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/>
  <mc:AlternateContent xmlns:mc="http://schemas.openxmlformats.org/markup-compatibility/2006">
    <mc:Choice Requires="x15">
      <x15ac:absPath xmlns:x15ac="http://schemas.microsoft.com/office/spreadsheetml/2010/11/ac" url="https://d.docs.live.net/93328bc17dd78161/Área de Trabalho/portifolio/"/>
    </mc:Choice>
  </mc:AlternateContent>
  <xr:revisionPtr revIDLastSave="264" documentId="8_{FD1EB680-7CE3-4990-B630-742563E6CB63}" xr6:coauthVersionLast="47" xr6:coauthVersionMax="47" xr10:uidLastSave="{C6114D7A-E7A7-426A-8015-508C9684136E}"/>
  <bookViews>
    <workbookView xWindow="30" yWindow="30" windowWidth="28770" windowHeight="15450" firstSheet="5" activeTab="5" xr2:uid="{6119800F-DAD1-43DE-A9EE-E2616689E588}"/>
  </bookViews>
  <sheets>
    <sheet name="VENDA MES" sheetId="1" r:id="rId1"/>
    <sheet name="MEDIDAS" sheetId="5" r:id="rId2"/>
    <sheet name="ESTOQUE SETEMBRO" sheetId="2" r:id="rId3"/>
    <sheet name="ESTOQUE OUTUBRO" sheetId="3" r:id="rId4"/>
    <sheet name="ESTOQUE NOVEMBRO" sheetId="4" r:id="rId5"/>
    <sheet name="ESTOQUE DEZEMBRO" sheetId="6" r:id="rId6"/>
    <sheet name="ESTOQUE JANEIRO" sheetId="7" r:id="rId7"/>
  </sheets>
  <definedNames>
    <definedName name="_xlnm._FilterDatabase" localSheetId="4" hidden="1">'ESTOQUE NOVEMBRO'!$A$1:$M$101</definedName>
    <definedName name="_xlnm._FilterDatabase" localSheetId="2" hidden="1">'ESTOQUE SETEMBRO'!$A$1:$F$101</definedName>
    <definedName name="_xlnm._FilterDatabase" localSheetId="0" hidden="1">'VENDA MES'!$A$1:$B$1002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6" l="1"/>
  <c r="M2" i="6"/>
  <c r="D2" i="6"/>
  <c r="E2" i="6"/>
  <c r="N2" i="6"/>
  <c r="G2" i="6"/>
  <c r="J2" i="6"/>
  <c r="C2" i="3"/>
  <c r="M2" i="2"/>
  <c r="F2" i="6"/>
  <c r="D2" i="7"/>
  <c r="D3" i="6"/>
  <c r="E3" i="6"/>
  <c r="F3" i="6"/>
  <c r="D3" i="7"/>
  <c r="D4" i="6"/>
  <c r="E4" i="6"/>
  <c r="F4" i="6"/>
  <c r="D4" i="7"/>
  <c r="D5" i="6"/>
  <c r="E5" i="6"/>
  <c r="F5" i="6"/>
  <c r="D5" i="7"/>
  <c r="D6" i="6"/>
  <c r="E6" i="6"/>
  <c r="F6" i="6"/>
  <c r="D6" i="7"/>
  <c r="D7" i="6"/>
  <c r="E7" i="6"/>
  <c r="F7" i="6"/>
  <c r="D7" i="7"/>
  <c r="D8" i="6"/>
  <c r="E8" i="6"/>
  <c r="F8" i="6"/>
  <c r="D8" i="7"/>
  <c r="D9" i="6"/>
  <c r="E9" i="6"/>
  <c r="F9" i="6"/>
  <c r="D9" i="7"/>
  <c r="D10" i="6"/>
  <c r="E10" i="6"/>
  <c r="F10" i="6"/>
  <c r="D10" i="7"/>
  <c r="D11" i="6"/>
  <c r="E11" i="6"/>
  <c r="F11" i="6"/>
  <c r="D11" i="7"/>
  <c r="D12" i="6"/>
  <c r="E12" i="6"/>
  <c r="F12" i="6"/>
  <c r="D12" i="7"/>
  <c r="D13" i="6"/>
  <c r="E13" i="6"/>
  <c r="F13" i="6"/>
  <c r="D13" i="7"/>
  <c r="D14" i="6"/>
  <c r="E14" i="6"/>
  <c r="F14" i="6"/>
  <c r="D14" i="7"/>
  <c r="D15" i="6"/>
  <c r="E15" i="6"/>
  <c r="F15" i="6"/>
  <c r="D15" i="7"/>
  <c r="D16" i="6"/>
  <c r="E16" i="6"/>
  <c r="F16" i="6"/>
  <c r="D16" i="7"/>
  <c r="D17" i="6"/>
  <c r="E17" i="6"/>
  <c r="F17" i="6"/>
  <c r="D17" i="7"/>
  <c r="D18" i="6"/>
  <c r="E18" i="6"/>
  <c r="F18" i="6"/>
  <c r="D18" i="7"/>
  <c r="D19" i="6"/>
  <c r="E19" i="6"/>
  <c r="F19" i="6"/>
  <c r="D19" i="7"/>
  <c r="D20" i="6"/>
  <c r="E20" i="6"/>
  <c r="F20" i="6"/>
  <c r="D20" i="7"/>
  <c r="D21" i="6"/>
  <c r="E21" i="6"/>
  <c r="F21" i="6"/>
  <c r="D21" i="7"/>
  <c r="D22" i="6"/>
  <c r="E22" i="6"/>
  <c r="F22" i="6"/>
  <c r="D22" i="7"/>
  <c r="D23" i="6"/>
  <c r="E23" i="6"/>
  <c r="F23" i="6"/>
  <c r="D23" i="7"/>
  <c r="D24" i="6"/>
  <c r="E24" i="6"/>
  <c r="F24" i="6"/>
  <c r="D24" i="7"/>
  <c r="D25" i="6"/>
  <c r="E25" i="6"/>
  <c r="F25" i="6"/>
  <c r="D25" i="7"/>
  <c r="D26" i="6"/>
  <c r="E26" i="6"/>
  <c r="F26" i="6"/>
  <c r="D26" i="7"/>
  <c r="D27" i="6"/>
  <c r="E27" i="6"/>
  <c r="F27" i="6"/>
  <c r="D27" i="7"/>
  <c r="D28" i="6"/>
  <c r="E28" i="6"/>
  <c r="F28" i="6"/>
  <c r="D28" i="7"/>
  <c r="D29" i="6"/>
  <c r="E29" i="6"/>
  <c r="F29" i="6"/>
  <c r="D29" i="7"/>
  <c r="D30" i="6"/>
  <c r="E30" i="6"/>
  <c r="F30" i="6"/>
  <c r="D30" i="7"/>
  <c r="D31" i="6"/>
  <c r="E31" i="6"/>
  <c r="F31" i="6"/>
  <c r="D31" i="7"/>
  <c r="D32" i="6"/>
  <c r="E32" i="6"/>
  <c r="F32" i="6"/>
  <c r="D32" i="7"/>
  <c r="D33" i="6"/>
  <c r="E33" i="6"/>
  <c r="F33" i="6"/>
  <c r="D33" i="7"/>
  <c r="D34" i="6"/>
  <c r="E34" i="6"/>
  <c r="F34" i="6"/>
  <c r="D34" i="7"/>
  <c r="D35" i="6"/>
  <c r="E35" i="6"/>
  <c r="F35" i="6"/>
  <c r="D35" i="7"/>
  <c r="D36" i="6"/>
  <c r="E36" i="6"/>
  <c r="F36" i="6"/>
  <c r="D36" i="7"/>
  <c r="D37" i="6"/>
  <c r="E37" i="6"/>
  <c r="F37" i="6"/>
  <c r="D37" i="7"/>
  <c r="D38" i="6"/>
  <c r="E38" i="6"/>
  <c r="F38" i="6"/>
  <c r="D38" i="7"/>
  <c r="D39" i="6"/>
  <c r="E39" i="6"/>
  <c r="F39" i="6"/>
  <c r="D39" i="7"/>
  <c r="D40" i="6"/>
  <c r="E40" i="6"/>
  <c r="F40" i="6"/>
  <c r="D40" i="7"/>
  <c r="D41" i="6"/>
  <c r="E41" i="6"/>
  <c r="F41" i="6"/>
  <c r="D41" i="7"/>
  <c r="D42" i="6"/>
  <c r="E42" i="6"/>
  <c r="F42" i="6"/>
  <c r="D42" i="7"/>
  <c r="D43" i="6"/>
  <c r="E43" i="6"/>
  <c r="F43" i="6"/>
  <c r="D43" i="7"/>
  <c r="D44" i="6"/>
  <c r="E44" i="6"/>
  <c r="F44" i="6"/>
  <c r="D44" i="7"/>
  <c r="D45" i="6"/>
  <c r="E45" i="6"/>
  <c r="F45" i="6"/>
  <c r="D45" i="7"/>
  <c r="D46" i="6"/>
  <c r="E46" i="6"/>
  <c r="F46" i="6"/>
  <c r="D46" i="7"/>
  <c r="D47" i="6"/>
  <c r="E47" i="6"/>
  <c r="F47" i="6"/>
  <c r="D47" i="7"/>
  <c r="D48" i="6"/>
  <c r="E48" i="6"/>
  <c r="F48" i="6"/>
  <c r="D48" i="7"/>
  <c r="D49" i="6"/>
  <c r="E49" i="6"/>
  <c r="F49" i="6"/>
  <c r="D49" i="7"/>
  <c r="D50" i="6"/>
  <c r="E50" i="6"/>
  <c r="F50" i="6"/>
  <c r="D50" i="7"/>
  <c r="D51" i="6"/>
  <c r="E51" i="6"/>
  <c r="F51" i="6"/>
  <c r="D51" i="7"/>
  <c r="D52" i="6"/>
  <c r="E52" i="6"/>
  <c r="F52" i="6"/>
  <c r="D52" i="7"/>
  <c r="D53" i="6"/>
  <c r="E53" i="6"/>
  <c r="F53" i="6"/>
  <c r="D53" i="7"/>
  <c r="D54" i="6"/>
  <c r="E54" i="6"/>
  <c r="F54" i="6"/>
  <c r="D54" i="7"/>
  <c r="D55" i="6"/>
  <c r="E55" i="6"/>
  <c r="F55" i="6"/>
  <c r="D55" i="7"/>
  <c r="D56" i="6"/>
  <c r="E56" i="6"/>
  <c r="F56" i="6"/>
  <c r="D56" i="7"/>
  <c r="D57" i="6"/>
  <c r="E57" i="6"/>
  <c r="F57" i="6"/>
  <c r="D57" i="7"/>
  <c r="D58" i="6"/>
  <c r="E58" i="6"/>
  <c r="F58" i="6"/>
  <c r="D58" i="7"/>
  <c r="D59" i="6"/>
  <c r="E59" i="6"/>
  <c r="F59" i="6"/>
  <c r="D59" i="7"/>
  <c r="D60" i="6"/>
  <c r="E60" i="6"/>
  <c r="F60" i="6"/>
  <c r="D60" i="7"/>
  <c r="D61" i="6"/>
  <c r="E61" i="6"/>
  <c r="F61" i="6"/>
  <c r="D61" i="7"/>
  <c r="D62" i="6"/>
  <c r="E62" i="6"/>
  <c r="F62" i="6"/>
  <c r="D62" i="7"/>
  <c r="D63" i="6"/>
  <c r="E63" i="6"/>
  <c r="F63" i="6"/>
  <c r="D63" i="7"/>
  <c r="D64" i="6"/>
  <c r="E64" i="6"/>
  <c r="F64" i="6"/>
  <c r="D64" i="7"/>
  <c r="D65" i="6"/>
  <c r="E65" i="6"/>
  <c r="F65" i="6"/>
  <c r="D65" i="7"/>
  <c r="D66" i="6"/>
  <c r="E66" i="6"/>
  <c r="F66" i="6"/>
  <c r="D66" i="7"/>
  <c r="D67" i="6"/>
  <c r="E67" i="6"/>
  <c r="F67" i="6"/>
  <c r="D67" i="7"/>
  <c r="D68" i="6"/>
  <c r="E68" i="6"/>
  <c r="F68" i="6"/>
  <c r="D68" i="7"/>
  <c r="D69" i="6"/>
  <c r="E69" i="6"/>
  <c r="F69" i="6"/>
  <c r="D69" i="7"/>
  <c r="D70" i="6"/>
  <c r="E70" i="6"/>
  <c r="F70" i="6"/>
  <c r="D70" i="7"/>
  <c r="D71" i="6"/>
  <c r="E71" i="6"/>
  <c r="F71" i="6"/>
  <c r="D71" i="7"/>
  <c r="D72" i="6"/>
  <c r="E72" i="6"/>
  <c r="F72" i="6"/>
  <c r="D72" i="7"/>
  <c r="D73" i="6"/>
  <c r="E73" i="6"/>
  <c r="F73" i="6"/>
  <c r="D73" i="7"/>
  <c r="D74" i="6"/>
  <c r="E74" i="6"/>
  <c r="F74" i="6"/>
  <c r="D74" i="7"/>
  <c r="D75" i="6"/>
  <c r="E75" i="6"/>
  <c r="F75" i="6"/>
  <c r="D75" i="7"/>
  <c r="D76" i="6"/>
  <c r="E76" i="6"/>
  <c r="F76" i="6"/>
  <c r="D76" i="7"/>
  <c r="D77" i="6"/>
  <c r="E77" i="6"/>
  <c r="F77" i="6"/>
  <c r="D77" i="7"/>
  <c r="D78" i="6"/>
  <c r="E78" i="6"/>
  <c r="F78" i="6"/>
  <c r="D78" i="7"/>
  <c r="D79" i="6"/>
  <c r="E79" i="6"/>
  <c r="F79" i="6"/>
  <c r="D79" i="7"/>
  <c r="D80" i="6"/>
  <c r="E80" i="6"/>
  <c r="F80" i="6"/>
  <c r="D80" i="7"/>
  <c r="D81" i="6"/>
  <c r="E81" i="6"/>
  <c r="F81" i="6"/>
  <c r="D81" i="7"/>
  <c r="D82" i="6"/>
  <c r="E82" i="6"/>
  <c r="F82" i="6"/>
  <c r="D82" i="7"/>
  <c r="D83" i="6"/>
  <c r="E83" i="6"/>
  <c r="F83" i="6"/>
  <c r="D83" i="7"/>
  <c r="D84" i="6"/>
  <c r="E84" i="6"/>
  <c r="F84" i="6"/>
  <c r="D84" i="7"/>
  <c r="D85" i="6"/>
  <c r="E85" i="6"/>
  <c r="F85" i="6"/>
  <c r="D85" i="7"/>
  <c r="D86" i="6"/>
  <c r="E86" i="6"/>
  <c r="F86" i="6"/>
  <c r="D86" i="7"/>
  <c r="D87" i="6"/>
  <c r="E87" i="6"/>
  <c r="F87" i="6"/>
  <c r="D87" i="7"/>
  <c r="D88" i="6"/>
  <c r="E88" i="6"/>
  <c r="F88" i="6"/>
  <c r="D88" i="7"/>
  <c r="D89" i="6"/>
  <c r="E89" i="6"/>
  <c r="F89" i="6"/>
  <c r="D89" i="7"/>
  <c r="D90" i="6"/>
  <c r="E90" i="6"/>
  <c r="F90" i="6"/>
  <c r="D90" i="7"/>
  <c r="D91" i="6"/>
  <c r="E91" i="6"/>
  <c r="F91" i="6"/>
  <c r="D91" i="7"/>
  <c r="D92" i="6"/>
  <c r="E92" i="6"/>
  <c r="F92" i="6"/>
  <c r="D92" i="7"/>
  <c r="D93" i="6"/>
  <c r="E93" i="6"/>
  <c r="F93" i="6"/>
  <c r="D93" i="7"/>
  <c r="D94" i="6"/>
  <c r="E94" i="6"/>
  <c r="F94" i="6"/>
  <c r="D94" i="7"/>
  <c r="D95" i="6"/>
  <c r="E95" i="6"/>
  <c r="F95" i="6"/>
  <c r="D95" i="7"/>
  <c r="D96" i="6"/>
  <c r="E96" i="6"/>
  <c r="F96" i="6"/>
  <c r="D96" i="7"/>
  <c r="D97" i="6"/>
  <c r="E97" i="6"/>
  <c r="F97" i="6"/>
  <c r="D97" i="7"/>
  <c r="D98" i="6"/>
  <c r="E98" i="6"/>
  <c r="F98" i="6"/>
  <c r="D98" i="7"/>
  <c r="D99" i="6"/>
  <c r="E99" i="6"/>
  <c r="F99" i="6"/>
  <c r="D99" i="7"/>
  <c r="D100" i="6"/>
  <c r="E100" i="6"/>
  <c r="F100" i="6"/>
  <c r="D100" i="7"/>
  <c r="D101" i="6"/>
  <c r="E101" i="6"/>
  <c r="F101" i="6"/>
  <c r="D101" i="7"/>
  <c r="D102" i="6"/>
  <c r="E102" i="6"/>
  <c r="F102" i="6"/>
  <c r="D102" i="7"/>
  <c r="D103" i="6"/>
  <c r="E103" i="6"/>
  <c r="F103" i="6"/>
  <c r="D103" i="7"/>
  <c r="D104" i="6"/>
  <c r="E104" i="6"/>
  <c r="F104" i="6"/>
  <c r="D104" i="7"/>
  <c r="D105" i="6"/>
  <c r="E105" i="6"/>
  <c r="F105" i="6"/>
  <c r="D105" i="7"/>
  <c r="D106" i="6"/>
  <c r="E106" i="6"/>
  <c r="F106" i="6"/>
  <c r="D106" i="7"/>
  <c r="D107" i="6"/>
  <c r="E107" i="6"/>
  <c r="F107" i="6"/>
  <c r="D107" i="7"/>
  <c r="D108" i="6"/>
  <c r="E108" i="6"/>
  <c r="F108" i="6"/>
  <c r="D108" i="7"/>
  <c r="D109" i="6"/>
  <c r="E109" i="6"/>
  <c r="F109" i="6"/>
  <c r="D109" i="7"/>
  <c r="D110" i="6"/>
  <c r="E110" i="6"/>
  <c r="F110" i="6"/>
  <c r="D110" i="7"/>
  <c r="D111" i="6"/>
  <c r="E111" i="6"/>
  <c r="F111" i="6"/>
  <c r="D111" i="7"/>
  <c r="D112" i="6"/>
  <c r="E112" i="6"/>
  <c r="F112" i="6"/>
  <c r="D112" i="7"/>
  <c r="D113" i="6"/>
  <c r="E113" i="6"/>
  <c r="F113" i="6"/>
  <c r="D113" i="7"/>
  <c r="D114" i="6"/>
  <c r="E114" i="6"/>
  <c r="F114" i="6"/>
  <c r="D114" i="7"/>
  <c r="D115" i="6"/>
  <c r="E115" i="6"/>
  <c r="F115" i="6"/>
  <c r="D115" i="7"/>
  <c r="D116" i="6"/>
  <c r="E116" i="6"/>
  <c r="F116" i="6"/>
  <c r="D116" i="7"/>
  <c r="D117" i="6"/>
  <c r="E117" i="6"/>
  <c r="F117" i="6"/>
  <c r="D117" i="7"/>
  <c r="D118" i="6"/>
  <c r="E118" i="6"/>
  <c r="F118" i="6"/>
  <c r="D118" i="7"/>
  <c r="D119" i="6"/>
  <c r="E119" i="6"/>
  <c r="F119" i="6"/>
  <c r="D119" i="7"/>
  <c r="D120" i="6"/>
  <c r="E120" i="6"/>
  <c r="F120" i="6"/>
  <c r="D120" i="7"/>
  <c r="D121" i="6"/>
  <c r="E121" i="6"/>
  <c r="F121" i="6"/>
  <c r="D121" i="7"/>
  <c r="D122" i="6"/>
  <c r="E122" i="6"/>
  <c r="F122" i="6"/>
  <c r="D122" i="7"/>
  <c r="D123" i="6"/>
  <c r="E123" i="6"/>
  <c r="F123" i="6"/>
  <c r="D123" i="7"/>
  <c r="D124" i="6"/>
  <c r="E124" i="6"/>
  <c r="F124" i="6"/>
  <c r="D124" i="7"/>
  <c r="D125" i="6"/>
  <c r="E125" i="6"/>
  <c r="F125" i="6"/>
  <c r="D125" i="7"/>
  <c r="D126" i="6"/>
  <c r="E126" i="6"/>
  <c r="F126" i="6"/>
  <c r="D126" i="7"/>
  <c r="D127" i="6"/>
  <c r="E127" i="6"/>
  <c r="F127" i="6"/>
  <c r="D127" i="7"/>
  <c r="D128" i="6"/>
  <c r="E128" i="6"/>
  <c r="F128" i="6"/>
  <c r="D128" i="7"/>
  <c r="D129" i="6"/>
  <c r="E129" i="6"/>
  <c r="F129" i="6"/>
  <c r="D129" i="7"/>
  <c r="D130" i="6"/>
  <c r="E130" i="6"/>
  <c r="F130" i="6"/>
  <c r="D130" i="7"/>
  <c r="D131" i="6"/>
  <c r="E131" i="6"/>
  <c r="F131" i="6"/>
  <c r="D131" i="7"/>
  <c r="D132" i="6"/>
  <c r="E132" i="6"/>
  <c r="F132" i="6"/>
  <c r="D132" i="7"/>
  <c r="D133" i="6"/>
  <c r="E133" i="6"/>
  <c r="F133" i="6"/>
  <c r="D133" i="7"/>
  <c r="D134" i="6"/>
  <c r="E134" i="6"/>
  <c r="F134" i="6"/>
  <c r="D134" i="7"/>
  <c r="D135" i="6"/>
  <c r="E135" i="6"/>
  <c r="F135" i="6"/>
  <c r="D135" i="7"/>
  <c r="D136" i="6"/>
  <c r="E136" i="6"/>
  <c r="F136" i="6"/>
  <c r="D136" i="7"/>
  <c r="D137" i="6"/>
  <c r="E137" i="6"/>
  <c r="F137" i="6"/>
  <c r="D137" i="7"/>
  <c r="D138" i="6"/>
  <c r="E138" i="6"/>
  <c r="F138" i="6"/>
  <c r="D138" i="7"/>
  <c r="D139" i="6"/>
  <c r="E139" i="6"/>
  <c r="F139" i="6"/>
  <c r="D139" i="7"/>
  <c r="D140" i="6"/>
  <c r="E140" i="6"/>
  <c r="F140" i="6"/>
  <c r="D140" i="7"/>
  <c r="D141" i="6"/>
  <c r="E141" i="6"/>
  <c r="F141" i="6"/>
  <c r="D141" i="7"/>
  <c r="D142" i="6"/>
  <c r="E142" i="6"/>
  <c r="F142" i="6"/>
  <c r="D142" i="7"/>
  <c r="D143" i="6"/>
  <c r="E143" i="6"/>
  <c r="F143" i="6"/>
  <c r="D143" i="7"/>
  <c r="D144" i="6"/>
  <c r="E144" i="6"/>
  <c r="F144" i="6"/>
  <c r="D144" i="7"/>
  <c r="D145" i="6"/>
  <c r="E145" i="6"/>
  <c r="F145" i="6"/>
  <c r="D145" i="7"/>
  <c r="D146" i="6"/>
  <c r="E146" i="6"/>
  <c r="F146" i="6"/>
  <c r="D146" i="7"/>
  <c r="D147" i="6"/>
  <c r="E147" i="6"/>
  <c r="F147" i="6"/>
  <c r="D147" i="7"/>
  <c r="D148" i="6"/>
  <c r="E148" i="6"/>
  <c r="F148" i="6"/>
  <c r="D148" i="7"/>
  <c r="D149" i="6"/>
  <c r="E149" i="6"/>
  <c r="F149" i="6"/>
  <c r="D149" i="7"/>
  <c r="D150" i="6"/>
  <c r="E150" i="6"/>
  <c r="F150" i="6"/>
  <c r="D150" i="7"/>
  <c r="D151" i="6"/>
  <c r="E151" i="6"/>
  <c r="F151" i="6"/>
  <c r="D151" i="7"/>
  <c r="D152" i="6"/>
  <c r="E152" i="6"/>
  <c r="F152" i="6"/>
  <c r="D152" i="7"/>
  <c r="D153" i="6"/>
  <c r="E153" i="6"/>
  <c r="F153" i="6"/>
  <c r="D153" i="7"/>
  <c r="D154" i="6"/>
  <c r="E154" i="6"/>
  <c r="F154" i="6"/>
  <c r="D154" i="7"/>
  <c r="D155" i="6"/>
  <c r="E155" i="6"/>
  <c r="F155" i="6"/>
  <c r="D155" i="7"/>
  <c r="D156" i="6"/>
  <c r="E156" i="6"/>
  <c r="F156" i="6"/>
  <c r="D156" i="7"/>
  <c r="D157" i="6"/>
  <c r="E157" i="6"/>
  <c r="F157" i="6"/>
  <c r="D157" i="7"/>
  <c r="D158" i="6"/>
  <c r="E158" i="6"/>
  <c r="F158" i="6"/>
  <c r="D158" i="7"/>
  <c r="D159" i="6"/>
  <c r="E159" i="6"/>
  <c r="F159" i="6"/>
  <c r="D159" i="7"/>
  <c r="D160" i="6"/>
  <c r="E160" i="6"/>
  <c r="F160" i="6"/>
  <c r="D160" i="7"/>
  <c r="D161" i="6"/>
  <c r="E161" i="6"/>
  <c r="F161" i="6"/>
  <c r="D161" i="7"/>
  <c r="D162" i="6"/>
  <c r="E162" i="6"/>
  <c r="F162" i="6"/>
  <c r="D162" i="7"/>
  <c r="D163" i="6"/>
  <c r="E163" i="6"/>
  <c r="F163" i="6"/>
  <c r="D163" i="7"/>
  <c r="D164" i="6"/>
  <c r="E164" i="6"/>
  <c r="F164" i="6"/>
  <c r="D164" i="7"/>
  <c r="D165" i="6"/>
  <c r="E165" i="6"/>
  <c r="F165" i="6"/>
  <c r="D165" i="7"/>
  <c r="D166" i="6"/>
  <c r="E166" i="6"/>
  <c r="F166" i="6"/>
  <c r="D166" i="7"/>
  <c r="D167" i="6"/>
  <c r="E167" i="6"/>
  <c r="F167" i="6"/>
  <c r="D167" i="7"/>
  <c r="D168" i="6"/>
  <c r="E168" i="6"/>
  <c r="F168" i="6"/>
  <c r="D168" i="7"/>
  <c r="D169" i="6"/>
  <c r="E169" i="6"/>
  <c r="F169" i="6"/>
  <c r="D169" i="7"/>
  <c r="D170" i="6"/>
  <c r="E170" i="6"/>
  <c r="F170" i="6"/>
  <c r="D170" i="7"/>
  <c r="D171" i="6"/>
  <c r="E171" i="6"/>
  <c r="F171" i="6"/>
  <c r="D171" i="7"/>
  <c r="D172" i="6"/>
  <c r="E172" i="6"/>
  <c r="F172" i="6"/>
  <c r="D172" i="7"/>
  <c r="D173" i="6"/>
  <c r="E173" i="6"/>
  <c r="F173" i="6"/>
  <c r="D173" i="7"/>
  <c r="D174" i="6"/>
  <c r="E174" i="6"/>
  <c r="F174" i="6"/>
  <c r="D174" i="7"/>
  <c r="D175" i="6"/>
  <c r="E175" i="6"/>
  <c r="F175" i="6"/>
  <c r="D175" i="7"/>
  <c r="D176" i="6"/>
  <c r="E176" i="6"/>
  <c r="F176" i="6"/>
  <c r="D176" i="7"/>
  <c r="D177" i="6"/>
  <c r="E177" i="6"/>
  <c r="F177" i="6"/>
  <c r="D177" i="7"/>
  <c r="D178" i="6"/>
  <c r="E178" i="6"/>
  <c r="F178" i="6"/>
  <c r="D178" i="7"/>
  <c r="D179" i="6"/>
  <c r="E179" i="6"/>
  <c r="F179" i="6"/>
  <c r="D179" i="7"/>
  <c r="D180" i="6"/>
  <c r="E180" i="6"/>
  <c r="F180" i="6"/>
  <c r="D180" i="7"/>
  <c r="D181" i="6"/>
  <c r="E181" i="6"/>
  <c r="F181" i="6"/>
  <c r="D181" i="7"/>
  <c r="D182" i="6"/>
  <c r="E182" i="6"/>
  <c r="F182" i="6"/>
  <c r="D182" i="7"/>
  <c r="D183" i="6"/>
  <c r="E183" i="6"/>
  <c r="F183" i="6"/>
  <c r="D183" i="7"/>
  <c r="D184" i="6"/>
  <c r="E184" i="6"/>
  <c r="F184" i="6"/>
  <c r="D184" i="7"/>
  <c r="D185" i="6"/>
  <c r="E185" i="6"/>
  <c r="F185" i="6"/>
  <c r="D185" i="7"/>
  <c r="D186" i="6"/>
  <c r="E186" i="6"/>
  <c r="F186" i="6"/>
  <c r="D186" i="7"/>
  <c r="D187" i="6"/>
  <c r="E187" i="6"/>
  <c r="F187" i="6"/>
  <c r="D187" i="7"/>
  <c r="D188" i="6"/>
  <c r="E188" i="6"/>
  <c r="F188" i="6"/>
  <c r="D188" i="7"/>
  <c r="D189" i="6"/>
  <c r="E189" i="6"/>
  <c r="F189" i="6"/>
  <c r="D189" i="7"/>
  <c r="D190" i="6"/>
  <c r="E190" i="6"/>
  <c r="F190" i="6"/>
  <c r="D190" i="7"/>
  <c r="D191" i="6"/>
  <c r="E191" i="6"/>
  <c r="F191" i="6"/>
  <c r="D191" i="7"/>
  <c r="D192" i="6"/>
  <c r="E192" i="6"/>
  <c r="F192" i="6"/>
  <c r="D192" i="7"/>
  <c r="D193" i="6"/>
  <c r="E193" i="6"/>
  <c r="F193" i="6"/>
  <c r="D193" i="7"/>
  <c r="D194" i="6"/>
  <c r="E194" i="6"/>
  <c r="F194" i="6"/>
  <c r="D194" i="7"/>
  <c r="D195" i="6"/>
  <c r="E195" i="6"/>
  <c r="F195" i="6"/>
  <c r="D195" i="7"/>
  <c r="D196" i="6"/>
  <c r="E196" i="6"/>
  <c r="F196" i="6"/>
  <c r="D196" i="7"/>
  <c r="D197" i="6"/>
  <c r="E197" i="6"/>
  <c r="F197" i="6"/>
  <c r="D197" i="7"/>
  <c r="D198" i="6"/>
  <c r="E198" i="6"/>
  <c r="F198" i="6"/>
  <c r="D198" i="7"/>
  <c r="D199" i="6"/>
  <c r="E199" i="6"/>
  <c r="F199" i="6"/>
  <c r="D199" i="7"/>
  <c r="D200" i="6"/>
  <c r="E200" i="6"/>
  <c r="F200" i="6"/>
  <c r="D200" i="7"/>
  <c r="D201" i="6"/>
  <c r="E201" i="6"/>
  <c r="F201" i="6"/>
  <c r="D201" i="7"/>
  <c r="D202" i="6"/>
  <c r="E202" i="6"/>
  <c r="F202" i="6"/>
  <c r="D202" i="7"/>
  <c r="D203" i="6"/>
  <c r="E203" i="6"/>
  <c r="F203" i="6"/>
  <c r="D203" i="7"/>
  <c r="D204" i="6"/>
  <c r="E204" i="6"/>
  <c r="F204" i="6"/>
  <c r="D204" i="7"/>
  <c r="D205" i="6"/>
  <c r="E205" i="6"/>
  <c r="F205" i="6"/>
  <c r="D205" i="7"/>
  <c r="D206" i="6"/>
  <c r="E206" i="6"/>
  <c r="F206" i="6"/>
  <c r="D206" i="7"/>
  <c r="D207" i="6"/>
  <c r="E207" i="6"/>
  <c r="F207" i="6"/>
  <c r="D207" i="7"/>
  <c r="D208" i="6"/>
  <c r="E208" i="6"/>
  <c r="F208" i="6"/>
  <c r="D208" i="7"/>
  <c r="D209" i="6"/>
  <c r="E209" i="6"/>
  <c r="F209" i="6"/>
  <c r="D209" i="7"/>
  <c r="D210" i="6"/>
  <c r="E210" i="6"/>
  <c r="F210" i="6"/>
  <c r="D210" i="7"/>
  <c r="D211" i="6"/>
  <c r="E211" i="6"/>
  <c r="F211" i="6"/>
  <c r="D211" i="7"/>
  <c r="D212" i="6"/>
  <c r="E212" i="6"/>
  <c r="F212" i="6"/>
  <c r="D212" i="7"/>
  <c r="D213" i="6"/>
  <c r="E213" i="6"/>
  <c r="F213" i="6"/>
  <c r="D213" i="7"/>
  <c r="D214" i="6"/>
  <c r="E214" i="6"/>
  <c r="F214" i="6"/>
  <c r="D214" i="7"/>
  <c r="D215" i="6"/>
  <c r="E215" i="6"/>
  <c r="F215" i="6"/>
  <c r="D215" i="7"/>
  <c r="D216" i="6"/>
  <c r="E216" i="6"/>
  <c r="F216" i="6"/>
  <c r="D216" i="7"/>
  <c r="D217" i="6"/>
  <c r="E217" i="6"/>
  <c r="F217" i="6"/>
  <c r="D217" i="7"/>
  <c r="D218" i="6"/>
  <c r="E218" i="6"/>
  <c r="F218" i="6"/>
  <c r="D218" i="7"/>
  <c r="D219" i="6"/>
  <c r="E219" i="6"/>
  <c r="F219" i="6"/>
  <c r="D219" i="7"/>
  <c r="D220" i="6"/>
  <c r="E220" i="6"/>
  <c r="F220" i="6"/>
  <c r="D220" i="7"/>
  <c r="D221" i="6"/>
  <c r="E221" i="6"/>
  <c r="F221" i="6"/>
  <c r="D221" i="7"/>
  <c r="D222" i="6"/>
  <c r="E222" i="6"/>
  <c r="F222" i="6"/>
  <c r="D222" i="7"/>
  <c r="D223" i="6"/>
  <c r="E223" i="6"/>
  <c r="F223" i="6"/>
  <c r="D223" i="7"/>
  <c r="D224" i="6"/>
  <c r="E224" i="6"/>
  <c r="F224" i="6"/>
  <c r="D224" i="7"/>
  <c r="D225" i="6"/>
  <c r="E225" i="6"/>
  <c r="F225" i="6"/>
  <c r="D225" i="7"/>
  <c r="D226" i="6"/>
  <c r="E226" i="6"/>
  <c r="F226" i="6"/>
  <c r="D226" i="7"/>
  <c r="D227" i="6"/>
  <c r="E227" i="6"/>
  <c r="F227" i="6"/>
  <c r="D227" i="7"/>
  <c r="D228" i="6"/>
  <c r="E228" i="6"/>
  <c r="F228" i="6"/>
  <c r="D228" i="7"/>
  <c r="D229" i="6"/>
  <c r="E229" i="6"/>
  <c r="F229" i="6"/>
  <c r="D229" i="7"/>
  <c r="D230" i="6"/>
  <c r="E230" i="6"/>
  <c r="F230" i="6"/>
  <c r="D230" i="7"/>
  <c r="D231" i="6"/>
  <c r="E231" i="6"/>
  <c r="F231" i="6"/>
  <c r="D231" i="7"/>
  <c r="D232" i="6"/>
  <c r="E232" i="6"/>
  <c r="F232" i="6"/>
  <c r="D232" i="7"/>
  <c r="D233" i="6"/>
  <c r="E233" i="6"/>
  <c r="F233" i="6"/>
  <c r="D233" i="7"/>
  <c r="D234" i="6"/>
  <c r="E234" i="6"/>
  <c r="F234" i="6"/>
  <c r="D234" i="7"/>
  <c r="D235" i="6"/>
  <c r="E235" i="6"/>
  <c r="F235" i="6"/>
  <c r="D235" i="7"/>
  <c r="D236" i="6"/>
  <c r="E236" i="6"/>
  <c r="F236" i="6"/>
  <c r="D236" i="7"/>
  <c r="D237" i="6"/>
  <c r="E237" i="6"/>
  <c r="F237" i="6"/>
  <c r="D237" i="7"/>
  <c r="D238" i="6"/>
  <c r="E238" i="6"/>
  <c r="F238" i="6"/>
  <c r="D238" i="7"/>
  <c r="D239" i="6"/>
  <c r="E239" i="6"/>
  <c r="F239" i="6"/>
  <c r="D239" i="7"/>
  <c r="D240" i="6"/>
  <c r="E240" i="6"/>
  <c r="F240" i="6"/>
  <c r="D240" i="7"/>
  <c r="D241" i="6"/>
  <c r="E241" i="6"/>
  <c r="F241" i="6"/>
  <c r="D241" i="7"/>
  <c r="D242" i="6"/>
  <c r="E242" i="6"/>
  <c r="F242" i="6"/>
  <c r="D242" i="7"/>
  <c r="D243" i="6"/>
  <c r="E243" i="6"/>
  <c r="F243" i="6"/>
  <c r="D243" i="7"/>
  <c r="D244" i="6"/>
  <c r="E244" i="6"/>
  <c r="F244" i="6"/>
  <c r="D244" i="7"/>
  <c r="D245" i="6"/>
  <c r="E245" i="6"/>
  <c r="F245" i="6"/>
  <c r="D245" i="7"/>
  <c r="D246" i="6"/>
  <c r="E246" i="6"/>
  <c r="F246" i="6"/>
  <c r="D246" i="7"/>
  <c r="D247" i="6"/>
  <c r="E247" i="6"/>
  <c r="F247" i="6"/>
  <c r="D247" i="7"/>
  <c r="D248" i="6"/>
  <c r="E248" i="6"/>
  <c r="F248" i="6"/>
  <c r="D248" i="7"/>
  <c r="D249" i="6"/>
  <c r="E249" i="6"/>
  <c r="F249" i="6"/>
  <c r="D249" i="7"/>
  <c r="D250" i="6"/>
  <c r="E250" i="6"/>
  <c r="F250" i="6"/>
  <c r="D250" i="7"/>
  <c r="D251" i="6"/>
  <c r="E251" i="6"/>
  <c r="F251" i="6"/>
  <c r="D251" i="7"/>
  <c r="D252" i="6"/>
  <c r="E252" i="6"/>
  <c r="F252" i="6"/>
  <c r="D252" i="7"/>
  <c r="D253" i="6"/>
  <c r="E253" i="6"/>
  <c r="F253" i="6"/>
  <c r="D253" i="7"/>
  <c r="D254" i="6"/>
  <c r="E254" i="6"/>
  <c r="F254" i="6"/>
  <c r="D254" i="7"/>
  <c r="D255" i="6"/>
  <c r="E255" i="6"/>
  <c r="F255" i="6"/>
  <c r="D255" i="7"/>
  <c r="D256" i="6"/>
  <c r="E256" i="6"/>
  <c r="F256" i="6"/>
  <c r="D256" i="7"/>
  <c r="D257" i="6"/>
  <c r="E257" i="6"/>
  <c r="F257" i="6"/>
  <c r="D257" i="7"/>
  <c r="D258" i="6"/>
  <c r="E258" i="6"/>
  <c r="F258" i="6"/>
  <c r="D258" i="7"/>
  <c r="D259" i="6"/>
  <c r="E259" i="6"/>
  <c r="F259" i="6"/>
  <c r="D259" i="7"/>
  <c r="D260" i="6"/>
  <c r="E260" i="6"/>
  <c r="F260" i="6"/>
  <c r="D260" i="7"/>
  <c r="D261" i="6"/>
  <c r="E261" i="6"/>
  <c r="F261" i="6"/>
  <c r="D261" i="7"/>
  <c r="D262" i="6"/>
  <c r="E262" i="6"/>
  <c r="F262" i="6"/>
  <c r="D262" i="7"/>
  <c r="D263" i="6"/>
  <c r="E263" i="6"/>
  <c r="F263" i="6"/>
  <c r="D263" i="7"/>
  <c r="D264" i="6"/>
  <c r="E264" i="6"/>
  <c r="F264" i="6"/>
  <c r="D264" i="7"/>
  <c r="D265" i="6"/>
  <c r="E265" i="6"/>
  <c r="F265" i="6"/>
  <c r="D265" i="7"/>
  <c r="D266" i="6"/>
  <c r="E266" i="6"/>
  <c r="F266" i="6"/>
  <c r="D266" i="7"/>
  <c r="D267" i="6"/>
  <c r="E267" i="6"/>
  <c r="F267" i="6"/>
  <c r="D267" i="7"/>
  <c r="D268" i="6"/>
  <c r="E268" i="6"/>
  <c r="F268" i="6"/>
  <c r="D268" i="7"/>
  <c r="D269" i="6"/>
  <c r="E269" i="6"/>
  <c r="F269" i="6"/>
  <c r="D269" i="7"/>
  <c r="D270" i="6"/>
  <c r="E270" i="6"/>
  <c r="F270" i="6"/>
  <c r="D270" i="7"/>
  <c r="D271" i="6"/>
  <c r="E271" i="6"/>
  <c r="F271" i="6"/>
  <c r="D271" i="7"/>
  <c r="D272" i="6"/>
  <c r="E272" i="6"/>
  <c r="F272" i="6"/>
  <c r="D272" i="7"/>
  <c r="D273" i="6"/>
  <c r="E273" i="6"/>
  <c r="F273" i="6"/>
  <c r="D273" i="7"/>
  <c r="D274" i="6"/>
  <c r="E274" i="6"/>
  <c r="F274" i="6"/>
  <c r="D274" i="7"/>
  <c r="D275" i="6"/>
  <c r="E275" i="6"/>
  <c r="F275" i="6"/>
  <c r="D275" i="7"/>
  <c r="D276" i="6"/>
  <c r="E276" i="6"/>
  <c r="F276" i="6"/>
  <c r="D276" i="7"/>
  <c r="D277" i="6"/>
  <c r="E277" i="6"/>
  <c r="F277" i="6"/>
  <c r="D277" i="7"/>
  <c r="D278" i="6"/>
  <c r="E278" i="6"/>
  <c r="F278" i="6"/>
  <c r="D278" i="7"/>
  <c r="D279" i="6"/>
  <c r="E279" i="6"/>
  <c r="F279" i="6"/>
  <c r="D279" i="7"/>
  <c r="D280" i="6"/>
  <c r="E280" i="6"/>
  <c r="F280" i="6"/>
  <c r="D280" i="7"/>
  <c r="D281" i="6"/>
  <c r="E281" i="6"/>
  <c r="F281" i="6"/>
  <c r="D281" i="7"/>
  <c r="D282" i="6"/>
  <c r="E282" i="6"/>
  <c r="F282" i="6"/>
  <c r="D282" i="7"/>
  <c r="D283" i="6"/>
  <c r="E283" i="6"/>
  <c r="F283" i="6"/>
  <c r="D283" i="7"/>
  <c r="D284" i="6"/>
  <c r="E284" i="6"/>
  <c r="F284" i="6"/>
  <c r="D284" i="7"/>
  <c r="D285" i="6"/>
  <c r="E285" i="6"/>
  <c r="F285" i="6"/>
  <c r="D285" i="7"/>
  <c r="D286" i="6"/>
  <c r="E286" i="6"/>
  <c r="F286" i="6"/>
  <c r="D286" i="7"/>
  <c r="D287" i="6"/>
  <c r="E287" i="6"/>
  <c r="F287" i="6"/>
  <c r="D287" i="7"/>
  <c r="D288" i="6"/>
  <c r="E288" i="6"/>
  <c r="F288" i="6"/>
  <c r="D288" i="7"/>
  <c r="D289" i="6"/>
  <c r="E289" i="6"/>
  <c r="F289" i="6"/>
  <c r="D289" i="7"/>
  <c r="D290" i="6"/>
  <c r="E290" i="6"/>
  <c r="F290" i="6"/>
  <c r="D290" i="7"/>
  <c r="D291" i="6"/>
  <c r="E291" i="6"/>
  <c r="F291" i="6"/>
  <c r="D291" i="7"/>
  <c r="D292" i="6"/>
  <c r="E292" i="6"/>
  <c r="F292" i="6"/>
  <c r="D292" i="7"/>
  <c r="D293" i="6"/>
  <c r="E293" i="6"/>
  <c r="F293" i="6"/>
  <c r="D293" i="7"/>
  <c r="D294" i="6"/>
  <c r="E294" i="6"/>
  <c r="F294" i="6"/>
  <c r="D294" i="7"/>
  <c r="D295" i="6"/>
  <c r="E295" i="6"/>
  <c r="F295" i="6"/>
  <c r="D295" i="7"/>
  <c r="D296" i="6"/>
  <c r="E296" i="6"/>
  <c r="F296" i="6"/>
  <c r="D296" i="7"/>
  <c r="D297" i="6"/>
  <c r="E297" i="6"/>
  <c r="F297" i="6"/>
  <c r="D297" i="7"/>
  <c r="D298" i="6"/>
  <c r="E298" i="6"/>
  <c r="F298" i="6"/>
  <c r="D298" i="7"/>
  <c r="D299" i="6"/>
  <c r="E299" i="6"/>
  <c r="F299" i="6"/>
  <c r="D299" i="7"/>
  <c r="D300" i="6"/>
  <c r="E300" i="6"/>
  <c r="F300" i="6"/>
  <c r="D300" i="7"/>
  <c r="D301" i="6"/>
  <c r="E301" i="6"/>
  <c r="F301" i="6"/>
  <c r="D301" i="7"/>
  <c r="D302" i="6"/>
  <c r="E302" i="6"/>
  <c r="F302" i="6"/>
  <c r="D302" i="7"/>
  <c r="D303" i="6"/>
  <c r="E303" i="6"/>
  <c r="F303" i="6"/>
  <c r="D303" i="7"/>
  <c r="D304" i="6"/>
  <c r="E304" i="6"/>
  <c r="F304" i="6"/>
  <c r="D304" i="7"/>
  <c r="D305" i="6"/>
  <c r="E305" i="6"/>
  <c r="F305" i="6"/>
  <c r="D305" i="7"/>
  <c r="D306" i="6"/>
  <c r="E306" i="6"/>
  <c r="F306" i="6"/>
  <c r="D306" i="7"/>
  <c r="D307" i="6"/>
  <c r="E307" i="6"/>
  <c r="F307" i="6"/>
  <c r="D307" i="7"/>
  <c r="D308" i="6"/>
  <c r="E308" i="6"/>
  <c r="F308" i="6"/>
  <c r="D308" i="7"/>
  <c r="D309" i="6"/>
  <c r="E309" i="6"/>
  <c r="F309" i="6"/>
  <c r="D309" i="7"/>
  <c r="D310" i="6"/>
  <c r="E310" i="6"/>
  <c r="F310" i="6"/>
  <c r="D310" i="7"/>
  <c r="D311" i="6"/>
  <c r="E311" i="6"/>
  <c r="F311" i="6"/>
  <c r="D311" i="7"/>
  <c r="D312" i="6"/>
  <c r="E312" i="6"/>
  <c r="F312" i="6"/>
  <c r="D312" i="7"/>
  <c r="D313" i="6"/>
  <c r="E313" i="6"/>
  <c r="F313" i="6"/>
  <c r="D313" i="7"/>
  <c r="D314" i="6"/>
  <c r="E314" i="6"/>
  <c r="F314" i="6"/>
  <c r="D314" i="7"/>
  <c r="D315" i="6"/>
  <c r="E315" i="6"/>
  <c r="F315" i="6"/>
  <c r="D315" i="7"/>
  <c r="D316" i="6"/>
  <c r="E316" i="6"/>
  <c r="F316" i="6"/>
  <c r="D316" i="7"/>
  <c r="D317" i="6"/>
  <c r="E317" i="6"/>
  <c r="F317" i="6"/>
  <c r="D317" i="7"/>
  <c r="D318" i="6"/>
  <c r="E318" i="6"/>
  <c r="F318" i="6"/>
  <c r="D318" i="7"/>
  <c r="D319" i="6"/>
  <c r="E319" i="6"/>
  <c r="F319" i="6"/>
  <c r="D319" i="7"/>
  <c r="D320" i="6"/>
  <c r="E320" i="6"/>
  <c r="F320" i="6"/>
  <c r="D320" i="7"/>
  <c r="D321" i="6"/>
  <c r="E321" i="6"/>
  <c r="F321" i="6"/>
  <c r="D321" i="7"/>
  <c r="D322" i="6"/>
  <c r="E322" i="6"/>
  <c r="F322" i="6"/>
  <c r="D322" i="7"/>
  <c r="D323" i="6"/>
  <c r="E323" i="6"/>
  <c r="F323" i="6"/>
  <c r="D323" i="7"/>
  <c r="D324" i="6"/>
  <c r="E324" i="6"/>
  <c r="F324" i="6"/>
  <c r="D324" i="7"/>
  <c r="D325" i="6"/>
  <c r="E325" i="6"/>
  <c r="F325" i="6"/>
  <c r="D325" i="7"/>
  <c r="D326" i="6"/>
  <c r="E326" i="6"/>
  <c r="F326" i="6"/>
  <c r="D326" i="7"/>
  <c r="D327" i="6"/>
  <c r="E327" i="6"/>
  <c r="F327" i="6"/>
  <c r="D327" i="7"/>
  <c r="D328" i="6"/>
  <c r="E328" i="6"/>
  <c r="F328" i="6"/>
  <c r="D328" i="7"/>
  <c r="D329" i="6"/>
  <c r="E329" i="6"/>
  <c r="F329" i="6"/>
  <c r="D329" i="7"/>
  <c r="D330" i="6"/>
  <c r="E330" i="6"/>
  <c r="F330" i="6"/>
  <c r="D330" i="7"/>
  <c r="D331" i="6"/>
  <c r="E331" i="6"/>
  <c r="F331" i="6"/>
  <c r="D331" i="7"/>
  <c r="D332" i="6"/>
  <c r="E332" i="6"/>
  <c r="F332" i="6"/>
  <c r="D332" i="7"/>
  <c r="D333" i="6"/>
  <c r="E333" i="6"/>
  <c r="F333" i="6"/>
  <c r="D333" i="7"/>
  <c r="D334" i="6"/>
  <c r="E334" i="6"/>
  <c r="F334" i="6"/>
  <c r="D334" i="7"/>
  <c r="D335" i="6"/>
  <c r="E335" i="6"/>
  <c r="F335" i="6"/>
  <c r="D335" i="7"/>
  <c r="D336" i="6"/>
  <c r="E336" i="6"/>
  <c r="F336" i="6"/>
  <c r="D336" i="7"/>
  <c r="D337" i="6"/>
  <c r="E337" i="6"/>
  <c r="F337" i="6"/>
  <c r="D337" i="7"/>
  <c r="D338" i="6"/>
  <c r="E338" i="6"/>
  <c r="F338" i="6"/>
  <c r="D338" i="7"/>
  <c r="D339" i="6"/>
  <c r="E339" i="6"/>
  <c r="F339" i="6"/>
  <c r="D339" i="7"/>
  <c r="D340" i="6"/>
  <c r="E340" i="6"/>
  <c r="F340" i="6"/>
  <c r="D340" i="7"/>
  <c r="D341" i="6"/>
  <c r="E341" i="6"/>
  <c r="F341" i="6"/>
  <c r="D341" i="7"/>
  <c r="D342" i="6"/>
  <c r="E342" i="6"/>
  <c r="F342" i="6"/>
  <c r="D342" i="7"/>
  <c r="D343" i="6"/>
  <c r="E343" i="6"/>
  <c r="F343" i="6"/>
  <c r="D343" i="7"/>
  <c r="D344" i="6"/>
  <c r="E344" i="6"/>
  <c r="F344" i="6"/>
  <c r="D344" i="7"/>
  <c r="D345" i="6"/>
  <c r="E345" i="6"/>
  <c r="F345" i="6"/>
  <c r="D345" i="7"/>
  <c r="D346" i="6"/>
  <c r="E346" i="6"/>
  <c r="F346" i="6"/>
  <c r="D346" i="7"/>
  <c r="D347" i="6"/>
  <c r="E347" i="6"/>
  <c r="F347" i="6"/>
  <c r="D347" i="7"/>
  <c r="D348" i="6"/>
  <c r="E348" i="6"/>
  <c r="F348" i="6"/>
  <c r="D348" i="7"/>
  <c r="D349" i="6"/>
  <c r="E349" i="6"/>
  <c r="F349" i="6"/>
  <c r="D349" i="7"/>
  <c r="D350" i="6"/>
  <c r="E350" i="6"/>
  <c r="F350" i="6"/>
  <c r="D350" i="7"/>
  <c r="D351" i="6"/>
  <c r="E351" i="6"/>
  <c r="F351" i="6"/>
  <c r="D351" i="7"/>
  <c r="D352" i="6"/>
  <c r="E352" i="6"/>
  <c r="F352" i="6"/>
  <c r="D352" i="7"/>
  <c r="D353" i="6"/>
  <c r="E353" i="6"/>
  <c r="F353" i="6"/>
  <c r="D353" i="7"/>
  <c r="D354" i="6"/>
  <c r="E354" i="6"/>
  <c r="F354" i="6"/>
  <c r="D354" i="7"/>
  <c r="D355" i="6"/>
  <c r="E355" i="6"/>
  <c r="F355" i="6"/>
  <c r="D355" i="7"/>
  <c r="D356" i="6"/>
  <c r="E356" i="6"/>
  <c r="F356" i="6"/>
  <c r="D356" i="7"/>
  <c r="D357" i="6"/>
  <c r="E357" i="6"/>
  <c r="F357" i="6"/>
  <c r="D357" i="7"/>
  <c r="D358" i="6"/>
  <c r="E358" i="6"/>
  <c r="F358" i="6"/>
  <c r="D358" i="7"/>
  <c r="D359" i="6"/>
  <c r="E359" i="6"/>
  <c r="F359" i="6"/>
  <c r="D359" i="7"/>
  <c r="D360" i="6"/>
  <c r="E360" i="6"/>
  <c r="F360" i="6"/>
  <c r="D360" i="7"/>
  <c r="D361" i="6"/>
  <c r="E361" i="6"/>
  <c r="F361" i="6"/>
  <c r="D361" i="7"/>
  <c r="D362" i="6"/>
  <c r="E362" i="6"/>
  <c r="F362" i="6"/>
  <c r="D362" i="7"/>
  <c r="D363" i="6"/>
  <c r="E363" i="6"/>
  <c r="F363" i="6"/>
  <c r="D363" i="7"/>
  <c r="D364" i="6"/>
  <c r="E364" i="6"/>
  <c r="F364" i="6"/>
  <c r="D364" i="7"/>
  <c r="D365" i="6"/>
  <c r="E365" i="6"/>
  <c r="F365" i="6"/>
  <c r="D365" i="7"/>
  <c r="D366" i="6"/>
  <c r="E366" i="6"/>
  <c r="F366" i="6"/>
  <c r="D366" i="7"/>
  <c r="D367" i="6"/>
  <c r="E367" i="6"/>
  <c r="F367" i="6"/>
  <c r="D367" i="7"/>
  <c r="D368" i="6"/>
  <c r="E368" i="6"/>
  <c r="F368" i="6"/>
  <c r="D368" i="7"/>
  <c r="D369" i="6"/>
  <c r="E369" i="6"/>
  <c r="F369" i="6"/>
  <c r="D369" i="7"/>
  <c r="D370" i="6"/>
  <c r="E370" i="6"/>
  <c r="F370" i="6"/>
  <c r="D370" i="7"/>
  <c r="D371" i="6"/>
  <c r="E371" i="6"/>
  <c r="F371" i="6"/>
  <c r="D371" i="7"/>
  <c r="D372" i="6"/>
  <c r="E372" i="6"/>
  <c r="F372" i="6"/>
  <c r="D372" i="7"/>
  <c r="D373" i="6"/>
  <c r="E373" i="6"/>
  <c r="F373" i="6"/>
  <c r="D373" i="7"/>
  <c r="D374" i="6"/>
  <c r="E374" i="6"/>
  <c r="F374" i="6"/>
  <c r="D374" i="7"/>
  <c r="D375" i="6"/>
  <c r="E375" i="6"/>
  <c r="F375" i="6"/>
  <c r="D375" i="7"/>
  <c r="D376" i="6"/>
  <c r="E376" i="6"/>
  <c r="F376" i="6"/>
  <c r="D376" i="7"/>
  <c r="D377" i="6"/>
  <c r="E377" i="6"/>
  <c r="F377" i="6"/>
  <c r="D377" i="7"/>
  <c r="D378" i="6"/>
  <c r="E378" i="6"/>
  <c r="F378" i="6"/>
  <c r="D378" i="7"/>
  <c r="D379" i="6"/>
  <c r="E379" i="6"/>
  <c r="F379" i="6"/>
  <c r="D379" i="7"/>
  <c r="D380" i="6"/>
  <c r="E380" i="6"/>
  <c r="F380" i="6"/>
  <c r="D380" i="7"/>
  <c r="D381" i="6"/>
  <c r="E381" i="6"/>
  <c r="F381" i="6"/>
  <c r="D381" i="7"/>
  <c r="D382" i="6"/>
  <c r="E382" i="6"/>
  <c r="F382" i="6"/>
  <c r="D382" i="7"/>
  <c r="D383" i="6"/>
  <c r="E383" i="6"/>
  <c r="F383" i="6"/>
  <c r="D383" i="7"/>
  <c r="D384" i="6"/>
  <c r="E384" i="6"/>
  <c r="F384" i="6"/>
  <c r="D384" i="7"/>
  <c r="D385" i="6"/>
  <c r="E385" i="6"/>
  <c r="F385" i="6"/>
  <c r="D385" i="7"/>
  <c r="D386" i="6"/>
  <c r="E386" i="6"/>
  <c r="F386" i="6"/>
  <c r="D386" i="7"/>
  <c r="D387" i="6"/>
  <c r="E387" i="6"/>
  <c r="F387" i="6"/>
  <c r="D387" i="7"/>
  <c r="D388" i="6"/>
  <c r="E388" i="6"/>
  <c r="F388" i="6"/>
  <c r="D388" i="7"/>
  <c r="D389" i="6"/>
  <c r="E389" i="6"/>
  <c r="F389" i="6"/>
  <c r="D389" i="7"/>
  <c r="D390" i="6"/>
  <c r="E390" i="6"/>
  <c r="F390" i="6"/>
  <c r="D390" i="7"/>
  <c r="D391" i="6"/>
  <c r="E391" i="6"/>
  <c r="F391" i="6"/>
  <c r="D391" i="7"/>
  <c r="D392" i="6"/>
  <c r="E392" i="6"/>
  <c r="F392" i="6"/>
  <c r="D392" i="7"/>
  <c r="D393" i="6"/>
  <c r="E393" i="6"/>
  <c r="F393" i="6"/>
  <c r="D393" i="7"/>
  <c r="D394" i="6"/>
  <c r="E394" i="6"/>
  <c r="F394" i="6"/>
  <c r="D394" i="7"/>
  <c r="D395" i="6"/>
  <c r="E395" i="6"/>
  <c r="F395" i="6"/>
  <c r="D395" i="7"/>
  <c r="D396" i="6"/>
  <c r="E396" i="6"/>
  <c r="F396" i="6"/>
  <c r="D396" i="7"/>
  <c r="D397" i="6"/>
  <c r="E397" i="6"/>
  <c r="F397" i="6"/>
  <c r="D397" i="7"/>
  <c r="D398" i="6"/>
  <c r="E398" i="6"/>
  <c r="F398" i="6"/>
  <c r="D398" i="7"/>
  <c r="D399" i="6"/>
  <c r="E399" i="6"/>
  <c r="F399" i="6"/>
  <c r="D399" i="7"/>
  <c r="D400" i="6"/>
  <c r="E400" i="6"/>
  <c r="F400" i="6"/>
  <c r="D400" i="7"/>
  <c r="D401" i="6"/>
  <c r="E401" i="6"/>
  <c r="F401" i="6"/>
  <c r="D401" i="7"/>
  <c r="D402" i="6"/>
  <c r="E402" i="6"/>
  <c r="F402" i="6"/>
  <c r="D402" i="7"/>
  <c r="D403" i="6"/>
  <c r="E403" i="6"/>
  <c r="F403" i="6"/>
  <c r="D403" i="7"/>
  <c r="D404" i="6"/>
  <c r="E404" i="6"/>
  <c r="F404" i="6"/>
  <c r="D404" i="7"/>
  <c r="D405" i="6"/>
  <c r="E405" i="6"/>
  <c r="F405" i="6"/>
  <c r="D405" i="7"/>
  <c r="D406" i="6"/>
  <c r="E406" i="6"/>
  <c r="F406" i="6"/>
  <c r="D406" i="7"/>
  <c r="D407" i="6"/>
  <c r="E407" i="6"/>
  <c r="F407" i="6"/>
  <c r="D407" i="7"/>
  <c r="D408" i="6"/>
  <c r="E408" i="6"/>
  <c r="F408" i="6"/>
  <c r="D408" i="7"/>
  <c r="D409" i="6"/>
  <c r="E409" i="6"/>
  <c r="F409" i="6"/>
  <c r="D409" i="7"/>
  <c r="D410" i="6"/>
  <c r="E410" i="6"/>
  <c r="F410" i="6"/>
  <c r="D410" i="7"/>
  <c r="D411" i="6"/>
  <c r="E411" i="6"/>
  <c r="F411" i="6"/>
  <c r="D411" i="7"/>
  <c r="D412" i="6"/>
  <c r="E412" i="6"/>
  <c r="F412" i="6"/>
  <c r="D412" i="7"/>
  <c r="D413" i="6"/>
  <c r="E413" i="6"/>
  <c r="F413" i="6"/>
  <c r="D413" i="7"/>
  <c r="D414" i="6"/>
  <c r="E414" i="6"/>
  <c r="F414" i="6"/>
  <c r="D414" i="7"/>
  <c r="D415" i="6"/>
  <c r="E415" i="6"/>
  <c r="F415" i="6"/>
  <c r="D415" i="7"/>
  <c r="D416" i="6"/>
  <c r="E416" i="6"/>
  <c r="F416" i="6"/>
  <c r="D416" i="7"/>
  <c r="D417" i="6"/>
  <c r="E417" i="6"/>
  <c r="F417" i="6"/>
  <c r="D417" i="7"/>
  <c r="D418" i="6"/>
  <c r="E418" i="6"/>
  <c r="F418" i="6"/>
  <c r="D418" i="7"/>
  <c r="D419" i="6"/>
  <c r="E419" i="6"/>
  <c r="F419" i="6"/>
  <c r="D419" i="7"/>
  <c r="D420" i="6"/>
  <c r="E420" i="6"/>
  <c r="F420" i="6"/>
  <c r="D420" i="7"/>
  <c r="D421" i="6"/>
  <c r="E421" i="6"/>
  <c r="F421" i="6"/>
  <c r="D421" i="7"/>
  <c r="D422" i="6"/>
  <c r="E422" i="6"/>
  <c r="F422" i="6"/>
  <c r="D422" i="7"/>
  <c r="D423" i="6"/>
  <c r="E423" i="6"/>
  <c r="F423" i="6"/>
  <c r="D423" i="7"/>
  <c r="D424" i="6"/>
  <c r="E424" i="6"/>
  <c r="F424" i="6"/>
  <c r="D424" i="7"/>
  <c r="D425" i="6"/>
  <c r="E425" i="6"/>
  <c r="F425" i="6"/>
  <c r="D425" i="7"/>
  <c r="D426" i="6"/>
  <c r="E426" i="6"/>
  <c r="F426" i="6"/>
  <c r="D426" i="7"/>
  <c r="D427" i="6"/>
  <c r="E427" i="6"/>
  <c r="F427" i="6"/>
  <c r="D427" i="7"/>
  <c r="D428" i="6"/>
  <c r="E428" i="6"/>
  <c r="F428" i="6"/>
  <c r="D428" i="7"/>
  <c r="D429" i="6"/>
  <c r="E429" i="6"/>
  <c r="F429" i="6"/>
  <c r="D429" i="7"/>
  <c r="D430" i="6"/>
  <c r="E430" i="6"/>
  <c r="F430" i="6"/>
  <c r="D430" i="7"/>
  <c r="D431" i="6"/>
  <c r="E431" i="6"/>
  <c r="F431" i="6"/>
  <c r="D431" i="7"/>
  <c r="D432" i="6"/>
  <c r="E432" i="6"/>
  <c r="F432" i="6"/>
  <c r="D432" i="7"/>
  <c r="D433" i="6"/>
  <c r="E433" i="6"/>
  <c r="F433" i="6"/>
  <c r="D433" i="7"/>
  <c r="D434" i="6"/>
  <c r="E434" i="6"/>
  <c r="F434" i="6"/>
  <c r="D434" i="7"/>
  <c r="D435" i="6"/>
  <c r="E435" i="6"/>
  <c r="F435" i="6"/>
  <c r="D435" i="7"/>
  <c r="D436" i="6"/>
  <c r="E436" i="6"/>
  <c r="F436" i="6"/>
  <c r="D436" i="7"/>
  <c r="D437" i="6"/>
  <c r="E437" i="6"/>
  <c r="F437" i="6"/>
  <c r="D437" i="7"/>
  <c r="D438" i="6"/>
  <c r="E438" i="6"/>
  <c r="F438" i="6"/>
  <c r="D438" i="7"/>
  <c r="D439" i="6"/>
  <c r="E439" i="6"/>
  <c r="F439" i="6"/>
  <c r="D439" i="7"/>
  <c r="D440" i="6"/>
  <c r="E440" i="6"/>
  <c r="F440" i="6"/>
  <c r="D440" i="7"/>
  <c r="D441" i="6"/>
  <c r="E441" i="6"/>
  <c r="F441" i="6"/>
  <c r="D441" i="7"/>
  <c r="D442" i="6"/>
  <c r="E442" i="6"/>
  <c r="F442" i="6"/>
  <c r="D442" i="7"/>
  <c r="D443" i="6"/>
  <c r="E443" i="6"/>
  <c r="F443" i="6"/>
  <c r="D443" i="7"/>
  <c r="D444" i="6"/>
  <c r="E444" i="6"/>
  <c r="F444" i="6"/>
  <c r="D444" i="7"/>
  <c r="D445" i="6"/>
  <c r="E445" i="6"/>
  <c r="F445" i="6"/>
  <c r="D445" i="7"/>
  <c r="D446" i="6"/>
  <c r="E446" i="6"/>
  <c r="F446" i="6"/>
  <c r="D446" i="7"/>
  <c r="D447" i="6"/>
  <c r="E447" i="6"/>
  <c r="F447" i="6"/>
  <c r="D447" i="7"/>
  <c r="D448" i="6"/>
  <c r="E448" i="6"/>
  <c r="F448" i="6"/>
  <c r="D448" i="7"/>
  <c r="D449" i="6"/>
  <c r="E449" i="6"/>
  <c r="F449" i="6"/>
  <c r="D449" i="7"/>
  <c r="D450" i="6"/>
  <c r="E450" i="6"/>
  <c r="F450" i="6"/>
  <c r="D450" i="7"/>
  <c r="D451" i="6"/>
  <c r="E451" i="6"/>
  <c r="F451" i="6"/>
  <c r="D451" i="7"/>
  <c r="D452" i="6"/>
  <c r="E452" i="6"/>
  <c r="F452" i="6"/>
  <c r="D452" i="7"/>
  <c r="D453" i="6"/>
  <c r="E453" i="6"/>
  <c r="F453" i="6"/>
  <c r="D453" i="7"/>
  <c r="D454" i="6"/>
  <c r="E454" i="6"/>
  <c r="F454" i="6"/>
  <c r="D454" i="7"/>
  <c r="D455" i="6"/>
  <c r="E455" i="6"/>
  <c r="F455" i="6"/>
  <c r="D455" i="7"/>
  <c r="D456" i="6"/>
  <c r="E456" i="6"/>
  <c r="F456" i="6"/>
  <c r="D456" i="7"/>
  <c r="D457" i="6"/>
  <c r="E457" i="6"/>
  <c r="F457" i="6"/>
  <c r="D457" i="7"/>
  <c r="D458" i="6"/>
  <c r="E458" i="6"/>
  <c r="F458" i="6"/>
  <c r="D458" i="7"/>
  <c r="D459" i="6"/>
  <c r="E459" i="6"/>
  <c r="F459" i="6"/>
  <c r="D459" i="7"/>
  <c r="D460" i="6"/>
  <c r="E460" i="6"/>
  <c r="F460" i="6"/>
  <c r="D460" i="7"/>
  <c r="D461" i="6"/>
  <c r="E461" i="6"/>
  <c r="F461" i="6"/>
  <c r="D461" i="7"/>
  <c r="D462" i="6"/>
  <c r="E462" i="6"/>
  <c r="F462" i="6"/>
  <c r="D462" i="7"/>
  <c r="D463" i="6"/>
  <c r="E463" i="6"/>
  <c r="F463" i="6"/>
  <c r="D463" i="7"/>
  <c r="D464" i="6"/>
  <c r="E464" i="6"/>
  <c r="F464" i="6"/>
  <c r="D464" i="7"/>
  <c r="D465" i="6"/>
  <c r="E465" i="6"/>
  <c r="F465" i="6"/>
  <c r="D465" i="7"/>
  <c r="D466" i="6"/>
  <c r="E466" i="6"/>
  <c r="F466" i="6"/>
  <c r="D466" i="7"/>
  <c r="D467" i="6"/>
  <c r="E467" i="6"/>
  <c r="F467" i="6"/>
  <c r="D467" i="7"/>
  <c r="D468" i="6"/>
  <c r="E468" i="6"/>
  <c r="F468" i="6"/>
  <c r="D468" i="7"/>
  <c r="D469" i="6"/>
  <c r="E469" i="6"/>
  <c r="F469" i="6"/>
  <c r="D469" i="7"/>
  <c r="D470" i="6"/>
  <c r="E470" i="6"/>
  <c r="F470" i="6"/>
  <c r="D470" i="7"/>
  <c r="D471" i="6"/>
  <c r="E471" i="6"/>
  <c r="F471" i="6"/>
  <c r="D471" i="7"/>
  <c r="D472" i="6"/>
  <c r="E472" i="6"/>
  <c r="F472" i="6"/>
  <c r="D472" i="7"/>
  <c r="D473" i="6"/>
  <c r="E473" i="6"/>
  <c r="F473" i="6"/>
  <c r="D473" i="7"/>
  <c r="D474" i="6"/>
  <c r="E474" i="6"/>
  <c r="F474" i="6"/>
  <c r="D474" i="7"/>
  <c r="D475" i="6"/>
  <c r="E475" i="6"/>
  <c r="F475" i="6"/>
  <c r="D475" i="7"/>
  <c r="D476" i="6"/>
  <c r="E476" i="6"/>
  <c r="F476" i="6"/>
  <c r="D476" i="7"/>
  <c r="D477" i="6"/>
  <c r="E477" i="6"/>
  <c r="F477" i="6"/>
  <c r="D477" i="7"/>
  <c r="D478" i="6"/>
  <c r="E478" i="6"/>
  <c r="F478" i="6"/>
  <c r="D478" i="7"/>
  <c r="D479" i="6"/>
  <c r="E479" i="6"/>
  <c r="F479" i="6"/>
  <c r="D479" i="7"/>
  <c r="D480" i="6"/>
  <c r="E480" i="6"/>
  <c r="F480" i="6"/>
  <c r="D480" i="7"/>
  <c r="D481" i="6"/>
  <c r="E481" i="6"/>
  <c r="F481" i="6"/>
  <c r="D481" i="7"/>
  <c r="D482" i="6"/>
  <c r="E482" i="6"/>
  <c r="F482" i="6"/>
  <c r="D482" i="7"/>
  <c r="D483" i="6"/>
  <c r="E483" i="6"/>
  <c r="F483" i="6"/>
  <c r="D483" i="7"/>
  <c r="D484" i="6"/>
  <c r="E484" i="6"/>
  <c r="F484" i="6"/>
  <c r="D484" i="7"/>
  <c r="D485" i="6"/>
  <c r="E485" i="6"/>
  <c r="F485" i="6"/>
  <c r="D485" i="7"/>
  <c r="D486" i="6"/>
  <c r="E486" i="6"/>
  <c r="F486" i="6"/>
  <c r="D486" i="7"/>
  <c r="D487" i="6"/>
  <c r="E487" i="6"/>
  <c r="F487" i="6"/>
  <c r="D487" i="7"/>
  <c r="D488" i="6"/>
  <c r="E488" i="6"/>
  <c r="F488" i="6"/>
  <c r="D488" i="7"/>
  <c r="D489" i="6"/>
  <c r="E489" i="6"/>
  <c r="F489" i="6"/>
  <c r="D489" i="7"/>
  <c r="D490" i="6"/>
  <c r="E490" i="6"/>
  <c r="F490" i="6"/>
  <c r="D490" i="7"/>
  <c r="D491" i="6"/>
  <c r="E491" i="6"/>
  <c r="F491" i="6"/>
  <c r="D491" i="7"/>
  <c r="D492" i="6"/>
  <c r="E492" i="6"/>
  <c r="F492" i="6"/>
  <c r="D492" i="7"/>
  <c r="D493" i="6"/>
  <c r="E493" i="6"/>
  <c r="F493" i="6"/>
  <c r="D493" i="7"/>
  <c r="D494" i="6"/>
  <c r="E494" i="6"/>
  <c r="F494" i="6"/>
  <c r="D494" i="7"/>
  <c r="D495" i="6"/>
  <c r="E495" i="6"/>
  <c r="F495" i="6"/>
  <c r="D495" i="7"/>
  <c r="D496" i="6"/>
  <c r="E496" i="6"/>
  <c r="F496" i="6"/>
  <c r="D496" i="7"/>
  <c r="D497" i="6"/>
  <c r="E497" i="6"/>
  <c r="F497" i="6"/>
  <c r="D497" i="7"/>
  <c r="D498" i="6"/>
  <c r="E498" i="6"/>
  <c r="F498" i="6"/>
  <c r="D498" i="7"/>
  <c r="D499" i="6"/>
  <c r="E499" i="6"/>
  <c r="F499" i="6"/>
  <c r="D499" i="7"/>
  <c r="D500" i="6"/>
  <c r="E500" i="6"/>
  <c r="F500" i="6"/>
  <c r="D500" i="7"/>
  <c r="D501" i="6"/>
  <c r="E501" i="6"/>
  <c r="F501" i="6"/>
  <c r="D501" i="7"/>
  <c r="D502" i="6"/>
  <c r="E502" i="6"/>
  <c r="F502" i="6"/>
  <c r="D502" i="7"/>
  <c r="D503" i="6"/>
  <c r="E503" i="6"/>
  <c r="F503" i="6"/>
  <c r="D503" i="7"/>
  <c r="D504" i="6"/>
  <c r="E504" i="6"/>
  <c r="F504" i="6"/>
  <c r="D504" i="7"/>
  <c r="D505" i="6"/>
  <c r="E505" i="6"/>
  <c r="F505" i="6"/>
  <c r="D505" i="7"/>
  <c r="D506" i="6"/>
  <c r="E506" i="6"/>
  <c r="F506" i="6"/>
  <c r="D506" i="7"/>
  <c r="D507" i="6"/>
  <c r="E507" i="6"/>
  <c r="F507" i="6"/>
  <c r="D507" i="7"/>
  <c r="D508" i="6"/>
  <c r="E508" i="6"/>
  <c r="F508" i="6"/>
  <c r="D508" i="7"/>
  <c r="D509" i="6"/>
  <c r="E509" i="6"/>
  <c r="F509" i="6"/>
  <c r="D509" i="7"/>
  <c r="D510" i="6"/>
  <c r="E510" i="6"/>
  <c r="F510" i="6"/>
  <c r="D510" i="7"/>
  <c r="D511" i="6"/>
  <c r="E511" i="6"/>
  <c r="F511" i="6"/>
  <c r="D511" i="7"/>
  <c r="D512" i="6"/>
  <c r="E512" i="6"/>
  <c r="F512" i="6"/>
  <c r="D512" i="7"/>
  <c r="D513" i="6"/>
  <c r="E513" i="6"/>
  <c r="F513" i="6"/>
  <c r="D513" i="7"/>
  <c r="D514" i="6"/>
  <c r="E514" i="6"/>
  <c r="F514" i="6"/>
  <c r="D514" i="7"/>
  <c r="D515" i="6"/>
  <c r="E515" i="6"/>
  <c r="F515" i="6"/>
  <c r="D515" i="7"/>
  <c r="D516" i="6"/>
  <c r="E516" i="6"/>
  <c r="F516" i="6"/>
  <c r="D516" i="7"/>
  <c r="D517" i="6"/>
  <c r="E517" i="6"/>
  <c r="F517" i="6"/>
  <c r="D517" i="7"/>
  <c r="D518" i="6"/>
  <c r="E518" i="6"/>
  <c r="F518" i="6"/>
  <c r="D518" i="7"/>
  <c r="D519" i="6"/>
  <c r="E519" i="6"/>
  <c r="F519" i="6"/>
  <c r="D519" i="7"/>
  <c r="D520" i="6"/>
  <c r="E520" i="6"/>
  <c r="F520" i="6"/>
  <c r="D520" i="7"/>
  <c r="D521" i="6"/>
  <c r="E521" i="6"/>
  <c r="F521" i="6"/>
  <c r="D521" i="7"/>
  <c r="D522" i="6"/>
  <c r="E522" i="6"/>
  <c r="F522" i="6"/>
  <c r="D522" i="7"/>
  <c r="D523" i="6"/>
  <c r="E523" i="6"/>
  <c r="F523" i="6"/>
  <c r="D523" i="7"/>
  <c r="D524" i="6"/>
  <c r="E524" i="6"/>
  <c r="F524" i="6"/>
  <c r="D524" i="7"/>
  <c r="D525" i="6"/>
  <c r="E525" i="6"/>
  <c r="F525" i="6"/>
  <c r="D525" i="7"/>
  <c r="D526" i="6"/>
  <c r="E526" i="6"/>
  <c r="F526" i="6"/>
  <c r="D526" i="7"/>
  <c r="D527" i="6"/>
  <c r="E527" i="6"/>
  <c r="F527" i="6"/>
  <c r="D527" i="7"/>
  <c r="D528" i="6"/>
  <c r="E528" i="6"/>
  <c r="F528" i="6"/>
  <c r="D528" i="7"/>
  <c r="D529" i="6"/>
  <c r="E529" i="6"/>
  <c r="F529" i="6"/>
  <c r="D529" i="7"/>
  <c r="D530" i="6"/>
  <c r="E530" i="6"/>
  <c r="F530" i="6"/>
  <c r="D530" i="7"/>
  <c r="D531" i="6"/>
  <c r="E531" i="6"/>
  <c r="F531" i="6"/>
  <c r="D531" i="7"/>
  <c r="D532" i="6"/>
  <c r="E532" i="6"/>
  <c r="F532" i="6"/>
  <c r="D532" i="7"/>
  <c r="D533" i="6"/>
  <c r="E533" i="6"/>
  <c r="F533" i="6"/>
  <c r="D533" i="7"/>
  <c r="D534" i="6"/>
  <c r="E534" i="6"/>
  <c r="F534" i="6"/>
  <c r="D534" i="7"/>
  <c r="D535" i="6"/>
  <c r="E535" i="6"/>
  <c r="F535" i="6"/>
  <c r="D535" i="7"/>
  <c r="D536" i="6"/>
  <c r="E536" i="6"/>
  <c r="F536" i="6"/>
  <c r="D536" i="7"/>
  <c r="D537" i="6"/>
  <c r="E537" i="6"/>
  <c r="F537" i="6"/>
  <c r="D537" i="7"/>
  <c r="D538" i="6"/>
  <c r="E538" i="6"/>
  <c r="F538" i="6"/>
  <c r="D538" i="7"/>
  <c r="D539" i="6"/>
  <c r="E539" i="6"/>
  <c r="F539" i="6"/>
  <c r="D539" i="7"/>
  <c r="D540" i="6"/>
  <c r="E540" i="6"/>
  <c r="F540" i="6"/>
  <c r="D540" i="7"/>
  <c r="D541" i="6"/>
  <c r="E541" i="6"/>
  <c r="F541" i="6"/>
  <c r="D541" i="7"/>
  <c r="D542" i="6"/>
  <c r="E542" i="6"/>
  <c r="F542" i="6"/>
  <c r="D542" i="7"/>
  <c r="D543" i="6"/>
  <c r="E543" i="6"/>
  <c r="F543" i="6"/>
  <c r="D543" i="7"/>
  <c r="D544" i="6"/>
  <c r="E544" i="6"/>
  <c r="F544" i="6"/>
  <c r="D544" i="7"/>
  <c r="D545" i="6"/>
  <c r="E545" i="6"/>
  <c r="F545" i="6"/>
  <c r="D545" i="7"/>
  <c r="D546" i="6"/>
  <c r="E546" i="6"/>
  <c r="F546" i="6"/>
  <c r="D546" i="7"/>
  <c r="D547" i="6"/>
  <c r="E547" i="6"/>
  <c r="F547" i="6"/>
  <c r="D547" i="7"/>
  <c r="D548" i="6"/>
  <c r="E548" i="6"/>
  <c r="F548" i="6"/>
  <c r="D548" i="7"/>
  <c r="D549" i="6"/>
  <c r="E549" i="6"/>
  <c r="F549" i="6"/>
  <c r="D549" i="7"/>
  <c r="D550" i="6"/>
  <c r="E550" i="6"/>
  <c r="F550" i="6"/>
  <c r="D550" i="7"/>
  <c r="D551" i="6"/>
  <c r="E551" i="6"/>
  <c r="F551" i="6"/>
  <c r="D551" i="7"/>
  <c r="D552" i="6"/>
  <c r="E552" i="6"/>
  <c r="F552" i="6"/>
  <c r="D552" i="7"/>
  <c r="D553" i="6"/>
  <c r="E553" i="6"/>
  <c r="F553" i="6"/>
  <c r="D553" i="7"/>
  <c r="D554" i="6"/>
  <c r="E554" i="6"/>
  <c r="F554" i="6"/>
  <c r="D554" i="7"/>
  <c r="D555" i="6"/>
  <c r="E555" i="6"/>
  <c r="F555" i="6"/>
  <c r="D555" i="7"/>
  <c r="D556" i="6"/>
  <c r="E556" i="6"/>
  <c r="F556" i="6"/>
  <c r="D556" i="7"/>
  <c r="D557" i="6"/>
  <c r="E557" i="6"/>
  <c r="F557" i="6"/>
  <c r="D557" i="7"/>
  <c r="D558" i="6"/>
  <c r="E558" i="6"/>
  <c r="F558" i="6"/>
  <c r="D558" i="7"/>
  <c r="D559" i="6"/>
  <c r="E559" i="6"/>
  <c r="F559" i="6"/>
  <c r="D559" i="7"/>
  <c r="D560" i="6"/>
  <c r="E560" i="6"/>
  <c r="F560" i="6"/>
  <c r="D560" i="7"/>
  <c r="D561" i="6"/>
  <c r="E561" i="6"/>
  <c r="F561" i="6"/>
  <c r="D561" i="7"/>
  <c r="D562" i="6"/>
  <c r="E562" i="6"/>
  <c r="F562" i="6"/>
  <c r="D562" i="7"/>
  <c r="D563" i="6"/>
  <c r="E563" i="6"/>
  <c r="F563" i="6"/>
  <c r="D563" i="7"/>
  <c r="D564" i="6"/>
  <c r="E564" i="6"/>
  <c r="F564" i="6"/>
  <c r="D564" i="7"/>
  <c r="D565" i="6"/>
  <c r="E565" i="6"/>
  <c r="F565" i="6"/>
  <c r="D565" i="7"/>
  <c r="D566" i="6"/>
  <c r="E566" i="6"/>
  <c r="F566" i="6"/>
  <c r="D566" i="7"/>
  <c r="D567" i="6"/>
  <c r="E567" i="6"/>
  <c r="F567" i="6"/>
  <c r="D567" i="7"/>
  <c r="D568" i="6"/>
  <c r="E568" i="6"/>
  <c r="F568" i="6"/>
  <c r="D568" i="7"/>
  <c r="D569" i="6"/>
  <c r="E569" i="6"/>
  <c r="F569" i="6"/>
  <c r="D569" i="7"/>
  <c r="D570" i="6"/>
  <c r="E570" i="6"/>
  <c r="F570" i="6"/>
  <c r="D570" i="7"/>
  <c r="D571" i="6"/>
  <c r="E571" i="6"/>
  <c r="F571" i="6"/>
  <c r="D571" i="7"/>
  <c r="D572" i="6"/>
  <c r="E572" i="6"/>
  <c r="F572" i="6"/>
  <c r="D572" i="7"/>
  <c r="D573" i="6"/>
  <c r="E573" i="6"/>
  <c r="F573" i="6"/>
  <c r="D573" i="7"/>
  <c r="D574" i="6"/>
  <c r="E574" i="6"/>
  <c r="F574" i="6"/>
  <c r="D574" i="7"/>
  <c r="D575" i="6"/>
  <c r="E575" i="6"/>
  <c r="F575" i="6"/>
  <c r="D575" i="7"/>
  <c r="D576" i="6"/>
  <c r="E576" i="6"/>
  <c r="F576" i="6"/>
  <c r="D576" i="7"/>
  <c r="D577" i="6"/>
  <c r="E577" i="6"/>
  <c r="F577" i="6"/>
  <c r="D577" i="7"/>
  <c r="D578" i="6"/>
  <c r="E578" i="6"/>
  <c r="F578" i="6"/>
  <c r="D578" i="7"/>
  <c r="D579" i="6"/>
  <c r="E579" i="6"/>
  <c r="F579" i="6"/>
  <c r="D579" i="7"/>
  <c r="D580" i="6"/>
  <c r="E580" i="6"/>
  <c r="F580" i="6"/>
  <c r="D580" i="7"/>
  <c r="D581" i="6"/>
  <c r="E581" i="6"/>
  <c r="F581" i="6"/>
  <c r="D581" i="7"/>
  <c r="D582" i="6"/>
  <c r="E582" i="6"/>
  <c r="F582" i="6"/>
  <c r="D582" i="7"/>
  <c r="D583" i="6"/>
  <c r="E583" i="6"/>
  <c r="F583" i="6"/>
  <c r="D583" i="7"/>
  <c r="D584" i="6"/>
  <c r="E584" i="6"/>
  <c r="F584" i="6"/>
  <c r="D584" i="7"/>
  <c r="D585" i="6"/>
  <c r="E585" i="6"/>
  <c r="F585" i="6"/>
  <c r="D585" i="7"/>
  <c r="D586" i="6"/>
  <c r="E586" i="6"/>
  <c r="F586" i="6"/>
  <c r="D586" i="7"/>
  <c r="D587" i="6"/>
  <c r="E587" i="6"/>
  <c r="F587" i="6"/>
  <c r="D587" i="7"/>
  <c r="D588" i="6"/>
  <c r="E588" i="6"/>
  <c r="F588" i="6"/>
  <c r="D588" i="7"/>
  <c r="D589" i="6"/>
  <c r="E589" i="6"/>
  <c r="F589" i="6"/>
  <c r="D589" i="7"/>
  <c r="D590" i="6"/>
  <c r="E590" i="6"/>
  <c r="F590" i="6"/>
  <c r="D590" i="7"/>
  <c r="D591" i="6"/>
  <c r="E591" i="6"/>
  <c r="F591" i="6"/>
  <c r="D591" i="7"/>
  <c r="D592" i="6"/>
  <c r="E592" i="6"/>
  <c r="F592" i="6"/>
  <c r="D592" i="7"/>
  <c r="D593" i="6"/>
  <c r="E593" i="6"/>
  <c r="F593" i="6"/>
  <c r="D593" i="7"/>
  <c r="D594" i="6"/>
  <c r="E594" i="6"/>
  <c r="F594" i="6"/>
  <c r="D594" i="7"/>
  <c r="D595" i="6"/>
  <c r="E595" i="6"/>
  <c r="F595" i="6"/>
  <c r="D595" i="7"/>
  <c r="D596" i="6"/>
  <c r="E596" i="6"/>
  <c r="F596" i="6"/>
  <c r="D596" i="7"/>
  <c r="D597" i="6"/>
  <c r="E597" i="6"/>
  <c r="F597" i="6"/>
  <c r="D597" i="7"/>
  <c r="D598" i="6"/>
  <c r="E598" i="6"/>
  <c r="F598" i="6"/>
  <c r="D598" i="7"/>
  <c r="D599" i="6"/>
  <c r="E599" i="6"/>
  <c r="F599" i="6"/>
  <c r="D599" i="7"/>
  <c r="D600" i="6"/>
  <c r="E600" i="6"/>
  <c r="F600" i="6"/>
  <c r="D600" i="7"/>
  <c r="D601" i="6"/>
  <c r="E601" i="6"/>
  <c r="F601" i="6"/>
  <c r="D601" i="7"/>
  <c r="D602" i="6"/>
  <c r="E602" i="6"/>
  <c r="F602" i="6"/>
  <c r="D602" i="7"/>
  <c r="D603" i="6"/>
  <c r="E603" i="6"/>
  <c r="F603" i="6"/>
  <c r="D603" i="7"/>
  <c r="D604" i="6"/>
  <c r="E604" i="6"/>
  <c r="F604" i="6"/>
  <c r="D604" i="7"/>
  <c r="D605" i="6"/>
  <c r="E605" i="6"/>
  <c r="F605" i="6"/>
  <c r="D605" i="7"/>
  <c r="D606" i="6"/>
  <c r="E606" i="6"/>
  <c r="F606" i="6"/>
  <c r="D606" i="7"/>
  <c r="D607" i="6"/>
  <c r="E607" i="6"/>
  <c r="F607" i="6"/>
  <c r="D607" i="7"/>
  <c r="D608" i="6"/>
  <c r="E608" i="6"/>
  <c r="F608" i="6"/>
  <c r="D608" i="7"/>
  <c r="D609" i="6"/>
  <c r="E609" i="6"/>
  <c r="F609" i="6"/>
  <c r="D609" i="7"/>
  <c r="D610" i="6"/>
  <c r="E610" i="6"/>
  <c r="F610" i="6"/>
  <c r="D610" i="7"/>
  <c r="D611" i="6"/>
  <c r="E611" i="6"/>
  <c r="F611" i="6"/>
  <c r="D611" i="7"/>
  <c r="D612" i="6"/>
  <c r="E612" i="6"/>
  <c r="F612" i="6"/>
  <c r="D612" i="7"/>
  <c r="D613" i="6"/>
  <c r="E613" i="6"/>
  <c r="F613" i="6"/>
  <c r="D613" i="7"/>
  <c r="D614" i="6"/>
  <c r="E614" i="6"/>
  <c r="F614" i="6"/>
  <c r="D614" i="7"/>
  <c r="D615" i="6"/>
  <c r="E615" i="6"/>
  <c r="F615" i="6"/>
  <c r="D615" i="7"/>
  <c r="D616" i="6"/>
  <c r="E616" i="6"/>
  <c r="F616" i="6"/>
  <c r="D616" i="7"/>
  <c r="D617" i="6"/>
  <c r="E617" i="6"/>
  <c r="F617" i="6"/>
  <c r="D617" i="7"/>
  <c r="D618" i="6"/>
  <c r="E618" i="6"/>
  <c r="F618" i="6"/>
  <c r="D618" i="7"/>
  <c r="D619" i="6"/>
  <c r="E619" i="6"/>
  <c r="F619" i="6"/>
  <c r="D619" i="7"/>
  <c r="D620" i="6"/>
  <c r="E620" i="6"/>
  <c r="F620" i="6"/>
  <c r="D620" i="7"/>
  <c r="D621" i="6"/>
  <c r="E621" i="6"/>
  <c r="F621" i="6"/>
  <c r="D621" i="7"/>
  <c r="D622" i="6"/>
  <c r="E622" i="6"/>
  <c r="F622" i="6"/>
  <c r="D622" i="7"/>
  <c r="D623" i="6"/>
  <c r="E623" i="6"/>
  <c r="F623" i="6"/>
  <c r="D623" i="7"/>
  <c r="D624" i="6"/>
  <c r="E624" i="6"/>
  <c r="F624" i="6"/>
  <c r="D624" i="7"/>
  <c r="D625" i="6"/>
  <c r="E625" i="6"/>
  <c r="F625" i="6"/>
  <c r="D625" i="7"/>
  <c r="D626" i="6"/>
  <c r="E626" i="6"/>
  <c r="F626" i="6"/>
  <c r="D626" i="7"/>
  <c r="D627" i="6"/>
  <c r="E627" i="6"/>
  <c r="F627" i="6"/>
  <c r="D627" i="7"/>
  <c r="D628" i="6"/>
  <c r="E628" i="6"/>
  <c r="F628" i="6"/>
  <c r="D628" i="7"/>
  <c r="D629" i="6"/>
  <c r="E629" i="6"/>
  <c r="F629" i="6"/>
  <c r="D629" i="7"/>
  <c r="D630" i="6"/>
  <c r="E630" i="6"/>
  <c r="F630" i="6"/>
  <c r="D630" i="7"/>
  <c r="D631" i="6"/>
  <c r="E631" i="6"/>
  <c r="F631" i="6"/>
  <c r="D631" i="7"/>
  <c r="D632" i="6"/>
  <c r="E632" i="6"/>
  <c r="F632" i="6"/>
  <c r="D632" i="7"/>
  <c r="D633" i="6"/>
  <c r="E633" i="6"/>
  <c r="F633" i="6"/>
  <c r="D633" i="7"/>
  <c r="D634" i="6"/>
  <c r="E634" i="6"/>
  <c r="F634" i="6"/>
  <c r="D634" i="7"/>
  <c r="D635" i="6"/>
  <c r="E635" i="6"/>
  <c r="F635" i="6"/>
  <c r="D635" i="7"/>
  <c r="D636" i="6"/>
  <c r="E636" i="6"/>
  <c r="F636" i="6"/>
  <c r="D636" i="7"/>
  <c r="D637" i="6"/>
  <c r="E637" i="6"/>
  <c r="F637" i="6"/>
  <c r="D637" i="7"/>
  <c r="D638" i="6"/>
  <c r="E638" i="6"/>
  <c r="F638" i="6"/>
  <c r="D638" i="7"/>
  <c r="D639" i="6"/>
  <c r="E639" i="6"/>
  <c r="F639" i="6"/>
  <c r="D639" i="7"/>
  <c r="D640" i="6"/>
  <c r="E640" i="6"/>
  <c r="F640" i="6"/>
  <c r="D640" i="7"/>
  <c r="D641" i="6"/>
  <c r="E641" i="6"/>
  <c r="F641" i="6"/>
  <c r="D641" i="7"/>
  <c r="D642" i="6"/>
  <c r="E642" i="6"/>
  <c r="F642" i="6"/>
  <c r="D642" i="7"/>
  <c r="D643" i="6"/>
  <c r="E643" i="6"/>
  <c r="F643" i="6"/>
  <c r="D643" i="7"/>
  <c r="D644" i="6"/>
  <c r="E644" i="6"/>
  <c r="F644" i="6"/>
  <c r="D644" i="7"/>
  <c r="D645" i="6"/>
  <c r="E645" i="6"/>
  <c r="F645" i="6"/>
  <c r="D645" i="7"/>
  <c r="D646" i="6"/>
  <c r="E646" i="6"/>
  <c r="F646" i="6"/>
  <c r="D646" i="7"/>
  <c r="D647" i="6"/>
  <c r="E647" i="6"/>
  <c r="F647" i="6"/>
  <c r="D647" i="7"/>
  <c r="D648" i="6"/>
  <c r="E648" i="6"/>
  <c r="F648" i="6"/>
  <c r="D648" i="7"/>
  <c r="D649" i="6"/>
  <c r="E649" i="6"/>
  <c r="F649" i="6"/>
  <c r="D649" i="7"/>
  <c r="D650" i="6"/>
  <c r="E650" i="6"/>
  <c r="F650" i="6"/>
  <c r="D650" i="7"/>
  <c r="D651" i="6"/>
  <c r="E651" i="6"/>
  <c r="F651" i="6"/>
  <c r="D651" i="7"/>
  <c r="D652" i="6"/>
  <c r="E652" i="6"/>
  <c r="F652" i="6"/>
  <c r="D652" i="7"/>
  <c r="D653" i="6"/>
  <c r="E653" i="6"/>
  <c r="F653" i="6"/>
  <c r="D653" i="7"/>
  <c r="D654" i="6"/>
  <c r="E654" i="6"/>
  <c r="F654" i="6"/>
  <c r="D654" i="7"/>
  <c r="D655" i="6"/>
  <c r="E655" i="6"/>
  <c r="F655" i="6"/>
  <c r="D655" i="7"/>
  <c r="D656" i="6"/>
  <c r="E656" i="6"/>
  <c r="F656" i="6"/>
  <c r="D656" i="7"/>
  <c r="D657" i="6"/>
  <c r="E657" i="6"/>
  <c r="F657" i="6"/>
  <c r="D657" i="7"/>
  <c r="D658" i="6"/>
  <c r="E658" i="6"/>
  <c r="F658" i="6"/>
  <c r="D658" i="7"/>
  <c r="D659" i="6"/>
  <c r="E659" i="6"/>
  <c r="F659" i="6"/>
  <c r="D659" i="7"/>
  <c r="D660" i="6"/>
  <c r="E660" i="6"/>
  <c r="F660" i="6"/>
  <c r="D660" i="7"/>
  <c r="D661" i="6"/>
  <c r="E661" i="6"/>
  <c r="F661" i="6"/>
  <c r="D661" i="7"/>
  <c r="D662" i="6"/>
  <c r="E662" i="6"/>
  <c r="F662" i="6"/>
  <c r="D662" i="7"/>
  <c r="D663" i="6"/>
  <c r="E663" i="6"/>
  <c r="F663" i="6"/>
  <c r="D663" i="7"/>
  <c r="D664" i="6"/>
  <c r="E664" i="6"/>
  <c r="F664" i="6"/>
  <c r="D664" i="7"/>
  <c r="D665" i="6"/>
  <c r="E665" i="6"/>
  <c r="F665" i="6"/>
  <c r="D665" i="7"/>
  <c r="D666" i="6"/>
  <c r="E666" i="6"/>
  <c r="F666" i="6"/>
  <c r="D666" i="7"/>
  <c r="D667" i="6"/>
  <c r="E667" i="6"/>
  <c r="F667" i="6"/>
  <c r="D667" i="7"/>
  <c r="D668" i="6"/>
  <c r="E668" i="6"/>
  <c r="F668" i="6"/>
  <c r="D668" i="7"/>
  <c r="D669" i="6"/>
  <c r="E669" i="6"/>
  <c r="F669" i="6"/>
  <c r="D669" i="7"/>
  <c r="D670" i="6"/>
  <c r="E670" i="6"/>
  <c r="F670" i="6"/>
  <c r="D670" i="7"/>
  <c r="D671" i="6"/>
  <c r="E671" i="6"/>
  <c r="F671" i="6"/>
  <c r="D671" i="7"/>
  <c r="D672" i="6"/>
  <c r="E672" i="6"/>
  <c r="F672" i="6"/>
  <c r="D672" i="7"/>
  <c r="D673" i="6"/>
  <c r="E673" i="6"/>
  <c r="F673" i="6"/>
  <c r="D673" i="7"/>
  <c r="D674" i="6"/>
  <c r="E674" i="6"/>
  <c r="F674" i="6"/>
  <c r="D674" i="7"/>
  <c r="D675" i="6"/>
  <c r="E675" i="6"/>
  <c r="F675" i="6"/>
  <c r="D675" i="7"/>
  <c r="D676" i="6"/>
  <c r="E676" i="6"/>
  <c r="F676" i="6"/>
  <c r="D676" i="7"/>
  <c r="D677" i="6"/>
  <c r="E677" i="6"/>
  <c r="F677" i="6"/>
  <c r="D677" i="7"/>
  <c r="D678" i="6"/>
  <c r="E678" i="6"/>
  <c r="F678" i="6"/>
  <c r="D678" i="7"/>
  <c r="D679" i="6"/>
  <c r="E679" i="6"/>
  <c r="F679" i="6"/>
  <c r="D679" i="7"/>
  <c r="D680" i="6"/>
  <c r="E680" i="6"/>
  <c r="F680" i="6"/>
  <c r="D680" i="7"/>
  <c r="D681" i="6"/>
  <c r="E681" i="6"/>
  <c r="F681" i="6"/>
  <c r="D681" i="7"/>
  <c r="D682" i="6"/>
  <c r="E682" i="6"/>
  <c r="F682" i="6"/>
  <c r="D682" i="7"/>
  <c r="D683" i="6"/>
  <c r="E683" i="6"/>
  <c r="F683" i="6"/>
  <c r="D683" i="7"/>
  <c r="D684" i="6"/>
  <c r="E684" i="6"/>
  <c r="F684" i="6"/>
  <c r="D684" i="7"/>
  <c r="D685" i="6"/>
  <c r="E685" i="6"/>
  <c r="F685" i="6"/>
  <c r="D685" i="7"/>
  <c r="D686" i="6"/>
  <c r="E686" i="6"/>
  <c r="F686" i="6"/>
  <c r="D686" i="7"/>
  <c r="D687" i="6"/>
  <c r="E687" i="6"/>
  <c r="F687" i="6"/>
  <c r="D687" i="7"/>
  <c r="D688" i="6"/>
  <c r="E688" i="6"/>
  <c r="F688" i="6"/>
  <c r="D688" i="7"/>
  <c r="D689" i="6"/>
  <c r="E689" i="6"/>
  <c r="F689" i="6"/>
  <c r="D689" i="7"/>
  <c r="D690" i="6"/>
  <c r="E690" i="6"/>
  <c r="F690" i="6"/>
  <c r="D690" i="7"/>
  <c r="D691" i="6"/>
  <c r="E691" i="6"/>
  <c r="F691" i="6"/>
  <c r="D691" i="7"/>
  <c r="D692" i="6"/>
  <c r="E692" i="6"/>
  <c r="F692" i="6"/>
  <c r="D692" i="7"/>
  <c r="D693" i="6"/>
  <c r="E693" i="6"/>
  <c r="F693" i="6"/>
  <c r="D693" i="7"/>
  <c r="D694" i="6"/>
  <c r="E694" i="6"/>
  <c r="F694" i="6"/>
  <c r="D694" i="7"/>
  <c r="D695" i="6"/>
  <c r="E695" i="6"/>
  <c r="F695" i="6"/>
  <c r="D695" i="7"/>
  <c r="D696" i="6"/>
  <c r="E696" i="6"/>
  <c r="F696" i="6"/>
  <c r="D696" i="7"/>
  <c r="D697" i="6"/>
  <c r="E697" i="6"/>
  <c r="F697" i="6"/>
  <c r="D697" i="7"/>
  <c r="D698" i="6"/>
  <c r="E698" i="6"/>
  <c r="F698" i="6"/>
  <c r="D698" i="7"/>
  <c r="D699" i="6"/>
  <c r="E699" i="6"/>
  <c r="F699" i="6"/>
  <c r="D699" i="7"/>
  <c r="D700" i="6"/>
  <c r="E700" i="6"/>
  <c r="F700" i="6"/>
  <c r="D700" i="7"/>
  <c r="D701" i="6"/>
  <c r="E701" i="6"/>
  <c r="F701" i="6"/>
  <c r="D701" i="7"/>
  <c r="D702" i="6"/>
  <c r="E702" i="6"/>
  <c r="F702" i="6"/>
  <c r="D702" i="7"/>
  <c r="D703" i="6"/>
  <c r="E703" i="6"/>
  <c r="F703" i="6"/>
  <c r="D703" i="7"/>
  <c r="D704" i="6"/>
  <c r="E704" i="6"/>
  <c r="F704" i="6"/>
  <c r="D704" i="7"/>
  <c r="D705" i="6"/>
  <c r="E705" i="6"/>
  <c r="F705" i="6"/>
  <c r="D705" i="7"/>
  <c r="D706" i="6"/>
  <c r="E706" i="6"/>
  <c r="F706" i="6"/>
  <c r="D706" i="7"/>
  <c r="D707" i="6"/>
  <c r="E707" i="6"/>
  <c r="F707" i="6"/>
  <c r="D707" i="7"/>
  <c r="D708" i="6"/>
  <c r="E708" i="6"/>
  <c r="F708" i="6"/>
  <c r="D708" i="7"/>
  <c r="D709" i="6"/>
  <c r="E709" i="6"/>
  <c r="F709" i="6"/>
  <c r="D709" i="7"/>
  <c r="D710" i="6"/>
  <c r="E710" i="6"/>
  <c r="F710" i="6"/>
  <c r="D710" i="7"/>
  <c r="D711" i="6"/>
  <c r="E711" i="6"/>
  <c r="F711" i="6"/>
  <c r="D711" i="7"/>
  <c r="D712" i="6"/>
  <c r="E712" i="6"/>
  <c r="F712" i="6"/>
  <c r="D712" i="7"/>
  <c r="D713" i="6"/>
  <c r="E713" i="6"/>
  <c r="F713" i="6"/>
  <c r="D713" i="7"/>
  <c r="D714" i="6"/>
  <c r="E714" i="6"/>
  <c r="F714" i="6"/>
  <c r="D714" i="7"/>
  <c r="D715" i="6"/>
  <c r="E715" i="6"/>
  <c r="F715" i="6"/>
  <c r="D715" i="7"/>
  <c r="D716" i="6"/>
  <c r="E716" i="6"/>
  <c r="F716" i="6"/>
  <c r="D716" i="7"/>
  <c r="D717" i="6"/>
  <c r="E717" i="6"/>
  <c r="F717" i="6"/>
  <c r="D717" i="7"/>
  <c r="D718" i="6"/>
  <c r="E718" i="6"/>
  <c r="F718" i="6"/>
  <c r="D718" i="7"/>
  <c r="D719" i="6"/>
  <c r="E719" i="6"/>
  <c r="F719" i="6"/>
  <c r="D719" i="7"/>
  <c r="D720" i="6"/>
  <c r="E720" i="6"/>
  <c r="F720" i="6"/>
  <c r="D720" i="7"/>
  <c r="D721" i="6"/>
  <c r="E721" i="6"/>
  <c r="F721" i="6"/>
  <c r="D721" i="7"/>
  <c r="D722" i="6"/>
  <c r="E722" i="6"/>
  <c r="F722" i="6"/>
  <c r="D722" i="7"/>
  <c r="D723" i="6"/>
  <c r="E723" i="6"/>
  <c r="F723" i="6"/>
  <c r="D723" i="7"/>
  <c r="D724" i="6"/>
  <c r="E724" i="6"/>
  <c r="F724" i="6"/>
  <c r="D724" i="7"/>
  <c r="D725" i="6"/>
  <c r="E725" i="6"/>
  <c r="F725" i="6"/>
  <c r="D725" i="7"/>
  <c r="D726" i="6"/>
  <c r="E726" i="6"/>
  <c r="F726" i="6"/>
  <c r="D726" i="7"/>
  <c r="D727" i="6"/>
  <c r="E727" i="6"/>
  <c r="F727" i="6"/>
  <c r="D727" i="7"/>
  <c r="D728" i="6"/>
  <c r="E728" i="6"/>
  <c r="F728" i="6"/>
  <c r="D728" i="7"/>
  <c r="D729" i="6"/>
  <c r="E729" i="6"/>
  <c r="F729" i="6"/>
  <c r="D729" i="7"/>
  <c r="D730" i="6"/>
  <c r="E730" i="6"/>
  <c r="F730" i="6"/>
  <c r="D730" i="7"/>
  <c r="D731" i="6"/>
  <c r="E731" i="6"/>
  <c r="F731" i="6"/>
  <c r="D731" i="7"/>
  <c r="D732" i="6"/>
  <c r="E732" i="6"/>
  <c r="F732" i="6"/>
  <c r="D732" i="7"/>
  <c r="D733" i="6"/>
  <c r="E733" i="6"/>
  <c r="F733" i="6"/>
  <c r="D733" i="7"/>
  <c r="D734" i="6"/>
  <c r="E734" i="6"/>
  <c r="F734" i="6"/>
  <c r="D734" i="7"/>
  <c r="D735" i="6"/>
  <c r="E735" i="6"/>
  <c r="F735" i="6"/>
  <c r="D735" i="7"/>
  <c r="D736" i="6"/>
  <c r="E736" i="6"/>
  <c r="F736" i="6"/>
  <c r="D736" i="7"/>
  <c r="D737" i="6"/>
  <c r="E737" i="6"/>
  <c r="F737" i="6"/>
  <c r="D737" i="7"/>
  <c r="D738" i="6"/>
  <c r="E738" i="6"/>
  <c r="F738" i="6"/>
  <c r="D738" i="7"/>
  <c r="D739" i="6"/>
  <c r="E739" i="6"/>
  <c r="F739" i="6"/>
  <c r="D739" i="7"/>
  <c r="D740" i="6"/>
  <c r="E740" i="6"/>
  <c r="F740" i="6"/>
  <c r="D740" i="7"/>
  <c r="D741" i="6"/>
  <c r="E741" i="6"/>
  <c r="F741" i="6"/>
  <c r="D741" i="7"/>
  <c r="D742" i="6"/>
  <c r="E742" i="6"/>
  <c r="F742" i="6"/>
  <c r="D742" i="7"/>
  <c r="D743" i="6"/>
  <c r="E743" i="6"/>
  <c r="F743" i="6"/>
  <c r="D743" i="7"/>
  <c r="D744" i="6"/>
  <c r="E744" i="6"/>
  <c r="F744" i="6"/>
  <c r="D744" i="7"/>
  <c r="D745" i="6"/>
  <c r="E745" i="6"/>
  <c r="F745" i="6"/>
  <c r="D745" i="7"/>
  <c r="D746" i="6"/>
  <c r="E746" i="6"/>
  <c r="F746" i="6"/>
  <c r="D746" i="7"/>
  <c r="D747" i="6"/>
  <c r="E747" i="6"/>
  <c r="F747" i="6"/>
  <c r="D747" i="7"/>
  <c r="D748" i="6"/>
  <c r="E748" i="6"/>
  <c r="F748" i="6"/>
  <c r="D748" i="7"/>
  <c r="D749" i="6"/>
  <c r="E749" i="6"/>
  <c r="F749" i="6"/>
  <c r="D749" i="7"/>
  <c r="D750" i="6"/>
  <c r="E750" i="6"/>
  <c r="F750" i="6"/>
  <c r="D750" i="7"/>
  <c r="D751" i="6"/>
  <c r="E751" i="6"/>
  <c r="F751" i="6"/>
  <c r="D751" i="7"/>
  <c r="D752" i="6"/>
  <c r="E752" i="6"/>
  <c r="F752" i="6"/>
  <c r="D752" i="7"/>
  <c r="D753" i="6"/>
  <c r="E753" i="6"/>
  <c r="F753" i="6"/>
  <c r="D753" i="7"/>
  <c r="D754" i="6"/>
  <c r="E754" i="6"/>
  <c r="F754" i="6"/>
  <c r="D754" i="7"/>
  <c r="D755" i="6"/>
  <c r="E755" i="6"/>
  <c r="F755" i="6"/>
  <c r="D755" i="7"/>
  <c r="D756" i="6"/>
  <c r="E756" i="6"/>
  <c r="F756" i="6"/>
  <c r="D756" i="7"/>
  <c r="D757" i="6"/>
  <c r="E757" i="6"/>
  <c r="F757" i="6"/>
  <c r="D757" i="7"/>
  <c r="D758" i="6"/>
  <c r="E758" i="6"/>
  <c r="F758" i="6"/>
  <c r="D758" i="7"/>
  <c r="D759" i="6"/>
  <c r="E759" i="6"/>
  <c r="F759" i="6"/>
  <c r="D759" i="7"/>
  <c r="D760" i="6"/>
  <c r="E760" i="6"/>
  <c r="F760" i="6"/>
  <c r="D760" i="7"/>
  <c r="D761" i="6"/>
  <c r="E761" i="6"/>
  <c r="F761" i="6"/>
  <c r="D761" i="7"/>
  <c r="D762" i="6"/>
  <c r="E762" i="6"/>
  <c r="F762" i="6"/>
  <c r="D762" i="7"/>
  <c r="D763" i="6"/>
  <c r="E763" i="6"/>
  <c r="F763" i="6"/>
  <c r="D763" i="7"/>
  <c r="D764" i="6"/>
  <c r="E764" i="6"/>
  <c r="F764" i="6"/>
  <c r="D764" i="7"/>
  <c r="D765" i="6"/>
  <c r="E765" i="6"/>
  <c r="F765" i="6"/>
  <c r="D765" i="7"/>
  <c r="D766" i="6"/>
  <c r="E766" i="6"/>
  <c r="F766" i="6"/>
  <c r="D766" i="7"/>
  <c r="D767" i="6"/>
  <c r="E767" i="6"/>
  <c r="F767" i="6"/>
  <c r="D767" i="7"/>
  <c r="D768" i="6"/>
  <c r="E768" i="6"/>
  <c r="F768" i="6"/>
  <c r="D768" i="7"/>
  <c r="D769" i="6"/>
  <c r="E769" i="6"/>
  <c r="F769" i="6"/>
  <c r="D769" i="7"/>
  <c r="D770" i="6"/>
  <c r="E770" i="6"/>
  <c r="F770" i="6"/>
  <c r="D770" i="7"/>
  <c r="D771" i="6"/>
  <c r="E771" i="6"/>
  <c r="F771" i="6"/>
  <c r="D771" i="7"/>
  <c r="D772" i="6"/>
  <c r="E772" i="6"/>
  <c r="F772" i="6"/>
  <c r="D772" i="7"/>
  <c r="D773" i="6"/>
  <c r="E773" i="6"/>
  <c r="F773" i="6"/>
  <c r="D773" i="7"/>
  <c r="D774" i="6"/>
  <c r="E774" i="6"/>
  <c r="F774" i="6"/>
  <c r="D774" i="7"/>
  <c r="D775" i="6"/>
  <c r="E775" i="6"/>
  <c r="F775" i="6"/>
  <c r="D775" i="7"/>
  <c r="D776" i="6"/>
  <c r="E776" i="6"/>
  <c r="F776" i="6"/>
  <c r="D776" i="7"/>
  <c r="D777" i="6"/>
  <c r="E777" i="6"/>
  <c r="F777" i="6"/>
  <c r="D777" i="7"/>
  <c r="D778" i="6"/>
  <c r="E778" i="6"/>
  <c r="F778" i="6"/>
  <c r="D778" i="7"/>
  <c r="D779" i="6"/>
  <c r="E779" i="6"/>
  <c r="F779" i="6"/>
  <c r="D779" i="7"/>
  <c r="D780" i="6"/>
  <c r="E780" i="6"/>
  <c r="F780" i="6"/>
  <c r="D780" i="7"/>
  <c r="D781" i="6"/>
  <c r="E781" i="6"/>
  <c r="F781" i="6"/>
  <c r="D781" i="7"/>
  <c r="D782" i="6"/>
  <c r="E782" i="6"/>
  <c r="F782" i="6"/>
  <c r="D782" i="7"/>
  <c r="D783" i="6"/>
  <c r="E783" i="6"/>
  <c r="F783" i="6"/>
  <c r="D783" i="7"/>
  <c r="D784" i="6"/>
  <c r="E784" i="6"/>
  <c r="F784" i="6"/>
  <c r="D784" i="7"/>
  <c r="D785" i="6"/>
  <c r="E785" i="6"/>
  <c r="F785" i="6"/>
  <c r="D785" i="7"/>
  <c r="D786" i="6"/>
  <c r="E786" i="6"/>
  <c r="F786" i="6"/>
  <c r="D786" i="7"/>
  <c r="D787" i="6"/>
  <c r="E787" i="6"/>
  <c r="F787" i="6"/>
  <c r="D787" i="7"/>
  <c r="D788" i="6"/>
  <c r="E788" i="6"/>
  <c r="F788" i="6"/>
  <c r="D788" i="7"/>
  <c r="D789" i="6"/>
  <c r="E789" i="6"/>
  <c r="F789" i="6"/>
  <c r="D789" i="7"/>
  <c r="D790" i="6"/>
  <c r="E790" i="6"/>
  <c r="F790" i="6"/>
  <c r="D790" i="7"/>
  <c r="D791" i="6"/>
  <c r="E791" i="6"/>
  <c r="F791" i="6"/>
  <c r="D791" i="7"/>
  <c r="D792" i="6"/>
  <c r="E792" i="6"/>
  <c r="F792" i="6"/>
  <c r="D792" i="7"/>
  <c r="D793" i="6"/>
  <c r="E793" i="6"/>
  <c r="F793" i="6"/>
  <c r="D793" i="7"/>
  <c r="D794" i="6"/>
  <c r="E794" i="6"/>
  <c r="F794" i="6"/>
  <c r="D794" i="7"/>
  <c r="D795" i="6"/>
  <c r="E795" i="6"/>
  <c r="F795" i="6"/>
  <c r="D795" i="7"/>
  <c r="D796" i="6"/>
  <c r="E796" i="6"/>
  <c r="F796" i="6"/>
  <c r="D796" i="7"/>
  <c r="D797" i="6"/>
  <c r="E797" i="6"/>
  <c r="F797" i="6"/>
  <c r="D797" i="7"/>
  <c r="D798" i="6"/>
  <c r="E798" i="6"/>
  <c r="F798" i="6"/>
  <c r="D798" i="7"/>
  <c r="D799" i="6"/>
  <c r="E799" i="6"/>
  <c r="F799" i="6"/>
  <c r="D799" i="7"/>
  <c r="D800" i="6"/>
  <c r="E800" i="6"/>
  <c r="F800" i="6"/>
  <c r="D800" i="7"/>
  <c r="D801" i="6"/>
  <c r="E801" i="6"/>
  <c r="F801" i="6"/>
  <c r="D801" i="7"/>
  <c r="D802" i="6"/>
  <c r="E802" i="6"/>
  <c r="F802" i="6"/>
  <c r="D802" i="7"/>
  <c r="D803" i="6"/>
  <c r="E803" i="6"/>
  <c r="F803" i="6"/>
  <c r="D803" i="7"/>
  <c r="D804" i="6"/>
  <c r="E804" i="6"/>
  <c r="F804" i="6"/>
  <c r="D804" i="7"/>
  <c r="D805" i="6"/>
  <c r="E805" i="6"/>
  <c r="F805" i="6"/>
  <c r="D805" i="7"/>
  <c r="D806" i="6"/>
  <c r="E806" i="6"/>
  <c r="F806" i="6"/>
  <c r="D806" i="7"/>
  <c r="D807" i="6"/>
  <c r="E807" i="6"/>
  <c r="F807" i="6"/>
  <c r="D807" i="7"/>
  <c r="D808" i="6"/>
  <c r="E808" i="6"/>
  <c r="F808" i="6"/>
  <c r="D808" i="7"/>
  <c r="D809" i="6"/>
  <c r="E809" i="6"/>
  <c r="F809" i="6"/>
  <c r="D809" i="7"/>
  <c r="D810" i="6"/>
  <c r="E810" i="6"/>
  <c r="F810" i="6"/>
  <c r="D810" i="7"/>
  <c r="D811" i="6"/>
  <c r="E811" i="6"/>
  <c r="F811" i="6"/>
  <c r="D811" i="7"/>
  <c r="D812" i="6"/>
  <c r="E812" i="6"/>
  <c r="F812" i="6"/>
  <c r="D812" i="7"/>
  <c r="D813" i="6"/>
  <c r="E813" i="6"/>
  <c r="F813" i="6"/>
  <c r="D813" i="7"/>
  <c r="D814" i="6"/>
  <c r="E814" i="6"/>
  <c r="F814" i="6"/>
  <c r="D814" i="7"/>
  <c r="D815" i="6"/>
  <c r="E815" i="6"/>
  <c r="F815" i="6"/>
  <c r="D815" i="7"/>
  <c r="D816" i="6"/>
  <c r="E816" i="6"/>
  <c r="F816" i="6"/>
  <c r="D816" i="7"/>
  <c r="D817" i="6"/>
  <c r="E817" i="6"/>
  <c r="F817" i="6"/>
  <c r="D817" i="7"/>
  <c r="D818" i="6"/>
  <c r="E818" i="6"/>
  <c r="F818" i="6"/>
  <c r="D818" i="7"/>
  <c r="D819" i="6"/>
  <c r="E819" i="6"/>
  <c r="F819" i="6"/>
  <c r="D819" i="7"/>
  <c r="D820" i="6"/>
  <c r="E820" i="6"/>
  <c r="F820" i="6"/>
  <c r="D820" i="7"/>
  <c r="D821" i="6"/>
  <c r="E821" i="6"/>
  <c r="F821" i="6"/>
  <c r="D821" i="7"/>
  <c r="D822" i="6"/>
  <c r="E822" i="6"/>
  <c r="F822" i="6"/>
  <c r="D822" i="7"/>
  <c r="D823" i="6"/>
  <c r="E823" i="6"/>
  <c r="F823" i="6"/>
  <c r="D823" i="7"/>
  <c r="D824" i="6"/>
  <c r="E824" i="6"/>
  <c r="F824" i="6"/>
  <c r="D824" i="7"/>
  <c r="D825" i="6"/>
  <c r="E825" i="6"/>
  <c r="F825" i="6"/>
  <c r="D825" i="7"/>
  <c r="D826" i="6"/>
  <c r="E826" i="6"/>
  <c r="F826" i="6"/>
  <c r="D826" i="7"/>
  <c r="D827" i="6"/>
  <c r="E827" i="6"/>
  <c r="F827" i="6"/>
  <c r="D827" i="7"/>
  <c r="D828" i="6"/>
  <c r="E828" i="6"/>
  <c r="F828" i="6"/>
  <c r="D828" i="7"/>
  <c r="D829" i="6"/>
  <c r="E829" i="6"/>
  <c r="F829" i="6"/>
  <c r="D829" i="7"/>
  <c r="D830" i="6"/>
  <c r="E830" i="6"/>
  <c r="F830" i="6"/>
  <c r="D830" i="7"/>
  <c r="D831" i="6"/>
  <c r="E831" i="6"/>
  <c r="F831" i="6"/>
  <c r="D831" i="7"/>
  <c r="D832" i="6"/>
  <c r="E832" i="6"/>
  <c r="F832" i="6"/>
  <c r="D832" i="7"/>
  <c r="D833" i="6"/>
  <c r="E833" i="6"/>
  <c r="F833" i="6"/>
  <c r="D833" i="7"/>
  <c r="D834" i="6"/>
  <c r="E834" i="6"/>
  <c r="F834" i="6"/>
  <c r="D834" i="7"/>
  <c r="D835" i="6"/>
  <c r="E835" i="6"/>
  <c r="F835" i="6"/>
  <c r="D835" i="7"/>
  <c r="D836" i="6"/>
  <c r="E836" i="6"/>
  <c r="F836" i="6"/>
  <c r="D836" i="7"/>
  <c r="D837" i="6"/>
  <c r="E837" i="6"/>
  <c r="F837" i="6"/>
  <c r="D837" i="7"/>
  <c r="D838" i="6"/>
  <c r="E838" i="6"/>
  <c r="F838" i="6"/>
  <c r="D838" i="7"/>
  <c r="D839" i="6"/>
  <c r="E839" i="6"/>
  <c r="F839" i="6"/>
  <c r="D839" i="7"/>
  <c r="D840" i="6"/>
  <c r="E840" i="6"/>
  <c r="F840" i="6"/>
  <c r="D840" i="7"/>
  <c r="D841" i="6"/>
  <c r="E841" i="6"/>
  <c r="F841" i="6"/>
  <c r="D841" i="7"/>
  <c r="D842" i="6"/>
  <c r="E842" i="6"/>
  <c r="F842" i="6"/>
  <c r="D842" i="7"/>
  <c r="D843" i="6"/>
  <c r="E843" i="6"/>
  <c r="F843" i="6"/>
  <c r="D843" i="7"/>
  <c r="D844" i="6"/>
  <c r="E844" i="6"/>
  <c r="F844" i="6"/>
  <c r="D844" i="7"/>
  <c r="D845" i="6"/>
  <c r="E845" i="6"/>
  <c r="F845" i="6"/>
  <c r="D845" i="7"/>
  <c r="D846" i="6"/>
  <c r="E846" i="6"/>
  <c r="F846" i="6"/>
  <c r="D846" i="7"/>
  <c r="D847" i="6"/>
  <c r="E847" i="6"/>
  <c r="F847" i="6"/>
  <c r="D847" i="7"/>
  <c r="D848" i="6"/>
  <c r="E848" i="6"/>
  <c r="F848" i="6"/>
  <c r="D848" i="7"/>
  <c r="D849" i="6"/>
  <c r="E849" i="6"/>
  <c r="F849" i="6"/>
  <c r="D849" i="7"/>
  <c r="D850" i="6"/>
  <c r="E850" i="6"/>
  <c r="F850" i="6"/>
  <c r="D850" i="7"/>
  <c r="D851" i="6"/>
  <c r="E851" i="6"/>
  <c r="F851" i="6"/>
  <c r="D851" i="7"/>
  <c r="D852" i="6"/>
  <c r="E852" i="6"/>
  <c r="F852" i="6"/>
  <c r="D852" i="7"/>
  <c r="D853" i="6"/>
  <c r="E853" i="6"/>
  <c r="F853" i="6"/>
  <c r="D853" i="7"/>
  <c r="D854" i="6"/>
  <c r="E854" i="6"/>
  <c r="F854" i="6"/>
  <c r="D854" i="7"/>
  <c r="D855" i="6"/>
  <c r="E855" i="6"/>
  <c r="F855" i="6"/>
  <c r="D855" i="7"/>
  <c r="D856" i="6"/>
  <c r="E856" i="6"/>
  <c r="F856" i="6"/>
  <c r="D856" i="7"/>
  <c r="D857" i="6"/>
  <c r="E857" i="6"/>
  <c r="F857" i="6"/>
  <c r="D857" i="7"/>
  <c r="D858" i="6"/>
  <c r="E858" i="6"/>
  <c r="F858" i="6"/>
  <c r="D858" i="7"/>
  <c r="D859" i="6"/>
  <c r="E859" i="6"/>
  <c r="F859" i="6"/>
  <c r="D859" i="7"/>
  <c r="D860" i="6"/>
  <c r="E860" i="6"/>
  <c r="F860" i="6"/>
  <c r="D860" i="7"/>
  <c r="D861" i="6"/>
  <c r="E861" i="6"/>
  <c r="F861" i="6"/>
  <c r="D861" i="7"/>
  <c r="D862" i="6"/>
  <c r="E862" i="6"/>
  <c r="F862" i="6"/>
  <c r="D862" i="7"/>
  <c r="D863" i="6"/>
  <c r="E863" i="6"/>
  <c r="F863" i="6"/>
  <c r="D863" i="7"/>
  <c r="D864" i="6"/>
  <c r="E864" i="6"/>
  <c r="F864" i="6"/>
  <c r="D864" i="7"/>
  <c r="D865" i="6"/>
  <c r="E865" i="6"/>
  <c r="F865" i="6"/>
  <c r="D865" i="7"/>
  <c r="D866" i="6"/>
  <c r="E866" i="6"/>
  <c r="F866" i="6"/>
  <c r="D866" i="7"/>
  <c r="D867" i="6"/>
  <c r="E867" i="6"/>
  <c r="F867" i="6"/>
  <c r="D867" i="7"/>
  <c r="D868" i="6"/>
  <c r="E868" i="6"/>
  <c r="F868" i="6"/>
  <c r="D868" i="7"/>
  <c r="D869" i="6"/>
  <c r="E869" i="6"/>
  <c r="F869" i="6"/>
  <c r="D869" i="7"/>
  <c r="D870" i="6"/>
  <c r="E870" i="6"/>
  <c r="F870" i="6"/>
  <c r="D870" i="7"/>
  <c r="D871" i="6"/>
  <c r="E871" i="6"/>
  <c r="F871" i="6"/>
  <c r="D871" i="7"/>
  <c r="D872" i="6"/>
  <c r="E872" i="6"/>
  <c r="F872" i="6"/>
  <c r="D872" i="7"/>
  <c r="D873" i="6"/>
  <c r="E873" i="6"/>
  <c r="F873" i="6"/>
  <c r="D873" i="7"/>
  <c r="D874" i="6"/>
  <c r="E874" i="6"/>
  <c r="F874" i="6"/>
  <c r="D874" i="7"/>
  <c r="D875" i="6"/>
  <c r="E875" i="6"/>
  <c r="F875" i="6"/>
  <c r="D875" i="7"/>
  <c r="D876" i="6"/>
  <c r="E876" i="6"/>
  <c r="F876" i="6"/>
  <c r="D876" i="7"/>
  <c r="D877" i="6"/>
  <c r="E877" i="6"/>
  <c r="F877" i="6"/>
  <c r="D877" i="7"/>
  <c r="D878" i="6"/>
  <c r="E878" i="6"/>
  <c r="F878" i="6"/>
  <c r="D878" i="7"/>
  <c r="D879" i="6"/>
  <c r="E879" i="6"/>
  <c r="F879" i="6"/>
  <c r="D879" i="7"/>
  <c r="D880" i="6"/>
  <c r="E880" i="6"/>
  <c r="F880" i="6"/>
  <c r="D880" i="7"/>
  <c r="D881" i="6"/>
  <c r="E881" i="6"/>
  <c r="F881" i="6"/>
  <c r="D881" i="7"/>
  <c r="D882" i="6"/>
  <c r="E882" i="6"/>
  <c r="F882" i="6"/>
  <c r="D882" i="7"/>
  <c r="D883" i="6"/>
  <c r="E883" i="6"/>
  <c r="F883" i="6"/>
  <c r="D883" i="7"/>
  <c r="D884" i="6"/>
  <c r="E884" i="6"/>
  <c r="F884" i="6"/>
  <c r="D884" i="7"/>
  <c r="D885" i="6"/>
  <c r="E885" i="6"/>
  <c r="F885" i="6"/>
  <c r="D885" i="7"/>
  <c r="D886" i="6"/>
  <c r="E886" i="6"/>
  <c r="F886" i="6"/>
  <c r="D886" i="7"/>
  <c r="D887" i="6"/>
  <c r="E887" i="6"/>
  <c r="F887" i="6"/>
  <c r="D887" i="7"/>
  <c r="D888" i="6"/>
  <c r="E888" i="6"/>
  <c r="F888" i="6"/>
  <c r="D888" i="7"/>
  <c r="D889" i="6"/>
  <c r="E889" i="6"/>
  <c r="F889" i="6"/>
  <c r="D889" i="7"/>
  <c r="D890" i="6"/>
  <c r="E890" i="6"/>
  <c r="F890" i="6"/>
  <c r="D890" i="7"/>
  <c r="D891" i="6"/>
  <c r="E891" i="6"/>
  <c r="F891" i="6"/>
  <c r="D891" i="7"/>
  <c r="D892" i="6"/>
  <c r="E892" i="6"/>
  <c r="F892" i="6"/>
  <c r="D892" i="7"/>
  <c r="D893" i="6"/>
  <c r="E893" i="6"/>
  <c r="F893" i="6"/>
  <c r="D893" i="7"/>
  <c r="D894" i="6"/>
  <c r="E894" i="6"/>
  <c r="F894" i="6"/>
  <c r="D894" i="7"/>
  <c r="D895" i="6"/>
  <c r="E895" i="6"/>
  <c r="F895" i="6"/>
  <c r="D895" i="7"/>
  <c r="D896" i="6"/>
  <c r="E896" i="6"/>
  <c r="F896" i="6"/>
  <c r="D896" i="7"/>
  <c r="D897" i="6"/>
  <c r="E897" i="6"/>
  <c r="F897" i="6"/>
  <c r="D897" i="7"/>
  <c r="D898" i="6"/>
  <c r="E898" i="6"/>
  <c r="F898" i="6"/>
  <c r="D898" i="7"/>
  <c r="D899" i="6"/>
  <c r="E899" i="6"/>
  <c r="F899" i="6"/>
  <c r="D899" i="7"/>
  <c r="D900" i="6"/>
  <c r="E900" i="6"/>
  <c r="F900" i="6"/>
  <c r="D900" i="7"/>
  <c r="D901" i="6"/>
  <c r="E901" i="6"/>
  <c r="F901" i="6"/>
  <c r="D901" i="7"/>
  <c r="D902" i="6"/>
  <c r="E902" i="6"/>
  <c r="F902" i="6"/>
  <c r="D902" i="7"/>
  <c r="D903" i="6"/>
  <c r="E903" i="6"/>
  <c r="F903" i="6"/>
  <c r="D903" i="7"/>
  <c r="D904" i="6"/>
  <c r="E904" i="6"/>
  <c r="F904" i="6"/>
  <c r="D904" i="7"/>
  <c r="D905" i="6"/>
  <c r="E905" i="6"/>
  <c r="F905" i="6"/>
  <c r="D905" i="7"/>
  <c r="D906" i="6"/>
  <c r="E906" i="6"/>
  <c r="F906" i="6"/>
  <c r="D906" i="7"/>
  <c r="D907" i="6"/>
  <c r="E907" i="6"/>
  <c r="F907" i="6"/>
  <c r="D907" i="7"/>
  <c r="D908" i="6"/>
  <c r="E908" i="6"/>
  <c r="F908" i="6"/>
  <c r="D908" i="7"/>
  <c r="D909" i="6"/>
  <c r="E909" i="6"/>
  <c r="F909" i="6"/>
  <c r="D909" i="7"/>
  <c r="D910" i="6"/>
  <c r="E910" i="6"/>
  <c r="F910" i="6"/>
  <c r="D910" i="7"/>
  <c r="D911" i="6"/>
  <c r="E911" i="6"/>
  <c r="F911" i="6"/>
  <c r="D911" i="7"/>
  <c r="D912" i="6"/>
  <c r="E912" i="6"/>
  <c r="F912" i="6"/>
  <c r="D912" i="7"/>
  <c r="D913" i="6"/>
  <c r="E913" i="6"/>
  <c r="F913" i="6"/>
  <c r="D913" i="7"/>
  <c r="D914" i="6"/>
  <c r="E914" i="6"/>
  <c r="F914" i="6"/>
  <c r="D914" i="7"/>
  <c r="D915" i="6"/>
  <c r="E915" i="6"/>
  <c r="F915" i="6"/>
  <c r="D915" i="7"/>
  <c r="D916" i="6"/>
  <c r="E916" i="6"/>
  <c r="F916" i="6"/>
  <c r="D916" i="7"/>
  <c r="D917" i="6"/>
  <c r="E917" i="6"/>
  <c r="F917" i="6"/>
  <c r="D917" i="7"/>
  <c r="D918" i="6"/>
  <c r="E918" i="6"/>
  <c r="F918" i="6"/>
  <c r="D918" i="7"/>
  <c r="D919" i="6"/>
  <c r="E919" i="6"/>
  <c r="F919" i="6"/>
  <c r="D919" i="7"/>
  <c r="D920" i="6"/>
  <c r="E920" i="6"/>
  <c r="F920" i="6"/>
  <c r="D920" i="7"/>
  <c r="D921" i="6"/>
  <c r="E921" i="6"/>
  <c r="F921" i="6"/>
  <c r="D921" i="7"/>
  <c r="D922" i="6"/>
  <c r="E922" i="6"/>
  <c r="F922" i="6"/>
  <c r="D922" i="7"/>
  <c r="D923" i="6"/>
  <c r="E923" i="6"/>
  <c r="F923" i="6"/>
  <c r="D923" i="7"/>
  <c r="D924" i="6"/>
  <c r="E924" i="6"/>
  <c r="F924" i="6"/>
  <c r="D924" i="7"/>
  <c r="D925" i="6"/>
  <c r="E925" i="6"/>
  <c r="F925" i="6"/>
  <c r="D925" i="7"/>
  <c r="D926" i="6"/>
  <c r="E926" i="6"/>
  <c r="F926" i="6"/>
  <c r="D926" i="7"/>
  <c r="D927" i="6"/>
  <c r="E927" i="6"/>
  <c r="F927" i="6"/>
  <c r="D927" i="7"/>
  <c r="D928" i="6"/>
  <c r="E928" i="6"/>
  <c r="F928" i="6"/>
  <c r="D928" i="7"/>
  <c r="D929" i="6"/>
  <c r="E929" i="6"/>
  <c r="F929" i="6"/>
  <c r="D929" i="7"/>
  <c r="D930" i="6"/>
  <c r="E930" i="6"/>
  <c r="F930" i="6"/>
  <c r="D930" i="7"/>
  <c r="D931" i="6"/>
  <c r="E931" i="6"/>
  <c r="F931" i="6"/>
  <c r="D931" i="7"/>
  <c r="D932" i="6"/>
  <c r="E932" i="6"/>
  <c r="F932" i="6"/>
  <c r="D932" i="7"/>
  <c r="D933" i="6"/>
  <c r="E933" i="6"/>
  <c r="F933" i="6"/>
  <c r="D933" i="7"/>
  <c r="D934" i="6"/>
  <c r="E934" i="6"/>
  <c r="F934" i="6"/>
  <c r="D934" i="7"/>
  <c r="D935" i="6"/>
  <c r="E935" i="6"/>
  <c r="F935" i="6"/>
  <c r="D935" i="7"/>
  <c r="D936" i="6"/>
  <c r="E936" i="6"/>
  <c r="F936" i="6"/>
  <c r="D936" i="7"/>
  <c r="D937" i="6"/>
  <c r="E937" i="6"/>
  <c r="F937" i="6"/>
  <c r="D937" i="7"/>
  <c r="D938" i="6"/>
  <c r="E938" i="6"/>
  <c r="F938" i="6"/>
  <c r="D938" i="7"/>
  <c r="D939" i="6"/>
  <c r="E939" i="6"/>
  <c r="F939" i="6"/>
  <c r="D939" i="7"/>
  <c r="D940" i="6"/>
  <c r="E940" i="6"/>
  <c r="F940" i="6"/>
  <c r="D940" i="7"/>
  <c r="D941" i="6"/>
  <c r="E941" i="6"/>
  <c r="F941" i="6"/>
  <c r="D941" i="7"/>
  <c r="D942" i="6"/>
  <c r="E942" i="6"/>
  <c r="F942" i="6"/>
  <c r="D942" i="7"/>
  <c r="D943" i="6"/>
  <c r="E943" i="6"/>
  <c r="F943" i="6"/>
  <c r="D943" i="7"/>
  <c r="D944" i="6"/>
  <c r="E944" i="6"/>
  <c r="F944" i="6"/>
  <c r="D944" i="7"/>
  <c r="D945" i="6"/>
  <c r="E945" i="6"/>
  <c r="F945" i="6"/>
  <c r="D945" i="7"/>
  <c r="D946" i="6"/>
  <c r="E946" i="6"/>
  <c r="F946" i="6"/>
  <c r="D946" i="7"/>
  <c r="D947" i="6"/>
  <c r="E947" i="6"/>
  <c r="F947" i="6"/>
  <c r="D947" i="7"/>
  <c r="D948" i="6"/>
  <c r="E948" i="6"/>
  <c r="F948" i="6"/>
  <c r="D948" i="7"/>
  <c r="D949" i="6"/>
  <c r="E949" i="6"/>
  <c r="F949" i="6"/>
  <c r="D949" i="7"/>
  <c r="D950" i="6"/>
  <c r="E950" i="6"/>
  <c r="F950" i="6"/>
  <c r="D950" i="7"/>
  <c r="D951" i="6"/>
  <c r="E951" i="6"/>
  <c r="F951" i="6"/>
  <c r="D951" i="7"/>
  <c r="D952" i="6"/>
  <c r="E952" i="6"/>
  <c r="F952" i="6"/>
  <c r="D952" i="7"/>
  <c r="D953" i="6"/>
  <c r="E953" i="6"/>
  <c r="F953" i="6"/>
  <c r="D953" i="7"/>
  <c r="D954" i="6"/>
  <c r="E954" i="6"/>
  <c r="F954" i="6"/>
  <c r="D954" i="7"/>
  <c r="D955" i="6"/>
  <c r="E955" i="6"/>
  <c r="F955" i="6"/>
  <c r="D955" i="7"/>
  <c r="D956" i="6"/>
  <c r="E956" i="6"/>
  <c r="F956" i="6"/>
  <c r="D956" i="7"/>
  <c r="D957" i="6"/>
  <c r="E957" i="6"/>
  <c r="F957" i="6"/>
  <c r="D957" i="7"/>
  <c r="D958" i="6"/>
  <c r="E958" i="6"/>
  <c r="F958" i="6"/>
  <c r="D958" i="7"/>
  <c r="D959" i="6"/>
  <c r="E959" i="6"/>
  <c r="F959" i="6"/>
  <c r="D959" i="7"/>
  <c r="D960" i="6"/>
  <c r="E960" i="6"/>
  <c r="F960" i="6"/>
  <c r="D960" i="7"/>
  <c r="D961" i="6"/>
  <c r="E961" i="6"/>
  <c r="F961" i="6"/>
  <c r="D961" i="7"/>
  <c r="D962" i="6"/>
  <c r="E962" i="6"/>
  <c r="F962" i="6"/>
  <c r="D962" i="7"/>
  <c r="D963" i="6"/>
  <c r="E963" i="6"/>
  <c r="F963" i="6"/>
  <c r="D963" i="7"/>
  <c r="D964" i="6"/>
  <c r="E964" i="6"/>
  <c r="F964" i="6"/>
  <c r="D964" i="7"/>
  <c r="D965" i="6"/>
  <c r="E965" i="6"/>
  <c r="F965" i="6"/>
  <c r="D965" i="7"/>
  <c r="D966" i="6"/>
  <c r="E966" i="6"/>
  <c r="F966" i="6"/>
  <c r="D966" i="7"/>
  <c r="D967" i="6"/>
  <c r="E967" i="6"/>
  <c r="F967" i="6"/>
  <c r="D967" i="7"/>
  <c r="D968" i="6"/>
  <c r="E968" i="6"/>
  <c r="F968" i="6"/>
  <c r="D968" i="7"/>
  <c r="D969" i="6"/>
  <c r="E969" i="6"/>
  <c r="F969" i="6"/>
  <c r="D969" i="7"/>
  <c r="D970" i="6"/>
  <c r="E970" i="6"/>
  <c r="F970" i="6"/>
  <c r="D970" i="7"/>
  <c r="D971" i="6"/>
  <c r="E971" i="6"/>
  <c r="F971" i="6"/>
  <c r="D971" i="7"/>
  <c r="D972" i="6"/>
  <c r="E972" i="6"/>
  <c r="F972" i="6"/>
  <c r="D972" i="7"/>
  <c r="D973" i="6"/>
  <c r="E973" i="6"/>
  <c r="F973" i="6"/>
  <c r="D973" i="7"/>
  <c r="D974" i="6"/>
  <c r="E974" i="6"/>
  <c r="F974" i="6"/>
  <c r="D974" i="7"/>
  <c r="D975" i="6"/>
  <c r="E975" i="6"/>
  <c r="F975" i="6"/>
  <c r="D975" i="7"/>
  <c r="D976" i="6"/>
  <c r="E976" i="6"/>
  <c r="F976" i="6"/>
  <c r="D976" i="7"/>
  <c r="D977" i="6"/>
  <c r="E977" i="6"/>
  <c r="F977" i="6"/>
  <c r="D977" i="7"/>
  <c r="D978" i="6"/>
  <c r="E978" i="6"/>
  <c r="F978" i="6"/>
  <c r="D978" i="7"/>
  <c r="D979" i="6"/>
  <c r="E979" i="6"/>
  <c r="F979" i="6"/>
  <c r="D979" i="7"/>
  <c r="D980" i="6"/>
  <c r="E980" i="6"/>
  <c r="F980" i="6"/>
  <c r="D980" i="7"/>
  <c r="D981" i="6"/>
  <c r="E981" i="6"/>
  <c r="F981" i="6"/>
  <c r="D981" i="7"/>
  <c r="D982" i="6"/>
  <c r="E982" i="6"/>
  <c r="F982" i="6"/>
  <c r="D982" i="7"/>
  <c r="D983" i="6"/>
  <c r="E983" i="6"/>
  <c r="F983" i="6"/>
  <c r="D983" i="7"/>
  <c r="D984" i="6"/>
  <c r="E984" i="6"/>
  <c r="F984" i="6"/>
  <c r="D984" i="7"/>
  <c r="D985" i="6"/>
  <c r="E985" i="6"/>
  <c r="F985" i="6"/>
  <c r="D985" i="7"/>
  <c r="D986" i="6"/>
  <c r="E986" i="6"/>
  <c r="F986" i="6"/>
  <c r="D986" i="7"/>
  <c r="D987" i="6"/>
  <c r="E987" i="6"/>
  <c r="F987" i="6"/>
  <c r="D987" i="7"/>
  <c r="D988" i="6"/>
  <c r="E988" i="6"/>
  <c r="F988" i="6"/>
  <c r="D988" i="7"/>
  <c r="D989" i="6"/>
  <c r="E989" i="6"/>
  <c r="F989" i="6"/>
  <c r="D989" i="7"/>
  <c r="D990" i="6"/>
  <c r="E990" i="6"/>
  <c r="F990" i="6"/>
  <c r="D990" i="7"/>
  <c r="D991" i="6"/>
  <c r="E991" i="6"/>
  <c r="F991" i="6"/>
  <c r="D991" i="7"/>
  <c r="D992" i="6"/>
  <c r="E992" i="6"/>
  <c r="F992" i="6"/>
  <c r="D992" i="7"/>
  <c r="D993" i="6"/>
  <c r="E993" i="6"/>
  <c r="F993" i="6"/>
  <c r="D993" i="7"/>
  <c r="D994" i="6"/>
  <c r="E994" i="6"/>
  <c r="F994" i="6"/>
  <c r="D994" i="7"/>
  <c r="D995" i="6"/>
  <c r="E995" i="6"/>
  <c r="F995" i="6"/>
  <c r="D995" i="7"/>
  <c r="D996" i="6"/>
  <c r="E996" i="6"/>
  <c r="F996" i="6"/>
  <c r="D996" i="7"/>
  <c r="D997" i="6"/>
  <c r="E997" i="6"/>
  <c r="F997" i="6"/>
  <c r="D997" i="7"/>
  <c r="D998" i="6"/>
  <c r="E998" i="6"/>
  <c r="F998" i="6"/>
  <c r="D998" i="7"/>
  <c r="D999" i="6"/>
  <c r="E999" i="6"/>
  <c r="F999" i="6"/>
  <c r="D999" i="7"/>
  <c r="D1000" i="6"/>
  <c r="E1000" i="6"/>
  <c r="F1000" i="6"/>
  <c r="D1000" i="7"/>
  <c r="D1001" i="6"/>
  <c r="E1001" i="6"/>
  <c r="F1001" i="6"/>
  <c r="D1001" i="7"/>
  <c r="D1002" i="6"/>
  <c r="E1002" i="6"/>
  <c r="F1002" i="6"/>
  <c r="D1002" i="7"/>
  <c r="D1003" i="6"/>
  <c r="E1003" i="6"/>
  <c r="F1003" i="6"/>
  <c r="D1003" i="7"/>
  <c r="D1004" i="6"/>
  <c r="E1004" i="6"/>
  <c r="F1004" i="6"/>
  <c r="D1004" i="7"/>
  <c r="D1005" i="6"/>
  <c r="E1005" i="6"/>
  <c r="F1005" i="6"/>
  <c r="D1005" i="7"/>
  <c r="D1006" i="6"/>
  <c r="E1006" i="6"/>
  <c r="F1006" i="6"/>
  <c r="D1006" i="7"/>
  <c r="D1007" i="6"/>
  <c r="E1007" i="6"/>
  <c r="F1007" i="6"/>
  <c r="D1007" i="7"/>
  <c r="D1008" i="6"/>
  <c r="E1008" i="6"/>
  <c r="F1008" i="6"/>
  <c r="D1008" i="7"/>
  <c r="D1009" i="6"/>
  <c r="E1009" i="6"/>
  <c r="F1009" i="6"/>
  <c r="D1009" i="7"/>
  <c r="D1010" i="6"/>
  <c r="E1010" i="6"/>
  <c r="F1010" i="6"/>
  <c r="D1010" i="7"/>
  <c r="D1011" i="6"/>
  <c r="E1011" i="6"/>
  <c r="F1011" i="6"/>
  <c r="D1011" i="7"/>
  <c r="D1012" i="6"/>
  <c r="E1012" i="6"/>
  <c r="F1012" i="6"/>
  <c r="D1012" i="7"/>
  <c r="D1013" i="6"/>
  <c r="E1013" i="6"/>
  <c r="F1013" i="6"/>
  <c r="D1013" i="7"/>
  <c r="D1014" i="6"/>
  <c r="E1014" i="6"/>
  <c r="F1014" i="6"/>
  <c r="D1014" i="7"/>
  <c r="D1015" i="6"/>
  <c r="E1015" i="6"/>
  <c r="F1015" i="6"/>
  <c r="D1015" i="7"/>
  <c r="D1016" i="6"/>
  <c r="E1016" i="6"/>
  <c r="F1016" i="6"/>
  <c r="D1016" i="7"/>
  <c r="D1017" i="6"/>
  <c r="E1017" i="6"/>
  <c r="F1017" i="6"/>
  <c r="D1017" i="7"/>
  <c r="D1018" i="6"/>
  <c r="E1018" i="6"/>
  <c r="F1018" i="6"/>
  <c r="D1018" i="7"/>
  <c r="D1019" i="6"/>
  <c r="E1019" i="6"/>
  <c r="F1019" i="6"/>
  <c r="D1019" i="7"/>
  <c r="D1020" i="6"/>
  <c r="E1020" i="6"/>
  <c r="F1020" i="6"/>
  <c r="D1020" i="7"/>
  <c r="D1021" i="6"/>
  <c r="E1021" i="6"/>
  <c r="F1021" i="6"/>
  <c r="D1021" i="7"/>
  <c r="D1022" i="6"/>
  <c r="E1022" i="6"/>
  <c r="F1022" i="6"/>
  <c r="D1022" i="7"/>
  <c r="D1023" i="6"/>
  <c r="E1023" i="6"/>
  <c r="F1023" i="6"/>
  <c r="D1023" i="7"/>
  <c r="D1024" i="6"/>
  <c r="E1024" i="6"/>
  <c r="F1024" i="6"/>
  <c r="D1024" i="7"/>
  <c r="D1025" i="6"/>
  <c r="E1025" i="6"/>
  <c r="F1025" i="6"/>
  <c r="D1025" i="7"/>
  <c r="D1026" i="6"/>
  <c r="E1026" i="6"/>
  <c r="F1026" i="6"/>
  <c r="D1026" i="7"/>
  <c r="D1027" i="6"/>
  <c r="E1027" i="6"/>
  <c r="F1027" i="6"/>
  <c r="D1027" i="7"/>
  <c r="D1028" i="6"/>
  <c r="E1028" i="6"/>
  <c r="F1028" i="6"/>
  <c r="D1028" i="7"/>
  <c r="D1029" i="6"/>
  <c r="E1029" i="6"/>
  <c r="F1029" i="6"/>
  <c r="D1029" i="7"/>
  <c r="D1030" i="6"/>
  <c r="E1030" i="6"/>
  <c r="F1030" i="6"/>
  <c r="D1030" i="7"/>
  <c r="D1031" i="6"/>
  <c r="E1031" i="6"/>
  <c r="F1031" i="6"/>
  <c r="D1031" i="7"/>
  <c r="D1032" i="6"/>
  <c r="E1032" i="6"/>
  <c r="F1032" i="6"/>
  <c r="D1032" i="7"/>
  <c r="D1033" i="6"/>
  <c r="E1033" i="6"/>
  <c r="F1033" i="6"/>
  <c r="D1033" i="7"/>
  <c r="D1034" i="6"/>
  <c r="E1034" i="6"/>
  <c r="F1034" i="6"/>
  <c r="D1034" i="7"/>
  <c r="D1035" i="6"/>
  <c r="E1035" i="6"/>
  <c r="F1035" i="6"/>
  <c r="D1035" i="7"/>
  <c r="D1036" i="6"/>
  <c r="E1036" i="6"/>
  <c r="F1036" i="6"/>
  <c r="D1036" i="7"/>
  <c r="D1037" i="6"/>
  <c r="E1037" i="6"/>
  <c r="F1037" i="6"/>
  <c r="D1037" i="7"/>
  <c r="D1038" i="6"/>
  <c r="E1038" i="6"/>
  <c r="F1038" i="6"/>
  <c r="D1038" i="7"/>
  <c r="D1039" i="6"/>
  <c r="E1039" i="6"/>
  <c r="F1039" i="6"/>
  <c r="D1039" i="7"/>
  <c r="D1040" i="6"/>
  <c r="E1040" i="6"/>
  <c r="F1040" i="6"/>
  <c r="D1040" i="7"/>
  <c r="D1041" i="6"/>
  <c r="E1041" i="6"/>
  <c r="F1041" i="6"/>
  <c r="D1041" i="7"/>
  <c r="D1042" i="6"/>
  <c r="E1042" i="6"/>
  <c r="F1042" i="6"/>
  <c r="D1042" i="7"/>
  <c r="D1043" i="6"/>
  <c r="E1043" i="6"/>
  <c r="F1043" i="6"/>
  <c r="D1043" i="7"/>
  <c r="D1044" i="6"/>
  <c r="E1044" i="6"/>
  <c r="F1044" i="6"/>
  <c r="D1044" i="7"/>
  <c r="D1045" i="6"/>
  <c r="E1045" i="6"/>
  <c r="F1045" i="6"/>
  <c r="D1045" i="7"/>
  <c r="D1046" i="6"/>
  <c r="E1046" i="6"/>
  <c r="F1046" i="6"/>
  <c r="D1046" i="7"/>
  <c r="D1047" i="6"/>
  <c r="E1047" i="6"/>
  <c r="F1047" i="6"/>
  <c r="D1047" i="7"/>
  <c r="D1048" i="6"/>
  <c r="E1048" i="6"/>
  <c r="F1048" i="6"/>
  <c r="D1048" i="7"/>
  <c r="D1049" i="6"/>
  <c r="E1049" i="6"/>
  <c r="F1049" i="6"/>
  <c r="D1049" i="7"/>
  <c r="D1050" i="6"/>
  <c r="E1050" i="6"/>
  <c r="F1050" i="6"/>
  <c r="D1050" i="7"/>
  <c r="D1051" i="6"/>
  <c r="E1051" i="6"/>
  <c r="F1051" i="6"/>
  <c r="D1051" i="7"/>
  <c r="D1052" i="6"/>
  <c r="E1052" i="6"/>
  <c r="F1052" i="6"/>
  <c r="D1052" i="7"/>
  <c r="D1053" i="6"/>
  <c r="E1053" i="6"/>
  <c r="F1053" i="6"/>
  <c r="D1053" i="7"/>
  <c r="D1054" i="6"/>
  <c r="E1054" i="6"/>
  <c r="F1054" i="6"/>
  <c r="D1054" i="7"/>
  <c r="D1055" i="6"/>
  <c r="E1055" i="6"/>
  <c r="F1055" i="6"/>
  <c r="D1055" i="7"/>
  <c r="D1056" i="6"/>
  <c r="E1056" i="6"/>
  <c r="F1056" i="6"/>
  <c r="D1056" i="7"/>
  <c r="D1057" i="6"/>
  <c r="E1057" i="6"/>
  <c r="F1057" i="6"/>
  <c r="D1057" i="7"/>
  <c r="D1058" i="6"/>
  <c r="E1058" i="6"/>
  <c r="F1058" i="6"/>
  <c r="D1058" i="7"/>
  <c r="D1059" i="6"/>
  <c r="E1059" i="6"/>
  <c r="F1059" i="6"/>
  <c r="D1059" i="7"/>
  <c r="D1060" i="6"/>
  <c r="E1060" i="6"/>
  <c r="F1060" i="6"/>
  <c r="D1060" i="7"/>
  <c r="D1061" i="6"/>
  <c r="E1061" i="6"/>
  <c r="F1061" i="6"/>
  <c r="D1061" i="7"/>
  <c r="D1062" i="6"/>
  <c r="E1062" i="6"/>
  <c r="F1062" i="6"/>
  <c r="D1062" i="7"/>
  <c r="D1063" i="6"/>
  <c r="E1063" i="6"/>
  <c r="F1063" i="6"/>
  <c r="D1063" i="7"/>
  <c r="D1064" i="6"/>
  <c r="E1064" i="6"/>
  <c r="F1064" i="6"/>
  <c r="D1064" i="7"/>
  <c r="D1065" i="6"/>
  <c r="E1065" i="6"/>
  <c r="F1065" i="6"/>
  <c r="D1065" i="7"/>
  <c r="D1066" i="6"/>
  <c r="E1066" i="6"/>
  <c r="F1066" i="6"/>
  <c r="D1066" i="7"/>
  <c r="D1067" i="6"/>
  <c r="E1067" i="6"/>
  <c r="F1067" i="6"/>
  <c r="D1067" i="7"/>
  <c r="D1068" i="6"/>
  <c r="E1068" i="6"/>
  <c r="F1068" i="6"/>
  <c r="D1068" i="7"/>
  <c r="D1069" i="6"/>
  <c r="E1069" i="6"/>
  <c r="F1069" i="6"/>
  <c r="D1069" i="7"/>
  <c r="D1070" i="6"/>
  <c r="E1070" i="6"/>
  <c r="F1070" i="6"/>
  <c r="D1070" i="7"/>
  <c r="D1071" i="6"/>
  <c r="E1071" i="6"/>
  <c r="F1071" i="6"/>
  <c r="D1071" i="7"/>
  <c r="D1072" i="6"/>
  <c r="E1072" i="6"/>
  <c r="F1072" i="6"/>
  <c r="D1072" i="7"/>
  <c r="D1073" i="6"/>
  <c r="E1073" i="6"/>
  <c r="F1073" i="6"/>
  <c r="D1073" i="7"/>
  <c r="D1074" i="6"/>
  <c r="E1074" i="6"/>
  <c r="F1074" i="6"/>
  <c r="D1074" i="7"/>
  <c r="D1075" i="6"/>
  <c r="E1075" i="6"/>
  <c r="F1075" i="6"/>
  <c r="D1075" i="7"/>
  <c r="D1076" i="6"/>
  <c r="E1076" i="6"/>
  <c r="F1076" i="6"/>
  <c r="D1076" i="7"/>
  <c r="D1077" i="6"/>
  <c r="E1077" i="6"/>
  <c r="F1077" i="6"/>
  <c r="D1077" i="7"/>
  <c r="D1078" i="6"/>
  <c r="E1078" i="6"/>
  <c r="F1078" i="6"/>
  <c r="D1078" i="7"/>
  <c r="D1079" i="6"/>
  <c r="E1079" i="6"/>
  <c r="F1079" i="6"/>
  <c r="D1079" i="7"/>
  <c r="D1080" i="6"/>
  <c r="E1080" i="6"/>
  <c r="F1080" i="6"/>
  <c r="D1080" i="7"/>
  <c r="D1081" i="6"/>
  <c r="E1081" i="6"/>
  <c r="F1081" i="6"/>
  <c r="D1081" i="7"/>
  <c r="D1082" i="6"/>
  <c r="E1082" i="6"/>
  <c r="F1082" i="6"/>
  <c r="D1082" i="7"/>
  <c r="D1083" i="6"/>
  <c r="E1083" i="6"/>
  <c r="F1083" i="6"/>
  <c r="D1083" i="7"/>
  <c r="D1084" i="6"/>
  <c r="E1084" i="6"/>
  <c r="F1084" i="6"/>
  <c r="D1084" i="7"/>
  <c r="D1085" i="6"/>
  <c r="E1085" i="6"/>
  <c r="F1085" i="6"/>
  <c r="D1085" i="7"/>
  <c r="D1086" i="6"/>
  <c r="E1086" i="6"/>
  <c r="F1086" i="6"/>
  <c r="D1086" i="7"/>
  <c r="D1087" i="6"/>
  <c r="E1087" i="6"/>
  <c r="F1087" i="6"/>
  <c r="D1087" i="7"/>
  <c r="D1088" i="6"/>
  <c r="E1088" i="6"/>
  <c r="F1088" i="6"/>
  <c r="D1088" i="7"/>
  <c r="D1089" i="6"/>
  <c r="E1089" i="6"/>
  <c r="F1089" i="6"/>
  <c r="D1089" i="7"/>
  <c r="D1090" i="6"/>
  <c r="E1090" i="6"/>
  <c r="F1090" i="6"/>
  <c r="D1090" i="7"/>
  <c r="D1091" i="6"/>
  <c r="E1091" i="6"/>
  <c r="F1091" i="6"/>
  <c r="D1091" i="7"/>
  <c r="D1092" i="6"/>
  <c r="E1092" i="6"/>
  <c r="F1092" i="6"/>
  <c r="D1092" i="7"/>
  <c r="D1093" i="6"/>
  <c r="E1093" i="6"/>
  <c r="F1093" i="6"/>
  <c r="D1093" i="7"/>
  <c r="D1094" i="6"/>
  <c r="E1094" i="6"/>
  <c r="F1094" i="6"/>
  <c r="D1094" i="7"/>
  <c r="D1095" i="6"/>
  <c r="E1095" i="6"/>
  <c r="F1095" i="6"/>
  <c r="D1095" i="7"/>
  <c r="D1096" i="6"/>
  <c r="E1096" i="6"/>
  <c r="F1096" i="6"/>
  <c r="D1096" i="7"/>
  <c r="D1097" i="6"/>
  <c r="E1097" i="6"/>
  <c r="F1097" i="6"/>
  <c r="D1097" i="7"/>
  <c r="D1098" i="6"/>
  <c r="E1098" i="6"/>
  <c r="F1098" i="6"/>
  <c r="D1098" i="7"/>
  <c r="D1099" i="6"/>
  <c r="E1099" i="6"/>
  <c r="F1099" i="6"/>
  <c r="D1099" i="7"/>
  <c r="D1100" i="6"/>
  <c r="E1100" i="6"/>
  <c r="F1100" i="6"/>
  <c r="D1100" i="7"/>
  <c r="D1101" i="6"/>
  <c r="E1101" i="6"/>
  <c r="F1101" i="6"/>
  <c r="D1101" i="7"/>
  <c r="M1101" i="7"/>
  <c r="K1101" i="7"/>
  <c r="L1101" i="7"/>
  <c r="N1101" i="6"/>
  <c r="G1101" i="6"/>
  <c r="J1101" i="7"/>
  <c r="G1101" i="7"/>
  <c r="C1101" i="7"/>
  <c r="M1100" i="7"/>
  <c r="K1100" i="7"/>
  <c r="L1100" i="7"/>
  <c r="N1100" i="6"/>
  <c r="G1100" i="6"/>
  <c r="J1100" i="7"/>
  <c r="G1100" i="7"/>
  <c r="C1100" i="7"/>
  <c r="M1099" i="7"/>
  <c r="K1099" i="7"/>
  <c r="L1099" i="7"/>
  <c r="N1099" i="6"/>
  <c r="G1099" i="6" s="1"/>
  <c r="J1099" i="7" s="1"/>
  <c r="G1099" i="7"/>
  <c r="C1099" i="7"/>
  <c r="M1098" i="7"/>
  <c r="K1098" i="7"/>
  <c r="L1098" i="7"/>
  <c r="N1098" i="6"/>
  <c r="G1098" i="6" s="1"/>
  <c r="J1098" i="7" s="1"/>
  <c r="G1098" i="7"/>
  <c r="C1098" i="7"/>
  <c r="M1097" i="7"/>
  <c r="K1097" i="7"/>
  <c r="L1097" i="7"/>
  <c r="N1097" i="6"/>
  <c r="G1097" i="6" s="1"/>
  <c r="J1097" i="7" s="1"/>
  <c r="G1097" i="7"/>
  <c r="C1097" i="7"/>
  <c r="M1096" i="7"/>
  <c r="K1096" i="7"/>
  <c r="L1096" i="7"/>
  <c r="N1096" i="6"/>
  <c r="G1096" i="6" s="1"/>
  <c r="J1096" i="7" s="1"/>
  <c r="G1096" i="7"/>
  <c r="C1096" i="7"/>
  <c r="M1095" i="7"/>
  <c r="K1095" i="7"/>
  <c r="L1095" i="7"/>
  <c r="N1095" i="6"/>
  <c r="G1095" i="6" s="1"/>
  <c r="J1095" i="7" s="1"/>
  <c r="G1095" i="7"/>
  <c r="E1095" i="7"/>
  <c r="F1095" i="7" s="1"/>
  <c r="C1095" i="7"/>
  <c r="M1094" i="7"/>
  <c r="K1094" i="7"/>
  <c r="L1094" i="7"/>
  <c r="E1094" i="7"/>
  <c r="N1094" i="6"/>
  <c r="G1094" i="6"/>
  <c r="J1094" i="7"/>
  <c r="G1094" i="7"/>
  <c r="C1094" i="7"/>
  <c r="M1093" i="7"/>
  <c r="K1093" i="7"/>
  <c r="L1093" i="7"/>
  <c r="N1093" i="6"/>
  <c r="G1093" i="6" s="1"/>
  <c r="J1093" i="7" s="1"/>
  <c r="C1093" i="7"/>
  <c r="M1092" i="7"/>
  <c r="K1092" i="7"/>
  <c r="L1092" i="7"/>
  <c r="N1092" i="6"/>
  <c r="G1092" i="6" s="1"/>
  <c r="J1092" i="7" s="1"/>
  <c r="G1092" i="7"/>
  <c r="C1092" i="7"/>
  <c r="M1091" i="7"/>
  <c r="K1091" i="7"/>
  <c r="L1091" i="7"/>
  <c r="N1091" i="6"/>
  <c r="G1091" i="6"/>
  <c r="J1091" i="7" s="1"/>
  <c r="G1091" i="7"/>
  <c r="C1091" i="7"/>
  <c r="M1090" i="7"/>
  <c r="K1090" i="7"/>
  <c r="L1090" i="7"/>
  <c r="N1090" i="6"/>
  <c r="G1090" i="6" s="1"/>
  <c r="J1090" i="7" s="1"/>
  <c r="G1090" i="7"/>
  <c r="C1090" i="7"/>
  <c r="M1089" i="7"/>
  <c r="K1089" i="7"/>
  <c r="L1089" i="7"/>
  <c r="N1089" i="6"/>
  <c r="C1089" i="7"/>
  <c r="M1088" i="7"/>
  <c r="K1088" i="7"/>
  <c r="L1088" i="7"/>
  <c r="N1088" i="6"/>
  <c r="G1088" i="6"/>
  <c r="J1088" i="7"/>
  <c r="G1088" i="7"/>
  <c r="C1088" i="7"/>
  <c r="M1087" i="7"/>
  <c r="K1087" i="7"/>
  <c r="L1087" i="7"/>
  <c r="E1087" i="7"/>
  <c r="N1087" i="6"/>
  <c r="G1087" i="6"/>
  <c r="J1087" i="7"/>
  <c r="G1087" i="7"/>
  <c r="C1087" i="7"/>
  <c r="M1086" i="7"/>
  <c r="K1086" i="7"/>
  <c r="L1086" i="7"/>
  <c r="E1086" i="7"/>
  <c r="F1086" i="7" s="1"/>
  <c r="N1086" i="6"/>
  <c r="G1086" i="6" s="1"/>
  <c r="J1086" i="7" s="1"/>
  <c r="G1086" i="7"/>
  <c r="C1086" i="7"/>
  <c r="M1085" i="7"/>
  <c r="K1085" i="7"/>
  <c r="L1085" i="7"/>
  <c r="N1085" i="6"/>
  <c r="G1085" i="6"/>
  <c r="J1085" i="7" s="1"/>
  <c r="G1085" i="7"/>
  <c r="C1085" i="7"/>
  <c r="M1084" i="7"/>
  <c r="K1084" i="7"/>
  <c r="L1084" i="7"/>
  <c r="N1084" i="6"/>
  <c r="G1084" i="6" s="1"/>
  <c r="J1084" i="7" s="1"/>
  <c r="G1084" i="7"/>
  <c r="C1084" i="7"/>
  <c r="M1083" i="7"/>
  <c r="K1083" i="7"/>
  <c r="L1083" i="7"/>
  <c r="E1083" i="7"/>
  <c r="F1083" i="7"/>
  <c r="N1083" i="6"/>
  <c r="G1083" i="6"/>
  <c r="J1083" i="7"/>
  <c r="G1083" i="7"/>
  <c r="C1083" i="7"/>
  <c r="M1082" i="7"/>
  <c r="K1082" i="7"/>
  <c r="L1082" i="7"/>
  <c r="N1082" i="6"/>
  <c r="C1082" i="7"/>
  <c r="M1081" i="7"/>
  <c r="K1081" i="7"/>
  <c r="L1081" i="7"/>
  <c r="E1081" i="7"/>
  <c r="F1081" i="7" s="1"/>
  <c r="N1081" i="6"/>
  <c r="G1081" i="6"/>
  <c r="J1081" i="7" s="1"/>
  <c r="G1081" i="7"/>
  <c r="C1081" i="7"/>
  <c r="M1080" i="7"/>
  <c r="K1080" i="7"/>
  <c r="L1080" i="7"/>
  <c r="N1080" i="6"/>
  <c r="G1080" i="6" s="1"/>
  <c r="J1080" i="7"/>
  <c r="G1080" i="7"/>
  <c r="C1080" i="7"/>
  <c r="M1079" i="7"/>
  <c r="K1079" i="7"/>
  <c r="L1079" i="7"/>
  <c r="N1079" i="6"/>
  <c r="C1079" i="7"/>
  <c r="M1078" i="7"/>
  <c r="K1078" i="7"/>
  <c r="L1078" i="7"/>
  <c r="N1078" i="6"/>
  <c r="G1078" i="6"/>
  <c r="J1078" i="7"/>
  <c r="G1078" i="7"/>
  <c r="C1078" i="7"/>
  <c r="M1077" i="7"/>
  <c r="K1077" i="7"/>
  <c r="L1077" i="7"/>
  <c r="E1077" i="7"/>
  <c r="F1077" i="7" s="1"/>
  <c r="N1077" i="6"/>
  <c r="C1077" i="7"/>
  <c r="M1076" i="7"/>
  <c r="K1076" i="7"/>
  <c r="L1076" i="7"/>
  <c r="N1076" i="6"/>
  <c r="G1076" i="6"/>
  <c r="J1076" i="7" s="1"/>
  <c r="G1076" i="7"/>
  <c r="C1076" i="7"/>
  <c r="M1075" i="7"/>
  <c r="K1075" i="7"/>
  <c r="L1075" i="7"/>
  <c r="E1075" i="7"/>
  <c r="F1075" i="7" s="1"/>
  <c r="N1075" i="6"/>
  <c r="G1075" i="6"/>
  <c r="J1075" i="7" s="1"/>
  <c r="G1075" i="7"/>
  <c r="C1075" i="7"/>
  <c r="M1074" i="7"/>
  <c r="K1074" i="7"/>
  <c r="L1074" i="7"/>
  <c r="E1074" i="7"/>
  <c r="F1074" i="7"/>
  <c r="N1074" i="6"/>
  <c r="G1074" i="6" s="1"/>
  <c r="J1074" i="7"/>
  <c r="G1074" i="7"/>
  <c r="C1074" i="7"/>
  <c r="M1073" i="7"/>
  <c r="K1073" i="7"/>
  <c r="L1073" i="7"/>
  <c r="N1073" i="6"/>
  <c r="C1073" i="7"/>
  <c r="M1072" i="7"/>
  <c r="K1072" i="7"/>
  <c r="L1072" i="7"/>
  <c r="E1072" i="7"/>
  <c r="N1072" i="6"/>
  <c r="G1072" i="6"/>
  <c r="J1072" i="7" s="1"/>
  <c r="G1072" i="7"/>
  <c r="C1072" i="7"/>
  <c r="M1071" i="7"/>
  <c r="K1071" i="7"/>
  <c r="L1071" i="7"/>
  <c r="E1071" i="7"/>
  <c r="F1071" i="7"/>
  <c r="N1071" i="6"/>
  <c r="G1071" i="6" s="1"/>
  <c r="J1071" i="7"/>
  <c r="G1071" i="7"/>
  <c r="C1071" i="7"/>
  <c r="M1070" i="7"/>
  <c r="K1070" i="7"/>
  <c r="L1070" i="7"/>
  <c r="E1070" i="7"/>
  <c r="F1070" i="7" s="1"/>
  <c r="N1070" i="6"/>
  <c r="C1070" i="7"/>
  <c r="M1069" i="7"/>
  <c r="K1069" i="7"/>
  <c r="L1069" i="7"/>
  <c r="E1069" i="7"/>
  <c r="F1069" i="7"/>
  <c r="N1069" i="6"/>
  <c r="G1069" i="6"/>
  <c r="J1069" i="7"/>
  <c r="G1069" i="7"/>
  <c r="C1069" i="7"/>
  <c r="M1068" i="7"/>
  <c r="K1068" i="7"/>
  <c r="L1068" i="7"/>
  <c r="N1068" i="6"/>
  <c r="C1068" i="7"/>
  <c r="M1067" i="7"/>
  <c r="K1067" i="7"/>
  <c r="L1067" i="7"/>
  <c r="N1067" i="6"/>
  <c r="G1067" i="6" s="1"/>
  <c r="J1067" i="7" s="1"/>
  <c r="G1067" i="7"/>
  <c r="C1067" i="7"/>
  <c r="M1066" i="7"/>
  <c r="K1066" i="7"/>
  <c r="L1066" i="7"/>
  <c r="N1066" i="6"/>
  <c r="G1066" i="6"/>
  <c r="J1066" i="7"/>
  <c r="G1066" i="7"/>
  <c r="C1066" i="7"/>
  <c r="M1065" i="7"/>
  <c r="K1065" i="7"/>
  <c r="L1065" i="7"/>
  <c r="E1065" i="7"/>
  <c r="F1065" i="7" s="1"/>
  <c r="N1065" i="6"/>
  <c r="G1065" i="6"/>
  <c r="J1065" i="7" s="1"/>
  <c r="G1065" i="7"/>
  <c r="C1065" i="7"/>
  <c r="M1064" i="7"/>
  <c r="K1064" i="7"/>
  <c r="L1064" i="7"/>
  <c r="N1064" i="6"/>
  <c r="G1064" i="6"/>
  <c r="J1064" i="7" s="1"/>
  <c r="G1064" i="7"/>
  <c r="C1064" i="7"/>
  <c r="M1063" i="7"/>
  <c r="K1063" i="7"/>
  <c r="L1063" i="7"/>
  <c r="E1063" i="7"/>
  <c r="F1063" i="7" s="1"/>
  <c r="N1063" i="6"/>
  <c r="G1063" i="7" s="1"/>
  <c r="G1063" i="6"/>
  <c r="J1063" i="7" s="1"/>
  <c r="C1063" i="7"/>
  <c r="M1062" i="7"/>
  <c r="K1062" i="7"/>
  <c r="L1062" i="7"/>
  <c r="E1062" i="7"/>
  <c r="F1062" i="7"/>
  <c r="N1062" i="6"/>
  <c r="C1062" i="7"/>
  <c r="M1061" i="7"/>
  <c r="K1061" i="7"/>
  <c r="L1061" i="7"/>
  <c r="N1061" i="6"/>
  <c r="C1061" i="7"/>
  <c r="M1060" i="7"/>
  <c r="K1060" i="7"/>
  <c r="L1060" i="7"/>
  <c r="E1060" i="7"/>
  <c r="N1060" i="6"/>
  <c r="G1060" i="7" s="1"/>
  <c r="G1060" i="6"/>
  <c r="J1060" i="7" s="1"/>
  <c r="C1060" i="7"/>
  <c r="M1059" i="7"/>
  <c r="K1059" i="7"/>
  <c r="L1059" i="7"/>
  <c r="E1059" i="7"/>
  <c r="N1059" i="6"/>
  <c r="G1059" i="6"/>
  <c r="J1059" i="7" s="1"/>
  <c r="G1059" i="7"/>
  <c r="C1059" i="7"/>
  <c r="M1058" i="7"/>
  <c r="K1058" i="7"/>
  <c r="L1058" i="7"/>
  <c r="E1058" i="7"/>
  <c r="N1058" i="6"/>
  <c r="G1058" i="6" s="1"/>
  <c r="J1058" i="7" s="1"/>
  <c r="G1058" i="7"/>
  <c r="C1058" i="7"/>
  <c r="M1057" i="7"/>
  <c r="K1057" i="7"/>
  <c r="L1057" i="7"/>
  <c r="E1057" i="7"/>
  <c r="N1057" i="6"/>
  <c r="G1057" i="7" s="1"/>
  <c r="G1057" i="6"/>
  <c r="J1057" i="7" s="1"/>
  <c r="C1057" i="7"/>
  <c r="M1056" i="7"/>
  <c r="K1056" i="7"/>
  <c r="L1056" i="7"/>
  <c r="N1056" i="6"/>
  <c r="G1056" i="6"/>
  <c r="J1056" i="7"/>
  <c r="G1056" i="7"/>
  <c r="C1056" i="7"/>
  <c r="M1055" i="7"/>
  <c r="K1055" i="7"/>
  <c r="L1055" i="7"/>
  <c r="N1055" i="6"/>
  <c r="C1055" i="7"/>
  <c r="M1054" i="7"/>
  <c r="K1054" i="7"/>
  <c r="L1054" i="7"/>
  <c r="N1054" i="6"/>
  <c r="G1054" i="6" s="1"/>
  <c r="J1054" i="7" s="1"/>
  <c r="G1054" i="7"/>
  <c r="C1054" i="7"/>
  <c r="M1053" i="7"/>
  <c r="K1053" i="7"/>
  <c r="L1053" i="7"/>
  <c r="E1053" i="7"/>
  <c r="F1053" i="7"/>
  <c r="N1053" i="6"/>
  <c r="C1053" i="7"/>
  <c r="M1052" i="7"/>
  <c r="K1052" i="7"/>
  <c r="L1052" i="7"/>
  <c r="N1052" i="6"/>
  <c r="G1052" i="6"/>
  <c r="J1052" i="7" s="1"/>
  <c r="G1052" i="7"/>
  <c r="C1052" i="7"/>
  <c r="M1051" i="7"/>
  <c r="K1051" i="7"/>
  <c r="L1051" i="7"/>
  <c r="E1051" i="7"/>
  <c r="N1051" i="6"/>
  <c r="C1051" i="7"/>
  <c r="M1050" i="7"/>
  <c r="K1050" i="7"/>
  <c r="L1050" i="7"/>
  <c r="E1050" i="7"/>
  <c r="N1050" i="6"/>
  <c r="C1050" i="7"/>
  <c r="M1049" i="7"/>
  <c r="K1049" i="7"/>
  <c r="L1049" i="7"/>
  <c r="N1049" i="6"/>
  <c r="G1049" i="6"/>
  <c r="J1049" i="7"/>
  <c r="G1049" i="7"/>
  <c r="C1049" i="7"/>
  <c r="M1048" i="7"/>
  <c r="K1048" i="7"/>
  <c r="L1048" i="7"/>
  <c r="E1048" i="7"/>
  <c r="F1048" i="7" s="1"/>
  <c r="N1048" i="6"/>
  <c r="G1048" i="6"/>
  <c r="J1048" i="7"/>
  <c r="G1048" i="7"/>
  <c r="C1048" i="7"/>
  <c r="M1047" i="7"/>
  <c r="K1047" i="7"/>
  <c r="L1047" i="7"/>
  <c r="E1047" i="7"/>
  <c r="F1047" i="7" s="1"/>
  <c r="N1047" i="6"/>
  <c r="C1047" i="7"/>
  <c r="M1046" i="7"/>
  <c r="K1046" i="7"/>
  <c r="L1046" i="7"/>
  <c r="E1046" i="7"/>
  <c r="F1046" i="7"/>
  <c r="N1046" i="6"/>
  <c r="G1046" i="6" s="1"/>
  <c r="J1046" i="7" s="1"/>
  <c r="G1046" i="7"/>
  <c r="C1046" i="7"/>
  <c r="M1045" i="7"/>
  <c r="K1045" i="7"/>
  <c r="L1045" i="7"/>
  <c r="E1045" i="7"/>
  <c r="N1045" i="6"/>
  <c r="C1045" i="7"/>
  <c r="M1044" i="7"/>
  <c r="K1044" i="7"/>
  <c r="L1044" i="7"/>
  <c r="N1044" i="6"/>
  <c r="C1044" i="7"/>
  <c r="M1043" i="7"/>
  <c r="K1043" i="7"/>
  <c r="L1043" i="7"/>
  <c r="N1043" i="6"/>
  <c r="G1043" i="6"/>
  <c r="J1043" i="7"/>
  <c r="G1043" i="7"/>
  <c r="C1043" i="7"/>
  <c r="M1042" i="7"/>
  <c r="K1042" i="7"/>
  <c r="L1042" i="7"/>
  <c r="N1042" i="6"/>
  <c r="C1042" i="7"/>
  <c r="M1041" i="7"/>
  <c r="K1041" i="7"/>
  <c r="L1041" i="7"/>
  <c r="E1041" i="7"/>
  <c r="F1041" i="7"/>
  <c r="N1041" i="6"/>
  <c r="G1041" i="6"/>
  <c r="J1041" i="7"/>
  <c r="G1041" i="7"/>
  <c r="C1041" i="7"/>
  <c r="M1040" i="7"/>
  <c r="K1040" i="7"/>
  <c r="L1040" i="7"/>
  <c r="N1040" i="6"/>
  <c r="C1040" i="7"/>
  <c r="M1039" i="7"/>
  <c r="K1039" i="7"/>
  <c r="L1039" i="7"/>
  <c r="E1039" i="7"/>
  <c r="N1039" i="6"/>
  <c r="G1039" i="6" s="1"/>
  <c r="J1039" i="7"/>
  <c r="G1039" i="7"/>
  <c r="C1039" i="7"/>
  <c r="M1038" i="7"/>
  <c r="K1038" i="7"/>
  <c r="L1038" i="7"/>
  <c r="E1038" i="7"/>
  <c r="N1038" i="6"/>
  <c r="C1038" i="7"/>
  <c r="M1037" i="7"/>
  <c r="K1037" i="7"/>
  <c r="L1037" i="7"/>
  <c r="N1037" i="6"/>
  <c r="G1037" i="6"/>
  <c r="J1037" i="7" s="1"/>
  <c r="G1037" i="7"/>
  <c r="C1037" i="7"/>
  <c r="M1036" i="7"/>
  <c r="K1036" i="7"/>
  <c r="L1036" i="7"/>
  <c r="E1036" i="7"/>
  <c r="F1036" i="7"/>
  <c r="N1036" i="6"/>
  <c r="G1036" i="6" s="1"/>
  <c r="J1036" i="7"/>
  <c r="G1036" i="7"/>
  <c r="C1036" i="7"/>
  <c r="M1035" i="7"/>
  <c r="K1035" i="7"/>
  <c r="L1035" i="7"/>
  <c r="E1035" i="7"/>
  <c r="N1035" i="6"/>
  <c r="C1035" i="7"/>
  <c r="M1034" i="7"/>
  <c r="K1034" i="7"/>
  <c r="L1034" i="7"/>
  <c r="E1034" i="7"/>
  <c r="N1034" i="6"/>
  <c r="C1034" i="7"/>
  <c r="M1033" i="7"/>
  <c r="K1033" i="7"/>
  <c r="L1033" i="7"/>
  <c r="E1033" i="7"/>
  <c r="F1033" i="7" s="1"/>
  <c r="N1033" i="6"/>
  <c r="G1033" i="6" s="1"/>
  <c r="J1033" i="7"/>
  <c r="G1033" i="7"/>
  <c r="C1033" i="7"/>
  <c r="M1032" i="7"/>
  <c r="K1032" i="7"/>
  <c r="L1032" i="7"/>
  <c r="N1032" i="6"/>
  <c r="C1032" i="7"/>
  <c r="M1031" i="7"/>
  <c r="K1031" i="7"/>
  <c r="L1031" i="7"/>
  <c r="N1031" i="6"/>
  <c r="G1031" i="6"/>
  <c r="J1031" i="7"/>
  <c r="G1031" i="7"/>
  <c r="C1031" i="7"/>
  <c r="M1030" i="7"/>
  <c r="K1030" i="7"/>
  <c r="L1030" i="7"/>
  <c r="N1030" i="6"/>
  <c r="C1030" i="7"/>
  <c r="M1029" i="7"/>
  <c r="K1029" i="7"/>
  <c r="L1029" i="7"/>
  <c r="E1029" i="7"/>
  <c r="N1029" i="6"/>
  <c r="G1029" i="6" s="1"/>
  <c r="J1029" i="7"/>
  <c r="G1029" i="7"/>
  <c r="C1029" i="7"/>
  <c r="M1028" i="7"/>
  <c r="K1028" i="7"/>
  <c r="L1028" i="7"/>
  <c r="N1028" i="6"/>
  <c r="C1028" i="7"/>
  <c r="M1027" i="7"/>
  <c r="K1027" i="7"/>
  <c r="L1027" i="7"/>
  <c r="E1027" i="7"/>
  <c r="N1027" i="6"/>
  <c r="G1027" i="6"/>
  <c r="J1027" i="7" s="1"/>
  <c r="G1027" i="7"/>
  <c r="C1027" i="7"/>
  <c r="M1026" i="7"/>
  <c r="K1026" i="7"/>
  <c r="L1026" i="7"/>
  <c r="N1026" i="6"/>
  <c r="G1026" i="6"/>
  <c r="J1026" i="7" s="1"/>
  <c r="G1026" i="7"/>
  <c r="E1026" i="7"/>
  <c r="C1026" i="7"/>
  <c r="M1025" i="7"/>
  <c r="K1025" i="7"/>
  <c r="L1025" i="7"/>
  <c r="N1025" i="6"/>
  <c r="G1025" i="6"/>
  <c r="J1025" i="7" s="1"/>
  <c r="G1025" i="7"/>
  <c r="C1025" i="7"/>
  <c r="M1024" i="7"/>
  <c r="K1024" i="7"/>
  <c r="L1024" i="7"/>
  <c r="E1024" i="7"/>
  <c r="N1024" i="6"/>
  <c r="G1024" i="6"/>
  <c r="J1024" i="7" s="1"/>
  <c r="G1024" i="7"/>
  <c r="C1024" i="7"/>
  <c r="M1023" i="7"/>
  <c r="K1023" i="7"/>
  <c r="L1023" i="7"/>
  <c r="E1023" i="7"/>
  <c r="N1023" i="6"/>
  <c r="G1023" i="6"/>
  <c r="J1023" i="7" s="1"/>
  <c r="G1023" i="7"/>
  <c r="C1023" i="7"/>
  <c r="M1022" i="7"/>
  <c r="K1022" i="7"/>
  <c r="L1022" i="7"/>
  <c r="E1022" i="7"/>
  <c r="N1022" i="6"/>
  <c r="G1022" i="6"/>
  <c r="J1022" i="7" s="1"/>
  <c r="G1022" i="7"/>
  <c r="C1022" i="7"/>
  <c r="M1021" i="7"/>
  <c r="K1021" i="7"/>
  <c r="L1021" i="7"/>
  <c r="E1021" i="7"/>
  <c r="N1021" i="6"/>
  <c r="G1021" i="6"/>
  <c r="J1021" i="7" s="1"/>
  <c r="G1021" i="7"/>
  <c r="C1021" i="7"/>
  <c r="M1020" i="7"/>
  <c r="K1020" i="7"/>
  <c r="L1020" i="7"/>
  <c r="N1020" i="6"/>
  <c r="G1020" i="6" s="1"/>
  <c r="J1020" i="7"/>
  <c r="G1020" i="7"/>
  <c r="E1020" i="7"/>
  <c r="C1020" i="7"/>
  <c r="M1019" i="7"/>
  <c r="K1019" i="7"/>
  <c r="L1019" i="7"/>
  <c r="N1019" i="6"/>
  <c r="C1019" i="7"/>
  <c r="M1018" i="7"/>
  <c r="K1018" i="7"/>
  <c r="L1018" i="7"/>
  <c r="N1018" i="6"/>
  <c r="G1018" i="6"/>
  <c r="J1018" i="7" s="1"/>
  <c r="G1018" i="7"/>
  <c r="C1018" i="7"/>
  <c r="M1017" i="7"/>
  <c r="K1017" i="7"/>
  <c r="L1017" i="7"/>
  <c r="E1017" i="7"/>
  <c r="N1017" i="6"/>
  <c r="G1017" i="6" s="1"/>
  <c r="J1017" i="7" s="1"/>
  <c r="G1017" i="7"/>
  <c r="C1017" i="7"/>
  <c r="M1016" i="7"/>
  <c r="K1016" i="7"/>
  <c r="L1016" i="7"/>
  <c r="N1016" i="6"/>
  <c r="G1016" i="6"/>
  <c r="J1016" i="7" s="1"/>
  <c r="G1016" i="7"/>
  <c r="C1016" i="7"/>
  <c r="M1015" i="7"/>
  <c r="K1015" i="7"/>
  <c r="L1015" i="7"/>
  <c r="N1015" i="6"/>
  <c r="G1015" i="6" s="1"/>
  <c r="J1015" i="7" s="1"/>
  <c r="G1015" i="7"/>
  <c r="C1015" i="7"/>
  <c r="M1014" i="7"/>
  <c r="K1014" i="7"/>
  <c r="L1014" i="7"/>
  <c r="E1014" i="7"/>
  <c r="N1014" i="6"/>
  <c r="C1014" i="7"/>
  <c r="M1013" i="7"/>
  <c r="K1013" i="7"/>
  <c r="L1013" i="7"/>
  <c r="N1013" i="6"/>
  <c r="G1013" i="6" s="1"/>
  <c r="J1013" i="7" s="1"/>
  <c r="G1013" i="7"/>
  <c r="C1013" i="7"/>
  <c r="M1012" i="7"/>
  <c r="K1012" i="7"/>
  <c r="L1012" i="7"/>
  <c r="E1012" i="7"/>
  <c r="N1012" i="6"/>
  <c r="C1012" i="7"/>
  <c r="M1011" i="7"/>
  <c r="K1011" i="7"/>
  <c r="L1011" i="7"/>
  <c r="E1011" i="7"/>
  <c r="N1011" i="6"/>
  <c r="G1011" i="6"/>
  <c r="J1011" i="7" s="1"/>
  <c r="G1011" i="7"/>
  <c r="C1011" i="7"/>
  <c r="M1010" i="7"/>
  <c r="K1010" i="7"/>
  <c r="L1010" i="7"/>
  <c r="E1010" i="7"/>
  <c r="N1010" i="6"/>
  <c r="C1010" i="7"/>
  <c r="M1009" i="7"/>
  <c r="K1009" i="7"/>
  <c r="L1009" i="7"/>
  <c r="E1009" i="7"/>
  <c r="N1009" i="6"/>
  <c r="G1009" i="7" s="1"/>
  <c r="G1009" i="6"/>
  <c r="J1009" i="7" s="1"/>
  <c r="C1009" i="7"/>
  <c r="M1008" i="7"/>
  <c r="K1008" i="7"/>
  <c r="L1008" i="7"/>
  <c r="N1008" i="6"/>
  <c r="G1008" i="6"/>
  <c r="J1008" i="7"/>
  <c r="G1008" i="7"/>
  <c r="C1008" i="7"/>
  <c r="M1007" i="7"/>
  <c r="K1007" i="7"/>
  <c r="L1007" i="7"/>
  <c r="N1007" i="6"/>
  <c r="C1007" i="7"/>
  <c r="M1006" i="7"/>
  <c r="K1006" i="7"/>
  <c r="L1006" i="7"/>
  <c r="N1006" i="6"/>
  <c r="C1006" i="7"/>
  <c r="M1005" i="7"/>
  <c r="K1005" i="7"/>
  <c r="L1005" i="7"/>
  <c r="E1005" i="7"/>
  <c r="N1005" i="6"/>
  <c r="G1005" i="7" s="1"/>
  <c r="G1005" i="6"/>
  <c r="J1005" i="7" s="1"/>
  <c r="C1005" i="7"/>
  <c r="M1004" i="7"/>
  <c r="K1004" i="7"/>
  <c r="L1004" i="7"/>
  <c r="N1004" i="6"/>
  <c r="G1004" i="6"/>
  <c r="J1004" i="7"/>
  <c r="G1004" i="7"/>
  <c r="C1004" i="7"/>
  <c r="M1003" i="7"/>
  <c r="K1003" i="7"/>
  <c r="L1003" i="7"/>
  <c r="E1003" i="7"/>
  <c r="N1003" i="6"/>
  <c r="G1003" i="6"/>
  <c r="J1003" i="7"/>
  <c r="G1003" i="7"/>
  <c r="C1003" i="7"/>
  <c r="M1002" i="7"/>
  <c r="K1002" i="7"/>
  <c r="L1002" i="7"/>
  <c r="E1002" i="7"/>
  <c r="N1002" i="6"/>
  <c r="G1002" i="6"/>
  <c r="J1002" i="7"/>
  <c r="G1002" i="7"/>
  <c r="C1002" i="7"/>
  <c r="M1001" i="7"/>
  <c r="K1001" i="7"/>
  <c r="L1001" i="7"/>
  <c r="E1001" i="7"/>
  <c r="F1001" i="7" s="1"/>
  <c r="N1001" i="6"/>
  <c r="G1001" i="6"/>
  <c r="J1001" i="7"/>
  <c r="G1001" i="7"/>
  <c r="C1001" i="7"/>
  <c r="M1000" i="7"/>
  <c r="K1000" i="7"/>
  <c r="L1000" i="7"/>
  <c r="E1000" i="7"/>
  <c r="F1000" i="7" s="1"/>
  <c r="N1000" i="6"/>
  <c r="G1000" i="6"/>
  <c r="J1000" i="7"/>
  <c r="G1000" i="7"/>
  <c r="C1000" i="7"/>
  <c r="M999" i="7"/>
  <c r="K999" i="7"/>
  <c r="L999" i="7"/>
  <c r="E999" i="7"/>
  <c r="N999" i="6"/>
  <c r="G999" i="6"/>
  <c r="J999" i="7"/>
  <c r="G999" i="7"/>
  <c r="C999" i="7"/>
  <c r="M998" i="7"/>
  <c r="K998" i="7"/>
  <c r="L998" i="7"/>
  <c r="E998" i="7"/>
  <c r="N998" i="6"/>
  <c r="G998" i="6"/>
  <c r="J998" i="7"/>
  <c r="G998" i="7"/>
  <c r="C998" i="7"/>
  <c r="M997" i="7"/>
  <c r="K997" i="7"/>
  <c r="L997" i="7"/>
  <c r="E997" i="7"/>
  <c r="N997" i="6"/>
  <c r="G997" i="6"/>
  <c r="J997" i="7"/>
  <c r="G997" i="7"/>
  <c r="C997" i="7"/>
  <c r="M996" i="7"/>
  <c r="K996" i="7"/>
  <c r="L996" i="7"/>
  <c r="E996" i="7"/>
  <c r="F996" i="7" s="1"/>
  <c r="N996" i="6"/>
  <c r="G996" i="6" s="1"/>
  <c r="J996" i="7" s="1"/>
  <c r="G996" i="7"/>
  <c r="C996" i="7"/>
  <c r="M995" i="7"/>
  <c r="K995" i="7"/>
  <c r="L995" i="7"/>
  <c r="E995" i="7"/>
  <c r="N995" i="6"/>
  <c r="C995" i="7"/>
  <c r="M994" i="7"/>
  <c r="K994" i="7"/>
  <c r="L994" i="7"/>
  <c r="E994" i="7"/>
  <c r="N994" i="6"/>
  <c r="G994" i="6"/>
  <c r="J994" i="7" s="1"/>
  <c r="G994" i="7"/>
  <c r="C994" i="7"/>
  <c r="M993" i="7"/>
  <c r="K993" i="7"/>
  <c r="L993" i="7"/>
  <c r="E993" i="7"/>
  <c r="N993" i="6"/>
  <c r="G993" i="6" s="1"/>
  <c r="J993" i="7" s="1"/>
  <c r="G993" i="7"/>
  <c r="C993" i="7"/>
  <c r="M992" i="7"/>
  <c r="K992" i="7"/>
  <c r="L992" i="7"/>
  <c r="E992" i="7"/>
  <c r="N992" i="6"/>
  <c r="C992" i="7"/>
  <c r="M991" i="7"/>
  <c r="K991" i="7"/>
  <c r="L991" i="7"/>
  <c r="E991" i="7"/>
  <c r="N991" i="6"/>
  <c r="G991" i="6"/>
  <c r="J991" i="7" s="1"/>
  <c r="G991" i="7"/>
  <c r="C991" i="7"/>
  <c r="M990" i="7"/>
  <c r="K990" i="7"/>
  <c r="L990" i="7"/>
  <c r="E990" i="7"/>
  <c r="N990" i="6"/>
  <c r="C990" i="7"/>
  <c r="M989" i="7"/>
  <c r="K989" i="7"/>
  <c r="L989" i="7"/>
  <c r="E989" i="7"/>
  <c r="F989" i="7"/>
  <c r="N989" i="6"/>
  <c r="G989" i="6" s="1"/>
  <c r="J989" i="7" s="1"/>
  <c r="G989" i="7"/>
  <c r="C989" i="7"/>
  <c r="M988" i="7"/>
  <c r="K988" i="7"/>
  <c r="L988" i="7"/>
  <c r="E988" i="7"/>
  <c r="N988" i="6"/>
  <c r="C988" i="7"/>
  <c r="M987" i="7"/>
  <c r="K987" i="7"/>
  <c r="L987" i="7"/>
  <c r="E987" i="7"/>
  <c r="F987" i="7" s="1"/>
  <c r="N987" i="6"/>
  <c r="G987" i="6"/>
  <c r="J987" i="7"/>
  <c r="G987" i="7"/>
  <c r="C987" i="7"/>
  <c r="M986" i="7"/>
  <c r="K986" i="7"/>
  <c r="L986" i="7"/>
  <c r="E986" i="7"/>
  <c r="N986" i="6"/>
  <c r="G986" i="6"/>
  <c r="J986" i="7" s="1"/>
  <c r="G986" i="7"/>
  <c r="C986" i="7"/>
  <c r="M985" i="7"/>
  <c r="K985" i="7"/>
  <c r="L985" i="7"/>
  <c r="E985" i="7"/>
  <c r="N985" i="6"/>
  <c r="G985" i="6"/>
  <c r="J985" i="7"/>
  <c r="G985" i="7"/>
  <c r="C985" i="7"/>
  <c r="M984" i="7"/>
  <c r="K984" i="7"/>
  <c r="L984" i="7"/>
  <c r="E984" i="7"/>
  <c r="F984" i="7" s="1"/>
  <c r="N984" i="6"/>
  <c r="G984" i="6"/>
  <c r="J984" i="7" s="1"/>
  <c r="G984" i="7"/>
  <c r="C984" i="7"/>
  <c r="M983" i="7"/>
  <c r="K983" i="7"/>
  <c r="L983" i="7"/>
  <c r="E983" i="7"/>
  <c r="F983" i="7" s="1"/>
  <c r="N983" i="6"/>
  <c r="G983" i="6"/>
  <c r="J983" i="7"/>
  <c r="G983" i="7"/>
  <c r="C983" i="7"/>
  <c r="M982" i="7"/>
  <c r="K982" i="7"/>
  <c r="L982" i="7"/>
  <c r="E982" i="7"/>
  <c r="F982" i="7" s="1"/>
  <c r="N982" i="6"/>
  <c r="G982" i="6"/>
  <c r="J982" i="7" s="1"/>
  <c r="G982" i="7"/>
  <c r="C982" i="7"/>
  <c r="M981" i="7"/>
  <c r="K981" i="7"/>
  <c r="L981" i="7"/>
  <c r="E981" i="7"/>
  <c r="N981" i="6"/>
  <c r="G981" i="6" s="1"/>
  <c r="J981" i="7" s="1"/>
  <c r="G981" i="7"/>
  <c r="C981" i="7"/>
  <c r="M980" i="7"/>
  <c r="K980" i="7"/>
  <c r="L980" i="7"/>
  <c r="E980" i="7"/>
  <c r="N980" i="6"/>
  <c r="C980" i="7"/>
  <c r="M979" i="7"/>
  <c r="K979" i="7"/>
  <c r="L979" i="7"/>
  <c r="E979" i="7"/>
  <c r="N979" i="6"/>
  <c r="G979" i="6"/>
  <c r="J979" i="7" s="1"/>
  <c r="G979" i="7"/>
  <c r="C979" i="7"/>
  <c r="M978" i="7"/>
  <c r="K978" i="7"/>
  <c r="L978" i="7"/>
  <c r="N978" i="6"/>
  <c r="G978" i="6"/>
  <c r="J978" i="7" s="1"/>
  <c r="G978" i="7"/>
  <c r="C978" i="7"/>
  <c r="M977" i="7"/>
  <c r="K977" i="7"/>
  <c r="L977" i="7"/>
  <c r="E977" i="7"/>
  <c r="N977" i="6"/>
  <c r="G977" i="6"/>
  <c r="J977" i="7" s="1"/>
  <c r="G977" i="7"/>
  <c r="C977" i="7"/>
  <c r="M976" i="7"/>
  <c r="K976" i="7"/>
  <c r="L976" i="7"/>
  <c r="E976" i="7"/>
  <c r="F976" i="7" s="1"/>
  <c r="N976" i="6"/>
  <c r="G976" i="7" s="1"/>
  <c r="G976" i="6"/>
  <c r="J976" i="7" s="1"/>
  <c r="C976" i="7"/>
  <c r="M975" i="7"/>
  <c r="K975" i="7"/>
  <c r="L975" i="7"/>
  <c r="E975" i="7"/>
  <c r="N975" i="6"/>
  <c r="G975" i="6"/>
  <c r="J975" i="7" s="1"/>
  <c r="G975" i="7"/>
  <c r="C975" i="7"/>
  <c r="M974" i="7"/>
  <c r="K974" i="7"/>
  <c r="L974" i="7"/>
  <c r="N974" i="6"/>
  <c r="G974" i="6"/>
  <c r="J974" i="7" s="1"/>
  <c r="G974" i="7"/>
  <c r="C974" i="7"/>
  <c r="M973" i="7"/>
  <c r="K973" i="7"/>
  <c r="L973" i="7"/>
  <c r="E973" i="7"/>
  <c r="N973" i="6"/>
  <c r="G973" i="6"/>
  <c r="J973" i="7" s="1"/>
  <c r="G973" i="7"/>
  <c r="C973" i="7"/>
  <c r="M972" i="7"/>
  <c r="K972" i="7"/>
  <c r="L972" i="7"/>
  <c r="N972" i="6"/>
  <c r="G972" i="6" s="1"/>
  <c r="J972" i="7"/>
  <c r="G972" i="7"/>
  <c r="C972" i="7"/>
  <c r="M971" i="7"/>
  <c r="K971" i="7"/>
  <c r="L971" i="7"/>
  <c r="E971" i="7"/>
  <c r="N971" i="6"/>
  <c r="G971" i="6" s="1"/>
  <c r="J971" i="7" s="1"/>
  <c r="G971" i="7"/>
  <c r="C971" i="7"/>
  <c r="M970" i="7"/>
  <c r="K970" i="7"/>
  <c r="L970" i="7"/>
  <c r="E970" i="7"/>
  <c r="N970" i="6"/>
  <c r="C970" i="7"/>
  <c r="M969" i="7"/>
  <c r="K969" i="7"/>
  <c r="L969" i="7"/>
  <c r="E969" i="7"/>
  <c r="F969" i="7" s="1"/>
  <c r="N969" i="6"/>
  <c r="G969" i="6" s="1"/>
  <c r="J969" i="7"/>
  <c r="G969" i="7"/>
  <c r="C969" i="7"/>
  <c r="M968" i="7"/>
  <c r="K968" i="7"/>
  <c r="L968" i="7"/>
  <c r="N968" i="6"/>
  <c r="E968" i="7"/>
  <c r="C968" i="7"/>
  <c r="M967" i="7"/>
  <c r="K967" i="7"/>
  <c r="L967" i="7"/>
  <c r="E967" i="7"/>
  <c r="N967" i="6"/>
  <c r="C967" i="7"/>
  <c r="M966" i="7"/>
  <c r="K966" i="7"/>
  <c r="L966" i="7"/>
  <c r="N966" i="6"/>
  <c r="G966" i="6" s="1"/>
  <c r="J966" i="7" s="1"/>
  <c r="C966" i="7"/>
  <c r="M965" i="7"/>
  <c r="K965" i="7"/>
  <c r="L965" i="7"/>
  <c r="E965" i="7"/>
  <c r="N965" i="6"/>
  <c r="G965" i="7" s="1"/>
  <c r="G965" i="6"/>
  <c r="J965" i="7" s="1"/>
  <c r="C965" i="7"/>
  <c r="M964" i="7"/>
  <c r="K964" i="7"/>
  <c r="L964" i="7"/>
  <c r="E964" i="7"/>
  <c r="N964" i="6"/>
  <c r="G964" i="6"/>
  <c r="J964" i="7" s="1"/>
  <c r="G964" i="7"/>
  <c r="C964" i="7"/>
  <c r="M963" i="7"/>
  <c r="K963" i="7"/>
  <c r="L963" i="7"/>
  <c r="E963" i="7"/>
  <c r="N963" i="6"/>
  <c r="C963" i="7"/>
  <c r="M962" i="7"/>
  <c r="K962" i="7"/>
  <c r="L962" i="7"/>
  <c r="E962" i="7"/>
  <c r="N962" i="6"/>
  <c r="G962" i="7" s="1"/>
  <c r="C962" i="7"/>
  <c r="M961" i="7"/>
  <c r="K961" i="7"/>
  <c r="L961" i="7"/>
  <c r="E961" i="7"/>
  <c r="N961" i="6"/>
  <c r="G961" i="6"/>
  <c r="J961" i="7" s="1"/>
  <c r="G961" i="7"/>
  <c r="C961" i="7"/>
  <c r="M960" i="7"/>
  <c r="K960" i="7"/>
  <c r="L960" i="7"/>
  <c r="N960" i="6"/>
  <c r="G960" i="6"/>
  <c r="J960" i="7" s="1"/>
  <c r="G960" i="7"/>
  <c r="C960" i="7"/>
  <c r="M959" i="7"/>
  <c r="K959" i="7"/>
  <c r="L959" i="7"/>
  <c r="E959" i="7"/>
  <c r="N959" i="6"/>
  <c r="G959" i="6"/>
  <c r="J959" i="7" s="1"/>
  <c r="G959" i="7"/>
  <c r="C959" i="7"/>
  <c r="M958" i="7"/>
  <c r="K958" i="7"/>
  <c r="L958" i="7"/>
  <c r="E958" i="7"/>
  <c r="N958" i="6"/>
  <c r="G958" i="6"/>
  <c r="J958" i="7" s="1"/>
  <c r="G958" i="7"/>
  <c r="C958" i="7"/>
  <c r="M957" i="7"/>
  <c r="K957" i="7"/>
  <c r="L957" i="7"/>
  <c r="E957" i="7"/>
  <c r="N957" i="6"/>
  <c r="G957" i="6"/>
  <c r="J957" i="7" s="1"/>
  <c r="G957" i="7"/>
  <c r="C957" i="7"/>
  <c r="M956" i="7"/>
  <c r="K956" i="7"/>
  <c r="L956" i="7"/>
  <c r="E956" i="7"/>
  <c r="N956" i="6"/>
  <c r="G956" i="6"/>
  <c r="J956" i="7" s="1"/>
  <c r="G956" i="7"/>
  <c r="C956" i="7"/>
  <c r="M955" i="7"/>
  <c r="K955" i="7"/>
  <c r="L955" i="7"/>
  <c r="E955" i="7"/>
  <c r="N955" i="6"/>
  <c r="G955" i="6"/>
  <c r="J955" i="7" s="1"/>
  <c r="G955" i="7"/>
  <c r="C955" i="7"/>
  <c r="M954" i="7"/>
  <c r="K954" i="7"/>
  <c r="L954" i="7"/>
  <c r="N954" i="6"/>
  <c r="G954" i="6" s="1"/>
  <c r="J954" i="7"/>
  <c r="G954" i="7"/>
  <c r="C954" i="7"/>
  <c r="M953" i="7"/>
  <c r="K953" i="7"/>
  <c r="L953" i="7"/>
  <c r="E953" i="7"/>
  <c r="F953" i="7" s="1"/>
  <c r="N953" i="6"/>
  <c r="C953" i="7"/>
  <c r="M952" i="7"/>
  <c r="K952" i="7"/>
  <c r="L952" i="7"/>
  <c r="E952" i="7"/>
  <c r="N952" i="6"/>
  <c r="C952" i="7"/>
  <c r="M951" i="7"/>
  <c r="K951" i="7"/>
  <c r="L951" i="7"/>
  <c r="E951" i="7"/>
  <c r="N951" i="6"/>
  <c r="G951" i="6" s="1"/>
  <c r="J951" i="7"/>
  <c r="G951" i="7"/>
  <c r="C951" i="7"/>
  <c r="M950" i="7"/>
  <c r="K950" i="7"/>
  <c r="L950" i="7"/>
  <c r="E950" i="7"/>
  <c r="N950" i="6"/>
  <c r="G950" i="6" s="1"/>
  <c r="J950" i="7" s="1"/>
  <c r="G950" i="7"/>
  <c r="C950" i="7"/>
  <c r="M949" i="7"/>
  <c r="K949" i="7"/>
  <c r="L949" i="7"/>
  <c r="E949" i="7"/>
  <c r="N949" i="6"/>
  <c r="C949" i="7"/>
  <c r="M948" i="7"/>
  <c r="K948" i="7"/>
  <c r="L948" i="7"/>
  <c r="N948" i="6"/>
  <c r="G948" i="6" s="1"/>
  <c r="J948" i="7" s="1"/>
  <c r="G948" i="7"/>
  <c r="C948" i="7"/>
  <c r="M947" i="7"/>
  <c r="K947" i="7"/>
  <c r="L947" i="7"/>
  <c r="E947" i="7"/>
  <c r="F947" i="7"/>
  <c r="N947" i="6"/>
  <c r="G947" i="6" s="1"/>
  <c r="J947" i="7" s="1"/>
  <c r="G947" i="7"/>
  <c r="C947" i="7"/>
  <c r="M946" i="7"/>
  <c r="K946" i="7"/>
  <c r="L946" i="7"/>
  <c r="E946" i="7"/>
  <c r="N946" i="6"/>
  <c r="C946" i="7"/>
  <c r="M945" i="7"/>
  <c r="K945" i="7"/>
  <c r="L945" i="7"/>
  <c r="E945" i="7"/>
  <c r="F945" i="7" s="1"/>
  <c r="N945" i="6"/>
  <c r="G945" i="6" s="1"/>
  <c r="J945" i="7"/>
  <c r="G945" i="7"/>
  <c r="C945" i="7"/>
  <c r="M944" i="7"/>
  <c r="K944" i="7"/>
  <c r="L944" i="7"/>
  <c r="N944" i="6"/>
  <c r="C944" i="7"/>
  <c r="M943" i="7"/>
  <c r="K943" i="7"/>
  <c r="L943" i="7"/>
  <c r="E943" i="7"/>
  <c r="N943" i="6"/>
  <c r="G943" i="6"/>
  <c r="J943" i="7" s="1"/>
  <c r="G943" i="7"/>
  <c r="C943" i="7"/>
  <c r="M942" i="7"/>
  <c r="K942" i="7"/>
  <c r="L942" i="7"/>
  <c r="E942" i="7"/>
  <c r="N942" i="6"/>
  <c r="G942" i="6" s="1"/>
  <c r="J942" i="7" s="1"/>
  <c r="G942" i="7"/>
  <c r="C942" i="7"/>
  <c r="M941" i="7"/>
  <c r="K941" i="7"/>
  <c r="L941" i="7"/>
  <c r="E941" i="7"/>
  <c r="N941" i="6"/>
  <c r="G941" i="7" s="1"/>
  <c r="G941" i="6"/>
  <c r="J941" i="7" s="1"/>
  <c r="C941" i="7"/>
  <c r="M940" i="7"/>
  <c r="K940" i="7"/>
  <c r="L940" i="7"/>
  <c r="E940" i="7"/>
  <c r="N940" i="6"/>
  <c r="G940" i="6"/>
  <c r="J940" i="7" s="1"/>
  <c r="G940" i="7"/>
  <c r="C940" i="7"/>
  <c r="M939" i="7"/>
  <c r="K939" i="7"/>
  <c r="L939" i="7"/>
  <c r="E939" i="7"/>
  <c r="N939" i="6"/>
  <c r="G939" i="6" s="1"/>
  <c r="J939" i="7" s="1"/>
  <c r="G939" i="7"/>
  <c r="C939" i="7"/>
  <c r="M938" i="7"/>
  <c r="K938" i="7"/>
  <c r="L938" i="7"/>
  <c r="E938" i="7"/>
  <c r="N938" i="6"/>
  <c r="C938" i="7"/>
  <c r="M937" i="7"/>
  <c r="K937" i="7"/>
  <c r="L937" i="7"/>
  <c r="E937" i="7"/>
  <c r="N937" i="6"/>
  <c r="G937" i="6"/>
  <c r="J937" i="7" s="1"/>
  <c r="G937" i="7"/>
  <c r="C937" i="7"/>
  <c r="M936" i="7"/>
  <c r="K936" i="7"/>
  <c r="L936" i="7"/>
  <c r="N936" i="6"/>
  <c r="G936" i="6"/>
  <c r="J936" i="7" s="1"/>
  <c r="G936" i="7"/>
  <c r="C936" i="7"/>
  <c r="M935" i="7"/>
  <c r="K935" i="7"/>
  <c r="L935" i="7"/>
  <c r="E935" i="7"/>
  <c r="N935" i="6"/>
  <c r="G935" i="6"/>
  <c r="J935" i="7" s="1"/>
  <c r="G935" i="7"/>
  <c r="C935" i="7"/>
  <c r="M934" i="7"/>
  <c r="K934" i="7"/>
  <c r="L934" i="7"/>
  <c r="E934" i="7"/>
  <c r="N934" i="6"/>
  <c r="G934" i="6"/>
  <c r="J934" i="7" s="1"/>
  <c r="G934" i="7"/>
  <c r="C934" i="7"/>
  <c r="M933" i="7"/>
  <c r="K933" i="7"/>
  <c r="L933" i="7"/>
  <c r="E933" i="7"/>
  <c r="N933" i="6"/>
  <c r="G933" i="6"/>
  <c r="J933" i="7" s="1"/>
  <c r="G933" i="7"/>
  <c r="C933" i="7"/>
  <c r="M932" i="7"/>
  <c r="K932" i="7"/>
  <c r="L932" i="7"/>
  <c r="N932" i="6"/>
  <c r="G932" i="6" s="1"/>
  <c r="J932" i="7"/>
  <c r="G932" i="7"/>
  <c r="E932" i="7"/>
  <c r="C932" i="7"/>
  <c r="M931" i="7"/>
  <c r="K931" i="7"/>
  <c r="L931" i="7"/>
  <c r="E931" i="7"/>
  <c r="N931" i="6"/>
  <c r="G931" i="6"/>
  <c r="J931" i="7"/>
  <c r="G931" i="7"/>
  <c r="C931" i="7"/>
  <c r="M930" i="7"/>
  <c r="K930" i="7"/>
  <c r="L930" i="7"/>
  <c r="N930" i="6"/>
  <c r="G930" i="6" s="1"/>
  <c r="J930" i="7" s="1"/>
  <c r="C930" i="7"/>
  <c r="M929" i="7"/>
  <c r="K929" i="7"/>
  <c r="L929" i="7"/>
  <c r="E929" i="7"/>
  <c r="N929" i="6"/>
  <c r="C929" i="7"/>
  <c r="M928" i="7"/>
  <c r="K928" i="7"/>
  <c r="L928" i="7"/>
  <c r="E928" i="7"/>
  <c r="N928" i="6"/>
  <c r="G928" i="6" s="1"/>
  <c r="J928" i="7"/>
  <c r="G928" i="7"/>
  <c r="C928" i="7"/>
  <c r="M927" i="7"/>
  <c r="K927" i="7"/>
  <c r="L927" i="7"/>
  <c r="N927" i="6"/>
  <c r="G927" i="7" s="1"/>
  <c r="G927" i="6"/>
  <c r="J927" i="7" s="1"/>
  <c r="C927" i="7"/>
  <c r="M926" i="7"/>
  <c r="K926" i="7"/>
  <c r="L926" i="7"/>
  <c r="N926" i="6"/>
  <c r="G926" i="6"/>
  <c r="J926" i="7"/>
  <c r="G926" i="7"/>
  <c r="C926" i="7"/>
  <c r="M925" i="7"/>
  <c r="K925" i="7"/>
  <c r="L925" i="7"/>
  <c r="E925" i="7"/>
  <c r="N925" i="6"/>
  <c r="G925" i="6"/>
  <c r="J925" i="7"/>
  <c r="G925" i="7"/>
  <c r="C925" i="7"/>
  <c r="M924" i="7"/>
  <c r="K924" i="7"/>
  <c r="L924" i="7"/>
  <c r="N924" i="6"/>
  <c r="C924" i="7"/>
  <c r="M923" i="7"/>
  <c r="K923" i="7"/>
  <c r="L923" i="7"/>
  <c r="E923" i="7"/>
  <c r="N923" i="6"/>
  <c r="G923" i="6" s="1"/>
  <c r="J923" i="7"/>
  <c r="G923" i="7"/>
  <c r="C923" i="7"/>
  <c r="M922" i="7"/>
  <c r="K922" i="7"/>
  <c r="L922" i="7"/>
  <c r="E922" i="7"/>
  <c r="N922" i="6"/>
  <c r="G922" i="6" s="1"/>
  <c r="J922" i="7" s="1"/>
  <c r="G922" i="7"/>
  <c r="C922" i="7"/>
  <c r="M921" i="7"/>
  <c r="K921" i="7"/>
  <c r="L921" i="7"/>
  <c r="E921" i="7"/>
  <c r="N921" i="6"/>
  <c r="C921" i="7"/>
  <c r="M920" i="7"/>
  <c r="K920" i="7"/>
  <c r="L920" i="7"/>
  <c r="N920" i="6"/>
  <c r="G920" i="6" s="1"/>
  <c r="J920" i="7" s="1"/>
  <c r="G920" i="7"/>
  <c r="C920" i="7"/>
  <c r="M919" i="7"/>
  <c r="K919" i="7"/>
  <c r="L919" i="7"/>
  <c r="E919" i="7"/>
  <c r="N919" i="6"/>
  <c r="G919" i="7" s="1"/>
  <c r="G919" i="6"/>
  <c r="J919" i="7" s="1"/>
  <c r="C919" i="7"/>
  <c r="M918" i="7"/>
  <c r="K918" i="7"/>
  <c r="L918" i="7"/>
  <c r="N918" i="6"/>
  <c r="G918" i="6"/>
  <c r="J918" i="7"/>
  <c r="G918" i="7"/>
  <c r="C918" i="7"/>
  <c r="M917" i="7"/>
  <c r="K917" i="7"/>
  <c r="L917" i="7"/>
  <c r="E917" i="7"/>
  <c r="F917" i="7" s="1"/>
  <c r="N917" i="6"/>
  <c r="G917" i="6"/>
  <c r="J917" i="7"/>
  <c r="G917" i="7"/>
  <c r="C917" i="7"/>
  <c r="M916" i="7"/>
  <c r="K916" i="7"/>
  <c r="L916" i="7"/>
  <c r="E916" i="7"/>
  <c r="N916" i="6"/>
  <c r="G916" i="6"/>
  <c r="J916" i="7"/>
  <c r="G916" i="7"/>
  <c r="C916" i="7"/>
  <c r="M915" i="7"/>
  <c r="K915" i="7"/>
  <c r="L915" i="7"/>
  <c r="E915" i="7"/>
  <c r="N915" i="6"/>
  <c r="G915" i="6"/>
  <c r="J915" i="7"/>
  <c r="G915" i="7"/>
  <c r="C915" i="7"/>
  <c r="M914" i="7"/>
  <c r="K914" i="7"/>
  <c r="L914" i="7"/>
  <c r="E914" i="7"/>
  <c r="N914" i="7" s="1"/>
  <c r="N914" i="6"/>
  <c r="G914" i="6"/>
  <c r="J914" i="7"/>
  <c r="G914" i="7"/>
  <c r="C914" i="7"/>
  <c r="M913" i="7"/>
  <c r="K913" i="7"/>
  <c r="L913" i="7"/>
  <c r="E913" i="7"/>
  <c r="F913" i="7" s="1"/>
  <c r="N913" i="6"/>
  <c r="C913" i="7"/>
  <c r="M912" i="7"/>
  <c r="K912" i="7"/>
  <c r="L912" i="7"/>
  <c r="E912" i="7"/>
  <c r="N912" i="6"/>
  <c r="G912" i="7" s="1"/>
  <c r="G912" i="6"/>
  <c r="J912" i="7" s="1"/>
  <c r="C912" i="7"/>
  <c r="M911" i="7"/>
  <c r="K911" i="7"/>
  <c r="L911" i="7"/>
  <c r="E911" i="7"/>
  <c r="N911" i="6"/>
  <c r="G911" i="6"/>
  <c r="J911" i="7" s="1"/>
  <c r="G911" i="7"/>
  <c r="C911" i="7"/>
  <c r="M910" i="7"/>
  <c r="K910" i="7"/>
  <c r="L910" i="7"/>
  <c r="E910" i="7"/>
  <c r="N910" i="6"/>
  <c r="G910" i="6" s="1"/>
  <c r="J910" i="7" s="1"/>
  <c r="G910" i="7"/>
  <c r="C910" i="7"/>
  <c r="M909" i="7"/>
  <c r="K909" i="7"/>
  <c r="L909" i="7"/>
  <c r="N909" i="6"/>
  <c r="G909" i="6"/>
  <c r="J909" i="7"/>
  <c r="G909" i="7"/>
  <c r="C909" i="7"/>
  <c r="M908" i="7"/>
  <c r="K908" i="7"/>
  <c r="L908" i="7"/>
  <c r="E908" i="7"/>
  <c r="F908" i="7" s="1"/>
  <c r="N908" i="6"/>
  <c r="G908" i="6"/>
  <c r="J908" i="7"/>
  <c r="G908" i="7"/>
  <c r="C908" i="7"/>
  <c r="M907" i="7"/>
  <c r="K907" i="7"/>
  <c r="L907" i="7"/>
  <c r="E907" i="7"/>
  <c r="N907" i="6"/>
  <c r="G907" i="6"/>
  <c r="J907" i="6" s="1"/>
  <c r="J907" i="7"/>
  <c r="G907" i="7"/>
  <c r="C907" i="7"/>
  <c r="M906" i="7"/>
  <c r="K906" i="7"/>
  <c r="L906" i="7"/>
  <c r="E906" i="7"/>
  <c r="N906" i="6"/>
  <c r="G906" i="6"/>
  <c r="J906" i="7" s="1"/>
  <c r="G906" i="7"/>
  <c r="C906" i="7"/>
  <c r="M905" i="7"/>
  <c r="K905" i="7"/>
  <c r="L905" i="7"/>
  <c r="E905" i="7"/>
  <c r="N905" i="6"/>
  <c r="G905" i="6"/>
  <c r="J905" i="7"/>
  <c r="G905" i="7"/>
  <c r="C905" i="7"/>
  <c r="M904" i="7"/>
  <c r="K904" i="7"/>
  <c r="L904" i="7"/>
  <c r="E904" i="7"/>
  <c r="N904" i="7" s="1"/>
  <c r="N904" i="6"/>
  <c r="G904" i="6"/>
  <c r="J904" i="7"/>
  <c r="G904" i="7"/>
  <c r="C904" i="7"/>
  <c r="M903" i="7"/>
  <c r="K903" i="7"/>
  <c r="L903" i="7"/>
  <c r="E903" i="7"/>
  <c r="N903" i="6"/>
  <c r="G903" i="6"/>
  <c r="J903" i="7"/>
  <c r="G903" i="7"/>
  <c r="C903" i="7"/>
  <c r="M902" i="7"/>
  <c r="K902" i="7"/>
  <c r="L902" i="7"/>
  <c r="N902" i="6"/>
  <c r="G902" i="6" s="1"/>
  <c r="J902" i="7" s="1"/>
  <c r="G902" i="7"/>
  <c r="C902" i="7"/>
  <c r="M901" i="7"/>
  <c r="K901" i="7"/>
  <c r="L901" i="7"/>
  <c r="E901" i="7"/>
  <c r="N901" i="6"/>
  <c r="C901" i="7"/>
  <c r="M900" i="7"/>
  <c r="K900" i="7"/>
  <c r="L900" i="7"/>
  <c r="N900" i="6"/>
  <c r="G900" i="6" s="1"/>
  <c r="J900" i="7" s="1"/>
  <c r="G900" i="7"/>
  <c r="C900" i="7"/>
  <c r="M899" i="7"/>
  <c r="K899" i="7"/>
  <c r="L899" i="7"/>
  <c r="E899" i="7"/>
  <c r="N899" i="6"/>
  <c r="G899" i="7" s="1"/>
  <c r="G899" i="6"/>
  <c r="J899" i="7" s="1"/>
  <c r="C899" i="7"/>
  <c r="M898" i="7"/>
  <c r="K898" i="7"/>
  <c r="L898" i="7"/>
  <c r="E898" i="7"/>
  <c r="N898" i="6"/>
  <c r="G898" i="6"/>
  <c r="J898" i="7" s="1"/>
  <c r="G898" i="7"/>
  <c r="C898" i="7"/>
  <c r="M897" i="7"/>
  <c r="K897" i="7"/>
  <c r="L897" i="7"/>
  <c r="E897" i="7"/>
  <c r="N897" i="6"/>
  <c r="G897" i="6" s="1"/>
  <c r="J897" i="7" s="1"/>
  <c r="G897" i="7"/>
  <c r="C897" i="7"/>
  <c r="M896" i="7"/>
  <c r="K896" i="7"/>
  <c r="L896" i="7"/>
  <c r="E896" i="7"/>
  <c r="N896" i="6"/>
  <c r="C896" i="7"/>
  <c r="M895" i="7"/>
  <c r="K895" i="7"/>
  <c r="L895" i="7"/>
  <c r="E895" i="7"/>
  <c r="N895" i="6"/>
  <c r="G895" i="6"/>
  <c r="J895" i="7" s="1"/>
  <c r="G895" i="7"/>
  <c r="C895" i="7"/>
  <c r="M894" i="7"/>
  <c r="K894" i="7"/>
  <c r="L894" i="7"/>
  <c r="E894" i="7"/>
  <c r="N894" i="6"/>
  <c r="G894" i="6" s="1"/>
  <c r="J894" i="7" s="1"/>
  <c r="G894" i="7"/>
  <c r="C894" i="7"/>
  <c r="M893" i="7"/>
  <c r="K893" i="7"/>
  <c r="L893" i="7"/>
  <c r="E893" i="7"/>
  <c r="N893" i="6"/>
  <c r="G893" i="7" s="1"/>
  <c r="C893" i="7"/>
  <c r="M892" i="7"/>
  <c r="K892" i="7"/>
  <c r="L892" i="7"/>
  <c r="E892" i="7"/>
  <c r="N892" i="6"/>
  <c r="G892" i="6"/>
  <c r="J892" i="7" s="1"/>
  <c r="G892" i="7"/>
  <c r="C892" i="7"/>
  <c r="M891" i="7"/>
  <c r="K891" i="7"/>
  <c r="L891" i="7"/>
  <c r="E891" i="7"/>
  <c r="N891" i="6"/>
  <c r="G891" i="6" s="1"/>
  <c r="J891" i="7" s="1"/>
  <c r="G891" i="7"/>
  <c r="C891" i="7"/>
  <c r="M890" i="7"/>
  <c r="K890" i="7"/>
  <c r="L890" i="7"/>
  <c r="E890" i="7"/>
  <c r="N890" i="6"/>
  <c r="C890" i="7"/>
  <c r="M889" i="7"/>
  <c r="K889" i="7"/>
  <c r="L889" i="7"/>
  <c r="E889" i="7"/>
  <c r="N889" i="6"/>
  <c r="G889" i="6"/>
  <c r="J889" i="7" s="1"/>
  <c r="G889" i="7"/>
  <c r="C889" i="7"/>
  <c r="M888" i="7"/>
  <c r="K888" i="7"/>
  <c r="L888" i="7"/>
  <c r="E888" i="7"/>
  <c r="N888" i="6"/>
  <c r="G888" i="6" s="1"/>
  <c r="J888" i="7" s="1"/>
  <c r="C888" i="7"/>
  <c r="M887" i="7"/>
  <c r="K887" i="7"/>
  <c r="L887" i="7"/>
  <c r="E887" i="7"/>
  <c r="N887" i="6"/>
  <c r="G887" i="7" s="1"/>
  <c r="G887" i="6"/>
  <c r="J887" i="7" s="1"/>
  <c r="C887" i="7"/>
  <c r="M886" i="7"/>
  <c r="K886" i="7"/>
  <c r="L886" i="7"/>
  <c r="E886" i="7"/>
  <c r="N886" i="6"/>
  <c r="G886" i="6"/>
  <c r="J886" i="7" s="1"/>
  <c r="G886" i="7"/>
  <c r="C886" i="7"/>
  <c r="M885" i="7"/>
  <c r="K885" i="7"/>
  <c r="L885" i="7"/>
  <c r="E885" i="7"/>
  <c r="N885" i="6"/>
  <c r="G885" i="6" s="1"/>
  <c r="J885" i="7" s="1"/>
  <c r="G885" i="7"/>
  <c r="C885" i="7"/>
  <c r="M884" i="7"/>
  <c r="K884" i="7"/>
  <c r="L884" i="7"/>
  <c r="E884" i="7"/>
  <c r="N884" i="6"/>
  <c r="C884" i="7"/>
  <c r="M883" i="7"/>
  <c r="K883" i="7"/>
  <c r="L883" i="7"/>
  <c r="E883" i="7"/>
  <c r="N883" i="6"/>
  <c r="G883" i="6"/>
  <c r="J883" i="7" s="1"/>
  <c r="G883" i="7"/>
  <c r="C883" i="7"/>
  <c r="M882" i="7"/>
  <c r="K882" i="7"/>
  <c r="L882" i="7"/>
  <c r="N882" i="6"/>
  <c r="G882" i="6"/>
  <c r="J882" i="7" s="1"/>
  <c r="G882" i="7"/>
  <c r="C882" i="7"/>
  <c r="M881" i="7"/>
  <c r="K881" i="7"/>
  <c r="L881" i="7"/>
  <c r="E881" i="7"/>
  <c r="N881" i="6"/>
  <c r="G881" i="6"/>
  <c r="J881" i="7" s="1"/>
  <c r="G881" i="7"/>
  <c r="C881" i="7"/>
  <c r="M880" i="7"/>
  <c r="K880" i="7"/>
  <c r="L880" i="7"/>
  <c r="E880" i="7"/>
  <c r="N880" i="6"/>
  <c r="G880" i="6"/>
  <c r="J880" i="7" s="1"/>
  <c r="G880" i="7"/>
  <c r="C880" i="7"/>
  <c r="M879" i="7"/>
  <c r="K879" i="7"/>
  <c r="L879" i="7"/>
  <c r="E879" i="7"/>
  <c r="N879" i="6"/>
  <c r="G879" i="6"/>
  <c r="J879" i="7" s="1"/>
  <c r="G879" i="7"/>
  <c r="C879" i="7"/>
  <c r="M878" i="7"/>
  <c r="K878" i="7"/>
  <c r="L878" i="7"/>
  <c r="E878" i="7"/>
  <c r="N878" i="6"/>
  <c r="G878" i="6"/>
  <c r="J878" i="7" s="1"/>
  <c r="G878" i="7"/>
  <c r="C878" i="7"/>
  <c r="M877" i="7"/>
  <c r="K877" i="7"/>
  <c r="L877" i="7"/>
  <c r="E877" i="7"/>
  <c r="F877" i="7" s="1"/>
  <c r="N877" i="6"/>
  <c r="G877" i="7" s="1"/>
  <c r="G877" i="6"/>
  <c r="J877" i="7" s="1"/>
  <c r="C877" i="7"/>
  <c r="M876" i="7"/>
  <c r="K876" i="7"/>
  <c r="L876" i="7"/>
  <c r="E876" i="7"/>
  <c r="N876" i="6"/>
  <c r="G876" i="6"/>
  <c r="J876" i="7" s="1"/>
  <c r="G876" i="7"/>
  <c r="C876" i="7"/>
  <c r="M875" i="7"/>
  <c r="K875" i="7"/>
  <c r="L875" i="7"/>
  <c r="E875" i="7"/>
  <c r="N875" i="6"/>
  <c r="G875" i="6" s="1"/>
  <c r="J875" i="7" s="1"/>
  <c r="G875" i="7"/>
  <c r="C875" i="7"/>
  <c r="M874" i="7"/>
  <c r="K874" i="7"/>
  <c r="L874" i="7"/>
  <c r="E874" i="7"/>
  <c r="N874" i="6"/>
  <c r="C874" i="7"/>
  <c r="M873" i="7"/>
  <c r="K873" i="7"/>
  <c r="L873" i="7"/>
  <c r="E873" i="7"/>
  <c r="N873" i="6"/>
  <c r="G873" i="6"/>
  <c r="J873" i="7" s="1"/>
  <c r="G873" i="7"/>
  <c r="C873" i="7"/>
  <c r="M872" i="7"/>
  <c r="K872" i="7"/>
  <c r="L872" i="7"/>
  <c r="E872" i="7"/>
  <c r="N872" i="6"/>
  <c r="G872" i="6" s="1"/>
  <c r="J872" i="7" s="1"/>
  <c r="G872" i="7"/>
  <c r="C872" i="7"/>
  <c r="M871" i="7"/>
  <c r="K871" i="7"/>
  <c r="L871" i="7"/>
  <c r="E871" i="7"/>
  <c r="N871" i="6"/>
  <c r="G871" i="7" s="1"/>
  <c r="G871" i="6"/>
  <c r="J871" i="7" s="1"/>
  <c r="C871" i="7"/>
  <c r="M870" i="7"/>
  <c r="K870" i="7"/>
  <c r="L870" i="7"/>
  <c r="E870" i="7"/>
  <c r="N870" i="6"/>
  <c r="G870" i="6"/>
  <c r="J870" i="7" s="1"/>
  <c r="G870" i="7"/>
  <c r="C870" i="7"/>
  <c r="M869" i="7"/>
  <c r="K869" i="7"/>
  <c r="L869" i="7"/>
  <c r="E869" i="7"/>
  <c r="N869" i="6"/>
  <c r="G869" i="6" s="1"/>
  <c r="J869" i="7" s="1"/>
  <c r="G869" i="7"/>
  <c r="C869" i="7"/>
  <c r="M868" i="7"/>
  <c r="K868" i="7"/>
  <c r="L868" i="7"/>
  <c r="E868" i="7"/>
  <c r="N868" i="6"/>
  <c r="C868" i="7"/>
  <c r="M867" i="7"/>
  <c r="K867" i="7"/>
  <c r="L867" i="7"/>
  <c r="E867" i="7"/>
  <c r="N867" i="6"/>
  <c r="G867" i="6"/>
  <c r="J867" i="7" s="1"/>
  <c r="G867" i="7"/>
  <c r="C867" i="7"/>
  <c r="M866" i="7"/>
  <c r="K866" i="7"/>
  <c r="L866" i="7"/>
  <c r="N866" i="6"/>
  <c r="G866" i="6"/>
  <c r="J866" i="7" s="1"/>
  <c r="G866" i="7"/>
  <c r="C866" i="7"/>
  <c r="M865" i="7"/>
  <c r="K865" i="7"/>
  <c r="L865" i="7"/>
  <c r="E865" i="7"/>
  <c r="N865" i="6"/>
  <c r="G865" i="6"/>
  <c r="J865" i="7" s="1"/>
  <c r="G865" i="7"/>
  <c r="C865" i="7"/>
  <c r="M864" i="7"/>
  <c r="K864" i="7"/>
  <c r="L864" i="7"/>
  <c r="N864" i="6"/>
  <c r="G864" i="6" s="1"/>
  <c r="J864" i="7"/>
  <c r="G864" i="7"/>
  <c r="C864" i="7"/>
  <c r="M863" i="7"/>
  <c r="K863" i="7"/>
  <c r="L863" i="7"/>
  <c r="E863" i="7"/>
  <c r="N863" i="6"/>
  <c r="G863" i="6" s="1"/>
  <c r="J863" i="7" s="1"/>
  <c r="G863" i="7"/>
  <c r="C863" i="7"/>
  <c r="M862" i="7"/>
  <c r="K862" i="7"/>
  <c r="L862" i="7"/>
  <c r="E862" i="7"/>
  <c r="N862" i="6"/>
  <c r="C862" i="7"/>
  <c r="M861" i="7"/>
  <c r="K861" i="7"/>
  <c r="L861" i="7"/>
  <c r="E861" i="7"/>
  <c r="N861" i="7" s="1"/>
  <c r="N861" i="6"/>
  <c r="G861" i="6" s="1"/>
  <c r="J861" i="7"/>
  <c r="G861" i="7"/>
  <c r="C861" i="7"/>
  <c r="M860" i="7"/>
  <c r="K860" i="7"/>
  <c r="L860" i="7"/>
  <c r="E860" i="7"/>
  <c r="F860" i="7" s="1"/>
  <c r="N860" i="6"/>
  <c r="G860" i="6" s="1"/>
  <c r="J860" i="7" s="1"/>
  <c r="C860" i="7"/>
  <c r="M859" i="7"/>
  <c r="K859" i="7"/>
  <c r="L859" i="7"/>
  <c r="E859" i="7"/>
  <c r="N859" i="6"/>
  <c r="C859" i="7"/>
  <c r="M858" i="7"/>
  <c r="K858" i="7"/>
  <c r="L858" i="7"/>
  <c r="E858" i="7"/>
  <c r="F858" i="7" s="1"/>
  <c r="N858" i="6"/>
  <c r="G858" i="6" s="1"/>
  <c r="J858" i="7"/>
  <c r="G858" i="7"/>
  <c r="C858" i="7"/>
  <c r="M857" i="7"/>
  <c r="K857" i="7"/>
  <c r="L857" i="7"/>
  <c r="E857" i="7"/>
  <c r="N857" i="6"/>
  <c r="G857" i="6" s="1"/>
  <c r="J857" i="7" s="1"/>
  <c r="G857" i="7"/>
  <c r="C857" i="7"/>
  <c r="M856" i="7"/>
  <c r="K856" i="7"/>
  <c r="L856" i="7"/>
  <c r="E856" i="7"/>
  <c r="N856" i="6"/>
  <c r="C856" i="7"/>
  <c r="M855" i="7"/>
  <c r="K855" i="7"/>
  <c r="L855" i="7"/>
  <c r="E855" i="7"/>
  <c r="N855" i="6"/>
  <c r="G855" i="6" s="1"/>
  <c r="J855" i="7"/>
  <c r="G855" i="7"/>
  <c r="C855" i="7"/>
  <c r="M854" i="7"/>
  <c r="K854" i="7"/>
  <c r="L854" i="7"/>
  <c r="E854" i="7"/>
  <c r="N854" i="6"/>
  <c r="G854" i="6" s="1"/>
  <c r="J854" i="7" s="1"/>
  <c r="G854" i="7"/>
  <c r="C854" i="7"/>
  <c r="M853" i="7"/>
  <c r="K853" i="7"/>
  <c r="L853" i="7"/>
  <c r="E853" i="7"/>
  <c r="N853" i="6"/>
  <c r="C853" i="7"/>
  <c r="M852" i="7"/>
  <c r="K852" i="7"/>
  <c r="L852" i="7"/>
  <c r="E852" i="7"/>
  <c r="F852" i="7" s="1"/>
  <c r="N852" i="6"/>
  <c r="G852" i="6" s="1"/>
  <c r="J852" i="7"/>
  <c r="G852" i="7"/>
  <c r="C852" i="7"/>
  <c r="M851" i="7"/>
  <c r="K851" i="7"/>
  <c r="L851" i="7"/>
  <c r="E851" i="7"/>
  <c r="F851" i="7" s="1"/>
  <c r="N851" i="6"/>
  <c r="G851" i="6" s="1"/>
  <c r="J851" i="7" s="1"/>
  <c r="G851" i="7"/>
  <c r="C851" i="7"/>
  <c r="M850" i="7"/>
  <c r="K850" i="7"/>
  <c r="L850" i="7"/>
  <c r="E850" i="7"/>
  <c r="N850" i="6"/>
  <c r="C850" i="7"/>
  <c r="M849" i="7"/>
  <c r="K849" i="7"/>
  <c r="L849" i="7"/>
  <c r="E849" i="7"/>
  <c r="F849" i="7" s="1"/>
  <c r="N849" i="6"/>
  <c r="G849" i="6" s="1"/>
  <c r="J849" i="7"/>
  <c r="G849" i="7"/>
  <c r="C849" i="7"/>
  <c r="M848" i="7"/>
  <c r="K848" i="7"/>
  <c r="L848" i="7"/>
  <c r="E848" i="7"/>
  <c r="N848" i="6"/>
  <c r="G848" i="6" s="1"/>
  <c r="J848" i="7" s="1"/>
  <c r="G848" i="7"/>
  <c r="C848" i="7"/>
  <c r="M847" i="7"/>
  <c r="K847" i="7"/>
  <c r="L847" i="7"/>
  <c r="E847" i="7"/>
  <c r="N847" i="6"/>
  <c r="C847" i="7"/>
  <c r="M846" i="7"/>
  <c r="K846" i="7"/>
  <c r="L846" i="7"/>
  <c r="E846" i="7"/>
  <c r="F846" i="7" s="1"/>
  <c r="N846" i="6"/>
  <c r="G846" i="6" s="1"/>
  <c r="J846" i="7"/>
  <c r="G846" i="7"/>
  <c r="C846" i="7"/>
  <c r="M845" i="7"/>
  <c r="K845" i="7"/>
  <c r="L845" i="7"/>
  <c r="E845" i="7"/>
  <c r="N845" i="6"/>
  <c r="G845" i="6" s="1"/>
  <c r="J845" i="7" s="1"/>
  <c r="G845" i="7"/>
  <c r="C845" i="7"/>
  <c r="M844" i="7"/>
  <c r="K844" i="7"/>
  <c r="L844" i="7"/>
  <c r="E844" i="7"/>
  <c r="N844" i="6"/>
  <c r="C844" i="7"/>
  <c r="M843" i="7"/>
  <c r="K843" i="7"/>
  <c r="L843" i="7"/>
  <c r="E843" i="7"/>
  <c r="F843" i="7" s="1"/>
  <c r="N843" i="6"/>
  <c r="G843" i="6" s="1"/>
  <c r="J843" i="7"/>
  <c r="G843" i="7"/>
  <c r="C843" i="7"/>
  <c r="M842" i="7"/>
  <c r="K842" i="7"/>
  <c r="L842" i="7"/>
  <c r="E842" i="7"/>
  <c r="N842" i="7" s="1"/>
  <c r="N842" i="6"/>
  <c r="G842" i="6" s="1"/>
  <c r="J842" i="7" s="1"/>
  <c r="G842" i="7"/>
  <c r="C842" i="7"/>
  <c r="M841" i="7"/>
  <c r="K841" i="7"/>
  <c r="L841" i="7"/>
  <c r="N841" i="6"/>
  <c r="G841" i="6"/>
  <c r="J841" i="7" s="1"/>
  <c r="G841" i="7"/>
  <c r="C841" i="7"/>
  <c r="M840" i="7"/>
  <c r="K840" i="7"/>
  <c r="L840" i="7"/>
  <c r="E840" i="7"/>
  <c r="N840" i="6"/>
  <c r="G840" i="6"/>
  <c r="J840" i="7"/>
  <c r="G840" i="7"/>
  <c r="C840" i="7"/>
  <c r="M839" i="7"/>
  <c r="K839" i="7"/>
  <c r="L839" i="7"/>
  <c r="E839" i="7"/>
  <c r="N839" i="7" s="1"/>
  <c r="N839" i="6"/>
  <c r="G839" i="6"/>
  <c r="J839" i="7" s="1"/>
  <c r="G839" i="7"/>
  <c r="C839" i="7"/>
  <c r="M838" i="7"/>
  <c r="K838" i="7"/>
  <c r="L838" i="7"/>
  <c r="E838" i="7"/>
  <c r="F838" i="7" s="1"/>
  <c r="N838" i="6"/>
  <c r="G838" i="6"/>
  <c r="J838" i="7"/>
  <c r="G838" i="7"/>
  <c r="C838" i="7"/>
  <c r="M837" i="7"/>
  <c r="K837" i="7"/>
  <c r="L837" i="7"/>
  <c r="E837" i="7"/>
  <c r="N837" i="6"/>
  <c r="G837" i="6"/>
  <c r="J837" i="7"/>
  <c r="G837" i="7"/>
  <c r="C837" i="7"/>
  <c r="M836" i="7"/>
  <c r="K836" i="7"/>
  <c r="L836" i="7"/>
  <c r="E836" i="7"/>
  <c r="N836" i="6"/>
  <c r="G836" i="6"/>
  <c r="J836" i="7" s="1"/>
  <c r="G836" i="7"/>
  <c r="C836" i="7"/>
  <c r="M835" i="7"/>
  <c r="K835" i="7"/>
  <c r="L835" i="7"/>
  <c r="E835" i="7"/>
  <c r="F835" i="7" s="1"/>
  <c r="N835" i="6"/>
  <c r="G835" i="6"/>
  <c r="J835" i="7" s="1"/>
  <c r="G835" i="7"/>
  <c r="C835" i="7"/>
  <c r="M834" i="7"/>
  <c r="K834" i="7"/>
  <c r="L834" i="7"/>
  <c r="E834" i="7"/>
  <c r="F834" i="7" s="1"/>
  <c r="N834" i="6"/>
  <c r="G834" i="6"/>
  <c r="J834" i="7"/>
  <c r="G834" i="7"/>
  <c r="C834" i="7"/>
  <c r="M833" i="7"/>
  <c r="K833" i="7"/>
  <c r="L833" i="7"/>
  <c r="E833" i="7"/>
  <c r="F833" i="7" s="1"/>
  <c r="N833" i="6"/>
  <c r="G833" i="6"/>
  <c r="J833" i="6" s="1"/>
  <c r="J833" i="7"/>
  <c r="G833" i="7"/>
  <c r="C833" i="7"/>
  <c r="M832" i="7"/>
  <c r="K832" i="7"/>
  <c r="L832" i="7"/>
  <c r="E832" i="7"/>
  <c r="N832" i="6"/>
  <c r="G832" i="6"/>
  <c r="J832" i="6" s="1"/>
  <c r="J832" i="7"/>
  <c r="G832" i="7"/>
  <c r="C832" i="7"/>
  <c r="M831" i="7"/>
  <c r="K831" i="7"/>
  <c r="L831" i="7"/>
  <c r="E831" i="7"/>
  <c r="F831" i="7" s="1"/>
  <c r="N831" i="6"/>
  <c r="G831" i="6"/>
  <c r="J831" i="7" s="1"/>
  <c r="G831" i="7"/>
  <c r="C831" i="7"/>
  <c r="M830" i="7"/>
  <c r="K830" i="7"/>
  <c r="L830" i="7"/>
  <c r="E830" i="7"/>
  <c r="N830" i="7" s="1"/>
  <c r="N830" i="6"/>
  <c r="G830" i="6"/>
  <c r="J830" i="7"/>
  <c r="G830" i="7"/>
  <c r="C830" i="7"/>
  <c r="M829" i="7"/>
  <c r="K829" i="7"/>
  <c r="L829" i="7"/>
  <c r="E829" i="7"/>
  <c r="F829" i="7" s="1"/>
  <c r="N829" i="6"/>
  <c r="G829" i="6"/>
  <c r="J829" i="7"/>
  <c r="G829" i="7"/>
  <c r="C829" i="7"/>
  <c r="M828" i="7"/>
  <c r="K828" i="7"/>
  <c r="L828" i="7"/>
  <c r="E828" i="7"/>
  <c r="N828" i="6"/>
  <c r="G828" i="6"/>
  <c r="J828" i="7"/>
  <c r="G828" i="7"/>
  <c r="C828" i="7"/>
  <c r="M827" i="7"/>
  <c r="K827" i="7"/>
  <c r="L827" i="7"/>
  <c r="E827" i="7"/>
  <c r="N827" i="6"/>
  <c r="G827" i="6"/>
  <c r="J827" i="7" s="1"/>
  <c r="G827" i="7"/>
  <c r="C827" i="7"/>
  <c r="M826" i="7"/>
  <c r="K826" i="7"/>
  <c r="L826" i="7"/>
  <c r="E826" i="7"/>
  <c r="N826" i="6"/>
  <c r="G826" i="6"/>
  <c r="J826" i="7"/>
  <c r="G826" i="7"/>
  <c r="C826" i="7"/>
  <c r="M825" i="7"/>
  <c r="K825" i="7"/>
  <c r="L825" i="7"/>
  <c r="E825" i="7"/>
  <c r="F825" i="7" s="1"/>
  <c r="N825" i="6"/>
  <c r="G825" i="6"/>
  <c r="J825" i="7" s="1"/>
  <c r="G825" i="7"/>
  <c r="C825" i="7"/>
  <c r="M824" i="7"/>
  <c r="K824" i="7"/>
  <c r="L824" i="7"/>
  <c r="E824" i="7"/>
  <c r="N824" i="6"/>
  <c r="G824" i="6"/>
  <c r="J824" i="7"/>
  <c r="G824" i="7"/>
  <c r="C824" i="7"/>
  <c r="M823" i="7"/>
  <c r="K823" i="7"/>
  <c r="L823" i="7"/>
  <c r="E823" i="7"/>
  <c r="F823" i="7" s="1"/>
  <c r="N823" i="6"/>
  <c r="G823" i="6"/>
  <c r="J823" i="7" s="1"/>
  <c r="G823" i="7"/>
  <c r="C823" i="7"/>
  <c r="M822" i="7"/>
  <c r="K822" i="7"/>
  <c r="L822" i="7"/>
  <c r="E822" i="7"/>
  <c r="F822" i="7" s="1"/>
  <c r="N822" i="6"/>
  <c r="G822" i="6"/>
  <c r="J822" i="7"/>
  <c r="G822" i="7"/>
  <c r="C822" i="7"/>
  <c r="M821" i="7"/>
  <c r="K821" i="7"/>
  <c r="L821" i="7"/>
  <c r="E821" i="7"/>
  <c r="N821" i="6"/>
  <c r="G821" i="6"/>
  <c r="J821" i="7"/>
  <c r="G821" i="7"/>
  <c r="C821" i="7"/>
  <c r="M820" i="7"/>
  <c r="K820" i="7"/>
  <c r="L820" i="7"/>
  <c r="E820" i="7"/>
  <c r="N820" i="6"/>
  <c r="G820" i="6"/>
  <c r="J820" i="7" s="1"/>
  <c r="G820" i="7"/>
  <c r="C820" i="7"/>
  <c r="M819" i="7"/>
  <c r="K819" i="7"/>
  <c r="L819" i="7"/>
  <c r="E819" i="7"/>
  <c r="F819" i="7" s="1"/>
  <c r="N819" i="6"/>
  <c r="G819" i="6"/>
  <c r="J819" i="7" s="1"/>
  <c r="G819" i="7"/>
  <c r="C819" i="7"/>
  <c r="M818" i="7"/>
  <c r="K818" i="7"/>
  <c r="L818" i="7"/>
  <c r="N818" i="6"/>
  <c r="C818" i="7"/>
  <c r="M817" i="7"/>
  <c r="K817" i="7"/>
  <c r="L817" i="7"/>
  <c r="E817" i="7"/>
  <c r="N817" i="6"/>
  <c r="C817" i="7"/>
  <c r="M816" i="7"/>
  <c r="K816" i="7"/>
  <c r="L816" i="7"/>
  <c r="E816" i="7"/>
  <c r="F816" i="7" s="1"/>
  <c r="N816" i="6"/>
  <c r="C816" i="7"/>
  <c r="M815" i="7"/>
  <c r="K815" i="7"/>
  <c r="L815" i="7"/>
  <c r="E815" i="7"/>
  <c r="N815" i="6"/>
  <c r="C815" i="7"/>
  <c r="M814" i="7"/>
  <c r="K814" i="7"/>
  <c r="L814" i="7"/>
  <c r="E814" i="7"/>
  <c r="N814" i="6"/>
  <c r="C814" i="7"/>
  <c r="M813" i="7"/>
  <c r="K813" i="7"/>
  <c r="L813" i="7"/>
  <c r="E813" i="7"/>
  <c r="F813" i="7" s="1"/>
  <c r="N813" i="6"/>
  <c r="C813" i="7"/>
  <c r="M812" i="7"/>
  <c r="K812" i="7"/>
  <c r="L812" i="7"/>
  <c r="E812" i="7"/>
  <c r="F812" i="7" s="1"/>
  <c r="N812" i="6"/>
  <c r="C812" i="7"/>
  <c r="M811" i="7"/>
  <c r="K811" i="7"/>
  <c r="L811" i="7"/>
  <c r="E811" i="7"/>
  <c r="N811" i="6"/>
  <c r="C811" i="7"/>
  <c r="M810" i="7"/>
  <c r="K810" i="7"/>
  <c r="L810" i="7"/>
  <c r="E810" i="7"/>
  <c r="N810" i="7" s="1"/>
  <c r="N810" i="6"/>
  <c r="C810" i="7"/>
  <c r="M809" i="7"/>
  <c r="K809" i="7"/>
  <c r="L809" i="7"/>
  <c r="E809" i="7"/>
  <c r="F809" i="7" s="1"/>
  <c r="N809" i="6"/>
  <c r="C809" i="7"/>
  <c r="M808" i="7"/>
  <c r="K808" i="7"/>
  <c r="L808" i="7"/>
  <c r="E808" i="7"/>
  <c r="F808" i="7" s="1"/>
  <c r="N808" i="6"/>
  <c r="C808" i="7"/>
  <c r="M807" i="7"/>
  <c r="K807" i="7"/>
  <c r="L807" i="7"/>
  <c r="E807" i="7"/>
  <c r="N807" i="7" s="1"/>
  <c r="N807" i="6"/>
  <c r="C807" i="7"/>
  <c r="M806" i="7"/>
  <c r="K806" i="7"/>
  <c r="L806" i="7"/>
  <c r="E806" i="7"/>
  <c r="N806" i="6"/>
  <c r="C806" i="7"/>
  <c r="M805" i="7"/>
  <c r="K805" i="7"/>
  <c r="L805" i="7"/>
  <c r="N805" i="6"/>
  <c r="G805" i="6"/>
  <c r="J805" i="7" s="1"/>
  <c r="G805" i="7"/>
  <c r="C805" i="7"/>
  <c r="M804" i="7"/>
  <c r="K804" i="7"/>
  <c r="L804" i="7"/>
  <c r="E804" i="7"/>
  <c r="N804" i="6"/>
  <c r="G804" i="6"/>
  <c r="J804" i="7" s="1"/>
  <c r="G804" i="7"/>
  <c r="C804" i="7"/>
  <c r="M803" i="7"/>
  <c r="K803" i="7"/>
  <c r="L803" i="7"/>
  <c r="E803" i="7"/>
  <c r="N803" i="6"/>
  <c r="G803" i="6"/>
  <c r="J803" i="7" s="1"/>
  <c r="G803" i="7"/>
  <c r="C803" i="7"/>
  <c r="M802" i="7"/>
  <c r="K802" i="7"/>
  <c r="L802" i="7"/>
  <c r="E802" i="7"/>
  <c r="N802" i="6"/>
  <c r="G802" i="6"/>
  <c r="J802" i="7" s="1"/>
  <c r="G802" i="7"/>
  <c r="C802" i="7"/>
  <c r="M801" i="7"/>
  <c r="K801" i="7"/>
  <c r="L801" i="7"/>
  <c r="E801" i="7"/>
  <c r="N801" i="6"/>
  <c r="G801" i="6"/>
  <c r="J801" i="7" s="1"/>
  <c r="G801" i="7"/>
  <c r="C801" i="7"/>
  <c r="M800" i="7"/>
  <c r="K800" i="7"/>
  <c r="L800" i="7"/>
  <c r="E800" i="7"/>
  <c r="N800" i="6"/>
  <c r="G800" i="6"/>
  <c r="J800" i="7" s="1"/>
  <c r="G800" i="7"/>
  <c r="C800" i="7"/>
  <c r="M799" i="7"/>
  <c r="K799" i="7"/>
  <c r="L799" i="7"/>
  <c r="E799" i="7"/>
  <c r="N799" i="6"/>
  <c r="G799" i="6"/>
  <c r="J799" i="7" s="1"/>
  <c r="G799" i="7"/>
  <c r="C799" i="7"/>
  <c r="M798" i="7"/>
  <c r="K798" i="7"/>
  <c r="L798" i="7"/>
  <c r="E798" i="7"/>
  <c r="N798" i="6"/>
  <c r="G798" i="6"/>
  <c r="J798" i="7" s="1"/>
  <c r="G798" i="7"/>
  <c r="C798" i="7"/>
  <c r="M797" i="7"/>
  <c r="K797" i="7"/>
  <c r="L797" i="7"/>
  <c r="E797" i="7"/>
  <c r="N797" i="6"/>
  <c r="G797" i="6"/>
  <c r="J797" i="7" s="1"/>
  <c r="G797" i="7"/>
  <c r="C797" i="7"/>
  <c r="M796" i="7"/>
  <c r="K796" i="7"/>
  <c r="L796" i="7"/>
  <c r="E796" i="7"/>
  <c r="N796" i="6"/>
  <c r="G796" i="6"/>
  <c r="J796" i="7" s="1"/>
  <c r="G796" i="7"/>
  <c r="C796" i="7"/>
  <c r="M795" i="7"/>
  <c r="K795" i="7"/>
  <c r="L795" i="7"/>
  <c r="N795" i="6"/>
  <c r="G795" i="6"/>
  <c r="J795" i="7"/>
  <c r="G795" i="7"/>
  <c r="C795" i="7"/>
  <c r="M794" i="7"/>
  <c r="K794" i="7"/>
  <c r="L794" i="7"/>
  <c r="E794" i="7"/>
  <c r="N794" i="6"/>
  <c r="G794" i="6"/>
  <c r="J794" i="7"/>
  <c r="G794" i="7"/>
  <c r="C794" i="7"/>
  <c r="M793" i="7"/>
  <c r="K793" i="7"/>
  <c r="L793" i="7"/>
  <c r="E793" i="7"/>
  <c r="N793" i="6"/>
  <c r="G793" i="6"/>
  <c r="J793" i="7" s="1"/>
  <c r="G793" i="7"/>
  <c r="C793" i="7"/>
  <c r="M792" i="7"/>
  <c r="K792" i="7"/>
  <c r="L792" i="7"/>
  <c r="E792" i="7"/>
  <c r="N792" i="6"/>
  <c r="G792" i="6"/>
  <c r="J792" i="7"/>
  <c r="G792" i="7"/>
  <c r="C792" i="7"/>
  <c r="M791" i="7"/>
  <c r="K791" i="7"/>
  <c r="L791" i="7"/>
  <c r="E791" i="7"/>
  <c r="F791" i="7" s="1"/>
  <c r="N791" i="6"/>
  <c r="G791" i="6"/>
  <c r="J791" i="7" s="1"/>
  <c r="G791" i="7"/>
  <c r="C791" i="7"/>
  <c r="M790" i="7"/>
  <c r="K790" i="7"/>
  <c r="L790" i="7"/>
  <c r="E790" i="7"/>
  <c r="N790" i="6"/>
  <c r="G790" i="6"/>
  <c r="J790" i="7"/>
  <c r="G790" i="7"/>
  <c r="C790" i="7"/>
  <c r="M789" i="7"/>
  <c r="K789" i="7"/>
  <c r="L789" i="7"/>
  <c r="E789" i="7"/>
  <c r="N789" i="7" s="1"/>
  <c r="N789" i="6"/>
  <c r="G789" i="6"/>
  <c r="J789" i="7" s="1"/>
  <c r="G789" i="7"/>
  <c r="C789" i="7"/>
  <c r="M788" i="7"/>
  <c r="K788" i="7"/>
  <c r="L788" i="7"/>
  <c r="E788" i="7"/>
  <c r="F788" i="7" s="1"/>
  <c r="N788" i="6"/>
  <c r="G788" i="6"/>
  <c r="J788" i="7"/>
  <c r="G788" i="7"/>
  <c r="C788" i="7"/>
  <c r="M787" i="7"/>
  <c r="K787" i="7"/>
  <c r="L787" i="7"/>
  <c r="N787" i="6"/>
  <c r="G787" i="6" s="1"/>
  <c r="J787" i="7" s="1"/>
  <c r="G787" i="7"/>
  <c r="C787" i="7"/>
  <c r="M786" i="7"/>
  <c r="K786" i="7"/>
  <c r="L786" i="7"/>
  <c r="E786" i="7"/>
  <c r="F786" i="7" s="1"/>
  <c r="N786" i="6"/>
  <c r="G786" i="6" s="1"/>
  <c r="J786" i="7" s="1"/>
  <c r="C786" i="7"/>
  <c r="M785" i="7"/>
  <c r="K785" i="7"/>
  <c r="L785" i="7"/>
  <c r="E785" i="7"/>
  <c r="N785" i="6"/>
  <c r="G785" i="6" s="1"/>
  <c r="J785" i="7" s="1"/>
  <c r="G785" i="7"/>
  <c r="C785" i="7"/>
  <c r="M784" i="7"/>
  <c r="K784" i="7"/>
  <c r="L784" i="7"/>
  <c r="E784" i="7"/>
  <c r="F784" i="7" s="1"/>
  <c r="N784" i="6"/>
  <c r="G784" i="6" s="1"/>
  <c r="J784" i="7" s="1"/>
  <c r="G784" i="7"/>
  <c r="C784" i="7"/>
  <c r="M783" i="7"/>
  <c r="K783" i="7"/>
  <c r="L783" i="7"/>
  <c r="E783" i="7"/>
  <c r="N783" i="7" s="1"/>
  <c r="N783" i="6"/>
  <c r="G783" i="6" s="1"/>
  <c r="J783" i="7" s="1"/>
  <c r="G783" i="7"/>
  <c r="C783" i="7"/>
  <c r="M782" i="7"/>
  <c r="K782" i="7"/>
  <c r="L782" i="7"/>
  <c r="E782" i="7"/>
  <c r="F782" i="7" s="1"/>
  <c r="N782" i="6"/>
  <c r="G782" i="6" s="1"/>
  <c r="J782" i="7" s="1"/>
  <c r="C782" i="7"/>
  <c r="M781" i="7"/>
  <c r="K781" i="7"/>
  <c r="L781" i="7"/>
  <c r="N781" i="6"/>
  <c r="G781" i="7" s="1"/>
  <c r="G781" i="6"/>
  <c r="J781" i="7" s="1"/>
  <c r="C781" i="7"/>
  <c r="M780" i="7"/>
  <c r="K780" i="7"/>
  <c r="L780" i="7"/>
  <c r="N780" i="6"/>
  <c r="G780" i="6"/>
  <c r="J780" i="7"/>
  <c r="G780" i="7"/>
  <c r="C780" i="7"/>
  <c r="M779" i="7"/>
  <c r="K779" i="7"/>
  <c r="L779" i="7"/>
  <c r="E779" i="7"/>
  <c r="F779" i="7" s="1"/>
  <c r="N779" i="6"/>
  <c r="G779" i="6"/>
  <c r="J779" i="7" s="1"/>
  <c r="G779" i="7"/>
  <c r="C779" i="7"/>
  <c r="M778" i="7"/>
  <c r="K778" i="7"/>
  <c r="L778" i="7"/>
  <c r="E778" i="7"/>
  <c r="F778" i="7" s="1"/>
  <c r="N778" i="6"/>
  <c r="G778" i="6"/>
  <c r="J778" i="7"/>
  <c r="G778" i="7"/>
  <c r="C778" i="7"/>
  <c r="M777" i="7"/>
  <c r="K777" i="7"/>
  <c r="L777" i="7"/>
  <c r="E777" i="7"/>
  <c r="F777" i="7" s="1"/>
  <c r="N777" i="6"/>
  <c r="G777" i="6"/>
  <c r="J777" i="6" s="1"/>
  <c r="J777" i="7"/>
  <c r="G777" i="7"/>
  <c r="C777" i="7"/>
  <c r="M776" i="7"/>
  <c r="K776" i="7"/>
  <c r="L776" i="7"/>
  <c r="E776" i="7"/>
  <c r="N776" i="6"/>
  <c r="G776" i="6"/>
  <c r="J776" i="7" s="1"/>
  <c r="G776" i="7"/>
  <c r="C776" i="7"/>
  <c r="M775" i="7"/>
  <c r="K775" i="7"/>
  <c r="L775" i="7"/>
  <c r="E775" i="7"/>
  <c r="F775" i="7" s="1"/>
  <c r="N775" i="6"/>
  <c r="G775" i="6"/>
  <c r="J775" i="7" s="1"/>
  <c r="G775" i="7"/>
  <c r="C775" i="7"/>
  <c r="M774" i="7"/>
  <c r="K774" i="7"/>
  <c r="L774" i="7"/>
  <c r="E774" i="7"/>
  <c r="F774" i="7" s="1"/>
  <c r="N774" i="6"/>
  <c r="G774" i="6"/>
  <c r="J774" i="7"/>
  <c r="G774" i="7"/>
  <c r="C774" i="7"/>
  <c r="M773" i="7"/>
  <c r="K773" i="7"/>
  <c r="L773" i="7"/>
  <c r="E773" i="7"/>
  <c r="F773" i="7" s="1"/>
  <c r="N773" i="6"/>
  <c r="G773" i="6"/>
  <c r="J773" i="6" s="1"/>
  <c r="J773" i="7"/>
  <c r="G773" i="7"/>
  <c r="C773" i="7"/>
  <c r="M772" i="7"/>
  <c r="K772" i="7"/>
  <c r="L772" i="7"/>
  <c r="N772" i="6"/>
  <c r="G772" i="6" s="1"/>
  <c r="J772" i="7"/>
  <c r="G772" i="7"/>
  <c r="C772" i="7"/>
  <c r="M771" i="7"/>
  <c r="K771" i="7"/>
  <c r="L771" i="7"/>
  <c r="E771" i="7"/>
  <c r="F771" i="7" s="1"/>
  <c r="N771" i="6"/>
  <c r="G771" i="6" s="1"/>
  <c r="J771" i="7"/>
  <c r="G771" i="7"/>
  <c r="C771" i="7"/>
  <c r="M770" i="7"/>
  <c r="K770" i="7"/>
  <c r="L770" i="7"/>
  <c r="E770" i="7"/>
  <c r="F770" i="7" s="1"/>
  <c r="N770" i="6"/>
  <c r="G770" i="6" s="1"/>
  <c r="J770" i="7"/>
  <c r="G770" i="7"/>
  <c r="C770" i="7"/>
  <c r="M769" i="7"/>
  <c r="K769" i="7"/>
  <c r="L769" i="7"/>
  <c r="E769" i="7"/>
  <c r="F769" i="7" s="1"/>
  <c r="N769" i="6"/>
  <c r="G769" i="6" s="1"/>
  <c r="J769" i="7"/>
  <c r="G769" i="7"/>
  <c r="C769" i="7"/>
  <c r="M768" i="7"/>
  <c r="K768" i="7"/>
  <c r="L768" i="7"/>
  <c r="E768" i="7"/>
  <c r="F768" i="7" s="1"/>
  <c r="N768" i="6"/>
  <c r="G768" i="6" s="1"/>
  <c r="J768" i="7"/>
  <c r="G768" i="7"/>
  <c r="C768" i="7"/>
  <c r="M767" i="7"/>
  <c r="K767" i="7"/>
  <c r="L767" i="7"/>
  <c r="E767" i="7"/>
  <c r="F767" i="7" s="1"/>
  <c r="N767" i="6"/>
  <c r="G767" i="6" s="1"/>
  <c r="J767" i="7"/>
  <c r="G767" i="7"/>
  <c r="C767" i="7"/>
  <c r="M766" i="7"/>
  <c r="K766" i="7"/>
  <c r="L766" i="7"/>
  <c r="E766" i="7"/>
  <c r="F766" i="7" s="1"/>
  <c r="N766" i="6"/>
  <c r="G766" i="6" s="1"/>
  <c r="J766" i="7"/>
  <c r="G766" i="7"/>
  <c r="C766" i="7"/>
  <c r="M765" i="7"/>
  <c r="K765" i="7"/>
  <c r="L765" i="7"/>
  <c r="E765" i="7"/>
  <c r="F765" i="7" s="1"/>
  <c r="N765" i="6"/>
  <c r="G765" i="6" s="1"/>
  <c r="J765" i="7"/>
  <c r="G765" i="7"/>
  <c r="C765" i="7"/>
  <c r="M764" i="7"/>
  <c r="K764" i="7"/>
  <c r="L764" i="7"/>
  <c r="E764" i="7"/>
  <c r="F764" i="7" s="1"/>
  <c r="N764" i="6"/>
  <c r="G764" i="6" s="1"/>
  <c r="J764" i="7"/>
  <c r="G764" i="7"/>
  <c r="C764" i="7"/>
  <c r="M763" i="7"/>
  <c r="K763" i="7"/>
  <c r="L763" i="7"/>
  <c r="E763" i="7"/>
  <c r="F763" i="7" s="1"/>
  <c r="N763" i="6"/>
  <c r="G763" i="6" s="1"/>
  <c r="J763" i="7"/>
  <c r="G763" i="7"/>
  <c r="C763" i="7"/>
  <c r="M762" i="7"/>
  <c r="K762" i="7"/>
  <c r="L762" i="7"/>
  <c r="E762" i="7"/>
  <c r="F762" i="7" s="1"/>
  <c r="N762" i="6"/>
  <c r="G762" i="6" s="1"/>
  <c r="J762" i="7"/>
  <c r="G762" i="7"/>
  <c r="C762" i="7"/>
  <c r="M761" i="7"/>
  <c r="K761" i="7"/>
  <c r="L761" i="7"/>
  <c r="E761" i="7"/>
  <c r="N761" i="7" s="1"/>
  <c r="N761" i="6"/>
  <c r="G761" i="6" s="1"/>
  <c r="J761" i="7"/>
  <c r="G761" i="7"/>
  <c r="C761" i="7"/>
  <c r="M760" i="7"/>
  <c r="K760" i="7"/>
  <c r="L760" i="7"/>
  <c r="E760" i="7"/>
  <c r="F760" i="7" s="1"/>
  <c r="N760" i="6"/>
  <c r="G760" i="6" s="1"/>
  <c r="J760" i="7"/>
  <c r="G760" i="7"/>
  <c r="C760" i="7"/>
  <c r="M759" i="7"/>
  <c r="K759" i="7"/>
  <c r="L759" i="7"/>
  <c r="N759" i="6"/>
  <c r="G759" i="6" s="1"/>
  <c r="J759" i="7" s="1"/>
  <c r="C759" i="7"/>
  <c r="M758" i="7"/>
  <c r="K758" i="7"/>
  <c r="L758" i="7"/>
  <c r="E758" i="7"/>
  <c r="N758" i="6"/>
  <c r="G758" i="6" s="1"/>
  <c r="J758" i="7" s="1"/>
  <c r="G758" i="7"/>
  <c r="C758" i="7"/>
  <c r="M757" i="7"/>
  <c r="K757" i="7"/>
  <c r="L757" i="7"/>
  <c r="E757" i="7"/>
  <c r="N757" i="6"/>
  <c r="G757" i="6" s="1"/>
  <c r="J757" i="7" s="1"/>
  <c r="G757" i="7"/>
  <c r="C757" i="7"/>
  <c r="M756" i="7"/>
  <c r="K756" i="7"/>
  <c r="L756" i="7"/>
  <c r="E756" i="7"/>
  <c r="N756" i="6"/>
  <c r="G756" i="6" s="1"/>
  <c r="J756" i="7" s="1"/>
  <c r="G756" i="7"/>
  <c r="C756" i="7"/>
  <c r="M755" i="7"/>
  <c r="K755" i="7"/>
  <c r="L755" i="7"/>
  <c r="E755" i="7"/>
  <c r="N755" i="6"/>
  <c r="G755" i="6" s="1"/>
  <c r="J755" i="7" s="1"/>
  <c r="C755" i="7"/>
  <c r="M754" i="7"/>
  <c r="K754" i="7"/>
  <c r="L754" i="7"/>
  <c r="N754" i="6"/>
  <c r="G754" i="6"/>
  <c r="J754" i="7" s="1"/>
  <c r="G754" i="7"/>
  <c r="C754" i="7"/>
  <c r="M753" i="7"/>
  <c r="K753" i="7"/>
  <c r="L753" i="7"/>
  <c r="E753" i="7"/>
  <c r="N753" i="6"/>
  <c r="G753" i="6"/>
  <c r="J753" i="7"/>
  <c r="G753" i="7"/>
  <c r="C753" i="7"/>
  <c r="M752" i="7"/>
  <c r="K752" i="7"/>
  <c r="L752" i="7"/>
  <c r="E752" i="7"/>
  <c r="F752" i="7" s="1"/>
  <c r="N752" i="6"/>
  <c r="G752" i="6"/>
  <c r="J752" i="7" s="1"/>
  <c r="G752" i="7"/>
  <c r="C752" i="7"/>
  <c r="M751" i="7"/>
  <c r="K751" i="7"/>
  <c r="L751" i="7"/>
  <c r="E751" i="7"/>
  <c r="N751" i="6"/>
  <c r="G751" i="6"/>
  <c r="J751" i="7"/>
  <c r="G751" i="7"/>
  <c r="C751" i="7"/>
  <c r="M750" i="7"/>
  <c r="K750" i="7"/>
  <c r="L750" i="7"/>
  <c r="E750" i="7"/>
  <c r="F750" i="7" s="1"/>
  <c r="N750" i="6"/>
  <c r="G750" i="6"/>
  <c r="J750" i="7" s="1"/>
  <c r="G750" i="7"/>
  <c r="C750" i="7"/>
  <c r="M749" i="7"/>
  <c r="K749" i="7"/>
  <c r="L749" i="7"/>
  <c r="E749" i="7"/>
  <c r="F749" i="7" s="1"/>
  <c r="N749" i="6"/>
  <c r="G749" i="6"/>
  <c r="J749" i="7"/>
  <c r="G749" i="7"/>
  <c r="C749" i="7"/>
  <c r="M748" i="7"/>
  <c r="K748" i="7"/>
  <c r="L748" i="7"/>
  <c r="E748" i="7"/>
  <c r="N748" i="6"/>
  <c r="G748" i="6"/>
  <c r="J748" i="7"/>
  <c r="G748" i="7"/>
  <c r="C748" i="7"/>
  <c r="M747" i="7"/>
  <c r="K747" i="7"/>
  <c r="L747" i="7"/>
  <c r="E747" i="7"/>
  <c r="N747" i="6"/>
  <c r="G747" i="6"/>
  <c r="J747" i="7" s="1"/>
  <c r="G747" i="7"/>
  <c r="C747" i="7"/>
  <c r="M746" i="7"/>
  <c r="K746" i="7"/>
  <c r="L746" i="7"/>
  <c r="N746" i="6"/>
  <c r="G746" i="6" s="1"/>
  <c r="J746" i="6" s="1"/>
  <c r="J746" i="7"/>
  <c r="C746" i="7"/>
  <c r="M745" i="7"/>
  <c r="K745" i="7"/>
  <c r="L745" i="7"/>
  <c r="N745" i="6"/>
  <c r="G745" i="6"/>
  <c r="J745" i="7" s="1"/>
  <c r="G745" i="7"/>
  <c r="C745" i="7"/>
  <c r="M744" i="7"/>
  <c r="K744" i="7"/>
  <c r="L744" i="7"/>
  <c r="E744" i="7"/>
  <c r="N744" i="6"/>
  <c r="G744" i="6"/>
  <c r="J744" i="7" s="1"/>
  <c r="G744" i="7"/>
  <c r="C744" i="7"/>
  <c r="M743" i="7"/>
  <c r="K743" i="7"/>
  <c r="L743" i="7"/>
  <c r="E743" i="7"/>
  <c r="N743" i="6"/>
  <c r="G743" i="6"/>
  <c r="J743" i="7" s="1"/>
  <c r="G743" i="7"/>
  <c r="C743" i="7"/>
  <c r="M742" i="7"/>
  <c r="K742" i="7"/>
  <c r="L742" i="7"/>
  <c r="E742" i="7"/>
  <c r="N742" i="6"/>
  <c r="G742" i="6"/>
  <c r="J742" i="7" s="1"/>
  <c r="G742" i="7"/>
  <c r="C742" i="7"/>
  <c r="M741" i="7"/>
  <c r="K741" i="7"/>
  <c r="L741" i="7"/>
  <c r="E741" i="7"/>
  <c r="N741" i="6"/>
  <c r="G741" i="6"/>
  <c r="J741" i="7" s="1"/>
  <c r="G741" i="7"/>
  <c r="C741" i="7"/>
  <c r="M740" i="7"/>
  <c r="K740" i="7"/>
  <c r="L740" i="7"/>
  <c r="E740" i="7"/>
  <c r="N740" i="6"/>
  <c r="G740" i="6"/>
  <c r="J740" i="7" s="1"/>
  <c r="G740" i="7"/>
  <c r="C740" i="7"/>
  <c r="M739" i="7"/>
  <c r="K739" i="7"/>
  <c r="L739" i="7"/>
  <c r="E739" i="7"/>
  <c r="N739" i="6"/>
  <c r="G739" i="6"/>
  <c r="J739" i="7" s="1"/>
  <c r="G739" i="7"/>
  <c r="C739" i="7"/>
  <c r="M738" i="7"/>
  <c r="K738" i="7"/>
  <c r="L738" i="7"/>
  <c r="E738" i="7"/>
  <c r="N738" i="6"/>
  <c r="G738" i="6"/>
  <c r="J738" i="7" s="1"/>
  <c r="G738" i="7"/>
  <c r="C738" i="7"/>
  <c r="M737" i="7"/>
  <c r="K737" i="7"/>
  <c r="L737" i="7"/>
  <c r="E737" i="7"/>
  <c r="N737" i="6"/>
  <c r="G737" i="6"/>
  <c r="J737" i="7" s="1"/>
  <c r="G737" i="7"/>
  <c r="C737" i="7"/>
  <c r="M736" i="7"/>
  <c r="K736" i="7"/>
  <c r="L736" i="7"/>
  <c r="E736" i="7"/>
  <c r="N736" i="6"/>
  <c r="G736" i="6"/>
  <c r="J736" i="7" s="1"/>
  <c r="G736" i="7"/>
  <c r="C736" i="7"/>
  <c r="M735" i="7"/>
  <c r="K735" i="7"/>
  <c r="L735" i="7"/>
  <c r="E735" i="7"/>
  <c r="N735" i="6"/>
  <c r="G735" i="6"/>
  <c r="J735" i="7" s="1"/>
  <c r="G735" i="7"/>
  <c r="C735" i="7"/>
  <c r="M734" i="7"/>
  <c r="K734" i="7"/>
  <c r="L734" i="7"/>
  <c r="E734" i="7"/>
  <c r="N734" i="6"/>
  <c r="G734" i="6"/>
  <c r="J734" i="7" s="1"/>
  <c r="G734" i="7"/>
  <c r="C734" i="7"/>
  <c r="M733" i="7"/>
  <c r="K733" i="7"/>
  <c r="L733" i="7"/>
  <c r="N733" i="6"/>
  <c r="G733" i="6"/>
  <c r="J733" i="7"/>
  <c r="G733" i="7"/>
  <c r="C733" i="7"/>
  <c r="M732" i="7"/>
  <c r="K732" i="7"/>
  <c r="L732" i="7"/>
  <c r="E732" i="7"/>
  <c r="N732" i="6"/>
  <c r="G732" i="6"/>
  <c r="J732" i="7"/>
  <c r="G732" i="7"/>
  <c r="C732" i="7"/>
  <c r="M731" i="7"/>
  <c r="K731" i="7"/>
  <c r="L731" i="7"/>
  <c r="E731" i="7"/>
  <c r="N731" i="6"/>
  <c r="G731" i="6"/>
  <c r="J731" i="7" s="1"/>
  <c r="G731" i="7"/>
  <c r="C731" i="7"/>
  <c r="M730" i="7"/>
  <c r="K730" i="7"/>
  <c r="L730" i="7"/>
  <c r="E730" i="7"/>
  <c r="N730" i="6"/>
  <c r="G730" i="6"/>
  <c r="J730" i="7" s="1"/>
  <c r="G730" i="7"/>
  <c r="C730" i="7"/>
  <c r="M729" i="7"/>
  <c r="K729" i="7"/>
  <c r="L729" i="7"/>
  <c r="E729" i="7"/>
  <c r="F729" i="7" s="1"/>
  <c r="N729" i="6"/>
  <c r="G729" i="6"/>
  <c r="J729" i="7"/>
  <c r="G729" i="7"/>
  <c r="C729" i="7"/>
  <c r="M728" i="7"/>
  <c r="K728" i="7"/>
  <c r="L728" i="7"/>
  <c r="E728" i="7"/>
  <c r="F728" i="7" s="1"/>
  <c r="N728" i="6"/>
  <c r="G728" i="6"/>
  <c r="J728" i="7"/>
  <c r="G728" i="7"/>
  <c r="C728" i="7"/>
  <c r="M727" i="7"/>
  <c r="K727" i="7"/>
  <c r="L727" i="7"/>
  <c r="E727" i="7"/>
  <c r="N727" i="6"/>
  <c r="G727" i="6"/>
  <c r="J727" i="6" s="1"/>
  <c r="J727" i="7"/>
  <c r="G727" i="7"/>
  <c r="C727" i="7"/>
  <c r="M726" i="7"/>
  <c r="K726" i="7"/>
  <c r="L726" i="7"/>
  <c r="E726" i="7"/>
  <c r="N726" i="6"/>
  <c r="G726" i="6"/>
  <c r="J726" i="7" s="1"/>
  <c r="G726" i="7"/>
  <c r="C726" i="7"/>
  <c r="M725" i="7"/>
  <c r="K725" i="7"/>
  <c r="L725" i="7"/>
  <c r="E725" i="7"/>
  <c r="F725" i="7" s="1"/>
  <c r="N725" i="6"/>
  <c r="G725" i="6"/>
  <c r="J725" i="7"/>
  <c r="G725" i="7"/>
  <c r="C725" i="7"/>
  <c r="M724" i="7"/>
  <c r="K724" i="7"/>
  <c r="L724" i="7"/>
  <c r="E724" i="7"/>
  <c r="N724" i="7" s="1"/>
  <c r="N724" i="6"/>
  <c r="G724" i="6"/>
  <c r="J724" i="7"/>
  <c r="G724" i="7"/>
  <c r="C724" i="7"/>
  <c r="M723" i="7"/>
  <c r="K723" i="7"/>
  <c r="L723" i="7"/>
  <c r="E723" i="7"/>
  <c r="N723" i="6"/>
  <c r="G723" i="6"/>
  <c r="J723" i="7"/>
  <c r="G723" i="7"/>
  <c r="C723" i="7"/>
  <c r="M722" i="7"/>
  <c r="K722" i="7"/>
  <c r="L722" i="7"/>
  <c r="N722" i="6"/>
  <c r="G722" i="6" s="1"/>
  <c r="J722" i="7"/>
  <c r="G722" i="7"/>
  <c r="E722" i="7"/>
  <c r="C722" i="7"/>
  <c r="M721" i="7"/>
  <c r="K721" i="7"/>
  <c r="L721" i="7"/>
  <c r="E721" i="7"/>
  <c r="N721" i="6"/>
  <c r="N721" i="7"/>
  <c r="G721" i="6"/>
  <c r="J721" i="7" s="1"/>
  <c r="G721" i="7"/>
  <c r="C721" i="7"/>
  <c r="M720" i="7"/>
  <c r="K720" i="7"/>
  <c r="L720" i="7"/>
  <c r="E720" i="7"/>
  <c r="N720" i="6"/>
  <c r="G720" i="6" s="1"/>
  <c r="J720" i="7" s="1"/>
  <c r="G720" i="7"/>
  <c r="C720" i="7"/>
  <c r="M719" i="7"/>
  <c r="K719" i="7"/>
  <c r="L719" i="7"/>
  <c r="E719" i="7"/>
  <c r="N719" i="6"/>
  <c r="G719" i="6" s="1"/>
  <c r="J719" i="7" s="1"/>
  <c r="G719" i="7"/>
  <c r="C719" i="7"/>
  <c r="M718" i="7"/>
  <c r="K718" i="7"/>
  <c r="L718" i="7"/>
  <c r="E718" i="7"/>
  <c r="N718" i="6"/>
  <c r="G718" i="6" s="1"/>
  <c r="J718" i="7" s="1"/>
  <c r="G718" i="7"/>
  <c r="C718" i="7"/>
  <c r="M717" i="7"/>
  <c r="K717" i="7"/>
  <c r="L717" i="7"/>
  <c r="E717" i="7"/>
  <c r="N717" i="6"/>
  <c r="G717" i="6" s="1"/>
  <c r="J717" i="7" s="1"/>
  <c r="C717" i="7"/>
  <c r="M716" i="7"/>
  <c r="K716" i="7"/>
  <c r="L716" i="7"/>
  <c r="E716" i="7"/>
  <c r="N716" i="6"/>
  <c r="G716" i="6" s="1"/>
  <c r="J716" i="7" s="1"/>
  <c r="G716" i="7"/>
  <c r="C716" i="7"/>
  <c r="M715" i="7"/>
  <c r="K715" i="7"/>
  <c r="L715" i="7"/>
  <c r="E715" i="7"/>
  <c r="N715" i="6"/>
  <c r="G715" i="6" s="1"/>
  <c r="J715" i="7" s="1"/>
  <c r="G715" i="7"/>
  <c r="C715" i="7"/>
  <c r="M714" i="7"/>
  <c r="K714" i="7"/>
  <c r="L714" i="7"/>
  <c r="E714" i="7"/>
  <c r="N714" i="6"/>
  <c r="G714" i="6" s="1"/>
  <c r="J714" i="7" s="1"/>
  <c r="G714" i="7"/>
  <c r="C714" i="7"/>
  <c r="M713" i="7"/>
  <c r="K713" i="7"/>
  <c r="L713" i="7"/>
  <c r="E713" i="7"/>
  <c r="N713" i="6"/>
  <c r="G713" i="6" s="1"/>
  <c r="J713" i="7" s="1"/>
  <c r="C713" i="7"/>
  <c r="M712" i="7"/>
  <c r="K712" i="7"/>
  <c r="L712" i="7"/>
  <c r="E712" i="7"/>
  <c r="N712" i="6"/>
  <c r="G712" i="6" s="1"/>
  <c r="J712" i="7" s="1"/>
  <c r="G712" i="7"/>
  <c r="C712" i="7"/>
  <c r="M711" i="7"/>
  <c r="K711" i="7"/>
  <c r="L711" i="7"/>
  <c r="E711" i="7"/>
  <c r="N711" i="6"/>
  <c r="G711" i="6" s="1"/>
  <c r="J711" i="7" s="1"/>
  <c r="G711" i="7"/>
  <c r="C711" i="7"/>
  <c r="M710" i="7"/>
  <c r="K710" i="7"/>
  <c r="L710" i="7"/>
  <c r="E710" i="7"/>
  <c r="N710" i="6"/>
  <c r="G710" i="6" s="1"/>
  <c r="J710" i="7" s="1"/>
  <c r="G710" i="7"/>
  <c r="C710" i="7"/>
  <c r="M709" i="7"/>
  <c r="K709" i="7"/>
  <c r="L709" i="7"/>
  <c r="E709" i="7"/>
  <c r="N709" i="6"/>
  <c r="G709" i="6" s="1"/>
  <c r="J709" i="7" s="1"/>
  <c r="C709" i="7"/>
  <c r="M708" i="7"/>
  <c r="K708" i="7"/>
  <c r="L708" i="7"/>
  <c r="N708" i="6"/>
  <c r="G708" i="6"/>
  <c r="J708" i="7" s="1"/>
  <c r="G708" i="7"/>
  <c r="C708" i="7"/>
  <c r="M707" i="7"/>
  <c r="K707" i="7"/>
  <c r="L707" i="7"/>
  <c r="E707" i="7"/>
  <c r="N707" i="6"/>
  <c r="G707" i="6"/>
  <c r="J707" i="7"/>
  <c r="G707" i="7"/>
  <c r="C707" i="7"/>
  <c r="M706" i="7"/>
  <c r="K706" i="7"/>
  <c r="L706" i="7"/>
  <c r="E706" i="7"/>
  <c r="F706" i="7" s="1"/>
  <c r="N706" i="6"/>
  <c r="G706" i="6"/>
  <c r="J706" i="7" s="1"/>
  <c r="G706" i="7"/>
  <c r="C706" i="7"/>
  <c r="M705" i="7"/>
  <c r="K705" i="7"/>
  <c r="L705" i="7"/>
  <c r="E705" i="7"/>
  <c r="N705" i="6"/>
  <c r="G705" i="6"/>
  <c r="J705" i="7"/>
  <c r="G705" i="7"/>
  <c r="C705" i="7"/>
  <c r="M704" i="7"/>
  <c r="K704" i="7"/>
  <c r="L704" i="7"/>
  <c r="E704" i="7"/>
  <c r="F704" i="7" s="1"/>
  <c r="N704" i="6"/>
  <c r="G704" i="6"/>
  <c r="J704" i="7" s="1"/>
  <c r="G704" i="7"/>
  <c r="C704" i="7"/>
  <c r="M703" i="7"/>
  <c r="K703" i="7"/>
  <c r="L703" i="7"/>
  <c r="E703" i="7"/>
  <c r="F703" i="7" s="1"/>
  <c r="N703" i="6"/>
  <c r="G703" i="6"/>
  <c r="J703" i="7"/>
  <c r="G703" i="7"/>
  <c r="C703" i="7"/>
  <c r="M702" i="7"/>
  <c r="K702" i="7"/>
  <c r="L702" i="7"/>
  <c r="E702" i="7"/>
  <c r="F702" i="7" s="1"/>
  <c r="N702" i="6"/>
  <c r="G702" i="6"/>
  <c r="J702" i="7"/>
  <c r="G702" i="7"/>
  <c r="C702" i="7"/>
  <c r="M701" i="7"/>
  <c r="K701" i="7"/>
  <c r="L701" i="7"/>
  <c r="E701" i="7"/>
  <c r="N701" i="6"/>
  <c r="G701" i="6"/>
  <c r="J701" i="7" s="1"/>
  <c r="G701" i="7"/>
  <c r="C701" i="7"/>
  <c r="M700" i="7"/>
  <c r="K700" i="7"/>
  <c r="L700" i="7"/>
  <c r="E700" i="7"/>
  <c r="N700" i="6"/>
  <c r="G700" i="6"/>
  <c r="J700" i="7" s="1"/>
  <c r="G700" i="7"/>
  <c r="C700" i="7"/>
  <c r="M699" i="7"/>
  <c r="K699" i="7"/>
  <c r="L699" i="7"/>
  <c r="E699" i="7"/>
  <c r="N699" i="6"/>
  <c r="G699" i="6"/>
  <c r="J699" i="7"/>
  <c r="G699" i="7"/>
  <c r="C699" i="7"/>
  <c r="M698" i="7"/>
  <c r="K698" i="7"/>
  <c r="L698" i="7"/>
  <c r="E698" i="7"/>
  <c r="F698" i="7" s="1"/>
  <c r="N698" i="6"/>
  <c r="G698" i="6"/>
  <c r="J698" i="7"/>
  <c r="G698" i="7"/>
  <c r="C698" i="7"/>
  <c r="M697" i="7"/>
  <c r="K697" i="7"/>
  <c r="L697" i="7"/>
  <c r="E697" i="7"/>
  <c r="N697" i="6"/>
  <c r="G697" i="6"/>
  <c r="J697" i="6" s="1"/>
  <c r="J697" i="7"/>
  <c r="G697" i="7"/>
  <c r="C697" i="7"/>
  <c r="M696" i="7"/>
  <c r="K696" i="7"/>
  <c r="L696" i="7"/>
  <c r="E696" i="7"/>
  <c r="N696" i="6"/>
  <c r="G696" i="6"/>
  <c r="J696" i="7" s="1"/>
  <c r="G696" i="7"/>
  <c r="C696" i="7"/>
  <c r="M695" i="7"/>
  <c r="K695" i="7"/>
  <c r="L695" i="7"/>
  <c r="E695" i="7"/>
  <c r="N695" i="6"/>
  <c r="G695" i="6"/>
  <c r="J695" i="7"/>
  <c r="G695" i="7"/>
  <c r="C695" i="7"/>
  <c r="M694" i="7"/>
  <c r="K694" i="7"/>
  <c r="L694" i="7"/>
  <c r="E694" i="7"/>
  <c r="N694" i="6"/>
  <c r="G694" i="6"/>
  <c r="J694" i="7"/>
  <c r="G694" i="7"/>
  <c r="C694" i="7"/>
  <c r="M693" i="7"/>
  <c r="K693" i="7"/>
  <c r="L693" i="7"/>
  <c r="E693" i="7"/>
  <c r="N693" i="6"/>
  <c r="G693" i="6"/>
  <c r="J693" i="7"/>
  <c r="G693" i="7"/>
  <c r="C693" i="7"/>
  <c r="M692" i="7"/>
  <c r="K692" i="7"/>
  <c r="L692" i="7"/>
  <c r="E692" i="7"/>
  <c r="F692" i="7" s="1"/>
  <c r="N692" i="6"/>
  <c r="G692" i="6"/>
  <c r="J692" i="7" s="1"/>
  <c r="G692" i="7"/>
  <c r="C692" i="7"/>
  <c r="M691" i="7"/>
  <c r="K691" i="7"/>
  <c r="L691" i="7"/>
  <c r="N691" i="6"/>
  <c r="C691" i="7"/>
  <c r="M690" i="7"/>
  <c r="K690" i="7"/>
  <c r="L690" i="7"/>
  <c r="E690" i="7"/>
  <c r="F690" i="7" s="1"/>
  <c r="N690" i="6"/>
  <c r="C690" i="7"/>
  <c r="M689" i="7"/>
  <c r="K689" i="7"/>
  <c r="L689" i="7"/>
  <c r="E689" i="7"/>
  <c r="N689" i="6"/>
  <c r="C689" i="7"/>
  <c r="M688" i="7"/>
  <c r="K688" i="7"/>
  <c r="L688" i="7"/>
  <c r="E688" i="7"/>
  <c r="F688" i="7" s="1"/>
  <c r="N688" i="6"/>
  <c r="C688" i="7"/>
  <c r="M687" i="7"/>
  <c r="K687" i="7"/>
  <c r="L687" i="7"/>
  <c r="N687" i="6"/>
  <c r="G687" i="6" s="1"/>
  <c r="C687" i="7"/>
  <c r="M686" i="7"/>
  <c r="K686" i="7"/>
  <c r="L686" i="7"/>
  <c r="E686" i="7"/>
  <c r="N686" i="6"/>
  <c r="G686" i="6" s="1"/>
  <c r="C686" i="7"/>
  <c r="M685" i="7"/>
  <c r="K685" i="7"/>
  <c r="L685" i="7"/>
  <c r="E685" i="7"/>
  <c r="F685" i="7"/>
  <c r="N685" i="6"/>
  <c r="C685" i="7"/>
  <c r="M684" i="7"/>
  <c r="K684" i="7"/>
  <c r="L684" i="7"/>
  <c r="E684" i="7"/>
  <c r="F684" i="7" s="1"/>
  <c r="N684" i="6"/>
  <c r="C684" i="7"/>
  <c r="M683" i="7"/>
  <c r="K683" i="7"/>
  <c r="L683" i="7"/>
  <c r="E683" i="7"/>
  <c r="F683" i="7" s="1"/>
  <c r="N683" i="6"/>
  <c r="C683" i="7"/>
  <c r="M682" i="7"/>
  <c r="K682" i="7"/>
  <c r="L682" i="7"/>
  <c r="E682" i="7"/>
  <c r="N682" i="6"/>
  <c r="C682" i="7"/>
  <c r="M681" i="7"/>
  <c r="K681" i="7"/>
  <c r="L681" i="7"/>
  <c r="E681" i="7"/>
  <c r="N681" i="7" s="1"/>
  <c r="N681" i="6"/>
  <c r="C681" i="7"/>
  <c r="M680" i="7"/>
  <c r="K680" i="7"/>
  <c r="L680" i="7"/>
  <c r="E680" i="7"/>
  <c r="F680" i="7" s="1"/>
  <c r="N680" i="6"/>
  <c r="C680" i="7"/>
  <c r="M679" i="7"/>
  <c r="K679" i="7"/>
  <c r="L679" i="7"/>
  <c r="E679" i="7"/>
  <c r="N679" i="6"/>
  <c r="C679" i="7"/>
  <c r="M678" i="7"/>
  <c r="K678" i="7"/>
  <c r="L678" i="7"/>
  <c r="E678" i="7"/>
  <c r="N678" i="6"/>
  <c r="C678" i="7"/>
  <c r="M677" i="7"/>
  <c r="K677" i="7"/>
  <c r="L677" i="7"/>
  <c r="E677" i="7"/>
  <c r="F677" i="7" s="1"/>
  <c r="N677" i="6"/>
  <c r="C677" i="7"/>
  <c r="M676" i="7"/>
  <c r="K676" i="7"/>
  <c r="L676" i="7"/>
  <c r="E676" i="7"/>
  <c r="N676" i="7" s="1"/>
  <c r="N676" i="6"/>
  <c r="C676" i="7"/>
  <c r="M675" i="7"/>
  <c r="K675" i="7"/>
  <c r="L675" i="7"/>
  <c r="N675" i="6"/>
  <c r="G675" i="6"/>
  <c r="J675" i="7" s="1"/>
  <c r="G675" i="7"/>
  <c r="C675" i="7"/>
  <c r="M674" i="7"/>
  <c r="K674" i="7"/>
  <c r="L674" i="7"/>
  <c r="E674" i="7"/>
  <c r="N674" i="6"/>
  <c r="G674" i="6"/>
  <c r="J674" i="7" s="1"/>
  <c r="G674" i="7"/>
  <c r="C674" i="7"/>
  <c r="M673" i="7"/>
  <c r="K673" i="7"/>
  <c r="L673" i="7"/>
  <c r="E673" i="7"/>
  <c r="N673" i="6"/>
  <c r="G673" i="6"/>
  <c r="J673" i="7" s="1"/>
  <c r="G673" i="7"/>
  <c r="C673" i="7"/>
  <c r="M672" i="7"/>
  <c r="K672" i="7"/>
  <c r="L672" i="7"/>
  <c r="E672" i="7"/>
  <c r="N672" i="6"/>
  <c r="G672" i="6"/>
  <c r="J672" i="7" s="1"/>
  <c r="G672" i="7"/>
  <c r="C672" i="7"/>
  <c r="M671" i="7"/>
  <c r="K671" i="7"/>
  <c r="L671" i="7"/>
  <c r="E671" i="7"/>
  <c r="N671" i="6"/>
  <c r="G671" i="6"/>
  <c r="J671" i="7" s="1"/>
  <c r="G671" i="7"/>
  <c r="C671" i="7"/>
  <c r="M670" i="7"/>
  <c r="K670" i="7"/>
  <c r="L670" i="7"/>
  <c r="E670" i="7"/>
  <c r="N670" i="6"/>
  <c r="G670" i="6"/>
  <c r="J670" i="7" s="1"/>
  <c r="G670" i="7"/>
  <c r="C670" i="7"/>
  <c r="M669" i="7"/>
  <c r="K669" i="7"/>
  <c r="L669" i="7"/>
  <c r="N669" i="6"/>
  <c r="G669" i="6"/>
  <c r="J669" i="7"/>
  <c r="G669" i="7"/>
  <c r="C669" i="7"/>
  <c r="M668" i="7"/>
  <c r="K668" i="7"/>
  <c r="L668" i="7"/>
  <c r="E668" i="7"/>
  <c r="N668" i="6"/>
  <c r="G668" i="6"/>
  <c r="J668" i="6" s="1"/>
  <c r="J668" i="7"/>
  <c r="G668" i="7"/>
  <c r="C668" i="7"/>
  <c r="M667" i="7"/>
  <c r="K667" i="7"/>
  <c r="L667" i="7"/>
  <c r="E667" i="7"/>
  <c r="F667" i="7" s="1"/>
  <c r="N667" i="6"/>
  <c r="G667" i="6"/>
  <c r="J667" i="7" s="1"/>
  <c r="G667" i="7"/>
  <c r="C667" i="7"/>
  <c r="M666" i="7"/>
  <c r="K666" i="7"/>
  <c r="L666" i="7"/>
  <c r="E666" i="7"/>
  <c r="N666" i="6"/>
  <c r="G666" i="6"/>
  <c r="J666" i="7"/>
  <c r="G666" i="7"/>
  <c r="C666" i="7"/>
  <c r="M665" i="7"/>
  <c r="K665" i="7"/>
  <c r="L665" i="7"/>
  <c r="E665" i="7"/>
  <c r="N665" i="6"/>
  <c r="G665" i="6"/>
  <c r="J665" i="7"/>
  <c r="G665" i="7"/>
  <c r="C665" i="7"/>
  <c r="M664" i="7"/>
  <c r="K664" i="7"/>
  <c r="L664" i="7"/>
  <c r="E664" i="7"/>
  <c r="N664" i="6"/>
  <c r="G664" i="6"/>
  <c r="J664" i="7"/>
  <c r="G664" i="7"/>
  <c r="C664" i="7"/>
  <c r="M663" i="7"/>
  <c r="K663" i="7"/>
  <c r="L663" i="7"/>
  <c r="N663" i="6"/>
  <c r="G663" i="6" s="1"/>
  <c r="J663" i="7"/>
  <c r="G663" i="7"/>
  <c r="C663" i="7"/>
  <c r="M662" i="7"/>
  <c r="K662" i="7"/>
  <c r="L662" i="7"/>
  <c r="E662" i="7"/>
  <c r="N662" i="6"/>
  <c r="G662" i="6" s="1"/>
  <c r="J662" i="7"/>
  <c r="G662" i="7"/>
  <c r="C662" i="7"/>
  <c r="M661" i="7"/>
  <c r="K661" i="7"/>
  <c r="L661" i="7"/>
  <c r="E661" i="7"/>
  <c r="N661" i="6"/>
  <c r="G661" i="6" s="1"/>
  <c r="J661" i="7"/>
  <c r="G661" i="7"/>
  <c r="C661" i="7"/>
  <c r="M660" i="7"/>
  <c r="K660" i="7"/>
  <c r="L660" i="7"/>
  <c r="E660" i="7"/>
  <c r="N660" i="6"/>
  <c r="G660" i="6" s="1"/>
  <c r="J660" i="7"/>
  <c r="G660" i="7"/>
  <c r="C660" i="7"/>
  <c r="M659" i="7"/>
  <c r="K659" i="7"/>
  <c r="L659" i="7"/>
  <c r="E659" i="7"/>
  <c r="N659" i="6"/>
  <c r="G659" i="6" s="1"/>
  <c r="J659" i="7"/>
  <c r="G659" i="7"/>
  <c r="C659" i="7"/>
  <c r="M658" i="7"/>
  <c r="K658" i="7"/>
  <c r="L658" i="7"/>
  <c r="E658" i="7"/>
  <c r="N658" i="6"/>
  <c r="G658" i="6" s="1"/>
  <c r="J658" i="7"/>
  <c r="G658" i="7"/>
  <c r="C658" i="7"/>
  <c r="M657" i="7"/>
  <c r="K657" i="7"/>
  <c r="L657" i="7"/>
  <c r="N657" i="6"/>
  <c r="G657" i="6"/>
  <c r="J657" i="7" s="1"/>
  <c r="G657" i="7"/>
  <c r="C657" i="7"/>
  <c r="M656" i="7"/>
  <c r="K656" i="7"/>
  <c r="L656" i="7"/>
  <c r="E656" i="7"/>
  <c r="N656" i="6"/>
  <c r="G656" i="6"/>
  <c r="J656" i="7" s="1"/>
  <c r="G656" i="7"/>
  <c r="C656" i="7"/>
  <c r="M655" i="7"/>
  <c r="K655" i="7"/>
  <c r="L655" i="7"/>
  <c r="N655" i="6"/>
  <c r="G655" i="6"/>
  <c r="J655" i="7"/>
  <c r="G655" i="7"/>
  <c r="C655" i="7"/>
  <c r="M654" i="7"/>
  <c r="K654" i="7"/>
  <c r="L654" i="7"/>
  <c r="E654" i="7"/>
  <c r="F654" i="7" s="1"/>
  <c r="N654" i="6"/>
  <c r="G654" i="6"/>
  <c r="J654" i="7"/>
  <c r="G654" i="7"/>
  <c r="C654" i="7"/>
  <c r="M653" i="7"/>
  <c r="K653" i="7"/>
  <c r="L653" i="7"/>
  <c r="E653" i="7"/>
  <c r="N653" i="6"/>
  <c r="G653" i="6"/>
  <c r="J653" i="6" s="1"/>
  <c r="J653" i="7"/>
  <c r="G653" i="7"/>
  <c r="C653" i="7"/>
  <c r="M652" i="7"/>
  <c r="K652" i="7"/>
  <c r="L652" i="7"/>
  <c r="E652" i="7"/>
  <c r="N652" i="6"/>
  <c r="G652" i="6"/>
  <c r="J652" i="7" s="1"/>
  <c r="G652" i="7"/>
  <c r="C652" i="7"/>
  <c r="M651" i="7"/>
  <c r="K651" i="7"/>
  <c r="L651" i="7"/>
  <c r="N651" i="6"/>
  <c r="C651" i="7"/>
  <c r="M650" i="7"/>
  <c r="K650" i="7"/>
  <c r="L650" i="7"/>
  <c r="E650" i="7"/>
  <c r="F650" i="7" s="1"/>
  <c r="N650" i="6"/>
  <c r="C650" i="7"/>
  <c r="M649" i="7"/>
  <c r="K649" i="7"/>
  <c r="L649" i="7"/>
  <c r="E649" i="7"/>
  <c r="F649" i="7" s="1"/>
  <c r="N649" i="6"/>
  <c r="C649" i="7"/>
  <c r="M648" i="7"/>
  <c r="K648" i="7"/>
  <c r="L648" i="7"/>
  <c r="E648" i="7"/>
  <c r="N648" i="6"/>
  <c r="C648" i="7"/>
  <c r="M647" i="7"/>
  <c r="K647" i="7"/>
  <c r="L647" i="7"/>
  <c r="E647" i="7"/>
  <c r="F647" i="7" s="1"/>
  <c r="N647" i="6"/>
  <c r="C647" i="7"/>
  <c r="M646" i="7"/>
  <c r="K646" i="7"/>
  <c r="L646" i="7"/>
  <c r="E646" i="7"/>
  <c r="F646" i="7" s="1"/>
  <c r="N646" i="6"/>
  <c r="C646" i="7"/>
  <c r="M645" i="7"/>
  <c r="K645" i="7"/>
  <c r="L645" i="7"/>
  <c r="N645" i="6"/>
  <c r="G645" i="6"/>
  <c r="J645" i="7" s="1"/>
  <c r="G645" i="7"/>
  <c r="C645" i="7"/>
  <c r="M644" i="7"/>
  <c r="K644" i="7"/>
  <c r="L644" i="7"/>
  <c r="E644" i="7"/>
  <c r="N644" i="6"/>
  <c r="G644" i="6"/>
  <c r="J644" i="7" s="1"/>
  <c r="G644" i="7"/>
  <c r="C644" i="7"/>
  <c r="M643" i="7"/>
  <c r="K643" i="7"/>
  <c r="L643" i="7"/>
  <c r="E643" i="7"/>
  <c r="N643" i="6"/>
  <c r="G643" i="6"/>
  <c r="J643" i="7" s="1"/>
  <c r="G643" i="7"/>
  <c r="C643" i="7"/>
  <c r="M642" i="7"/>
  <c r="K642" i="7"/>
  <c r="L642" i="7"/>
  <c r="E642" i="7"/>
  <c r="N642" i="6"/>
  <c r="G642" i="6"/>
  <c r="J642" i="7" s="1"/>
  <c r="G642" i="7"/>
  <c r="C642" i="7"/>
  <c r="M641" i="7"/>
  <c r="K641" i="7"/>
  <c r="L641" i="7"/>
  <c r="E641" i="7"/>
  <c r="N641" i="6"/>
  <c r="G641" i="6"/>
  <c r="J641" i="7" s="1"/>
  <c r="G641" i="7"/>
  <c r="C641" i="7"/>
  <c r="M640" i="7"/>
  <c r="K640" i="7"/>
  <c r="L640" i="7"/>
  <c r="E640" i="7"/>
  <c r="N640" i="6"/>
  <c r="G640" i="6"/>
  <c r="J640" i="7" s="1"/>
  <c r="G640" i="7"/>
  <c r="C640" i="7"/>
  <c r="M639" i="7"/>
  <c r="K639" i="7"/>
  <c r="L639" i="7"/>
  <c r="N639" i="6"/>
  <c r="G639" i="6"/>
  <c r="J639" i="7"/>
  <c r="G639" i="7"/>
  <c r="C639" i="7"/>
  <c r="M638" i="7"/>
  <c r="K638" i="7"/>
  <c r="L638" i="7"/>
  <c r="E638" i="7"/>
  <c r="N638" i="6"/>
  <c r="G638" i="6"/>
  <c r="J638" i="7"/>
  <c r="G638" i="7"/>
  <c r="C638" i="7"/>
  <c r="M637" i="7"/>
  <c r="K637" i="7"/>
  <c r="L637" i="7"/>
  <c r="E637" i="7"/>
  <c r="F637" i="7" s="1"/>
  <c r="N637" i="6"/>
  <c r="G637" i="6"/>
  <c r="J637" i="7" s="1"/>
  <c r="G637" i="7"/>
  <c r="C637" i="7"/>
  <c r="M636" i="7"/>
  <c r="K636" i="7"/>
  <c r="L636" i="7"/>
  <c r="E636" i="7"/>
  <c r="F636" i="7" s="1"/>
  <c r="N636" i="6"/>
  <c r="G636" i="6"/>
  <c r="J636" i="7"/>
  <c r="G636" i="7"/>
  <c r="C636" i="7"/>
  <c r="M635" i="7"/>
  <c r="K635" i="7"/>
  <c r="L635" i="7"/>
  <c r="E635" i="7"/>
  <c r="F635" i="7" s="1"/>
  <c r="N635" i="6"/>
  <c r="G635" i="6"/>
  <c r="J635" i="7"/>
  <c r="G635" i="7"/>
  <c r="C635" i="7"/>
  <c r="M634" i="7"/>
  <c r="K634" i="7"/>
  <c r="L634" i="7"/>
  <c r="E634" i="7"/>
  <c r="N634" i="6"/>
  <c r="G634" i="6"/>
  <c r="J634" i="7"/>
  <c r="G634" i="7"/>
  <c r="C634" i="7"/>
  <c r="M633" i="7"/>
  <c r="K633" i="7"/>
  <c r="L633" i="7"/>
  <c r="N633" i="6"/>
  <c r="G633" i="6" s="1"/>
  <c r="J633" i="7"/>
  <c r="G633" i="7"/>
  <c r="C633" i="7"/>
  <c r="M632" i="7"/>
  <c r="K632" i="7"/>
  <c r="L632" i="7"/>
  <c r="E632" i="7"/>
  <c r="N632" i="6"/>
  <c r="G632" i="6" s="1"/>
  <c r="J632" i="7"/>
  <c r="G632" i="7"/>
  <c r="C632" i="7"/>
  <c r="M631" i="7"/>
  <c r="K631" i="7"/>
  <c r="L631" i="7"/>
  <c r="E631" i="7"/>
  <c r="N631" i="6"/>
  <c r="G631" i="6" s="1"/>
  <c r="J631" i="7"/>
  <c r="G631" i="7"/>
  <c r="C631" i="7"/>
  <c r="M630" i="7"/>
  <c r="K630" i="7"/>
  <c r="L630" i="7"/>
  <c r="E630" i="7"/>
  <c r="N630" i="6"/>
  <c r="G630" i="6" s="1"/>
  <c r="J630" i="7"/>
  <c r="G630" i="7"/>
  <c r="C630" i="7"/>
  <c r="M629" i="7"/>
  <c r="K629" i="7"/>
  <c r="L629" i="7"/>
  <c r="E629" i="7"/>
  <c r="N629" i="6"/>
  <c r="G629" i="6" s="1"/>
  <c r="J629" i="7"/>
  <c r="G629" i="7"/>
  <c r="C629" i="7"/>
  <c r="M628" i="7"/>
  <c r="K628" i="7"/>
  <c r="L628" i="7"/>
  <c r="E628" i="7"/>
  <c r="N628" i="6"/>
  <c r="G628" i="6" s="1"/>
  <c r="J628" i="7"/>
  <c r="G628" i="7"/>
  <c r="C628" i="7"/>
  <c r="M627" i="7"/>
  <c r="K627" i="7"/>
  <c r="L627" i="7"/>
  <c r="N627" i="6"/>
  <c r="G627" i="6"/>
  <c r="J627" i="7" s="1"/>
  <c r="G627" i="7"/>
  <c r="C627" i="7"/>
  <c r="M626" i="7"/>
  <c r="K626" i="7"/>
  <c r="L626" i="7"/>
  <c r="E626" i="7"/>
  <c r="N626" i="6"/>
  <c r="G626" i="6"/>
  <c r="J626" i="7" s="1"/>
  <c r="G626" i="7"/>
  <c r="C626" i="7"/>
  <c r="M625" i="7"/>
  <c r="K625" i="7"/>
  <c r="L625" i="7"/>
  <c r="E625" i="7"/>
  <c r="N625" i="6"/>
  <c r="G625" i="6"/>
  <c r="J625" i="7" s="1"/>
  <c r="G625" i="7"/>
  <c r="C625" i="7"/>
  <c r="M624" i="7"/>
  <c r="K624" i="7"/>
  <c r="L624" i="7"/>
  <c r="E624" i="7"/>
  <c r="N624" i="6"/>
  <c r="G624" i="6"/>
  <c r="J624" i="7" s="1"/>
  <c r="G624" i="7"/>
  <c r="C624" i="7"/>
  <c r="M623" i="7"/>
  <c r="K623" i="7"/>
  <c r="L623" i="7"/>
  <c r="E623" i="7"/>
  <c r="N623" i="6"/>
  <c r="G623" i="6"/>
  <c r="J623" i="7" s="1"/>
  <c r="G623" i="7"/>
  <c r="C623" i="7"/>
  <c r="M622" i="7"/>
  <c r="K622" i="7"/>
  <c r="L622" i="7"/>
  <c r="N622" i="6"/>
  <c r="G622" i="6"/>
  <c r="J622" i="7"/>
  <c r="G622" i="7"/>
  <c r="E622" i="7"/>
  <c r="F622" i="7" s="1"/>
  <c r="C622" i="7"/>
  <c r="M621" i="7"/>
  <c r="K621" i="7"/>
  <c r="L621" i="7"/>
  <c r="N621" i="6"/>
  <c r="G621" i="6"/>
  <c r="J621" i="7"/>
  <c r="G621" i="7"/>
  <c r="C621" i="7"/>
  <c r="M620" i="7"/>
  <c r="K620" i="7"/>
  <c r="L620" i="7"/>
  <c r="E620" i="7"/>
  <c r="N620" i="6"/>
  <c r="G620" i="6"/>
  <c r="J620" i="7"/>
  <c r="G620" i="7"/>
  <c r="C620" i="7"/>
  <c r="M619" i="7"/>
  <c r="K619" i="7"/>
  <c r="L619" i="7"/>
  <c r="E619" i="7"/>
  <c r="N619" i="6"/>
  <c r="G619" i="6"/>
  <c r="J619" i="7" s="1"/>
  <c r="G619" i="7"/>
  <c r="C619" i="7"/>
  <c r="M618" i="7"/>
  <c r="K618" i="7"/>
  <c r="L618" i="7"/>
  <c r="E618" i="7"/>
  <c r="N618" i="6"/>
  <c r="G618" i="6"/>
  <c r="J618" i="7"/>
  <c r="G618" i="7"/>
  <c r="C618" i="7"/>
  <c r="M617" i="7"/>
  <c r="K617" i="7"/>
  <c r="L617" i="7"/>
  <c r="E617" i="7"/>
  <c r="N617" i="6"/>
  <c r="G617" i="6"/>
  <c r="J617" i="7" s="1"/>
  <c r="G617" i="7"/>
  <c r="C617" i="7"/>
  <c r="M616" i="7"/>
  <c r="K616" i="7"/>
  <c r="L616" i="7"/>
  <c r="E616" i="7"/>
  <c r="N616" i="6"/>
  <c r="G616" i="6"/>
  <c r="J616" i="7"/>
  <c r="G616" i="7"/>
  <c r="C616" i="7"/>
  <c r="M615" i="7"/>
  <c r="K615" i="7"/>
  <c r="L615" i="7"/>
  <c r="N615" i="6"/>
  <c r="G615" i="6" s="1"/>
  <c r="J615" i="7" s="1"/>
  <c r="C615" i="7"/>
  <c r="M614" i="7"/>
  <c r="K614" i="7"/>
  <c r="L614" i="7"/>
  <c r="N614" i="6"/>
  <c r="G614" i="6"/>
  <c r="J614" i="7" s="1"/>
  <c r="G614" i="7"/>
  <c r="E614" i="7"/>
  <c r="N614" i="7" s="1"/>
  <c r="C614" i="7"/>
  <c r="M613" i="7"/>
  <c r="K613" i="7"/>
  <c r="L613" i="7"/>
  <c r="E613" i="7"/>
  <c r="N613" i="6"/>
  <c r="G613" i="6" s="1"/>
  <c r="J613" i="7" s="1"/>
  <c r="C613" i="7"/>
  <c r="M612" i="7"/>
  <c r="K612" i="7"/>
  <c r="L612" i="7"/>
  <c r="E612" i="7"/>
  <c r="N612" i="6"/>
  <c r="G612" i="6" s="1"/>
  <c r="J612" i="7" s="1"/>
  <c r="C612" i="7"/>
  <c r="M611" i="7"/>
  <c r="K611" i="7"/>
  <c r="L611" i="7"/>
  <c r="E611" i="7"/>
  <c r="N611" i="6"/>
  <c r="G611" i="6" s="1"/>
  <c r="J611" i="7" s="1"/>
  <c r="C611" i="7"/>
  <c r="M610" i="7"/>
  <c r="K610" i="7"/>
  <c r="L610" i="7"/>
  <c r="E610" i="7"/>
  <c r="N610" i="6"/>
  <c r="G610" i="6" s="1"/>
  <c r="J610" i="7" s="1"/>
  <c r="C610" i="7"/>
  <c r="M609" i="7"/>
  <c r="K609" i="7"/>
  <c r="L609" i="7"/>
  <c r="N609" i="6"/>
  <c r="G609" i="6"/>
  <c r="J609" i="7" s="1"/>
  <c r="G609" i="7"/>
  <c r="C609" i="7"/>
  <c r="M608" i="7"/>
  <c r="K608" i="7"/>
  <c r="L608" i="7"/>
  <c r="E608" i="7"/>
  <c r="N608" i="6"/>
  <c r="G608" i="6"/>
  <c r="J608" i="7" s="1"/>
  <c r="G608" i="7"/>
  <c r="C608" i="7"/>
  <c r="M607" i="7"/>
  <c r="K607" i="7"/>
  <c r="L607" i="7"/>
  <c r="E607" i="7"/>
  <c r="N607" i="6"/>
  <c r="G607" i="6"/>
  <c r="J607" i="7" s="1"/>
  <c r="G607" i="7"/>
  <c r="C607" i="7"/>
  <c r="M606" i="7"/>
  <c r="K606" i="7"/>
  <c r="L606" i="7"/>
  <c r="E606" i="7"/>
  <c r="N606" i="6"/>
  <c r="G606" i="6"/>
  <c r="J606" i="7" s="1"/>
  <c r="G606" i="7"/>
  <c r="C606" i="7"/>
  <c r="M605" i="7"/>
  <c r="K605" i="7"/>
  <c r="L605" i="7"/>
  <c r="E605" i="7"/>
  <c r="N605" i="6"/>
  <c r="G605" i="6"/>
  <c r="J605" i="7" s="1"/>
  <c r="G605" i="7"/>
  <c r="C605" i="7"/>
  <c r="M604" i="7"/>
  <c r="K604" i="7"/>
  <c r="L604" i="7"/>
  <c r="E604" i="7"/>
  <c r="N604" i="6"/>
  <c r="G604" i="6"/>
  <c r="J604" i="7" s="1"/>
  <c r="G604" i="7"/>
  <c r="C604" i="7"/>
  <c r="M603" i="7"/>
  <c r="K603" i="7"/>
  <c r="L603" i="7"/>
  <c r="N603" i="6"/>
  <c r="G603" i="6"/>
  <c r="J603" i="7"/>
  <c r="G603" i="7"/>
  <c r="C603" i="7"/>
  <c r="M602" i="7"/>
  <c r="K602" i="7"/>
  <c r="L602" i="7"/>
  <c r="E602" i="7"/>
  <c r="F602" i="7" s="1"/>
  <c r="N602" i="6"/>
  <c r="G602" i="6"/>
  <c r="J602" i="7" s="1"/>
  <c r="G602" i="7"/>
  <c r="C602" i="7"/>
  <c r="M601" i="7"/>
  <c r="K601" i="7"/>
  <c r="L601" i="7"/>
  <c r="E601" i="7"/>
  <c r="N601" i="6"/>
  <c r="G601" i="6"/>
  <c r="J601" i="7"/>
  <c r="G601" i="7"/>
  <c r="C601" i="7"/>
  <c r="M600" i="7"/>
  <c r="K600" i="7"/>
  <c r="L600" i="7"/>
  <c r="E600" i="7"/>
  <c r="F600" i="7" s="1"/>
  <c r="N600" i="6"/>
  <c r="G600" i="6"/>
  <c r="J600" i="7" s="1"/>
  <c r="G600" i="7"/>
  <c r="C600" i="7"/>
  <c r="M599" i="7"/>
  <c r="K599" i="7"/>
  <c r="L599" i="7"/>
  <c r="E599" i="7"/>
  <c r="F599" i="7" s="1"/>
  <c r="N599" i="6"/>
  <c r="G599" i="6"/>
  <c r="J599" i="7"/>
  <c r="G599" i="7"/>
  <c r="C599" i="7"/>
  <c r="M598" i="7"/>
  <c r="K598" i="7"/>
  <c r="L598" i="7"/>
  <c r="E598" i="7"/>
  <c r="N598" i="6"/>
  <c r="G598" i="6"/>
  <c r="J598" i="7"/>
  <c r="G598" i="7"/>
  <c r="C598" i="7"/>
  <c r="M597" i="7"/>
  <c r="K597" i="7"/>
  <c r="L597" i="7"/>
  <c r="N597" i="6"/>
  <c r="G597" i="6" s="1"/>
  <c r="J597" i="7"/>
  <c r="G597" i="7"/>
  <c r="C597" i="7"/>
  <c r="M596" i="7"/>
  <c r="K596" i="7"/>
  <c r="L596" i="7"/>
  <c r="E596" i="7"/>
  <c r="N596" i="6"/>
  <c r="G596" i="6" s="1"/>
  <c r="J596" i="7"/>
  <c r="G596" i="7"/>
  <c r="C596" i="7"/>
  <c r="M595" i="7"/>
  <c r="K595" i="7"/>
  <c r="L595" i="7"/>
  <c r="E595" i="7"/>
  <c r="F595" i="7" s="1"/>
  <c r="N595" i="6"/>
  <c r="G595" i="6" s="1"/>
  <c r="J595" i="7"/>
  <c r="G595" i="7"/>
  <c r="C595" i="7"/>
  <c r="M594" i="7"/>
  <c r="K594" i="7"/>
  <c r="L594" i="7"/>
  <c r="E594" i="7"/>
  <c r="N594" i="6"/>
  <c r="G594" i="6" s="1"/>
  <c r="J594" i="7"/>
  <c r="G594" i="7"/>
  <c r="C594" i="7"/>
  <c r="M593" i="7"/>
  <c r="K593" i="7"/>
  <c r="L593" i="7"/>
  <c r="E593" i="7"/>
  <c r="N593" i="6"/>
  <c r="G593" i="6" s="1"/>
  <c r="J593" i="7"/>
  <c r="G593" i="7"/>
  <c r="C593" i="7"/>
  <c r="M592" i="7"/>
  <c r="K592" i="7"/>
  <c r="L592" i="7"/>
  <c r="E592" i="7"/>
  <c r="N592" i="6"/>
  <c r="G592" i="6" s="1"/>
  <c r="J592" i="7"/>
  <c r="G592" i="7"/>
  <c r="C592" i="7"/>
  <c r="M591" i="7"/>
  <c r="K591" i="7"/>
  <c r="L591" i="7"/>
  <c r="N591" i="6"/>
  <c r="G591" i="6" s="1"/>
  <c r="J591" i="7" s="1"/>
  <c r="G591" i="7"/>
  <c r="C591" i="7"/>
  <c r="M590" i="7"/>
  <c r="K590" i="7"/>
  <c r="L590" i="7"/>
  <c r="E590" i="7"/>
  <c r="N590" i="6"/>
  <c r="G590" i="6" s="1"/>
  <c r="J590" i="7" s="1"/>
  <c r="C590" i="7"/>
  <c r="M589" i="7"/>
  <c r="K589" i="7"/>
  <c r="L589" i="7"/>
  <c r="E589" i="7"/>
  <c r="N589" i="6"/>
  <c r="G589" i="6" s="1"/>
  <c r="J589" i="7" s="1"/>
  <c r="G589" i="7"/>
  <c r="C589" i="7"/>
  <c r="M588" i="7"/>
  <c r="K588" i="7"/>
  <c r="L588" i="7"/>
  <c r="E588" i="7"/>
  <c r="N588" i="6"/>
  <c r="G588" i="6" s="1"/>
  <c r="J588" i="7" s="1"/>
  <c r="G588" i="7"/>
  <c r="C588" i="7"/>
  <c r="M587" i="7"/>
  <c r="K587" i="7"/>
  <c r="L587" i="7"/>
  <c r="E587" i="7"/>
  <c r="N587" i="6"/>
  <c r="G587" i="6" s="1"/>
  <c r="J587" i="7" s="1"/>
  <c r="G587" i="7"/>
  <c r="C587" i="7"/>
  <c r="M586" i="7"/>
  <c r="K586" i="7"/>
  <c r="L586" i="7"/>
  <c r="E586" i="7"/>
  <c r="N586" i="6"/>
  <c r="G586" i="6" s="1"/>
  <c r="J586" i="7" s="1"/>
  <c r="C586" i="7"/>
  <c r="M585" i="7"/>
  <c r="K585" i="7"/>
  <c r="L585" i="7"/>
  <c r="N585" i="6"/>
  <c r="G585" i="6"/>
  <c r="J585" i="7" s="1"/>
  <c r="G585" i="7"/>
  <c r="C585" i="7"/>
  <c r="M584" i="7"/>
  <c r="K584" i="7"/>
  <c r="L584" i="7"/>
  <c r="E584" i="7"/>
  <c r="N584" i="6"/>
  <c r="G584" i="6"/>
  <c r="J584" i="7"/>
  <c r="G584" i="7"/>
  <c r="C584" i="7"/>
  <c r="M583" i="7"/>
  <c r="K583" i="7"/>
  <c r="L583" i="7"/>
  <c r="N583" i="6"/>
  <c r="G583" i="6" s="1"/>
  <c r="J583" i="7" s="1"/>
  <c r="G583" i="7"/>
  <c r="C583" i="7"/>
  <c r="M582" i="7"/>
  <c r="K582" i="7"/>
  <c r="L582" i="7"/>
  <c r="E582" i="7"/>
  <c r="F582" i="7" s="1"/>
  <c r="N582" i="6"/>
  <c r="G582" i="6" s="1"/>
  <c r="J582" i="7" s="1"/>
  <c r="G582" i="7"/>
  <c r="C582" i="7"/>
  <c r="M581" i="7"/>
  <c r="K581" i="7"/>
  <c r="L581" i="7"/>
  <c r="E581" i="7"/>
  <c r="F581" i="7" s="1"/>
  <c r="N581" i="6"/>
  <c r="G581" i="6" s="1"/>
  <c r="J581" i="7" s="1"/>
  <c r="C581" i="7"/>
  <c r="M580" i="7"/>
  <c r="K580" i="7"/>
  <c r="L580" i="7"/>
  <c r="E580" i="7"/>
  <c r="F580" i="7" s="1"/>
  <c r="N580" i="6"/>
  <c r="G580" i="6" s="1"/>
  <c r="J580" i="7" s="1"/>
  <c r="G580" i="7"/>
  <c r="C580" i="7"/>
  <c r="M579" i="7"/>
  <c r="K579" i="7"/>
  <c r="L579" i="7"/>
  <c r="N579" i="6"/>
  <c r="G579" i="7" s="1"/>
  <c r="G579" i="6"/>
  <c r="J579" i="7" s="1"/>
  <c r="C579" i="7"/>
  <c r="M578" i="7"/>
  <c r="K578" i="7"/>
  <c r="L578" i="7"/>
  <c r="E578" i="7"/>
  <c r="N578" i="6"/>
  <c r="G578" i="7" s="1"/>
  <c r="C578" i="7"/>
  <c r="M577" i="7"/>
  <c r="K577" i="7"/>
  <c r="L577" i="7"/>
  <c r="E577" i="7"/>
  <c r="N577" i="6"/>
  <c r="G577" i="7" s="1"/>
  <c r="G577" i="6"/>
  <c r="J577" i="7" s="1"/>
  <c r="C577" i="7"/>
  <c r="M576" i="7"/>
  <c r="K576" i="7"/>
  <c r="L576" i="7"/>
  <c r="E576" i="7"/>
  <c r="N576" i="6"/>
  <c r="G576" i="7" s="1"/>
  <c r="G576" i="6"/>
  <c r="J576" i="7" s="1"/>
  <c r="C576" i="7"/>
  <c r="M575" i="7"/>
  <c r="K575" i="7"/>
  <c r="L575" i="7"/>
  <c r="E575" i="7"/>
  <c r="N575" i="6"/>
  <c r="G575" i="7" s="1"/>
  <c r="G575" i="6"/>
  <c r="J575" i="7" s="1"/>
  <c r="C575" i="7"/>
  <c r="M574" i="7"/>
  <c r="K574" i="7"/>
  <c r="L574" i="7"/>
  <c r="E574" i="7"/>
  <c r="N574" i="6"/>
  <c r="G574" i="7" s="1"/>
  <c r="C574" i="7"/>
  <c r="M573" i="7"/>
  <c r="K573" i="7"/>
  <c r="L573" i="7"/>
  <c r="E573" i="7"/>
  <c r="N573" i="6"/>
  <c r="G573" i="7" s="1"/>
  <c r="G573" i="6"/>
  <c r="J573" i="7" s="1"/>
  <c r="C573" i="7"/>
  <c r="M572" i="7"/>
  <c r="K572" i="7"/>
  <c r="L572" i="7"/>
  <c r="E572" i="7"/>
  <c r="N572" i="6"/>
  <c r="G572" i="7" s="1"/>
  <c r="G572" i="6"/>
  <c r="J572" i="7" s="1"/>
  <c r="C572" i="7"/>
  <c r="M571" i="7"/>
  <c r="K571" i="7"/>
  <c r="L571" i="7"/>
  <c r="E571" i="7"/>
  <c r="N571" i="6"/>
  <c r="G571" i="7" s="1"/>
  <c r="G571" i="6"/>
  <c r="J571" i="7" s="1"/>
  <c r="C571" i="7"/>
  <c r="M570" i="7"/>
  <c r="K570" i="7"/>
  <c r="L570" i="7"/>
  <c r="E570" i="7"/>
  <c r="N570" i="6"/>
  <c r="G570" i="7" s="1"/>
  <c r="C570" i="7"/>
  <c r="M569" i="7"/>
  <c r="K569" i="7"/>
  <c r="L569" i="7"/>
  <c r="E569" i="7"/>
  <c r="N569" i="6"/>
  <c r="G569" i="7" s="1"/>
  <c r="G569" i="6"/>
  <c r="J569" i="7" s="1"/>
  <c r="C569" i="7"/>
  <c r="M568" i="7"/>
  <c r="K568" i="7"/>
  <c r="L568" i="7"/>
  <c r="E568" i="7"/>
  <c r="N568" i="6"/>
  <c r="G568" i="7" s="1"/>
  <c r="G568" i="6"/>
  <c r="J568" i="7" s="1"/>
  <c r="C568" i="7"/>
  <c r="M567" i="7"/>
  <c r="K567" i="7"/>
  <c r="L567" i="7"/>
  <c r="N567" i="6"/>
  <c r="G567" i="6"/>
  <c r="J567" i="7"/>
  <c r="G567" i="7"/>
  <c r="C567" i="7"/>
  <c r="M566" i="7"/>
  <c r="K566" i="7"/>
  <c r="L566" i="7"/>
  <c r="E566" i="7"/>
  <c r="N566" i="7" s="1"/>
  <c r="N566" i="6"/>
  <c r="G566" i="6"/>
  <c r="J566" i="7" s="1"/>
  <c r="G566" i="7"/>
  <c r="C566" i="7"/>
  <c r="M565" i="7"/>
  <c r="K565" i="7"/>
  <c r="L565" i="7"/>
  <c r="E565" i="7"/>
  <c r="F565" i="7" s="1"/>
  <c r="N565" i="6"/>
  <c r="G565" i="6"/>
  <c r="J565" i="7"/>
  <c r="G565" i="7"/>
  <c r="C565" i="7"/>
  <c r="M564" i="7"/>
  <c r="K564" i="7"/>
  <c r="L564" i="7"/>
  <c r="E564" i="7"/>
  <c r="N564" i="6"/>
  <c r="G564" i="6"/>
  <c r="J564" i="7"/>
  <c r="G564" i="7"/>
  <c r="C564" i="7"/>
  <c r="M563" i="7"/>
  <c r="K563" i="7"/>
  <c r="L563" i="7"/>
  <c r="E563" i="7"/>
  <c r="N563" i="6"/>
  <c r="G563" i="6"/>
  <c r="J563" i="7" s="1"/>
  <c r="G563" i="7"/>
  <c r="C563" i="7"/>
  <c r="M562" i="7"/>
  <c r="K562" i="7"/>
  <c r="L562" i="7"/>
  <c r="E562" i="7"/>
  <c r="F562" i="7" s="1"/>
  <c r="N562" i="6"/>
  <c r="G562" i="6"/>
  <c r="J562" i="7" s="1"/>
  <c r="G562" i="7"/>
  <c r="C562" i="7"/>
  <c r="M561" i="7"/>
  <c r="K561" i="7"/>
  <c r="L561" i="7"/>
  <c r="E561" i="7"/>
  <c r="N561" i="6"/>
  <c r="G561" i="6"/>
  <c r="J561" i="7"/>
  <c r="G561" i="7"/>
  <c r="C561" i="7"/>
  <c r="M560" i="7"/>
  <c r="K560" i="7"/>
  <c r="L560" i="7"/>
  <c r="E560" i="7"/>
  <c r="F560" i="7" s="1"/>
  <c r="N560" i="6"/>
  <c r="G560" i="6"/>
  <c r="J560" i="7"/>
  <c r="G560" i="7"/>
  <c r="C560" i="7"/>
  <c r="M559" i="7"/>
  <c r="K559" i="7"/>
  <c r="L559" i="7"/>
  <c r="N559" i="6"/>
  <c r="G559" i="6" s="1"/>
  <c r="J559" i="7"/>
  <c r="G559" i="7"/>
  <c r="E559" i="7"/>
  <c r="C559" i="7"/>
  <c r="M558" i="7"/>
  <c r="K558" i="7"/>
  <c r="L558" i="7"/>
  <c r="E558" i="7"/>
  <c r="N558" i="6"/>
  <c r="G558" i="6"/>
  <c r="J558" i="6" s="1"/>
  <c r="J558" i="7"/>
  <c r="G558" i="7"/>
  <c r="C558" i="7"/>
  <c r="M557" i="7"/>
  <c r="K557" i="7"/>
  <c r="L557" i="7"/>
  <c r="E557" i="7"/>
  <c r="F557" i="7" s="1"/>
  <c r="N557" i="6"/>
  <c r="G557" i="6"/>
  <c r="J557" i="7" s="1"/>
  <c r="G557" i="7"/>
  <c r="C557" i="7"/>
  <c r="M556" i="7"/>
  <c r="K556" i="7"/>
  <c r="L556" i="7"/>
  <c r="E556" i="7"/>
  <c r="F556" i="7" s="1"/>
  <c r="N556" i="6"/>
  <c r="G556" i="6"/>
  <c r="J556" i="7"/>
  <c r="G556" i="7"/>
  <c r="C556" i="7"/>
  <c r="M555" i="7"/>
  <c r="K555" i="7"/>
  <c r="L555" i="7"/>
  <c r="N555" i="6"/>
  <c r="G555" i="6" s="1"/>
  <c r="J555" i="7" s="1"/>
  <c r="G555" i="7"/>
  <c r="C555" i="7"/>
  <c r="M554" i="7"/>
  <c r="K554" i="7"/>
  <c r="L554" i="7"/>
  <c r="E554" i="7"/>
  <c r="N554" i="6"/>
  <c r="G554" i="6" s="1"/>
  <c r="J554" i="7" s="1"/>
  <c r="G554" i="7"/>
  <c r="C554" i="7"/>
  <c r="M553" i="7"/>
  <c r="K553" i="7"/>
  <c r="L553" i="7"/>
  <c r="E553" i="7"/>
  <c r="F553" i="7" s="1"/>
  <c r="N553" i="6"/>
  <c r="G553" i="6" s="1"/>
  <c r="J553" i="7" s="1"/>
  <c r="G553" i="7"/>
  <c r="C553" i="7"/>
  <c r="M552" i="7"/>
  <c r="K552" i="7"/>
  <c r="L552" i="7"/>
  <c r="N552" i="6"/>
  <c r="G552" i="7" s="1"/>
  <c r="G552" i="6"/>
  <c r="J552" i="7" s="1"/>
  <c r="C552" i="7"/>
  <c r="M551" i="7"/>
  <c r="K551" i="7"/>
  <c r="L551" i="7"/>
  <c r="E551" i="7"/>
  <c r="N551" i="6"/>
  <c r="G551" i="7" s="1"/>
  <c r="G551" i="6"/>
  <c r="J551" i="7" s="1"/>
  <c r="C551" i="7"/>
  <c r="M550" i="7"/>
  <c r="K550" i="7"/>
  <c r="L550" i="7"/>
  <c r="E550" i="7"/>
  <c r="N550" i="6"/>
  <c r="G550" i="7" s="1"/>
  <c r="G550" i="6"/>
  <c r="J550" i="7" s="1"/>
  <c r="C550" i="7"/>
  <c r="M549" i="7"/>
  <c r="K549" i="7"/>
  <c r="L549" i="7"/>
  <c r="N549" i="6"/>
  <c r="G549" i="6"/>
  <c r="J549" i="7" s="1"/>
  <c r="G549" i="7"/>
  <c r="C549" i="7"/>
  <c r="M548" i="7"/>
  <c r="K548" i="7"/>
  <c r="L548" i="7"/>
  <c r="E548" i="7"/>
  <c r="F548" i="7" s="1"/>
  <c r="N548" i="6"/>
  <c r="G548" i="6"/>
  <c r="J548" i="7" s="1"/>
  <c r="G548" i="7"/>
  <c r="C548" i="7"/>
  <c r="M547" i="7"/>
  <c r="K547" i="7"/>
  <c r="L547" i="7"/>
  <c r="E547" i="7"/>
  <c r="F547" i="7" s="1"/>
  <c r="N547" i="6"/>
  <c r="G547" i="6"/>
  <c r="J547" i="7"/>
  <c r="G547" i="7"/>
  <c r="C547" i="7"/>
  <c r="M546" i="7"/>
  <c r="K546" i="7"/>
  <c r="L546" i="7"/>
  <c r="E546" i="7"/>
  <c r="F546" i="7" s="1"/>
  <c r="N546" i="6"/>
  <c r="G546" i="6"/>
  <c r="J546" i="7"/>
  <c r="G546" i="7"/>
  <c r="C546" i="7"/>
  <c r="M545" i="7"/>
  <c r="K545" i="7"/>
  <c r="L545" i="7"/>
  <c r="E545" i="7"/>
  <c r="N545" i="6"/>
  <c r="G545" i="6"/>
  <c r="J545" i="6" s="1"/>
  <c r="J545" i="7"/>
  <c r="G545" i="7"/>
  <c r="C545" i="7"/>
  <c r="M544" i="7"/>
  <c r="K544" i="7"/>
  <c r="L544" i="7"/>
  <c r="E544" i="7"/>
  <c r="N544" i="6"/>
  <c r="G544" i="6"/>
  <c r="J544" i="7" s="1"/>
  <c r="G544" i="7"/>
  <c r="C544" i="7"/>
  <c r="M543" i="7"/>
  <c r="K543" i="7"/>
  <c r="L543" i="7"/>
  <c r="N543" i="6"/>
  <c r="C543" i="7"/>
  <c r="M542" i="7"/>
  <c r="K542" i="7"/>
  <c r="L542" i="7"/>
  <c r="E542" i="7"/>
  <c r="F542" i="7" s="1"/>
  <c r="N542" i="6"/>
  <c r="C542" i="7"/>
  <c r="M541" i="7"/>
  <c r="K541" i="7"/>
  <c r="L541" i="7"/>
  <c r="E541" i="7"/>
  <c r="F541" i="7" s="1"/>
  <c r="N541" i="6"/>
  <c r="C541" i="7"/>
  <c r="M540" i="7"/>
  <c r="K540" i="7"/>
  <c r="L540" i="7"/>
  <c r="E540" i="7"/>
  <c r="F540" i="7" s="1"/>
  <c r="N540" i="6"/>
  <c r="C540" i="7"/>
  <c r="M539" i="7"/>
  <c r="K539" i="7"/>
  <c r="L539" i="7"/>
  <c r="E539" i="7"/>
  <c r="N539" i="6"/>
  <c r="C539" i="7"/>
  <c r="M538" i="7"/>
  <c r="K538" i="7"/>
  <c r="L538" i="7"/>
  <c r="E538" i="7"/>
  <c r="F538" i="7" s="1"/>
  <c r="N538" i="6"/>
  <c r="C538" i="7"/>
  <c r="M537" i="7"/>
  <c r="K537" i="7"/>
  <c r="L537" i="7"/>
  <c r="E537" i="7"/>
  <c r="N537" i="7" s="1"/>
  <c r="N537" i="6"/>
  <c r="C537" i="7"/>
  <c r="M536" i="7"/>
  <c r="K536" i="7"/>
  <c r="L536" i="7"/>
  <c r="E536" i="7"/>
  <c r="N536" i="6"/>
  <c r="C536" i="7"/>
  <c r="M535" i="7"/>
  <c r="K535" i="7"/>
  <c r="L535" i="7"/>
  <c r="E535" i="7"/>
  <c r="N535" i="6"/>
  <c r="C535" i="7"/>
  <c r="M534" i="7"/>
  <c r="K534" i="7"/>
  <c r="L534" i="7"/>
  <c r="E534" i="7"/>
  <c r="F534" i="7" s="1"/>
  <c r="N534" i="6"/>
  <c r="C534" i="7"/>
  <c r="M533" i="7"/>
  <c r="K533" i="7"/>
  <c r="L533" i="7"/>
  <c r="E533" i="7"/>
  <c r="F533" i="7" s="1"/>
  <c r="N533" i="6"/>
  <c r="C533" i="7"/>
  <c r="M532" i="7"/>
  <c r="K532" i="7"/>
  <c r="L532" i="7"/>
  <c r="E532" i="7"/>
  <c r="F532" i="7" s="1"/>
  <c r="N532" i="6"/>
  <c r="C532" i="7"/>
  <c r="M531" i="7"/>
  <c r="K531" i="7"/>
  <c r="L531" i="7"/>
  <c r="N531" i="6"/>
  <c r="G531" i="6"/>
  <c r="J531" i="7" s="1"/>
  <c r="G531" i="7"/>
  <c r="C531" i="7"/>
  <c r="M530" i="7"/>
  <c r="K530" i="7"/>
  <c r="L530" i="7"/>
  <c r="E530" i="7"/>
  <c r="N530" i="6"/>
  <c r="G530" i="6"/>
  <c r="J530" i="7" s="1"/>
  <c r="G530" i="7"/>
  <c r="C530" i="7"/>
  <c r="M529" i="7"/>
  <c r="K529" i="7"/>
  <c r="L529" i="7"/>
  <c r="E529" i="7"/>
  <c r="N529" i="6"/>
  <c r="G529" i="6"/>
  <c r="J529" i="7" s="1"/>
  <c r="G529" i="7"/>
  <c r="C529" i="7"/>
  <c r="M528" i="7"/>
  <c r="K528" i="7"/>
  <c r="L528" i="7"/>
  <c r="E528" i="7"/>
  <c r="N528" i="6"/>
  <c r="G528" i="6"/>
  <c r="J528" i="7" s="1"/>
  <c r="G528" i="7"/>
  <c r="C528" i="7"/>
  <c r="M527" i="7"/>
  <c r="K527" i="7"/>
  <c r="L527" i="7"/>
  <c r="E527" i="7"/>
  <c r="N527" i="6"/>
  <c r="G527" i="6"/>
  <c r="J527" i="7" s="1"/>
  <c r="G527" i="7"/>
  <c r="C527" i="7"/>
  <c r="M526" i="7"/>
  <c r="K526" i="7"/>
  <c r="L526" i="7"/>
  <c r="E526" i="7"/>
  <c r="N526" i="6"/>
  <c r="G526" i="6"/>
  <c r="J526" i="7" s="1"/>
  <c r="G526" i="7"/>
  <c r="C526" i="7"/>
  <c r="M525" i="7"/>
  <c r="K525" i="7"/>
  <c r="L525" i="7"/>
  <c r="N525" i="6"/>
  <c r="G525" i="6"/>
  <c r="J525" i="7"/>
  <c r="G525" i="7"/>
  <c r="E525" i="7"/>
  <c r="C525" i="7"/>
  <c r="M524" i="7"/>
  <c r="K524" i="7"/>
  <c r="L524" i="7"/>
  <c r="E524" i="7"/>
  <c r="N524" i="6"/>
  <c r="G524" i="7" s="1"/>
  <c r="G524" i="6"/>
  <c r="J524" i="7" s="1"/>
  <c r="C524" i="7"/>
  <c r="M523" i="7"/>
  <c r="K523" i="7"/>
  <c r="L523" i="7"/>
  <c r="E523" i="7"/>
  <c r="N523" i="6"/>
  <c r="G523" i="7" s="1"/>
  <c r="G523" i="6"/>
  <c r="J523" i="7" s="1"/>
  <c r="C523" i="7"/>
  <c r="M522" i="7"/>
  <c r="K522" i="7"/>
  <c r="L522" i="7"/>
  <c r="E522" i="7"/>
  <c r="N522" i="6"/>
  <c r="G522" i="7" s="1"/>
  <c r="C522" i="7"/>
  <c r="M521" i="7"/>
  <c r="K521" i="7"/>
  <c r="L521" i="7"/>
  <c r="E521" i="7"/>
  <c r="N521" i="6"/>
  <c r="G521" i="7" s="1"/>
  <c r="G521" i="6"/>
  <c r="J521" i="7" s="1"/>
  <c r="C521" i="7"/>
  <c r="M520" i="7"/>
  <c r="K520" i="7"/>
  <c r="L520" i="7"/>
  <c r="E520" i="7"/>
  <c r="N520" i="6"/>
  <c r="G520" i="7" s="1"/>
  <c r="G520" i="6"/>
  <c r="J520" i="7" s="1"/>
  <c r="C520" i="7"/>
  <c r="M519" i="7"/>
  <c r="K519" i="7"/>
  <c r="L519" i="7"/>
  <c r="N519" i="6"/>
  <c r="G519" i="6"/>
  <c r="J519" i="7"/>
  <c r="G519" i="7"/>
  <c r="C519" i="7"/>
  <c r="M518" i="7"/>
  <c r="K518" i="7"/>
  <c r="L518" i="7"/>
  <c r="E518" i="7"/>
  <c r="F518" i="7" s="1"/>
  <c r="N518" i="6"/>
  <c r="G518" i="6"/>
  <c r="J518" i="7" s="1"/>
  <c r="G518" i="7"/>
  <c r="C518" i="7"/>
  <c r="M517" i="7"/>
  <c r="K517" i="7"/>
  <c r="L517" i="7"/>
  <c r="E517" i="7"/>
  <c r="F517" i="7" s="1"/>
  <c r="N517" i="6"/>
  <c r="G517" i="6"/>
  <c r="J517" i="7"/>
  <c r="G517" i="7"/>
  <c r="C517" i="7"/>
  <c r="M516" i="7"/>
  <c r="K516" i="7"/>
  <c r="L516" i="7"/>
  <c r="E516" i="7"/>
  <c r="F516" i="7" s="1"/>
  <c r="N516" i="6"/>
  <c r="G516" i="6"/>
  <c r="J516" i="6" s="1"/>
  <c r="J516" i="7"/>
  <c r="G516" i="7"/>
  <c r="C516" i="7"/>
  <c r="M515" i="7"/>
  <c r="K515" i="7"/>
  <c r="L515" i="7"/>
  <c r="E515" i="7"/>
  <c r="N515" i="6"/>
  <c r="G515" i="6"/>
  <c r="J515" i="7" s="1"/>
  <c r="G515" i="7"/>
  <c r="C515" i="7"/>
  <c r="M514" i="7"/>
  <c r="K514" i="7"/>
  <c r="L514" i="7"/>
  <c r="E514" i="7"/>
  <c r="F514" i="7" s="1"/>
  <c r="N514" i="6"/>
  <c r="G514" i="6"/>
  <c r="J514" i="7" s="1"/>
  <c r="G514" i="7"/>
  <c r="C514" i="7"/>
  <c r="M513" i="7"/>
  <c r="K513" i="7"/>
  <c r="L513" i="7"/>
  <c r="N513" i="6"/>
  <c r="C513" i="7"/>
  <c r="M512" i="7"/>
  <c r="K512" i="7"/>
  <c r="L512" i="7"/>
  <c r="E512" i="7"/>
  <c r="N512" i="6"/>
  <c r="C512" i="7"/>
  <c r="M511" i="7"/>
  <c r="K511" i="7"/>
  <c r="L511" i="7"/>
  <c r="N511" i="6"/>
  <c r="G511" i="6" s="1"/>
  <c r="J511" i="7" s="1"/>
  <c r="C511" i="7"/>
  <c r="M510" i="7"/>
  <c r="K510" i="7"/>
  <c r="L510" i="7"/>
  <c r="E510" i="7"/>
  <c r="N510" i="6"/>
  <c r="G510" i="6" s="1"/>
  <c r="J510" i="7" s="1"/>
  <c r="C510" i="7"/>
  <c r="M509" i="7"/>
  <c r="K509" i="7"/>
  <c r="L509" i="7"/>
  <c r="E509" i="7"/>
  <c r="N509" i="6"/>
  <c r="G509" i="6" s="1"/>
  <c r="C509" i="7"/>
  <c r="M508" i="7"/>
  <c r="K508" i="7"/>
  <c r="L508" i="7"/>
  <c r="E508" i="7"/>
  <c r="N508" i="6"/>
  <c r="G508" i="6" s="1"/>
  <c r="C508" i="7"/>
  <c r="M507" i="7"/>
  <c r="K507" i="7"/>
  <c r="L507" i="7"/>
  <c r="N507" i="6"/>
  <c r="G507" i="6"/>
  <c r="J507" i="7" s="1"/>
  <c r="G507" i="7"/>
  <c r="C507" i="7"/>
  <c r="M506" i="7"/>
  <c r="K506" i="7"/>
  <c r="L506" i="7"/>
  <c r="E506" i="7"/>
  <c r="N506" i="6"/>
  <c r="G506" i="6"/>
  <c r="J506" i="7"/>
  <c r="G506" i="7"/>
  <c r="C506" i="7"/>
  <c r="M505" i="7"/>
  <c r="K505" i="7"/>
  <c r="L505" i="7"/>
  <c r="E505" i="7"/>
  <c r="F505" i="7" s="1"/>
  <c r="N505" i="6"/>
  <c r="G505" i="6"/>
  <c r="J505" i="7" s="1"/>
  <c r="G505" i="7"/>
  <c r="C505" i="7"/>
  <c r="M504" i="7"/>
  <c r="K504" i="7"/>
  <c r="L504" i="7"/>
  <c r="E504" i="7"/>
  <c r="F504" i="7" s="1"/>
  <c r="N504" i="6"/>
  <c r="G504" i="6"/>
  <c r="J504" i="7"/>
  <c r="G504" i="7"/>
  <c r="C504" i="7"/>
  <c r="M503" i="7"/>
  <c r="K503" i="7"/>
  <c r="L503" i="7"/>
  <c r="E503" i="7"/>
  <c r="N503" i="6"/>
  <c r="G503" i="6"/>
  <c r="J503" i="7"/>
  <c r="G503" i="7"/>
  <c r="C503" i="7"/>
  <c r="M502" i="7"/>
  <c r="K502" i="7"/>
  <c r="L502" i="7"/>
  <c r="E502" i="7"/>
  <c r="N502" i="6"/>
  <c r="G502" i="6"/>
  <c r="J502" i="7" s="1"/>
  <c r="G502" i="7"/>
  <c r="C502" i="7"/>
  <c r="M501" i="7"/>
  <c r="K501" i="7"/>
  <c r="L501" i="7"/>
  <c r="E501" i="7"/>
  <c r="F501" i="7" s="1"/>
  <c r="N501" i="6"/>
  <c r="G501" i="6"/>
  <c r="J501" i="7" s="1"/>
  <c r="G501" i="7"/>
  <c r="C501" i="7"/>
  <c r="M500" i="7"/>
  <c r="K500" i="7"/>
  <c r="L500" i="7"/>
  <c r="E500" i="7"/>
  <c r="F500" i="7" s="1"/>
  <c r="N500" i="6"/>
  <c r="G500" i="6"/>
  <c r="J500" i="7"/>
  <c r="G500" i="7"/>
  <c r="C500" i="7"/>
  <c r="M499" i="7"/>
  <c r="K499" i="7"/>
  <c r="L499" i="7"/>
  <c r="E499" i="7"/>
  <c r="F499" i="7" s="1"/>
  <c r="N499" i="6"/>
  <c r="G499" i="6"/>
  <c r="J499" i="7"/>
  <c r="G499" i="7"/>
  <c r="C499" i="7"/>
  <c r="M498" i="7"/>
  <c r="K498" i="7"/>
  <c r="L498" i="7"/>
  <c r="N498" i="6"/>
  <c r="G498" i="6" s="1"/>
  <c r="J498" i="7"/>
  <c r="G498" i="7"/>
  <c r="C498" i="7"/>
  <c r="M497" i="7"/>
  <c r="K497" i="7"/>
  <c r="L497" i="7"/>
  <c r="E497" i="7"/>
  <c r="F497" i="7" s="1"/>
  <c r="N497" i="6"/>
  <c r="G497" i="6" s="1"/>
  <c r="J497" i="7"/>
  <c r="G497" i="7"/>
  <c r="C497" i="7"/>
  <c r="M496" i="7"/>
  <c r="K496" i="7"/>
  <c r="L496" i="7"/>
  <c r="E496" i="7"/>
  <c r="F496" i="7" s="1"/>
  <c r="N496" i="6"/>
  <c r="G496" i="6" s="1"/>
  <c r="J496" i="7"/>
  <c r="G496" i="7"/>
  <c r="C496" i="7"/>
  <c r="M495" i="7"/>
  <c r="K495" i="7"/>
  <c r="L495" i="7"/>
  <c r="N495" i="6"/>
  <c r="G495" i="6" s="1"/>
  <c r="J495" i="7" s="1"/>
  <c r="C495" i="7"/>
  <c r="M494" i="7"/>
  <c r="K494" i="7"/>
  <c r="L494" i="7"/>
  <c r="E494" i="7"/>
  <c r="N494" i="6"/>
  <c r="G494" i="6" s="1"/>
  <c r="J494" i="7" s="1"/>
  <c r="G494" i="7"/>
  <c r="C494" i="7"/>
  <c r="M493" i="7"/>
  <c r="K493" i="7"/>
  <c r="L493" i="7"/>
  <c r="E493" i="7"/>
  <c r="F493" i="7"/>
  <c r="N493" i="6"/>
  <c r="G493" i="6" s="1"/>
  <c r="J493" i="7"/>
  <c r="G493" i="7"/>
  <c r="C493" i="7"/>
  <c r="M492" i="7"/>
  <c r="K492" i="7"/>
  <c r="L492" i="7"/>
  <c r="E492" i="7"/>
  <c r="N492" i="7" s="1"/>
  <c r="N492" i="6"/>
  <c r="G492" i="7" s="1"/>
  <c r="G492" i="6"/>
  <c r="J492" i="7" s="1"/>
  <c r="F492" i="7"/>
  <c r="C492" i="7"/>
  <c r="M491" i="7"/>
  <c r="K491" i="7"/>
  <c r="L491" i="7"/>
  <c r="E491" i="7"/>
  <c r="N491" i="6"/>
  <c r="G491" i="6" s="1"/>
  <c r="C491" i="7"/>
  <c r="M490" i="7"/>
  <c r="K490" i="7"/>
  <c r="L490" i="7"/>
  <c r="E490" i="7"/>
  <c r="N490" i="6"/>
  <c r="G490" i="6" s="1"/>
  <c r="C490" i="7"/>
  <c r="M489" i="7"/>
  <c r="K489" i="7"/>
  <c r="L489" i="7"/>
  <c r="E489" i="7"/>
  <c r="N489" i="6"/>
  <c r="G489" i="6" s="1"/>
  <c r="C489" i="7"/>
  <c r="M488" i="7"/>
  <c r="K488" i="7"/>
  <c r="L488" i="7"/>
  <c r="E488" i="7"/>
  <c r="N488" i="6"/>
  <c r="G488" i="6" s="1"/>
  <c r="J488" i="7" s="1"/>
  <c r="C488" i="7"/>
  <c r="M487" i="7"/>
  <c r="K487" i="7"/>
  <c r="L487" i="7"/>
  <c r="E487" i="7"/>
  <c r="N487" i="6"/>
  <c r="G487" i="6" s="1"/>
  <c r="C487" i="7"/>
  <c r="M486" i="7"/>
  <c r="K486" i="7"/>
  <c r="L486" i="7"/>
  <c r="E486" i="7"/>
  <c r="N486" i="6"/>
  <c r="G486" i="6" s="1"/>
  <c r="C486" i="7"/>
  <c r="M485" i="7"/>
  <c r="K485" i="7"/>
  <c r="L485" i="7"/>
  <c r="N485" i="6"/>
  <c r="G485" i="6"/>
  <c r="J485" i="7" s="1"/>
  <c r="G485" i="7"/>
  <c r="E485" i="7"/>
  <c r="C485" i="7"/>
  <c r="M484" i="7"/>
  <c r="K484" i="7"/>
  <c r="L484" i="7"/>
  <c r="E484" i="7"/>
  <c r="N484" i="6"/>
  <c r="G484" i="7" s="1"/>
  <c r="G484" i="6"/>
  <c r="J484" i="7" s="1"/>
  <c r="C484" i="7"/>
  <c r="M483" i="7"/>
  <c r="K483" i="7"/>
  <c r="L483" i="7"/>
  <c r="E483" i="7"/>
  <c r="N483" i="6"/>
  <c r="G483" i="7" s="1"/>
  <c r="C483" i="7"/>
  <c r="M482" i="7"/>
  <c r="K482" i="7"/>
  <c r="L482" i="7"/>
  <c r="E482" i="7"/>
  <c r="N482" i="6"/>
  <c r="G482" i="7" s="1"/>
  <c r="G482" i="6"/>
  <c r="J482" i="7" s="1"/>
  <c r="C482" i="7"/>
  <c r="M481" i="7"/>
  <c r="K481" i="7"/>
  <c r="L481" i="7"/>
  <c r="E481" i="7"/>
  <c r="N481" i="6"/>
  <c r="G481" i="7" s="1"/>
  <c r="G481" i="6"/>
  <c r="J481" i="7" s="1"/>
  <c r="C481" i="7"/>
  <c r="M480" i="7"/>
  <c r="K480" i="7"/>
  <c r="L480" i="7"/>
  <c r="E480" i="7"/>
  <c r="N480" i="6"/>
  <c r="G480" i="7" s="1"/>
  <c r="G480" i="6"/>
  <c r="J480" i="7" s="1"/>
  <c r="C480" i="7"/>
  <c r="M479" i="7"/>
  <c r="K479" i="7"/>
  <c r="L479" i="7"/>
  <c r="E479" i="7"/>
  <c r="N479" i="6"/>
  <c r="G479" i="7" s="1"/>
  <c r="C479" i="7"/>
  <c r="M478" i="7"/>
  <c r="K478" i="7"/>
  <c r="L478" i="7"/>
  <c r="N478" i="6"/>
  <c r="G478" i="6"/>
  <c r="J478" i="6" s="1"/>
  <c r="J478" i="7"/>
  <c r="G478" i="7"/>
  <c r="E478" i="7"/>
  <c r="C478" i="7"/>
  <c r="M477" i="7"/>
  <c r="K477" i="7"/>
  <c r="L477" i="7"/>
  <c r="E477" i="7"/>
  <c r="N477" i="6"/>
  <c r="G477" i="6" s="1"/>
  <c r="J477" i="7" s="1"/>
  <c r="C477" i="7"/>
  <c r="M476" i="7"/>
  <c r="K476" i="7"/>
  <c r="L476" i="7"/>
  <c r="E476" i="7"/>
  <c r="N476" i="6"/>
  <c r="G476" i="6" s="1"/>
  <c r="J476" i="7" s="1"/>
  <c r="G476" i="7"/>
  <c r="C476" i="7"/>
  <c r="M475" i="7"/>
  <c r="K475" i="7"/>
  <c r="L475" i="7"/>
  <c r="E475" i="7"/>
  <c r="N475" i="6"/>
  <c r="G475" i="6" s="1"/>
  <c r="J475" i="6" s="1"/>
  <c r="J475" i="7"/>
  <c r="G475" i="7"/>
  <c r="C475" i="7"/>
  <c r="M474" i="7"/>
  <c r="K474" i="7"/>
  <c r="L474" i="7"/>
  <c r="E474" i="7"/>
  <c r="N474" i="6"/>
  <c r="G474" i="6"/>
  <c r="J474" i="7"/>
  <c r="G474" i="7"/>
  <c r="C474" i="7"/>
  <c r="M473" i="7"/>
  <c r="K473" i="7"/>
  <c r="L473" i="7"/>
  <c r="E473" i="7"/>
  <c r="N473" i="6"/>
  <c r="G473" i="7" s="1"/>
  <c r="G473" i="6"/>
  <c r="J473" i="7" s="1"/>
  <c r="C473" i="7"/>
  <c r="M472" i="7"/>
  <c r="K472" i="7"/>
  <c r="L472" i="7"/>
  <c r="E472" i="7"/>
  <c r="N472" i="6"/>
  <c r="G472" i="7" s="1"/>
  <c r="G472" i="6"/>
  <c r="J472" i="7" s="1"/>
  <c r="C472" i="7"/>
  <c r="M471" i="7"/>
  <c r="K471" i="7"/>
  <c r="L471" i="7"/>
  <c r="E471" i="7"/>
  <c r="F471" i="7" s="1"/>
  <c r="N471" i="6"/>
  <c r="G471" i="6" s="1"/>
  <c r="J471" i="6" s="1"/>
  <c r="J471" i="7"/>
  <c r="C471" i="7"/>
  <c r="M470" i="7"/>
  <c r="K470" i="7"/>
  <c r="L470" i="7"/>
  <c r="E470" i="7"/>
  <c r="N470" i="6"/>
  <c r="G470" i="6"/>
  <c r="J470" i="7" s="1"/>
  <c r="G470" i="7"/>
  <c r="C470" i="7"/>
  <c r="M469" i="7"/>
  <c r="K469" i="7"/>
  <c r="L469" i="7"/>
  <c r="E469" i="7"/>
  <c r="N469" i="6"/>
  <c r="G469" i="7" s="1"/>
  <c r="C469" i="7"/>
  <c r="M468" i="7"/>
  <c r="K468" i="7"/>
  <c r="L468" i="7"/>
  <c r="E468" i="7"/>
  <c r="N468" i="7" s="1"/>
  <c r="N468" i="6"/>
  <c r="G468" i="6" s="1"/>
  <c r="J468" i="7" s="1"/>
  <c r="C468" i="7"/>
  <c r="M467" i="7"/>
  <c r="K467" i="7"/>
  <c r="L467" i="7"/>
  <c r="E467" i="7"/>
  <c r="F467" i="7" s="1"/>
  <c r="N467" i="6"/>
  <c r="G467" i="6" s="1"/>
  <c r="J467" i="7" s="1"/>
  <c r="C467" i="7"/>
  <c r="M466" i="7"/>
  <c r="K466" i="7"/>
  <c r="L466" i="7"/>
  <c r="E466" i="7"/>
  <c r="F466" i="7" s="1"/>
  <c r="N466" i="6"/>
  <c r="G466" i="6"/>
  <c r="J466" i="7"/>
  <c r="G466" i="7"/>
  <c r="C466" i="7"/>
  <c r="M465" i="7"/>
  <c r="K465" i="7"/>
  <c r="L465" i="7"/>
  <c r="E465" i="7"/>
  <c r="N465" i="6"/>
  <c r="G465" i="7" s="1"/>
  <c r="G465" i="6"/>
  <c r="J465" i="7"/>
  <c r="C465" i="7"/>
  <c r="M464" i="7"/>
  <c r="K464" i="7"/>
  <c r="L464" i="7"/>
  <c r="E464" i="7"/>
  <c r="F464" i="7" s="1"/>
  <c r="N464" i="6"/>
  <c r="G464" i="6"/>
  <c r="J464" i="7" s="1"/>
  <c r="G464" i="7"/>
  <c r="C464" i="7"/>
  <c r="M463" i="7"/>
  <c r="K463" i="7"/>
  <c r="L463" i="7"/>
  <c r="E463" i="7"/>
  <c r="F463" i="7" s="1"/>
  <c r="N463" i="6"/>
  <c r="G463" i="6" s="1"/>
  <c r="J463" i="7"/>
  <c r="G463" i="7"/>
  <c r="C463" i="7"/>
  <c r="M462" i="7"/>
  <c r="K462" i="7"/>
  <c r="L462" i="7"/>
  <c r="E462" i="7"/>
  <c r="F462" i="7" s="1"/>
  <c r="N462" i="6"/>
  <c r="G462" i="6"/>
  <c r="J462" i="7"/>
  <c r="G462" i="7"/>
  <c r="C462" i="7"/>
  <c r="M461" i="7"/>
  <c r="K461" i="7"/>
  <c r="L461" i="7"/>
  <c r="E461" i="7"/>
  <c r="N461" i="6"/>
  <c r="G461" i="7" s="1"/>
  <c r="G461" i="6"/>
  <c r="J461" i="6" s="1"/>
  <c r="J461" i="7"/>
  <c r="C461" i="7"/>
  <c r="M460" i="7"/>
  <c r="K460" i="7"/>
  <c r="L460" i="7"/>
  <c r="E460" i="7"/>
  <c r="F460" i="7" s="1"/>
  <c r="N460" i="6"/>
  <c r="G460" i="6"/>
  <c r="J460" i="7" s="1"/>
  <c r="G460" i="7"/>
  <c r="C460" i="7"/>
  <c r="M459" i="7"/>
  <c r="K459" i="7"/>
  <c r="L459" i="7"/>
  <c r="E459" i="7"/>
  <c r="N459" i="6"/>
  <c r="G459" i="6" s="1"/>
  <c r="J459" i="7"/>
  <c r="G459" i="7"/>
  <c r="C459" i="7"/>
  <c r="M458" i="7"/>
  <c r="K458" i="7"/>
  <c r="L458" i="7"/>
  <c r="E458" i="7"/>
  <c r="F458" i="7" s="1"/>
  <c r="N458" i="6"/>
  <c r="G458" i="6"/>
  <c r="J458" i="6" s="1"/>
  <c r="J458" i="7"/>
  <c r="G458" i="7"/>
  <c r="C458" i="7"/>
  <c r="M457" i="7"/>
  <c r="K457" i="7"/>
  <c r="L457" i="7"/>
  <c r="E457" i="7"/>
  <c r="N457" i="6"/>
  <c r="G457" i="7" s="1"/>
  <c r="G457" i="6"/>
  <c r="J457" i="7" s="1"/>
  <c r="C457" i="7"/>
  <c r="M456" i="7"/>
  <c r="K456" i="7"/>
  <c r="L456" i="7"/>
  <c r="E456" i="7"/>
  <c r="N456" i="6"/>
  <c r="G456" i="7" s="1"/>
  <c r="G456" i="6"/>
  <c r="J456" i="7" s="1"/>
  <c r="C456" i="7"/>
  <c r="M455" i="7"/>
  <c r="K455" i="7"/>
  <c r="L455" i="7"/>
  <c r="E455" i="7"/>
  <c r="N455" i="6"/>
  <c r="G455" i="6" s="1"/>
  <c r="J455" i="7"/>
  <c r="C455" i="7"/>
  <c r="M454" i="7"/>
  <c r="K454" i="7"/>
  <c r="L454" i="7"/>
  <c r="E454" i="7"/>
  <c r="F454" i="7" s="1"/>
  <c r="N454" i="6"/>
  <c r="G454" i="6"/>
  <c r="J454" i="7" s="1"/>
  <c r="G454" i="7"/>
  <c r="C454" i="7"/>
  <c r="M453" i="7"/>
  <c r="K453" i="7"/>
  <c r="L453" i="7"/>
  <c r="N453" i="6"/>
  <c r="G453" i="6"/>
  <c r="J453" i="7" s="1"/>
  <c r="G453" i="7"/>
  <c r="C453" i="7"/>
  <c r="M452" i="7"/>
  <c r="K452" i="7"/>
  <c r="L452" i="7"/>
  <c r="E452" i="7"/>
  <c r="N452" i="6"/>
  <c r="G452" i="7" s="1"/>
  <c r="C452" i="7"/>
  <c r="M451" i="7"/>
  <c r="K451" i="7"/>
  <c r="L451" i="7"/>
  <c r="E451" i="7"/>
  <c r="N451" i="7" s="1"/>
  <c r="N451" i="6"/>
  <c r="G451" i="6" s="1"/>
  <c r="J451" i="7" s="1"/>
  <c r="C451" i="7"/>
  <c r="M450" i="7"/>
  <c r="K450" i="7"/>
  <c r="L450" i="7"/>
  <c r="E450" i="7"/>
  <c r="F450" i="7" s="1"/>
  <c r="N450" i="6"/>
  <c r="G450" i="6" s="1"/>
  <c r="J450" i="7" s="1"/>
  <c r="C450" i="7"/>
  <c r="M449" i="7"/>
  <c r="K449" i="7"/>
  <c r="L449" i="7"/>
  <c r="E449" i="7"/>
  <c r="F449" i="7" s="1"/>
  <c r="N449" i="6"/>
  <c r="G449" i="6"/>
  <c r="J449" i="7"/>
  <c r="G449" i="7"/>
  <c r="C449" i="7"/>
  <c r="M448" i="7"/>
  <c r="K448" i="7"/>
  <c r="L448" i="7"/>
  <c r="E448" i="7"/>
  <c r="N448" i="6"/>
  <c r="G448" i="7" s="1"/>
  <c r="G448" i="6"/>
  <c r="J448" i="7"/>
  <c r="C448" i="7"/>
  <c r="M447" i="7"/>
  <c r="K447" i="7"/>
  <c r="L447" i="7"/>
  <c r="E447" i="7"/>
  <c r="F447" i="7" s="1"/>
  <c r="N447" i="6"/>
  <c r="G447" i="6"/>
  <c r="J447" i="7" s="1"/>
  <c r="G447" i="7"/>
  <c r="C447" i="7"/>
  <c r="M446" i="7"/>
  <c r="K446" i="7"/>
  <c r="L446" i="7"/>
  <c r="E446" i="7"/>
  <c r="F446" i="7" s="1"/>
  <c r="N446" i="6"/>
  <c r="G446" i="6" s="1"/>
  <c r="J446" i="7"/>
  <c r="G446" i="7"/>
  <c r="C446" i="7"/>
  <c r="M445" i="7"/>
  <c r="K445" i="7"/>
  <c r="L445" i="7"/>
  <c r="E445" i="7"/>
  <c r="F445" i="7" s="1"/>
  <c r="N445" i="6"/>
  <c r="G445" i="6"/>
  <c r="J445" i="6" s="1"/>
  <c r="J445" i="7"/>
  <c r="G445" i="7"/>
  <c r="C445" i="7"/>
  <c r="M444" i="7"/>
  <c r="K444" i="7"/>
  <c r="L444" i="7"/>
  <c r="E444" i="7"/>
  <c r="N444" i="6"/>
  <c r="G444" i="7" s="1"/>
  <c r="G444" i="6"/>
  <c r="J444" i="7"/>
  <c r="C444" i="7"/>
  <c r="M443" i="7"/>
  <c r="K443" i="7"/>
  <c r="L443" i="7"/>
  <c r="E443" i="7"/>
  <c r="N443" i="6"/>
  <c r="G443" i="6"/>
  <c r="J443" i="7" s="1"/>
  <c r="G443" i="7"/>
  <c r="C443" i="7"/>
  <c r="M442" i="7"/>
  <c r="K442" i="7"/>
  <c r="L442" i="7"/>
  <c r="E442" i="7"/>
  <c r="N442" i="6"/>
  <c r="G442" i="6" s="1"/>
  <c r="J442" i="7"/>
  <c r="G442" i="7"/>
  <c r="C442" i="7"/>
  <c r="M441" i="7"/>
  <c r="K441" i="7"/>
  <c r="L441" i="7"/>
  <c r="E441" i="7"/>
  <c r="N441" i="6"/>
  <c r="G441" i="6"/>
  <c r="J441" i="7"/>
  <c r="G441" i="7"/>
  <c r="C441" i="7"/>
  <c r="M440" i="7"/>
  <c r="K440" i="7"/>
  <c r="L440" i="7"/>
  <c r="E440" i="7"/>
  <c r="N440" i="6"/>
  <c r="G440" i="7" s="1"/>
  <c r="G440" i="6"/>
  <c r="J440" i="7" s="1"/>
  <c r="C440" i="7"/>
  <c r="M439" i="7"/>
  <c r="K439" i="7"/>
  <c r="L439" i="7"/>
  <c r="E439" i="7"/>
  <c r="F439" i="7" s="1"/>
  <c r="N439" i="6"/>
  <c r="G439" i="7" s="1"/>
  <c r="G439" i="6"/>
  <c r="J439" i="7" s="1"/>
  <c r="C439" i="7"/>
  <c r="M438" i="7"/>
  <c r="K438" i="7"/>
  <c r="L438" i="7"/>
  <c r="E438" i="7"/>
  <c r="F438" i="7" s="1"/>
  <c r="N438" i="6"/>
  <c r="G438" i="6" s="1"/>
  <c r="J438" i="6" s="1"/>
  <c r="J438" i="7"/>
  <c r="C438" i="7"/>
  <c r="M437" i="7"/>
  <c r="K437" i="7"/>
  <c r="L437" i="7"/>
  <c r="E437" i="7"/>
  <c r="N437" i="6"/>
  <c r="G437" i="6"/>
  <c r="J437" i="7" s="1"/>
  <c r="G437" i="7"/>
  <c r="C437" i="7"/>
  <c r="M436" i="7"/>
  <c r="K436" i="7"/>
  <c r="L436" i="7"/>
  <c r="E436" i="7"/>
  <c r="N436" i="6"/>
  <c r="G436" i="7" s="1"/>
  <c r="C436" i="7"/>
  <c r="M435" i="7"/>
  <c r="K435" i="7"/>
  <c r="L435" i="7"/>
  <c r="E435" i="7"/>
  <c r="F435" i="7" s="1"/>
  <c r="N435" i="6"/>
  <c r="G435" i="6" s="1"/>
  <c r="J435" i="7" s="1"/>
  <c r="C435" i="7"/>
  <c r="M434" i="7"/>
  <c r="K434" i="7"/>
  <c r="L434" i="7"/>
  <c r="E434" i="7"/>
  <c r="N434" i="6"/>
  <c r="G434" i="6" s="1"/>
  <c r="J434" i="7" s="1"/>
  <c r="C434" i="7"/>
  <c r="M433" i="7"/>
  <c r="K433" i="7"/>
  <c r="L433" i="7"/>
  <c r="E433" i="7"/>
  <c r="F433" i="7" s="1"/>
  <c r="N433" i="6"/>
  <c r="G433" i="6"/>
  <c r="J433" i="7"/>
  <c r="G433" i="7"/>
  <c r="C433" i="7"/>
  <c r="M432" i="7"/>
  <c r="K432" i="7"/>
  <c r="L432" i="7"/>
  <c r="E432" i="7"/>
  <c r="N432" i="6"/>
  <c r="G432" i="7" s="1"/>
  <c r="G432" i="6"/>
  <c r="J432" i="7"/>
  <c r="C432" i="7"/>
  <c r="M431" i="7"/>
  <c r="K431" i="7"/>
  <c r="L431" i="7"/>
  <c r="E431" i="7"/>
  <c r="F431" i="7" s="1"/>
  <c r="N431" i="6"/>
  <c r="G431" i="6"/>
  <c r="J431" i="7" s="1"/>
  <c r="G431" i="7"/>
  <c r="C431" i="7"/>
  <c r="M430" i="7"/>
  <c r="K430" i="7"/>
  <c r="L430" i="7"/>
  <c r="E430" i="7"/>
  <c r="F430" i="7" s="1"/>
  <c r="N430" i="6"/>
  <c r="G430" i="6" s="1"/>
  <c r="J430" i="7"/>
  <c r="G430" i="7"/>
  <c r="C430" i="7"/>
  <c r="M429" i="7"/>
  <c r="K429" i="7"/>
  <c r="L429" i="7"/>
  <c r="E429" i="7"/>
  <c r="F429" i="7" s="1"/>
  <c r="N429" i="6"/>
  <c r="G429" i="6"/>
  <c r="J429" i="7"/>
  <c r="G429" i="7"/>
  <c r="C429" i="7"/>
  <c r="M428" i="7"/>
  <c r="K428" i="7"/>
  <c r="L428" i="7"/>
  <c r="E428" i="7"/>
  <c r="N428" i="6"/>
  <c r="G428" i="7" s="1"/>
  <c r="G428" i="6"/>
  <c r="J428" i="6" s="1"/>
  <c r="J428" i="7"/>
  <c r="C428" i="7"/>
  <c r="M427" i="7"/>
  <c r="K427" i="7"/>
  <c r="L427" i="7"/>
  <c r="E427" i="7"/>
  <c r="F427" i="7" s="1"/>
  <c r="N427" i="6"/>
  <c r="G427" i="6"/>
  <c r="J427" i="7" s="1"/>
  <c r="G427" i="7"/>
  <c r="C427" i="7"/>
  <c r="M426" i="7"/>
  <c r="K426" i="7"/>
  <c r="L426" i="7"/>
  <c r="E426" i="7"/>
  <c r="N426" i="6"/>
  <c r="G426" i="6" s="1"/>
  <c r="J426" i="7"/>
  <c r="G426" i="7"/>
  <c r="C426" i="7"/>
  <c r="M425" i="7"/>
  <c r="K425" i="7"/>
  <c r="L425" i="7"/>
  <c r="E425" i="7"/>
  <c r="N425" i="6"/>
  <c r="G425" i="6"/>
  <c r="J425" i="6" s="1"/>
  <c r="J425" i="7"/>
  <c r="G425" i="7"/>
  <c r="C425" i="7"/>
  <c r="M424" i="7"/>
  <c r="K424" i="7"/>
  <c r="L424" i="7"/>
  <c r="E424" i="7"/>
  <c r="N424" i="6"/>
  <c r="G424" i="7" s="1"/>
  <c r="G424" i="6"/>
  <c r="J424" i="7" s="1"/>
  <c r="C424" i="7"/>
  <c r="M423" i="7"/>
  <c r="K423" i="7"/>
  <c r="L423" i="7"/>
  <c r="E423" i="7"/>
  <c r="F423" i="7" s="1"/>
  <c r="N423" i="6"/>
  <c r="G423" i="7" s="1"/>
  <c r="G423" i="6"/>
  <c r="J423" i="7" s="1"/>
  <c r="C423" i="7"/>
  <c r="M422" i="7"/>
  <c r="K422" i="7"/>
  <c r="L422" i="7"/>
  <c r="E422" i="7"/>
  <c r="F422" i="7" s="1"/>
  <c r="N422" i="6"/>
  <c r="G422" i="6" s="1"/>
  <c r="J422" i="6" s="1"/>
  <c r="J422" i="7"/>
  <c r="C422" i="7"/>
  <c r="M421" i="7"/>
  <c r="K421" i="7"/>
  <c r="L421" i="7"/>
  <c r="E421" i="7"/>
  <c r="N421" i="6"/>
  <c r="G421" i="6"/>
  <c r="J421" i="7" s="1"/>
  <c r="G421" i="7"/>
  <c r="C421" i="7"/>
  <c r="M420" i="7"/>
  <c r="K420" i="7"/>
  <c r="L420" i="7"/>
  <c r="E420" i="7"/>
  <c r="N420" i="6"/>
  <c r="G420" i="7" s="1"/>
  <c r="C420" i="7"/>
  <c r="M419" i="7"/>
  <c r="K419" i="7"/>
  <c r="L419" i="7"/>
  <c r="E419" i="7"/>
  <c r="F419" i="7" s="1"/>
  <c r="N419" i="6"/>
  <c r="G419" i="6" s="1"/>
  <c r="C419" i="7"/>
  <c r="M418" i="7"/>
  <c r="K418" i="7"/>
  <c r="L418" i="7"/>
  <c r="E418" i="7"/>
  <c r="N418" i="7" s="1"/>
  <c r="N418" i="6"/>
  <c r="G418" i="6" s="1"/>
  <c r="J418" i="7" s="1"/>
  <c r="C418" i="7"/>
  <c r="M417" i="7"/>
  <c r="K417" i="7"/>
  <c r="L417" i="7"/>
  <c r="N417" i="6"/>
  <c r="G417" i="6" s="1"/>
  <c r="J417" i="6" s="1"/>
  <c r="J417" i="7"/>
  <c r="C417" i="7"/>
  <c r="M416" i="7"/>
  <c r="K416" i="7"/>
  <c r="L416" i="7"/>
  <c r="E416" i="7"/>
  <c r="F416" i="7" s="1"/>
  <c r="N416" i="6"/>
  <c r="G416" i="6"/>
  <c r="J416" i="7" s="1"/>
  <c r="G416" i="7"/>
  <c r="C416" i="7"/>
  <c r="M415" i="7"/>
  <c r="K415" i="7"/>
  <c r="L415" i="7"/>
  <c r="E415" i="7"/>
  <c r="N415" i="6"/>
  <c r="G415" i="7" s="1"/>
  <c r="C415" i="7"/>
  <c r="M414" i="7"/>
  <c r="K414" i="7"/>
  <c r="L414" i="7"/>
  <c r="E414" i="7"/>
  <c r="F414" i="7" s="1"/>
  <c r="N414" i="6"/>
  <c r="G414" i="6" s="1"/>
  <c r="C414" i="7"/>
  <c r="M413" i="7"/>
  <c r="K413" i="7"/>
  <c r="L413" i="7"/>
  <c r="E413" i="7"/>
  <c r="N413" i="6"/>
  <c r="G413" i="6" s="1"/>
  <c r="J413" i="7" s="1"/>
  <c r="C413" i="7"/>
  <c r="M412" i="7"/>
  <c r="K412" i="7"/>
  <c r="L412" i="7"/>
  <c r="N412" i="6"/>
  <c r="G412" i="6" s="1"/>
  <c r="J412" i="6" s="1"/>
  <c r="J412" i="7"/>
  <c r="C412" i="7"/>
  <c r="M411" i="7"/>
  <c r="K411" i="7"/>
  <c r="L411" i="7"/>
  <c r="N411" i="6"/>
  <c r="G411" i="6" s="1"/>
  <c r="J411" i="6" s="1"/>
  <c r="J411" i="7"/>
  <c r="G411" i="7"/>
  <c r="C411" i="7"/>
  <c r="M410" i="7"/>
  <c r="K410" i="7"/>
  <c r="L410" i="7"/>
  <c r="E410" i="7"/>
  <c r="F410" i="7" s="1"/>
  <c r="N410" i="6"/>
  <c r="G410" i="6"/>
  <c r="J410" i="6" s="1"/>
  <c r="J410" i="7"/>
  <c r="G410" i="7"/>
  <c r="C410" i="7"/>
  <c r="M409" i="7"/>
  <c r="K409" i="7"/>
  <c r="L409" i="7"/>
  <c r="E409" i="7"/>
  <c r="N409" i="6"/>
  <c r="G409" i="7" s="1"/>
  <c r="G409" i="6"/>
  <c r="J409" i="7" s="1"/>
  <c r="C409" i="7"/>
  <c r="M408" i="7"/>
  <c r="K408" i="7"/>
  <c r="L408" i="7"/>
  <c r="E408" i="7"/>
  <c r="N408" i="6"/>
  <c r="G408" i="7" s="1"/>
  <c r="G408" i="6"/>
  <c r="J408" i="7" s="1"/>
  <c r="C408" i="7"/>
  <c r="M407" i="7"/>
  <c r="K407" i="7"/>
  <c r="L407" i="7"/>
  <c r="E407" i="7"/>
  <c r="F407" i="7" s="1"/>
  <c r="N407" i="6"/>
  <c r="G407" i="6" s="1"/>
  <c r="J407" i="6" s="1"/>
  <c r="J407" i="7"/>
  <c r="C407" i="7"/>
  <c r="M406" i="7"/>
  <c r="K406" i="7"/>
  <c r="L406" i="7"/>
  <c r="E406" i="7"/>
  <c r="N406" i="6"/>
  <c r="G406" i="6"/>
  <c r="J406" i="7" s="1"/>
  <c r="G406" i="7"/>
  <c r="C406" i="7"/>
  <c r="M405" i="7"/>
  <c r="K405" i="7"/>
  <c r="L405" i="7"/>
  <c r="E405" i="7"/>
  <c r="N405" i="6"/>
  <c r="G405" i="7" s="1"/>
  <c r="C405" i="7"/>
  <c r="M404" i="7"/>
  <c r="K404" i="7"/>
  <c r="L404" i="7"/>
  <c r="E404" i="7"/>
  <c r="F404" i="7" s="1"/>
  <c r="N404" i="6"/>
  <c r="G404" i="6" s="1"/>
  <c r="C404" i="7"/>
  <c r="M403" i="7"/>
  <c r="K403" i="7"/>
  <c r="L403" i="7"/>
  <c r="E403" i="7"/>
  <c r="N403" i="7" s="1"/>
  <c r="N403" i="6"/>
  <c r="G403" i="6" s="1"/>
  <c r="J403" i="7" s="1"/>
  <c r="C403" i="7"/>
  <c r="M402" i="7"/>
  <c r="K402" i="7"/>
  <c r="L402" i="7"/>
  <c r="E402" i="7"/>
  <c r="N402" i="7" s="1"/>
  <c r="N402" i="6"/>
  <c r="G402" i="6"/>
  <c r="J402" i="7"/>
  <c r="G402" i="7"/>
  <c r="C402" i="7"/>
  <c r="M401" i="7"/>
  <c r="K401" i="7"/>
  <c r="L401" i="7"/>
  <c r="E401" i="7"/>
  <c r="N401" i="6"/>
  <c r="G401" i="7" s="1"/>
  <c r="G401" i="6"/>
  <c r="J401" i="7"/>
  <c r="C401" i="7"/>
  <c r="M400" i="7"/>
  <c r="K400" i="7"/>
  <c r="L400" i="7"/>
  <c r="E400" i="7"/>
  <c r="N400" i="7" s="1"/>
  <c r="N400" i="6"/>
  <c r="G400" i="6"/>
  <c r="J400" i="7" s="1"/>
  <c r="G400" i="7"/>
  <c r="C400" i="7"/>
  <c r="M399" i="7"/>
  <c r="K399" i="7"/>
  <c r="L399" i="7"/>
  <c r="E399" i="7"/>
  <c r="F399" i="7" s="1"/>
  <c r="N399" i="6"/>
  <c r="G399" i="6" s="1"/>
  <c r="J399" i="7"/>
  <c r="G399" i="7"/>
  <c r="C399" i="7"/>
  <c r="M398" i="7"/>
  <c r="K398" i="7"/>
  <c r="L398" i="7"/>
  <c r="E398" i="7"/>
  <c r="F398" i="7" s="1"/>
  <c r="N398" i="6"/>
  <c r="G398" i="6"/>
  <c r="J398" i="6" s="1"/>
  <c r="J398" i="7"/>
  <c r="G398" i="7"/>
  <c r="C398" i="7"/>
  <c r="M397" i="7"/>
  <c r="K397" i="7"/>
  <c r="L397" i="7"/>
  <c r="E397" i="7"/>
  <c r="N397" i="6"/>
  <c r="G397" i="7" s="1"/>
  <c r="G397" i="6"/>
  <c r="J397" i="6" s="1"/>
  <c r="J397" i="7"/>
  <c r="C397" i="7"/>
  <c r="M396" i="7"/>
  <c r="K396" i="7"/>
  <c r="L396" i="7"/>
  <c r="E396" i="7"/>
  <c r="N396" i="6"/>
  <c r="G396" i="6"/>
  <c r="J396" i="7" s="1"/>
  <c r="G396" i="7"/>
  <c r="C396" i="7"/>
  <c r="M395" i="7"/>
  <c r="K395" i="7"/>
  <c r="L395" i="7"/>
  <c r="E395" i="7"/>
  <c r="N395" i="6"/>
  <c r="G395" i="6" s="1"/>
  <c r="J395" i="7"/>
  <c r="G395" i="7"/>
  <c r="C395" i="7"/>
  <c r="M394" i="7"/>
  <c r="K394" i="7"/>
  <c r="L394" i="7"/>
  <c r="E394" i="7"/>
  <c r="F394" i="7" s="1"/>
  <c r="N394" i="6"/>
  <c r="G394" i="6"/>
  <c r="J394" i="7"/>
  <c r="G394" i="7"/>
  <c r="C394" i="7"/>
  <c r="M393" i="7"/>
  <c r="K393" i="7"/>
  <c r="L393" i="7"/>
  <c r="E393" i="7"/>
  <c r="N393" i="6"/>
  <c r="G393" i="7" s="1"/>
  <c r="G393" i="6"/>
  <c r="J393" i="7" s="1"/>
  <c r="C393" i="7"/>
  <c r="M392" i="7"/>
  <c r="K392" i="7"/>
  <c r="L392" i="7"/>
  <c r="E392" i="7"/>
  <c r="N392" i="6"/>
  <c r="G392" i="7" s="1"/>
  <c r="G392" i="6"/>
  <c r="J392" i="7" s="1"/>
  <c r="C392" i="7"/>
  <c r="M391" i="7"/>
  <c r="K391" i="7"/>
  <c r="L391" i="7"/>
  <c r="E391" i="7"/>
  <c r="F391" i="7" s="1"/>
  <c r="N391" i="6"/>
  <c r="G391" i="6" s="1"/>
  <c r="J391" i="6" s="1"/>
  <c r="J391" i="7"/>
  <c r="C391" i="7"/>
  <c r="M390" i="7"/>
  <c r="K390" i="7"/>
  <c r="L390" i="7"/>
  <c r="E390" i="7"/>
  <c r="N390" i="6"/>
  <c r="G390" i="6"/>
  <c r="J390" i="7" s="1"/>
  <c r="G390" i="7"/>
  <c r="C390" i="7"/>
  <c r="M389" i="7"/>
  <c r="K389" i="7"/>
  <c r="L389" i="7"/>
  <c r="N389" i="6"/>
  <c r="G389" i="6"/>
  <c r="J389" i="7" s="1"/>
  <c r="G389" i="7"/>
  <c r="E389" i="7"/>
  <c r="C389" i="7"/>
  <c r="M388" i="7"/>
  <c r="K388" i="7"/>
  <c r="L388" i="7"/>
  <c r="E388" i="7"/>
  <c r="F388" i="7" s="1"/>
  <c r="N388" i="6"/>
  <c r="G388" i="6"/>
  <c r="J388" i="7" s="1"/>
  <c r="G388" i="7"/>
  <c r="C388" i="7"/>
  <c r="M387" i="7"/>
  <c r="K387" i="7"/>
  <c r="L387" i="7"/>
  <c r="E387" i="7"/>
  <c r="F387" i="7" s="1"/>
  <c r="N387" i="6"/>
  <c r="G387" i="6" s="1"/>
  <c r="J387" i="7"/>
  <c r="G387" i="7"/>
  <c r="C387" i="7"/>
  <c r="M386" i="7"/>
  <c r="K386" i="7"/>
  <c r="L386" i="7"/>
  <c r="E386" i="7"/>
  <c r="F386" i="7" s="1"/>
  <c r="N386" i="6"/>
  <c r="G386" i="6"/>
  <c r="J386" i="6" s="1"/>
  <c r="J386" i="7"/>
  <c r="G386" i="7"/>
  <c r="C386" i="7"/>
  <c r="M385" i="7"/>
  <c r="K385" i="7"/>
  <c r="L385" i="7"/>
  <c r="E385" i="7"/>
  <c r="N385" i="6"/>
  <c r="G385" i="7" s="1"/>
  <c r="G385" i="6"/>
  <c r="J385" i="6" s="1"/>
  <c r="J385" i="7"/>
  <c r="C385" i="7"/>
  <c r="M384" i="7"/>
  <c r="K384" i="7"/>
  <c r="L384" i="7"/>
  <c r="E384" i="7"/>
  <c r="N384" i="6"/>
  <c r="G384" i="6"/>
  <c r="J384" i="7" s="1"/>
  <c r="G384" i="7"/>
  <c r="C384" i="7"/>
  <c r="M383" i="7"/>
  <c r="K383" i="7"/>
  <c r="L383" i="7"/>
  <c r="E383" i="7"/>
  <c r="N383" i="6"/>
  <c r="G383" i="6" s="1"/>
  <c r="J383" i="6" s="1"/>
  <c r="J383" i="7"/>
  <c r="G383" i="7"/>
  <c r="C383" i="7"/>
  <c r="M382" i="7"/>
  <c r="K382" i="7"/>
  <c r="L382" i="7"/>
  <c r="E382" i="7"/>
  <c r="F382" i="7" s="1"/>
  <c r="N382" i="6"/>
  <c r="G382" i="6"/>
  <c r="J382" i="7"/>
  <c r="G382" i="7"/>
  <c r="C382" i="7"/>
  <c r="M381" i="7"/>
  <c r="K381" i="7"/>
  <c r="L381" i="7"/>
  <c r="N381" i="6"/>
  <c r="G381" i="6"/>
  <c r="J381" i="6" s="1"/>
  <c r="J381" i="7"/>
  <c r="G381" i="7"/>
  <c r="C381" i="7"/>
  <c r="M380" i="7"/>
  <c r="K380" i="7"/>
  <c r="L380" i="7"/>
  <c r="E380" i="7"/>
  <c r="N380" i="6"/>
  <c r="G380" i="7" s="1"/>
  <c r="G380" i="6"/>
  <c r="J380" i="7" s="1"/>
  <c r="C380" i="7"/>
  <c r="M379" i="7"/>
  <c r="K379" i="7"/>
  <c r="L379" i="7"/>
  <c r="E379" i="7"/>
  <c r="N379" i="6"/>
  <c r="G379" i="7" s="1"/>
  <c r="G379" i="6"/>
  <c r="J379" i="7" s="1"/>
  <c r="C379" i="7"/>
  <c r="M378" i="7"/>
  <c r="K378" i="7"/>
  <c r="L378" i="7"/>
  <c r="E378" i="7"/>
  <c r="F378" i="7" s="1"/>
  <c r="N378" i="6"/>
  <c r="G378" i="6" s="1"/>
  <c r="J378" i="7"/>
  <c r="C378" i="7"/>
  <c r="M377" i="7"/>
  <c r="K377" i="7"/>
  <c r="L377" i="7"/>
  <c r="N377" i="6"/>
  <c r="G377" i="6" s="1"/>
  <c r="J377" i="6" s="1"/>
  <c r="J377" i="7"/>
  <c r="G377" i="7"/>
  <c r="C377" i="7"/>
  <c r="M376" i="7"/>
  <c r="K376" i="7"/>
  <c r="L376" i="7"/>
  <c r="E376" i="7"/>
  <c r="N376" i="6"/>
  <c r="G376" i="6"/>
  <c r="J376" i="6" s="1"/>
  <c r="J376" i="7"/>
  <c r="G376" i="7"/>
  <c r="C376" i="7"/>
  <c r="M375" i="7"/>
  <c r="K375" i="7"/>
  <c r="L375" i="7"/>
  <c r="E375" i="7"/>
  <c r="N375" i="6"/>
  <c r="G375" i="7" s="1"/>
  <c r="G375" i="6"/>
  <c r="J375" i="7" s="1"/>
  <c r="C375" i="7"/>
  <c r="M374" i="7"/>
  <c r="K374" i="7"/>
  <c r="L374" i="7"/>
  <c r="E374" i="7"/>
  <c r="F374" i="7" s="1"/>
  <c r="N374" i="6"/>
  <c r="G374" i="7" s="1"/>
  <c r="G374" i="6"/>
  <c r="J374" i="7" s="1"/>
  <c r="C374" i="7"/>
  <c r="M373" i="7"/>
  <c r="K373" i="7"/>
  <c r="L373" i="7"/>
  <c r="E373" i="7"/>
  <c r="F373" i="7" s="1"/>
  <c r="N373" i="6"/>
  <c r="G373" i="6" s="1"/>
  <c r="J373" i="7"/>
  <c r="C373" i="7"/>
  <c r="M372" i="7"/>
  <c r="K372" i="7"/>
  <c r="L372" i="7"/>
  <c r="E372" i="7"/>
  <c r="N372" i="7" s="1"/>
  <c r="N372" i="6"/>
  <c r="G372" i="6"/>
  <c r="J372" i="7" s="1"/>
  <c r="G372" i="7"/>
  <c r="C372" i="7"/>
  <c r="M371" i="7"/>
  <c r="K371" i="7"/>
  <c r="L371" i="7"/>
  <c r="E371" i="7"/>
  <c r="N371" i="6"/>
  <c r="G371" i="7" s="1"/>
  <c r="C371" i="7"/>
  <c r="M370" i="7"/>
  <c r="K370" i="7"/>
  <c r="L370" i="7"/>
  <c r="E370" i="7"/>
  <c r="F370" i="7" s="1"/>
  <c r="N370" i="6"/>
  <c r="G370" i="6" s="1"/>
  <c r="C370" i="7"/>
  <c r="M369" i="7"/>
  <c r="K369" i="7"/>
  <c r="L369" i="7"/>
  <c r="E369" i="7"/>
  <c r="N369" i="6"/>
  <c r="G369" i="6" s="1"/>
  <c r="J369" i="7" s="1"/>
  <c r="C369" i="7"/>
  <c r="M368" i="7"/>
  <c r="K368" i="7"/>
  <c r="L368" i="7"/>
  <c r="E368" i="7"/>
  <c r="N368" i="7" s="1"/>
  <c r="N368" i="6"/>
  <c r="G368" i="6"/>
  <c r="J368" i="7"/>
  <c r="G368" i="7"/>
  <c r="C368" i="7"/>
  <c r="M367" i="7"/>
  <c r="K367" i="7"/>
  <c r="L367" i="7"/>
  <c r="E367" i="7"/>
  <c r="N367" i="6"/>
  <c r="G367" i="7" s="1"/>
  <c r="G367" i="6"/>
  <c r="J367" i="7"/>
  <c r="C367" i="7"/>
  <c r="M366" i="7"/>
  <c r="K366" i="7"/>
  <c r="L366" i="7"/>
  <c r="E366" i="7"/>
  <c r="F366" i="7" s="1"/>
  <c r="N366" i="6"/>
  <c r="G366" i="6"/>
  <c r="J366" i="7" s="1"/>
  <c r="G366" i="7"/>
  <c r="C366" i="7"/>
  <c r="M365" i="7"/>
  <c r="K365" i="7"/>
  <c r="L365" i="7"/>
  <c r="E365" i="7"/>
  <c r="F365" i="7" s="1"/>
  <c r="N365" i="6"/>
  <c r="G365" i="6" s="1"/>
  <c r="J365" i="7"/>
  <c r="G365" i="7"/>
  <c r="C365" i="7"/>
  <c r="M364" i="7"/>
  <c r="K364" i="7"/>
  <c r="L364" i="7"/>
  <c r="E364" i="7"/>
  <c r="N364" i="7" s="1"/>
  <c r="N364" i="6"/>
  <c r="G364" i="6"/>
  <c r="J364" i="6" s="1"/>
  <c r="J364" i="7"/>
  <c r="G364" i="7"/>
  <c r="C364" i="7"/>
  <c r="M363" i="7"/>
  <c r="K363" i="7"/>
  <c r="L363" i="7"/>
  <c r="E363" i="7"/>
  <c r="N363" i="6"/>
  <c r="G363" i="7" s="1"/>
  <c r="G363" i="6"/>
  <c r="J363" i="7"/>
  <c r="C363" i="7"/>
  <c r="M362" i="7"/>
  <c r="K362" i="7"/>
  <c r="L362" i="7"/>
  <c r="E362" i="7"/>
  <c r="N362" i="6"/>
  <c r="G362" i="6"/>
  <c r="J362" i="7" s="1"/>
  <c r="G362" i="7"/>
  <c r="C362" i="7"/>
  <c r="M361" i="7"/>
  <c r="K361" i="7"/>
  <c r="L361" i="7"/>
  <c r="E361" i="7"/>
  <c r="F361" i="7" s="1"/>
  <c r="N361" i="6"/>
  <c r="G361" i="6" s="1"/>
  <c r="J361" i="7"/>
  <c r="G361" i="7"/>
  <c r="C361" i="7"/>
  <c r="M360" i="7"/>
  <c r="K360" i="7"/>
  <c r="L360" i="7"/>
  <c r="E360" i="7"/>
  <c r="N360" i="6"/>
  <c r="G360" i="6"/>
  <c r="J360" i="6" s="1"/>
  <c r="J360" i="7"/>
  <c r="G360" i="7"/>
  <c r="C360" i="7"/>
  <c r="M359" i="7"/>
  <c r="K359" i="7"/>
  <c r="L359" i="7"/>
  <c r="E359" i="7"/>
  <c r="N359" i="6"/>
  <c r="G359" i="7" s="1"/>
  <c r="G359" i="6"/>
  <c r="J359" i="7" s="1"/>
  <c r="C359" i="7"/>
  <c r="M358" i="7"/>
  <c r="K358" i="7"/>
  <c r="L358" i="7"/>
  <c r="E358" i="7"/>
  <c r="F358" i="7" s="1"/>
  <c r="N358" i="6"/>
  <c r="G358" i="7" s="1"/>
  <c r="G358" i="6"/>
  <c r="J358" i="7" s="1"/>
  <c r="C358" i="7"/>
  <c r="M357" i="7"/>
  <c r="K357" i="7"/>
  <c r="L357" i="7"/>
  <c r="E357" i="7"/>
  <c r="N357" i="7" s="1"/>
  <c r="N357" i="6"/>
  <c r="G357" i="6" s="1"/>
  <c r="J357" i="7"/>
  <c r="C357" i="7"/>
  <c r="M356" i="7"/>
  <c r="K356" i="7"/>
  <c r="L356" i="7"/>
  <c r="E356" i="7"/>
  <c r="F356" i="7" s="1"/>
  <c r="N356" i="6"/>
  <c r="G356" i="6"/>
  <c r="J356" i="7" s="1"/>
  <c r="G356" i="7"/>
  <c r="C356" i="7"/>
  <c r="M355" i="7"/>
  <c r="K355" i="7"/>
  <c r="L355" i="7"/>
  <c r="E355" i="7"/>
  <c r="N355" i="6"/>
  <c r="G355" i="7" s="1"/>
  <c r="C355" i="7"/>
  <c r="M354" i="7"/>
  <c r="K354" i="7"/>
  <c r="L354" i="7"/>
  <c r="E354" i="7"/>
  <c r="F354" i="7" s="1"/>
  <c r="N354" i="6"/>
  <c r="G354" i="6" s="1"/>
  <c r="C354" i="7"/>
  <c r="M353" i="7"/>
  <c r="K353" i="7"/>
  <c r="L353" i="7"/>
  <c r="E353" i="7"/>
  <c r="N353" i="7" s="1"/>
  <c r="N353" i="6"/>
  <c r="G353" i="6" s="1"/>
  <c r="J353" i="7" s="1"/>
  <c r="C353" i="7"/>
  <c r="M352" i="7"/>
  <c r="K352" i="7"/>
  <c r="L352" i="7"/>
  <c r="N352" i="6"/>
  <c r="G352" i="6" s="1"/>
  <c r="J352" i="7"/>
  <c r="E352" i="7"/>
  <c r="C352" i="7"/>
  <c r="M351" i="7"/>
  <c r="K351" i="7"/>
  <c r="L351" i="7"/>
  <c r="E351" i="7"/>
  <c r="N351" i="6"/>
  <c r="G351" i="7" s="1"/>
  <c r="C351" i="7"/>
  <c r="M350" i="7"/>
  <c r="K350" i="7"/>
  <c r="L350" i="7"/>
  <c r="E350" i="7"/>
  <c r="F350" i="7" s="1"/>
  <c r="N350" i="6"/>
  <c r="G350" i="6" s="1"/>
  <c r="C350" i="7"/>
  <c r="M349" i="7"/>
  <c r="K349" i="7"/>
  <c r="L349" i="7"/>
  <c r="E349" i="7"/>
  <c r="N349" i="6"/>
  <c r="G349" i="6" s="1"/>
  <c r="J349" i="7" s="1"/>
  <c r="C349" i="7"/>
  <c r="M348" i="7"/>
  <c r="K348" i="7"/>
  <c r="L348" i="7"/>
  <c r="E348" i="7"/>
  <c r="F348" i="7" s="1"/>
  <c r="N348" i="6"/>
  <c r="G348" i="6"/>
  <c r="J348" i="7"/>
  <c r="G348" i="7"/>
  <c r="C348" i="7"/>
  <c r="M347" i="7"/>
  <c r="K347" i="7"/>
  <c r="L347" i="7"/>
  <c r="E347" i="7"/>
  <c r="N347" i="6"/>
  <c r="G347" i="7" s="1"/>
  <c r="G347" i="6"/>
  <c r="J347" i="6" s="1"/>
  <c r="J347" i="7"/>
  <c r="C347" i="7"/>
  <c r="M346" i="7"/>
  <c r="K346" i="7"/>
  <c r="L346" i="7"/>
  <c r="E346" i="7"/>
  <c r="F346" i="7" s="1"/>
  <c r="N346" i="6"/>
  <c r="G346" i="6"/>
  <c r="J346" i="7" s="1"/>
  <c r="G346" i="7"/>
  <c r="C346" i="7"/>
  <c r="M345" i="7"/>
  <c r="K345" i="7"/>
  <c r="L345" i="7"/>
  <c r="E345" i="7"/>
  <c r="F345" i="7" s="1"/>
  <c r="N345" i="6"/>
  <c r="G345" i="6" s="1"/>
  <c r="J345" i="7"/>
  <c r="G345" i="7"/>
  <c r="C345" i="7"/>
  <c r="M344" i="7"/>
  <c r="K344" i="7"/>
  <c r="L344" i="7"/>
  <c r="E344" i="7"/>
  <c r="F344" i="7" s="1"/>
  <c r="N344" i="6"/>
  <c r="G344" i="6"/>
  <c r="J344" i="7"/>
  <c r="G344" i="7"/>
  <c r="C344" i="7"/>
  <c r="M343" i="7"/>
  <c r="K343" i="7"/>
  <c r="L343" i="7"/>
  <c r="E343" i="7"/>
  <c r="N343" i="6"/>
  <c r="G343" i="7" s="1"/>
  <c r="G343" i="6"/>
  <c r="J343" i="7"/>
  <c r="C343" i="7"/>
  <c r="M342" i="7"/>
  <c r="K342" i="7"/>
  <c r="L342" i="7"/>
  <c r="E342" i="7"/>
  <c r="N342" i="6"/>
  <c r="G342" i="6"/>
  <c r="J342" i="7" s="1"/>
  <c r="G342" i="7"/>
  <c r="C342" i="7"/>
  <c r="M341" i="7"/>
  <c r="K341" i="7"/>
  <c r="L341" i="7"/>
  <c r="E341" i="7"/>
  <c r="N341" i="6"/>
  <c r="G341" i="6" s="1"/>
  <c r="J341" i="7"/>
  <c r="G341" i="7"/>
  <c r="C341" i="7"/>
  <c r="M340" i="7"/>
  <c r="K340" i="7"/>
  <c r="L340" i="7"/>
  <c r="E340" i="7"/>
  <c r="N340" i="6"/>
  <c r="G340" i="6"/>
  <c r="J340" i="7"/>
  <c r="G340" i="7"/>
  <c r="C340" i="7"/>
  <c r="M339" i="7"/>
  <c r="K339" i="7"/>
  <c r="L339" i="7"/>
  <c r="E339" i="7"/>
  <c r="N339" i="6"/>
  <c r="G339" i="7" s="1"/>
  <c r="G339" i="6"/>
  <c r="J339" i="7" s="1"/>
  <c r="C339" i="7"/>
  <c r="M338" i="7"/>
  <c r="K338" i="7"/>
  <c r="L338" i="7"/>
  <c r="E338" i="7"/>
  <c r="N338" i="6"/>
  <c r="G338" i="7" s="1"/>
  <c r="G338" i="6"/>
  <c r="J338" i="7" s="1"/>
  <c r="C338" i="7"/>
  <c r="M337" i="7"/>
  <c r="K337" i="7"/>
  <c r="L337" i="7"/>
  <c r="E337" i="7"/>
  <c r="F337" i="7" s="1"/>
  <c r="N337" i="6"/>
  <c r="G337" i="6" s="1"/>
  <c r="J337" i="7"/>
  <c r="C337" i="7"/>
  <c r="M336" i="7"/>
  <c r="K336" i="7"/>
  <c r="L336" i="7"/>
  <c r="E336" i="7"/>
  <c r="F336" i="7" s="1"/>
  <c r="N336" i="6"/>
  <c r="G336" i="6"/>
  <c r="J336" i="7" s="1"/>
  <c r="G336" i="7"/>
  <c r="C336" i="7"/>
  <c r="M335" i="7"/>
  <c r="K335" i="7"/>
  <c r="L335" i="7"/>
  <c r="E335" i="7"/>
  <c r="N335" i="6"/>
  <c r="G335" i="7" s="1"/>
  <c r="C335" i="7"/>
  <c r="M334" i="7"/>
  <c r="K334" i="7"/>
  <c r="L334" i="7"/>
  <c r="E334" i="7"/>
  <c r="N334" i="6"/>
  <c r="G334" i="6" s="1"/>
  <c r="C334" i="7"/>
  <c r="M333" i="7"/>
  <c r="K333" i="7"/>
  <c r="L333" i="7"/>
  <c r="E333" i="7"/>
  <c r="F333" i="7" s="1"/>
  <c r="N333" i="6"/>
  <c r="G333" i="6" s="1"/>
  <c r="J333" i="7" s="1"/>
  <c r="C333" i="7"/>
  <c r="M332" i="7"/>
  <c r="K332" i="7"/>
  <c r="L332" i="7"/>
  <c r="E332" i="7"/>
  <c r="F332" i="7" s="1"/>
  <c r="N332" i="6"/>
  <c r="G332" i="6"/>
  <c r="J332" i="7"/>
  <c r="G332" i="7"/>
  <c r="C332" i="7"/>
  <c r="M331" i="7"/>
  <c r="K331" i="7"/>
  <c r="L331" i="7"/>
  <c r="E331" i="7"/>
  <c r="N331" i="6"/>
  <c r="G331" i="7" s="1"/>
  <c r="G331" i="6"/>
  <c r="J331" i="7"/>
  <c r="C331" i="7"/>
  <c r="M330" i="7"/>
  <c r="K330" i="7"/>
  <c r="L330" i="7"/>
  <c r="E330" i="7"/>
  <c r="F330" i="7" s="1"/>
  <c r="N330" i="6"/>
  <c r="G330" i="6"/>
  <c r="J330" i="7" s="1"/>
  <c r="G330" i="7"/>
  <c r="C330" i="7"/>
  <c r="M329" i="7"/>
  <c r="K329" i="7"/>
  <c r="L329" i="7"/>
  <c r="E329" i="7"/>
  <c r="F329" i="7" s="1"/>
  <c r="N329" i="6"/>
  <c r="G329" i="6" s="1"/>
  <c r="J329" i="7"/>
  <c r="G329" i="7"/>
  <c r="C329" i="7"/>
  <c r="M328" i="7"/>
  <c r="K328" i="7"/>
  <c r="L328" i="7"/>
  <c r="E328" i="7"/>
  <c r="F328" i="7" s="1"/>
  <c r="N328" i="6"/>
  <c r="G328" i="6"/>
  <c r="J328" i="7"/>
  <c r="G328" i="7"/>
  <c r="C328" i="7"/>
  <c r="M327" i="7"/>
  <c r="K327" i="7"/>
  <c r="L327" i="7"/>
  <c r="E327" i="7"/>
  <c r="N327" i="6"/>
  <c r="G327" i="7" s="1"/>
  <c r="G327" i="6"/>
  <c r="J327" i="7"/>
  <c r="C327" i="7"/>
  <c r="M326" i="7"/>
  <c r="K326" i="7"/>
  <c r="L326" i="7"/>
  <c r="E326" i="7"/>
  <c r="N326" i="6"/>
  <c r="N326" i="7" s="1"/>
  <c r="G326" i="6"/>
  <c r="J326" i="7" s="1"/>
  <c r="G326" i="7"/>
  <c r="C326" i="7"/>
  <c r="M325" i="7"/>
  <c r="K325" i="7"/>
  <c r="L325" i="7"/>
  <c r="E325" i="7"/>
  <c r="N325" i="6"/>
  <c r="G325" i="6" s="1"/>
  <c r="J325" i="7"/>
  <c r="G325" i="7"/>
  <c r="C325" i="7"/>
  <c r="M324" i="7"/>
  <c r="K324" i="7"/>
  <c r="L324" i="7"/>
  <c r="N324" i="6"/>
  <c r="G324" i="6" s="1"/>
  <c r="J324" i="7"/>
  <c r="G324" i="7"/>
  <c r="E324" i="7"/>
  <c r="F324" i="7" s="1"/>
  <c r="C324" i="7"/>
  <c r="M323" i="7"/>
  <c r="K323" i="7"/>
  <c r="L323" i="7"/>
  <c r="E323" i="7"/>
  <c r="N323" i="6"/>
  <c r="G323" i="7" s="1"/>
  <c r="G323" i="6"/>
  <c r="J323" i="7"/>
  <c r="C323" i="7"/>
  <c r="M322" i="7"/>
  <c r="K322" i="7"/>
  <c r="L322" i="7"/>
  <c r="E322" i="7"/>
  <c r="N322" i="6"/>
  <c r="G322" i="6"/>
  <c r="J322" i="7" s="1"/>
  <c r="G322" i="7"/>
  <c r="C322" i="7"/>
  <c r="M321" i="7"/>
  <c r="K321" i="7"/>
  <c r="L321" i="7"/>
  <c r="E321" i="7"/>
  <c r="N321" i="6"/>
  <c r="G321" i="6" s="1"/>
  <c r="J321" i="6" s="1"/>
  <c r="J321" i="7"/>
  <c r="G321" i="7"/>
  <c r="C321" i="7"/>
  <c r="M320" i="7"/>
  <c r="K320" i="7"/>
  <c r="L320" i="7"/>
  <c r="E320" i="7"/>
  <c r="N320" i="6"/>
  <c r="G320" i="6"/>
  <c r="J320" i="7"/>
  <c r="G320" i="7"/>
  <c r="C320" i="7"/>
  <c r="M319" i="7"/>
  <c r="K319" i="7"/>
  <c r="L319" i="7"/>
  <c r="E319" i="7"/>
  <c r="N319" i="6"/>
  <c r="G319" i="7" s="1"/>
  <c r="G319" i="6"/>
  <c r="J319" i="7" s="1"/>
  <c r="C319" i="7"/>
  <c r="M318" i="7"/>
  <c r="K318" i="7"/>
  <c r="L318" i="7"/>
  <c r="E318" i="7"/>
  <c r="F318" i="7" s="1"/>
  <c r="N318" i="6"/>
  <c r="G318" i="7" s="1"/>
  <c r="G318" i="6"/>
  <c r="J318" i="7" s="1"/>
  <c r="C318" i="7"/>
  <c r="M317" i="7"/>
  <c r="K317" i="7"/>
  <c r="L317" i="7"/>
  <c r="E317" i="7"/>
  <c r="F317" i="7" s="1"/>
  <c r="N317" i="6"/>
  <c r="G317" i="6" s="1"/>
  <c r="J317" i="7"/>
  <c r="C317" i="7"/>
  <c r="M316" i="7"/>
  <c r="K316" i="7"/>
  <c r="L316" i="7"/>
  <c r="E316" i="7"/>
  <c r="N316" i="6"/>
  <c r="G316" i="6"/>
  <c r="J316" i="7" s="1"/>
  <c r="G316" i="7"/>
  <c r="C316" i="7"/>
  <c r="M315" i="7"/>
  <c r="K315" i="7"/>
  <c r="L315" i="7"/>
  <c r="E315" i="7"/>
  <c r="N315" i="6"/>
  <c r="G315" i="7" s="1"/>
  <c r="C315" i="7"/>
  <c r="M314" i="7"/>
  <c r="K314" i="7"/>
  <c r="L314" i="7"/>
  <c r="E314" i="7"/>
  <c r="N314" i="6"/>
  <c r="G314" i="6" s="1"/>
  <c r="C314" i="7"/>
  <c r="M313" i="7"/>
  <c r="K313" i="7"/>
  <c r="L313" i="7"/>
  <c r="E313" i="7"/>
  <c r="N313" i="6"/>
  <c r="G313" i="6" s="1"/>
  <c r="J313" i="7" s="1"/>
  <c r="C313" i="7"/>
  <c r="M312" i="7"/>
  <c r="K312" i="7"/>
  <c r="L312" i="7"/>
  <c r="E312" i="7"/>
  <c r="F312" i="7" s="1"/>
  <c r="N312" i="6"/>
  <c r="G312" i="6"/>
  <c r="J312" i="7"/>
  <c r="G312" i="7"/>
  <c r="C312" i="7"/>
  <c r="M311" i="7"/>
  <c r="K311" i="7"/>
  <c r="L311" i="7"/>
  <c r="E311" i="7"/>
  <c r="N311" i="6"/>
  <c r="G311" i="7" s="1"/>
  <c r="G311" i="6"/>
  <c r="J311" i="7"/>
  <c r="C311" i="7"/>
  <c r="M310" i="7"/>
  <c r="K310" i="7"/>
  <c r="L310" i="7"/>
  <c r="E310" i="7"/>
  <c r="F310" i="7" s="1"/>
  <c r="N310" i="6"/>
  <c r="G310" i="6"/>
  <c r="J310" i="7" s="1"/>
  <c r="G310" i="7"/>
  <c r="C310" i="7"/>
  <c r="M309" i="7"/>
  <c r="K309" i="7"/>
  <c r="L309" i="7"/>
  <c r="E309" i="7"/>
  <c r="F309" i="7" s="1"/>
  <c r="N309" i="6"/>
  <c r="G309" i="6" s="1"/>
  <c r="J309" i="7"/>
  <c r="G309" i="7"/>
  <c r="C309" i="7"/>
  <c r="M308" i="7"/>
  <c r="K308" i="7"/>
  <c r="L308" i="7"/>
  <c r="E308" i="7"/>
  <c r="F308" i="7" s="1"/>
  <c r="N308" i="6"/>
  <c r="G308" i="6"/>
  <c r="J308" i="7"/>
  <c r="G308" i="7"/>
  <c r="C308" i="7"/>
  <c r="M307" i="7"/>
  <c r="K307" i="7"/>
  <c r="L307" i="7"/>
  <c r="E307" i="7"/>
  <c r="N307" i="6"/>
  <c r="G307" i="7" s="1"/>
  <c r="G307" i="6"/>
  <c r="J307" i="7"/>
  <c r="C307" i="7"/>
  <c r="M306" i="7"/>
  <c r="K306" i="7"/>
  <c r="L306" i="7"/>
  <c r="E306" i="7"/>
  <c r="F306" i="7" s="1"/>
  <c r="N306" i="6"/>
  <c r="G306" i="6"/>
  <c r="J306" i="7" s="1"/>
  <c r="G306" i="7"/>
  <c r="C306" i="7"/>
  <c r="M305" i="7"/>
  <c r="K305" i="7"/>
  <c r="L305" i="7"/>
  <c r="E305" i="7"/>
  <c r="N305" i="6"/>
  <c r="G305" i="6" s="1"/>
  <c r="J305" i="6" s="1"/>
  <c r="J305" i="7"/>
  <c r="G305" i="7"/>
  <c r="C305" i="7"/>
  <c r="M304" i="7"/>
  <c r="K304" i="7"/>
  <c r="L304" i="7"/>
  <c r="E304" i="7"/>
  <c r="F304" i="7" s="1"/>
  <c r="N304" i="6"/>
  <c r="G304" i="6"/>
  <c r="J304" i="6" s="1"/>
  <c r="J304" i="7"/>
  <c r="G304" i="7"/>
  <c r="C304" i="7"/>
  <c r="M303" i="7"/>
  <c r="K303" i="7"/>
  <c r="L303" i="7"/>
  <c r="E303" i="7"/>
  <c r="N303" i="6"/>
  <c r="G303" i="7" s="1"/>
  <c r="G303" i="6"/>
  <c r="J303" i="7" s="1"/>
  <c r="C303" i="7"/>
  <c r="M302" i="7"/>
  <c r="K302" i="7"/>
  <c r="L302" i="7"/>
  <c r="E302" i="7"/>
  <c r="N302" i="7" s="1"/>
  <c r="N302" i="6"/>
  <c r="G302" i="7" s="1"/>
  <c r="G302" i="6"/>
  <c r="J302" i="7" s="1"/>
  <c r="C302" i="7"/>
  <c r="M301" i="7"/>
  <c r="K301" i="7"/>
  <c r="L301" i="7"/>
  <c r="E301" i="7"/>
  <c r="N301" i="6"/>
  <c r="G301" i="6" s="1"/>
  <c r="J301" i="7"/>
  <c r="C301" i="7"/>
  <c r="M300" i="7"/>
  <c r="K300" i="7"/>
  <c r="L300" i="7"/>
  <c r="N300" i="6"/>
  <c r="G300" i="6" s="1"/>
  <c r="J300" i="6" s="1"/>
  <c r="J300" i="7"/>
  <c r="G300" i="7"/>
  <c r="C300" i="7"/>
  <c r="M299" i="7"/>
  <c r="K299" i="7"/>
  <c r="L299" i="7"/>
  <c r="E299" i="7"/>
  <c r="N299" i="6"/>
  <c r="G299" i="6"/>
  <c r="J299" i="6" s="1"/>
  <c r="J299" i="7"/>
  <c r="G299" i="7"/>
  <c r="C299" i="7"/>
  <c r="M298" i="7"/>
  <c r="K298" i="7"/>
  <c r="L298" i="7"/>
  <c r="E298" i="7"/>
  <c r="N298" i="6"/>
  <c r="G298" i="7" s="1"/>
  <c r="G298" i="6"/>
  <c r="J298" i="7" s="1"/>
  <c r="C298" i="7"/>
  <c r="M297" i="7"/>
  <c r="K297" i="7"/>
  <c r="L297" i="7"/>
  <c r="E297" i="7"/>
  <c r="F297" i="7" s="1"/>
  <c r="N297" i="6"/>
  <c r="G297" i="7" s="1"/>
  <c r="G297" i="6"/>
  <c r="J297" i="7" s="1"/>
  <c r="C297" i="7"/>
  <c r="M296" i="7"/>
  <c r="K296" i="7"/>
  <c r="L296" i="7"/>
  <c r="E296" i="7"/>
  <c r="N296" i="6"/>
  <c r="G296" i="6" s="1"/>
  <c r="J296" i="6" s="1"/>
  <c r="J296" i="7"/>
  <c r="C296" i="7"/>
  <c r="M295" i="7"/>
  <c r="K295" i="7"/>
  <c r="L295" i="7"/>
  <c r="E295" i="7"/>
  <c r="F295" i="7" s="1"/>
  <c r="N295" i="6"/>
  <c r="G295" i="6"/>
  <c r="J295" i="7" s="1"/>
  <c r="G295" i="7"/>
  <c r="C295" i="7"/>
  <c r="M294" i="7"/>
  <c r="K294" i="7"/>
  <c r="L294" i="7"/>
  <c r="E294" i="7"/>
  <c r="N294" i="6"/>
  <c r="G294" i="7" s="1"/>
  <c r="C294" i="7"/>
  <c r="M293" i="7"/>
  <c r="K293" i="7"/>
  <c r="L293" i="7"/>
  <c r="E293" i="7"/>
  <c r="F293" i="7" s="1"/>
  <c r="N293" i="6"/>
  <c r="G293" i="6" s="1"/>
  <c r="C293" i="7"/>
  <c r="M292" i="7"/>
  <c r="K292" i="7"/>
  <c r="L292" i="7"/>
  <c r="E292" i="7"/>
  <c r="F292" i="7" s="1"/>
  <c r="N292" i="6"/>
  <c r="G292" i="6" s="1"/>
  <c r="J292" i="7" s="1"/>
  <c r="C292" i="7"/>
  <c r="M291" i="7"/>
  <c r="K291" i="7"/>
  <c r="L291" i="7"/>
  <c r="E291" i="7"/>
  <c r="F291" i="7" s="1"/>
  <c r="N291" i="6"/>
  <c r="G291" i="6"/>
  <c r="J291" i="7"/>
  <c r="G291" i="7"/>
  <c r="C291" i="7"/>
  <c r="M290" i="7"/>
  <c r="K290" i="7"/>
  <c r="L290" i="7"/>
  <c r="E290" i="7"/>
  <c r="N290" i="6"/>
  <c r="G290" i="7" s="1"/>
  <c r="G290" i="6"/>
  <c r="J290" i="7"/>
  <c r="C290" i="7"/>
  <c r="M289" i="7"/>
  <c r="K289" i="7"/>
  <c r="L289" i="7"/>
  <c r="E289" i="7"/>
  <c r="F289" i="7" s="1"/>
  <c r="N289" i="6"/>
  <c r="G289" i="6"/>
  <c r="J289" i="7" s="1"/>
  <c r="G289" i="7"/>
  <c r="C289" i="7"/>
  <c r="M288" i="7"/>
  <c r="K288" i="7"/>
  <c r="L288" i="7"/>
  <c r="E288" i="7"/>
  <c r="F288" i="7" s="1"/>
  <c r="N288" i="6"/>
  <c r="G288" i="6" s="1"/>
  <c r="J288" i="7"/>
  <c r="G288" i="7"/>
  <c r="C288" i="7"/>
  <c r="M287" i="7"/>
  <c r="K287" i="7"/>
  <c r="L287" i="7"/>
  <c r="E287" i="7"/>
  <c r="F287" i="7" s="1"/>
  <c r="N287" i="6"/>
  <c r="G287" i="6"/>
  <c r="J287" i="7"/>
  <c r="G287" i="7"/>
  <c r="C287" i="7"/>
  <c r="M286" i="7"/>
  <c r="K286" i="7"/>
  <c r="L286" i="7"/>
  <c r="E286" i="7"/>
  <c r="N286" i="6"/>
  <c r="G286" i="7" s="1"/>
  <c r="G286" i="6"/>
  <c r="J286" i="6" s="1"/>
  <c r="J286" i="7"/>
  <c r="C286" i="7"/>
  <c r="M285" i="7"/>
  <c r="K285" i="7"/>
  <c r="L285" i="7"/>
  <c r="E285" i="7"/>
  <c r="N285" i="6"/>
  <c r="G285" i="6"/>
  <c r="J285" i="7" s="1"/>
  <c r="G285" i="7"/>
  <c r="C285" i="7"/>
  <c r="M284" i="7"/>
  <c r="K284" i="7"/>
  <c r="L284" i="7"/>
  <c r="E284" i="7"/>
  <c r="N284" i="6"/>
  <c r="G284" i="6" s="1"/>
  <c r="J284" i="7"/>
  <c r="G284" i="7"/>
  <c r="C284" i="7"/>
  <c r="M283" i="7"/>
  <c r="K283" i="7"/>
  <c r="L283" i="7"/>
  <c r="E283" i="7"/>
  <c r="N283" i="6"/>
  <c r="G283" i="6"/>
  <c r="J283" i="6" s="1"/>
  <c r="J283" i="7"/>
  <c r="G283" i="7"/>
  <c r="C283" i="7"/>
  <c r="M282" i="7"/>
  <c r="K282" i="7"/>
  <c r="L282" i="7"/>
  <c r="E282" i="7"/>
  <c r="N282" i="6"/>
  <c r="G282" i="7" s="1"/>
  <c r="G282" i="6"/>
  <c r="J282" i="7" s="1"/>
  <c r="C282" i="7"/>
  <c r="M281" i="7"/>
  <c r="K281" i="7"/>
  <c r="L281" i="7"/>
  <c r="E281" i="7"/>
  <c r="N281" i="6"/>
  <c r="G281" i="7" s="1"/>
  <c r="G281" i="6"/>
  <c r="J281" i="7" s="1"/>
  <c r="C281" i="7"/>
  <c r="M280" i="7"/>
  <c r="K280" i="7"/>
  <c r="L280" i="7"/>
  <c r="E280" i="7"/>
  <c r="F280" i="7" s="1"/>
  <c r="N280" i="6"/>
  <c r="G280" i="6" s="1"/>
  <c r="J280" i="6" s="1"/>
  <c r="J280" i="7"/>
  <c r="C280" i="7"/>
  <c r="M279" i="7"/>
  <c r="K279" i="7"/>
  <c r="L279" i="7"/>
  <c r="E279" i="7"/>
  <c r="F279" i="7" s="1"/>
  <c r="N279" i="6"/>
  <c r="G279" i="6"/>
  <c r="J279" i="7" s="1"/>
  <c r="G279" i="7"/>
  <c r="C279" i="7"/>
  <c r="M278" i="7"/>
  <c r="K278" i="7"/>
  <c r="L278" i="7"/>
  <c r="E278" i="7"/>
  <c r="N278" i="6"/>
  <c r="G278" i="7" s="1"/>
  <c r="C278" i="7"/>
  <c r="M277" i="7"/>
  <c r="K277" i="7"/>
  <c r="L277" i="7"/>
  <c r="E277" i="7"/>
  <c r="F277" i="7"/>
  <c r="N277" i="6"/>
  <c r="G277" i="6" s="1"/>
  <c r="J277" i="7"/>
  <c r="G277" i="7"/>
  <c r="C277" i="7"/>
  <c r="M276" i="7"/>
  <c r="K276" i="7"/>
  <c r="L276" i="7"/>
  <c r="N276" i="6"/>
  <c r="G276" i="6" s="1"/>
  <c r="J276" i="7" s="1"/>
  <c r="C276" i="7"/>
  <c r="M275" i="7"/>
  <c r="K275" i="7"/>
  <c r="L275" i="7"/>
  <c r="E275" i="7"/>
  <c r="N275" i="6"/>
  <c r="G275" i="6"/>
  <c r="J275" i="7"/>
  <c r="G275" i="7"/>
  <c r="C275" i="7"/>
  <c r="M274" i="7"/>
  <c r="K274" i="7"/>
  <c r="L274" i="7"/>
  <c r="E274" i="7"/>
  <c r="N274" i="6"/>
  <c r="G274" i="7" s="1"/>
  <c r="G274" i="6"/>
  <c r="J274" i="7"/>
  <c r="C274" i="7"/>
  <c r="M273" i="7"/>
  <c r="K273" i="7"/>
  <c r="L273" i="7"/>
  <c r="E273" i="7"/>
  <c r="F273" i="7" s="1"/>
  <c r="N273" i="6"/>
  <c r="G273" i="6"/>
  <c r="J273" i="7" s="1"/>
  <c r="G273" i="7"/>
  <c r="C273" i="7"/>
  <c r="M272" i="7"/>
  <c r="K272" i="7"/>
  <c r="L272" i="7"/>
  <c r="E272" i="7"/>
  <c r="F272" i="7" s="1"/>
  <c r="N272" i="6"/>
  <c r="G272" i="6" s="1"/>
  <c r="J272" i="7"/>
  <c r="G272" i="7"/>
  <c r="C272" i="7"/>
  <c r="M271" i="7"/>
  <c r="K271" i="7"/>
  <c r="L271" i="7"/>
  <c r="E271" i="7"/>
  <c r="F271" i="7" s="1"/>
  <c r="N271" i="6"/>
  <c r="G271" i="6"/>
  <c r="J271" i="6" s="1"/>
  <c r="J271" i="7"/>
  <c r="G271" i="7"/>
  <c r="C271" i="7"/>
  <c r="M270" i="7"/>
  <c r="K270" i="7"/>
  <c r="L270" i="7"/>
  <c r="E270" i="7"/>
  <c r="N270" i="6"/>
  <c r="G270" i="7" s="1"/>
  <c r="G270" i="6"/>
  <c r="J270" i="7"/>
  <c r="C270" i="7"/>
  <c r="M269" i="7"/>
  <c r="K269" i="7"/>
  <c r="L269" i="7"/>
  <c r="E269" i="7"/>
  <c r="N269" i="6"/>
  <c r="G269" i="6"/>
  <c r="J269" i="7" s="1"/>
  <c r="G269" i="7"/>
  <c r="C269" i="7"/>
  <c r="M268" i="7"/>
  <c r="K268" i="7"/>
  <c r="L268" i="7"/>
  <c r="E268" i="7"/>
  <c r="N268" i="6"/>
  <c r="G268" i="6" s="1"/>
  <c r="J268" i="7"/>
  <c r="G268" i="7"/>
  <c r="C268" i="7"/>
  <c r="M267" i="7"/>
  <c r="K267" i="7"/>
  <c r="L267" i="7"/>
  <c r="E267" i="7"/>
  <c r="N267" i="6"/>
  <c r="G267" i="6"/>
  <c r="J267" i="6" s="1"/>
  <c r="J267" i="7"/>
  <c r="G267" i="7"/>
  <c r="C267" i="7"/>
  <c r="M266" i="7"/>
  <c r="K266" i="7"/>
  <c r="L266" i="7"/>
  <c r="E266" i="7"/>
  <c r="N266" i="6"/>
  <c r="G266" i="7" s="1"/>
  <c r="G266" i="6"/>
  <c r="J266" i="7" s="1"/>
  <c r="C266" i="7"/>
  <c r="M265" i="7"/>
  <c r="K265" i="7"/>
  <c r="L265" i="7"/>
  <c r="E265" i="7"/>
  <c r="F265" i="7" s="1"/>
  <c r="N265" i="6"/>
  <c r="G265" i="7" s="1"/>
  <c r="G265" i="6"/>
  <c r="J265" i="7" s="1"/>
  <c r="C265" i="7"/>
  <c r="M264" i="7"/>
  <c r="K264" i="7"/>
  <c r="L264" i="7"/>
  <c r="E264" i="7"/>
  <c r="N264" i="6"/>
  <c r="G264" i="6" s="1"/>
  <c r="J264" i="7"/>
  <c r="C264" i="7"/>
  <c r="M263" i="7"/>
  <c r="K263" i="7"/>
  <c r="L263" i="7"/>
  <c r="E263" i="7"/>
  <c r="N263" i="6"/>
  <c r="G263" i="6"/>
  <c r="J263" i="7" s="1"/>
  <c r="G263" i="7"/>
  <c r="C263" i="7"/>
  <c r="M262" i="7"/>
  <c r="K262" i="7"/>
  <c r="L262" i="7"/>
  <c r="E262" i="7"/>
  <c r="N262" i="6"/>
  <c r="G262" i="7" s="1"/>
  <c r="C262" i="7"/>
  <c r="M261" i="7"/>
  <c r="K261" i="7"/>
  <c r="L261" i="7"/>
  <c r="E261" i="7"/>
  <c r="F261" i="7" s="1"/>
  <c r="N261" i="6"/>
  <c r="G261" i="6" s="1"/>
  <c r="C261" i="7"/>
  <c r="M260" i="7"/>
  <c r="K260" i="7"/>
  <c r="L260" i="7"/>
  <c r="E260" i="7"/>
  <c r="N260" i="6"/>
  <c r="G260" i="6" s="1"/>
  <c r="J260" i="7" s="1"/>
  <c r="C260" i="7"/>
  <c r="M259" i="7"/>
  <c r="K259" i="7"/>
  <c r="L259" i="7"/>
  <c r="E259" i="7"/>
  <c r="F259" i="7" s="1"/>
  <c r="N259" i="6"/>
  <c r="G259" i="6"/>
  <c r="J259" i="7"/>
  <c r="G259" i="7"/>
  <c r="C259" i="7"/>
  <c r="M258" i="7"/>
  <c r="K258" i="7"/>
  <c r="L258" i="7"/>
  <c r="E258" i="7"/>
  <c r="N258" i="6"/>
  <c r="G258" i="7" s="1"/>
  <c r="G258" i="6"/>
  <c r="J258" i="7"/>
  <c r="C258" i="7"/>
  <c r="M257" i="7"/>
  <c r="K257" i="7"/>
  <c r="L257" i="7"/>
  <c r="E257" i="7"/>
  <c r="F257" i="7" s="1"/>
  <c r="N257" i="6"/>
  <c r="G257" i="6"/>
  <c r="J257" i="7" s="1"/>
  <c r="G257" i="7"/>
  <c r="C257" i="7"/>
  <c r="M256" i="7"/>
  <c r="K256" i="7"/>
  <c r="L256" i="7"/>
  <c r="E256" i="7"/>
  <c r="F256" i="7" s="1"/>
  <c r="N256" i="6"/>
  <c r="G256" i="6" s="1"/>
  <c r="J256" i="7"/>
  <c r="G256" i="7"/>
  <c r="C256" i="7"/>
  <c r="M255" i="7"/>
  <c r="K255" i="7"/>
  <c r="L255" i="7"/>
  <c r="E255" i="7"/>
  <c r="F255" i="7" s="1"/>
  <c r="N255" i="6"/>
  <c r="G255" i="6"/>
  <c r="J255" i="7"/>
  <c r="G255" i="7"/>
  <c r="C255" i="7"/>
  <c r="M254" i="7"/>
  <c r="K254" i="7"/>
  <c r="L254" i="7"/>
  <c r="E254" i="7"/>
  <c r="N254" i="6"/>
  <c r="G254" i="7" s="1"/>
  <c r="G254" i="6"/>
  <c r="J254" i="7"/>
  <c r="C254" i="7"/>
  <c r="M253" i="7"/>
  <c r="K253" i="7"/>
  <c r="L253" i="7"/>
  <c r="E253" i="7"/>
  <c r="F253" i="7" s="1"/>
  <c r="N253" i="6"/>
  <c r="G253" i="6"/>
  <c r="J253" i="7" s="1"/>
  <c r="G253" i="7"/>
  <c r="C253" i="7"/>
  <c r="M252" i="7"/>
  <c r="K252" i="7"/>
  <c r="L252" i="7"/>
  <c r="N252" i="6"/>
  <c r="G252" i="6"/>
  <c r="J252" i="7" s="1"/>
  <c r="G252" i="7"/>
  <c r="C252" i="7"/>
  <c r="M251" i="7"/>
  <c r="K251" i="7"/>
  <c r="L251" i="7"/>
  <c r="E251" i="7"/>
  <c r="F251" i="7" s="1"/>
  <c r="N251" i="6"/>
  <c r="G251" i="6" s="1"/>
  <c r="J251" i="7"/>
  <c r="G251" i="7"/>
  <c r="C251" i="7"/>
  <c r="M250" i="7"/>
  <c r="K250" i="7"/>
  <c r="L250" i="7"/>
  <c r="E250" i="7"/>
  <c r="F250" i="7" s="1"/>
  <c r="N250" i="6"/>
  <c r="G250" i="6"/>
  <c r="J250" i="7"/>
  <c r="G250" i="7"/>
  <c r="C250" i="7"/>
  <c r="M249" i="7"/>
  <c r="K249" i="7"/>
  <c r="L249" i="7"/>
  <c r="E249" i="7"/>
  <c r="N249" i="6"/>
  <c r="G249" i="7" s="1"/>
  <c r="G249" i="6"/>
  <c r="J249" i="7"/>
  <c r="C249" i="7"/>
  <c r="M248" i="7"/>
  <c r="K248" i="7"/>
  <c r="L248" i="7"/>
  <c r="E248" i="7"/>
  <c r="F248" i="7" s="1"/>
  <c r="N248" i="6"/>
  <c r="G248" i="6"/>
  <c r="J248" i="7" s="1"/>
  <c r="G248" i="7"/>
  <c r="C248" i="7"/>
  <c r="M247" i="7"/>
  <c r="K247" i="7"/>
  <c r="L247" i="7"/>
  <c r="E247" i="7"/>
  <c r="N247" i="6"/>
  <c r="G247" i="6" s="1"/>
  <c r="J247" i="7"/>
  <c r="G247" i="7"/>
  <c r="C247" i="7"/>
  <c r="M246" i="7"/>
  <c r="K246" i="7"/>
  <c r="L246" i="7"/>
  <c r="E246" i="7"/>
  <c r="N246" i="6"/>
  <c r="G246" i="6"/>
  <c r="J246" i="6" s="1"/>
  <c r="J246" i="7"/>
  <c r="G246" i="7"/>
  <c r="C246" i="7"/>
  <c r="M245" i="7"/>
  <c r="K245" i="7"/>
  <c r="L245" i="7"/>
  <c r="E245" i="7"/>
  <c r="N245" i="6"/>
  <c r="G245" i="7" s="1"/>
  <c r="G245" i="6"/>
  <c r="J245" i="7" s="1"/>
  <c r="C245" i="7"/>
  <c r="M244" i="7"/>
  <c r="K244" i="7"/>
  <c r="L244" i="7"/>
  <c r="E244" i="7"/>
  <c r="F244" i="7" s="1"/>
  <c r="N244" i="6"/>
  <c r="G244" i="7" s="1"/>
  <c r="G244" i="6"/>
  <c r="J244" i="7" s="1"/>
  <c r="C244" i="7"/>
  <c r="M243" i="7"/>
  <c r="K243" i="7"/>
  <c r="L243" i="7"/>
  <c r="E243" i="7"/>
  <c r="F243" i="7" s="1"/>
  <c r="N243" i="6"/>
  <c r="G243" i="6" s="1"/>
  <c r="J243" i="6" s="1"/>
  <c r="J243" i="7"/>
  <c r="C243" i="7"/>
  <c r="M242" i="7"/>
  <c r="K242" i="7"/>
  <c r="L242" i="7"/>
  <c r="E242" i="7"/>
  <c r="F242" i="7" s="1"/>
  <c r="N242" i="6"/>
  <c r="G242" i="6"/>
  <c r="J242" i="7" s="1"/>
  <c r="G242" i="7"/>
  <c r="C242" i="7"/>
  <c r="M241" i="7"/>
  <c r="K241" i="7"/>
  <c r="L241" i="7"/>
  <c r="E241" i="7"/>
  <c r="N241" i="6"/>
  <c r="G241" i="7" s="1"/>
  <c r="C241" i="7"/>
  <c r="M240" i="7"/>
  <c r="K240" i="7"/>
  <c r="L240" i="7"/>
  <c r="E240" i="7"/>
  <c r="N240" i="6"/>
  <c r="G240" i="6" s="1"/>
  <c r="J240" i="7" s="1"/>
  <c r="C240" i="7"/>
  <c r="M239" i="7"/>
  <c r="K239" i="7"/>
  <c r="L239" i="7"/>
  <c r="E239" i="7"/>
  <c r="F239" i="7" s="1"/>
  <c r="N239" i="6"/>
  <c r="G239" i="6" s="1"/>
  <c r="J239" i="7" s="1"/>
  <c r="C239" i="7"/>
  <c r="M238" i="7"/>
  <c r="K238" i="7"/>
  <c r="L238" i="7"/>
  <c r="E238" i="7"/>
  <c r="F238" i="7" s="1"/>
  <c r="N238" i="6"/>
  <c r="G238" i="6"/>
  <c r="J238" i="7"/>
  <c r="G238" i="7"/>
  <c r="C238" i="7"/>
  <c r="M237" i="7"/>
  <c r="K237" i="7"/>
  <c r="L237" i="7"/>
  <c r="E237" i="7"/>
  <c r="N237" i="6"/>
  <c r="G237" i="7" s="1"/>
  <c r="G237" i="6"/>
  <c r="J237" i="6" s="1"/>
  <c r="J237" i="7"/>
  <c r="C237" i="7"/>
  <c r="M236" i="7"/>
  <c r="K236" i="7"/>
  <c r="L236" i="7"/>
  <c r="E236" i="7"/>
  <c r="F236" i="7" s="1"/>
  <c r="N236" i="6"/>
  <c r="G236" i="6"/>
  <c r="J236" i="7" s="1"/>
  <c r="G236" i="7"/>
  <c r="C236" i="7"/>
  <c r="M235" i="7"/>
  <c r="K235" i="7"/>
  <c r="L235" i="7"/>
  <c r="E235" i="7"/>
  <c r="N235" i="7" s="1"/>
  <c r="N235" i="6"/>
  <c r="G235" i="6" s="1"/>
  <c r="J235" i="7"/>
  <c r="G235" i="7"/>
  <c r="C235" i="7"/>
  <c r="M234" i="7"/>
  <c r="K234" i="7"/>
  <c r="L234" i="7"/>
  <c r="E234" i="7"/>
  <c r="F234" i="7" s="1"/>
  <c r="N234" i="6"/>
  <c r="G234" i="6"/>
  <c r="J234" i="7"/>
  <c r="G234" i="7"/>
  <c r="C234" i="7"/>
  <c r="M233" i="7"/>
  <c r="K233" i="7"/>
  <c r="L233" i="7"/>
  <c r="E233" i="7"/>
  <c r="N233" i="6"/>
  <c r="G233" i="7" s="1"/>
  <c r="G233" i="6"/>
  <c r="J233" i="7"/>
  <c r="C233" i="7"/>
  <c r="M232" i="7"/>
  <c r="K232" i="7"/>
  <c r="L232" i="7"/>
  <c r="E232" i="7"/>
  <c r="N232" i="6"/>
  <c r="G232" i="6"/>
  <c r="J232" i="7" s="1"/>
  <c r="G232" i="7"/>
  <c r="C232" i="7"/>
  <c r="M231" i="7"/>
  <c r="K231" i="7"/>
  <c r="L231" i="7"/>
  <c r="E231" i="7"/>
  <c r="N231" i="6"/>
  <c r="G231" i="6" s="1"/>
  <c r="J231" i="7"/>
  <c r="G231" i="7"/>
  <c r="C231" i="7"/>
  <c r="M230" i="7"/>
  <c r="K230" i="7"/>
  <c r="L230" i="7"/>
  <c r="E230" i="7"/>
  <c r="N230" i="6"/>
  <c r="G230" i="6"/>
  <c r="J230" i="7"/>
  <c r="G230" i="7"/>
  <c r="C230" i="7"/>
  <c r="M229" i="7"/>
  <c r="K229" i="7"/>
  <c r="L229" i="7"/>
  <c r="E229" i="7"/>
  <c r="N229" i="6"/>
  <c r="G229" i="7" s="1"/>
  <c r="G229" i="6"/>
  <c r="J229" i="7" s="1"/>
  <c r="C229" i="7"/>
  <c r="M228" i="7"/>
  <c r="K228" i="7"/>
  <c r="L228" i="7"/>
  <c r="E228" i="7"/>
  <c r="N228" i="6"/>
  <c r="G228" i="7" s="1"/>
  <c r="G228" i="6"/>
  <c r="J228" i="7" s="1"/>
  <c r="C228" i="7"/>
  <c r="M227" i="7"/>
  <c r="K227" i="7"/>
  <c r="L227" i="7"/>
  <c r="E227" i="7"/>
  <c r="F227" i="7" s="1"/>
  <c r="N227" i="6"/>
  <c r="G227" i="6" s="1"/>
  <c r="J227" i="7"/>
  <c r="C227" i="7"/>
  <c r="M226" i="7"/>
  <c r="K226" i="7"/>
  <c r="L226" i="7"/>
  <c r="E226" i="7"/>
  <c r="N226" i="6"/>
  <c r="G226" i="6"/>
  <c r="J226" i="7" s="1"/>
  <c r="G226" i="7"/>
  <c r="C226" i="7"/>
  <c r="M225" i="7"/>
  <c r="K225" i="7"/>
  <c r="L225" i="7"/>
  <c r="E225" i="7"/>
  <c r="N225" i="6"/>
  <c r="G225" i="7" s="1"/>
  <c r="C225" i="7"/>
  <c r="M224" i="7"/>
  <c r="K224" i="7"/>
  <c r="L224" i="7"/>
  <c r="E224" i="7"/>
  <c r="F224" i="7" s="1"/>
  <c r="N224" i="6"/>
  <c r="G224" i="6" s="1"/>
  <c r="C224" i="7"/>
  <c r="M223" i="7"/>
  <c r="K223" i="7"/>
  <c r="L223" i="7"/>
  <c r="E223" i="7"/>
  <c r="N223" i="6"/>
  <c r="G223" i="6" s="1"/>
  <c r="J223" i="7" s="1"/>
  <c r="C223" i="7"/>
  <c r="M222" i="7"/>
  <c r="K222" i="7"/>
  <c r="L222" i="7"/>
  <c r="E222" i="7"/>
  <c r="F222" i="7" s="1"/>
  <c r="N222" i="6"/>
  <c r="G222" i="6"/>
  <c r="J222" i="7"/>
  <c r="G222" i="7"/>
  <c r="C222" i="7"/>
  <c r="M221" i="7"/>
  <c r="K221" i="7"/>
  <c r="L221" i="7"/>
  <c r="E221" i="7"/>
  <c r="N221" i="6"/>
  <c r="G221" i="7" s="1"/>
  <c r="G221" i="6"/>
  <c r="J221" i="7"/>
  <c r="C221" i="7"/>
  <c r="M220" i="7"/>
  <c r="K220" i="7"/>
  <c r="L220" i="7"/>
  <c r="E220" i="7"/>
  <c r="F220" i="7" s="1"/>
  <c r="N220" i="6"/>
  <c r="G220" i="6"/>
  <c r="J220" i="7" s="1"/>
  <c r="G220" i="7"/>
  <c r="C220" i="7"/>
  <c r="M219" i="7"/>
  <c r="K219" i="7"/>
  <c r="L219" i="7"/>
  <c r="E219" i="7"/>
  <c r="F219" i="7" s="1"/>
  <c r="N219" i="6"/>
  <c r="G219" i="6" s="1"/>
  <c r="J219" i="7"/>
  <c r="G219" i="7"/>
  <c r="C219" i="7"/>
  <c r="M218" i="7"/>
  <c r="K218" i="7"/>
  <c r="L218" i="7"/>
  <c r="E218" i="7"/>
  <c r="F218" i="7" s="1"/>
  <c r="N218" i="6"/>
  <c r="G218" i="6"/>
  <c r="J218" i="7"/>
  <c r="G218" i="7"/>
  <c r="C218" i="7"/>
  <c r="M217" i="7"/>
  <c r="K217" i="7"/>
  <c r="L217" i="7"/>
  <c r="E217" i="7"/>
  <c r="F217" i="7"/>
  <c r="N217" i="6"/>
  <c r="G217" i="7" s="1"/>
  <c r="G217" i="6"/>
  <c r="J217" i="7" s="1"/>
  <c r="C217" i="7"/>
  <c r="M216" i="7"/>
  <c r="K216" i="7"/>
  <c r="L216" i="7"/>
  <c r="E216" i="7"/>
  <c r="F216" i="7" s="1"/>
  <c r="N216" i="6"/>
  <c r="G216" i="6" s="1"/>
  <c r="J216" i="7"/>
  <c r="C216" i="7"/>
  <c r="M215" i="7"/>
  <c r="K215" i="7"/>
  <c r="L215" i="7"/>
  <c r="E215" i="7"/>
  <c r="N215" i="6"/>
  <c r="G215" i="6"/>
  <c r="J215" i="7" s="1"/>
  <c r="G215" i="7"/>
  <c r="C215" i="7"/>
  <c r="M214" i="7"/>
  <c r="K214" i="7"/>
  <c r="L214" i="7"/>
  <c r="E214" i="7"/>
  <c r="N214" i="6"/>
  <c r="G214" i="7" s="1"/>
  <c r="C214" i="7"/>
  <c r="M213" i="7"/>
  <c r="K213" i="7"/>
  <c r="L213" i="7"/>
  <c r="E213" i="7"/>
  <c r="F213" i="7" s="1"/>
  <c r="N213" i="6"/>
  <c r="G213" i="6" s="1"/>
  <c r="J213" i="7" s="1"/>
  <c r="C213" i="7"/>
  <c r="M212" i="7"/>
  <c r="K212" i="7"/>
  <c r="L212" i="7"/>
  <c r="E212" i="7"/>
  <c r="F212" i="7" s="1"/>
  <c r="N212" i="6"/>
  <c r="G212" i="6" s="1"/>
  <c r="J212" i="7" s="1"/>
  <c r="C212" i="7"/>
  <c r="M211" i="7"/>
  <c r="K211" i="7"/>
  <c r="L211" i="7"/>
  <c r="E211" i="7"/>
  <c r="F211" i="7" s="1"/>
  <c r="N211" i="6"/>
  <c r="G211" i="6"/>
  <c r="J211" i="7"/>
  <c r="G211" i="7"/>
  <c r="C211" i="7"/>
  <c r="M210" i="7"/>
  <c r="K210" i="7"/>
  <c r="L210" i="7"/>
  <c r="E210" i="7"/>
  <c r="N210" i="6"/>
  <c r="G210" i="7" s="1"/>
  <c r="G210" i="6"/>
  <c r="J210" i="7"/>
  <c r="C210" i="7"/>
  <c r="M209" i="7"/>
  <c r="K209" i="7"/>
  <c r="L209" i="7"/>
  <c r="E209" i="7"/>
  <c r="F209" i="7" s="1"/>
  <c r="N209" i="6"/>
  <c r="G209" i="6"/>
  <c r="J209" i="7" s="1"/>
  <c r="G209" i="7"/>
  <c r="C209" i="7"/>
  <c r="M208" i="7"/>
  <c r="K208" i="7"/>
  <c r="L208" i="7"/>
  <c r="E208" i="7"/>
  <c r="F208" i="7" s="1"/>
  <c r="N208" i="6"/>
  <c r="G208" i="6" s="1"/>
  <c r="J208" i="7"/>
  <c r="G208" i="7"/>
  <c r="C208" i="7"/>
  <c r="M207" i="7"/>
  <c r="K207" i="7"/>
  <c r="L207" i="7"/>
  <c r="E207" i="7"/>
  <c r="F207" i="7" s="1"/>
  <c r="N207" i="6"/>
  <c r="G207" i="6"/>
  <c r="J207" i="7"/>
  <c r="G207" i="7"/>
  <c r="C207" i="7"/>
  <c r="M206" i="7"/>
  <c r="K206" i="7"/>
  <c r="L206" i="7"/>
  <c r="E206" i="7"/>
  <c r="N206" i="6"/>
  <c r="G206" i="7" s="1"/>
  <c r="G206" i="6"/>
  <c r="J206" i="7"/>
  <c r="C206" i="7"/>
  <c r="M205" i="7"/>
  <c r="K205" i="7"/>
  <c r="L205" i="7"/>
  <c r="E205" i="7"/>
  <c r="N205" i="6"/>
  <c r="G205" i="6"/>
  <c r="J205" i="7" s="1"/>
  <c r="G205" i="7"/>
  <c r="C205" i="7"/>
  <c r="M204" i="7"/>
  <c r="K204" i="7"/>
  <c r="L204" i="7"/>
  <c r="E204" i="7"/>
  <c r="F204" i="7" s="1"/>
  <c r="N204" i="6"/>
  <c r="G204" i="6" s="1"/>
  <c r="J204" i="7"/>
  <c r="G204" i="7"/>
  <c r="C204" i="7"/>
  <c r="M203" i="7"/>
  <c r="K203" i="7"/>
  <c r="L203" i="7"/>
  <c r="E203" i="7"/>
  <c r="F203" i="7" s="1"/>
  <c r="N203" i="6"/>
  <c r="G203" i="6"/>
  <c r="J203" i="7"/>
  <c r="G203" i="7"/>
  <c r="C203" i="7"/>
  <c r="M202" i="7"/>
  <c r="K202" i="7"/>
  <c r="L202" i="7"/>
  <c r="E202" i="7"/>
  <c r="N202" i="6"/>
  <c r="G202" i="7" s="1"/>
  <c r="G202" i="6"/>
  <c r="J202" i="7" s="1"/>
  <c r="C202" i="7"/>
  <c r="M201" i="7"/>
  <c r="K201" i="7"/>
  <c r="L201" i="7"/>
  <c r="E201" i="7"/>
  <c r="F201" i="7" s="1"/>
  <c r="N201" i="6"/>
  <c r="G201" i="7" s="1"/>
  <c r="G201" i="6"/>
  <c r="J201" i="7" s="1"/>
  <c r="C201" i="7"/>
  <c r="M200" i="7"/>
  <c r="K200" i="7"/>
  <c r="L200" i="7"/>
  <c r="E200" i="7"/>
  <c r="N200" i="6"/>
  <c r="G200" i="6" s="1"/>
  <c r="J200" i="7"/>
  <c r="C200" i="7"/>
  <c r="M199" i="7"/>
  <c r="K199" i="7"/>
  <c r="L199" i="7"/>
  <c r="E199" i="7"/>
  <c r="N199" i="7" s="1"/>
  <c r="N199" i="6"/>
  <c r="G199" i="6"/>
  <c r="J199" i="7" s="1"/>
  <c r="G199" i="7"/>
  <c r="C199" i="7"/>
  <c r="M198" i="7"/>
  <c r="K198" i="7"/>
  <c r="L198" i="7"/>
  <c r="E198" i="7"/>
  <c r="N198" i="6"/>
  <c r="G198" i="7" s="1"/>
  <c r="C198" i="7"/>
  <c r="M197" i="7"/>
  <c r="K197" i="7"/>
  <c r="L197" i="7"/>
  <c r="E197" i="7"/>
  <c r="F197" i="7" s="1"/>
  <c r="N197" i="6"/>
  <c r="G197" i="6" s="1"/>
  <c r="C197" i="7"/>
  <c r="M196" i="7"/>
  <c r="K196" i="7"/>
  <c r="L196" i="7"/>
  <c r="E196" i="7"/>
  <c r="N196" i="7" s="1"/>
  <c r="N196" i="6"/>
  <c r="G196" i="6" s="1"/>
  <c r="J196" i="7" s="1"/>
  <c r="C196" i="7"/>
  <c r="M195" i="7"/>
  <c r="K195" i="7"/>
  <c r="L195" i="7"/>
  <c r="E195" i="7"/>
  <c r="N195" i="6"/>
  <c r="G195" i="6"/>
  <c r="J195" i="7"/>
  <c r="G195" i="7"/>
  <c r="C195" i="7"/>
  <c r="M194" i="7"/>
  <c r="K194" i="7"/>
  <c r="L194" i="7"/>
  <c r="E194" i="7"/>
  <c r="N194" i="6"/>
  <c r="G194" i="7" s="1"/>
  <c r="G194" i="6"/>
  <c r="J194" i="6" s="1"/>
  <c r="J194" i="7"/>
  <c r="C194" i="7"/>
  <c r="M193" i="7"/>
  <c r="K193" i="7"/>
  <c r="L193" i="7"/>
  <c r="E193" i="7"/>
  <c r="F193" i="7" s="1"/>
  <c r="N193" i="6"/>
  <c r="G193" i="6"/>
  <c r="J193" i="7" s="1"/>
  <c r="G193" i="7"/>
  <c r="C193" i="7"/>
  <c r="M192" i="7"/>
  <c r="K192" i="7"/>
  <c r="L192" i="7"/>
  <c r="E192" i="7"/>
  <c r="F192" i="7" s="1"/>
  <c r="N192" i="6"/>
  <c r="G192" i="6" s="1"/>
  <c r="J192" i="7"/>
  <c r="G192" i="7"/>
  <c r="C192" i="7"/>
  <c r="M191" i="7"/>
  <c r="K191" i="7"/>
  <c r="L191" i="7"/>
  <c r="E191" i="7"/>
  <c r="F191" i="7" s="1"/>
  <c r="N191" i="6"/>
  <c r="G191" i="6"/>
  <c r="J191" i="7"/>
  <c r="G191" i="7"/>
  <c r="C191" i="7"/>
  <c r="M190" i="7"/>
  <c r="K190" i="7"/>
  <c r="L190" i="7"/>
  <c r="E190" i="7"/>
  <c r="N190" i="6"/>
  <c r="G190" i="7" s="1"/>
  <c r="G190" i="6"/>
  <c r="J190" i="7"/>
  <c r="C190" i="7"/>
  <c r="M189" i="7"/>
  <c r="K189" i="7"/>
  <c r="L189" i="7"/>
  <c r="E189" i="7"/>
  <c r="F189" i="7" s="1"/>
  <c r="N189" i="6"/>
  <c r="G189" i="6"/>
  <c r="J189" i="7" s="1"/>
  <c r="G189" i="7"/>
  <c r="C189" i="7"/>
  <c r="M188" i="7"/>
  <c r="K188" i="7"/>
  <c r="L188" i="7"/>
  <c r="E188" i="7"/>
  <c r="N188" i="6"/>
  <c r="G188" i="6" s="1"/>
  <c r="J188" i="7"/>
  <c r="G188" i="7"/>
  <c r="C188" i="7"/>
  <c r="M187" i="7"/>
  <c r="K187" i="7"/>
  <c r="L187" i="7"/>
  <c r="E187" i="7"/>
  <c r="N187" i="6"/>
  <c r="G187" i="6"/>
  <c r="J187" i="7"/>
  <c r="G187" i="7"/>
  <c r="C187" i="7"/>
  <c r="M186" i="7"/>
  <c r="K186" i="7"/>
  <c r="L186" i="7"/>
  <c r="E186" i="7"/>
  <c r="N186" i="6"/>
  <c r="G186" i="7" s="1"/>
  <c r="G186" i="6"/>
  <c r="J186" i="7" s="1"/>
  <c r="C186" i="7"/>
  <c r="M185" i="7"/>
  <c r="K185" i="7"/>
  <c r="L185" i="7"/>
  <c r="E185" i="7"/>
  <c r="F185" i="7" s="1"/>
  <c r="N185" i="6"/>
  <c r="G185" i="7" s="1"/>
  <c r="G185" i="6"/>
  <c r="J185" i="7" s="1"/>
  <c r="C185" i="7"/>
  <c r="M184" i="7"/>
  <c r="K184" i="7"/>
  <c r="L184" i="7"/>
  <c r="E184" i="7"/>
  <c r="F184" i="7" s="1"/>
  <c r="N184" i="6"/>
  <c r="G184" i="6" s="1"/>
  <c r="J184" i="7"/>
  <c r="C184" i="7"/>
  <c r="M183" i="7"/>
  <c r="K183" i="7"/>
  <c r="L183" i="7"/>
  <c r="E183" i="7"/>
  <c r="F183" i="7" s="1"/>
  <c r="N183" i="6"/>
  <c r="G183" i="6"/>
  <c r="J183" i="7" s="1"/>
  <c r="G183" i="7"/>
  <c r="C183" i="7"/>
  <c r="M182" i="7"/>
  <c r="K182" i="7"/>
  <c r="L182" i="7"/>
  <c r="E182" i="7"/>
  <c r="N182" i="6"/>
  <c r="G182" i="7" s="1"/>
  <c r="C182" i="7"/>
  <c r="M181" i="7"/>
  <c r="K181" i="7"/>
  <c r="L181" i="7"/>
  <c r="E181" i="7"/>
  <c r="F181" i="7" s="1"/>
  <c r="N181" i="6"/>
  <c r="G181" i="6" s="1"/>
  <c r="C181" i="7"/>
  <c r="M180" i="7"/>
  <c r="K180" i="7"/>
  <c r="L180" i="7"/>
  <c r="E180" i="7"/>
  <c r="N180" i="6"/>
  <c r="G180" i="6" s="1"/>
  <c r="J180" i="7" s="1"/>
  <c r="C180" i="7"/>
  <c r="M179" i="7"/>
  <c r="K179" i="7"/>
  <c r="L179" i="7"/>
  <c r="E179" i="7"/>
  <c r="N179" i="7" s="1"/>
  <c r="N179" i="6"/>
  <c r="G179" i="6"/>
  <c r="J179" i="7"/>
  <c r="G179" i="7"/>
  <c r="C179" i="7"/>
  <c r="M178" i="7"/>
  <c r="K178" i="7"/>
  <c r="L178" i="7"/>
  <c r="E178" i="7"/>
  <c r="F178" i="7" s="1"/>
  <c r="N178" i="6"/>
  <c r="G178" i="6"/>
  <c r="J178" i="7" s="1"/>
  <c r="G178" i="7"/>
  <c r="C178" i="7"/>
  <c r="M177" i="7"/>
  <c r="K177" i="7"/>
  <c r="L177" i="7"/>
  <c r="E177" i="7"/>
  <c r="N177" i="6"/>
  <c r="G177" i="6" s="1"/>
  <c r="J177" i="7"/>
  <c r="G177" i="7"/>
  <c r="C177" i="7"/>
  <c r="M176" i="7"/>
  <c r="K176" i="7"/>
  <c r="L176" i="7"/>
  <c r="E176" i="7"/>
  <c r="N176" i="6"/>
  <c r="G176" i="6"/>
  <c r="J176" i="7"/>
  <c r="G176" i="7"/>
  <c r="C176" i="7"/>
  <c r="M175" i="7"/>
  <c r="K175" i="7"/>
  <c r="L175" i="7"/>
  <c r="E175" i="7"/>
  <c r="N175" i="6"/>
  <c r="G175" i="7" s="1"/>
  <c r="G175" i="6"/>
  <c r="J175" i="7" s="1"/>
  <c r="C175" i="7"/>
  <c r="M174" i="7"/>
  <c r="K174" i="7"/>
  <c r="L174" i="7"/>
  <c r="E174" i="7"/>
  <c r="N174" i="6"/>
  <c r="G174" i="7" s="1"/>
  <c r="G174" i="6"/>
  <c r="J174" i="7" s="1"/>
  <c r="C174" i="7"/>
  <c r="M173" i="7"/>
  <c r="K173" i="7"/>
  <c r="L173" i="7"/>
  <c r="E173" i="7"/>
  <c r="N173" i="6"/>
  <c r="G173" i="6" s="1"/>
  <c r="J173" i="6" s="1"/>
  <c r="J173" i="7"/>
  <c r="C173" i="7"/>
  <c r="M172" i="7"/>
  <c r="K172" i="7"/>
  <c r="L172" i="7"/>
  <c r="E172" i="7"/>
  <c r="F172" i="7" s="1"/>
  <c r="N172" i="6"/>
  <c r="G172" i="6"/>
  <c r="J172" i="7" s="1"/>
  <c r="G172" i="7"/>
  <c r="C172" i="7"/>
  <c r="M171" i="7"/>
  <c r="K171" i="7"/>
  <c r="L171" i="7"/>
  <c r="E171" i="7"/>
  <c r="N171" i="6"/>
  <c r="G171" i="7" s="1"/>
  <c r="C171" i="7"/>
  <c r="M170" i="7"/>
  <c r="K170" i="7"/>
  <c r="L170" i="7"/>
  <c r="E170" i="7"/>
  <c r="N170" i="7" s="1"/>
  <c r="N170" i="6"/>
  <c r="G170" i="6" s="1"/>
  <c r="C170" i="7"/>
  <c r="M169" i="7"/>
  <c r="K169" i="7"/>
  <c r="L169" i="7"/>
  <c r="E169" i="7"/>
  <c r="F169" i="7" s="1"/>
  <c r="N169" i="6"/>
  <c r="G169" i="6" s="1"/>
  <c r="J169" i="7" s="1"/>
  <c r="C169" i="7"/>
  <c r="M168" i="7"/>
  <c r="K168" i="7"/>
  <c r="L168" i="7"/>
  <c r="E168" i="7"/>
  <c r="N168" i="6"/>
  <c r="G168" i="6"/>
  <c r="J168" i="7"/>
  <c r="G168" i="7"/>
  <c r="C168" i="7"/>
  <c r="M167" i="7"/>
  <c r="K167" i="7"/>
  <c r="L167" i="7"/>
  <c r="E167" i="7"/>
  <c r="N167" i="6"/>
  <c r="G167" i="7" s="1"/>
  <c r="G167" i="6"/>
  <c r="J167" i="7"/>
  <c r="C167" i="7"/>
  <c r="M166" i="7"/>
  <c r="K166" i="7"/>
  <c r="L166" i="7"/>
  <c r="E166" i="7"/>
  <c r="F166" i="7" s="1"/>
  <c r="N166" i="6"/>
  <c r="G166" i="6"/>
  <c r="J166" i="7" s="1"/>
  <c r="G166" i="7"/>
  <c r="C166" i="7"/>
  <c r="M165" i="7"/>
  <c r="K165" i="7"/>
  <c r="L165" i="7"/>
  <c r="E165" i="7"/>
  <c r="F165" i="7" s="1"/>
  <c r="N165" i="6"/>
  <c r="G165" i="6" s="1"/>
  <c r="J165" i="7"/>
  <c r="G165" i="7"/>
  <c r="C165" i="7"/>
  <c r="M164" i="7"/>
  <c r="K164" i="7"/>
  <c r="L164" i="7"/>
  <c r="E164" i="7"/>
  <c r="F164" i="7" s="1"/>
  <c r="N164" i="6"/>
  <c r="G164" i="6"/>
  <c r="J164" i="6" s="1"/>
  <c r="J164" i="7"/>
  <c r="G164" i="7"/>
  <c r="C164" i="7"/>
  <c r="M163" i="7"/>
  <c r="K163" i="7"/>
  <c r="L163" i="7"/>
  <c r="E163" i="7"/>
  <c r="N163" i="6"/>
  <c r="G163" i="7" s="1"/>
  <c r="G163" i="6"/>
  <c r="J163" i="6" s="1"/>
  <c r="J163" i="7"/>
  <c r="C163" i="7"/>
  <c r="M162" i="7"/>
  <c r="K162" i="7"/>
  <c r="L162" i="7"/>
  <c r="E162" i="7"/>
  <c r="N162" i="6"/>
  <c r="G162" i="6"/>
  <c r="J162" i="7" s="1"/>
  <c r="G162" i="7"/>
  <c r="C162" i="7"/>
  <c r="M161" i="7"/>
  <c r="K161" i="7"/>
  <c r="L161" i="7"/>
  <c r="E161" i="7"/>
  <c r="N161" i="6"/>
  <c r="G161" i="6" s="1"/>
  <c r="J161" i="7"/>
  <c r="G161" i="7"/>
  <c r="C161" i="7"/>
  <c r="M160" i="7"/>
  <c r="K160" i="7"/>
  <c r="L160" i="7"/>
  <c r="E160" i="7"/>
  <c r="F160" i="7" s="1"/>
  <c r="N160" i="6"/>
  <c r="G160" i="6"/>
  <c r="J160" i="6" s="1"/>
  <c r="J160" i="7"/>
  <c r="G160" i="7"/>
  <c r="C160" i="7"/>
  <c r="M159" i="7"/>
  <c r="K159" i="7"/>
  <c r="L159" i="7"/>
  <c r="E159" i="7"/>
  <c r="N159" i="6"/>
  <c r="G159" i="7" s="1"/>
  <c r="G159" i="6"/>
  <c r="J159" i="7" s="1"/>
  <c r="C159" i="7"/>
  <c r="M158" i="7"/>
  <c r="K158" i="7"/>
  <c r="L158" i="7"/>
  <c r="E158" i="7"/>
  <c r="F158" i="7" s="1"/>
  <c r="N158" i="6"/>
  <c r="G158" i="7" s="1"/>
  <c r="G158" i="6"/>
  <c r="J158" i="7" s="1"/>
  <c r="C158" i="7"/>
  <c r="M157" i="7"/>
  <c r="K157" i="7"/>
  <c r="L157" i="7"/>
  <c r="E157" i="7"/>
  <c r="F157" i="7"/>
  <c r="N157" i="6"/>
  <c r="G157" i="6"/>
  <c r="J157" i="7"/>
  <c r="G157" i="7"/>
  <c r="C157" i="7"/>
  <c r="M156" i="7"/>
  <c r="K156" i="7"/>
  <c r="L156" i="7"/>
  <c r="E156" i="7"/>
  <c r="N156" i="6"/>
  <c r="G156" i="7" s="1"/>
  <c r="G156" i="6"/>
  <c r="J156" i="7"/>
  <c r="C156" i="7"/>
  <c r="M155" i="7"/>
  <c r="K155" i="7"/>
  <c r="L155" i="7"/>
  <c r="E155" i="7"/>
  <c r="F155" i="7" s="1"/>
  <c r="N155" i="6"/>
  <c r="G155" i="6"/>
  <c r="J155" i="7" s="1"/>
  <c r="G155" i="7"/>
  <c r="C155" i="7"/>
  <c r="M154" i="7"/>
  <c r="K154" i="7"/>
  <c r="L154" i="7"/>
  <c r="E154" i="7"/>
  <c r="N154" i="7" s="1"/>
  <c r="N154" i="6"/>
  <c r="G154" i="6" s="1"/>
  <c r="J154" i="7"/>
  <c r="G154" i="7"/>
  <c r="C154" i="7"/>
  <c r="M153" i="7"/>
  <c r="K153" i="7"/>
  <c r="L153" i="7"/>
  <c r="E153" i="7"/>
  <c r="F153" i="7" s="1"/>
  <c r="N153" i="6"/>
  <c r="G153" i="6"/>
  <c r="J153" i="7"/>
  <c r="G153" i="7"/>
  <c r="C153" i="7"/>
  <c r="M152" i="7"/>
  <c r="K152" i="7"/>
  <c r="L152" i="7"/>
  <c r="E152" i="7"/>
  <c r="N152" i="6"/>
  <c r="G152" i="7" s="1"/>
  <c r="G152" i="6"/>
  <c r="J152" i="7"/>
  <c r="C152" i="7"/>
  <c r="M151" i="7"/>
  <c r="K151" i="7"/>
  <c r="L151" i="7"/>
  <c r="E151" i="7"/>
  <c r="N151" i="6"/>
  <c r="G151" i="6"/>
  <c r="J151" i="7" s="1"/>
  <c r="G151" i="7"/>
  <c r="C151" i="7"/>
  <c r="M150" i="7"/>
  <c r="K150" i="7"/>
  <c r="L150" i="7"/>
  <c r="E150" i="7"/>
  <c r="N150" i="6"/>
  <c r="G150" i="6" s="1"/>
  <c r="J150" i="7"/>
  <c r="G150" i="7"/>
  <c r="C150" i="7"/>
  <c r="M149" i="7"/>
  <c r="K149" i="7"/>
  <c r="L149" i="7"/>
  <c r="E149" i="7"/>
  <c r="F149" i="7" s="1"/>
  <c r="N149" i="6"/>
  <c r="G149" i="6"/>
  <c r="J149" i="7"/>
  <c r="G149" i="7"/>
  <c r="C149" i="7"/>
  <c r="M148" i="7"/>
  <c r="K148" i="7"/>
  <c r="L148" i="7"/>
  <c r="E148" i="7"/>
  <c r="N148" i="6"/>
  <c r="G148" i="7" s="1"/>
  <c r="G148" i="6"/>
  <c r="J148" i="7" s="1"/>
  <c r="C148" i="7"/>
  <c r="M147" i="7"/>
  <c r="K147" i="7"/>
  <c r="L147" i="7"/>
  <c r="E147" i="7"/>
  <c r="N147" i="7" s="1"/>
  <c r="N147" i="6"/>
  <c r="G147" i="7" s="1"/>
  <c r="G147" i="6"/>
  <c r="J147" i="7" s="1"/>
  <c r="C147" i="7"/>
  <c r="M146" i="7"/>
  <c r="K146" i="7"/>
  <c r="L146" i="7"/>
  <c r="E146" i="7"/>
  <c r="F146" i="7" s="1"/>
  <c r="N146" i="6"/>
  <c r="G146" i="6" s="1"/>
  <c r="J146" i="6" s="1"/>
  <c r="J146" i="7"/>
  <c r="C146" i="7"/>
  <c r="M145" i="7"/>
  <c r="K145" i="7"/>
  <c r="L145" i="7"/>
  <c r="E145" i="7"/>
  <c r="N145" i="6"/>
  <c r="G145" i="6"/>
  <c r="J145" i="7" s="1"/>
  <c r="G145" i="7"/>
  <c r="C145" i="7"/>
  <c r="M144" i="7"/>
  <c r="K144" i="7"/>
  <c r="L144" i="7"/>
  <c r="E144" i="7"/>
  <c r="N144" i="6"/>
  <c r="G144" i="7" s="1"/>
  <c r="C144" i="7"/>
  <c r="M143" i="7"/>
  <c r="K143" i="7"/>
  <c r="L143" i="7"/>
  <c r="E143" i="7"/>
  <c r="N143" i="6"/>
  <c r="G143" i="6" s="1"/>
  <c r="C143" i="7"/>
  <c r="M142" i="7"/>
  <c r="K142" i="7"/>
  <c r="L142" i="7"/>
  <c r="E142" i="7"/>
  <c r="N142" i="6"/>
  <c r="G142" i="6" s="1"/>
  <c r="J142" i="7" s="1"/>
  <c r="C142" i="7"/>
  <c r="M141" i="7"/>
  <c r="K141" i="7"/>
  <c r="L141" i="7"/>
  <c r="E141" i="7"/>
  <c r="N141" i="6"/>
  <c r="G141" i="6"/>
  <c r="J141" i="7"/>
  <c r="G141" i="7"/>
  <c r="C141" i="7"/>
  <c r="M140" i="7"/>
  <c r="K140" i="7"/>
  <c r="L140" i="7"/>
  <c r="E140" i="7"/>
  <c r="N140" i="6"/>
  <c r="G140" i="7" s="1"/>
  <c r="G140" i="6"/>
  <c r="J140" i="7"/>
  <c r="C140" i="7"/>
  <c r="M139" i="7"/>
  <c r="K139" i="7"/>
  <c r="L139" i="7"/>
  <c r="E139" i="7"/>
  <c r="F139" i="7" s="1"/>
  <c r="N139" i="6"/>
  <c r="G139" i="6"/>
  <c r="J139" i="7" s="1"/>
  <c r="G139" i="7"/>
  <c r="C139" i="7"/>
  <c r="M138" i="7"/>
  <c r="K138" i="7"/>
  <c r="L138" i="7"/>
  <c r="E138" i="7"/>
  <c r="F138" i="7" s="1"/>
  <c r="N138" i="6"/>
  <c r="G138" i="6" s="1"/>
  <c r="J138" i="7"/>
  <c r="G138" i="7"/>
  <c r="C138" i="7"/>
  <c r="M137" i="7"/>
  <c r="K137" i="7"/>
  <c r="L137" i="7"/>
  <c r="E137" i="7"/>
  <c r="F137" i="7" s="1"/>
  <c r="N137" i="6"/>
  <c r="G137" i="6"/>
  <c r="J137" i="6" s="1"/>
  <c r="J137" i="7"/>
  <c r="G137" i="7"/>
  <c r="C137" i="7"/>
  <c r="M136" i="7"/>
  <c r="K136" i="7"/>
  <c r="L136" i="7"/>
  <c r="E136" i="7"/>
  <c r="N136" i="6"/>
  <c r="G136" i="7" s="1"/>
  <c r="G136" i="6"/>
  <c r="J136" i="7"/>
  <c r="C136" i="7"/>
  <c r="M135" i="7"/>
  <c r="K135" i="7"/>
  <c r="L135" i="7"/>
  <c r="E135" i="7"/>
  <c r="N135" i="6"/>
  <c r="G135" i="6"/>
  <c r="J135" i="7" s="1"/>
  <c r="G135" i="7"/>
  <c r="C135" i="7"/>
  <c r="M134" i="7"/>
  <c r="K134" i="7"/>
  <c r="L134" i="7"/>
  <c r="E134" i="7"/>
  <c r="N134" i="6"/>
  <c r="G134" i="6" s="1"/>
  <c r="J134" i="7"/>
  <c r="G134" i="7"/>
  <c r="C134" i="7"/>
  <c r="M133" i="7"/>
  <c r="K133" i="7"/>
  <c r="L133" i="7"/>
  <c r="E133" i="7"/>
  <c r="N133" i="6"/>
  <c r="G133" i="6"/>
  <c r="J133" i="7"/>
  <c r="G133" i="7"/>
  <c r="C133" i="7"/>
  <c r="M132" i="7"/>
  <c r="K132" i="7"/>
  <c r="L132" i="7"/>
  <c r="E132" i="7"/>
  <c r="N132" i="6"/>
  <c r="G132" i="7" s="1"/>
  <c r="G132" i="6"/>
  <c r="J132" i="7" s="1"/>
  <c r="C132" i="7"/>
  <c r="M131" i="7"/>
  <c r="K131" i="7"/>
  <c r="L131" i="7"/>
  <c r="E131" i="7"/>
  <c r="N131" i="6"/>
  <c r="G131" i="7" s="1"/>
  <c r="G131" i="6"/>
  <c r="J131" i="7" s="1"/>
  <c r="C131" i="7"/>
  <c r="M130" i="7"/>
  <c r="K130" i="7"/>
  <c r="L130" i="7"/>
  <c r="E130" i="7"/>
  <c r="F130" i="7" s="1"/>
  <c r="N130" i="6"/>
  <c r="G130" i="6" s="1"/>
  <c r="J130" i="7"/>
  <c r="C130" i="7"/>
  <c r="M129" i="7"/>
  <c r="K129" i="7"/>
  <c r="L129" i="7"/>
  <c r="E129" i="7"/>
  <c r="N129" i="6"/>
  <c r="G129" i="6"/>
  <c r="J129" i="7" s="1"/>
  <c r="G129" i="7"/>
  <c r="C129" i="7"/>
  <c r="M128" i="7"/>
  <c r="K128" i="7"/>
  <c r="L128" i="7"/>
  <c r="E128" i="7"/>
  <c r="N128" i="6"/>
  <c r="G128" i="7" s="1"/>
  <c r="C128" i="7"/>
  <c r="M127" i="7"/>
  <c r="K127" i="7"/>
  <c r="L127" i="7"/>
  <c r="E127" i="7"/>
  <c r="N127" i="7" s="1"/>
  <c r="N127" i="6"/>
  <c r="G127" i="6" s="1"/>
  <c r="C127" i="7"/>
  <c r="M126" i="7"/>
  <c r="K126" i="7"/>
  <c r="L126" i="7"/>
  <c r="E126" i="7"/>
  <c r="N126" i="7" s="1"/>
  <c r="N126" i="6"/>
  <c r="G126" i="6" s="1"/>
  <c r="J126" i="7" s="1"/>
  <c r="C126" i="7"/>
  <c r="M125" i="7"/>
  <c r="K125" i="7"/>
  <c r="L125" i="7"/>
  <c r="E125" i="7"/>
  <c r="F125" i="7" s="1"/>
  <c r="N125" i="6"/>
  <c r="G125" i="6"/>
  <c r="J125" i="7"/>
  <c r="G125" i="7"/>
  <c r="C125" i="7"/>
  <c r="M124" i="7"/>
  <c r="K124" i="7"/>
  <c r="L124" i="7"/>
  <c r="E124" i="7"/>
  <c r="N124" i="6"/>
  <c r="G124" i="7" s="1"/>
  <c r="G124" i="6"/>
  <c r="J124" i="7"/>
  <c r="C124" i="7"/>
  <c r="M123" i="7"/>
  <c r="K123" i="7"/>
  <c r="L123" i="7"/>
  <c r="E123" i="7"/>
  <c r="F123" i="7" s="1"/>
  <c r="N123" i="6"/>
  <c r="G123" i="6"/>
  <c r="J123" i="7" s="1"/>
  <c r="G123" i="7"/>
  <c r="C123" i="7"/>
  <c r="M122" i="7"/>
  <c r="K122" i="7"/>
  <c r="L122" i="7"/>
  <c r="E122" i="7"/>
  <c r="F122" i="7" s="1"/>
  <c r="N122" i="6"/>
  <c r="G122" i="6" s="1"/>
  <c r="J122" i="7"/>
  <c r="G122" i="7"/>
  <c r="C122" i="7"/>
  <c r="M121" i="7"/>
  <c r="K121" i="7"/>
  <c r="L121" i="7"/>
  <c r="E121" i="7"/>
  <c r="F121" i="7" s="1"/>
  <c r="N121" i="6"/>
  <c r="G121" i="6"/>
  <c r="J121" i="7"/>
  <c r="G121" i="7"/>
  <c r="C121" i="7"/>
  <c r="M120" i="7"/>
  <c r="K120" i="7"/>
  <c r="L120" i="7"/>
  <c r="E120" i="7"/>
  <c r="N120" i="6"/>
  <c r="G120" i="7" s="1"/>
  <c r="G120" i="6"/>
  <c r="J120" i="7"/>
  <c r="C120" i="7"/>
  <c r="M119" i="7"/>
  <c r="K119" i="7"/>
  <c r="L119" i="7"/>
  <c r="E119" i="7"/>
  <c r="N119" i="6"/>
  <c r="G119" i="6"/>
  <c r="J119" i="7" s="1"/>
  <c r="G119" i="7"/>
  <c r="C119" i="7"/>
  <c r="M118" i="7"/>
  <c r="K118" i="7"/>
  <c r="L118" i="7"/>
  <c r="E118" i="7"/>
  <c r="F118" i="7" s="1"/>
  <c r="N118" i="6"/>
  <c r="G118" i="6" s="1"/>
  <c r="J118" i="6" s="1"/>
  <c r="J118" i="7"/>
  <c r="G118" i="7"/>
  <c r="C118" i="7"/>
  <c r="M117" i="7"/>
  <c r="K117" i="7"/>
  <c r="L117" i="7"/>
  <c r="E117" i="7"/>
  <c r="N117" i="6"/>
  <c r="G117" i="6"/>
  <c r="J117" i="7"/>
  <c r="G117" i="7"/>
  <c r="C117" i="7"/>
  <c r="M116" i="7"/>
  <c r="K116" i="7"/>
  <c r="L116" i="7"/>
  <c r="E116" i="7"/>
  <c r="N116" i="6"/>
  <c r="G116" i="7" s="1"/>
  <c r="G116" i="6"/>
  <c r="J116" i="7" s="1"/>
  <c r="C116" i="7"/>
  <c r="M115" i="7"/>
  <c r="K115" i="7"/>
  <c r="L115" i="7"/>
  <c r="E115" i="7"/>
  <c r="N115" i="6"/>
  <c r="G115" i="7" s="1"/>
  <c r="G115" i="6"/>
  <c r="J115" i="7" s="1"/>
  <c r="C115" i="7"/>
  <c r="M114" i="7"/>
  <c r="K114" i="7"/>
  <c r="L114" i="7"/>
  <c r="N114" i="6"/>
  <c r="G114" i="6"/>
  <c r="J114" i="7" s="1"/>
  <c r="G114" i="7"/>
  <c r="E114" i="7"/>
  <c r="F114" i="7" s="1"/>
  <c r="C114" i="7"/>
  <c r="M113" i="7"/>
  <c r="K113" i="7"/>
  <c r="L113" i="7"/>
  <c r="E113" i="7"/>
  <c r="F113" i="7" s="1"/>
  <c r="N113" i="6"/>
  <c r="G113" i="6"/>
  <c r="J113" i="7" s="1"/>
  <c r="G113" i="7"/>
  <c r="C113" i="7"/>
  <c r="M112" i="7"/>
  <c r="K112" i="7"/>
  <c r="L112" i="7"/>
  <c r="E112" i="7"/>
  <c r="N112" i="6"/>
  <c r="G112" i="7" s="1"/>
  <c r="C112" i="7"/>
  <c r="M111" i="7"/>
  <c r="K111" i="7"/>
  <c r="L111" i="7"/>
  <c r="E111" i="7"/>
  <c r="N111" i="6"/>
  <c r="G111" i="6" s="1"/>
  <c r="C111" i="7"/>
  <c r="M110" i="7"/>
  <c r="K110" i="7"/>
  <c r="L110" i="7"/>
  <c r="E110" i="7"/>
  <c r="N110" i="7" s="1"/>
  <c r="N110" i="6"/>
  <c r="G110" i="6" s="1"/>
  <c r="J110" i="7" s="1"/>
  <c r="C110" i="7"/>
  <c r="M109" i="7"/>
  <c r="K109" i="7"/>
  <c r="L109" i="7"/>
  <c r="E109" i="7"/>
  <c r="F109" i="7" s="1"/>
  <c r="N109" i="6"/>
  <c r="G109" i="6"/>
  <c r="J109" i="7"/>
  <c r="G109" i="7"/>
  <c r="C109" i="7"/>
  <c r="M108" i="7"/>
  <c r="K108" i="7"/>
  <c r="L108" i="7"/>
  <c r="E108" i="7"/>
  <c r="N108" i="6"/>
  <c r="G108" i="7" s="1"/>
  <c r="G108" i="6"/>
  <c r="J108" i="7"/>
  <c r="C108" i="7"/>
  <c r="M107" i="7"/>
  <c r="K107" i="7"/>
  <c r="L107" i="7"/>
  <c r="E107" i="7"/>
  <c r="F107" i="7" s="1"/>
  <c r="N107" i="6"/>
  <c r="G107" i="6"/>
  <c r="J107" i="7" s="1"/>
  <c r="G107" i="7"/>
  <c r="C107" i="7"/>
  <c r="M106" i="7"/>
  <c r="K106" i="7"/>
  <c r="L106" i="7"/>
  <c r="E106" i="7"/>
  <c r="F106" i="7" s="1"/>
  <c r="N106" i="6"/>
  <c r="G106" i="6" s="1"/>
  <c r="J106" i="7"/>
  <c r="G106" i="7"/>
  <c r="C106" i="7"/>
  <c r="M105" i="7"/>
  <c r="K105" i="7"/>
  <c r="L105" i="7"/>
  <c r="E105" i="7"/>
  <c r="F105" i="7" s="1"/>
  <c r="N105" i="6"/>
  <c r="G105" i="6"/>
  <c r="J105" i="7"/>
  <c r="G105" i="7"/>
  <c r="C105" i="7"/>
  <c r="M104" i="7"/>
  <c r="K104" i="7"/>
  <c r="L104" i="7"/>
  <c r="E104" i="7"/>
  <c r="N104" i="6"/>
  <c r="G104" i="7" s="1"/>
  <c r="G104" i="6"/>
  <c r="J104" i="6" s="1"/>
  <c r="J104" i="7"/>
  <c r="C104" i="7"/>
  <c r="M103" i="7"/>
  <c r="K103" i="7"/>
  <c r="L103" i="7"/>
  <c r="E103" i="7"/>
  <c r="N103" i="6"/>
  <c r="G103" i="6"/>
  <c r="J103" i="7" s="1"/>
  <c r="G103" i="7"/>
  <c r="C103" i="7"/>
  <c r="M102" i="7"/>
  <c r="K102" i="7"/>
  <c r="L102" i="7"/>
  <c r="N102" i="6"/>
  <c r="G102" i="6"/>
  <c r="J102" i="7" s="1"/>
  <c r="G102" i="7"/>
  <c r="E102" i="7"/>
  <c r="F102" i="7" s="1"/>
  <c r="C102" i="7"/>
  <c r="M101" i="7"/>
  <c r="K101" i="7"/>
  <c r="L101" i="7"/>
  <c r="E101" i="7"/>
  <c r="N101" i="6"/>
  <c r="G101" i="6"/>
  <c r="J101" i="7"/>
  <c r="G101" i="7"/>
  <c r="C101" i="7"/>
  <c r="M100" i="7"/>
  <c r="K100" i="7"/>
  <c r="L100" i="7"/>
  <c r="N100" i="6"/>
  <c r="G100" i="6"/>
  <c r="J100" i="7"/>
  <c r="G100" i="7"/>
  <c r="E100" i="7"/>
  <c r="C100" i="7"/>
  <c r="M99" i="7"/>
  <c r="K99" i="7"/>
  <c r="L99" i="7"/>
  <c r="E99" i="7"/>
  <c r="F99" i="7" s="1"/>
  <c r="N99" i="6"/>
  <c r="G99" i="6" s="1"/>
  <c r="C99" i="7"/>
  <c r="M98" i="7"/>
  <c r="K98" i="7"/>
  <c r="L98" i="7"/>
  <c r="E98" i="7"/>
  <c r="N98" i="7" s="1"/>
  <c r="N98" i="6"/>
  <c r="G98" i="6" s="1"/>
  <c r="J98" i="7" s="1"/>
  <c r="C98" i="7"/>
  <c r="M97" i="7"/>
  <c r="K97" i="7"/>
  <c r="L97" i="7"/>
  <c r="E97" i="7"/>
  <c r="N97" i="7" s="1"/>
  <c r="N97" i="6"/>
  <c r="G97" i="6"/>
  <c r="J97" i="7"/>
  <c r="G97" i="7"/>
  <c r="C97" i="7"/>
  <c r="M96" i="7"/>
  <c r="K96" i="7"/>
  <c r="L96" i="7"/>
  <c r="E96" i="7"/>
  <c r="N96" i="6"/>
  <c r="G96" i="7" s="1"/>
  <c r="G96" i="6"/>
  <c r="J96" i="7"/>
  <c r="C96" i="7"/>
  <c r="M95" i="7"/>
  <c r="K95" i="7"/>
  <c r="L95" i="7"/>
  <c r="E95" i="7"/>
  <c r="F95" i="7" s="1"/>
  <c r="N95" i="6"/>
  <c r="G95" i="6"/>
  <c r="J95" i="7" s="1"/>
  <c r="G95" i="7"/>
  <c r="C95" i="7"/>
  <c r="M94" i="7"/>
  <c r="K94" i="7"/>
  <c r="L94" i="7"/>
  <c r="E94" i="7"/>
  <c r="F94" i="7" s="1"/>
  <c r="N94" i="6"/>
  <c r="G94" i="6" s="1"/>
  <c r="J94" i="7"/>
  <c r="G94" i="7"/>
  <c r="C94" i="7"/>
  <c r="M93" i="7"/>
  <c r="K93" i="7"/>
  <c r="L93" i="7"/>
  <c r="E93" i="7"/>
  <c r="F93" i="7" s="1"/>
  <c r="N93" i="6"/>
  <c r="G93" i="6"/>
  <c r="J93" i="7"/>
  <c r="G93" i="7"/>
  <c r="C93" i="7"/>
  <c r="M92" i="7"/>
  <c r="K92" i="7"/>
  <c r="L92" i="7"/>
  <c r="E92" i="7"/>
  <c r="N92" i="6"/>
  <c r="G92" i="7" s="1"/>
  <c r="G92" i="6"/>
  <c r="J92" i="7"/>
  <c r="C92" i="7"/>
  <c r="M91" i="7"/>
  <c r="K91" i="7"/>
  <c r="L91" i="7"/>
  <c r="E91" i="7"/>
  <c r="N91" i="6"/>
  <c r="G91" i="6"/>
  <c r="J91" i="7" s="1"/>
  <c r="G91" i="7"/>
  <c r="C91" i="7"/>
  <c r="M90" i="7"/>
  <c r="K90" i="7"/>
  <c r="L90" i="7"/>
  <c r="E90" i="7"/>
  <c r="N90" i="6"/>
  <c r="G90" i="6" s="1"/>
  <c r="J90" i="6" s="1"/>
  <c r="J90" i="7"/>
  <c r="G90" i="7"/>
  <c r="C90" i="7"/>
  <c r="M89" i="7"/>
  <c r="K89" i="7"/>
  <c r="L89" i="7"/>
  <c r="E89" i="7"/>
  <c r="N89" i="6"/>
  <c r="G89" i="6"/>
  <c r="J89" i="6" s="1"/>
  <c r="J89" i="7"/>
  <c r="G89" i="7"/>
  <c r="C89" i="7"/>
  <c r="M88" i="7"/>
  <c r="K88" i="7"/>
  <c r="L88" i="7"/>
  <c r="E88" i="7"/>
  <c r="N88" i="6"/>
  <c r="G88" i="7" s="1"/>
  <c r="G88" i="6"/>
  <c r="J88" i="7" s="1"/>
  <c r="C88" i="7"/>
  <c r="M87" i="7"/>
  <c r="K87" i="7"/>
  <c r="L87" i="7"/>
  <c r="E87" i="7"/>
  <c r="F87" i="7" s="1"/>
  <c r="N87" i="6"/>
  <c r="G87" i="7" s="1"/>
  <c r="G87" i="6"/>
  <c r="J87" i="7" s="1"/>
  <c r="C87" i="7"/>
  <c r="M86" i="7"/>
  <c r="K86" i="7"/>
  <c r="L86" i="7"/>
  <c r="E86" i="7"/>
  <c r="F86" i="7" s="1"/>
  <c r="N86" i="6"/>
  <c r="G86" i="6" s="1"/>
  <c r="J86" i="7"/>
  <c r="C86" i="7"/>
  <c r="M85" i="7"/>
  <c r="K85" i="7"/>
  <c r="L85" i="7"/>
  <c r="E85" i="7"/>
  <c r="F85" i="7" s="1"/>
  <c r="N85" i="6"/>
  <c r="G85" i="6"/>
  <c r="J85" i="7" s="1"/>
  <c r="G85" i="7"/>
  <c r="C85" i="7"/>
  <c r="M84" i="7"/>
  <c r="K84" i="7"/>
  <c r="L84" i="7"/>
  <c r="E84" i="7"/>
  <c r="N84" i="6"/>
  <c r="G84" i="7" s="1"/>
  <c r="C84" i="7"/>
  <c r="M83" i="7"/>
  <c r="K83" i="7"/>
  <c r="L83" i="7"/>
  <c r="E83" i="7"/>
  <c r="F83" i="7" s="1"/>
  <c r="N83" i="6"/>
  <c r="G83" i="6" s="1"/>
  <c r="J83" i="7" s="1"/>
  <c r="C83" i="7"/>
  <c r="M82" i="7"/>
  <c r="K82" i="7"/>
  <c r="L82" i="7"/>
  <c r="E82" i="7"/>
  <c r="F82" i="7" s="1"/>
  <c r="N82" i="6"/>
  <c r="G82" i="6" s="1"/>
  <c r="J82" i="7" s="1"/>
  <c r="C82" i="7"/>
  <c r="M81" i="7"/>
  <c r="K81" i="7"/>
  <c r="L81" i="7"/>
  <c r="E81" i="7"/>
  <c r="N81" i="6"/>
  <c r="G81" i="6"/>
  <c r="J81" i="7"/>
  <c r="G81" i="7"/>
  <c r="C81" i="7"/>
  <c r="M80" i="7"/>
  <c r="K80" i="7"/>
  <c r="L80" i="7"/>
  <c r="E80" i="7"/>
  <c r="N80" i="6"/>
  <c r="G80" i="7" s="1"/>
  <c r="G80" i="6"/>
  <c r="J80" i="7"/>
  <c r="C80" i="7"/>
  <c r="M79" i="7"/>
  <c r="K79" i="7"/>
  <c r="L79" i="7"/>
  <c r="E79" i="7"/>
  <c r="F79" i="7" s="1"/>
  <c r="N79" i="6"/>
  <c r="G79" i="6"/>
  <c r="J79" i="7" s="1"/>
  <c r="G79" i="7"/>
  <c r="C79" i="7"/>
  <c r="M78" i="7"/>
  <c r="K78" i="7"/>
  <c r="L78" i="7"/>
  <c r="E78" i="7"/>
  <c r="N78" i="7" s="1"/>
  <c r="N78" i="6"/>
  <c r="G78" i="6" s="1"/>
  <c r="J78" i="7"/>
  <c r="G78" i="7"/>
  <c r="C78" i="7"/>
  <c r="M77" i="7"/>
  <c r="K77" i="7"/>
  <c r="L77" i="7"/>
  <c r="E77" i="7"/>
  <c r="F77" i="7" s="1"/>
  <c r="N77" i="6"/>
  <c r="G77" i="6"/>
  <c r="J77" i="7"/>
  <c r="G77" i="7"/>
  <c r="C77" i="7"/>
  <c r="M76" i="7"/>
  <c r="K76" i="7"/>
  <c r="L76" i="7"/>
  <c r="E76" i="7"/>
  <c r="N76" i="6"/>
  <c r="G76" i="7" s="1"/>
  <c r="G76" i="6"/>
  <c r="J76" i="7"/>
  <c r="C76" i="7"/>
  <c r="M75" i="7"/>
  <c r="K75" i="7"/>
  <c r="L75" i="7"/>
  <c r="E75" i="7"/>
  <c r="F75" i="7" s="1"/>
  <c r="N75" i="6"/>
  <c r="G75" i="6"/>
  <c r="J75" i="7" s="1"/>
  <c r="G75" i="7"/>
  <c r="C75" i="7"/>
  <c r="M74" i="7"/>
  <c r="K74" i="7"/>
  <c r="L74" i="7"/>
  <c r="E74" i="7"/>
  <c r="N74" i="6"/>
  <c r="G74" i="6" s="1"/>
  <c r="J74" i="7"/>
  <c r="G74" i="7"/>
  <c r="C74" i="7"/>
  <c r="M73" i="7"/>
  <c r="K73" i="7"/>
  <c r="L73" i="7"/>
  <c r="E73" i="7"/>
  <c r="N73" i="6"/>
  <c r="G73" i="6"/>
  <c r="J73" i="6" s="1"/>
  <c r="J73" i="7"/>
  <c r="G73" i="7"/>
  <c r="C73" i="7"/>
  <c r="M72" i="7"/>
  <c r="K72" i="7"/>
  <c r="L72" i="7"/>
  <c r="E72" i="7"/>
  <c r="N72" i="6"/>
  <c r="G72" i="7" s="1"/>
  <c r="G72" i="6"/>
  <c r="J72" i="7" s="1"/>
  <c r="C72" i="7"/>
  <c r="M71" i="7"/>
  <c r="K71" i="7"/>
  <c r="L71" i="7"/>
  <c r="E71" i="7"/>
  <c r="F71" i="7" s="1"/>
  <c r="N71" i="6"/>
  <c r="G71" i="7" s="1"/>
  <c r="G71" i="6"/>
  <c r="J71" i="7" s="1"/>
  <c r="C71" i="7"/>
  <c r="M70" i="7"/>
  <c r="K70" i="7"/>
  <c r="L70" i="7"/>
  <c r="E70" i="7"/>
  <c r="F70" i="7" s="1"/>
  <c r="N70" i="6"/>
  <c r="G70" i="6" s="1"/>
  <c r="J70" i="7"/>
  <c r="C70" i="7"/>
  <c r="M69" i="7"/>
  <c r="K69" i="7"/>
  <c r="L69" i="7"/>
  <c r="E69" i="7"/>
  <c r="F69" i="7" s="1"/>
  <c r="N69" i="6"/>
  <c r="G69" i="6"/>
  <c r="J69" i="7" s="1"/>
  <c r="G69" i="7"/>
  <c r="C69" i="7"/>
  <c r="M68" i="7"/>
  <c r="K68" i="7"/>
  <c r="L68" i="7"/>
  <c r="E68" i="7"/>
  <c r="N68" i="6"/>
  <c r="G68" i="7" s="1"/>
  <c r="C68" i="7"/>
  <c r="M67" i="7"/>
  <c r="K67" i="7"/>
  <c r="L67" i="7"/>
  <c r="E67" i="7"/>
  <c r="F67" i="7" s="1"/>
  <c r="N67" i="6"/>
  <c r="G67" i="6" s="1"/>
  <c r="C67" i="7"/>
  <c r="M66" i="7"/>
  <c r="K66" i="7"/>
  <c r="L66" i="7"/>
  <c r="E66" i="7"/>
  <c r="N66" i="6"/>
  <c r="G66" i="6" s="1"/>
  <c r="J66" i="7" s="1"/>
  <c r="C66" i="7"/>
  <c r="M65" i="7"/>
  <c r="K65" i="7"/>
  <c r="L65" i="7"/>
  <c r="E65" i="7"/>
  <c r="N65" i="7" s="1"/>
  <c r="N65" i="6"/>
  <c r="G65" i="7" s="1"/>
  <c r="C65" i="7"/>
  <c r="M64" i="7"/>
  <c r="K64" i="7"/>
  <c r="L64" i="7"/>
  <c r="E64" i="7"/>
  <c r="F64" i="7" s="1"/>
  <c r="N64" i="6"/>
  <c r="G64" i="6" s="1"/>
  <c r="C64" i="7"/>
  <c r="M63" i="7"/>
  <c r="K63" i="7"/>
  <c r="L63" i="7"/>
  <c r="E63" i="7"/>
  <c r="F63" i="7" s="1"/>
  <c r="N63" i="6"/>
  <c r="G63" i="6" s="1"/>
  <c r="J63" i="7" s="1"/>
  <c r="C63" i="7"/>
  <c r="M62" i="7"/>
  <c r="K62" i="7"/>
  <c r="L62" i="7"/>
  <c r="E62" i="7"/>
  <c r="N62" i="6"/>
  <c r="G62" i="6"/>
  <c r="J62" i="7"/>
  <c r="G62" i="7"/>
  <c r="C62" i="7"/>
  <c r="M61" i="7"/>
  <c r="K61" i="7"/>
  <c r="L61" i="7"/>
  <c r="E61" i="7"/>
  <c r="N61" i="6"/>
  <c r="G61" i="7" s="1"/>
  <c r="G61" i="6"/>
  <c r="J61" i="7"/>
  <c r="C61" i="7"/>
  <c r="M60" i="7"/>
  <c r="K60" i="7"/>
  <c r="L60" i="7"/>
  <c r="E60" i="7"/>
  <c r="F60" i="7" s="1"/>
  <c r="N60" i="6"/>
  <c r="G60" i="6"/>
  <c r="J60" i="7" s="1"/>
  <c r="G60" i="7"/>
  <c r="C60" i="7"/>
  <c r="M59" i="7"/>
  <c r="K59" i="7"/>
  <c r="L59" i="7"/>
  <c r="E59" i="7"/>
  <c r="F59" i="7" s="1"/>
  <c r="N59" i="6"/>
  <c r="G59" i="6" s="1"/>
  <c r="J59" i="7"/>
  <c r="G59" i="7"/>
  <c r="C59" i="7"/>
  <c r="M58" i="7"/>
  <c r="K58" i="7"/>
  <c r="L58" i="7"/>
  <c r="E58" i="7"/>
  <c r="F58" i="7" s="1"/>
  <c r="N58" i="6"/>
  <c r="G58" i="6"/>
  <c r="J58" i="7"/>
  <c r="G58" i="7"/>
  <c r="C58" i="7"/>
  <c r="M57" i="7"/>
  <c r="K57" i="7"/>
  <c r="L57" i="7"/>
  <c r="E57" i="7"/>
  <c r="N57" i="6"/>
  <c r="G57" i="7" s="1"/>
  <c r="G57" i="6"/>
  <c r="J57" i="7"/>
  <c r="C57" i="7"/>
  <c r="M56" i="7"/>
  <c r="K56" i="7"/>
  <c r="L56" i="7"/>
  <c r="E56" i="7"/>
  <c r="N56" i="6"/>
  <c r="G56" i="6"/>
  <c r="J56" i="7" s="1"/>
  <c r="G56" i="7"/>
  <c r="C56" i="7"/>
  <c r="M55" i="7"/>
  <c r="K55" i="7"/>
  <c r="L55" i="7"/>
  <c r="E55" i="7"/>
  <c r="N55" i="6"/>
  <c r="G55" i="6" s="1"/>
  <c r="J55" i="7"/>
  <c r="G55" i="7"/>
  <c r="C55" i="7"/>
  <c r="M54" i="7"/>
  <c r="K54" i="7"/>
  <c r="L54" i="7"/>
  <c r="N54" i="6"/>
  <c r="G54" i="6" s="1"/>
  <c r="J54" i="7"/>
  <c r="G54" i="7"/>
  <c r="E54" i="7"/>
  <c r="F54" i="7" s="1"/>
  <c r="C54" i="7"/>
  <c r="M53" i="7"/>
  <c r="K53" i="7"/>
  <c r="L53" i="7"/>
  <c r="E53" i="7"/>
  <c r="N53" i="6"/>
  <c r="G53" i="7" s="1"/>
  <c r="G53" i="6"/>
  <c r="J53" i="6" s="1"/>
  <c r="J53" i="7"/>
  <c r="C53" i="7"/>
  <c r="M52" i="7"/>
  <c r="K52" i="7"/>
  <c r="L52" i="7"/>
  <c r="E52" i="7"/>
  <c r="N52" i="6"/>
  <c r="G52" i="6"/>
  <c r="J52" i="7" s="1"/>
  <c r="G52" i="7"/>
  <c r="C52" i="7"/>
  <c r="M51" i="7"/>
  <c r="K51" i="7"/>
  <c r="L51" i="7"/>
  <c r="E51" i="7"/>
  <c r="N51" i="6"/>
  <c r="G51" i="6" s="1"/>
  <c r="J51" i="7"/>
  <c r="G51" i="7"/>
  <c r="C51" i="7"/>
  <c r="M50" i="7"/>
  <c r="K50" i="7"/>
  <c r="L50" i="7"/>
  <c r="E50" i="7"/>
  <c r="F50" i="7" s="1"/>
  <c r="N50" i="6"/>
  <c r="G50" i="6"/>
  <c r="J50" i="7"/>
  <c r="G50" i="7"/>
  <c r="C50" i="7"/>
  <c r="M49" i="7"/>
  <c r="K49" i="7"/>
  <c r="L49" i="7"/>
  <c r="E49" i="7"/>
  <c r="N49" i="6"/>
  <c r="G49" i="7" s="1"/>
  <c r="G49" i="6"/>
  <c r="J49" i="7" s="1"/>
  <c r="C49" i="7"/>
  <c r="M48" i="7"/>
  <c r="K48" i="7"/>
  <c r="L48" i="7"/>
  <c r="E48" i="7"/>
  <c r="F48" i="7" s="1"/>
  <c r="N48" i="6"/>
  <c r="G48" i="7" s="1"/>
  <c r="G48" i="6"/>
  <c r="J48" i="7" s="1"/>
  <c r="C48" i="7"/>
  <c r="M47" i="7"/>
  <c r="K47" i="7"/>
  <c r="L47" i="7"/>
  <c r="N47" i="6"/>
  <c r="G47" i="6"/>
  <c r="J47" i="7" s="1"/>
  <c r="G47" i="7"/>
  <c r="C47" i="7"/>
  <c r="M46" i="7"/>
  <c r="K46" i="7"/>
  <c r="L46" i="7"/>
  <c r="N46" i="6"/>
  <c r="G46" i="6"/>
  <c r="J46" i="7" s="1"/>
  <c r="G46" i="7"/>
  <c r="C46" i="7"/>
  <c r="M45" i="7"/>
  <c r="K45" i="7"/>
  <c r="L45" i="7"/>
  <c r="E45" i="7"/>
  <c r="F45" i="7" s="1"/>
  <c r="N45" i="6"/>
  <c r="G45" i="6" s="1"/>
  <c r="J45" i="7"/>
  <c r="G45" i="7"/>
  <c r="C45" i="7"/>
  <c r="M44" i="7"/>
  <c r="K44" i="7"/>
  <c r="L44" i="7"/>
  <c r="E44" i="7"/>
  <c r="F44" i="7" s="1"/>
  <c r="N44" i="6"/>
  <c r="G44" i="6"/>
  <c r="J44" i="7"/>
  <c r="G44" i="7"/>
  <c r="C44" i="7"/>
  <c r="M43" i="7"/>
  <c r="K43" i="7"/>
  <c r="L43" i="7"/>
  <c r="E43" i="7"/>
  <c r="N43" i="6"/>
  <c r="G43" i="7" s="1"/>
  <c r="G43" i="6"/>
  <c r="J43" i="7"/>
  <c r="C43" i="7"/>
  <c r="M42" i="7"/>
  <c r="K42" i="7"/>
  <c r="L42" i="7"/>
  <c r="E42" i="7"/>
  <c r="F42" i="7" s="1"/>
  <c r="N42" i="6"/>
  <c r="G42" i="6"/>
  <c r="J42" i="7" s="1"/>
  <c r="G42" i="7"/>
  <c r="C42" i="7"/>
  <c r="M41" i="7"/>
  <c r="K41" i="7"/>
  <c r="L41" i="7"/>
  <c r="N41" i="6"/>
  <c r="G41" i="6"/>
  <c r="J41" i="7" s="1"/>
  <c r="G41" i="7"/>
  <c r="C41" i="7"/>
  <c r="M40" i="7"/>
  <c r="K40" i="7"/>
  <c r="L40" i="7"/>
  <c r="E40" i="7"/>
  <c r="F40" i="7" s="1"/>
  <c r="N40" i="6"/>
  <c r="G40" i="6" s="1"/>
  <c r="J40" i="7"/>
  <c r="G40" i="7"/>
  <c r="C40" i="7"/>
  <c r="M39" i="7"/>
  <c r="K39" i="7"/>
  <c r="L39" i="7"/>
  <c r="E39" i="7"/>
  <c r="F39" i="7" s="1"/>
  <c r="N39" i="6"/>
  <c r="G39" i="6"/>
  <c r="J39" i="6" s="1"/>
  <c r="J39" i="7"/>
  <c r="G39" i="7"/>
  <c r="C39" i="7"/>
  <c r="M38" i="7"/>
  <c r="K38" i="7"/>
  <c r="L38" i="7"/>
  <c r="E38" i="7"/>
  <c r="N38" i="6"/>
  <c r="G38" i="7" s="1"/>
  <c r="G38" i="6"/>
  <c r="J38" i="6" s="1"/>
  <c r="J38" i="7"/>
  <c r="C38" i="7"/>
  <c r="M37" i="7"/>
  <c r="K37" i="7"/>
  <c r="L37" i="7"/>
  <c r="E37" i="7"/>
  <c r="N37" i="6"/>
  <c r="G37" i="6"/>
  <c r="J37" i="7" s="1"/>
  <c r="G37" i="7"/>
  <c r="C37" i="7"/>
  <c r="M36" i="7"/>
  <c r="K36" i="7"/>
  <c r="L36" i="7"/>
  <c r="E36" i="7"/>
  <c r="N36" i="6"/>
  <c r="G36" i="6" s="1"/>
  <c r="J36" i="7"/>
  <c r="G36" i="7"/>
  <c r="C36" i="7"/>
  <c r="M35" i="7"/>
  <c r="K35" i="7"/>
  <c r="L35" i="7"/>
  <c r="E35" i="7"/>
  <c r="F35" i="7" s="1"/>
  <c r="N35" i="6"/>
  <c r="G35" i="6"/>
  <c r="J35" i="6" s="1"/>
  <c r="J35" i="7"/>
  <c r="G35" i="7"/>
  <c r="C35" i="7"/>
  <c r="M34" i="7"/>
  <c r="K34" i="7"/>
  <c r="L34" i="7"/>
  <c r="E34" i="7"/>
  <c r="N34" i="6"/>
  <c r="G34" i="7" s="1"/>
  <c r="G34" i="6"/>
  <c r="J34" i="7" s="1"/>
  <c r="C34" i="7"/>
  <c r="M33" i="7"/>
  <c r="K33" i="7"/>
  <c r="L33" i="7"/>
  <c r="E33" i="7"/>
  <c r="N33" i="6"/>
  <c r="G33" i="7" s="1"/>
  <c r="G33" i="6"/>
  <c r="J33" i="7" s="1"/>
  <c r="C33" i="7"/>
  <c r="M32" i="7"/>
  <c r="K32" i="7"/>
  <c r="L32" i="7"/>
  <c r="E32" i="7"/>
  <c r="F32" i="7" s="1"/>
  <c r="N32" i="6"/>
  <c r="G32" i="6" s="1"/>
  <c r="J32" i="7"/>
  <c r="C32" i="7"/>
  <c r="M31" i="7"/>
  <c r="K31" i="7"/>
  <c r="L31" i="7"/>
  <c r="E31" i="7"/>
  <c r="F31" i="7" s="1"/>
  <c r="N31" i="6"/>
  <c r="G31" i="6"/>
  <c r="J31" i="7" s="1"/>
  <c r="G31" i="7"/>
  <c r="C31" i="7"/>
  <c r="M30" i="7"/>
  <c r="K30" i="7"/>
  <c r="L30" i="7"/>
  <c r="E30" i="7"/>
  <c r="N30" i="6"/>
  <c r="G30" i="7" s="1"/>
  <c r="C30" i="7"/>
  <c r="M29" i="7"/>
  <c r="K29" i="7"/>
  <c r="L29" i="7"/>
  <c r="E29" i="7"/>
  <c r="N29" i="6"/>
  <c r="G29" i="6" s="1"/>
  <c r="C29" i="7"/>
  <c r="M28" i="7"/>
  <c r="K28" i="7"/>
  <c r="L28" i="7"/>
  <c r="E28" i="7"/>
  <c r="F28" i="7" s="1"/>
  <c r="N28" i="6"/>
  <c r="G28" i="6" s="1"/>
  <c r="J28" i="7" s="1"/>
  <c r="C28" i="7"/>
  <c r="M27" i="7"/>
  <c r="K27" i="7"/>
  <c r="L27" i="7"/>
  <c r="E27" i="7"/>
  <c r="N27" i="7" s="1"/>
  <c r="N27" i="6"/>
  <c r="G27" i="6"/>
  <c r="J27" i="7"/>
  <c r="G27" i="7"/>
  <c r="C27" i="7"/>
  <c r="M26" i="7"/>
  <c r="K26" i="7"/>
  <c r="L26" i="7"/>
  <c r="E26" i="7"/>
  <c r="N26" i="6"/>
  <c r="G26" i="7" s="1"/>
  <c r="G26" i="6"/>
  <c r="J26" i="7"/>
  <c r="C26" i="7"/>
  <c r="M25" i="7"/>
  <c r="K25" i="7"/>
  <c r="L25" i="7"/>
  <c r="E25" i="7"/>
  <c r="F25" i="7" s="1"/>
  <c r="N25" i="6"/>
  <c r="G25" i="6"/>
  <c r="J25" i="7" s="1"/>
  <c r="G25" i="7"/>
  <c r="C25" i="7"/>
  <c r="M24" i="7"/>
  <c r="K24" i="7"/>
  <c r="L24" i="7"/>
  <c r="E24" i="7"/>
  <c r="F24" i="7" s="1"/>
  <c r="N24" i="6"/>
  <c r="G24" i="6" s="1"/>
  <c r="J24" i="7"/>
  <c r="G24" i="7"/>
  <c r="C24" i="7"/>
  <c r="M23" i="7"/>
  <c r="K23" i="7"/>
  <c r="L23" i="7"/>
  <c r="E23" i="7"/>
  <c r="F23" i="7" s="1"/>
  <c r="N23" i="6"/>
  <c r="G23" i="6"/>
  <c r="J23" i="7"/>
  <c r="G23" i="7"/>
  <c r="C23" i="7"/>
  <c r="M22" i="7"/>
  <c r="K22" i="7"/>
  <c r="L22" i="7"/>
  <c r="E22" i="7"/>
  <c r="N22" i="6"/>
  <c r="G22" i="7" s="1"/>
  <c r="G22" i="6"/>
  <c r="J22" i="7"/>
  <c r="C22" i="7"/>
  <c r="M21" i="7"/>
  <c r="K21" i="7"/>
  <c r="L21" i="7"/>
  <c r="E21" i="7"/>
  <c r="N21" i="6"/>
  <c r="G21" i="6"/>
  <c r="J21" i="7" s="1"/>
  <c r="G21" i="7"/>
  <c r="C21" i="7"/>
  <c r="M20" i="7"/>
  <c r="K20" i="7"/>
  <c r="L20" i="7"/>
  <c r="E20" i="7"/>
  <c r="N20" i="6"/>
  <c r="G20" i="6" s="1"/>
  <c r="J20" i="6" s="1"/>
  <c r="J20" i="7"/>
  <c r="G20" i="7"/>
  <c r="C20" i="7"/>
  <c r="M19" i="7"/>
  <c r="K19" i="7"/>
  <c r="L19" i="7"/>
  <c r="E19" i="7"/>
  <c r="N19" i="6"/>
  <c r="G19" i="6"/>
  <c r="J19" i="7"/>
  <c r="G19" i="7"/>
  <c r="C19" i="7"/>
  <c r="M18" i="7"/>
  <c r="K18" i="7"/>
  <c r="L18" i="7"/>
  <c r="E18" i="7"/>
  <c r="N18" i="6"/>
  <c r="G18" i="7" s="1"/>
  <c r="G18" i="6"/>
  <c r="J18" i="7" s="1"/>
  <c r="C18" i="7"/>
  <c r="M17" i="7"/>
  <c r="K17" i="7"/>
  <c r="L17" i="7"/>
  <c r="E17" i="7"/>
  <c r="F17" i="7" s="1"/>
  <c r="N17" i="6"/>
  <c r="G17" i="7" s="1"/>
  <c r="G17" i="6"/>
  <c r="J17" i="7" s="1"/>
  <c r="C17" i="7"/>
  <c r="M16" i="7"/>
  <c r="K16" i="7"/>
  <c r="L16" i="7"/>
  <c r="E16" i="7"/>
  <c r="N16" i="6"/>
  <c r="G16" i="6" s="1"/>
  <c r="J16" i="6" s="1"/>
  <c r="J16" i="7"/>
  <c r="C16" i="7"/>
  <c r="M15" i="7"/>
  <c r="K15" i="7"/>
  <c r="L15" i="7"/>
  <c r="E15" i="7"/>
  <c r="F15" i="7" s="1"/>
  <c r="N15" i="6"/>
  <c r="G15" i="6"/>
  <c r="J15" i="7" s="1"/>
  <c r="G15" i="7"/>
  <c r="C15" i="7"/>
  <c r="M14" i="7"/>
  <c r="K14" i="7"/>
  <c r="L14" i="7"/>
  <c r="E14" i="7"/>
  <c r="N14" i="6"/>
  <c r="G14" i="7" s="1"/>
  <c r="C14" i="7"/>
  <c r="M13" i="7"/>
  <c r="K13" i="7"/>
  <c r="L13" i="7"/>
  <c r="E13" i="7"/>
  <c r="F13" i="7" s="1"/>
  <c r="N13" i="6"/>
  <c r="G13" i="6" s="1"/>
  <c r="C13" i="7"/>
  <c r="M12" i="7"/>
  <c r="K12" i="7"/>
  <c r="L12" i="7"/>
  <c r="E12" i="7"/>
  <c r="N12" i="6"/>
  <c r="G12" i="6" s="1"/>
  <c r="J12" i="7" s="1"/>
  <c r="C12" i="7"/>
  <c r="M11" i="7"/>
  <c r="K11" i="7"/>
  <c r="L11" i="7"/>
  <c r="E11" i="7"/>
  <c r="F11" i="7" s="1"/>
  <c r="N11" i="6"/>
  <c r="G11" i="6"/>
  <c r="J11" i="7"/>
  <c r="G11" i="7"/>
  <c r="C11" i="7"/>
  <c r="M10" i="7"/>
  <c r="K10" i="7"/>
  <c r="L10" i="7"/>
  <c r="E10" i="7"/>
  <c r="N10" i="6"/>
  <c r="G10" i="7" s="1"/>
  <c r="G10" i="6"/>
  <c r="J10" i="7"/>
  <c r="C10" i="7"/>
  <c r="M9" i="7"/>
  <c r="K9" i="7"/>
  <c r="L9" i="7"/>
  <c r="E9" i="7"/>
  <c r="F9" i="7" s="1"/>
  <c r="N9" i="6"/>
  <c r="G9" i="6"/>
  <c r="J9" i="7" s="1"/>
  <c r="G9" i="7"/>
  <c r="C9" i="7"/>
  <c r="M8" i="7"/>
  <c r="K8" i="7"/>
  <c r="L8" i="7"/>
  <c r="E8" i="7"/>
  <c r="F8" i="7" s="1"/>
  <c r="N8" i="6"/>
  <c r="G8" i="6" s="1"/>
  <c r="J8" i="7"/>
  <c r="G8" i="7"/>
  <c r="C8" i="7"/>
  <c r="M7" i="7"/>
  <c r="K7" i="7"/>
  <c r="L7" i="7"/>
  <c r="E7" i="7"/>
  <c r="N7" i="7" s="1"/>
  <c r="N7" i="6"/>
  <c r="G7" i="6"/>
  <c r="J7" i="7"/>
  <c r="G7" i="7"/>
  <c r="C7" i="7"/>
  <c r="M6" i="7"/>
  <c r="K6" i="7"/>
  <c r="L6" i="7"/>
  <c r="E6" i="7"/>
  <c r="N6" i="6"/>
  <c r="G6" i="7" s="1"/>
  <c r="G6" i="6"/>
  <c r="J6" i="6" s="1"/>
  <c r="J6" i="7"/>
  <c r="C6" i="7"/>
  <c r="M5" i="7"/>
  <c r="K5" i="7"/>
  <c r="L5" i="7"/>
  <c r="E5" i="7"/>
  <c r="N5" i="6"/>
  <c r="G5" i="6"/>
  <c r="J5" i="7" s="1"/>
  <c r="G5" i="7"/>
  <c r="C5" i="7"/>
  <c r="M4" i="7"/>
  <c r="K4" i="7"/>
  <c r="L4" i="7"/>
  <c r="E4" i="7"/>
  <c r="F4" i="7" s="1"/>
  <c r="N4" i="6"/>
  <c r="G4" i="6" s="1"/>
  <c r="J4" i="7"/>
  <c r="G4" i="7"/>
  <c r="C4" i="7"/>
  <c r="M3" i="7"/>
  <c r="K3" i="7"/>
  <c r="L3" i="7"/>
  <c r="E3" i="7"/>
  <c r="N3" i="6"/>
  <c r="G3" i="6"/>
  <c r="J3" i="6" s="1"/>
  <c r="J3" i="7"/>
  <c r="G3" i="7"/>
  <c r="C3" i="7"/>
  <c r="M2" i="7"/>
  <c r="K2" i="7"/>
  <c r="L2" i="7"/>
  <c r="E2" i="7"/>
  <c r="G2" i="7"/>
  <c r="C2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2" i="2"/>
  <c r="J2" i="4"/>
  <c r="E2" i="2"/>
  <c r="E3" i="2"/>
  <c r="E4" i="2"/>
  <c r="E5" i="2"/>
  <c r="E6" i="2"/>
  <c r="E7" i="2"/>
  <c r="E8" i="2"/>
  <c r="E9" i="2"/>
  <c r="E10" i="2"/>
  <c r="E11" i="2"/>
  <c r="N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N24" i="2"/>
  <c r="E25" i="2"/>
  <c r="E26" i="2"/>
  <c r="E27" i="2"/>
  <c r="E28" i="2"/>
  <c r="E29" i="2"/>
  <c r="E30" i="2"/>
  <c r="E31" i="2"/>
  <c r="E32" i="2"/>
  <c r="E33" i="2"/>
  <c r="N33" i="2"/>
  <c r="E34" i="2"/>
  <c r="E35" i="2"/>
  <c r="E36" i="2"/>
  <c r="E37" i="2"/>
  <c r="N37" i="2"/>
  <c r="E38" i="2"/>
  <c r="E39" i="2"/>
  <c r="E40" i="2"/>
  <c r="E41" i="2"/>
  <c r="E42" i="2"/>
  <c r="E43" i="2"/>
  <c r="E44" i="2"/>
  <c r="E45" i="2"/>
  <c r="E46" i="2"/>
  <c r="E47" i="2"/>
  <c r="E48" i="2"/>
  <c r="N48" i="2"/>
  <c r="E49" i="2"/>
  <c r="N49" i="2"/>
  <c r="E50" i="2"/>
  <c r="E51" i="2"/>
  <c r="E52" i="2"/>
  <c r="E53" i="2"/>
  <c r="E54" i="2"/>
  <c r="E55" i="2"/>
  <c r="E56" i="2"/>
  <c r="E57" i="2"/>
  <c r="E58" i="2"/>
  <c r="E59" i="2"/>
  <c r="N59" i="2"/>
  <c r="E60" i="2"/>
  <c r="E61" i="2"/>
  <c r="N61" i="2"/>
  <c r="E62" i="2"/>
  <c r="E63" i="2"/>
  <c r="E64" i="2"/>
  <c r="E65" i="2"/>
  <c r="E66" i="2"/>
  <c r="E67" i="2"/>
  <c r="E68" i="2"/>
  <c r="E69" i="2"/>
  <c r="E70" i="2"/>
  <c r="E71" i="2"/>
  <c r="E72" i="2"/>
  <c r="N72" i="2"/>
  <c r="E73" i="2"/>
  <c r="N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N95" i="2"/>
  <c r="E96" i="2"/>
  <c r="N96" i="2"/>
  <c r="E97" i="2"/>
  <c r="N97" i="2"/>
  <c r="E98" i="2"/>
  <c r="E99" i="2"/>
  <c r="E100" i="2"/>
  <c r="E101" i="2"/>
  <c r="E102" i="2"/>
  <c r="E103" i="2"/>
  <c r="E104" i="2"/>
  <c r="E105" i="2"/>
  <c r="N105" i="2"/>
  <c r="E106" i="2"/>
  <c r="E107" i="2"/>
  <c r="E108" i="2"/>
  <c r="N108" i="2"/>
  <c r="E109" i="2"/>
  <c r="E110" i="2"/>
  <c r="E111" i="2"/>
  <c r="E112" i="2"/>
  <c r="E113" i="2"/>
  <c r="E114" i="2"/>
  <c r="N114" i="2"/>
  <c r="E115" i="2"/>
  <c r="E116" i="2"/>
  <c r="E117" i="2"/>
  <c r="E118" i="2"/>
  <c r="E119" i="2"/>
  <c r="N119" i="2"/>
  <c r="E120" i="2"/>
  <c r="N120" i="2"/>
  <c r="E121" i="2"/>
  <c r="N121" i="2"/>
  <c r="E122" i="2"/>
  <c r="E123" i="2"/>
  <c r="E124" i="2"/>
  <c r="E125" i="2"/>
  <c r="E126" i="2"/>
  <c r="N126" i="2"/>
  <c r="E127" i="2"/>
  <c r="E128" i="2"/>
  <c r="E129" i="2"/>
  <c r="E130" i="2"/>
  <c r="E131" i="2"/>
  <c r="E132" i="2"/>
  <c r="N132" i="2"/>
  <c r="E133" i="2"/>
  <c r="N133" i="2"/>
  <c r="E134" i="2"/>
  <c r="E135" i="2"/>
  <c r="E136" i="2"/>
  <c r="E137" i="2"/>
  <c r="E138" i="2"/>
  <c r="E139" i="2"/>
  <c r="E140" i="2"/>
  <c r="E141" i="2"/>
  <c r="E142" i="2"/>
  <c r="E143" i="2"/>
  <c r="E144" i="2"/>
  <c r="N144" i="2"/>
  <c r="E145" i="2"/>
  <c r="N145" i="2"/>
  <c r="E146" i="2"/>
  <c r="E147" i="2"/>
  <c r="E148" i="2"/>
  <c r="E149" i="2"/>
  <c r="E150" i="2"/>
  <c r="E151" i="2"/>
  <c r="E152" i="2"/>
  <c r="E153" i="2"/>
  <c r="N153" i="2"/>
  <c r="E154" i="2"/>
  <c r="E155" i="2"/>
  <c r="N155" i="2"/>
  <c r="E156" i="2"/>
  <c r="N156" i="2"/>
  <c r="E157" i="2"/>
  <c r="E158" i="2"/>
  <c r="E159" i="2"/>
  <c r="E160" i="2"/>
  <c r="E161" i="2"/>
  <c r="E162" i="2"/>
  <c r="E163" i="2"/>
  <c r="E164" i="2"/>
  <c r="E165" i="2"/>
  <c r="F165" i="2"/>
  <c r="D165" i="3"/>
  <c r="E166" i="2"/>
  <c r="E167" i="2"/>
  <c r="E168" i="2"/>
  <c r="N168" i="2"/>
  <c r="E169" i="2"/>
  <c r="N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N186" i="2"/>
  <c r="E187" i="2"/>
  <c r="E188" i="2"/>
  <c r="E189" i="2"/>
  <c r="E190" i="2"/>
  <c r="E191" i="2"/>
  <c r="E192" i="2"/>
  <c r="E193" i="2"/>
  <c r="N193" i="2"/>
  <c r="E194" i="2"/>
  <c r="E195" i="2"/>
  <c r="E196" i="2"/>
  <c r="E197" i="2"/>
  <c r="E198" i="2"/>
  <c r="N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N216" i="2"/>
  <c r="E217" i="2"/>
  <c r="N217" i="2"/>
  <c r="E218" i="2"/>
  <c r="E219" i="2"/>
  <c r="E220" i="2"/>
  <c r="E221" i="2"/>
  <c r="E222" i="2"/>
  <c r="N222" i="2"/>
  <c r="E223" i="2"/>
  <c r="E224" i="2"/>
  <c r="E225" i="2"/>
  <c r="E226" i="2"/>
  <c r="E227" i="2"/>
  <c r="E228" i="2"/>
  <c r="N228" i="2"/>
  <c r="E229" i="2"/>
  <c r="N229" i="2"/>
  <c r="E230" i="2"/>
  <c r="E231" i="2"/>
  <c r="E232" i="2"/>
  <c r="E233" i="2"/>
  <c r="E234" i="2"/>
  <c r="E235" i="2"/>
  <c r="E236" i="2"/>
  <c r="E237" i="2"/>
  <c r="E238" i="2"/>
  <c r="E239" i="2"/>
  <c r="E240" i="2"/>
  <c r="N240" i="2"/>
  <c r="E241" i="2"/>
  <c r="E242" i="2"/>
  <c r="E243" i="2"/>
  <c r="E244" i="2"/>
  <c r="E245" i="2"/>
  <c r="E246" i="2"/>
  <c r="N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N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N270" i="2"/>
  <c r="E271" i="2"/>
  <c r="E272" i="2"/>
  <c r="E273" i="2"/>
  <c r="E274" i="2"/>
  <c r="E275" i="2"/>
  <c r="N275" i="2"/>
  <c r="E276" i="2"/>
  <c r="E277" i="2"/>
  <c r="N277" i="2"/>
  <c r="E278" i="2"/>
  <c r="E279" i="2"/>
  <c r="E280" i="2"/>
  <c r="E281" i="2"/>
  <c r="E282" i="2"/>
  <c r="E283" i="2"/>
  <c r="E284" i="2"/>
  <c r="E285" i="2"/>
  <c r="E286" i="2"/>
  <c r="E287" i="2"/>
  <c r="N287" i="2"/>
  <c r="E288" i="2"/>
  <c r="E289" i="2"/>
  <c r="E290" i="2"/>
  <c r="E291" i="2"/>
  <c r="E292" i="2"/>
  <c r="E293" i="2"/>
  <c r="E294" i="2"/>
  <c r="E295" i="2"/>
  <c r="E296" i="2"/>
  <c r="E297" i="2"/>
  <c r="N297" i="2"/>
  <c r="E298" i="2"/>
  <c r="E299" i="2"/>
  <c r="E300" i="2"/>
  <c r="N300" i="2"/>
  <c r="E301" i="2"/>
  <c r="N301" i="2"/>
  <c r="E302" i="2"/>
  <c r="E303" i="2"/>
  <c r="E304" i="2"/>
  <c r="E305" i="2"/>
  <c r="E306" i="2"/>
  <c r="E307" i="2"/>
  <c r="E308" i="2"/>
  <c r="E309" i="2"/>
  <c r="E310" i="2"/>
  <c r="E311" i="2"/>
  <c r="E312" i="2"/>
  <c r="N312" i="2"/>
  <c r="E313" i="2"/>
  <c r="N313" i="2"/>
  <c r="E314" i="2"/>
  <c r="E315" i="2"/>
  <c r="E316" i="2"/>
  <c r="E317" i="2"/>
  <c r="E318" i="2"/>
  <c r="E319" i="2"/>
  <c r="E320" i="2"/>
  <c r="E321" i="2"/>
  <c r="E322" i="2"/>
  <c r="E323" i="2"/>
  <c r="E324" i="2"/>
  <c r="N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N342" i="2"/>
  <c r="E343" i="2"/>
  <c r="E344" i="2"/>
  <c r="N344" i="2"/>
  <c r="E345" i="2"/>
  <c r="E346" i="2"/>
  <c r="E347" i="2"/>
  <c r="E348" i="2"/>
  <c r="E349" i="2"/>
  <c r="N349" i="2"/>
  <c r="E350" i="2"/>
  <c r="E351" i="2"/>
  <c r="E352" i="2"/>
  <c r="E353" i="2"/>
  <c r="E354" i="2"/>
  <c r="E355" i="2"/>
  <c r="E356" i="2"/>
  <c r="E357" i="2"/>
  <c r="N357" i="2"/>
  <c r="E358" i="2"/>
  <c r="E359" i="2"/>
  <c r="E360" i="2"/>
  <c r="E361" i="2"/>
  <c r="E362" i="2"/>
  <c r="E363" i="2"/>
  <c r="E364" i="2"/>
  <c r="E365" i="2"/>
  <c r="E366" i="2"/>
  <c r="N366" i="2"/>
  <c r="E367" i="2"/>
  <c r="E368" i="2"/>
  <c r="E369" i="2"/>
  <c r="E370" i="2"/>
  <c r="E371" i="2"/>
  <c r="E372" i="2"/>
  <c r="E373" i="2"/>
  <c r="N373" i="2"/>
  <c r="E374" i="2"/>
  <c r="E375" i="2"/>
  <c r="E376" i="2"/>
  <c r="E377" i="2"/>
  <c r="E378" i="2"/>
  <c r="E379" i="2"/>
  <c r="E380" i="2"/>
  <c r="N380" i="2"/>
  <c r="E381" i="2"/>
  <c r="N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N393" i="2"/>
  <c r="E394" i="2"/>
  <c r="E395" i="2"/>
  <c r="E396" i="2"/>
  <c r="E397" i="2"/>
  <c r="N397" i="2"/>
  <c r="E398" i="2"/>
  <c r="E399" i="2"/>
  <c r="E400" i="2"/>
  <c r="E401" i="2"/>
  <c r="E402" i="2"/>
  <c r="E403" i="2"/>
  <c r="E404" i="2"/>
  <c r="E405" i="2"/>
  <c r="N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N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N465" i="2"/>
  <c r="E466" i="2"/>
  <c r="E467" i="2"/>
  <c r="E468" i="2"/>
  <c r="E469" i="2"/>
  <c r="N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N491" i="2"/>
  <c r="E492" i="2"/>
  <c r="N492" i="2"/>
  <c r="E493" i="2"/>
  <c r="E494" i="2"/>
  <c r="E495" i="2"/>
  <c r="E496" i="2"/>
  <c r="E497" i="2"/>
  <c r="E498" i="2"/>
  <c r="E499" i="2"/>
  <c r="E500" i="2"/>
  <c r="E501" i="2"/>
  <c r="N501" i="2"/>
  <c r="E502" i="2"/>
  <c r="E503" i="2"/>
  <c r="E504" i="2"/>
  <c r="E505" i="2"/>
  <c r="E506" i="2"/>
  <c r="E507" i="2"/>
  <c r="E508" i="2"/>
  <c r="E509" i="2"/>
  <c r="E510" i="2"/>
  <c r="N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N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N549" i="2"/>
  <c r="E550" i="2"/>
  <c r="E551" i="2"/>
  <c r="E552" i="2"/>
  <c r="E553" i="2"/>
  <c r="E554" i="2"/>
  <c r="N554" i="2"/>
  <c r="E555" i="2"/>
  <c r="E556" i="2"/>
  <c r="E557" i="2"/>
  <c r="E558" i="2"/>
  <c r="N558" i="2"/>
  <c r="E559" i="2"/>
  <c r="E560" i="2"/>
  <c r="E561" i="2"/>
  <c r="N561" i="2"/>
  <c r="E562" i="2"/>
  <c r="E563" i="2"/>
  <c r="E564" i="2"/>
  <c r="E565" i="2"/>
  <c r="E566" i="2"/>
  <c r="E567" i="2"/>
  <c r="E568" i="2"/>
  <c r="E569" i="2"/>
  <c r="E570" i="2"/>
  <c r="N570" i="2"/>
  <c r="E571" i="2"/>
  <c r="E572" i="2"/>
  <c r="E573" i="2"/>
  <c r="N573" i="2"/>
  <c r="E574" i="2"/>
  <c r="E575" i="2"/>
  <c r="E576" i="2"/>
  <c r="E577" i="2"/>
  <c r="E578" i="2"/>
  <c r="E579" i="2"/>
  <c r="E580" i="2"/>
  <c r="E581" i="2"/>
  <c r="N581" i="2"/>
  <c r="E582" i="2"/>
  <c r="E583" i="2"/>
  <c r="E584" i="2"/>
  <c r="E585" i="2"/>
  <c r="E586" i="2"/>
  <c r="E587" i="2"/>
  <c r="N587" i="2"/>
  <c r="E588" i="2"/>
  <c r="E589" i="2"/>
  <c r="N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N613" i="2"/>
  <c r="E614" i="2"/>
  <c r="E615" i="2"/>
  <c r="E616" i="2"/>
  <c r="E617" i="2"/>
  <c r="E618" i="2"/>
  <c r="N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N669" i="2"/>
  <c r="E670" i="2"/>
  <c r="E671" i="2"/>
  <c r="E672" i="2"/>
  <c r="E673" i="2"/>
  <c r="E674" i="2"/>
  <c r="E675" i="2"/>
  <c r="E676" i="2"/>
  <c r="E677" i="2"/>
  <c r="E678" i="2"/>
  <c r="N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N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N728" i="2"/>
  <c r="E729" i="2"/>
  <c r="E730" i="2"/>
  <c r="E731" i="2"/>
  <c r="N731" i="2"/>
  <c r="E732" i="2"/>
  <c r="E733" i="2"/>
  <c r="E734" i="2"/>
  <c r="E735" i="2"/>
  <c r="E736" i="2"/>
  <c r="E737" i="2"/>
  <c r="E738" i="2"/>
  <c r="E739" i="2"/>
  <c r="E740" i="2"/>
  <c r="N740" i="2"/>
  <c r="E741" i="2"/>
  <c r="N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N757" i="2"/>
  <c r="E758" i="2"/>
  <c r="E759" i="2"/>
  <c r="E760" i="2"/>
  <c r="E761" i="2"/>
  <c r="E762" i="2"/>
  <c r="N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N776" i="2"/>
  <c r="E777" i="2"/>
  <c r="N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N809" i="2"/>
  <c r="E810" i="2"/>
  <c r="E811" i="2"/>
  <c r="E812" i="2"/>
  <c r="E813" i="2"/>
  <c r="N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N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N837" i="2"/>
  <c r="E838" i="2"/>
  <c r="E839" i="2"/>
  <c r="E840" i="2"/>
  <c r="E841" i="2"/>
  <c r="E842" i="2"/>
  <c r="E843" i="2"/>
  <c r="E844" i="2"/>
  <c r="E845" i="2"/>
  <c r="N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N870" i="2"/>
  <c r="E871" i="2"/>
  <c r="E872" i="2"/>
  <c r="E873" i="2"/>
  <c r="N873" i="2"/>
  <c r="E874" i="2"/>
  <c r="E875" i="2"/>
  <c r="E876" i="2"/>
  <c r="E877" i="2"/>
  <c r="E878" i="2"/>
  <c r="E879" i="2"/>
  <c r="E880" i="2"/>
  <c r="E881" i="2"/>
  <c r="E882" i="2"/>
  <c r="N882" i="2"/>
  <c r="E883" i="2"/>
  <c r="E884" i="2"/>
  <c r="E885" i="2"/>
  <c r="N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N902" i="2"/>
  <c r="E903" i="2"/>
  <c r="E904" i="2"/>
  <c r="E905" i="2"/>
  <c r="E906" i="2"/>
  <c r="E907" i="2"/>
  <c r="E908" i="2"/>
  <c r="E909" i="2"/>
  <c r="N909" i="2"/>
  <c r="E910" i="2"/>
  <c r="E911" i="2"/>
  <c r="E912" i="2"/>
  <c r="E913" i="2"/>
  <c r="E914" i="2"/>
  <c r="E915" i="2"/>
  <c r="E916" i="2"/>
  <c r="E917" i="2"/>
  <c r="N917" i="2"/>
  <c r="E918" i="2"/>
  <c r="E919" i="2"/>
  <c r="E920" i="2"/>
  <c r="N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N936" i="2"/>
  <c r="E937" i="2"/>
  <c r="E938" i="2"/>
  <c r="N938" i="2"/>
  <c r="E939" i="2"/>
  <c r="E940" i="2"/>
  <c r="E941" i="2"/>
  <c r="E942" i="2"/>
  <c r="E943" i="2"/>
  <c r="E944" i="2"/>
  <c r="E945" i="2"/>
  <c r="N945" i="2"/>
  <c r="E946" i="2"/>
  <c r="E947" i="2"/>
  <c r="E948" i="2"/>
  <c r="E949" i="2"/>
  <c r="E950" i="2"/>
  <c r="E951" i="2"/>
  <c r="E952" i="2"/>
  <c r="E953" i="2"/>
  <c r="N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N969" i="2"/>
  <c r="E970" i="2"/>
  <c r="E971" i="2"/>
  <c r="E972" i="2"/>
  <c r="N972" i="2"/>
  <c r="E973" i="2"/>
  <c r="E974" i="2"/>
  <c r="E975" i="2"/>
  <c r="E976" i="2"/>
  <c r="E977" i="2"/>
  <c r="N977" i="2"/>
  <c r="E978" i="2"/>
  <c r="E979" i="2"/>
  <c r="E980" i="2"/>
  <c r="N980" i="2"/>
  <c r="E981" i="2"/>
  <c r="E982" i="2"/>
  <c r="E983" i="2"/>
  <c r="E984" i="2"/>
  <c r="E985" i="2"/>
  <c r="E986" i="2"/>
  <c r="N986" i="2"/>
  <c r="E987" i="2"/>
  <c r="E988" i="2"/>
  <c r="E989" i="2"/>
  <c r="E990" i="2"/>
  <c r="E991" i="2"/>
  <c r="E992" i="2"/>
  <c r="E993" i="2"/>
  <c r="E994" i="2"/>
  <c r="E995" i="2"/>
  <c r="E996" i="2"/>
  <c r="N996" i="2"/>
  <c r="E997" i="2"/>
  <c r="E998" i="2"/>
  <c r="N998" i="2"/>
  <c r="E999" i="2"/>
  <c r="E1000" i="2"/>
  <c r="E1001" i="2"/>
  <c r="E1002" i="2"/>
  <c r="E1003" i="2"/>
  <c r="E1004" i="2"/>
  <c r="E1005" i="2"/>
  <c r="N1005" i="2"/>
  <c r="E1006" i="2"/>
  <c r="E1007" i="2"/>
  <c r="E1008" i="2"/>
  <c r="E1009" i="2"/>
  <c r="E1010" i="2"/>
  <c r="E1011" i="2"/>
  <c r="E1012" i="2"/>
  <c r="E1013" i="2"/>
  <c r="E1014" i="2"/>
  <c r="N1014" i="2"/>
  <c r="E1015" i="2"/>
  <c r="E1016" i="2"/>
  <c r="N1016" i="2"/>
  <c r="E1017" i="2"/>
  <c r="N1017" i="2"/>
  <c r="E1018" i="2"/>
  <c r="E1019" i="2"/>
  <c r="E1020" i="2"/>
  <c r="E1021" i="2"/>
  <c r="E1022" i="2"/>
  <c r="E1023" i="2"/>
  <c r="E1024" i="2"/>
  <c r="E1025" i="2"/>
  <c r="N1025" i="2"/>
  <c r="E1026" i="2"/>
  <c r="F1026" i="2"/>
  <c r="D1026" i="3"/>
  <c r="E1027" i="2"/>
  <c r="E1028" i="2"/>
  <c r="E1029" i="2"/>
  <c r="N1029" i="2"/>
  <c r="E1030" i="2"/>
  <c r="E1031" i="2"/>
  <c r="E1032" i="2"/>
  <c r="E1033" i="2"/>
  <c r="E1034" i="2"/>
  <c r="E1035" i="2"/>
  <c r="E1036" i="2"/>
  <c r="E1037" i="2"/>
  <c r="N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N1050" i="2"/>
  <c r="E1051" i="2"/>
  <c r="E1052" i="2"/>
  <c r="N1052" i="2"/>
  <c r="E1053" i="2"/>
  <c r="E1054" i="2"/>
  <c r="E1055" i="2"/>
  <c r="N1055" i="2"/>
  <c r="E1056" i="2"/>
  <c r="E1057" i="2"/>
  <c r="E1058" i="2"/>
  <c r="E1059" i="2"/>
  <c r="E1060" i="2"/>
  <c r="E1061" i="2"/>
  <c r="N1061" i="2"/>
  <c r="E1062" i="2"/>
  <c r="E1063" i="2"/>
  <c r="E1064" i="2"/>
  <c r="E1065" i="2"/>
  <c r="N1065" i="2"/>
  <c r="E1066" i="2"/>
  <c r="E1067" i="2"/>
  <c r="E1068" i="2"/>
  <c r="N1068" i="2"/>
  <c r="E1069" i="2"/>
  <c r="E1070" i="2"/>
  <c r="N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N1082" i="2"/>
  <c r="E1083" i="2"/>
  <c r="E1084" i="2"/>
  <c r="E1085" i="2"/>
  <c r="E1086" i="2"/>
  <c r="E1087" i="2"/>
  <c r="E1088" i="2"/>
  <c r="E1089" i="2"/>
  <c r="N1089" i="2"/>
  <c r="E1090" i="2"/>
  <c r="E1091" i="2"/>
  <c r="E1092" i="2"/>
  <c r="E1093" i="2"/>
  <c r="E1094" i="2"/>
  <c r="E1095" i="2"/>
  <c r="E1096" i="2"/>
  <c r="E1097" i="2"/>
  <c r="N1097" i="2"/>
  <c r="E1098" i="2"/>
  <c r="N1098" i="2"/>
  <c r="E1099" i="2"/>
  <c r="E1100" i="2"/>
  <c r="N1100" i="2"/>
  <c r="E1101" i="2"/>
  <c r="N365" i="2"/>
  <c r="N387" i="2"/>
  <c r="N389" i="2"/>
  <c r="N437" i="2"/>
  <c r="N439" i="2"/>
  <c r="N487" i="2"/>
  <c r="N511" i="2"/>
  <c r="N542" i="2"/>
  <c r="N545" i="2"/>
  <c r="N555" i="2"/>
  <c r="N557" i="2"/>
  <c r="N603" i="2"/>
  <c r="N651" i="2"/>
  <c r="N655" i="2"/>
  <c r="N677" i="2"/>
  <c r="N682" i="2"/>
  <c r="N713" i="2"/>
  <c r="N727" i="2"/>
  <c r="N771" i="2"/>
  <c r="N773" i="2"/>
  <c r="N807" i="2"/>
  <c r="N819" i="2"/>
  <c r="N833" i="2"/>
  <c r="N835" i="2"/>
  <c r="N843" i="2"/>
  <c r="N847" i="2"/>
  <c r="N867" i="2"/>
  <c r="N869" i="2"/>
  <c r="N879" i="2"/>
  <c r="N895" i="2"/>
  <c r="N903" i="2"/>
  <c r="N943" i="2"/>
  <c r="N951" i="2"/>
  <c r="N955" i="2"/>
  <c r="N963" i="2"/>
  <c r="N967" i="2"/>
  <c r="N987" i="2"/>
  <c r="N1000" i="2"/>
  <c r="N1003" i="2"/>
  <c r="N1013" i="2"/>
  <c r="N1035" i="2"/>
  <c r="N1039" i="2"/>
  <c r="N1047" i="2"/>
  <c r="N1083" i="2"/>
  <c r="N5" i="2"/>
  <c r="N29" i="2"/>
  <c r="N77" i="2"/>
  <c r="N79" i="2"/>
  <c r="N81" i="2"/>
  <c r="N87" i="2"/>
  <c r="N111" i="2"/>
  <c r="N115" i="2"/>
  <c r="N124" i="2"/>
  <c r="N125" i="2"/>
  <c r="N127" i="2"/>
  <c r="N135" i="2"/>
  <c r="N137" i="2"/>
  <c r="N139" i="2"/>
  <c r="N143" i="2"/>
  <c r="N147" i="2"/>
  <c r="N149" i="2"/>
  <c r="N159" i="2"/>
  <c r="N194" i="2"/>
  <c r="N197" i="2"/>
  <c r="N230" i="2"/>
  <c r="N231" i="2"/>
  <c r="N251" i="2"/>
  <c r="N255" i="2"/>
  <c r="N271" i="2"/>
  <c r="N283" i="2"/>
  <c r="N293" i="2"/>
  <c r="N305" i="2"/>
  <c r="N327" i="2"/>
  <c r="N328" i="2"/>
  <c r="N332" i="2"/>
  <c r="N335" i="2"/>
  <c r="N353" i="2"/>
  <c r="N364" i="2"/>
  <c r="N375" i="2"/>
  <c r="N379" i="2"/>
  <c r="N427" i="2"/>
  <c r="N436" i="2"/>
  <c r="N451" i="2"/>
  <c r="N460" i="2"/>
  <c r="N462" i="2"/>
  <c r="N471" i="2"/>
  <c r="N475" i="2"/>
  <c r="N482" i="2"/>
  <c r="N495" i="2"/>
  <c r="N499" i="2"/>
  <c r="N512" i="2"/>
  <c r="N524" i="2"/>
  <c r="N543" i="2"/>
  <c r="N567" i="2"/>
  <c r="N569" i="2"/>
  <c r="N578" i="2"/>
  <c r="N595" i="2"/>
  <c r="N619" i="2"/>
  <c r="N626" i="2"/>
  <c r="N667" i="2"/>
  <c r="N674" i="2"/>
  <c r="N676" i="2"/>
  <c r="N700" i="2"/>
  <c r="N748" i="2"/>
  <c r="N752" i="2"/>
  <c r="N812" i="2"/>
  <c r="N822" i="2"/>
  <c r="N831" i="2"/>
  <c r="N848" i="2"/>
  <c r="N855" i="2"/>
  <c r="N907" i="2"/>
  <c r="N916" i="2"/>
  <c r="N931" i="2"/>
  <c r="N944" i="2"/>
  <c r="N957" i="2"/>
  <c r="N988" i="2"/>
  <c r="N990" i="2"/>
  <c r="N1012" i="2"/>
  <c r="N1048" i="2"/>
  <c r="N1060" i="2"/>
  <c r="N1073" i="2"/>
  <c r="N1075" i="2"/>
  <c r="N1076" i="2"/>
  <c r="N252" i="2"/>
  <c r="N419" i="2"/>
  <c r="N934" i="2"/>
  <c r="F1042" i="2"/>
  <c r="N1066" i="2"/>
  <c r="N34" i="2"/>
  <c r="N94" i="2"/>
  <c r="N110" i="2"/>
  <c r="N130" i="2"/>
  <c r="N134" i="2"/>
  <c r="N158" i="2"/>
  <c r="N166" i="2"/>
  <c r="N170" i="2"/>
  <c r="N190" i="2"/>
  <c r="N226" i="2"/>
  <c r="N238" i="2"/>
  <c r="N250" i="2"/>
  <c r="N262" i="2"/>
  <c r="N314" i="2"/>
  <c r="N338" i="2"/>
  <c r="N362" i="2"/>
  <c r="N406" i="2"/>
  <c r="N422" i="2"/>
  <c r="N478" i="2"/>
  <c r="N490" i="2"/>
  <c r="N518" i="2"/>
  <c r="N526" i="2"/>
  <c r="N530" i="2"/>
  <c r="N566" i="2"/>
  <c r="N590" i="2"/>
  <c r="N610" i="2"/>
  <c r="N614" i="2"/>
  <c r="N650" i="2"/>
  <c r="N658" i="2"/>
  <c r="N670" i="2"/>
  <c r="N890" i="2"/>
  <c r="N123" i="2"/>
  <c r="N199" i="2"/>
  <c r="N259" i="2"/>
  <c r="N279" i="2"/>
  <c r="N331" i="2"/>
  <c r="N363" i="2"/>
  <c r="N435" i="2"/>
  <c r="N440" i="2"/>
  <c r="N486" i="2"/>
  <c r="N559" i="2"/>
  <c r="N583" i="2"/>
  <c r="N629" i="2"/>
  <c r="N978" i="2"/>
  <c r="N1026" i="2"/>
  <c r="N303" i="2"/>
  <c r="N394" i="2"/>
  <c r="N413" i="2"/>
  <c r="N453" i="2"/>
  <c r="N483" i="2"/>
  <c r="N533" i="2"/>
  <c r="N580" i="2"/>
  <c r="N663" i="2"/>
  <c r="N893" i="2"/>
  <c r="N922" i="2"/>
  <c r="N928" i="2"/>
  <c r="N1018" i="2"/>
  <c r="N1059" i="2"/>
  <c r="N161" i="2"/>
  <c r="N341" i="2"/>
  <c r="N377" i="2"/>
  <c r="N423" i="2"/>
  <c r="N562" i="2"/>
  <c r="N604" i="2"/>
  <c r="N662" i="2"/>
  <c r="N956" i="2"/>
  <c r="N992" i="2"/>
  <c r="N1090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2" i="4"/>
  <c r="C2" i="6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2" i="2"/>
  <c r="N104" i="2"/>
  <c r="F104" i="2"/>
  <c r="D104" i="3"/>
  <c r="N112" i="2"/>
  <c r="N136" i="2"/>
  <c r="N140" i="2"/>
  <c r="N148" i="2"/>
  <c r="N154" i="2"/>
  <c r="N160" i="2"/>
  <c r="N164" i="2"/>
  <c r="N202" i="2"/>
  <c r="N210" i="2"/>
  <c r="N232" i="2"/>
  <c r="N244" i="2"/>
  <c r="N256" i="2"/>
  <c r="N280" i="2"/>
  <c r="N296" i="2"/>
  <c r="N316" i="2"/>
  <c r="F316" i="2"/>
  <c r="D316" i="3"/>
  <c r="N318" i="2"/>
  <c r="N352" i="2"/>
  <c r="N356" i="2"/>
  <c r="N388" i="2"/>
  <c r="N400" i="2"/>
  <c r="N424" i="2"/>
  <c r="N520" i="2"/>
  <c r="N568" i="2"/>
  <c r="N634" i="2"/>
  <c r="N724" i="2"/>
  <c r="N798" i="2"/>
  <c r="N832" i="2"/>
  <c r="N874" i="2"/>
  <c r="N940" i="2"/>
  <c r="B103" i="5"/>
  <c r="K102" i="2"/>
  <c r="C103" i="5"/>
  <c r="K102" i="3"/>
  <c r="L102" i="3"/>
  <c r="D103" i="5"/>
  <c r="E103" i="5"/>
  <c r="B104" i="5"/>
  <c r="K103" i="2"/>
  <c r="L103" i="2"/>
  <c r="C104" i="5"/>
  <c r="D104" i="5"/>
  <c r="E104" i="5"/>
  <c r="B105" i="5"/>
  <c r="C105" i="5"/>
  <c r="K104" i="3"/>
  <c r="D105" i="5"/>
  <c r="E105" i="5"/>
  <c r="B106" i="5"/>
  <c r="C106" i="5"/>
  <c r="D106" i="5"/>
  <c r="E106" i="5"/>
  <c r="B107" i="5"/>
  <c r="K106" i="2"/>
  <c r="C107" i="5"/>
  <c r="D107" i="5"/>
  <c r="E107" i="5"/>
  <c r="B108" i="5"/>
  <c r="C108" i="5"/>
  <c r="K107" i="3"/>
  <c r="L107" i="3"/>
  <c r="D108" i="5"/>
  <c r="E108" i="5"/>
  <c r="B109" i="5"/>
  <c r="K108" i="2"/>
  <c r="L108" i="2"/>
  <c r="C109" i="5"/>
  <c r="D109" i="5"/>
  <c r="E109" i="5"/>
  <c r="B110" i="5"/>
  <c r="K109" i="2"/>
  <c r="L109" i="2"/>
  <c r="C110" i="5"/>
  <c r="D110" i="5"/>
  <c r="K109" i="6"/>
  <c r="E110" i="5"/>
  <c r="B111" i="5"/>
  <c r="K110" i="2"/>
  <c r="C111" i="5"/>
  <c r="D111" i="5"/>
  <c r="E111" i="5"/>
  <c r="B112" i="5"/>
  <c r="K111" i="2"/>
  <c r="C112" i="5"/>
  <c r="K111" i="3"/>
  <c r="D112" i="5"/>
  <c r="K111" i="4"/>
  <c r="E112" i="5"/>
  <c r="B113" i="5"/>
  <c r="C113" i="5"/>
  <c r="D113" i="5"/>
  <c r="K112" i="6"/>
  <c r="E113" i="5"/>
  <c r="B114" i="5"/>
  <c r="K113" i="2"/>
  <c r="L113" i="2"/>
  <c r="C114" i="5"/>
  <c r="D114" i="5"/>
  <c r="E114" i="5"/>
  <c r="B115" i="5"/>
  <c r="K114" i="2"/>
  <c r="C115" i="5"/>
  <c r="K114" i="3"/>
  <c r="L114" i="3"/>
  <c r="D115" i="5"/>
  <c r="K114" i="4"/>
  <c r="L114" i="4"/>
  <c r="E115" i="5"/>
  <c r="B116" i="5"/>
  <c r="K115" i="2"/>
  <c r="C116" i="5"/>
  <c r="K115" i="3"/>
  <c r="L115" i="3"/>
  <c r="D116" i="5"/>
  <c r="E116" i="5"/>
  <c r="B117" i="5"/>
  <c r="K116" i="2"/>
  <c r="L116" i="2"/>
  <c r="C117" i="5"/>
  <c r="D117" i="5"/>
  <c r="E117" i="5"/>
  <c r="B118" i="5"/>
  <c r="K117" i="2"/>
  <c r="C118" i="5"/>
  <c r="K117" i="3"/>
  <c r="D118" i="5"/>
  <c r="K117" i="4"/>
  <c r="E118" i="5"/>
  <c r="B119" i="5"/>
  <c r="K118" i="2"/>
  <c r="C119" i="5"/>
  <c r="D119" i="5"/>
  <c r="K118" i="6"/>
  <c r="L118" i="6"/>
  <c r="E119" i="5"/>
  <c r="B120" i="5"/>
  <c r="K119" i="2"/>
  <c r="C120" i="5"/>
  <c r="K119" i="3"/>
  <c r="L119" i="3"/>
  <c r="D120" i="5"/>
  <c r="E120" i="5"/>
  <c r="B121" i="5"/>
  <c r="K120" i="2"/>
  <c r="C121" i="5"/>
  <c r="D121" i="5"/>
  <c r="K120" i="4"/>
  <c r="E121" i="5"/>
  <c r="B122" i="5"/>
  <c r="K121" i="2"/>
  <c r="L121" i="2"/>
  <c r="C122" i="5"/>
  <c r="D122" i="5"/>
  <c r="E122" i="5"/>
  <c r="B123" i="5"/>
  <c r="K122" i="2"/>
  <c r="C123" i="5"/>
  <c r="K122" i="3"/>
  <c r="L122" i="3"/>
  <c r="D123" i="5"/>
  <c r="E123" i="5"/>
  <c r="B124" i="5"/>
  <c r="C124" i="5"/>
  <c r="D124" i="5"/>
  <c r="K123" i="4"/>
  <c r="E124" i="5"/>
  <c r="B125" i="5"/>
  <c r="C125" i="5"/>
  <c r="D125" i="5"/>
  <c r="E125" i="5"/>
  <c r="B126" i="5"/>
  <c r="K125" i="2"/>
  <c r="C126" i="5"/>
  <c r="D126" i="5"/>
  <c r="E126" i="5"/>
  <c r="B127" i="5"/>
  <c r="C127" i="5"/>
  <c r="D127" i="5"/>
  <c r="E127" i="5"/>
  <c r="B128" i="5"/>
  <c r="K127" i="2"/>
  <c r="C128" i="5"/>
  <c r="D128" i="5"/>
  <c r="E128" i="5"/>
  <c r="B129" i="5"/>
  <c r="K128" i="2"/>
  <c r="C129" i="5"/>
  <c r="K128" i="3"/>
  <c r="L128" i="3"/>
  <c r="D129" i="5"/>
  <c r="E129" i="5"/>
  <c r="B130" i="5"/>
  <c r="C130" i="5"/>
  <c r="K129" i="3"/>
  <c r="D130" i="5"/>
  <c r="K129" i="4"/>
  <c r="L129" i="4"/>
  <c r="E130" i="5"/>
  <c r="B131" i="5"/>
  <c r="K130" i="2"/>
  <c r="C131" i="5"/>
  <c r="D131" i="5"/>
  <c r="E131" i="5"/>
  <c r="B132" i="5"/>
  <c r="K131" i="2"/>
  <c r="C132" i="5"/>
  <c r="K131" i="3"/>
  <c r="D132" i="5"/>
  <c r="E132" i="5"/>
  <c r="B133" i="5"/>
  <c r="C133" i="5"/>
  <c r="K132" i="3"/>
  <c r="D133" i="5"/>
  <c r="K132" i="4"/>
  <c r="L132" i="4"/>
  <c r="E133" i="5"/>
  <c r="B134" i="5"/>
  <c r="K133" i="2"/>
  <c r="C134" i="5"/>
  <c r="D134" i="5"/>
  <c r="E134" i="5"/>
  <c r="B135" i="5"/>
  <c r="C135" i="5"/>
  <c r="D135" i="5"/>
  <c r="E135" i="5"/>
  <c r="B136" i="5"/>
  <c r="K135" i="2"/>
  <c r="C136" i="5"/>
  <c r="D136" i="5"/>
  <c r="K135" i="4"/>
  <c r="E136" i="5"/>
  <c r="B137" i="5"/>
  <c r="K136" i="2"/>
  <c r="C137" i="5"/>
  <c r="K136" i="3"/>
  <c r="L136" i="3"/>
  <c r="D137" i="5"/>
  <c r="E137" i="5"/>
  <c r="B138" i="5"/>
  <c r="K137" i="2"/>
  <c r="C138" i="5"/>
  <c r="D138" i="5"/>
  <c r="E138" i="5"/>
  <c r="B139" i="5"/>
  <c r="K138" i="2"/>
  <c r="L138" i="2"/>
  <c r="C139" i="5"/>
  <c r="D139" i="5"/>
  <c r="K138" i="4"/>
  <c r="L138" i="4"/>
  <c r="E139" i="5"/>
  <c r="B140" i="5"/>
  <c r="K139" i="2"/>
  <c r="C140" i="5"/>
  <c r="K139" i="3"/>
  <c r="D140" i="5"/>
  <c r="K139" i="6"/>
  <c r="E140" i="5"/>
  <c r="B141" i="5"/>
  <c r="C141" i="5"/>
  <c r="D141" i="5"/>
  <c r="E141" i="5"/>
  <c r="B142" i="5"/>
  <c r="K141" i="2"/>
  <c r="C142" i="5"/>
  <c r="K141" i="3"/>
  <c r="D142" i="5"/>
  <c r="K141" i="4"/>
  <c r="E142" i="5"/>
  <c r="B143" i="5"/>
  <c r="K142" i="2"/>
  <c r="C143" i="5"/>
  <c r="D143" i="5"/>
  <c r="E143" i="5"/>
  <c r="B144" i="5"/>
  <c r="C144" i="5"/>
  <c r="K143" i="3"/>
  <c r="D144" i="5"/>
  <c r="E144" i="5"/>
  <c r="B145" i="5"/>
  <c r="K144" i="2"/>
  <c r="C145" i="5"/>
  <c r="D145" i="5"/>
  <c r="K144" i="4"/>
  <c r="E145" i="5"/>
  <c r="B146" i="5"/>
  <c r="K145" i="2"/>
  <c r="C146" i="5"/>
  <c r="K145" i="3"/>
  <c r="D146" i="5"/>
  <c r="E146" i="5"/>
  <c r="B147" i="5"/>
  <c r="C147" i="5"/>
  <c r="K146" i="3"/>
  <c r="D147" i="5"/>
  <c r="E147" i="5"/>
  <c r="B148" i="5"/>
  <c r="K147" i="2"/>
  <c r="C148" i="5"/>
  <c r="K147" i="3"/>
  <c r="D148" i="5"/>
  <c r="K147" i="4"/>
  <c r="L147" i="4"/>
  <c r="E148" i="5"/>
  <c r="B149" i="5"/>
  <c r="K148" i="2"/>
  <c r="L148" i="2"/>
  <c r="C149" i="5"/>
  <c r="D149" i="5"/>
  <c r="K148" i="6"/>
  <c r="E149" i="5"/>
  <c r="B150" i="5"/>
  <c r="K149" i="2"/>
  <c r="L149" i="2"/>
  <c r="C150" i="5"/>
  <c r="K149" i="3"/>
  <c r="D150" i="5"/>
  <c r="E150" i="5"/>
  <c r="B151" i="5"/>
  <c r="C151" i="5"/>
  <c r="K150" i="3"/>
  <c r="D151" i="5"/>
  <c r="E151" i="5"/>
  <c r="B152" i="5"/>
  <c r="C152" i="5"/>
  <c r="K151" i="3"/>
  <c r="D152" i="5"/>
  <c r="K151" i="6"/>
  <c r="E152" i="5"/>
  <c r="B153" i="5"/>
  <c r="K152" i="2"/>
  <c r="L152" i="2"/>
  <c r="C153" i="5"/>
  <c r="D153" i="5"/>
  <c r="E153" i="5"/>
  <c r="B154" i="5"/>
  <c r="C154" i="5"/>
  <c r="K153" i="3"/>
  <c r="D154" i="5"/>
  <c r="K153" i="4"/>
  <c r="E154" i="5"/>
  <c r="B155" i="5"/>
  <c r="K154" i="2"/>
  <c r="L154" i="2"/>
  <c r="C155" i="5"/>
  <c r="D155" i="5"/>
  <c r="E155" i="5"/>
  <c r="B156" i="5"/>
  <c r="K155" i="2"/>
  <c r="C156" i="5"/>
  <c r="K155" i="3"/>
  <c r="D156" i="5"/>
  <c r="E156" i="5"/>
  <c r="B157" i="5"/>
  <c r="K156" i="2"/>
  <c r="C157" i="5"/>
  <c r="D157" i="5"/>
  <c r="E157" i="5"/>
  <c r="B158" i="5"/>
  <c r="K157" i="2"/>
  <c r="L157" i="2"/>
  <c r="C158" i="5"/>
  <c r="D158" i="5"/>
  <c r="E158" i="5"/>
  <c r="B159" i="5"/>
  <c r="K158" i="2"/>
  <c r="L158" i="2"/>
  <c r="C159" i="5"/>
  <c r="D159" i="5"/>
  <c r="E159" i="5"/>
  <c r="B160" i="5"/>
  <c r="K159" i="2"/>
  <c r="C160" i="5"/>
  <c r="K159" i="3"/>
  <c r="D160" i="5"/>
  <c r="K159" i="4"/>
  <c r="E160" i="5"/>
  <c r="B161" i="5"/>
  <c r="K160" i="2"/>
  <c r="C161" i="5"/>
  <c r="K160" i="3"/>
  <c r="D161" i="5"/>
  <c r="E161" i="5"/>
  <c r="B162" i="5"/>
  <c r="K161" i="2"/>
  <c r="C162" i="5"/>
  <c r="D162" i="5"/>
  <c r="E162" i="5"/>
  <c r="B163" i="5"/>
  <c r="K162" i="2"/>
  <c r="C163" i="5"/>
  <c r="D163" i="5"/>
  <c r="E163" i="5"/>
  <c r="B164" i="5"/>
  <c r="C164" i="5"/>
  <c r="K163" i="3"/>
  <c r="D164" i="5"/>
  <c r="E164" i="5"/>
  <c r="B165" i="5"/>
  <c r="K164" i="2"/>
  <c r="L164" i="2"/>
  <c r="C165" i="5"/>
  <c r="K164" i="3"/>
  <c r="D165" i="5"/>
  <c r="E165" i="5"/>
  <c r="B166" i="5"/>
  <c r="K165" i="2"/>
  <c r="C166" i="5"/>
  <c r="K165" i="3"/>
  <c r="D166" i="5"/>
  <c r="E166" i="5"/>
  <c r="B167" i="5"/>
  <c r="K166" i="2"/>
  <c r="C167" i="5"/>
  <c r="D167" i="5"/>
  <c r="K166" i="6"/>
  <c r="L166" i="6"/>
  <c r="E167" i="5"/>
  <c r="B168" i="5"/>
  <c r="K167" i="2"/>
  <c r="L167" i="2"/>
  <c r="C168" i="5"/>
  <c r="D168" i="5"/>
  <c r="E168" i="5"/>
  <c r="B169" i="5"/>
  <c r="C169" i="5"/>
  <c r="K168" i="3"/>
  <c r="L168" i="3"/>
  <c r="D169" i="5"/>
  <c r="E169" i="5"/>
  <c r="B170" i="5"/>
  <c r="K169" i="2"/>
  <c r="C170" i="5"/>
  <c r="D170" i="5"/>
  <c r="E170" i="5"/>
  <c r="B171" i="5"/>
  <c r="K170" i="2"/>
  <c r="C171" i="5"/>
  <c r="D171" i="5"/>
  <c r="E171" i="5"/>
  <c r="B172" i="5"/>
  <c r="K171" i="2"/>
  <c r="C172" i="5"/>
  <c r="K171" i="3"/>
  <c r="D172" i="5"/>
  <c r="K171" i="4"/>
  <c r="E172" i="5"/>
  <c r="B173" i="5"/>
  <c r="K172" i="2"/>
  <c r="L172" i="2"/>
  <c r="C173" i="5"/>
  <c r="D173" i="5"/>
  <c r="E173" i="5"/>
  <c r="B174" i="5"/>
  <c r="K173" i="2"/>
  <c r="C174" i="5"/>
  <c r="K173" i="3"/>
  <c r="D174" i="5"/>
  <c r="E174" i="5"/>
  <c r="B175" i="5"/>
  <c r="C175" i="5"/>
  <c r="D175" i="5"/>
  <c r="K174" i="4"/>
  <c r="E175" i="5"/>
  <c r="B176" i="5"/>
  <c r="C176" i="5"/>
  <c r="K175" i="3"/>
  <c r="L175" i="3"/>
  <c r="D176" i="5"/>
  <c r="E176" i="5"/>
  <c r="B177" i="5"/>
  <c r="K176" i="2"/>
  <c r="C177" i="5"/>
  <c r="D177" i="5"/>
  <c r="E177" i="5"/>
  <c r="B178" i="5"/>
  <c r="K177" i="2"/>
  <c r="C178" i="5"/>
  <c r="K177" i="3"/>
  <c r="D178" i="5"/>
  <c r="K177" i="4"/>
  <c r="E178" i="5"/>
  <c r="B179" i="5"/>
  <c r="K178" i="2"/>
  <c r="L178" i="2"/>
  <c r="C179" i="5"/>
  <c r="K178" i="3"/>
  <c r="D179" i="5"/>
  <c r="E179" i="5"/>
  <c r="B180" i="5"/>
  <c r="K179" i="2"/>
  <c r="C180" i="5"/>
  <c r="K179" i="3"/>
  <c r="L179" i="3"/>
  <c r="D180" i="5"/>
  <c r="E180" i="5"/>
  <c r="B181" i="5"/>
  <c r="K180" i="2"/>
  <c r="C181" i="5"/>
  <c r="D181" i="5"/>
  <c r="E181" i="5"/>
  <c r="B182" i="5"/>
  <c r="K181" i="2"/>
  <c r="C182" i="5"/>
  <c r="D182" i="5"/>
  <c r="E182" i="5"/>
  <c r="B183" i="5"/>
  <c r="K182" i="2"/>
  <c r="C183" i="5"/>
  <c r="K182" i="3"/>
  <c r="D183" i="5"/>
  <c r="E183" i="5"/>
  <c r="B184" i="5"/>
  <c r="C184" i="5"/>
  <c r="K183" i="3"/>
  <c r="D184" i="5"/>
  <c r="K183" i="4"/>
  <c r="L183" i="4"/>
  <c r="E184" i="5"/>
  <c r="B185" i="5"/>
  <c r="K184" i="2"/>
  <c r="L184" i="2"/>
  <c r="C185" i="5"/>
  <c r="D185" i="5"/>
  <c r="E185" i="5"/>
  <c r="B186" i="5"/>
  <c r="C186" i="5"/>
  <c r="K185" i="3"/>
  <c r="D186" i="5"/>
  <c r="E186" i="5"/>
  <c r="B187" i="5"/>
  <c r="K186" i="2"/>
  <c r="L186" i="2"/>
  <c r="C187" i="5"/>
  <c r="K186" i="3"/>
  <c r="D187" i="5"/>
  <c r="K186" i="4"/>
  <c r="L186" i="4"/>
  <c r="E187" i="5"/>
  <c r="B188" i="5"/>
  <c r="C188" i="5"/>
  <c r="K187" i="3"/>
  <c r="D188" i="5"/>
  <c r="E188" i="5"/>
  <c r="B189" i="5"/>
  <c r="K188" i="2"/>
  <c r="C189" i="5"/>
  <c r="D189" i="5"/>
  <c r="E189" i="5"/>
  <c r="B190" i="5"/>
  <c r="K189" i="2"/>
  <c r="L189" i="2"/>
  <c r="C190" i="5"/>
  <c r="D190" i="5"/>
  <c r="K189" i="4"/>
  <c r="E190" i="5"/>
  <c r="B191" i="5"/>
  <c r="K190" i="2"/>
  <c r="C191" i="5"/>
  <c r="D191" i="5"/>
  <c r="E191" i="5"/>
  <c r="B192" i="5"/>
  <c r="K191" i="2"/>
  <c r="C192" i="5"/>
  <c r="K191" i="3"/>
  <c r="L191" i="3"/>
  <c r="D192" i="5"/>
  <c r="E192" i="5"/>
  <c r="B193" i="5"/>
  <c r="K192" i="2"/>
  <c r="C193" i="5"/>
  <c r="K192" i="3"/>
  <c r="D193" i="5"/>
  <c r="K192" i="4"/>
  <c r="E193" i="5"/>
  <c r="B194" i="5"/>
  <c r="K193" i="2"/>
  <c r="C194" i="5"/>
  <c r="K193" i="3"/>
  <c r="D194" i="5"/>
  <c r="E194" i="5"/>
  <c r="B195" i="5"/>
  <c r="K194" i="2"/>
  <c r="C195" i="5"/>
  <c r="D195" i="5"/>
  <c r="E195" i="5"/>
  <c r="B196" i="5"/>
  <c r="K195" i="2"/>
  <c r="C196" i="5"/>
  <c r="K195" i="3"/>
  <c r="D196" i="5"/>
  <c r="K195" i="4"/>
  <c r="E196" i="5"/>
  <c r="B197" i="5"/>
  <c r="C197" i="5"/>
  <c r="K196" i="3"/>
  <c r="L196" i="3"/>
  <c r="D197" i="5"/>
  <c r="E197" i="5"/>
  <c r="B198" i="5"/>
  <c r="K197" i="2"/>
  <c r="C198" i="5"/>
  <c r="K197" i="3"/>
  <c r="L197" i="3"/>
  <c r="D198" i="5"/>
  <c r="E198" i="5"/>
  <c r="B199" i="5"/>
  <c r="K198" i="2"/>
  <c r="C199" i="5"/>
  <c r="D199" i="5"/>
  <c r="E199" i="5"/>
  <c r="B200" i="5"/>
  <c r="K199" i="2"/>
  <c r="C200" i="5"/>
  <c r="D200" i="5"/>
  <c r="E200" i="5"/>
  <c r="B201" i="5"/>
  <c r="K200" i="2"/>
  <c r="C201" i="5"/>
  <c r="K200" i="3"/>
  <c r="D201" i="5"/>
  <c r="E201" i="5"/>
  <c r="B202" i="5"/>
  <c r="K201" i="2"/>
  <c r="C202" i="5"/>
  <c r="K201" i="3"/>
  <c r="L201" i="3"/>
  <c r="D202" i="5"/>
  <c r="K201" i="4"/>
  <c r="E202" i="5"/>
  <c r="B203" i="5"/>
  <c r="K202" i="2"/>
  <c r="L202" i="2"/>
  <c r="C203" i="5"/>
  <c r="D203" i="5"/>
  <c r="E203" i="5"/>
  <c r="B204" i="5"/>
  <c r="C204" i="5"/>
  <c r="K203" i="3"/>
  <c r="D204" i="5"/>
  <c r="E204" i="5"/>
  <c r="B205" i="5"/>
  <c r="K204" i="2"/>
  <c r="C205" i="5"/>
  <c r="D205" i="5"/>
  <c r="K204" i="4"/>
  <c r="E205" i="5"/>
  <c r="B206" i="5"/>
  <c r="K205" i="2"/>
  <c r="C206" i="5"/>
  <c r="K205" i="3"/>
  <c r="D206" i="5"/>
  <c r="E206" i="5"/>
  <c r="B207" i="5"/>
  <c r="K206" i="2"/>
  <c r="L206" i="2"/>
  <c r="C207" i="5"/>
  <c r="D207" i="5"/>
  <c r="E207" i="5"/>
  <c r="B208" i="5"/>
  <c r="K207" i="2"/>
  <c r="C208" i="5"/>
  <c r="K207" i="3"/>
  <c r="D208" i="5"/>
  <c r="K207" i="4"/>
  <c r="E208" i="5"/>
  <c r="B209" i="5"/>
  <c r="C209" i="5"/>
  <c r="D209" i="5"/>
  <c r="E209" i="5"/>
  <c r="B210" i="5"/>
  <c r="K209" i="2"/>
  <c r="L209" i="2"/>
  <c r="C210" i="5"/>
  <c r="D210" i="5"/>
  <c r="E210" i="5"/>
  <c r="B211" i="5"/>
  <c r="K210" i="2"/>
  <c r="C211" i="5"/>
  <c r="K210" i="3"/>
  <c r="L210" i="3"/>
  <c r="D211" i="5"/>
  <c r="K210" i="4"/>
  <c r="L210" i="4"/>
  <c r="E211" i="5"/>
  <c r="B212" i="5"/>
  <c r="C212" i="5"/>
  <c r="D212" i="5"/>
  <c r="E212" i="5"/>
  <c r="B213" i="5"/>
  <c r="K212" i="2"/>
  <c r="L212" i="2"/>
  <c r="C213" i="5"/>
  <c r="D213" i="5"/>
  <c r="E213" i="5"/>
  <c r="B214" i="5"/>
  <c r="K213" i="2"/>
  <c r="C214" i="5"/>
  <c r="K213" i="3"/>
  <c r="D214" i="5"/>
  <c r="K213" i="4"/>
  <c r="E214" i="5"/>
  <c r="B215" i="5"/>
  <c r="C215" i="5"/>
  <c r="D215" i="5"/>
  <c r="E215" i="5"/>
  <c r="B216" i="5"/>
  <c r="K215" i="2"/>
  <c r="C216" i="5"/>
  <c r="K215" i="3"/>
  <c r="D216" i="5"/>
  <c r="E216" i="5"/>
  <c r="B217" i="5"/>
  <c r="C217" i="5"/>
  <c r="D217" i="5"/>
  <c r="E217" i="5"/>
  <c r="B218" i="5"/>
  <c r="K217" i="2"/>
  <c r="C218" i="5"/>
  <c r="K217" i="3"/>
  <c r="D218" i="5"/>
  <c r="K217" i="6"/>
  <c r="E218" i="5"/>
  <c r="B219" i="5"/>
  <c r="K218" i="2"/>
  <c r="C219" i="5"/>
  <c r="D219" i="5"/>
  <c r="E219" i="5"/>
  <c r="B220" i="5"/>
  <c r="K219" i="2"/>
  <c r="C220" i="5"/>
  <c r="K219" i="3"/>
  <c r="L219" i="3"/>
  <c r="D220" i="5"/>
  <c r="E220" i="5"/>
  <c r="B221" i="5"/>
  <c r="K220" i="2"/>
  <c r="C221" i="5"/>
  <c r="D221" i="5"/>
  <c r="K220" i="6"/>
  <c r="E221" i="5"/>
  <c r="B222" i="5"/>
  <c r="C222" i="5"/>
  <c r="K221" i="3"/>
  <c r="D222" i="5"/>
  <c r="E222" i="5"/>
  <c r="B223" i="5"/>
  <c r="K222" i="2"/>
  <c r="C223" i="5"/>
  <c r="D223" i="5"/>
  <c r="K222" i="4"/>
  <c r="L222" i="4"/>
  <c r="E223" i="5"/>
  <c r="B224" i="5"/>
  <c r="K223" i="2"/>
  <c r="C224" i="5"/>
  <c r="K223" i="3"/>
  <c r="D224" i="5"/>
  <c r="E224" i="5"/>
  <c r="B225" i="5"/>
  <c r="K224" i="2"/>
  <c r="L224" i="2"/>
  <c r="C225" i="5"/>
  <c r="K224" i="3"/>
  <c r="D225" i="5"/>
  <c r="E225" i="5"/>
  <c r="B226" i="5"/>
  <c r="K225" i="2"/>
  <c r="C226" i="5"/>
  <c r="K225" i="3"/>
  <c r="D226" i="5"/>
  <c r="E226" i="5"/>
  <c r="B227" i="5"/>
  <c r="C227" i="5"/>
  <c r="D227" i="5"/>
  <c r="K226" i="6"/>
  <c r="E227" i="5"/>
  <c r="B228" i="5"/>
  <c r="K227" i="2"/>
  <c r="L227" i="2"/>
  <c r="C228" i="5"/>
  <c r="K227" i="3"/>
  <c r="L227" i="3"/>
  <c r="D228" i="5"/>
  <c r="E228" i="5"/>
  <c r="B229" i="5"/>
  <c r="K228" i="2"/>
  <c r="C229" i="5"/>
  <c r="K228" i="3"/>
  <c r="L228" i="3"/>
  <c r="D229" i="5"/>
  <c r="K228" i="4"/>
  <c r="E229" i="5"/>
  <c r="B230" i="5"/>
  <c r="K229" i="2"/>
  <c r="C230" i="5"/>
  <c r="K229" i="3"/>
  <c r="D230" i="5"/>
  <c r="E230" i="5"/>
  <c r="B231" i="5"/>
  <c r="K230" i="2"/>
  <c r="C231" i="5"/>
  <c r="D231" i="5"/>
  <c r="E231" i="5"/>
  <c r="B232" i="5"/>
  <c r="K231" i="2"/>
  <c r="L231" i="2"/>
  <c r="C232" i="5"/>
  <c r="K231" i="3"/>
  <c r="D232" i="5"/>
  <c r="K231" i="4"/>
  <c r="E232" i="5"/>
  <c r="B233" i="5"/>
  <c r="K232" i="2"/>
  <c r="C233" i="5"/>
  <c r="D233" i="5"/>
  <c r="E233" i="5"/>
  <c r="B234" i="5"/>
  <c r="C234" i="5"/>
  <c r="K233" i="3"/>
  <c r="L233" i="3"/>
  <c r="D234" i="5"/>
  <c r="E234" i="5"/>
  <c r="B235" i="5"/>
  <c r="K234" i="2"/>
  <c r="L234" i="2"/>
  <c r="C235" i="5"/>
  <c r="D235" i="5"/>
  <c r="K234" i="4"/>
  <c r="E235" i="5"/>
  <c r="B236" i="5"/>
  <c r="C236" i="5"/>
  <c r="K235" i="3"/>
  <c r="D236" i="5"/>
  <c r="E236" i="5"/>
  <c r="B237" i="5"/>
  <c r="C237" i="5"/>
  <c r="D237" i="5"/>
  <c r="E237" i="5"/>
  <c r="B238" i="5"/>
  <c r="K237" i="2"/>
  <c r="C238" i="5"/>
  <c r="D238" i="5"/>
  <c r="K237" i="6"/>
  <c r="L237" i="6"/>
  <c r="E238" i="5"/>
  <c r="B239" i="5"/>
  <c r="K238" i="2"/>
  <c r="C239" i="5"/>
  <c r="D239" i="5"/>
  <c r="E239" i="5"/>
  <c r="B240" i="5"/>
  <c r="K239" i="2"/>
  <c r="C240" i="5"/>
  <c r="K239" i="3"/>
  <c r="D240" i="5"/>
  <c r="E240" i="5"/>
  <c r="B241" i="5"/>
  <c r="K240" i="2"/>
  <c r="C241" i="5"/>
  <c r="D241" i="5"/>
  <c r="E241" i="5"/>
  <c r="B242" i="5"/>
  <c r="K241" i="2"/>
  <c r="C242" i="5"/>
  <c r="D242" i="5"/>
  <c r="E242" i="5"/>
  <c r="B243" i="5"/>
  <c r="K242" i="2"/>
  <c r="C243" i="5"/>
  <c r="K242" i="3"/>
  <c r="D243" i="5"/>
  <c r="E243" i="5"/>
  <c r="B244" i="5"/>
  <c r="K243" i="2"/>
  <c r="C244" i="5"/>
  <c r="K243" i="3"/>
  <c r="D244" i="5"/>
  <c r="K243" i="6"/>
  <c r="E244" i="5"/>
  <c r="B245" i="5"/>
  <c r="C245" i="5"/>
  <c r="D245" i="5"/>
  <c r="E245" i="5"/>
  <c r="B246" i="5"/>
  <c r="K245" i="2"/>
  <c r="L245" i="2"/>
  <c r="C246" i="5"/>
  <c r="K245" i="3"/>
  <c r="D246" i="5"/>
  <c r="E246" i="5"/>
  <c r="B247" i="5"/>
  <c r="K246" i="2"/>
  <c r="C247" i="5"/>
  <c r="K246" i="3"/>
  <c r="L246" i="3"/>
  <c r="D247" i="5"/>
  <c r="K246" i="6"/>
  <c r="E247" i="5"/>
  <c r="B248" i="5"/>
  <c r="K247" i="2"/>
  <c r="C248" i="5"/>
  <c r="K247" i="3"/>
  <c r="D248" i="5"/>
  <c r="E248" i="5"/>
  <c r="B249" i="5"/>
  <c r="K248" i="2"/>
  <c r="C249" i="5"/>
  <c r="D249" i="5"/>
  <c r="E249" i="5"/>
  <c r="B250" i="5"/>
  <c r="K249" i="2"/>
  <c r="C250" i="5"/>
  <c r="K249" i="3"/>
  <c r="D250" i="5"/>
  <c r="E250" i="5"/>
  <c r="B251" i="5"/>
  <c r="K250" i="2"/>
  <c r="C251" i="5"/>
  <c r="K250" i="3"/>
  <c r="L250" i="3"/>
  <c r="D251" i="5"/>
  <c r="E251" i="5"/>
  <c r="B252" i="5"/>
  <c r="C252" i="5"/>
  <c r="K251" i="3"/>
  <c r="D252" i="5"/>
  <c r="E252" i="5"/>
  <c r="B253" i="5"/>
  <c r="K252" i="2"/>
  <c r="C253" i="5"/>
  <c r="D253" i="5"/>
  <c r="K252" i="6"/>
  <c r="E253" i="5"/>
  <c r="B254" i="5"/>
  <c r="K253" i="2"/>
  <c r="C254" i="5"/>
  <c r="K253" i="3"/>
  <c r="L253" i="3"/>
  <c r="D254" i="5"/>
  <c r="K253" i="6"/>
  <c r="L253" i="6"/>
  <c r="E254" i="5"/>
  <c r="B255" i="5"/>
  <c r="K254" i="2"/>
  <c r="C255" i="5"/>
  <c r="D255" i="5"/>
  <c r="E255" i="5"/>
  <c r="B256" i="5"/>
  <c r="K255" i="2"/>
  <c r="C256" i="5"/>
  <c r="K255" i="3"/>
  <c r="D256" i="5"/>
  <c r="K255" i="6"/>
  <c r="E256" i="5"/>
  <c r="B257" i="5"/>
  <c r="K256" i="2"/>
  <c r="L256" i="2"/>
  <c r="C257" i="5"/>
  <c r="K256" i="3"/>
  <c r="L256" i="3"/>
  <c r="D257" i="5"/>
  <c r="E257" i="5"/>
  <c r="B258" i="5"/>
  <c r="C258" i="5"/>
  <c r="K257" i="3"/>
  <c r="L257" i="3"/>
  <c r="D258" i="5"/>
  <c r="E258" i="5"/>
  <c r="B259" i="5"/>
  <c r="K258" i="2"/>
  <c r="C259" i="5"/>
  <c r="D259" i="5"/>
  <c r="K258" i="6"/>
  <c r="E259" i="5"/>
  <c r="B260" i="5"/>
  <c r="K259" i="2"/>
  <c r="C260" i="5"/>
  <c r="K259" i="3"/>
  <c r="D260" i="5"/>
  <c r="E260" i="5"/>
  <c r="B261" i="5"/>
  <c r="K260" i="2"/>
  <c r="L260" i="2"/>
  <c r="C261" i="5"/>
  <c r="K260" i="3"/>
  <c r="D261" i="5"/>
  <c r="E261" i="5"/>
  <c r="B262" i="5"/>
  <c r="K261" i="2"/>
  <c r="C262" i="5"/>
  <c r="K261" i="3"/>
  <c r="L261" i="3"/>
  <c r="D262" i="5"/>
  <c r="E262" i="5"/>
  <c r="B263" i="5"/>
  <c r="K262" i="2"/>
  <c r="C263" i="5"/>
  <c r="D263" i="5"/>
  <c r="K262" i="6"/>
  <c r="E263" i="5"/>
  <c r="B264" i="5"/>
  <c r="K263" i="2"/>
  <c r="L263" i="2"/>
  <c r="C264" i="5"/>
  <c r="K263" i="3"/>
  <c r="D264" i="5"/>
  <c r="E264" i="5"/>
  <c r="B265" i="5"/>
  <c r="K264" i="2"/>
  <c r="L264" i="2"/>
  <c r="C265" i="5"/>
  <c r="K264" i="3"/>
  <c r="D265" i="5"/>
  <c r="K264" i="6"/>
  <c r="L264" i="6"/>
  <c r="E265" i="5"/>
  <c r="B266" i="5"/>
  <c r="K265" i="2"/>
  <c r="C266" i="5"/>
  <c r="K265" i="3"/>
  <c r="L265" i="3"/>
  <c r="D266" i="5"/>
  <c r="K265" i="6"/>
  <c r="L265" i="6"/>
  <c r="E266" i="5"/>
  <c r="B267" i="5"/>
  <c r="C267" i="5"/>
  <c r="D267" i="5"/>
  <c r="E267" i="5"/>
  <c r="B268" i="5"/>
  <c r="K267" i="2"/>
  <c r="C268" i="5"/>
  <c r="K267" i="3"/>
  <c r="D268" i="5"/>
  <c r="E268" i="5"/>
  <c r="B269" i="5"/>
  <c r="C269" i="5"/>
  <c r="D269" i="5"/>
  <c r="K268" i="6"/>
  <c r="E269" i="5"/>
  <c r="B270" i="5"/>
  <c r="K269" i="2"/>
  <c r="C270" i="5"/>
  <c r="K269" i="3"/>
  <c r="L269" i="3"/>
  <c r="D270" i="5"/>
  <c r="E270" i="5"/>
  <c r="B271" i="5"/>
  <c r="C271" i="5"/>
  <c r="D271" i="5"/>
  <c r="K270" i="6"/>
  <c r="E271" i="5"/>
  <c r="B272" i="5"/>
  <c r="K271" i="2"/>
  <c r="C272" i="5"/>
  <c r="K271" i="3"/>
  <c r="D272" i="5"/>
  <c r="E272" i="5"/>
  <c r="B273" i="5"/>
  <c r="K272" i="2"/>
  <c r="C273" i="5"/>
  <c r="D273" i="5"/>
  <c r="E273" i="5"/>
  <c r="B274" i="5"/>
  <c r="K273" i="2"/>
  <c r="C274" i="5"/>
  <c r="K273" i="3"/>
  <c r="D274" i="5"/>
  <c r="E274" i="5"/>
  <c r="B275" i="5"/>
  <c r="C275" i="5"/>
  <c r="K274" i="3"/>
  <c r="L274" i="3"/>
  <c r="D275" i="5"/>
  <c r="K274" i="6"/>
  <c r="E275" i="5"/>
  <c r="B276" i="5"/>
  <c r="C276" i="5"/>
  <c r="K275" i="3"/>
  <c r="L275" i="3"/>
  <c r="D276" i="5"/>
  <c r="E276" i="5"/>
  <c r="B277" i="5"/>
  <c r="K276" i="2"/>
  <c r="L276" i="2"/>
  <c r="C277" i="5"/>
  <c r="D277" i="5"/>
  <c r="K276" i="6"/>
  <c r="L276" i="6"/>
  <c r="E277" i="5"/>
  <c r="B278" i="5"/>
  <c r="K277" i="2"/>
  <c r="L277" i="2"/>
  <c r="C278" i="5"/>
  <c r="K277" i="3"/>
  <c r="D278" i="5"/>
  <c r="E278" i="5"/>
  <c r="B279" i="5"/>
  <c r="K278" i="2"/>
  <c r="L278" i="2"/>
  <c r="C279" i="5"/>
  <c r="K278" i="3"/>
  <c r="D279" i="5"/>
  <c r="E279" i="5"/>
  <c r="B280" i="5"/>
  <c r="K279" i="2"/>
  <c r="C280" i="5"/>
  <c r="K279" i="3"/>
  <c r="D280" i="5"/>
  <c r="K279" i="6"/>
  <c r="L279" i="6"/>
  <c r="E280" i="5"/>
  <c r="B281" i="5"/>
  <c r="K280" i="2"/>
  <c r="C281" i="5"/>
  <c r="D281" i="5"/>
  <c r="E281" i="5"/>
  <c r="B282" i="5"/>
  <c r="C282" i="5"/>
  <c r="K281" i="3"/>
  <c r="D282" i="5"/>
  <c r="E282" i="5"/>
  <c r="B283" i="5"/>
  <c r="K282" i="2"/>
  <c r="C283" i="5"/>
  <c r="K282" i="3"/>
  <c r="D283" i="5"/>
  <c r="E283" i="5"/>
  <c r="B284" i="5"/>
  <c r="C284" i="5"/>
  <c r="K283" i="3"/>
  <c r="D284" i="5"/>
  <c r="E284" i="5"/>
  <c r="B285" i="5"/>
  <c r="K284" i="2"/>
  <c r="C285" i="5"/>
  <c r="D285" i="5"/>
  <c r="E285" i="5"/>
  <c r="B286" i="5"/>
  <c r="C286" i="5"/>
  <c r="K285" i="3"/>
  <c r="D286" i="5"/>
  <c r="E286" i="5"/>
  <c r="B287" i="5"/>
  <c r="K286" i="2"/>
  <c r="C287" i="5"/>
  <c r="D287" i="5"/>
  <c r="K286" i="6"/>
  <c r="E287" i="5"/>
  <c r="B288" i="5"/>
  <c r="K287" i="2"/>
  <c r="C288" i="5"/>
  <c r="D288" i="5"/>
  <c r="E288" i="5"/>
  <c r="B289" i="5"/>
  <c r="C289" i="5"/>
  <c r="K288" i="3"/>
  <c r="D289" i="5"/>
  <c r="K288" i="6"/>
  <c r="E289" i="5"/>
  <c r="B290" i="5"/>
  <c r="K289" i="2"/>
  <c r="C290" i="5"/>
  <c r="K289" i="3"/>
  <c r="D290" i="5"/>
  <c r="E290" i="5"/>
  <c r="B291" i="5"/>
  <c r="K290" i="2"/>
  <c r="C291" i="5"/>
  <c r="D291" i="5"/>
  <c r="E291" i="5"/>
  <c r="B292" i="5"/>
  <c r="K291" i="2"/>
  <c r="C292" i="5"/>
  <c r="D292" i="5"/>
  <c r="K291" i="6"/>
  <c r="E292" i="5"/>
  <c r="B293" i="5"/>
  <c r="K292" i="2"/>
  <c r="L292" i="2"/>
  <c r="C293" i="5"/>
  <c r="K292" i="3"/>
  <c r="L292" i="3"/>
  <c r="D293" i="5"/>
  <c r="K292" i="6"/>
  <c r="E293" i="5"/>
  <c r="B294" i="5"/>
  <c r="K293" i="2"/>
  <c r="C294" i="5"/>
  <c r="K293" i="3"/>
  <c r="L293" i="3"/>
  <c r="D294" i="5"/>
  <c r="E294" i="5"/>
  <c r="B295" i="5"/>
  <c r="K294" i="2"/>
  <c r="L294" i="2"/>
  <c r="C295" i="5"/>
  <c r="D295" i="5"/>
  <c r="K294" i="6"/>
  <c r="E295" i="5"/>
  <c r="B296" i="5"/>
  <c r="K295" i="2"/>
  <c r="L295" i="2"/>
  <c r="C296" i="5"/>
  <c r="K295" i="3"/>
  <c r="D296" i="5"/>
  <c r="E296" i="5"/>
  <c r="B297" i="5"/>
  <c r="K296" i="2"/>
  <c r="C297" i="5"/>
  <c r="K296" i="3"/>
  <c r="L296" i="3"/>
  <c r="D297" i="5"/>
  <c r="E297" i="5"/>
  <c r="B298" i="5"/>
  <c r="K297" i="2"/>
  <c r="L297" i="2"/>
  <c r="C298" i="5"/>
  <c r="K297" i="3"/>
  <c r="D298" i="5"/>
  <c r="K297" i="6"/>
  <c r="E298" i="5"/>
  <c r="B299" i="5"/>
  <c r="K298" i="2"/>
  <c r="C299" i="5"/>
  <c r="D299" i="5"/>
  <c r="K298" i="6"/>
  <c r="L298" i="6"/>
  <c r="E299" i="5"/>
  <c r="B300" i="5"/>
  <c r="K299" i="2"/>
  <c r="C300" i="5"/>
  <c r="D300" i="5"/>
  <c r="E300" i="5"/>
  <c r="B301" i="5"/>
  <c r="K300" i="2"/>
  <c r="L300" i="2"/>
  <c r="C301" i="5"/>
  <c r="D301" i="5"/>
  <c r="E301" i="5"/>
  <c r="B302" i="5"/>
  <c r="K301" i="2"/>
  <c r="C302" i="5"/>
  <c r="K301" i="3"/>
  <c r="L301" i="3"/>
  <c r="D302" i="5"/>
  <c r="E302" i="5"/>
  <c r="B303" i="5"/>
  <c r="K302" i="2"/>
  <c r="C303" i="5"/>
  <c r="D303" i="5"/>
  <c r="E303" i="5"/>
  <c r="B304" i="5"/>
  <c r="K303" i="2"/>
  <c r="L303" i="2"/>
  <c r="C304" i="5"/>
  <c r="D304" i="5"/>
  <c r="E304" i="5"/>
  <c r="B305" i="5"/>
  <c r="K304" i="2"/>
  <c r="C305" i="5"/>
  <c r="D305" i="5"/>
  <c r="K304" i="6"/>
  <c r="E305" i="5"/>
  <c r="B306" i="5"/>
  <c r="K305" i="2"/>
  <c r="L305" i="2"/>
  <c r="C306" i="5"/>
  <c r="K305" i="3"/>
  <c r="L305" i="3"/>
  <c r="D306" i="5"/>
  <c r="E306" i="5"/>
  <c r="B307" i="5"/>
  <c r="K306" i="2"/>
  <c r="C307" i="5"/>
  <c r="K306" i="3"/>
  <c r="D307" i="5"/>
  <c r="E307" i="5"/>
  <c r="B308" i="5"/>
  <c r="K307" i="2"/>
  <c r="C308" i="5"/>
  <c r="K307" i="3"/>
  <c r="L307" i="3"/>
  <c r="D308" i="5"/>
  <c r="K307" i="6"/>
  <c r="L307" i="6"/>
  <c r="E308" i="5"/>
  <c r="B309" i="5"/>
  <c r="K308" i="2"/>
  <c r="L308" i="2"/>
  <c r="C309" i="5"/>
  <c r="D309" i="5"/>
  <c r="E309" i="5"/>
  <c r="B310" i="5"/>
  <c r="K309" i="2"/>
  <c r="C310" i="5"/>
  <c r="K309" i="3"/>
  <c r="D310" i="5"/>
  <c r="E310" i="5"/>
  <c r="B311" i="5"/>
  <c r="K310" i="2"/>
  <c r="C311" i="5"/>
  <c r="D311" i="5"/>
  <c r="E311" i="5"/>
  <c r="B312" i="5"/>
  <c r="K311" i="2"/>
  <c r="L311" i="2"/>
  <c r="C312" i="5"/>
  <c r="K311" i="3"/>
  <c r="D312" i="5"/>
  <c r="E312" i="5"/>
  <c r="B313" i="5"/>
  <c r="K312" i="2"/>
  <c r="L312" i="2"/>
  <c r="C313" i="5"/>
  <c r="D313" i="5"/>
  <c r="K312" i="6"/>
  <c r="L312" i="6"/>
  <c r="E313" i="5"/>
  <c r="B314" i="5"/>
  <c r="K313" i="2"/>
  <c r="C314" i="5"/>
  <c r="K313" i="3"/>
  <c r="L313" i="3"/>
  <c r="D314" i="5"/>
  <c r="E314" i="5"/>
  <c r="B315" i="5"/>
  <c r="C315" i="5"/>
  <c r="K314" i="3"/>
  <c r="L314" i="3"/>
  <c r="D315" i="5"/>
  <c r="E315" i="5"/>
  <c r="B316" i="5"/>
  <c r="K315" i="2"/>
  <c r="L315" i="2"/>
  <c r="C316" i="5"/>
  <c r="D316" i="5"/>
  <c r="K315" i="6"/>
  <c r="E316" i="5"/>
  <c r="B317" i="5"/>
  <c r="K316" i="2"/>
  <c r="C317" i="5"/>
  <c r="D317" i="5"/>
  <c r="K316" i="6"/>
  <c r="L316" i="6"/>
  <c r="E317" i="5"/>
  <c r="B318" i="5"/>
  <c r="K317" i="2"/>
  <c r="L317" i="2"/>
  <c r="C318" i="5"/>
  <c r="D318" i="5"/>
  <c r="E318" i="5"/>
  <c r="B319" i="5"/>
  <c r="K318" i="2"/>
  <c r="L318" i="2"/>
  <c r="C319" i="5"/>
  <c r="D319" i="5"/>
  <c r="K318" i="6"/>
  <c r="L318" i="6"/>
  <c r="E319" i="5"/>
  <c r="B320" i="5"/>
  <c r="K319" i="2"/>
  <c r="C320" i="5"/>
  <c r="K319" i="3"/>
  <c r="L319" i="3"/>
  <c r="D320" i="5"/>
  <c r="E320" i="5"/>
  <c r="B321" i="5"/>
  <c r="C321" i="5"/>
  <c r="K320" i="3"/>
  <c r="L320" i="3"/>
  <c r="D321" i="5"/>
  <c r="E321" i="5"/>
  <c r="B322" i="5"/>
  <c r="K321" i="2"/>
  <c r="L321" i="2"/>
  <c r="C322" i="5"/>
  <c r="K321" i="3"/>
  <c r="D322" i="5"/>
  <c r="K321" i="6"/>
  <c r="E322" i="5"/>
  <c r="B323" i="5"/>
  <c r="K322" i="2"/>
  <c r="L322" i="2"/>
  <c r="C323" i="5"/>
  <c r="D323" i="5"/>
  <c r="E323" i="5"/>
  <c r="B324" i="5"/>
  <c r="K323" i="2"/>
  <c r="L323" i="2"/>
  <c r="C324" i="5"/>
  <c r="K323" i="3"/>
  <c r="L323" i="3"/>
  <c r="D324" i="5"/>
  <c r="E324" i="5"/>
  <c r="B325" i="5"/>
  <c r="K324" i="2"/>
  <c r="L324" i="2"/>
  <c r="C325" i="5"/>
  <c r="K324" i="3"/>
  <c r="D325" i="5"/>
  <c r="K324" i="6"/>
  <c r="L324" i="6"/>
  <c r="E325" i="5"/>
  <c r="B326" i="5"/>
  <c r="C326" i="5"/>
  <c r="K325" i="3"/>
  <c r="L325" i="3"/>
  <c r="D326" i="5"/>
  <c r="K325" i="6"/>
  <c r="L325" i="6"/>
  <c r="E326" i="5"/>
  <c r="B327" i="5"/>
  <c r="C327" i="5"/>
  <c r="D327" i="5"/>
  <c r="E327" i="5"/>
  <c r="B328" i="5"/>
  <c r="K327" i="2"/>
  <c r="C328" i="5"/>
  <c r="K327" i="3"/>
  <c r="L327" i="3"/>
  <c r="D328" i="5"/>
  <c r="E328" i="5"/>
  <c r="B329" i="5"/>
  <c r="C329" i="5"/>
  <c r="D329" i="5"/>
  <c r="K328" i="6"/>
  <c r="L328" i="6"/>
  <c r="E329" i="5"/>
  <c r="B330" i="5"/>
  <c r="K329" i="2"/>
  <c r="C330" i="5"/>
  <c r="K329" i="3"/>
  <c r="D330" i="5"/>
  <c r="E330" i="5"/>
  <c r="B331" i="5"/>
  <c r="K330" i="2"/>
  <c r="L330" i="2"/>
  <c r="C331" i="5"/>
  <c r="K330" i="3"/>
  <c r="L330" i="3"/>
  <c r="D331" i="5"/>
  <c r="K330" i="6"/>
  <c r="E331" i="5"/>
  <c r="B332" i="5"/>
  <c r="K331" i="2"/>
  <c r="L331" i="2"/>
  <c r="C332" i="5"/>
  <c r="K331" i="3"/>
  <c r="D332" i="5"/>
  <c r="E332" i="5"/>
  <c r="B333" i="5"/>
  <c r="K332" i="2"/>
  <c r="C333" i="5"/>
  <c r="D333" i="5"/>
  <c r="E333" i="5"/>
  <c r="B334" i="5"/>
  <c r="K333" i="2"/>
  <c r="L333" i="2"/>
  <c r="C334" i="5"/>
  <c r="D334" i="5"/>
  <c r="K333" i="4"/>
  <c r="L333" i="4"/>
  <c r="E334" i="5"/>
  <c r="B335" i="5"/>
  <c r="K334" i="2"/>
  <c r="L334" i="2"/>
  <c r="C335" i="5"/>
  <c r="D335" i="5"/>
  <c r="K334" i="6"/>
  <c r="L334" i="6"/>
  <c r="E335" i="5"/>
  <c r="B336" i="5"/>
  <c r="K335" i="2"/>
  <c r="C336" i="5"/>
  <c r="K335" i="3"/>
  <c r="L335" i="3"/>
  <c r="D336" i="5"/>
  <c r="E336" i="5"/>
  <c r="B337" i="5"/>
  <c r="K336" i="2"/>
  <c r="L336" i="2"/>
  <c r="C337" i="5"/>
  <c r="D337" i="5"/>
  <c r="E337" i="5"/>
  <c r="B338" i="5"/>
  <c r="C338" i="5"/>
  <c r="K337" i="3"/>
  <c r="L337" i="3"/>
  <c r="D338" i="5"/>
  <c r="E338" i="5"/>
  <c r="B339" i="5"/>
  <c r="K338" i="2"/>
  <c r="C339" i="5"/>
  <c r="K338" i="3"/>
  <c r="L338" i="3"/>
  <c r="D339" i="5"/>
  <c r="E339" i="5"/>
  <c r="B340" i="5"/>
  <c r="K339" i="2"/>
  <c r="L339" i="2"/>
  <c r="C340" i="5"/>
  <c r="D340" i="5"/>
  <c r="K339" i="4"/>
  <c r="L339" i="4"/>
  <c r="E340" i="5"/>
  <c r="B341" i="5"/>
  <c r="K340" i="2"/>
  <c r="L340" i="2"/>
  <c r="C341" i="5"/>
  <c r="D341" i="5"/>
  <c r="K340" i="6"/>
  <c r="E341" i="5"/>
  <c r="B342" i="5"/>
  <c r="K341" i="2"/>
  <c r="L341" i="2"/>
  <c r="C342" i="5"/>
  <c r="K341" i="3"/>
  <c r="D342" i="5"/>
  <c r="E342" i="5"/>
  <c r="B343" i="5"/>
  <c r="K342" i="2"/>
  <c r="L342" i="2"/>
  <c r="C343" i="5"/>
  <c r="K342" i="3"/>
  <c r="L342" i="3"/>
  <c r="D343" i="5"/>
  <c r="K342" i="6"/>
  <c r="E343" i="5"/>
  <c r="B344" i="5"/>
  <c r="K343" i="2"/>
  <c r="L343" i="2"/>
  <c r="C344" i="5"/>
  <c r="K343" i="3"/>
  <c r="D344" i="5"/>
  <c r="E344" i="5"/>
  <c r="B345" i="5"/>
  <c r="K344" i="2"/>
  <c r="C345" i="5"/>
  <c r="K344" i="3"/>
  <c r="D345" i="5"/>
  <c r="E345" i="5"/>
  <c r="B346" i="5"/>
  <c r="K345" i="2"/>
  <c r="C346" i="5"/>
  <c r="K345" i="3"/>
  <c r="D346" i="5"/>
  <c r="K345" i="6"/>
  <c r="L345" i="6"/>
  <c r="E346" i="5"/>
  <c r="B347" i="5"/>
  <c r="K346" i="2"/>
  <c r="L346" i="2"/>
  <c r="C347" i="5"/>
  <c r="D347" i="5"/>
  <c r="K346" i="6"/>
  <c r="L346" i="6"/>
  <c r="E347" i="5"/>
  <c r="B348" i="5"/>
  <c r="K347" i="2"/>
  <c r="L347" i="2"/>
  <c r="C348" i="5"/>
  <c r="D348" i="5"/>
  <c r="E348" i="5"/>
  <c r="B349" i="5"/>
  <c r="C349" i="5"/>
  <c r="D349" i="5"/>
  <c r="E349" i="5"/>
  <c r="B350" i="5"/>
  <c r="K349" i="2"/>
  <c r="L349" i="2"/>
  <c r="C350" i="5"/>
  <c r="K349" i="3"/>
  <c r="D350" i="5"/>
  <c r="E350" i="5"/>
  <c r="B351" i="5"/>
  <c r="K350" i="2"/>
  <c r="L350" i="2"/>
  <c r="C351" i="5"/>
  <c r="D351" i="5"/>
  <c r="E351" i="5"/>
  <c r="B352" i="5"/>
  <c r="K351" i="2"/>
  <c r="C352" i="5"/>
  <c r="D352" i="5"/>
  <c r="K351" i="6"/>
  <c r="L351" i="6"/>
  <c r="E352" i="5"/>
  <c r="B353" i="5"/>
  <c r="K352" i="2"/>
  <c r="L352" i="2"/>
  <c r="C353" i="5"/>
  <c r="K352" i="3"/>
  <c r="L352" i="3"/>
  <c r="D353" i="5"/>
  <c r="K352" i="4"/>
  <c r="L352" i="4"/>
  <c r="E353" i="5"/>
  <c r="B354" i="5"/>
  <c r="K353" i="2"/>
  <c r="C354" i="5"/>
  <c r="K353" i="3"/>
  <c r="L353" i="3"/>
  <c r="D354" i="5"/>
  <c r="E354" i="5"/>
  <c r="B355" i="5"/>
  <c r="C355" i="5"/>
  <c r="D355" i="5"/>
  <c r="K354" i="6"/>
  <c r="E355" i="5"/>
  <c r="B356" i="5"/>
  <c r="K355" i="2"/>
  <c r="C356" i="5"/>
  <c r="K355" i="3"/>
  <c r="D356" i="5"/>
  <c r="E356" i="5"/>
  <c r="B357" i="5"/>
  <c r="K356" i="2"/>
  <c r="C357" i="5"/>
  <c r="K356" i="3"/>
  <c r="L356" i="3"/>
  <c r="D357" i="5"/>
  <c r="E357" i="5"/>
  <c r="B358" i="5"/>
  <c r="K357" i="2"/>
  <c r="C358" i="5"/>
  <c r="D358" i="5"/>
  <c r="K357" i="6"/>
  <c r="L357" i="6"/>
  <c r="E358" i="5"/>
  <c r="B359" i="5"/>
  <c r="K358" i="2"/>
  <c r="L358" i="2"/>
  <c r="C359" i="5"/>
  <c r="K358" i="3"/>
  <c r="L358" i="3"/>
  <c r="D359" i="5"/>
  <c r="E359" i="5"/>
  <c r="B360" i="5"/>
  <c r="K359" i="2"/>
  <c r="C360" i="5"/>
  <c r="D360" i="5"/>
  <c r="E360" i="5"/>
  <c r="B361" i="5"/>
  <c r="K360" i="2"/>
  <c r="C361" i="5"/>
  <c r="K360" i="3"/>
  <c r="L360" i="3"/>
  <c r="D361" i="5"/>
  <c r="E361" i="5"/>
  <c r="B362" i="5"/>
  <c r="K361" i="2"/>
  <c r="C362" i="5"/>
  <c r="K361" i="3"/>
  <c r="D362" i="5"/>
  <c r="E362" i="5"/>
  <c r="B363" i="5"/>
  <c r="K362" i="2"/>
  <c r="L362" i="2"/>
  <c r="C363" i="5"/>
  <c r="D363" i="5"/>
  <c r="K362" i="6"/>
  <c r="L362" i="6"/>
  <c r="E363" i="5"/>
  <c r="B364" i="5"/>
  <c r="K363" i="2"/>
  <c r="C364" i="5"/>
  <c r="D364" i="5"/>
  <c r="K363" i="6"/>
  <c r="L363" i="6"/>
  <c r="E364" i="5"/>
  <c r="B365" i="5"/>
  <c r="K364" i="2"/>
  <c r="C365" i="5"/>
  <c r="K364" i="3"/>
  <c r="L364" i="3"/>
  <c r="D365" i="5"/>
  <c r="K364" i="6"/>
  <c r="L364" i="6"/>
  <c r="E365" i="5"/>
  <c r="B366" i="5"/>
  <c r="K365" i="2"/>
  <c r="L365" i="2"/>
  <c r="C366" i="5"/>
  <c r="K365" i="3"/>
  <c r="L365" i="3"/>
  <c r="D366" i="5"/>
  <c r="K365" i="6"/>
  <c r="L365" i="6"/>
  <c r="E366" i="5"/>
  <c r="B367" i="5"/>
  <c r="K366" i="2"/>
  <c r="L366" i="2"/>
  <c r="C367" i="5"/>
  <c r="D367" i="5"/>
  <c r="K366" i="6"/>
  <c r="L366" i="6"/>
  <c r="E367" i="5"/>
  <c r="B368" i="5"/>
  <c r="C368" i="5"/>
  <c r="K367" i="3"/>
  <c r="L367" i="3"/>
  <c r="D368" i="5"/>
  <c r="E368" i="5"/>
  <c r="B369" i="5"/>
  <c r="K368" i="2"/>
  <c r="L368" i="2"/>
  <c r="C369" i="5"/>
  <c r="D369" i="5"/>
  <c r="E369" i="5"/>
  <c r="B370" i="5"/>
  <c r="K369" i="2"/>
  <c r="L369" i="2"/>
  <c r="C370" i="5"/>
  <c r="K369" i="3"/>
  <c r="L369" i="3"/>
  <c r="D370" i="5"/>
  <c r="E370" i="5"/>
  <c r="B371" i="5"/>
  <c r="K370" i="2"/>
  <c r="C371" i="5"/>
  <c r="D371" i="5"/>
  <c r="K370" i="6"/>
  <c r="E371" i="5"/>
  <c r="B372" i="5"/>
  <c r="C372" i="5"/>
  <c r="K371" i="3"/>
  <c r="D372" i="5"/>
  <c r="E372" i="5"/>
  <c r="B373" i="5"/>
  <c r="K372" i="2"/>
  <c r="L372" i="2"/>
  <c r="C373" i="5"/>
  <c r="D373" i="5"/>
  <c r="E373" i="5"/>
  <c r="B374" i="5"/>
  <c r="C374" i="5"/>
  <c r="K373" i="3"/>
  <c r="L373" i="3"/>
  <c r="D374" i="5"/>
  <c r="K373" i="6"/>
  <c r="E374" i="5"/>
  <c r="B375" i="5"/>
  <c r="K374" i="2"/>
  <c r="C375" i="5"/>
  <c r="K374" i="3"/>
  <c r="L374" i="3"/>
  <c r="D375" i="5"/>
  <c r="K374" i="6"/>
  <c r="E375" i="5"/>
  <c r="B376" i="5"/>
  <c r="C376" i="5"/>
  <c r="K375" i="3"/>
  <c r="D376" i="5"/>
  <c r="E376" i="5"/>
  <c r="B377" i="5"/>
  <c r="C377" i="5"/>
  <c r="D377" i="5"/>
  <c r="K376" i="6"/>
  <c r="L376" i="6"/>
  <c r="E377" i="5"/>
  <c r="B378" i="5"/>
  <c r="C378" i="5"/>
  <c r="K377" i="3"/>
  <c r="L377" i="3"/>
  <c r="D378" i="5"/>
  <c r="E378" i="5"/>
  <c r="B379" i="5"/>
  <c r="K378" i="2"/>
  <c r="C379" i="5"/>
  <c r="K378" i="3"/>
  <c r="L378" i="3"/>
  <c r="D379" i="5"/>
  <c r="E379" i="5"/>
  <c r="B380" i="5"/>
  <c r="K379" i="2"/>
  <c r="L379" i="2"/>
  <c r="C380" i="5"/>
  <c r="K379" i="3"/>
  <c r="D380" i="5"/>
  <c r="K379" i="6"/>
  <c r="E380" i="5"/>
  <c r="B381" i="5"/>
  <c r="K380" i="2"/>
  <c r="L380" i="2"/>
  <c r="C381" i="5"/>
  <c r="D381" i="5"/>
  <c r="E381" i="5"/>
  <c r="B382" i="5"/>
  <c r="K381" i="2"/>
  <c r="C382" i="5"/>
  <c r="D382" i="5"/>
  <c r="E382" i="5"/>
  <c r="B383" i="5"/>
  <c r="K382" i="2"/>
  <c r="L382" i="2"/>
  <c r="C383" i="5"/>
  <c r="D383" i="5"/>
  <c r="K382" i="6"/>
  <c r="L382" i="6"/>
  <c r="E383" i="5"/>
  <c r="B384" i="5"/>
  <c r="C384" i="5"/>
  <c r="D384" i="5"/>
  <c r="K383" i="6"/>
  <c r="L383" i="6"/>
  <c r="E384" i="5"/>
  <c r="B385" i="5"/>
  <c r="K384" i="2"/>
  <c r="C385" i="5"/>
  <c r="K384" i="3"/>
  <c r="D385" i="5"/>
  <c r="K384" i="6"/>
  <c r="L384" i="6"/>
  <c r="E385" i="5"/>
  <c r="B386" i="5"/>
  <c r="K385" i="2"/>
  <c r="L385" i="2"/>
  <c r="C386" i="5"/>
  <c r="K385" i="3"/>
  <c r="D386" i="5"/>
  <c r="E386" i="5"/>
  <c r="B387" i="5"/>
  <c r="C387" i="5"/>
  <c r="D387" i="5"/>
  <c r="E387" i="5"/>
  <c r="B388" i="5"/>
  <c r="C388" i="5"/>
  <c r="K387" i="3"/>
  <c r="L387" i="3"/>
  <c r="D388" i="5"/>
  <c r="K387" i="4"/>
  <c r="L387" i="4"/>
  <c r="E388" i="5"/>
  <c r="B389" i="5"/>
  <c r="C389" i="5"/>
  <c r="K388" i="3"/>
  <c r="L388" i="3"/>
  <c r="D389" i="5"/>
  <c r="K388" i="6"/>
  <c r="E389" i="5"/>
  <c r="B390" i="5"/>
  <c r="K389" i="2"/>
  <c r="L389" i="2"/>
  <c r="C390" i="5"/>
  <c r="K389" i="3"/>
  <c r="D390" i="5"/>
  <c r="K389" i="6"/>
  <c r="E390" i="5"/>
  <c r="B391" i="5"/>
  <c r="K390" i="2"/>
  <c r="L390" i="2"/>
  <c r="C391" i="5"/>
  <c r="D391" i="5"/>
  <c r="E391" i="5"/>
  <c r="B392" i="5"/>
  <c r="C392" i="5"/>
  <c r="K391" i="3"/>
  <c r="L391" i="3"/>
  <c r="D392" i="5"/>
  <c r="E392" i="5"/>
  <c r="B393" i="5"/>
  <c r="K392" i="2"/>
  <c r="L392" i="2"/>
  <c r="C393" i="5"/>
  <c r="K392" i="3"/>
  <c r="D393" i="5"/>
  <c r="E393" i="5"/>
  <c r="B394" i="5"/>
  <c r="K393" i="2"/>
  <c r="L393" i="2"/>
  <c r="C394" i="5"/>
  <c r="K393" i="3"/>
  <c r="D394" i="5"/>
  <c r="K393" i="6"/>
  <c r="L393" i="6"/>
  <c r="E394" i="5"/>
  <c r="B395" i="5"/>
  <c r="K394" i="2"/>
  <c r="L394" i="2"/>
  <c r="C395" i="5"/>
  <c r="K394" i="3"/>
  <c r="L394" i="3"/>
  <c r="D395" i="5"/>
  <c r="E395" i="5"/>
  <c r="B396" i="5"/>
  <c r="K395" i="2"/>
  <c r="C396" i="5"/>
  <c r="K395" i="3"/>
  <c r="D396" i="5"/>
  <c r="K395" i="6"/>
  <c r="L395" i="6"/>
  <c r="E396" i="5"/>
  <c r="B397" i="5"/>
  <c r="K396" i="2"/>
  <c r="C397" i="5"/>
  <c r="D397" i="5"/>
  <c r="K396" i="6"/>
  <c r="E397" i="5"/>
  <c r="B398" i="5"/>
  <c r="K397" i="2"/>
  <c r="L397" i="2"/>
  <c r="C398" i="5"/>
  <c r="K397" i="3"/>
  <c r="L397" i="3"/>
  <c r="D398" i="5"/>
  <c r="K397" i="6"/>
  <c r="L397" i="6"/>
  <c r="E398" i="5"/>
  <c r="B399" i="5"/>
  <c r="C399" i="5"/>
  <c r="K398" i="3"/>
  <c r="L398" i="3"/>
  <c r="D399" i="5"/>
  <c r="E399" i="5"/>
  <c r="B400" i="5"/>
  <c r="K399" i="2"/>
  <c r="C400" i="5"/>
  <c r="D400" i="5"/>
  <c r="K399" i="6"/>
  <c r="L399" i="6"/>
  <c r="E400" i="5"/>
  <c r="B401" i="5"/>
  <c r="K400" i="2"/>
  <c r="L400" i="2"/>
  <c r="C401" i="5"/>
  <c r="D401" i="5"/>
  <c r="E401" i="5"/>
  <c r="B402" i="5"/>
  <c r="C402" i="5"/>
  <c r="K401" i="3"/>
  <c r="L401" i="3"/>
  <c r="D402" i="5"/>
  <c r="E402" i="5"/>
  <c r="B403" i="5"/>
  <c r="K402" i="2"/>
  <c r="C403" i="5"/>
  <c r="K402" i="3"/>
  <c r="L402" i="3"/>
  <c r="D403" i="5"/>
  <c r="K402" i="6"/>
  <c r="L402" i="6"/>
  <c r="E403" i="5"/>
  <c r="B404" i="5"/>
  <c r="C404" i="5"/>
  <c r="K403" i="3"/>
  <c r="L403" i="3"/>
  <c r="D404" i="5"/>
  <c r="E404" i="5"/>
  <c r="B405" i="5"/>
  <c r="K404" i="2"/>
  <c r="C405" i="5"/>
  <c r="D405" i="5"/>
  <c r="E405" i="5"/>
  <c r="B406" i="5"/>
  <c r="C406" i="5"/>
  <c r="K405" i="3"/>
  <c r="L405" i="3"/>
  <c r="D406" i="5"/>
  <c r="E406" i="5"/>
  <c r="B407" i="5"/>
  <c r="K406" i="2"/>
  <c r="C407" i="5"/>
  <c r="D407" i="5"/>
  <c r="E407" i="5"/>
  <c r="B408" i="5"/>
  <c r="K407" i="2"/>
  <c r="L407" i="2"/>
  <c r="C408" i="5"/>
  <c r="K407" i="3"/>
  <c r="D408" i="5"/>
  <c r="K407" i="6"/>
  <c r="L407" i="6"/>
  <c r="E408" i="5"/>
  <c r="B409" i="5"/>
  <c r="K408" i="2"/>
  <c r="C409" i="5"/>
  <c r="D409" i="5"/>
  <c r="E409" i="5"/>
  <c r="B410" i="5"/>
  <c r="K409" i="2"/>
  <c r="L409" i="2"/>
  <c r="C410" i="5"/>
  <c r="D410" i="5"/>
  <c r="K409" i="6"/>
  <c r="E410" i="5"/>
  <c r="B411" i="5"/>
  <c r="K410" i="2"/>
  <c r="L410" i="2"/>
  <c r="C411" i="5"/>
  <c r="K410" i="3"/>
  <c r="L410" i="3"/>
  <c r="D411" i="5"/>
  <c r="E411" i="5"/>
  <c r="B412" i="5"/>
  <c r="K411" i="2"/>
  <c r="L411" i="2"/>
  <c r="C412" i="5"/>
  <c r="D412" i="5"/>
  <c r="E412" i="5"/>
  <c r="B413" i="5"/>
  <c r="K412" i="2"/>
  <c r="C413" i="5"/>
  <c r="D413" i="5"/>
  <c r="E413" i="5"/>
  <c r="B414" i="5"/>
  <c r="K413" i="2"/>
  <c r="L413" i="2"/>
  <c r="C414" i="5"/>
  <c r="K413" i="3"/>
  <c r="L413" i="3"/>
  <c r="D414" i="5"/>
  <c r="K413" i="6"/>
  <c r="L413" i="6"/>
  <c r="E414" i="5"/>
  <c r="B415" i="5"/>
  <c r="K414" i="2"/>
  <c r="L414" i="2"/>
  <c r="C415" i="5"/>
  <c r="K414" i="3"/>
  <c r="L414" i="3"/>
  <c r="D415" i="5"/>
  <c r="K414" i="6"/>
  <c r="L414" i="6"/>
  <c r="E415" i="5"/>
  <c r="B416" i="5"/>
  <c r="K415" i="2"/>
  <c r="L415" i="2"/>
  <c r="C416" i="5"/>
  <c r="K415" i="3"/>
  <c r="L415" i="3"/>
  <c r="D416" i="5"/>
  <c r="E416" i="5"/>
  <c r="B417" i="5"/>
  <c r="K416" i="2"/>
  <c r="L416" i="2"/>
  <c r="C417" i="5"/>
  <c r="K416" i="3"/>
  <c r="L416" i="3"/>
  <c r="D417" i="5"/>
  <c r="E417" i="5"/>
  <c r="B418" i="5"/>
  <c r="K417" i="2"/>
  <c r="C418" i="5"/>
  <c r="K417" i="3"/>
  <c r="D418" i="5"/>
  <c r="K417" i="6"/>
  <c r="L417" i="6"/>
  <c r="E418" i="5"/>
  <c r="B419" i="5"/>
  <c r="K418" i="2"/>
  <c r="L418" i="2"/>
  <c r="C419" i="5"/>
  <c r="D419" i="5"/>
  <c r="K418" i="6"/>
  <c r="L418" i="6"/>
  <c r="E419" i="5"/>
  <c r="B420" i="5"/>
  <c r="K419" i="2"/>
  <c r="C420" i="5"/>
  <c r="D420" i="5"/>
  <c r="E420" i="5"/>
  <c r="B421" i="5"/>
  <c r="K420" i="2"/>
  <c r="L420" i="2"/>
  <c r="C421" i="5"/>
  <c r="D421" i="5"/>
  <c r="E421" i="5"/>
  <c r="B422" i="5"/>
  <c r="C422" i="5"/>
  <c r="K421" i="3"/>
  <c r="D422" i="5"/>
  <c r="E422" i="5"/>
  <c r="B423" i="5"/>
  <c r="C423" i="5"/>
  <c r="D423" i="5"/>
  <c r="K422" i="6"/>
  <c r="E423" i="5"/>
  <c r="B424" i="5"/>
  <c r="C424" i="5"/>
  <c r="K423" i="3"/>
  <c r="D424" i="5"/>
  <c r="K423" i="6"/>
  <c r="L423" i="6"/>
  <c r="E424" i="5"/>
  <c r="B425" i="5"/>
  <c r="K424" i="2"/>
  <c r="L424" i="2"/>
  <c r="C425" i="5"/>
  <c r="K424" i="3"/>
  <c r="L424" i="3"/>
  <c r="D425" i="5"/>
  <c r="E425" i="5"/>
  <c r="B426" i="5"/>
  <c r="C426" i="5"/>
  <c r="K425" i="3"/>
  <c r="D426" i="5"/>
  <c r="K425" i="6"/>
  <c r="L425" i="6"/>
  <c r="E426" i="5"/>
  <c r="B427" i="5"/>
  <c r="K426" i="2"/>
  <c r="C427" i="5"/>
  <c r="D427" i="5"/>
  <c r="E427" i="5"/>
  <c r="B428" i="5"/>
  <c r="C428" i="5"/>
  <c r="K427" i="3"/>
  <c r="D428" i="5"/>
  <c r="E428" i="5"/>
  <c r="B429" i="5"/>
  <c r="C429" i="5"/>
  <c r="D429" i="5"/>
  <c r="K428" i="6"/>
  <c r="E429" i="5"/>
  <c r="B430" i="5"/>
  <c r="C430" i="5"/>
  <c r="K429" i="3"/>
  <c r="L429" i="3"/>
  <c r="D430" i="5"/>
  <c r="K429" i="6"/>
  <c r="L429" i="6"/>
  <c r="E430" i="5"/>
  <c r="B431" i="5"/>
  <c r="K430" i="2"/>
  <c r="L430" i="2"/>
  <c r="C431" i="5"/>
  <c r="D431" i="5"/>
  <c r="K430" i="6"/>
  <c r="E431" i="5"/>
  <c r="B432" i="5"/>
  <c r="K431" i="2"/>
  <c r="L431" i="2"/>
  <c r="C432" i="5"/>
  <c r="D432" i="5"/>
  <c r="E432" i="5"/>
  <c r="B433" i="5"/>
  <c r="K432" i="2"/>
  <c r="C433" i="5"/>
  <c r="D433" i="5"/>
  <c r="E433" i="5"/>
  <c r="B434" i="5"/>
  <c r="K433" i="2"/>
  <c r="C434" i="5"/>
  <c r="D434" i="5"/>
  <c r="E434" i="5"/>
  <c r="B435" i="5"/>
  <c r="C435" i="5"/>
  <c r="K434" i="3"/>
  <c r="L434" i="3"/>
  <c r="D435" i="5"/>
  <c r="K434" i="4"/>
  <c r="L434" i="4"/>
  <c r="E435" i="5"/>
  <c r="B436" i="5"/>
  <c r="C436" i="5"/>
  <c r="K435" i="3"/>
  <c r="L435" i="3"/>
  <c r="D436" i="5"/>
  <c r="K435" i="6"/>
  <c r="L435" i="6"/>
  <c r="E436" i="5"/>
  <c r="B437" i="5"/>
  <c r="C437" i="5"/>
  <c r="D437" i="5"/>
  <c r="E437" i="5"/>
  <c r="B438" i="5"/>
  <c r="K437" i="2"/>
  <c r="L437" i="2"/>
  <c r="C438" i="5"/>
  <c r="K437" i="3"/>
  <c r="D438" i="5"/>
  <c r="E438" i="5"/>
  <c r="B439" i="5"/>
  <c r="K438" i="2"/>
  <c r="C439" i="5"/>
  <c r="D439" i="5"/>
  <c r="E439" i="5"/>
  <c r="B440" i="5"/>
  <c r="K439" i="2"/>
  <c r="C440" i="5"/>
  <c r="D440" i="5"/>
  <c r="K439" i="6"/>
  <c r="L439" i="6"/>
  <c r="E440" i="5"/>
  <c r="B441" i="5"/>
  <c r="K440" i="2"/>
  <c r="C441" i="5"/>
  <c r="D441" i="5"/>
  <c r="E441" i="5"/>
  <c r="B442" i="5"/>
  <c r="K441" i="2"/>
  <c r="C442" i="5"/>
  <c r="K441" i="3"/>
  <c r="L441" i="3"/>
  <c r="D442" i="5"/>
  <c r="K441" i="6"/>
  <c r="L441" i="6"/>
  <c r="E442" i="5"/>
  <c r="B443" i="5"/>
  <c r="K442" i="2"/>
  <c r="L442" i="2"/>
  <c r="C443" i="5"/>
  <c r="D443" i="5"/>
  <c r="E443" i="5"/>
  <c r="B444" i="5"/>
  <c r="K443" i="2"/>
  <c r="L443" i="2"/>
  <c r="C444" i="5"/>
  <c r="K443" i="3"/>
  <c r="L443" i="3"/>
  <c r="D444" i="5"/>
  <c r="K443" i="6"/>
  <c r="L443" i="6"/>
  <c r="E444" i="5"/>
  <c r="B445" i="5"/>
  <c r="K444" i="2"/>
  <c r="L444" i="2"/>
  <c r="C445" i="5"/>
  <c r="K444" i="3"/>
  <c r="L444" i="3"/>
  <c r="D445" i="5"/>
  <c r="E445" i="5"/>
  <c r="B446" i="5"/>
  <c r="C446" i="5"/>
  <c r="D446" i="5"/>
  <c r="K445" i="6"/>
  <c r="E446" i="5"/>
  <c r="B447" i="5"/>
  <c r="K446" i="2"/>
  <c r="C447" i="5"/>
  <c r="D447" i="5"/>
  <c r="E447" i="5"/>
  <c r="B448" i="5"/>
  <c r="K447" i="2"/>
  <c r="L447" i="2"/>
  <c r="C448" i="5"/>
  <c r="D448" i="5"/>
  <c r="K447" i="6"/>
  <c r="E448" i="5"/>
  <c r="B449" i="5"/>
  <c r="K448" i="2"/>
  <c r="C449" i="5"/>
  <c r="D449" i="5"/>
  <c r="K448" i="6"/>
  <c r="L448" i="6"/>
  <c r="E449" i="5"/>
  <c r="B450" i="5"/>
  <c r="K449" i="2"/>
  <c r="L449" i="2"/>
  <c r="C450" i="5"/>
  <c r="K449" i="3"/>
  <c r="L449" i="3"/>
  <c r="D450" i="5"/>
  <c r="K449" i="6"/>
  <c r="L449" i="6"/>
  <c r="E450" i="5"/>
  <c r="B451" i="5"/>
  <c r="C451" i="5"/>
  <c r="D451" i="5"/>
  <c r="E451" i="5"/>
  <c r="B452" i="5"/>
  <c r="C452" i="5"/>
  <c r="D452" i="5"/>
  <c r="E452" i="5"/>
  <c r="B453" i="5"/>
  <c r="K452" i="2"/>
  <c r="C453" i="5"/>
  <c r="K452" i="3"/>
  <c r="L452" i="3"/>
  <c r="D453" i="5"/>
  <c r="K452" i="6"/>
  <c r="E453" i="5"/>
  <c r="B454" i="5"/>
  <c r="K453" i="2"/>
  <c r="C454" i="5"/>
  <c r="D454" i="5"/>
  <c r="K453" i="6"/>
  <c r="L453" i="6"/>
  <c r="E454" i="5"/>
  <c r="B455" i="5"/>
  <c r="K454" i="2"/>
  <c r="C455" i="5"/>
  <c r="K454" i="3"/>
  <c r="L454" i="3"/>
  <c r="D455" i="5"/>
  <c r="E455" i="5"/>
  <c r="B456" i="5"/>
  <c r="K455" i="2"/>
  <c r="C456" i="5"/>
  <c r="K455" i="3"/>
  <c r="L455" i="3"/>
  <c r="D456" i="5"/>
  <c r="K455" i="4"/>
  <c r="L455" i="4"/>
  <c r="E456" i="5"/>
  <c r="B457" i="5"/>
  <c r="K456" i="2"/>
  <c r="L456" i="2"/>
  <c r="C457" i="5"/>
  <c r="D457" i="5"/>
  <c r="K456" i="6"/>
  <c r="L456" i="6"/>
  <c r="E457" i="5"/>
  <c r="B458" i="5"/>
  <c r="K457" i="2"/>
  <c r="C458" i="5"/>
  <c r="K457" i="3"/>
  <c r="L457" i="3"/>
  <c r="D458" i="5"/>
  <c r="E458" i="5"/>
  <c r="B459" i="5"/>
  <c r="K458" i="2"/>
  <c r="C459" i="5"/>
  <c r="D459" i="5"/>
  <c r="K458" i="6"/>
  <c r="L458" i="6"/>
  <c r="E459" i="5"/>
  <c r="B460" i="5"/>
  <c r="K459" i="2"/>
  <c r="L459" i="2"/>
  <c r="C460" i="5"/>
  <c r="D460" i="5"/>
  <c r="E460" i="5"/>
  <c r="B461" i="5"/>
  <c r="K460" i="2"/>
  <c r="C461" i="5"/>
  <c r="K460" i="3"/>
  <c r="L460" i="3"/>
  <c r="D461" i="5"/>
  <c r="E461" i="5"/>
  <c r="B462" i="5"/>
  <c r="K461" i="2"/>
  <c r="L461" i="2"/>
  <c r="C462" i="5"/>
  <c r="K461" i="3"/>
  <c r="L461" i="3"/>
  <c r="D462" i="5"/>
  <c r="E462" i="5"/>
  <c r="B463" i="5"/>
  <c r="K462" i="2"/>
  <c r="C463" i="5"/>
  <c r="K462" i="3"/>
  <c r="L462" i="3"/>
  <c r="D463" i="5"/>
  <c r="K462" i="6"/>
  <c r="L462" i="6"/>
  <c r="E463" i="5"/>
  <c r="B464" i="5"/>
  <c r="K463" i="2"/>
  <c r="C464" i="5"/>
  <c r="D464" i="5"/>
  <c r="E464" i="5"/>
  <c r="B465" i="5"/>
  <c r="K464" i="2"/>
  <c r="L464" i="2"/>
  <c r="C465" i="5"/>
  <c r="D465" i="5"/>
  <c r="K464" i="6"/>
  <c r="E465" i="5"/>
  <c r="B466" i="5"/>
  <c r="K465" i="2"/>
  <c r="C466" i="5"/>
  <c r="K465" i="3"/>
  <c r="D466" i="5"/>
  <c r="E466" i="5"/>
  <c r="B467" i="5"/>
  <c r="K466" i="2"/>
  <c r="L466" i="2"/>
  <c r="C467" i="5"/>
  <c r="D467" i="5"/>
  <c r="K466" i="6"/>
  <c r="L466" i="6"/>
  <c r="E467" i="5"/>
  <c r="B468" i="5"/>
  <c r="K467" i="2"/>
  <c r="C468" i="5"/>
  <c r="D468" i="5"/>
  <c r="K467" i="6"/>
  <c r="L467" i="6"/>
  <c r="E468" i="5"/>
  <c r="B469" i="5"/>
  <c r="K468" i="2"/>
  <c r="L468" i="2"/>
  <c r="C469" i="5"/>
  <c r="D469" i="5"/>
  <c r="E469" i="5"/>
  <c r="B470" i="5"/>
  <c r="K469" i="2"/>
  <c r="C470" i="5"/>
  <c r="D470" i="5"/>
  <c r="E470" i="5"/>
  <c r="B471" i="5"/>
  <c r="K470" i="2"/>
  <c r="L470" i="2"/>
  <c r="C471" i="5"/>
  <c r="K470" i="3"/>
  <c r="D471" i="5"/>
  <c r="E471" i="5"/>
  <c r="B472" i="5"/>
  <c r="K471" i="2"/>
  <c r="C472" i="5"/>
  <c r="D472" i="5"/>
  <c r="K471" i="6"/>
  <c r="L471" i="6"/>
  <c r="E472" i="5"/>
  <c r="B473" i="5"/>
  <c r="K472" i="2"/>
  <c r="C473" i="5"/>
  <c r="K472" i="3"/>
  <c r="D473" i="5"/>
  <c r="K472" i="6"/>
  <c r="L472" i="6"/>
  <c r="E473" i="5"/>
  <c r="B474" i="5"/>
  <c r="K473" i="2"/>
  <c r="L473" i="2"/>
  <c r="C474" i="5"/>
  <c r="D474" i="5"/>
  <c r="E474" i="5"/>
  <c r="B475" i="5"/>
  <c r="K474" i="2"/>
  <c r="C475" i="5"/>
  <c r="D475" i="5"/>
  <c r="E475" i="5"/>
  <c r="B476" i="5"/>
  <c r="K475" i="2"/>
  <c r="L475" i="2"/>
  <c r="C476" i="5"/>
  <c r="D476" i="5"/>
  <c r="E476" i="5"/>
  <c r="B477" i="5"/>
  <c r="C477" i="5"/>
  <c r="D477" i="5"/>
  <c r="K476" i="6"/>
  <c r="L476" i="6"/>
  <c r="E477" i="5"/>
  <c r="B478" i="5"/>
  <c r="K477" i="2"/>
  <c r="L477" i="2"/>
  <c r="C478" i="5"/>
  <c r="D478" i="5"/>
  <c r="K477" i="6"/>
  <c r="L477" i="6"/>
  <c r="E478" i="5"/>
  <c r="B479" i="5"/>
  <c r="C479" i="5"/>
  <c r="K478" i="3"/>
  <c r="D479" i="5"/>
  <c r="E479" i="5"/>
  <c r="B480" i="5"/>
  <c r="K479" i="2"/>
  <c r="C480" i="5"/>
  <c r="D480" i="5"/>
  <c r="E480" i="5"/>
  <c r="B481" i="5"/>
  <c r="C481" i="5"/>
  <c r="D481" i="5"/>
  <c r="E481" i="5"/>
  <c r="B482" i="5"/>
  <c r="K481" i="2"/>
  <c r="L481" i="2"/>
  <c r="C482" i="5"/>
  <c r="K481" i="3"/>
  <c r="L481" i="3"/>
  <c r="D482" i="5"/>
  <c r="K481" i="4"/>
  <c r="L481" i="4"/>
  <c r="E482" i="5"/>
  <c r="B483" i="5"/>
  <c r="K482" i="2"/>
  <c r="L482" i="2"/>
  <c r="C483" i="5"/>
  <c r="D483" i="5"/>
  <c r="E483" i="5"/>
  <c r="B484" i="5"/>
  <c r="C484" i="5"/>
  <c r="D484" i="5"/>
  <c r="K483" i="4"/>
  <c r="L483" i="4"/>
  <c r="E484" i="5"/>
  <c r="B485" i="5"/>
  <c r="K484" i="2"/>
  <c r="L484" i="2"/>
  <c r="C485" i="5"/>
  <c r="K484" i="3"/>
  <c r="L484" i="3"/>
  <c r="D485" i="5"/>
  <c r="E485" i="5"/>
  <c r="B486" i="5"/>
  <c r="K485" i="2"/>
  <c r="C486" i="5"/>
  <c r="D486" i="5"/>
  <c r="K485" i="6"/>
  <c r="E486" i="5"/>
  <c r="B487" i="5"/>
  <c r="K486" i="2"/>
  <c r="L486" i="2"/>
  <c r="C487" i="5"/>
  <c r="K486" i="3"/>
  <c r="D487" i="5"/>
  <c r="E487" i="5"/>
  <c r="B488" i="5"/>
  <c r="K487" i="2"/>
  <c r="L487" i="2"/>
  <c r="C488" i="5"/>
  <c r="K487" i="3"/>
  <c r="L487" i="3"/>
  <c r="D488" i="5"/>
  <c r="K487" i="6"/>
  <c r="E488" i="5"/>
  <c r="B489" i="5"/>
  <c r="K488" i="2"/>
  <c r="C489" i="5"/>
  <c r="D489" i="5"/>
  <c r="E489" i="5"/>
  <c r="B490" i="5"/>
  <c r="K489" i="2"/>
  <c r="C490" i="5"/>
  <c r="K489" i="3"/>
  <c r="D490" i="5"/>
  <c r="K489" i="6"/>
  <c r="L489" i="6"/>
  <c r="E490" i="5"/>
  <c r="B491" i="5"/>
  <c r="C491" i="5"/>
  <c r="D491" i="5"/>
  <c r="E491" i="5"/>
  <c r="B492" i="5"/>
  <c r="K491" i="2"/>
  <c r="L491" i="2"/>
  <c r="C492" i="5"/>
  <c r="D492" i="5"/>
  <c r="E492" i="5"/>
  <c r="B493" i="5"/>
  <c r="C493" i="5"/>
  <c r="K492" i="3"/>
  <c r="D493" i="5"/>
  <c r="K492" i="4"/>
  <c r="L492" i="4"/>
  <c r="E493" i="5"/>
  <c r="B494" i="5"/>
  <c r="K493" i="2"/>
  <c r="L493" i="2"/>
  <c r="C494" i="5"/>
  <c r="K493" i="3"/>
  <c r="D494" i="5"/>
  <c r="E494" i="5"/>
  <c r="B495" i="5"/>
  <c r="K494" i="2"/>
  <c r="C495" i="5"/>
  <c r="K494" i="3"/>
  <c r="L494" i="3"/>
  <c r="D495" i="5"/>
  <c r="K494" i="6"/>
  <c r="E495" i="5"/>
  <c r="B496" i="5"/>
  <c r="K495" i="2"/>
  <c r="L495" i="2"/>
  <c r="C496" i="5"/>
  <c r="D496" i="5"/>
  <c r="E496" i="5"/>
  <c r="B497" i="5"/>
  <c r="K496" i="2"/>
  <c r="C497" i="5"/>
  <c r="K496" i="3"/>
  <c r="D497" i="5"/>
  <c r="E497" i="5"/>
  <c r="B498" i="5"/>
  <c r="K497" i="2"/>
  <c r="L497" i="2"/>
  <c r="C498" i="5"/>
  <c r="K497" i="3"/>
  <c r="L497" i="3"/>
  <c r="D498" i="5"/>
  <c r="E498" i="5"/>
  <c r="B499" i="5"/>
  <c r="K498" i="2"/>
  <c r="L498" i="2"/>
  <c r="C499" i="5"/>
  <c r="D499" i="5"/>
  <c r="E499" i="5"/>
  <c r="B500" i="5"/>
  <c r="K499" i="2"/>
  <c r="L499" i="2"/>
  <c r="C500" i="5"/>
  <c r="K499" i="3"/>
  <c r="D500" i="5"/>
  <c r="K499" i="6"/>
  <c r="L499" i="6"/>
  <c r="E500" i="5"/>
  <c r="B501" i="5"/>
  <c r="K500" i="2"/>
  <c r="C501" i="5"/>
  <c r="K500" i="3"/>
  <c r="L500" i="3"/>
  <c r="D501" i="5"/>
  <c r="E501" i="5"/>
  <c r="B502" i="5"/>
  <c r="K501" i="2"/>
  <c r="L501" i="2"/>
  <c r="C502" i="5"/>
  <c r="D502" i="5"/>
  <c r="K501" i="6"/>
  <c r="E502" i="5"/>
  <c r="B503" i="5"/>
  <c r="K502" i="2"/>
  <c r="C503" i="5"/>
  <c r="D503" i="5"/>
  <c r="K502" i="6"/>
  <c r="E503" i="5"/>
  <c r="B504" i="5"/>
  <c r="K503" i="2"/>
  <c r="C504" i="5"/>
  <c r="D504" i="5"/>
  <c r="E504" i="5"/>
  <c r="B505" i="5"/>
  <c r="K504" i="2"/>
  <c r="C505" i="5"/>
  <c r="D505" i="5"/>
  <c r="E505" i="5"/>
  <c r="B506" i="5"/>
  <c r="K505" i="2"/>
  <c r="C506" i="5"/>
  <c r="K505" i="3"/>
  <c r="L505" i="3"/>
  <c r="D506" i="5"/>
  <c r="E506" i="5"/>
  <c r="B507" i="5"/>
  <c r="C507" i="5"/>
  <c r="D507" i="5"/>
  <c r="E507" i="5"/>
  <c r="B508" i="5"/>
  <c r="K507" i="2"/>
  <c r="L507" i="2"/>
  <c r="C508" i="5"/>
  <c r="D508" i="5"/>
  <c r="K507" i="6"/>
  <c r="L507" i="6"/>
  <c r="E508" i="5"/>
  <c r="B509" i="5"/>
  <c r="K508" i="2"/>
  <c r="L508" i="2"/>
  <c r="C509" i="5"/>
  <c r="D509" i="5"/>
  <c r="K508" i="6"/>
  <c r="L508" i="6"/>
  <c r="E509" i="5"/>
  <c r="B510" i="5"/>
  <c r="K509" i="2"/>
  <c r="L509" i="2"/>
  <c r="C510" i="5"/>
  <c r="K509" i="3"/>
  <c r="L509" i="3"/>
  <c r="D510" i="5"/>
  <c r="K509" i="6"/>
  <c r="L509" i="6"/>
  <c r="E510" i="5"/>
  <c r="B511" i="5"/>
  <c r="K510" i="2"/>
  <c r="L510" i="2"/>
  <c r="C511" i="5"/>
  <c r="K510" i="3"/>
  <c r="L510" i="3"/>
  <c r="D511" i="5"/>
  <c r="E511" i="5"/>
  <c r="B512" i="5"/>
  <c r="K511" i="2"/>
  <c r="L511" i="2"/>
  <c r="C512" i="5"/>
  <c r="D512" i="5"/>
  <c r="E512" i="5"/>
  <c r="B513" i="5"/>
  <c r="K512" i="2"/>
  <c r="L512" i="2"/>
  <c r="C513" i="5"/>
  <c r="D513" i="5"/>
  <c r="E513" i="5"/>
  <c r="B514" i="5"/>
  <c r="K513" i="2"/>
  <c r="C514" i="5"/>
  <c r="K513" i="3"/>
  <c r="D514" i="5"/>
  <c r="K513" i="6"/>
  <c r="E514" i="5"/>
  <c r="B515" i="5"/>
  <c r="C515" i="5"/>
  <c r="K514" i="3"/>
  <c r="D515" i="5"/>
  <c r="E515" i="5"/>
  <c r="B516" i="5"/>
  <c r="K515" i="2"/>
  <c r="C516" i="5"/>
  <c r="D516" i="5"/>
  <c r="E516" i="5"/>
  <c r="B517" i="5"/>
  <c r="K516" i="2"/>
  <c r="C517" i="5"/>
  <c r="K516" i="3"/>
  <c r="D517" i="5"/>
  <c r="K516" i="6"/>
  <c r="L516" i="6"/>
  <c r="E517" i="5"/>
  <c r="B518" i="5"/>
  <c r="K517" i="2"/>
  <c r="C518" i="5"/>
  <c r="D518" i="5"/>
  <c r="K517" i="6"/>
  <c r="E518" i="5"/>
  <c r="B519" i="5"/>
  <c r="K518" i="2"/>
  <c r="L518" i="2"/>
  <c r="C519" i="5"/>
  <c r="K518" i="3"/>
  <c r="D519" i="5"/>
  <c r="K518" i="6"/>
  <c r="E519" i="5"/>
  <c r="B520" i="5"/>
  <c r="K519" i="2"/>
  <c r="C520" i="5"/>
  <c r="D520" i="5"/>
  <c r="E520" i="5"/>
  <c r="B521" i="5"/>
  <c r="K520" i="2"/>
  <c r="L520" i="2"/>
  <c r="C521" i="5"/>
  <c r="D521" i="5"/>
  <c r="K520" i="6"/>
  <c r="L520" i="6"/>
  <c r="E521" i="5"/>
  <c r="B522" i="5"/>
  <c r="C522" i="5"/>
  <c r="K521" i="3"/>
  <c r="D522" i="5"/>
  <c r="K521" i="6"/>
  <c r="L521" i="6"/>
  <c r="E522" i="5"/>
  <c r="B523" i="5"/>
  <c r="K522" i="2"/>
  <c r="C523" i="5"/>
  <c r="D523" i="5"/>
  <c r="E523" i="5"/>
  <c r="B524" i="5"/>
  <c r="C524" i="5"/>
  <c r="D524" i="5"/>
  <c r="E524" i="5"/>
  <c r="B525" i="5"/>
  <c r="C525" i="5"/>
  <c r="K524" i="3"/>
  <c r="D525" i="5"/>
  <c r="K524" i="6"/>
  <c r="E525" i="5"/>
  <c r="B526" i="5"/>
  <c r="K525" i="2"/>
  <c r="L525" i="2"/>
  <c r="C526" i="5"/>
  <c r="D526" i="5"/>
  <c r="K525" i="6"/>
  <c r="E526" i="5"/>
  <c r="B527" i="5"/>
  <c r="K526" i="2"/>
  <c r="C527" i="5"/>
  <c r="K526" i="3"/>
  <c r="L526" i="3"/>
  <c r="D527" i="5"/>
  <c r="K526" i="6"/>
  <c r="L526" i="6"/>
  <c r="E527" i="5"/>
  <c r="B528" i="5"/>
  <c r="C528" i="5"/>
  <c r="D528" i="5"/>
  <c r="K527" i="6"/>
  <c r="E528" i="5"/>
  <c r="B529" i="5"/>
  <c r="K528" i="2"/>
  <c r="L528" i="2"/>
  <c r="C529" i="5"/>
  <c r="D529" i="5"/>
  <c r="E529" i="5"/>
  <c r="B530" i="5"/>
  <c r="K529" i="2"/>
  <c r="C530" i="5"/>
  <c r="K529" i="3"/>
  <c r="L529" i="3"/>
  <c r="D530" i="5"/>
  <c r="E530" i="5"/>
  <c r="B531" i="5"/>
  <c r="C531" i="5"/>
  <c r="D531" i="5"/>
  <c r="K530" i="6"/>
  <c r="E531" i="5"/>
  <c r="B532" i="5"/>
  <c r="K531" i="2"/>
  <c r="L531" i="2"/>
  <c r="C532" i="5"/>
  <c r="D532" i="5"/>
  <c r="K531" i="6"/>
  <c r="E532" i="5"/>
  <c r="B533" i="5"/>
  <c r="K532" i="2"/>
  <c r="C533" i="5"/>
  <c r="D533" i="5"/>
  <c r="K532" i="6"/>
  <c r="L532" i="6"/>
  <c r="E533" i="5"/>
  <c r="B534" i="5"/>
  <c r="K533" i="2"/>
  <c r="C534" i="5"/>
  <c r="D534" i="5"/>
  <c r="K533" i="6"/>
  <c r="E534" i="5"/>
  <c r="B535" i="5"/>
  <c r="K534" i="2"/>
  <c r="L534" i="2"/>
  <c r="C535" i="5"/>
  <c r="D535" i="5"/>
  <c r="K534" i="6"/>
  <c r="E535" i="5"/>
  <c r="B536" i="5"/>
  <c r="K535" i="2"/>
  <c r="C536" i="5"/>
  <c r="D536" i="5"/>
  <c r="K535" i="6"/>
  <c r="L535" i="6"/>
  <c r="E536" i="5"/>
  <c r="B537" i="5"/>
  <c r="K536" i="2"/>
  <c r="C537" i="5"/>
  <c r="D537" i="5"/>
  <c r="K536" i="6"/>
  <c r="E537" i="5"/>
  <c r="B538" i="5"/>
  <c r="K537" i="2"/>
  <c r="L537" i="2"/>
  <c r="C538" i="5"/>
  <c r="D538" i="5"/>
  <c r="E538" i="5"/>
  <c r="B539" i="5"/>
  <c r="K538" i="2"/>
  <c r="C539" i="5"/>
  <c r="D539" i="5"/>
  <c r="K538" i="6"/>
  <c r="E539" i="5"/>
  <c r="B540" i="5"/>
  <c r="C540" i="5"/>
  <c r="D540" i="5"/>
  <c r="K539" i="6"/>
  <c r="L539" i="6"/>
  <c r="E540" i="5"/>
  <c r="B541" i="5"/>
  <c r="K540" i="2"/>
  <c r="C541" i="5"/>
  <c r="D541" i="5"/>
  <c r="K540" i="6"/>
  <c r="L540" i="6"/>
  <c r="E541" i="5"/>
  <c r="B542" i="5"/>
  <c r="K541" i="2"/>
  <c r="L541" i="2"/>
  <c r="C542" i="5"/>
  <c r="D542" i="5"/>
  <c r="E542" i="5"/>
  <c r="B543" i="5"/>
  <c r="C543" i="5"/>
  <c r="K542" i="3"/>
  <c r="L542" i="3"/>
  <c r="D543" i="5"/>
  <c r="K542" i="6"/>
  <c r="L542" i="6"/>
  <c r="E543" i="5"/>
  <c r="B544" i="5"/>
  <c r="K543" i="2"/>
  <c r="C544" i="5"/>
  <c r="D544" i="5"/>
  <c r="E544" i="5"/>
  <c r="B545" i="5"/>
  <c r="K544" i="2"/>
  <c r="L544" i="2"/>
  <c r="C545" i="5"/>
  <c r="D545" i="5"/>
  <c r="K544" i="6"/>
  <c r="E545" i="5"/>
  <c r="B546" i="5"/>
  <c r="C546" i="5"/>
  <c r="K545" i="3"/>
  <c r="D546" i="5"/>
  <c r="K545" i="6"/>
  <c r="L545" i="6"/>
  <c r="E546" i="5"/>
  <c r="B547" i="5"/>
  <c r="K546" i="2"/>
  <c r="C547" i="5"/>
  <c r="D547" i="5"/>
  <c r="E547" i="5"/>
  <c r="B548" i="5"/>
  <c r="K547" i="2"/>
  <c r="L547" i="2"/>
  <c r="C548" i="5"/>
  <c r="D548" i="5"/>
  <c r="K547" i="6"/>
  <c r="E548" i="5"/>
  <c r="B549" i="5"/>
  <c r="C549" i="5"/>
  <c r="K548" i="3"/>
  <c r="D549" i="5"/>
  <c r="K548" i="6"/>
  <c r="L548" i="6"/>
  <c r="E549" i="5"/>
  <c r="B550" i="5"/>
  <c r="C550" i="5"/>
  <c r="D550" i="5"/>
  <c r="K549" i="4"/>
  <c r="L549" i="4"/>
  <c r="E550" i="5"/>
  <c r="B551" i="5"/>
  <c r="K550" i="2"/>
  <c r="L550" i="2"/>
  <c r="C551" i="5"/>
  <c r="K550" i="3"/>
  <c r="L550" i="3"/>
  <c r="D551" i="5"/>
  <c r="E551" i="5"/>
  <c r="B552" i="5"/>
  <c r="K551" i="2"/>
  <c r="C552" i="5"/>
  <c r="D552" i="5"/>
  <c r="K551" i="6"/>
  <c r="L551" i="6"/>
  <c r="E552" i="5"/>
  <c r="B553" i="5"/>
  <c r="K552" i="2"/>
  <c r="L552" i="2"/>
  <c r="C553" i="5"/>
  <c r="D553" i="5"/>
  <c r="K552" i="6"/>
  <c r="L552" i="6"/>
  <c r="E553" i="5"/>
  <c r="B554" i="5"/>
  <c r="K553" i="2"/>
  <c r="L553" i="2"/>
  <c r="C554" i="5"/>
  <c r="K553" i="3"/>
  <c r="L553" i="3"/>
  <c r="D554" i="5"/>
  <c r="K553" i="6"/>
  <c r="E554" i="5"/>
  <c r="B555" i="5"/>
  <c r="K554" i="2"/>
  <c r="C555" i="5"/>
  <c r="D555" i="5"/>
  <c r="K554" i="6"/>
  <c r="E555" i="5"/>
  <c r="B556" i="5"/>
  <c r="C556" i="5"/>
  <c r="K555" i="3"/>
  <c r="L555" i="3"/>
  <c r="D556" i="5"/>
  <c r="K555" i="6"/>
  <c r="L555" i="6"/>
  <c r="E556" i="5"/>
  <c r="B557" i="5"/>
  <c r="K556" i="2"/>
  <c r="C557" i="5"/>
  <c r="K556" i="3"/>
  <c r="L556" i="3"/>
  <c r="D557" i="5"/>
  <c r="K556" i="6"/>
  <c r="L556" i="6"/>
  <c r="E557" i="5"/>
  <c r="B558" i="5"/>
  <c r="K557" i="2"/>
  <c r="L557" i="2"/>
  <c r="C558" i="5"/>
  <c r="D558" i="5"/>
  <c r="K557" i="6"/>
  <c r="E558" i="5"/>
  <c r="B559" i="5"/>
  <c r="K558" i="2"/>
  <c r="L558" i="2"/>
  <c r="C559" i="5"/>
  <c r="K558" i="3"/>
  <c r="D559" i="5"/>
  <c r="K558" i="6"/>
  <c r="L558" i="6"/>
  <c r="E559" i="5"/>
  <c r="B560" i="5"/>
  <c r="K559" i="2"/>
  <c r="L559" i="2"/>
  <c r="C560" i="5"/>
  <c r="D560" i="5"/>
  <c r="K559" i="6"/>
  <c r="E560" i="5"/>
  <c r="B561" i="5"/>
  <c r="K560" i="2"/>
  <c r="L560" i="2"/>
  <c r="C561" i="5"/>
  <c r="D561" i="5"/>
  <c r="K560" i="6"/>
  <c r="E561" i="5"/>
  <c r="B562" i="5"/>
  <c r="K561" i="2"/>
  <c r="L561" i="2"/>
  <c r="C562" i="5"/>
  <c r="D562" i="5"/>
  <c r="K561" i="6"/>
  <c r="E562" i="5"/>
  <c r="B563" i="5"/>
  <c r="K562" i="2"/>
  <c r="C563" i="5"/>
  <c r="D563" i="5"/>
  <c r="K562" i="6"/>
  <c r="E563" i="5"/>
  <c r="B564" i="5"/>
  <c r="K563" i="2"/>
  <c r="C564" i="5"/>
  <c r="D564" i="5"/>
  <c r="E564" i="5"/>
  <c r="B565" i="5"/>
  <c r="K564" i="2"/>
  <c r="C565" i="5"/>
  <c r="D565" i="5"/>
  <c r="K564" i="6"/>
  <c r="E565" i="5"/>
  <c r="B566" i="5"/>
  <c r="K565" i="2"/>
  <c r="L565" i="2"/>
  <c r="C566" i="5"/>
  <c r="D566" i="5"/>
  <c r="K565" i="6"/>
  <c r="E566" i="5"/>
  <c r="B567" i="5"/>
  <c r="K566" i="2"/>
  <c r="C567" i="5"/>
  <c r="K566" i="3"/>
  <c r="L566" i="3"/>
  <c r="D567" i="5"/>
  <c r="K566" i="6"/>
  <c r="L566" i="6"/>
  <c r="E567" i="5"/>
  <c r="B568" i="5"/>
  <c r="K567" i="2"/>
  <c r="C568" i="5"/>
  <c r="K567" i="3"/>
  <c r="L567" i="3"/>
  <c r="D568" i="5"/>
  <c r="K567" i="6"/>
  <c r="E568" i="5"/>
  <c r="B569" i="5"/>
  <c r="K568" i="2"/>
  <c r="L568" i="2"/>
  <c r="C569" i="5"/>
  <c r="D569" i="5"/>
  <c r="K568" i="6"/>
  <c r="E569" i="5"/>
  <c r="B570" i="5"/>
  <c r="K569" i="2"/>
  <c r="C570" i="5"/>
  <c r="K569" i="3"/>
  <c r="L569" i="3"/>
  <c r="D570" i="5"/>
  <c r="K569" i="6"/>
  <c r="L569" i="6"/>
  <c r="E570" i="5"/>
  <c r="B571" i="5"/>
  <c r="K570" i="2"/>
  <c r="C571" i="5"/>
  <c r="K570" i="3"/>
  <c r="L570" i="3"/>
  <c r="D571" i="5"/>
  <c r="E571" i="5"/>
  <c r="B572" i="5"/>
  <c r="K571" i="2"/>
  <c r="L571" i="2"/>
  <c r="C572" i="5"/>
  <c r="D572" i="5"/>
  <c r="K571" i="6"/>
  <c r="L571" i="6"/>
  <c r="E572" i="5"/>
  <c r="B573" i="5"/>
  <c r="C573" i="5"/>
  <c r="K572" i="3"/>
  <c r="L572" i="3"/>
  <c r="D573" i="5"/>
  <c r="K572" i="6"/>
  <c r="L572" i="6"/>
  <c r="E573" i="5"/>
  <c r="B574" i="5"/>
  <c r="K573" i="2"/>
  <c r="C574" i="5"/>
  <c r="K573" i="3"/>
  <c r="L573" i="3"/>
  <c r="D574" i="5"/>
  <c r="E574" i="5"/>
  <c r="B575" i="5"/>
  <c r="K574" i="2"/>
  <c r="L574" i="2"/>
  <c r="C575" i="5"/>
  <c r="K574" i="3"/>
  <c r="L574" i="3"/>
  <c r="D575" i="5"/>
  <c r="E575" i="5"/>
  <c r="B576" i="5"/>
  <c r="K575" i="2"/>
  <c r="C576" i="5"/>
  <c r="D576" i="5"/>
  <c r="K575" i="6"/>
  <c r="L575" i="6"/>
  <c r="E576" i="5"/>
  <c r="B577" i="5"/>
  <c r="K576" i="2"/>
  <c r="L576" i="2"/>
  <c r="C577" i="5"/>
  <c r="D577" i="5"/>
  <c r="K576" i="6"/>
  <c r="E577" i="5"/>
  <c r="B578" i="5"/>
  <c r="K577" i="2"/>
  <c r="L577" i="2"/>
  <c r="C578" i="5"/>
  <c r="K577" i="3"/>
  <c r="D578" i="5"/>
  <c r="E578" i="5"/>
  <c r="B579" i="5"/>
  <c r="K578" i="2"/>
  <c r="L578" i="2"/>
  <c r="C579" i="5"/>
  <c r="D579" i="5"/>
  <c r="K578" i="6"/>
  <c r="L578" i="6"/>
  <c r="E579" i="5"/>
  <c r="B580" i="5"/>
  <c r="K579" i="2"/>
  <c r="L579" i="2"/>
  <c r="C580" i="5"/>
  <c r="D580" i="5"/>
  <c r="K579" i="6"/>
  <c r="E580" i="5"/>
  <c r="B581" i="5"/>
  <c r="K580" i="2"/>
  <c r="L580" i="2"/>
  <c r="C581" i="5"/>
  <c r="D581" i="5"/>
  <c r="E581" i="5"/>
  <c r="B582" i="5"/>
  <c r="K581" i="2"/>
  <c r="C582" i="5"/>
  <c r="D582" i="5"/>
  <c r="K581" i="6"/>
  <c r="L581" i="6"/>
  <c r="E582" i="5"/>
  <c r="B583" i="5"/>
  <c r="K582" i="2"/>
  <c r="C583" i="5"/>
  <c r="K582" i="3"/>
  <c r="L582" i="3"/>
  <c r="D583" i="5"/>
  <c r="E583" i="5"/>
  <c r="B584" i="5"/>
  <c r="K583" i="2"/>
  <c r="L583" i="2"/>
  <c r="C584" i="5"/>
  <c r="D584" i="5"/>
  <c r="K583" i="6"/>
  <c r="E584" i="5"/>
  <c r="B585" i="5"/>
  <c r="K584" i="2"/>
  <c r="C585" i="5"/>
  <c r="K584" i="3"/>
  <c r="L584" i="3"/>
  <c r="D585" i="5"/>
  <c r="K584" i="6"/>
  <c r="L584" i="6"/>
  <c r="E585" i="5"/>
  <c r="B586" i="5"/>
  <c r="K585" i="2"/>
  <c r="L585" i="2"/>
  <c r="C586" i="5"/>
  <c r="K585" i="3"/>
  <c r="D586" i="5"/>
  <c r="K585" i="6"/>
  <c r="L585" i="6"/>
  <c r="E586" i="5"/>
  <c r="B587" i="5"/>
  <c r="K586" i="2"/>
  <c r="L586" i="2"/>
  <c r="C587" i="5"/>
  <c r="D587" i="5"/>
  <c r="K586" i="6"/>
  <c r="E587" i="5"/>
  <c r="B588" i="5"/>
  <c r="K587" i="2"/>
  <c r="L587" i="2"/>
  <c r="C588" i="5"/>
  <c r="D588" i="5"/>
  <c r="K587" i="6"/>
  <c r="E588" i="5"/>
  <c r="B589" i="5"/>
  <c r="C589" i="5"/>
  <c r="D589" i="5"/>
  <c r="K588" i="6"/>
  <c r="E589" i="5"/>
  <c r="B590" i="5"/>
  <c r="K589" i="2"/>
  <c r="C590" i="5"/>
  <c r="D590" i="5"/>
  <c r="E590" i="5"/>
  <c r="B591" i="5"/>
  <c r="K590" i="2"/>
  <c r="L590" i="2"/>
  <c r="C591" i="5"/>
  <c r="K590" i="3"/>
  <c r="D591" i="5"/>
  <c r="E591" i="5"/>
  <c r="B592" i="5"/>
  <c r="C592" i="5"/>
  <c r="D592" i="5"/>
  <c r="K591" i="6"/>
  <c r="L591" i="6"/>
  <c r="E592" i="5"/>
  <c r="B593" i="5"/>
  <c r="K592" i="2"/>
  <c r="C593" i="5"/>
  <c r="D593" i="5"/>
  <c r="E593" i="5"/>
  <c r="B594" i="5"/>
  <c r="K593" i="2"/>
  <c r="L593" i="2"/>
  <c r="C594" i="5"/>
  <c r="D594" i="5"/>
  <c r="K593" i="6"/>
  <c r="E594" i="5"/>
  <c r="B595" i="5"/>
  <c r="C595" i="5"/>
  <c r="D595" i="5"/>
  <c r="K594" i="6"/>
  <c r="L594" i="6"/>
  <c r="E595" i="5"/>
  <c r="B596" i="5"/>
  <c r="C596" i="5"/>
  <c r="D596" i="5"/>
  <c r="E596" i="5"/>
  <c r="B597" i="5"/>
  <c r="K596" i="2"/>
  <c r="L596" i="2"/>
  <c r="C597" i="5"/>
  <c r="D597" i="5"/>
  <c r="K596" i="6"/>
  <c r="L596" i="6"/>
  <c r="E597" i="5"/>
  <c r="B598" i="5"/>
  <c r="K597" i="2"/>
  <c r="L597" i="2"/>
  <c r="C598" i="5"/>
  <c r="D598" i="5"/>
  <c r="K597" i="6"/>
  <c r="E598" i="5"/>
  <c r="B599" i="5"/>
  <c r="K598" i="2"/>
  <c r="C599" i="5"/>
  <c r="K598" i="3"/>
  <c r="D599" i="5"/>
  <c r="K598" i="6"/>
  <c r="L598" i="6"/>
  <c r="E599" i="5"/>
  <c r="B600" i="5"/>
  <c r="K599" i="2"/>
  <c r="C600" i="5"/>
  <c r="D600" i="5"/>
  <c r="E600" i="5"/>
  <c r="B601" i="5"/>
  <c r="K600" i="2"/>
  <c r="L600" i="2"/>
  <c r="C601" i="5"/>
  <c r="D601" i="5"/>
  <c r="E601" i="5"/>
  <c r="B602" i="5"/>
  <c r="K601" i="2"/>
  <c r="L601" i="2"/>
  <c r="C602" i="5"/>
  <c r="K601" i="3"/>
  <c r="L601" i="3"/>
  <c r="D602" i="5"/>
  <c r="K601" i="6"/>
  <c r="E602" i="5"/>
  <c r="B603" i="5"/>
  <c r="C603" i="5"/>
  <c r="K602" i="3"/>
  <c r="D603" i="5"/>
  <c r="K602" i="6"/>
  <c r="E603" i="5"/>
  <c r="B604" i="5"/>
  <c r="K603" i="2"/>
  <c r="C604" i="5"/>
  <c r="D604" i="5"/>
  <c r="K603" i="6"/>
  <c r="L603" i="6"/>
  <c r="E604" i="5"/>
  <c r="B605" i="5"/>
  <c r="K604" i="2"/>
  <c r="C605" i="5"/>
  <c r="D605" i="5"/>
  <c r="E605" i="5"/>
  <c r="B606" i="5"/>
  <c r="K605" i="2"/>
  <c r="L605" i="2"/>
  <c r="C606" i="5"/>
  <c r="D606" i="5"/>
  <c r="E606" i="5"/>
  <c r="B607" i="5"/>
  <c r="K606" i="2"/>
  <c r="C607" i="5"/>
  <c r="K606" i="3"/>
  <c r="L606" i="3"/>
  <c r="D607" i="5"/>
  <c r="E607" i="5"/>
  <c r="B608" i="5"/>
  <c r="C608" i="5"/>
  <c r="D608" i="5"/>
  <c r="K607" i="6"/>
  <c r="E608" i="5"/>
  <c r="B609" i="5"/>
  <c r="K608" i="2"/>
  <c r="L608" i="2"/>
  <c r="C609" i="5"/>
  <c r="D609" i="5"/>
  <c r="E609" i="5"/>
  <c r="B610" i="5"/>
  <c r="K609" i="2"/>
  <c r="C610" i="5"/>
  <c r="K609" i="3"/>
  <c r="L609" i="3"/>
  <c r="D610" i="5"/>
  <c r="E610" i="5"/>
  <c r="B611" i="5"/>
  <c r="K610" i="2"/>
  <c r="C611" i="5"/>
  <c r="D611" i="5"/>
  <c r="K610" i="6"/>
  <c r="L610" i="6"/>
  <c r="E611" i="5"/>
  <c r="B612" i="5"/>
  <c r="K611" i="2"/>
  <c r="L611" i="2"/>
  <c r="C612" i="5"/>
  <c r="D612" i="5"/>
  <c r="K611" i="4"/>
  <c r="L611" i="4"/>
  <c r="E612" i="5"/>
  <c r="B613" i="5"/>
  <c r="K612" i="2"/>
  <c r="L612" i="2"/>
  <c r="C613" i="5"/>
  <c r="K612" i="3"/>
  <c r="L612" i="3"/>
  <c r="D613" i="5"/>
  <c r="E613" i="5"/>
  <c r="B614" i="5"/>
  <c r="K613" i="2"/>
  <c r="C614" i="5"/>
  <c r="K613" i="3"/>
  <c r="L613" i="3"/>
  <c r="D614" i="5"/>
  <c r="K613" i="6"/>
  <c r="L613" i="6"/>
  <c r="E614" i="5"/>
  <c r="B615" i="5"/>
  <c r="C615" i="5"/>
  <c r="K614" i="3"/>
  <c r="L614" i="3"/>
  <c r="D615" i="5"/>
  <c r="K614" i="6"/>
  <c r="L614" i="6"/>
  <c r="E615" i="5"/>
  <c r="B616" i="5"/>
  <c r="K615" i="2"/>
  <c r="L615" i="2"/>
  <c r="C616" i="5"/>
  <c r="D616" i="5"/>
  <c r="K615" i="6"/>
  <c r="E616" i="5"/>
  <c r="B617" i="5"/>
  <c r="K616" i="2"/>
  <c r="L616" i="2"/>
  <c r="C617" i="5"/>
  <c r="D617" i="5"/>
  <c r="K616" i="6"/>
  <c r="L616" i="6"/>
  <c r="E617" i="5"/>
  <c r="B618" i="5"/>
  <c r="K617" i="2"/>
  <c r="L617" i="2"/>
  <c r="C618" i="5"/>
  <c r="K617" i="3"/>
  <c r="L617" i="3"/>
  <c r="D618" i="5"/>
  <c r="K617" i="6"/>
  <c r="E618" i="5"/>
  <c r="B619" i="5"/>
  <c r="K618" i="2"/>
  <c r="L618" i="2"/>
  <c r="C619" i="5"/>
  <c r="D619" i="5"/>
  <c r="E619" i="5"/>
  <c r="B620" i="5"/>
  <c r="K619" i="2"/>
  <c r="L619" i="2"/>
  <c r="C620" i="5"/>
  <c r="K619" i="3"/>
  <c r="L619" i="3"/>
  <c r="D620" i="5"/>
  <c r="K619" i="6"/>
  <c r="L619" i="6"/>
  <c r="E620" i="5"/>
  <c r="B621" i="5"/>
  <c r="C621" i="5"/>
  <c r="K620" i="3"/>
  <c r="L620" i="3"/>
  <c r="D621" i="5"/>
  <c r="E621" i="5"/>
  <c r="B622" i="5"/>
  <c r="K621" i="2"/>
  <c r="L621" i="2"/>
  <c r="C622" i="5"/>
  <c r="D622" i="5"/>
  <c r="E622" i="5"/>
  <c r="B623" i="5"/>
  <c r="C623" i="5"/>
  <c r="K622" i="3"/>
  <c r="L622" i="3"/>
  <c r="D623" i="5"/>
  <c r="E623" i="5"/>
  <c r="B624" i="5"/>
  <c r="K623" i="2"/>
  <c r="C624" i="5"/>
  <c r="D624" i="5"/>
  <c r="K623" i="6"/>
  <c r="E624" i="5"/>
  <c r="B625" i="5"/>
  <c r="K624" i="2"/>
  <c r="L624" i="2"/>
  <c r="C625" i="5"/>
  <c r="D625" i="5"/>
  <c r="K624" i="6"/>
  <c r="L624" i="6"/>
  <c r="E625" i="5"/>
  <c r="B626" i="5"/>
  <c r="K625" i="2"/>
  <c r="L625" i="2"/>
  <c r="C626" i="5"/>
  <c r="K625" i="3"/>
  <c r="D626" i="5"/>
  <c r="E626" i="5"/>
  <c r="B627" i="5"/>
  <c r="K626" i="2"/>
  <c r="C627" i="5"/>
  <c r="D627" i="5"/>
  <c r="K626" i="6"/>
  <c r="L626" i="6"/>
  <c r="E627" i="5"/>
  <c r="B628" i="5"/>
  <c r="C628" i="5"/>
  <c r="D628" i="5"/>
  <c r="K627" i="6"/>
  <c r="E628" i="5"/>
  <c r="B629" i="5"/>
  <c r="K628" i="2"/>
  <c r="C629" i="5"/>
  <c r="D629" i="5"/>
  <c r="E629" i="5"/>
  <c r="B630" i="5"/>
  <c r="C630" i="5"/>
  <c r="D630" i="5"/>
  <c r="K629" i="6"/>
  <c r="L629" i="6"/>
  <c r="E630" i="5"/>
  <c r="B631" i="5"/>
  <c r="K630" i="2"/>
  <c r="C631" i="5"/>
  <c r="K630" i="3"/>
  <c r="D631" i="5"/>
  <c r="K630" i="6"/>
  <c r="L630" i="6"/>
  <c r="E631" i="5"/>
  <c r="B632" i="5"/>
  <c r="K631" i="2"/>
  <c r="L631" i="2"/>
  <c r="C632" i="5"/>
  <c r="D632" i="5"/>
  <c r="K631" i="6"/>
  <c r="E632" i="5"/>
  <c r="B633" i="5"/>
  <c r="K632" i="2"/>
  <c r="C633" i="5"/>
  <c r="D633" i="5"/>
  <c r="K632" i="6"/>
  <c r="E633" i="5"/>
  <c r="B634" i="5"/>
  <c r="K633" i="2"/>
  <c r="C634" i="5"/>
  <c r="K633" i="3"/>
  <c r="L633" i="3"/>
  <c r="D634" i="5"/>
  <c r="K633" i="6"/>
  <c r="L633" i="6"/>
  <c r="E634" i="5"/>
  <c r="B635" i="5"/>
  <c r="K634" i="2"/>
  <c r="C635" i="5"/>
  <c r="K634" i="3"/>
  <c r="D635" i="5"/>
  <c r="K634" i="6"/>
  <c r="E635" i="5"/>
  <c r="B636" i="5"/>
  <c r="K635" i="2"/>
  <c r="C636" i="5"/>
  <c r="D636" i="5"/>
  <c r="K635" i="6"/>
  <c r="E636" i="5"/>
  <c r="B637" i="5"/>
  <c r="K636" i="2"/>
  <c r="L636" i="2"/>
  <c r="C637" i="5"/>
  <c r="D637" i="5"/>
  <c r="E637" i="5"/>
  <c r="B638" i="5"/>
  <c r="C638" i="5"/>
  <c r="D638" i="5"/>
  <c r="K637" i="6"/>
  <c r="L637" i="6"/>
  <c r="E638" i="5"/>
  <c r="B639" i="5"/>
  <c r="K638" i="2"/>
  <c r="L638" i="2"/>
  <c r="C639" i="5"/>
  <c r="K638" i="3"/>
  <c r="L638" i="3"/>
  <c r="D639" i="5"/>
  <c r="K638" i="6"/>
  <c r="L638" i="6"/>
  <c r="E639" i="5"/>
  <c r="B640" i="5"/>
  <c r="K639" i="2"/>
  <c r="L639" i="2"/>
  <c r="C640" i="5"/>
  <c r="K639" i="3"/>
  <c r="D640" i="5"/>
  <c r="K639" i="6"/>
  <c r="L639" i="6"/>
  <c r="E640" i="5"/>
  <c r="B641" i="5"/>
  <c r="K640" i="2"/>
  <c r="L640" i="2"/>
  <c r="C641" i="5"/>
  <c r="D641" i="5"/>
  <c r="K640" i="6"/>
  <c r="L640" i="6"/>
  <c r="E641" i="5"/>
  <c r="B642" i="5"/>
  <c r="K641" i="2"/>
  <c r="L641" i="2"/>
  <c r="C642" i="5"/>
  <c r="K641" i="3"/>
  <c r="L641" i="3"/>
  <c r="D642" i="5"/>
  <c r="K641" i="6"/>
  <c r="L641" i="6"/>
  <c r="E642" i="5"/>
  <c r="B643" i="5"/>
  <c r="K642" i="2"/>
  <c r="L642" i="2"/>
  <c r="C643" i="5"/>
  <c r="D643" i="5"/>
  <c r="E643" i="5"/>
  <c r="B644" i="5"/>
  <c r="K643" i="2"/>
  <c r="L643" i="2"/>
  <c r="C644" i="5"/>
  <c r="D644" i="5"/>
  <c r="K643" i="6"/>
  <c r="L643" i="6"/>
  <c r="E644" i="5"/>
  <c r="B645" i="5"/>
  <c r="K644" i="2"/>
  <c r="L644" i="2"/>
  <c r="C645" i="5"/>
  <c r="K644" i="3"/>
  <c r="L644" i="3"/>
  <c r="D645" i="5"/>
  <c r="K644" i="6"/>
  <c r="E645" i="5"/>
  <c r="B646" i="5"/>
  <c r="K645" i="2"/>
  <c r="C646" i="5"/>
  <c r="D646" i="5"/>
  <c r="E646" i="5"/>
  <c r="B647" i="5"/>
  <c r="K646" i="2"/>
  <c r="L646" i="2"/>
  <c r="C647" i="5"/>
  <c r="K646" i="3"/>
  <c r="L646" i="3"/>
  <c r="D647" i="5"/>
  <c r="K646" i="6"/>
  <c r="L646" i="6"/>
  <c r="E647" i="5"/>
  <c r="B648" i="5"/>
  <c r="K647" i="2"/>
  <c r="C648" i="5"/>
  <c r="D648" i="5"/>
  <c r="K647" i="6"/>
  <c r="L647" i="6"/>
  <c r="E648" i="5"/>
  <c r="B649" i="5"/>
  <c r="K648" i="2"/>
  <c r="C649" i="5"/>
  <c r="D649" i="5"/>
  <c r="K648" i="6"/>
  <c r="E649" i="5"/>
  <c r="B650" i="5"/>
  <c r="K649" i="2"/>
  <c r="L649" i="2"/>
  <c r="C650" i="5"/>
  <c r="K649" i="3"/>
  <c r="L649" i="3"/>
  <c r="D650" i="5"/>
  <c r="E650" i="5"/>
  <c r="B651" i="5"/>
  <c r="K650" i="2"/>
  <c r="C651" i="5"/>
  <c r="D651" i="5"/>
  <c r="K650" i="6"/>
  <c r="L650" i="6"/>
  <c r="E651" i="5"/>
  <c r="B652" i="5"/>
  <c r="K651" i="2"/>
  <c r="C652" i="5"/>
  <c r="K651" i="3"/>
  <c r="L651" i="3"/>
  <c r="D652" i="5"/>
  <c r="K651" i="6"/>
  <c r="E652" i="5"/>
  <c r="B653" i="5"/>
  <c r="K652" i="2"/>
  <c r="L652" i="2"/>
  <c r="C653" i="5"/>
  <c r="K652" i="3"/>
  <c r="L652" i="3"/>
  <c r="D653" i="5"/>
  <c r="K652" i="6"/>
  <c r="E653" i="5"/>
  <c r="B654" i="5"/>
  <c r="K653" i="2"/>
  <c r="L653" i="2"/>
  <c r="C654" i="5"/>
  <c r="D654" i="5"/>
  <c r="K653" i="6"/>
  <c r="E654" i="5"/>
  <c r="B655" i="5"/>
  <c r="K654" i="2"/>
  <c r="C655" i="5"/>
  <c r="K654" i="3"/>
  <c r="D655" i="5"/>
  <c r="K654" i="6"/>
  <c r="E655" i="5"/>
  <c r="B656" i="5"/>
  <c r="K655" i="2"/>
  <c r="L655" i="2"/>
  <c r="C656" i="5"/>
  <c r="D656" i="5"/>
  <c r="K655" i="6"/>
  <c r="E656" i="5"/>
  <c r="B657" i="5"/>
  <c r="K656" i="2"/>
  <c r="C657" i="5"/>
  <c r="D657" i="5"/>
  <c r="K656" i="6"/>
  <c r="L656" i="6"/>
  <c r="E657" i="5"/>
  <c r="B658" i="5"/>
  <c r="K657" i="2"/>
  <c r="C658" i="5"/>
  <c r="D658" i="5"/>
  <c r="K657" i="6"/>
  <c r="L657" i="6"/>
  <c r="E658" i="5"/>
  <c r="B659" i="5"/>
  <c r="K658" i="2"/>
  <c r="C659" i="5"/>
  <c r="D659" i="5"/>
  <c r="E659" i="5"/>
  <c r="B660" i="5"/>
  <c r="K659" i="2"/>
  <c r="L659" i="2"/>
  <c r="C660" i="5"/>
  <c r="D660" i="5"/>
  <c r="K659" i="6"/>
  <c r="L659" i="6"/>
  <c r="E660" i="5"/>
  <c r="B661" i="5"/>
  <c r="K660" i="2"/>
  <c r="C661" i="5"/>
  <c r="D661" i="5"/>
  <c r="K660" i="6"/>
  <c r="L660" i="6"/>
  <c r="E661" i="5"/>
  <c r="B662" i="5"/>
  <c r="C662" i="5"/>
  <c r="D662" i="5"/>
  <c r="K661" i="6"/>
  <c r="L661" i="6"/>
  <c r="E662" i="5"/>
  <c r="B663" i="5"/>
  <c r="K662" i="2"/>
  <c r="L662" i="2"/>
  <c r="C663" i="5"/>
  <c r="K662" i="3"/>
  <c r="L662" i="3"/>
  <c r="D663" i="5"/>
  <c r="K662" i="6"/>
  <c r="E663" i="5"/>
  <c r="B664" i="5"/>
  <c r="K663" i="2"/>
  <c r="C664" i="5"/>
  <c r="D664" i="5"/>
  <c r="K663" i="6"/>
  <c r="E664" i="5"/>
  <c r="B665" i="5"/>
  <c r="K664" i="2"/>
  <c r="L664" i="2"/>
  <c r="C665" i="5"/>
  <c r="D665" i="5"/>
  <c r="K664" i="6"/>
  <c r="L664" i="6"/>
  <c r="E665" i="5"/>
  <c r="B666" i="5"/>
  <c r="K665" i="2"/>
  <c r="L665" i="2"/>
  <c r="C666" i="5"/>
  <c r="K665" i="3"/>
  <c r="L665" i="3"/>
  <c r="D666" i="5"/>
  <c r="K665" i="6"/>
  <c r="E666" i="5"/>
  <c r="B667" i="5"/>
  <c r="K666" i="2"/>
  <c r="C667" i="5"/>
  <c r="D667" i="5"/>
  <c r="K666" i="6"/>
  <c r="E667" i="5"/>
  <c r="B668" i="5"/>
  <c r="K667" i="2"/>
  <c r="L667" i="2"/>
  <c r="C668" i="5"/>
  <c r="D668" i="5"/>
  <c r="K667" i="6"/>
  <c r="L667" i="6"/>
  <c r="E668" i="5"/>
  <c r="B669" i="5"/>
  <c r="K668" i="2"/>
  <c r="C669" i="5"/>
  <c r="K668" i="3"/>
  <c r="L668" i="3"/>
  <c r="D669" i="5"/>
  <c r="K668" i="6"/>
  <c r="E669" i="5"/>
  <c r="B670" i="5"/>
  <c r="K669" i="2"/>
  <c r="C670" i="5"/>
  <c r="K669" i="3"/>
  <c r="L669" i="3"/>
  <c r="D670" i="5"/>
  <c r="E670" i="5"/>
  <c r="B671" i="5"/>
  <c r="K670" i="2"/>
  <c r="C671" i="5"/>
  <c r="K670" i="3"/>
  <c r="L670" i="3"/>
  <c r="D671" i="5"/>
  <c r="K670" i="6"/>
  <c r="L670" i="6"/>
  <c r="E671" i="5"/>
  <c r="B672" i="5"/>
  <c r="K671" i="2"/>
  <c r="C672" i="5"/>
  <c r="D672" i="5"/>
  <c r="K671" i="6"/>
  <c r="E672" i="5"/>
  <c r="B673" i="5"/>
  <c r="K672" i="2"/>
  <c r="L672" i="2"/>
  <c r="C673" i="5"/>
  <c r="D673" i="5"/>
  <c r="K672" i="6"/>
  <c r="L672" i="6"/>
  <c r="E673" i="5"/>
  <c r="B674" i="5"/>
  <c r="K673" i="2"/>
  <c r="C674" i="5"/>
  <c r="K673" i="3"/>
  <c r="D674" i="5"/>
  <c r="K673" i="4"/>
  <c r="L673" i="4"/>
  <c r="E674" i="5"/>
  <c r="B675" i="5"/>
  <c r="K674" i="2"/>
  <c r="L674" i="2"/>
  <c r="C675" i="5"/>
  <c r="D675" i="5"/>
  <c r="E675" i="5"/>
  <c r="B676" i="5"/>
  <c r="K675" i="2"/>
  <c r="L675" i="2"/>
  <c r="C676" i="5"/>
  <c r="D676" i="5"/>
  <c r="K675" i="6"/>
  <c r="E676" i="5"/>
  <c r="B677" i="5"/>
  <c r="K676" i="2"/>
  <c r="C677" i="5"/>
  <c r="D677" i="5"/>
  <c r="K676" i="6"/>
  <c r="E677" i="5"/>
  <c r="B678" i="5"/>
  <c r="K677" i="2"/>
  <c r="L677" i="2"/>
  <c r="C678" i="5"/>
  <c r="D678" i="5"/>
  <c r="K677" i="6"/>
  <c r="E678" i="5"/>
  <c r="B679" i="5"/>
  <c r="K678" i="2"/>
  <c r="C679" i="5"/>
  <c r="K678" i="3"/>
  <c r="D679" i="5"/>
  <c r="K678" i="6"/>
  <c r="L678" i="6"/>
  <c r="E679" i="5"/>
  <c r="B680" i="5"/>
  <c r="K679" i="2"/>
  <c r="L679" i="2"/>
  <c r="C680" i="5"/>
  <c r="K679" i="3"/>
  <c r="L679" i="3"/>
  <c r="D680" i="5"/>
  <c r="K679" i="6"/>
  <c r="L679" i="6"/>
  <c r="E680" i="5"/>
  <c r="B681" i="5"/>
  <c r="K680" i="2"/>
  <c r="C681" i="5"/>
  <c r="D681" i="5"/>
  <c r="K680" i="6"/>
  <c r="E681" i="5"/>
  <c r="B682" i="5"/>
  <c r="K681" i="2"/>
  <c r="L681" i="2"/>
  <c r="C682" i="5"/>
  <c r="K681" i="3"/>
  <c r="D682" i="5"/>
  <c r="K681" i="6"/>
  <c r="L681" i="6"/>
  <c r="E682" i="5"/>
  <c r="B683" i="5"/>
  <c r="C683" i="5"/>
  <c r="K682" i="3"/>
  <c r="L682" i="3"/>
  <c r="D683" i="5"/>
  <c r="K682" i="6"/>
  <c r="L682" i="6"/>
  <c r="E683" i="5"/>
  <c r="B684" i="5"/>
  <c r="K683" i="2"/>
  <c r="C684" i="5"/>
  <c r="D684" i="5"/>
  <c r="E684" i="5"/>
  <c r="B685" i="5"/>
  <c r="K684" i="2"/>
  <c r="L684" i="2"/>
  <c r="C685" i="5"/>
  <c r="K684" i="3"/>
  <c r="D685" i="5"/>
  <c r="K684" i="4"/>
  <c r="L684" i="4"/>
  <c r="E685" i="5"/>
  <c r="B686" i="5"/>
  <c r="K685" i="2"/>
  <c r="L685" i="2"/>
  <c r="C686" i="5"/>
  <c r="D686" i="5"/>
  <c r="K685" i="6"/>
  <c r="E686" i="5"/>
  <c r="B687" i="5"/>
  <c r="K686" i="2"/>
  <c r="C687" i="5"/>
  <c r="K686" i="3"/>
  <c r="D687" i="5"/>
  <c r="K686" i="6"/>
  <c r="L686" i="6"/>
  <c r="E687" i="5"/>
  <c r="B688" i="5"/>
  <c r="K687" i="2"/>
  <c r="C688" i="5"/>
  <c r="D688" i="5"/>
  <c r="K687" i="4"/>
  <c r="L687" i="4"/>
  <c r="E688" i="5"/>
  <c r="B689" i="5"/>
  <c r="K688" i="2"/>
  <c r="L688" i="2"/>
  <c r="C689" i="5"/>
  <c r="D689" i="5"/>
  <c r="K688" i="6"/>
  <c r="E689" i="5"/>
  <c r="B690" i="5"/>
  <c r="C690" i="5"/>
  <c r="K689" i="3"/>
  <c r="D690" i="5"/>
  <c r="K689" i="6"/>
  <c r="L689" i="6"/>
  <c r="E690" i="5"/>
  <c r="B691" i="5"/>
  <c r="K690" i="2"/>
  <c r="L690" i="2"/>
  <c r="C691" i="5"/>
  <c r="D691" i="5"/>
  <c r="K690" i="6"/>
  <c r="L690" i="6"/>
  <c r="E691" i="5"/>
  <c r="B692" i="5"/>
  <c r="K691" i="2"/>
  <c r="C692" i="5"/>
  <c r="D692" i="5"/>
  <c r="E692" i="5"/>
  <c r="B693" i="5"/>
  <c r="K692" i="2"/>
  <c r="L692" i="2"/>
  <c r="C693" i="5"/>
  <c r="K692" i="3"/>
  <c r="D693" i="5"/>
  <c r="K692" i="6"/>
  <c r="L692" i="6"/>
  <c r="E693" i="5"/>
  <c r="B694" i="5"/>
  <c r="C694" i="5"/>
  <c r="D694" i="5"/>
  <c r="E694" i="5"/>
  <c r="B695" i="5"/>
  <c r="K694" i="2"/>
  <c r="L694" i="2"/>
  <c r="C695" i="5"/>
  <c r="K694" i="3"/>
  <c r="D695" i="5"/>
  <c r="E695" i="5"/>
  <c r="B696" i="5"/>
  <c r="K695" i="2"/>
  <c r="C696" i="5"/>
  <c r="D696" i="5"/>
  <c r="K695" i="6"/>
  <c r="L695" i="6"/>
  <c r="E696" i="5"/>
  <c r="B697" i="5"/>
  <c r="K696" i="2"/>
  <c r="C697" i="5"/>
  <c r="D697" i="5"/>
  <c r="E697" i="5"/>
  <c r="B698" i="5"/>
  <c r="K697" i="2"/>
  <c r="L697" i="2"/>
  <c r="C698" i="5"/>
  <c r="K697" i="3"/>
  <c r="D698" i="5"/>
  <c r="E698" i="5"/>
  <c r="B699" i="5"/>
  <c r="K698" i="2"/>
  <c r="L698" i="2"/>
  <c r="C699" i="5"/>
  <c r="D699" i="5"/>
  <c r="K698" i="6"/>
  <c r="E699" i="5"/>
  <c r="B700" i="5"/>
  <c r="K699" i="2"/>
  <c r="L699" i="2"/>
  <c r="C700" i="5"/>
  <c r="K699" i="3"/>
  <c r="D700" i="5"/>
  <c r="E700" i="5"/>
  <c r="B701" i="5"/>
  <c r="K700" i="2"/>
  <c r="C701" i="5"/>
  <c r="D701" i="5"/>
  <c r="E701" i="5"/>
  <c r="B702" i="5"/>
  <c r="K701" i="2"/>
  <c r="L701" i="2"/>
  <c r="C702" i="5"/>
  <c r="K701" i="3"/>
  <c r="L701" i="3"/>
  <c r="D702" i="5"/>
  <c r="K701" i="6"/>
  <c r="L701" i="6"/>
  <c r="E702" i="5"/>
  <c r="B703" i="5"/>
  <c r="K702" i="2"/>
  <c r="L702" i="2"/>
  <c r="C703" i="5"/>
  <c r="D703" i="5"/>
  <c r="K702" i="6"/>
  <c r="E703" i="5"/>
  <c r="B704" i="5"/>
  <c r="K703" i="2"/>
  <c r="C704" i="5"/>
  <c r="K703" i="3"/>
  <c r="L703" i="3"/>
  <c r="D704" i="5"/>
  <c r="K703" i="6"/>
  <c r="E704" i="5"/>
  <c r="B705" i="5"/>
  <c r="K704" i="2"/>
  <c r="C705" i="5"/>
  <c r="D705" i="5"/>
  <c r="E705" i="5"/>
  <c r="B706" i="5"/>
  <c r="K705" i="2"/>
  <c r="C706" i="5"/>
  <c r="K705" i="3"/>
  <c r="L705" i="3"/>
  <c r="D706" i="5"/>
  <c r="K705" i="6"/>
  <c r="L705" i="6"/>
  <c r="E706" i="5"/>
  <c r="B707" i="5"/>
  <c r="C707" i="5"/>
  <c r="D707" i="5"/>
  <c r="K706" i="6"/>
  <c r="L706" i="6"/>
  <c r="E707" i="5"/>
  <c r="B708" i="5"/>
  <c r="K707" i="2"/>
  <c r="L707" i="2"/>
  <c r="C708" i="5"/>
  <c r="K707" i="3"/>
  <c r="D708" i="5"/>
  <c r="K707" i="4"/>
  <c r="L707" i="4"/>
  <c r="E708" i="5"/>
  <c r="B709" i="5"/>
  <c r="K708" i="2"/>
  <c r="L708" i="2"/>
  <c r="C709" i="5"/>
  <c r="D709" i="5"/>
  <c r="K708" i="4"/>
  <c r="L708" i="4"/>
  <c r="E709" i="5"/>
  <c r="B710" i="5"/>
  <c r="C710" i="5"/>
  <c r="K709" i="3"/>
  <c r="L709" i="3"/>
  <c r="D710" i="5"/>
  <c r="E710" i="5"/>
  <c r="B711" i="5"/>
  <c r="K710" i="2"/>
  <c r="L710" i="2"/>
  <c r="C711" i="5"/>
  <c r="D711" i="5"/>
  <c r="K710" i="4"/>
  <c r="L710" i="4"/>
  <c r="E711" i="5"/>
  <c r="B712" i="5"/>
  <c r="K711" i="2"/>
  <c r="L711" i="2"/>
  <c r="C712" i="5"/>
  <c r="K711" i="3"/>
  <c r="L711" i="3"/>
  <c r="D712" i="5"/>
  <c r="K711" i="6"/>
  <c r="L711" i="6"/>
  <c r="E712" i="5"/>
  <c r="B713" i="5"/>
  <c r="C713" i="5"/>
  <c r="D713" i="5"/>
  <c r="K712" i="6"/>
  <c r="L712" i="6"/>
  <c r="E713" i="5"/>
  <c r="B714" i="5"/>
  <c r="C714" i="5"/>
  <c r="K713" i="3"/>
  <c r="D714" i="5"/>
  <c r="E714" i="5"/>
  <c r="B715" i="5"/>
  <c r="K714" i="2"/>
  <c r="L714" i="2"/>
  <c r="C715" i="5"/>
  <c r="D715" i="5"/>
  <c r="E715" i="5"/>
  <c r="B716" i="5"/>
  <c r="K715" i="2"/>
  <c r="C716" i="5"/>
  <c r="K715" i="3"/>
  <c r="L715" i="3"/>
  <c r="D716" i="5"/>
  <c r="E716" i="5"/>
  <c r="B717" i="5"/>
  <c r="C717" i="5"/>
  <c r="D717" i="5"/>
  <c r="E717" i="5"/>
  <c r="B718" i="5"/>
  <c r="K717" i="2"/>
  <c r="C718" i="5"/>
  <c r="K717" i="3"/>
  <c r="L717" i="3"/>
  <c r="D718" i="5"/>
  <c r="K717" i="4"/>
  <c r="L717" i="4"/>
  <c r="E718" i="5"/>
  <c r="B719" i="5"/>
  <c r="K718" i="2"/>
  <c r="C719" i="5"/>
  <c r="D719" i="5"/>
  <c r="E719" i="5"/>
  <c r="B720" i="5"/>
  <c r="K719" i="2"/>
  <c r="C720" i="5"/>
  <c r="K719" i="3"/>
  <c r="L719" i="3"/>
  <c r="D720" i="5"/>
  <c r="K719" i="6"/>
  <c r="E720" i="5"/>
  <c r="B721" i="5"/>
  <c r="K720" i="2"/>
  <c r="L720" i="2"/>
  <c r="C721" i="5"/>
  <c r="K720" i="3"/>
  <c r="L720" i="3"/>
  <c r="D721" i="5"/>
  <c r="K720" i="6"/>
  <c r="E721" i="5"/>
  <c r="B722" i="5"/>
  <c r="K721" i="2"/>
  <c r="C722" i="5"/>
  <c r="K721" i="3"/>
  <c r="D722" i="5"/>
  <c r="K721" i="6"/>
  <c r="E722" i="5"/>
  <c r="B723" i="5"/>
  <c r="C723" i="5"/>
  <c r="D723" i="5"/>
  <c r="K722" i="4"/>
  <c r="L722" i="4"/>
  <c r="E723" i="5"/>
  <c r="B724" i="5"/>
  <c r="K723" i="2"/>
  <c r="C724" i="5"/>
  <c r="K723" i="3"/>
  <c r="L723" i="3"/>
  <c r="D724" i="5"/>
  <c r="K723" i="6"/>
  <c r="E724" i="5"/>
  <c r="B725" i="5"/>
  <c r="K724" i="2"/>
  <c r="L724" i="2"/>
  <c r="C725" i="5"/>
  <c r="D725" i="5"/>
  <c r="E725" i="5"/>
  <c r="B726" i="5"/>
  <c r="K725" i="2"/>
  <c r="C726" i="5"/>
  <c r="K725" i="3"/>
  <c r="D726" i="5"/>
  <c r="K725" i="6"/>
  <c r="E726" i="5"/>
  <c r="B727" i="5"/>
  <c r="K726" i="2"/>
  <c r="L726" i="2"/>
  <c r="C727" i="5"/>
  <c r="D727" i="5"/>
  <c r="E727" i="5"/>
  <c r="B728" i="5"/>
  <c r="K727" i="2"/>
  <c r="C728" i="5"/>
  <c r="K727" i="3"/>
  <c r="L727" i="3"/>
  <c r="D728" i="5"/>
  <c r="E728" i="5"/>
  <c r="B729" i="5"/>
  <c r="C729" i="5"/>
  <c r="K728" i="3"/>
  <c r="L728" i="3"/>
  <c r="D729" i="5"/>
  <c r="K728" i="4"/>
  <c r="L728" i="4"/>
  <c r="E729" i="5"/>
  <c r="B730" i="5"/>
  <c r="K729" i="2"/>
  <c r="C730" i="5"/>
  <c r="K729" i="3"/>
  <c r="L729" i="3"/>
  <c r="D730" i="5"/>
  <c r="K729" i="6"/>
  <c r="E730" i="5"/>
  <c r="B731" i="5"/>
  <c r="K730" i="2"/>
  <c r="L730" i="2"/>
  <c r="C731" i="5"/>
  <c r="D731" i="5"/>
  <c r="E731" i="5"/>
  <c r="B732" i="5"/>
  <c r="C732" i="5"/>
  <c r="K731" i="3"/>
  <c r="D732" i="5"/>
  <c r="E732" i="5"/>
  <c r="B733" i="5"/>
  <c r="K732" i="2"/>
  <c r="L732" i="2"/>
  <c r="C733" i="5"/>
  <c r="D733" i="5"/>
  <c r="E733" i="5"/>
  <c r="B734" i="5"/>
  <c r="K733" i="2"/>
  <c r="C734" i="5"/>
  <c r="K733" i="3"/>
  <c r="L733" i="3"/>
  <c r="D734" i="5"/>
  <c r="E734" i="5"/>
  <c r="B735" i="5"/>
  <c r="K734" i="2"/>
  <c r="C735" i="5"/>
  <c r="D735" i="5"/>
  <c r="K734" i="4"/>
  <c r="E735" i="5"/>
  <c r="B736" i="5"/>
  <c r="K735" i="2"/>
  <c r="L735" i="2"/>
  <c r="C736" i="5"/>
  <c r="K735" i="3"/>
  <c r="L735" i="3"/>
  <c r="D736" i="5"/>
  <c r="K735" i="6"/>
  <c r="E736" i="5"/>
  <c r="B737" i="5"/>
  <c r="K736" i="2"/>
  <c r="L736" i="2"/>
  <c r="C737" i="5"/>
  <c r="D737" i="5"/>
  <c r="K736" i="6"/>
  <c r="L736" i="6"/>
  <c r="E737" i="5"/>
  <c r="B738" i="5"/>
  <c r="K737" i="2"/>
  <c r="C738" i="5"/>
  <c r="K737" i="3"/>
  <c r="D738" i="5"/>
  <c r="K737" i="6"/>
  <c r="E738" i="5"/>
  <c r="B739" i="5"/>
  <c r="K738" i="2"/>
  <c r="C739" i="5"/>
  <c r="D739" i="5"/>
  <c r="K738" i="6"/>
  <c r="E739" i="5"/>
  <c r="B740" i="5"/>
  <c r="K739" i="2"/>
  <c r="C740" i="5"/>
  <c r="K739" i="3"/>
  <c r="L739" i="3"/>
  <c r="D740" i="5"/>
  <c r="E740" i="5"/>
  <c r="B741" i="5"/>
  <c r="C741" i="5"/>
  <c r="D741" i="5"/>
  <c r="E741" i="5"/>
  <c r="B742" i="5"/>
  <c r="C742" i="5"/>
  <c r="K741" i="3"/>
  <c r="L741" i="3"/>
  <c r="D742" i="5"/>
  <c r="K741" i="6"/>
  <c r="L741" i="6"/>
  <c r="E742" i="5"/>
  <c r="B743" i="5"/>
  <c r="K742" i="2"/>
  <c r="L742" i="2"/>
  <c r="C743" i="5"/>
  <c r="K742" i="3"/>
  <c r="L742" i="3"/>
  <c r="D743" i="5"/>
  <c r="K742" i="6"/>
  <c r="E743" i="5"/>
  <c r="B744" i="5"/>
  <c r="C744" i="5"/>
  <c r="K743" i="3"/>
  <c r="D744" i="5"/>
  <c r="K743" i="6"/>
  <c r="E744" i="5"/>
  <c r="B745" i="5"/>
  <c r="K744" i="2"/>
  <c r="C745" i="5"/>
  <c r="D745" i="5"/>
  <c r="E745" i="5"/>
  <c r="B746" i="5"/>
  <c r="C746" i="5"/>
  <c r="K745" i="3"/>
  <c r="L745" i="3"/>
  <c r="D746" i="5"/>
  <c r="K745" i="6"/>
  <c r="E746" i="5"/>
  <c r="B747" i="5"/>
  <c r="C747" i="5"/>
  <c r="K746" i="3"/>
  <c r="D747" i="5"/>
  <c r="E747" i="5"/>
  <c r="B748" i="5"/>
  <c r="C748" i="5"/>
  <c r="K747" i="3"/>
  <c r="L747" i="3"/>
  <c r="D748" i="5"/>
  <c r="E748" i="5"/>
  <c r="B749" i="5"/>
  <c r="K748" i="2"/>
  <c r="L748" i="2"/>
  <c r="C749" i="5"/>
  <c r="D749" i="5"/>
  <c r="K748" i="4"/>
  <c r="L748" i="4"/>
  <c r="E749" i="5"/>
  <c r="B750" i="5"/>
  <c r="K749" i="2"/>
  <c r="C750" i="5"/>
  <c r="K749" i="3"/>
  <c r="L749" i="3"/>
  <c r="D750" i="5"/>
  <c r="K749" i="6"/>
  <c r="E750" i="5"/>
  <c r="B751" i="5"/>
  <c r="K750" i="2"/>
  <c r="C751" i="5"/>
  <c r="D751" i="5"/>
  <c r="E751" i="5"/>
  <c r="B752" i="5"/>
  <c r="C752" i="5"/>
  <c r="K751" i="3"/>
  <c r="D752" i="5"/>
  <c r="E752" i="5"/>
  <c r="B753" i="5"/>
  <c r="K752" i="2"/>
  <c r="L752" i="2"/>
  <c r="C753" i="5"/>
  <c r="D753" i="5"/>
  <c r="K752" i="6"/>
  <c r="L752" i="6"/>
  <c r="E753" i="5"/>
  <c r="B754" i="5"/>
  <c r="K753" i="2"/>
  <c r="L753" i="2"/>
  <c r="C754" i="5"/>
  <c r="K753" i="3"/>
  <c r="L753" i="3"/>
  <c r="D754" i="5"/>
  <c r="K753" i="6"/>
  <c r="L753" i="6"/>
  <c r="E754" i="5"/>
  <c r="B755" i="5"/>
  <c r="K754" i="2"/>
  <c r="L754" i="2"/>
  <c r="C755" i="5"/>
  <c r="D755" i="5"/>
  <c r="E755" i="5"/>
  <c r="B756" i="5"/>
  <c r="K755" i="2"/>
  <c r="C756" i="5"/>
  <c r="K755" i="3"/>
  <c r="L755" i="3"/>
  <c r="D756" i="5"/>
  <c r="E756" i="5"/>
  <c r="B757" i="5"/>
  <c r="C757" i="5"/>
  <c r="D757" i="5"/>
  <c r="K756" i="6"/>
  <c r="E757" i="5"/>
  <c r="B758" i="5"/>
  <c r="K757" i="2"/>
  <c r="L757" i="2"/>
  <c r="C758" i="5"/>
  <c r="K757" i="3"/>
  <c r="L757" i="3"/>
  <c r="D758" i="5"/>
  <c r="E758" i="5"/>
  <c r="B759" i="5"/>
  <c r="K758" i="2"/>
  <c r="C759" i="5"/>
  <c r="D759" i="5"/>
  <c r="K758" i="6"/>
  <c r="E759" i="5"/>
  <c r="B760" i="5"/>
  <c r="K759" i="2"/>
  <c r="L759" i="2"/>
  <c r="C760" i="5"/>
  <c r="K759" i="3"/>
  <c r="L759" i="3"/>
  <c r="D760" i="5"/>
  <c r="K759" i="4"/>
  <c r="L759" i="4"/>
  <c r="E760" i="5"/>
  <c r="B761" i="5"/>
  <c r="C761" i="5"/>
  <c r="D761" i="5"/>
  <c r="K760" i="4"/>
  <c r="L760" i="4"/>
  <c r="E761" i="5"/>
  <c r="B762" i="5"/>
  <c r="C762" i="5"/>
  <c r="K761" i="3"/>
  <c r="L761" i="3"/>
  <c r="D762" i="5"/>
  <c r="K761" i="6"/>
  <c r="L761" i="6"/>
  <c r="E762" i="5"/>
  <c r="B763" i="5"/>
  <c r="K762" i="2"/>
  <c r="C763" i="5"/>
  <c r="K762" i="3"/>
  <c r="L762" i="3"/>
  <c r="D763" i="5"/>
  <c r="E763" i="5"/>
  <c r="B764" i="5"/>
  <c r="K763" i="2"/>
  <c r="L763" i="2"/>
  <c r="C764" i="5"/>
  <c r="K763" i="3"/>
  <c r="D764" i="5"/>
  <c r="E764" i="5"/>
  <c r="B765" i="5"/>
  <c r="K764" i="2"/>
  <c r="L764" i="2"/>
  <c r="C765" i="5"/>
  <c r="D765" i="5"/>
  <c r="E765" i="5"/>
  <c r="B766" i="5"/>
  <c r="K765" i="2"/>
  <c r="C766" i="5"/>
  <c r="D766" i="5"/>
  <c r="E766" i="5"/>
  <c r="B767" i="5"/>
  <c r="K766" i="2"/>
  <c r="C767" i="5"/>
  <c r="D767" i="5"/>
  <c r="E767" i="5"/>
  <c r="B768" i="5"/>
  <c r="K767" i="2"/>
  <c r="C768" i="5"/>
  <c r="K767" i="3"/>
  <c r="D768" i="5"/>
  <c r="E768" i="5"/>
  <c r="B769" i="5"/>
  <c r="K768" i="2"/>
  <c r="C769" i="5"/>
  <c r="D769" i="5"/>
  <c r="K768" i="4"/>
  <c r="L768" i="4"/>
  <c r="E769" i="5"/>
  <c r="B770" i="5"/>
  <c r="K769" i="2"/>
  <c r="L769" i="2"/>
  <c r="C770" i="5"/>
  <c r="K769" i="3"/>
  <c r="L769" i="3"/>
  <c r="D770" i="5"/>
  <c r="K769" i="6"/>
  <c r="E770" i="5"/>
  <c r="B771" i="5"/>
  <c r="K770" i="2"/>
  <c r="L770" i="2"/>
  <c r="C771" i="5"/>
  <c r="D771" i="5"/>
  <c r="K770" i="6"/>
  <c r="L770" i="6"/>
  <c r="E771" i="5"/>
  <c r="B772" i="5"/>
  <c r="K771" i="2"/>
  <c r="L771" i="2"/>
  <c r="C772" i="5"/>
  <c r="D772" i="5"/>
  <c r="K771" i="6"/>
  <c r="L771" i="6"/>
  <c r="E772" i="5"/>
  <c r="B773" i="5"/>
  <c r="K772" i="2"/>
  <c r="C773" i="5"/>
  <c r="D773" i="5"/>
  <c r="E773" i="5"/>
  <c r="B774" i="5"/>
  <c r="K773" i="2"/>
  <c r="L773" i="2"/>
  <c r="C774" i="5"/>
  <c r="K773" i="3"/>
  <c r="L773" i="3"/>
  <c r="D774" i="5"/>
  <c r="E774" i="5"/>
  <c r="B775" i="5"/>
  <c r="K774" i="2"/>
  <c r="L774" i="2"/>
  <c r="C775" i="5"/>
  <c r="D775" i="5"/>
  <c r="K774" i="4"/>
  <c r="L774" i="4"/>
  <c r="E775" i="5"/>
  <c r="B776" i="5"/>
  <c r="K775" i="2"/>
  <c r="C776" i="5"/>
  <c r="K775" i="3"/>
  <c r="L775" i="3"/>
  <c r="D776" i="5"/>
  <c r="K775" i="6"/>
  <c r="E776" i="5"/>
  <c r="B777" i="5"/>
  <c r="K776" i="2"/>
  <c r="L776" i="2"/>
  <c r="C777" i="5"/>
  <c r="D777" i="5"/>
  <c r="K776" i="6"/>
  <c r="E777" i="5"/>
  <c r="B778" i="5"/>
  <c r="K777" i="2"/>
  <c r="C778" i="5"/>
  <c r="K777" i="3"/>
  <c r="D778" i="5"/>
  <c r="E778" i="5"/>
  <c r="B779" i="5"/>
  <c r="K778" i="2"/>
  <c r="C779" i="5"/>
  <c r="D779" i="5"/>
  <c r="K778" i="6"/>
  <c r="L778" i="6"/>
  <c r="E779" i="5"/>
  <c r="B780" i="5"/>
  <c r="K779" i="2"/>
  <c r="C780" i="5"/>
  <c r="K779" i="3"/>
  <c r="L779" i="3"/>
  <c r="D780" i="5"/>
  <c r="K779" i="6"/>
  <c r="E780" i="5"/>
  <c r="B781" i="5"/>
  <c r="C781" i="5"/>
  <c r="D781" i="5"/>
  <c r="E781" i="5"/>
  <c r="B782" i="5"/>
  <c r="K781" i="2"/>
  <c r="C782" i="5"/>
  <c r="K781" i="3"/>
  <c r="L781" i="3"/>
  <c r="D782" i="5"/>
  <c r="K781" i="4"/>
  <c r="L781" i="4"/>
  <c r="E782" i="5"/>
  <c r="B783" i="5"/>
  <c r="K782" i="2"/>
  <c r="L782" i="2"/>
  <c r="C783" i="5"/>
  <c r="D783" i="5"/>
  <c r="E783" i="5"/>
  <c r="B784" i="5"/>
  <c r="C784" i="5"/>
  <c r="K783" i="3"/>
  <c r="D784" i="5"/>
  <c r="E784" i="5"/>
  <c r="B785" i="5"/>
  <c r="K784" i="2"/>
  <c r="L784" i="2"/>
  <c r="C785" i="5"/>
  <c r="D785" i="5"/>
  <c r="K784" i="6"/>
  <c r="L784" i="6"/>
  <c r="E785" i="5"/>
  <c r="B786" i="5"/>
  <c r="C786" i="5"/>
  <c r="K785" i="3"/>
  <c r="L785" i="3"/>
  <c r="D786" i="5"/>
  <c r="K785" i="6"/>
  <c r="L785" i="6"/>
  <c r="E786" i="5"/>
  <c r="B787" i="5"/>
  <c r="C787" i="5"/>
  <c r="D787" i="5"/>
  <c r="K786" i="4"/>
  <c r="L786" i="4"/>
  <c r="E787" i="5"/>
  <c r="B788" i="5"/>
  <c r="C788" i="5"/>
  <c r="K787" i="3"/>
  <c r="L787" i="3"/>
  <c r="D788" i="5"/>
  <c r="E788" i="5"/>
  <c r="B789" i="5"/>
  <c r="K788" i="2"/>
  <c r="C789" i="5"/>
  <c r="D789" i="5"/>
  <c r="K788" i="6"/>
  <c r="L788" i="6"/>
  <c r="E789" i="5"/>
  <c r="B790" i="5"/>
  <c r="K789" i="2"/>
  <c r="L789" i="2"/>
  <c r="C790" i="5"/>
  <c r="D790" i="5"/>
  <c r="K789" i="4"/>
  <c r="L789" i="4"/>
  <c r="E790" i="5"/>
  <c r="B791" i="5"/>
  <c r="K790" i="2"/>
  <c r="L790" i="2"/>
  <c r="C791" i="5"/>
  <c r="K790" i="3"/>
  <c r="L790" i="3"/>
  <c r="D791" i="5"/>
  <c r="E791" i="5"/>
  <c r="B792" i="5"/>
  <c r="C792" i="5"/>
  <c r="K791" i="3"/>
  <c r="L791" i="3"/>
  <c r="D792" i="5"/>
  <c r="K791" i="6"/>
  <c r="E792" i="5"/>
  <c r="B793" i="5"/>
  <c r="K792" i="2"/>
  <c r="L792" i="2"/>
  <c r="C793" i="5"/>
  <c r="K792" i="3"/>
  <c r="L792" i="3"/>
  <c r="D793" i="5"/>
  <c r="E793" i="5"/>
  <c r="B794" i="5"/>
  <c r="K793" i="2"/>
  <c r="L793" i="2"/>
  <c r="C794" i="5"/>
  <c r="K793" i="3"/>
  <c r="L793" i="3"/>
  <c r="D794" i="5"/>
  <c r="K793" i="6"/>
  <c r="L793" i="6"/>
  <c r="E794" i="5"/>
  <c r="B795" i="5"/>
  <c r="K794" i="2"/>
  <c r="C795" i="5"/>
  <c r="D795" i="5"/>
  <c r="K794" i="6"/>
  <c r="E795" i="5"/>
  <c r="B796" i="5"/>
  <c r="K795" i="2"/>
  <c r="L795" i="2"/>
  <c r="C796" i="5"/>
  <c r="K795" i="3"/>
  <c r="L795" i="3"/>
  <c r="D796" i="5"/>
  <c r="K795" i="6"/>
  <c r="L795" i="6"/>
  <c r="E796" i="5"/>
  <c r="B797" i="5"/>
  <c r="K796" i="2"/>
  <c r="L796" i="2"/>
  <c r="C797" i="5"/>
  <c r="D797" i="5"/>
  <c r="K796" i="6"/>
  <c r="E797" i="5"/>
  <c r="B798" i="5"/>
  <c r="C798" i="5"/>
  <c r="K797" i="3"/>
  <c r="L797" i="3"/>
  <c r="D798" i="5"/>
  <c r="K797" i="6"/>
  <c r="L797" i="6"/>
  <c r="E798" i="5"/>
  <c r="B799" i="5"/>
  <c r="K798" i="2"/>
  <c r="C799" i="5"/>
  <c r="D799" i="5"/>
  <c r="K798" i="6"/>
  <c r="L798" i="6"/>
  <c r="E799" i="5"/>
  <c r="B800" i="5"/>
  <c r="K799" i="2"/>
  <c r="L799" i="2"/>
  <c r="C800" i="5"/>
  <c r="D800" i="5"/>
  <c r="E800" i="5"/>
  <c r="B801" i="5"/>
  <c r="K800" i="2"/>
  <c r="L800" i="2"/>
  <c r="C801" i="5"/>
  <c r="D801" i="5"/>
  <c r="E801" i="5"/>
  <c r="B802" i="5"/>
  <c r="K801" i="2"/>
  <c r="C802" i="5"/>
  <c r="K801" i="3"/>
  <c r="L801" i="3"/>
  <c r="D802" i="5"/>
  <c r="K801" i="4"/>
  <c r="L801" i="4"/>
  <c r="E802" i="5"/>
  <c r="B803" i="5"/>
  <c r="K802" i="2"/>
  <c r="L802" i="2"/>
  <c r="C803" i="5"/>
  <c r="D803" i="5"/>
  <c r="K802" i="6"/>
  <c r="L802" i="6"/>
  <c r="E803" i="5"/>
  <c r="B804" i="5"/>
  <c r="K803" i="2"/>
  <c r="L803" i="2"/>
  <c r="C804" i="5"/>
  <c r="K803" i="3"/>
  <c r="L803" i="3"/>
  <c r="D804" i="5"/>
  <c r="E804" i="5"/>
  <c r="B805" i="5"/>
  <c r="C805" i="5"/>
  <c r="K804" i="3"/>
  <c r="L804" i="3"/>
  <c r="D805" i="5"/>
  <c r="E805" i="5"/>
  <c r="B806" i="5"/>
  <c r="K805" i="2"/>
  <c r="C806" i="5"/>
  <c r="K805" i="3"/>
  <c r="L805" i="3"/>
  <c r="D806" i="5"/>
  <c r="E806" i="5"/>
  <c r="B807" i="5"/>
  <c r="C807" i="5"/>
  <c r="D807" i="5"/>
  <c r="K806" i="4"/>
  <c r="L806" i="4"/>
  <c r="E807" i="5"/>
  <c r="B808" i="5"/>
  <c r="C808" i="5"/>
  <c r="K807" i="3"/>
  <c r="L807" i="3"/>
  <c r="D808" i="5"/>
  <c r="E808" i="5"/>
  <c r="B809" i="5"/>
  <c r="K808" i="2"/>
  <c r="L808" i="2"/>
  <c r="C809" i="5"/>
  <c r="D809" i="5"/>
  <c r="E809" i="5"/>
  <c r="B810" i="5"/>
  <c r="C810" i="5"/>
  <c r="K809" i="3"/>
  <c r="D810" i="5"/>
  <c r="K809" i="6"/>
  <c r="E810" i="5"/>
  <c r="B811" i="5"/>
  <c r="K810" i="2"/>
  <c r="C811" i="5"/>
  <c r="D811" i="5"/>
  <c r="E811" i="5"/>
  <c r="B812" i="5"/>
  <c r="K811" i="2"/>
  <c r="C812" i="5"/>
  <c r="K811" i="3"/>
  <c r="L811" i="3"/>
  <c r="D812" i="5"/>
  <c r="K811" i="6"/>
  <c r="E812" i="5"/>
  <c r="B813" i="5"/>
  <c r="K812" i="2"/>
  <c r="C813" i="5"/>
  <c r="D813" i="5"/>
  <c r="E813" i="5"/>
  <c r="B814" i="5"/>
  <c r="K813" i="2"/>
  <c r="C814" i="5"/>
  <c r="K813" i="3"/>
  <c r="L813" i="3"/>
  <c r="D814" i="5"/>
  <c r="E814" i="5"/>
  <c r="B815" i="5"/>
  <c r="C815" i="5"/>
  <c r="D815" i="5"/>
  <c r="E815" i="5"/>
  <c r="B816" i="5"/>
  <c r="K815" i="2"/>
  <c r="C816" i="5"/>
  <c r="K815" i="3"/>
  <c r="D816" i="5"/>
  <c r="E816" i="5"/>
  <c r="B817" i="5"/>
  <c r="C817" i="5"/>
  <c r="D817" i="5"/>
  <c r="E817" i="5"/>
  <c r="B818" i="5"/>
  <c r="K817" i="2"/>
  <c r="C818" i="5"/>
  <c r="K817" i="3"/>
  <c r="L817" i="3"/>
  <c r="D818" i="5"/>
  <c r="K817" i="6"/>
  <c r="E818" i="5"/>
  <c r="B819" i="5"/>
  <c r="K818" i="2"/>
  <c r="L818" i="2"/>
  <c r="C819" i="5"/>
  <c r="D819" i="5"/>
  <c r="E819" i="5"/>
  <c r="B820" i="5"/>
  <c r="K819" i="2"/>
  <c r="L819" i="2"/>
  <c r="C820" i="5"/>
  <c r="K819" i="3"/>
  <c r="L819" i="3"/>
  <c r="D820" i="5"/>
  <c r="K819" i="6"/>
  <c r="L819" i="6"/>
  <c r="E820" i="5"/>
  <c r="B821" i="5"/>
  <c r="K820" i="2"/>
  <c r="L820" i="2"/>
  <c r="C821" i="5"/>
  <c r="D821" i="5"/>
  <c r="K820" i="6"/>
  <c r="E821" i="5"/>
  <c r="B822" i="5"/>
  <c r="K821" i="2"/>
  <c r="C822" i="5"/>
  <c r="K821" i="3"/>
  <c r="L821" i="3"/>
  <c r="D822" i="5"/>
  <c r="E822" i="5"/>
  <c r="B823" i="5"/>
  <c r="K822" i="2"/>
  <c r="C823" i="5"/>
  <c r="K822" i="3"/>
  <c r="L822" i="3"/>
  <c r="D823" i="5"/>
  <c r="K822" i="6"/>
  <c r="E823" i="5"/>
  <c r="B824" i="5"/>
  <c r="K823" i="2"/>
  <c r="L823" i="2"/>
  <c r="C824" i="5"/>
  <c r="K823" i="3"/>
  <c r="L823" i="3"/>
  <c r="D824" i="5"/>
  <c r="E824" i="5"/>
  <c r="B825" i="5"/>
  <c r="K824" i="2"/>
  <c r="C825" i="5"/>
  <c r="D825" i="5"/>
  <c r="K824" i="6"/>
  <c r="L824" i="6"/>
  <c r="E825" i="5"/>
  <c r="B826" i="5"/>
  <c r="C826" i="5"/>
  <c r="K825" i="3"/>
  <c r="L825" i="3"/>
  <c r="D826" i="5"/>
  <c r="E826" i="5"/>
  <c r="B827" i="5"/>
  <c r="K826" i="2"/>
  <c r="C827" i="5"/>
  <c r="K826" i="3"/>
  <c r="L826" i="3"/>
  <c r="D827" i="5"/>
  <c r="K826" i="6"/>
  <c r="L826" i="6"/>
  <c r="E827" i="5"/>
  <c r="B828" i="5"/>
  <c r="K827" i="2"/>
  <c r="L827" i="2"/>
  <c r="C828" i="5"/>
  <c r="D828" i="5"/>
  <c r="K827" i="6"/>
  <c r="L827" i="6"/>
  <c r="E828" i="5"/>
  <c r="B829" i="5"/>
  <c r="C829" i="5"/>
  <c r="D829" i="5"/>
  <c r="K828" i="6"/>
  <c r="E829" i="5"/>
  <c r="B830" i="5"/>
  <c r="C830" i="5"/>
  <c r="K829" i="3"/>
  <c r="L829" i="3"/>
  <c r="D830" i="5"/>
  <c r="E830" i="5"/>
  <c r="B831" i="5"/>
  <c r="K830" i="2"/>
  <c r="L830" i="2"/>
  <c r="C831" i="5"/>
  <c r="D831" i="5"/>
  <c r="K830" i="6"/>
  <c r="L830" i="6"/>
  <c r="E831" i="5"/>
  <c r="B832" i="5"/>
  <c r="C832" i="5"/>
  <c r="K831" i="3"/>
  <c r="L831" i="3"/>
  <c r="D832" i="5"/>
  <c r="K831" i="6"/>
  <c r="L831" i="6"/>
  <c r="E832" i="5"/>
  <c r="B833" i="5"/>
  <c r="C833" i="5"/>
  <c r="D833" i="5"/>
  <c r="K832" i="6"/>
  <c r="E833" i="5"/>
  <c r="B834" i="5"/>
  <c r="K833" i="2"/>
  <c r="C834" i="5"/>
  <c r="D834" i="5"/>
  <c r="K833" i="4"/>
  <c r="L833" i="4"/>
  <c r="E834" i="5"/>
  <c r="B835" i="5"/>
  <c r="K834" i="2"/>
  <c r="L834" i="2"/>
  <c r="C835" i="5"/>
  <c r="D835" i="5"/>
  <c r="E835" i="5"/>
  <c r="B836" i="5"/>
  <c r="K835" i="2"/>
  <c r="C836" i="5"/>
  <c r="K835" i="3"/>
  <c r="L835" i="3"/>
  <c r="D836" i="5"/>
  <c r="K835" i="6"/>
  <c r="E836" i="5"/>
  <c r="B837" i="5"/>
  <c r="C837" i="5"/>
  <c r="D837" i="5"/>
  <c r="E837" i="5"/>
  <c r="B838" i="5"/>
  <c r="C838" i="5"/>
  <c r="K837" i="3"/>
  <c r="L837" i="3"/>
  <c r="D838" i="5"/>
  <c r="K837" i="6"/>
  <c r="E838" i="5"/>
  <c r="B839" i="5"/>
  <c r="K838" i="2"/>
  <c r="C839" i="5"/>
  <c r="D839" i="5"/>
  <c r="K838" i="4"/>
  <c r="L838" i="4"/>
  <c r="E839" i="5"/>
  <c r="B840" i="5"/>
  <c r="K839" i="2"/>
  <c r="C840" i="5"/>
  <c r="K839" i="3"/>
  <c r="L839" i="3"/>
  <c r="D840" i="5"/>
  <c r="K839" i="6"/>
  <c r="E840" i="5"/>
  <c r="B841" i="5"/>
  <c r="K840" i="2"/>
  <c r="C841" i="5"/>
  <c r="D841" i="5"/>
  <c r="K840" i="6"/>
  <c r="E841" i="5"/>
  <c r="B842" i="5"/>
  <c r="K841" i="2"/>
  <c r="L841" i="2"/>
  <c r="C842" i="5"/>
  <c r="K841" i="3"/>
  <c r="L841" i="3"/>
  <c r="D842" i="5"/>
  <c r="E842" i="5"/>
  <c r="B843" i="5"/>
  <c r="K842" i="2"/>
  <c r="C843" i="5"/>
  <c r="D843" i="5"/>
  <c r="E843" i="5"/>
  <c r="B844" i="5"/>
  <c r="K843" i="2"/>
  <c r="C844" i="5"/>
  <c r="K843" i="3"/>
  <c r="L843" i="3"/>
  <c r="D844" i="5"/>
  <c r="E844" i="5"/>
  <c r="B845" i="5"/>
  <c r="K844" i="2"/>
  <c r="L844" i="2"/>
  <c r="C845" i="5"/>
  <c r="D845" i="5"/>
  <c r="K844" i="6"/>
  <c r="E845" i="5"/>
  <c r="B846" i="5"/>
  <c r="K845" i="2"/>
  <c r="C846" i="5"/>
  <c r="D846" i="5"/>
  <c r="E846" i="5"/>
  <c r="B847" i="5"/>
  <c r="K846" i="2"/>
  <c r="L846" i="2"/>
  <c r="C847" i="5"/>
  <c r="D847" i="5"/>
  <c r="E847" i="5"/>
  <c r="B848" i="5"/>
  <c r="C848" i="5"/>
  <c r="K847" i="3"/>
  <c r="L847" i="3"/>
  <c r="D848" i="5"/>
  <c r="K847" i="6"/>
  <c r="L847" i="6"/>
  <c r="E848" i="5"/>
  <c r="B849" i="5"/>
  <c r="K848" i="2"/>
  <c r="C849" i="5"/>
  <c r="D849" i="5"/>
  <c r="E849" i="5"/>
  <c r="B850" i="5"/>
  <c r="K849" i="2"/>
  <c r="L849" i="2"/>
  <c r="C850" i="5"/>
  <c r="D850" i="5"/>
  <c r="E850" i="5"/>
  <c r="B851" i="5"/>
  <c r="K850" i="2"/>
  <c r="L850" i="2"/>
  <c r="C851" i="5"/>
  <c r="K850" i="3"/>
  <c r="L850" i="3"/>
  <c r="D851" i="5"/>
  <c r="K850" i="4"/>
  <c r="L850" i="4"/>
  <c r="E851" i="5"/>
  <c r="B852" i="5"/>
  <c r="C852" i="5"/>
  <c r="K851" i="3"/>
  <c r="L851" i="3"/>
  <c r="D852" i="5"/>
  <c r="K851" i="6"/>
  <c r="E852" i="5"/>
  <c r="B853" i="5"/>
  <c r="C853" i="5"/>
  <c r="D853" i="5"/>
  <c r="E853" i="5"/>
  <c r="B854" i="5"/>
  <c r="K853" i="2"/>
  <c r="C854" i="5"/>
  <c r="K853" i="3"/>
  <c r="D854" i="5"/>
  <c r="K853" i="6"/>
  <c r="L853" i="6"/>
  <c r="E854" i="5"/>
  <c r="B855" i="5"/>
  <c r="C855" i="5"/>
  <c r="D855" i="5"/>
  <c r="E855" i="5"/>
  <c r="B856" i="5"/>
  <c r="C856" i="5"/>
  <c r="D856" i="5"/>
  <c r="E856" i="5"/>
  <c r="B857" i="5"/>
  <c r="K856" i="2"/>
  <c r="C857" i="5"/>
  <c r="K856" i="3"/>
  <c r="L856" i="3"/>
  <c r="D857" i="5"/>
  <c r="K856" i="6"/>
  <c r="E857" i="5"/>
  <c r="B858" i="5"/>
  <c r="K857" i="2"/>
  <c r="C858" i="5"/>
  <c r="K857" i="3"/>
  <c r="L857" i="3"/>
  <c r="D858" i="5"/>
  <c r="K857" i="6"/>
  <c r="E858" i="5"/>
  <c r="B859" i="5"/>
  <c r="K858" i="2"/>
  <c r="C859" i="5"/>
  <c r="D859" i="5"/>
  <c r="E859" i="5"/>
  <c r="B860" i="5"/>
  <c r="C860" i="5"/>
  <c r="K859" i="3"/>
  <c r="L859" i="3"/>
  <c r="D860" i="5"/>
  <c r="K859" i="6"/>
  <c r="E860" i="5"/>
  <c r="B861" i="5"/>
  <c r="K860" i="2"/>
  <c r="C861" i="5"/>
  <c r="D861" i="5"/>
  <c r="K860" i="6"/>
  <c r="L860" i="6"/>
  <c r="E861" i="5"/>
  <c r="B862" i="5"/>
  <c r="K861" i="2"/>
  <c r="C862" i="5"/>
  <c r="K861" i="3"/>
  <c r="L861" i="3"/>
  <c r="D862" i="5"/>
  <c r="E862" i="5"/>
  <c r="B863" i="5"/>
  <c r="K862" i="2"/>
  <c r="L862" i="2"/>
  <c r="C863" i="5"/>
  <c r="K862" i="3"/>
  <c r="L862" i="3"/>
  <c r="D863" i="5"/>
  <c r="K862" i="6"/>
  <c r="E863" i="5"/>
  <c r="B864" i="5"/>
  <c r="C864" i="5"/>
  <c r="K863" i="3"/>
  <c r="L863" i="3"/>
  <c r="D864" i="5"/>
  <c r="E864" i="5"/>
  <c r="B865" i="5"/>
  <c r="K864" i="2"/>
  <c r="C865" i="5"/>
  <c r="D865" i="5"/>
  <c r="E865" i="5"/>
  <c r="B866" i="5"/>
  <c r="K865" i="2"/>
  <c r="L865" i="2"/>
  <c r="C866" i="5"/>
  <c r="D866" i="5"/>
  <c r="E866" i="5"/>
  <c r="B867" i="5"/>
  <c r="C867" i="5"/>
  <c r="D867" i="5"/>
  <c r="E867" i="5"/>
  <c r="B868" i="5"/>
  <c r="K867" i="2"/>
  <c r="C868" i="5"/>
  <c r="K867" i="3"/>
  <c r="L867" i="3"/>
  <c r="D868" i="5"/>
  <c r="E868" i="5"/>
  <c r="B869" i="5"/>
  <c r="K868" i="2"/>
  <c r="L868" i="2"/>
  <c r="C869" i="5"/>
  <c r="D869" i="5"/>
  <c r="E869" i="5"/>
  <c r="B870" i="5"/>
  <c r="C870" i="5"/>
  <c r="K869" i="3"/>
  <c r="D870" i="5"/>
  <c r="E870" i="5"/>
  <c r="B871" i="5"/>
  <c r="K870" i="2"/>
  <c r="C871" i="5"/>
  <c r="D871" i="5"/>
  <c r="E871" i="5"/>
  <c r="B872" i="5"/>
  <c r="K871" i="2"/>
  <c r="L871" i="2"/>
  <c r="C872" i="5"/>
  <c r="K871" i="3"/>
  <c r="D872" i="5"/>
  <c r="E872" i="5"/>
  <c r="B873" i="5"/>
  <c r="C873" i="5"/>
  <c r="D873" i="5"/>
  <c r="E873" i="5"/>
  <c r="B874" i="5"/>
  <c r="K873" i="2"/>
  <c r="L873" i="2"/>
  <c r="C874" i="5"/>
  <c r="K873" i="3"/>
  <c r="D874" i="5"/>
  <c r="E874" i="5"/>
  <c r="B875" i="5"/>
  <c r="K874" i="2"/>
  <c r="C875" i="5"/>
  <c r="D875" i="5"/>
  <c r="K874" i="6"/>
  <c r="E875" i="5"/>
  <c r="B876" i="5"/>
  <c r="K875" i="2"/>
  <c r="C876" i="5"/>
  <c r="D876" i="5"/>
  <c r="K875" i="6"/>
  <c r="L875" i="6"/>
  <c r="E876" i="5"/>
  <c r="B877" i="5"/>
  <c r="K876" i="2"/>
  <c r="L876" i="2"/>
  <c r="C877" i="5"/>
  <c r="D877" i="5"/>
  <c r="K876" i="6"/>
  <c r="E877" i="5"/>
  <c r="B878" i="5"/>
  <c r="K877" i="2"/>
  <c r="L877" i="2"/>
  <c r="C878" i="5"/>
  <c r="D878" i="5"/>
  <c r="K877" i="6"/>
  <c r="E878" i="5"/>
  <c r="B879" i="5"/>
  <c r="K878" i="2"/>
  <c r="C879" i="5"/>
  <c r="D879" i="5"/>
  <c r="E879" i="5"/>
  <c r="B880" i="5"/>
  <c r="K879" i="2"/>
  <c r="C880" i="5"/>
  <c r="K879" i="3"/>
  <c r="L879" i="3"/>
  <c r="D880" i="5"/>
  <c r="K879" i="6"/>
  <c r="L879" i="6"/>
  <c r="E880" i="5"/>
  <c r="B881" i="5"/>
  <c r="K880" i="2"/>
  <c r="C881" i="5"/>
  <c r="D881" i="5"/>
  <c r="K880" i="4"/>
  <c r="L880" i="4"/>
  <c r="E881" i="5"/>
  <c r="B882" i="5"/>
  <c r="K881" i="2"/>
  <c r="C882" i="5"/>
  <c r="K881" i="3"/>
  <c r="D882" i="5"/>
  <c r="K881" i="6"/>
  <c r="E882" i="5"/>
  <c r="B883" i="5"/>
  <c r="K882" i="2"/>
  <c r="L882" i="2"/>
  <c r="C883" i="5"/>
  <c r="D883" i="5"/>
  <c r="E883" i="5"/>
  <c r="B884" i="5"/>
  <c r="K883" i="2"/>
  <c r="L883" i="2"/>
  <c r="C884" i="5"/>
  <c r="D884" i="5"/>
  <c r="K883" i="6"/>
  <c r="L883" i="6"/>
  <c r="E884" i="5"/>
  <c r="B885" i="5"/>
  <c r="K884" i="2"/>
  <c r="C885" i="5"/>
  <c r="K884" i="3"/>
  <c r="L884" i="3"/>
  <c r="D885" i="5"/>
  <c r="E885" i="5"/>
  <c r="B886" i="5"/>
  <c r="K885" i="2"/>
  <c r="L885" i="2"/>
  <c r="C886" i="5"/>
  <c r="K885" i="3"/>
  <c r="L885" i="3"/>
  <c r="D886" i="5"/>
  <c r="E886" i="5"/>
  <c r="B887" i="5"/>
  <c r="C887" i="5"/>
  <c r="K886" i="3"/>
  <c r="D887" i="5"/>
  <c r="K886" i="6"/>
  <c r="L886" i="6"/>
  <c r="E887" i="5"/>
  <c r="B888" i="5"/>
  <c r="K887" i="2"/>
  <c r="C888" i="5"/>
  <c r="K887" i="3"/>
  <c r="D888" i="5"/>
  <c r="K887" i="6"/>
  <c r="E888" i="5"/>
  <c r="B889" i="5"/>
  <c r="K888" i="2"/>
  <c r="L888" i="2"/>
  <c r="C889" i="5"/>
  <c r="D889" i="5"/>
  <c r="E889" i="5"/>
  <c r="B890" i="5"/>
  <c r="K889" i="2"/>
  <c r="C890" i="5"/>
  <c r="K889" i="3"/>
  <c r="L889" i="3"/>
  <c r="D890" i="5"/>
  <c r="K889" i="6"/>
  <c r="E890" i="5"/>
  <c r="B891" i="5"/>
  <c r="K890" i="2"/>
  <c r="C891" i="5"/>
  <c r="D891" i="5"/>
  <c r="K890" i="6"/>
  <c r="L890" i="6"/>
  <c r="E891" i="5"/>
  <c r="B892" i="5"/>
  <c r="K891" i="2"/>
  <c r="C892" i="5"/>
  <c r="K891" i="3"/>
  <c r="L891" i="3"/>
  <c r="D892" i="5"/>
  <c r="E892" i="5"/>
  <c r="B893" i="5"/>
  <c r="K892" i="2"/>
  <c r="L892" i="2"/>
  <c r="C893" i="5"/>
  <c r="D893" i="5"/>
  <c r="K892" i="6"/>
  <c r="E893" i="5"/>
  <c r="B894" i="5"/>
  <c r="C894" i="5"/>
  <c r="K893" i="3"/>
  <c r="L893" i="3"/>
  <c r="D894" i="5"/>
  <c r="E894" i="5"/>
  <c r="B895" i="5"/>
  <c r="C895" i="5"/>
  <c r="D895" i="5"/>
  <c r="E895" i="5"/>
  <c r="B896" i="5"/>
  <c r="K895" i="2"/>
  <c r="L895" i="2"/>
  <c r="C896" i="5"/>
  <c r="K895" i="3"/>
  <c r="L895" i="3"/>
  <c r="D896" i="5"/>
  <c r="E896" i="5"/>
  <c r="B897" i="5"/>
  <c r="C897" i="5"/>
  <c r="D897" i="5"/>
  <c r="E897" i="5"/>
  <c r="B898" i="5"/>
  <c r="C898" i="5"/>
  <c r="K897" i="3"/>
  <c r="L897" i="3"/>
  <c r="D898" i="5"/>
  <c r="K897" i="6"/>
  <c r="E898" i="5"/>
  <c r="B899" i="5"/>
  <c r="K898" i="2"/>
  <c r="C899" i="5"/>
  <c r="D899" i="5"/>
  <c r="E899" i="5"/>
  <c r="B900" i="5"/>
  <c r="K899" i="2"/>
  <c r="C900" i="5"/>
  <c r="K899" i="3"/>
  <c r="L899" i="3"/>
  <c r="D900" i="5"/>
  <c r="E900" i="5"/>
  <c r="B901" i="5"/>
  <c r="K900" i="2"/>
  <c r="C901" i="5"/>
  <c r="D901" i="5"/>
  <c r="E901" i="5"/>
  <c r="B902" i="5"/>
  <c r="K901" i="2"/>
  <c r="L901" i="2"/>
  <c r="C902" i="5"/>
  <c r="K901" i="3"/>
  <c r="L901" i="3"/>
  <c r="D902" i="5"/>
  <c r="E902" i="5"/>
  <c r="B903" i="5"/>
  <c r="K902" i="2"/>
  <c r="C903" i="5"/>
  <c r="D903" i="5"/>
  <c r="E903" i="5"/>
  <c r="B904" i="5"/>
  <c r="C904" i="5"/>
  <c r="D904" i="5"/>
  <c r="K903" i="6"/>
  <c r="E904" i="5"/>
  <c r="B905" i="5"/>
  <c r="C905" i="5"/>
  <c r="D905" i="5"/>
  <c r="K904" i="6"/>
  <c r="L904" i="6"/>
  <c r="E905" i="5"/>
  <c r="B906" i="5"/>
  <c r="C906" i="5"/>
  <c r="K905" i="3"/>
  <c r="D906" i="5"/>
  <c r="E906" i="5"/>
  <c r="B907" i="5"/>
  <c r="K906" i="2"/>
  <c r="C907" i="5"/>
  <c r="K906" i="3"/>
  <c r="D907" i="5"/>
  <c r="K906" i="6"/>
  <c r="E907" i="5"/>
  <c r="B908" i="5"/>
  <c r="C908" i="5"/>
  <c r="K907" i="3"/>
  <c r="L907" i="3"/>
  <c r="D908" i="5"/>
  <c r="K907" i="6"/>
  <c r="L907" i="6"/>
  <c r="E908" i="5"/>
  <c r="B909" i="5"/>
  <c r="K908" i="2"/>
  <c r="C909" i="5"/>
  <c r="D909" i="5"/>
  <c r="E909" i="5"/>
  <c r="B910" i="5"/>
  <c r="C910" i="5"/>
  <c r="K909" i="3"/>
  <c r="L909" i="3"/>
  <c r="D910" i="5"/>
  <c r="K909" i="6"/>
  <c r="E910" i="5"/>
  <c r="B911" i="5"/>
  <c r="K910" i="2"/>
  <c r="C911" i="5"/>
  <c r="K910" i="3"/>
  <c r="L910" i="3"/>
  <c r="D911" i="5"/>
  <c r="E911" i="5"/>
  <c r="B912" i="5"/>
  <c r="K911" i="2"/>
  <c r="L911" i="2"/>
  <c r="C912" i="5"/>
  <c r="K911" i="3"/>
  <c r="L911" i="3"/>
  <c r="D912" i="5"/>
  <c r="K911" i="6"/>
  <c r="E912" i="5"/>
  <c r="B913" i="5"/>
  <c r="K912" i="2"/>
  <c r="L912" i="2"/>
  <c r="C913" i="5"/>
  <c r="D913" i="5"/>
  <c r="E913" i="5"/>
  <c r="B914" i="5"/>
  <c r="K913" i="2"/>
  <c r="C914" i="5"/>
  <c r="K913" i="3"/>
  <c r="L913" i="3"/>
  <c r="D914" i="5"/>
  <c r="K913" i="6"/>
  <c r="E914" i="5"/>
  <c r="B915" i="5"/>
  <c r="K914" i="2"/>
  <c r="C915" i="5"/>
  <c r="D915" i="5"/>
  <c r="K914" i="6"/>
  <c r="L914" i="6"/>
  <c r="E915" i="5"/>
  <c r="B916" i="5"/>
  <c r="C916" i="5"/>
  <c r="D916" i="5"/>
  <c r="E916" i="5"/>
  <c r="B917" i="5"/>
  <c r="K916" i="2"/>
  <c r="C917" i="5"/>
  <c r="D917" i="5"/>
  <c r="K916" i="6"/>
  <c r="L916" i="6"/>
  <c r="E917" i="5"/>
  <c r="B918" i="5"/>
  <c r="C918" i="5"/>
  <c r="K917" i="3"/>
  <c r="L917" i="3"/>
  <c r="D918" i="5"/>
  <c r="E918" i="5"/>
  <c r="B919" i="5"/>
  <c r="K918" i="2"/>
  <c r="C919" i="5"/>
  <c r="D919" i="5"/>
  <c r="K918" i="6"/>
  <c r="E919" i="5"/>
  <c r="B920" i="5"/>
  <c r="C920" i="5"/>
  <c r="K919" i="3"/>
  <c r="D920" i="5"/>
  <c r="K919" i="6"/>
  <c r="L919" i="6"/>
  <c r="E920" i="5"/>
  <c r="B921" i="5"/>
  <c r="K920" i="2"/>
  <c r="L920" i="2"/>
  <c r="C921" i="5"/>
  <c r="D921" i="5"/>
  <c r="E921" i="5"/>
  <c r="B922" i="5"/>
  <c r="K921" i="2"/>
  <c r="L921" i="2"/>
  <c r="C922" i="5"/>
  <c r="K921" i="3"/>
  <c r="L921" i="3"/>
  <c r="D922" i="5"/>
  <c r="K921" i="6"/>
  <c r="L921" i="6"/>
  <c r="E922" i="5"/>
  <c r="B923" i="5"/>
  <c r="K922" i="2"/>
  <c r="L922" i="2"/>
  <c r="C923" i="5"/>
  <c r="D923" i="5"/>
  <c r="E923" i="5"/>
  <c r="B924" i="5"/>
  <c r="K923" i="2"/>
  <c r="C924" i="5"/>
  <c r="K923" i="3"/>
  <c r="D924" i="5"/>
  <c r="E924" i="5"/>
  <c r="B925" i="5"/>
  <c r="K924" i="2"/>
  <c r="L924" i="2"/>
  <c r="C925" i="5"/>
  <c r="D925" i="5"/>
  <c r="E925" i="5"/>
  <c r="B926" i="5"/>
  <c r="C926" i="5"/>
  <c r="K925" i="3"/>
  <c r="L925" i="3"/>
  <c r="D926" i="5"/>
  <c r="K925" i="6"/>
  <c r="E926" i="5"/>
  <c r="B927" i="5"/>
  <c r="K926" i="2"/>
  <c r="C927" i="5"/>
  <c r="K926" i="3"/>
  <c r="L926" i="3"/>
  <c r="D927" i="5"/>
  <c r="E927" i="5"/>
  <c r="B928" i="5"/>
  <c r="K927" i="2"/>
  <c r="C928" i="5"/>
  <c r="K927" i="3"/>
  <c r="L927" i="3"/>
  <c r="D928" i="5"/>
  <c r="E928" i="5"/>
  <c r="B929" i="5"/>
  <c r="K928" i="2"/>
  <c r="L928" i="2"/>
  <c r="C929" i="5"/>
  <c r="D929" i="5"/>
  <c r="K928" i="6"/>
  <c r="L928" i="6"/>
  <c r="E929" i="5"/>
  <c r="B930" i="5"/>
  <c r="C930" i="5"/>
  <c r="D930" i="5"/>
  <c r="K929" i="6"/>
  <c r="E930" i="5"/>
  <c r="B931" i="5"/>
  <c r="C931" i="5"/>
  <c r="D931" i="5"/>
  <c r="E931" i="5"/>
  <c r="B932" i="5"/>
  <c r="K931" i="2"/>
  <c r="C932" i="5"/>
  <c r="K931" i="3"/>
  <c r="L931" i="3"/>
  <c r="D932" i="5"/>
  <c r="E932" i="5"/>
  <c r="B933" i="5"/>
  <c r="C933" i="5"/>
  <c r="K932" i="3"/>
  <c r="L932" i="3"/>
  <c r="D933" i="5"/>
  <c r="K932" i="6"/>
  <c r="E933" i="5"/>
  <c r="B934" i="5"/>
  <c r="K933" i="2"/>
  <c r="C934" i="5"/>
  <c r="K933" i="3"/>
  <c r="L933" i="3"/>
  <c r="D934" i="5"/>
  <c r="E934" i="5"/>
  <c r="B935" i="5"/>
  <c r="K934" i="2"/>
  <c r="L934" i="2"/>
  <c r="C935" i="5"/>
  <c r="D935" i="5"/>
  <c r="K934" i="6"/>
  <c r="E935" i="5"/>
  <c r="B936" i="5"/>
  <c r="K935" i="2"/>
  <c r="C936" i="5"/>
  <c r="D936" i="5"/>
  <c r="E936" i="5"/>
  <c r="B937" i="5"/>
  <c r="K936" i="2"/>
  <c r="C937" i="5"/>
  <c r="D937" i="5"/>
  <c r="E937" i="5"/>
  <c r="B938" i="5"/>
  <c r="K937" i="2"/>
  <c r="L937" i="2"/>
  <c r="C938" i="5"/>
  <c r="K937" i="3"/>
  <c r="L937" i="3"/>
  <c r="D938" i="5"/>
  <c r="K937" i="6"/>
  <c r="E938" i="5"/>
  <c r="B939" i="5"/>
  <c r="K938" i="2"/>
  <c r="C939" i="5"/>
  <c r="K938" i="3"/>
  <c r="D939" i="5"/>
  <c r="E939" i="5"/>
  <c r="B940" i="5"/>
  <c r="C940" i="5"/>
  <c r="K939" i="3"/>
  <c r="L939" i="3"/>
  <c r="D940" i="5"/>
  <c r="E940" i="5"/>
  <c r="B941" i="5"/>
  <c r="K940" i="2"/>
  <c r="L940" i="2"/>
  <c r="C941" i="5"/>
  <c r="K940" i="3"/>
  <c r="L940" i="3"/>
  <c r="D941" i="5"/>
  <c r="E941" i="5"/>
  <c r="B942" i="5"/>
  <c r="C942" i="5"/>
  <c r="D942" i="5"/>
  <c r="E942" i="5"/>
  <c r="B943" i="5"/>
  <c r="K942" i="2"/>
  <c r="C943" i="5"/>
  <c r="D943" i="5"/>
  <c r="E943" i="5"/>
  <c r="B944" i="5"/>
  <c r="C944" i="5"/>
  <c r="K943" i="3"/>
  <c r="L943" i="3"/>
  <c r="D944" i="5"/>
  <c r="E944" i="5"/>
  <c r="B945" i="5"/>
  <c r="K944" i="2"/>
  <c r="C945" i="5"/>
  <c r="K944" i="3"/>
  <c r="L944" i="3"/>
  <c r="D945" i="5"/>
  <c r="E945" i="5"/>
  <c r="B946" i="5"/>
  <c r="C946" i="5"/>
  <c r="K945" i="3"/>
  <c r="L945" i="3"/>
  <c r="D946" i="5"/>
  <c r="K945" i="4"/>
  <c r="L945" i="4"/>
  <c r="E946" i="5"/>
  <c r="B947" i="5"/>
  <c r="C947" i="5"/>
  <c r="D947" i="5"/>
  <c r="K946" i="6"/>
  <c r="E947" i="5"/>
  <c r="B948" i="5"/>
  <c r="K947" i="2"/>
  <c r="C948" i="5"/>
  <c r="D948" i="5"/>
  <c r="K947" i="6"/>
  <c r="E948" i="5"/>
  <c r="B949" i="5"/>
  <c r="C949" i="5"/>
  <c r="D949" i="5"/>
  <c r="K948" i="6"/>
  <c r="E949" i="5"/>
  <c r="B950" i="5"/>
  <c r="K949" i="2"/>
  <c r="C950" i="5"/>
  <c r="K949" i="3"/>
  <c r="D950" i="5"/>
  <c r="K949" i="6"/>
  <c r="E950" i="5"/>
  <c r="B951" i="5"/>
  <c r="C951" i="5"/>
  <c r="D951" i="5"/>
  <c r="K950" i="6"/>
  <c r="L950" i="6"/>
  <c r="E951" i="5"/>
  <c r="B952" i="5"/>
  <c r="K951" i="2"/>
  <c r="C952" i="5"/>
  <c r="D952" i="5"/>
  <c r="K951" i="6"/>
  <c r="E952" i="5"/>
  <c r="B953" i="5"/>
  <c r="K952" i="2"/>
  <c r="L952" i="2"/>
  <c r="C953" i="5"/>
  <c r="D953" i="5"/>
  <c r="E953" i="5"/>
  <c r="B954" i="5"/>
  <c r="K953" i="2"/>
  <c r="C954" i="5"/>
  <c r="K953" i="3"/>
  <c r="D954" i="5"/>
  <c r="E954" i="5"/>
  <c r="B955" i="5"/>
  <c r="K954" i="2"/>
  <c r="C955" i="5"/>
  <c r="D955" i="5"/>
  <c r="E955" i="5"/>
  <c r="B956" i="5"/>
  <c r="K955" i="2"/>
  <c r="L955" i="2"/>
  <c r="C956" i="5"/>
  <c r="D956" i="5"/>
  <c r="K955" i="6"/>
  <c r="E956" i="5"/>
  <c r="B957" i="5"/>
  <c r="K956" i="2"/>
  <c r="L956" i="2"/>
  <c r="C957" i="5"/>
  <c r="D957" i="5"/>
  <c r="K956" i="6"/>
  <c r="L956" i="6"/>
  <c r="E957" i="5"/>
  <c r="B958" i="5"/>
  <c r="K957" i="2"/>
  <c r="C958" i="5"/>
  <c r="K957" i="3"/>
  <c r="L957" i="3"/>
  <c r="D958" i="5"/>
  <c r="K957" i="6"/>
  <c r="E958" i="5"/>
  <c r="B959" i="5"/>
  <c r="K958" i="2"/>
  <c r="C959" i="5"/>
  <c r="D959" i="5"/>
  <c r="K958" i="6"/>
  <c r="L958" i="6"/>
  <c r="E959" i="5"/>
  <c r="B960" i="5"/>
  <c r="C960" i="5"/>
  <c r="K959" i="3"/>
  <c r="L959" i="3"/>
  <c r="D960" i="5"/>
  <c r="K959" i="6"/>
  <c r="L959" i="6"/>
  <c r="E960" i="5"/>
  <c r="B961" i="5"/>
  <c r="C961" i="5"/>
  <c r="D961" i="5"/>
  <c r="K960" i="4"/>
  <c r="L960" i="4"/>
  <c r="E961" i="5"/>
  <c r="B962" i="5"/>
  <c r="K961" i="2"/>
  <c r="L961" i="2"/>
  <c r="C962" i="5"/>
  <c r="D962" i="5"/>
  <c r="K961" i="6"/>
  <c r="E962" i="5"/>
  <c r="B963" i="5"/>
  <c r="K962" i="2"/>
  <c r="L962" i="2"/>
  <c r="C963" i="5"/>
  <c r="D963" i="5"/>
  <c r="E963" i="5"/>
  <c r="B964" i="5"/>
  <c r="K963" i="2"/>
  <c r="L963" i="2"/>
  <c r="C964" i="5"/>
  <c r="K963" i="3"/>
  <c r="L963" i="3"/>
  <c r="D964" i="5"/>
  <c r="E964" i="5"/>
  <c r="B965" i="5"/>
  <c r="K964" i="2"/>
  <c r="C965" i="5"/>
  <c r="D965" i="5"/>
  <c r="K964" i="6"/>
  <c r="E965" i="5"/>
  <c r="B966" i="5"/>
  <c r="K965" i="2"/>
  <c r="L965" i="2"/>
  <c r="C966" i="5"/>
  <c r="K965" i="3"/>
  <c r="L965" i="3"/>
  <c r="D966" i="5"/>
  <c r="K965" i="6"/>
  <c r="E966" i="5"/>
  <c r="B967" i="5"/>
  <c r="C967" i="5"/>
  <c r="D967" i="5"/>
  <c r="E967" i="5"/>
  <c r="B968" i="5"/>
  <c r="C968" i="5"/>
  <c r="K967" i="3"/>
  <c r="L967" i="3"/>
  <c r="D968" i="5"/>
  <c r="K967" i="4"/>
  <c r="L967" i="4"/>
  <c r="E968" i="5"/>
  <c r="B969" i="5"/>
  <c r="K968" i="2"/>
  <c r="C969" i="5"/>
  <c r="D969" i="5"/>
  <c r="K968" i="6"/>
  <c r="E969" i="5"/>
  <c r="B970" i="5"/>
  <c r="K969" i="2"/>
  <c r="C970" i="5"/>
  <c r="K969" i="3"/>
  <c r="L969" i="3"/>
  <c r="D970" i="5"/>
  <c r="E970" i="5"/>
  <c r="B971" i="5"/>
  <c r="K970" i="2"/>
  <c r="L970" i="2"/>
  <c r="C971" i="5"/>
  <c r="D971" i="5"/>
  <c r="K970" i="6"/>
  <c r="E971" i="5"/>
  <c r="B972" i="5"/>
  <c r="C972" i="5"/>
  <c r="D972" i="5"/>
  <c r="K971" i="6"/>
  <c r="E972" i="5"/>
  <c r="B973" i="5"/>
  <c r="K972" i="2"/>
  <c r="C973" i="5"/>
  <c r="D973" i="5"/>
  <c r="E973" i="5"/>
  <c r="B974" i="5"/>
  <c r="K973" i="2"/>
  <c r="C974" i="5"/>
  <c r="D974" i="5"/>
  <c r="K973" i="6"/>
  <c r="E974" i="5"/>
  <c r="B975" i="5"/>
  <c r="K974" i="2"/>
  <c r="C975" i="5"/>
  <c r="D975" i="5"/>
  <c r="K974" i="6"/>
  <c r="L974" i="6"/>
  <c r="E975" i="5"/>
  <c r="B976" i="5"/>
  <c r="K975" i="2"/>
  <c r="C976" i="5"/>
  <c r="K975" i="3"/>
  <c r="L975" i="3"/>
  <c r="D976" i="5"/>
  <c r="E976" i="5"/>
  <c r="B977" i="5"/>
  <c r="K976" i="2"/>
  <c r="L976" i="2"/>
  <c r="C977" i="5"/>
  <c r="K976" i="3"/>
  <c r="L976" i="3"/>
  <c r="D977" i="5"/>
  <c r="K976" i="6"/>
  <c r="E977" i="5"/>
  <c r="B978" i="5"/>
  <c r="C978" i="5"/>
  <c r="K977" i="3"/>
  <c r="L977" i="3"/>
  <c r="D978" i="5"/>
  <c r="K977" i="6"/>
  <c r="E978" i="5"/>
  <c r="B979" i="5"/>
  <c r="C979" i="5"/>
  <c r="D979" i="5"/>
  <c r="K978" i="6"/>
  <c r="E979" i="5"/>
  <c r="B980" i="5"/>
  <c r="K979" i="2"/>
  <c r="L979" i="2"/>
  <c r="C980" i="5"/>
  <c r="K979" i="3"/>
  <c r="L979" i="3"/>
  <c r="D980" i="5"/>
  <c r="K979" i="4"/>
  <c r="L979" i="4"/>
  <c r="E980" i="5"/>
  <c r="B981" i="5"/>
  <c r="K980" i="2"/>
  <c r="C981" i="5"/>
  <c r="D981" i="5"/>
  <c r="E981" i="5"/>
  <c r="B982" i="5"/>
  <c r="C982" i="5"/>
  <c r="K981" i="3"/>
  <c r="L981" i="3"/>
  <c r="D982" i="5"/>
  <c r="K981" i="4"/>
  <c r="L981" i="4"/>
  <c r="E982" i="5"/>
  <c r="B983" i="5"/>
  <c r="K982" i="2"/>
  <c r="C983" i="5"/>
  <c r="D983" i="5"/>
  <c r="E983" i="5"/>
  <c r="B984" i="5"/>
  <c r="C984" i="5"/>
  <c r="K983" i="3"/>
  <c r="D984" i="5"/>
  <c r="E984" i="5"/>
  <c r="B985" i="5"/>
  <c r="C985" i="5"/>
  <c r="D985" i="5"/>
  <c r="K984" i="6"/>
  <c r="E985" i="5"/>
  <c r="B986" i="5"/>
  <c r="K985" i="2"/>
  <c r="C986" i="5"/>
  <c r="K985" i="3"/>
  <c r="L985" i="3"/>
  <c r="D986" i="5"/>
  <c r="E986" i="5"/>
  <c r="B987" i="5"/>
  <c r="K986" i="2"/>
  <c r="L986" i="2"/>
  <c r="C987" i="5"/>
  <c r="D987" i="5"/>
  <c r="K986" i="6"/>
  <c r="E987" i="5"/>
  <c r="B988" i="5"/>
  <c r="K987" i="2"/>
  <c r="C988" i="5"/>
  <c r="K987" i="3"/>
  <c r="D988" i="5"/>
  <c r="K987" i="6"/>
  <c r="L987" i="6"/>
  <c r="E988" i="5"/>
  <c r="B989" i="5"/>
  <c r="K988" i="2"/>
  <c r="C989" i="5"/>
  <c r="K988" i="3"/>
  <c r="L988" i="3"/>
  <c r="D989" i="5"/>
  <c r="K988" i="6"/>
  <c r="L988" i="6"/>
  <c r="E989" i="5"/>
  <c r="B990" i="5"/>
  <c r="K989" i="2"/>
  <c r="L989" i="2"/>
  <c r="C990" i="5"/>
  <c r="K989" i="3"/>
  <c r="D990" i="5"/>
  <c r="K989" i="6"/>
  <c r="E990" i="5"/>
  <c r="B991" i="5"/>
  <c r="K990" i="2"/>
  <c r="C991" i="5"/>
  <c r="K990" i="3"/>
  <c r="L990" i="3"/>
  <c r="D991" i="5"/>
  <c r="K990" i="6"/>
  <c r="L990" i="6"/>
  <c r="E991" i="5"/>
  <c r="B992" i="5"/>
  <c r="C992" i="5"/>
  <c r="K991" i="3"/>
  <c r="D992" i="5"/>
  <c r="E992" i="5"/>
  <c r="B993" i="5"/>
  <c r="C993" i="5"/>
  <c r="D993" i="5"/>
  <c r="K992" i="6"/>
  <c r="E993" i="5"/>
  <c r="B994" i="5"/>
  <c r="K993" i="2"/>
  <c r="C994" i="5"/>
  <c r="D994" i="5"/>
  <c r="K993" i="6"/>
  <c r="E994" i="5"/>
  <c r="B995" i="5"/>
  <c r="K994" i="2"/>
  <c r="L994" i="2"/>
  <c r="C995" i="5"/>
  <c r="D995" i="5"/>
  <c r="E995" i="5"/>
  <c r="B996" i="5"/>
  <c r="K995" i="2"/>
  <c r="L995" i="2"/>
  <c r="C996" i="5"/>
  <c r="K995" i="3"/>
  <c r="L995" i="3"/>
  <c r="D996" i="5"/>
  <c r="K995" i="6"/>
  <c r="E996" i="5"/>
  <c r="B997" i="5"/>
  <c r="K996" i="2"/>
  <c r="L996" i="2"/>
  <c r="C997" i="5"/>
  <c r="D997" i="5"/>
  <c r="E997" i="5"/>
  <c r="B998" i="5"/>
  <c r="K997" i="2"/>
  <c r="C998" i="5"/>
  <c r="K997" i="3"/>
  <c r="L997" i="3"/>
  <c r="D998" i="5"/>
  <c r="E998" i="5"/>
  <c r="B999" i="5"/>
  <c r="K998" i="2"/>
  <c r="C999" i="5"/>
  <c r="K998" i="3"/>
  <c r="L998" i="3"/>
  <c r="D999" i="5"/>
  <c r="K998" i="6"/>
  <c r="L998" i="6"/>
  <c r="E999" i="5"/>
  <c r="B1000" i="5"/>
  <c r="K999" i="2"/>
  <c r="L999" i="2"/>
  <c r="C1000" i="5"/>
  <c r="D1000" i="5"/>
  <c r="E1000" i="5"/>
  <c r="B1001" i="5"/>
  <c r="C1001" i="5"/>
  <c r="K1000" i="3"/>
  <c r="D1001" i="5"/>
  <c r="K1000" i="6"/>
  <c r="L1000" i="6"/>
  <c r="E1001" i="5"/>
  <c r="B1002" i="5"/>
  <c r="K1001" i="2"/>
  <c r="C1002" i="5"/>
  <c r="D1002" i="5"/>
  <c r="K1001" i="4"/>
  <c r="L1001" i="4"/>
  <c r="E1002" i="5"/>
  <c r="B1003" i="5"/>
  <c r="K1002" i="2"/>
  <c r="L1002" i="2"/>
  <c r="C1003" i="5"/>
  <c r="K1002" i="3"/>
  <c r="L1002" i="3"/>
  <c r="D1003" i="5"/>
  <c r="K1002" i="6"/>
  <c r="E1003" i="5"/>
  <c r="B1004" i="5"/>
  <c r="K1003" i="2"/>
  <c r="C1004" i="5"/>
  <c r="D1004" i="5"/>
  <c r="E1004" i="5"/>
  <c r="B1005" i="5"/>
  <c r="C1005" i="5"/>
  <c r="K1004" i="3"/>
  <c r="D1005" i="5"/>
  <c r="E1005" i="5"/>
  <c r="B1006" i="5"/>
  <c r="K1005" i="2"/>
  <c r="L1005" i="2"/>
  <c r="C1006" i="5"/>
  <c r="K1005" i="3"/>
  <c r="L1005" i="3"/>
  <c r="D1006" i="5"/>
  <c r="K1005" i="6"/>
  <c r="E1006" i="5"/>
  <c r="B1007" i="5"/>
  <c r="K1006" i="2"/>
  <c r="C1007" i="5"/>
  <c r="D1007" i="5"/>
  <c r="E1007" i="5"/>
  <c r="B1008" i="5"/>
  <c r="K1007" i="2"/>
  <c r="C1008" i="5"/>
  <c r="K1007" i="3"/>
  <c r="L1007" i="3"/>
  <c r="D1008" i="5"/>
  <c r="K1007" i="4"/>
  <c r="L1007" i="4"/>
  <c r="E1008" i="5"/>
  <c r="B1009" i="5"/>
  <c r="C1009" i="5"/>
  <c r="D1009" i="5"/>
  <c r="K1008" i="6"/>
  <c r="E1009" i="5"/>
  <c r="B1010" i="5"/>
  <c r="K1009" i="2"/>
  <c r="C1010" i="5"/>
  <c r="K1009" i="3"/>
  <c r="L1009" i="3"/>
  <c r="D1010" i="5"/>
  <c r="E1010" i="5"/>
  <c r="B1011" i="5"/>
  <c r="K1010" i="2"/>
  <c r="L1010" i="2"/>
  <c r="C1011" i="5"/>
  <c r="K1010" i="3"/>
  <c r="L1010" i="3"/>
  <c r="D1011" i="5"/>
  <c r="K1010" i="6"/>
  <c r="L1010" i="6"/>
  <c r="E1011" i="5"/>
  <c r="B1012" i="5"/>
  <c r="K1011" i="2"/>
  <c r="C1012" i="5"/>
  <c r="D1012" i="5"/>
  <c r="K1011" i="4"/>
  <c r="L1011" i="4"/>
  <c r="E1012" i="5"/>
  <c r="B1013" i="5"/>
  <c r="K1012" i="2"/>
  <c r="C1013" i="5"/>
  <c r="D1013" i="5"/>
  <c r="E1013" i="5"/>
  <c r="B1014" i="5"/>
  <c r="K1013" i="2"/>
  <c r="L1013" i="2"/>
  <c r="C1014" i="5"/>
  <c r="K1013" i="3"/>
  <c r="L1013" i="3"/>
  <c r="D1014" i="5"/>
  <c r="K1013" i="6"/>
  <c r="E1014" i="5"/>
  <c r="B1015" i="5"/>
  <c r="K1014" i="2"/>
  <c r="L1014" i="2"/>
  <c r="C1015" i="5"/>
  <c r="K1014" i="3"/>
  <c r="L1014" i="3"/>
  <c r="D1015" i="5"/>
  <c r="K1014" i="4"/>
  <c r="E1015" i="5"/>
  <c r="B1016" i="5"/>
  <c r="K1015" i="2"/>
  <c r="C1016" i="5"/>
  <c r="D1016" i="5"/>
  <c r="K1015" i="6"/>
  <c r="L1015" i="6"/>
  <c r="E1016" i="5"/>
  <c r="B1017" i="5"/>
  <c r="K1016" i="2"/>
  <c r="L1016" i="2"/>
  <c r="C1017" i="5"/>
  <c r="D1017" i="5"/>
  <c r="K1016" i="6"/>
  <c r="E1017" i="5"/>
  <c r="B1018" i="5"/>
  <c r="C1018" i="5"/>
  <c r="K1017" i="3"/>
  <c r="L1017" i="3"/>
  <c r="D1018" i="5"/>
  <c r="K1017" i="6"/>
  <c r="L1017" i="6"/>
  <c r="E1018" i="5"/>
  <c r="B1019" i="5"/>
  <c r="C1019" i="5"/>
  <c r="D1019" i="5"/>
  <c r="K1018" i="6"/>
  <c r="L1018" i="6"/>
  <c r="E1019" i="5"/>
  <c r="B1020" i="5"/>
  <c r="K1019" i="2"/>
  <c r="L1019" i="2"/>
  <c r="C1020" i="5"/>
  <c r="D1020" i="5"/>
  <c r="E1020" i="5"/>
  <c r="B1021" i="5"/>
  <c r="C1021" i="5"/>
  <c r="D1021" i="5"/>
  <c r="K1020" i="4"/>
  <c r="L1020" i="4"/>
  <c r="E1021" i="5"/>
  <c r="B1022" i="5"/>
  <c r="K1021" i="2"/>
  <c r="C1022" i="5"/>
  <c r="K1021" i="3"/>
  <c r="L1021" i="3"/>
  <c r="D1022" i="5"/>
  <c r="K1021" i="4"/>
  <c r="E1022" i="5"/>
  <c r="B1023" i="5"/>
  <c r="C1023" i="5"/>
  <c r="K1022" i="3"/>
  <c r="L1022" i="3"/>
  <c r="D1023" i="5"/>
  <c r="K1022" i="4"/>
  <c r="L1022" i="4"/>
  <c r="E1023" i="5"/>
  <c r="B1024" i="5"/>
  <c r="C1024" i="5"/>
  <c r="D1024" i="5"/>
  <c r="K1023" i="6"/>
  <c r="E1024" i="5"/>
  <c r="B1025" i="5"/>
  <c r="C1025" i="5"/>
  <c r="K1024" i="3"/>
  <c r="D1025" i="5"/>
  <c r="K1024" i="4"/>
  <c r="L1024" i="4"/>
  <c r="E1025" i="5"/>
  <c r="B1026" i="5"/>
  <c r="C1026" i="5"/>
  <c r="D1026" i="5"/>
  <c r="E1026" i="5"/>
  <c r="B1027" i="5"/>
  <c r="K1026" i="2"/>
  <c r="L1026" i="2"/>
  <c r="C1027" i="5"/>
  <c r="K1026" i="3"/>
  <c r="L1026" i="3"/>
  <c r="D1027" i="5"/>
  <c r="E1027" i="5"/>
  <c r="B1028" i="5"/>
  <c r="K1027" i="2"/>
  <c r="C1028" i="5"/>
  <c r="K1027" i="3"/>
  <c r="L1027" i="3"/>
  <c r="D1028" i="5"/>
  <c r="K1027" i="4"/>
  <c r="L1027" i="4"/>
  <c r="E1028" i="5"/>
  <c r="B1029" i="5"/>
  <c r="K1028" i="2"/>
  <c r="C1029" i="5"/>
  <c r="K1028" i="3"/>
  <c r="L1028" i="3"/>
  <c r="D1029" i="5"/>
  <c r="K1028" i="6"/>
  <c r="E1029" i="5"/>
  <c r="B1030" i="5"/>
  <c r="K1029" i="2"/>
  <c r="L1029" i="2"/>
  <c r="C1030" i="5"/>
  <c r="K1029" i="3"/>
  <c r="L1029" i="3"/>
  <c r="D1030" i="5"/>
  <c r="E1030" i="5"/>
  <c r="B1031" i="5"/>
  <c r="K1030" i="2"/>
  <c r="L1030" i="2"/>
  <c r="C1031" i="5"/>
  <c r="K1030" i="3"/>
  <c r="L1030" i="3"/>
  <c r="D1031" i="5"/>
  <c r="K1030" i="6"/>
  <c r="L1030" i="6"/>
  <c r="E1031" i="5"/>
  <c r="B1032" i="5"/>
  <c r="C1032" i="5"/>
  <c r="K1031" i="3"/>
  <c r="D1032" i="5"/>
  <c r="K1031" i="6"/>
  <c r="L1031" i="6"/>
  <c r="E1032" i="5"/>
  <c r="B1033" i="5"/>
  <c r="C1033" i="5"/>
  <c r="K1032" i="3"/>
  <c r="D1033" i="5"/>
  <c r="E1033" i="5"/>
  <c r="B1034" i="5"/>
  <c r="K1033" i="2"/>
  <c r="C1034" i="5"/>
  <c r="D1034" i="5"/>
  <c r="E1034" i="5"/>
  <c r="B1035" i="5"/>
  <c r="K1034" i="2"/>
  <c r="C1035" i="5"/>
  <c r="K1034" i="3"/>
  <c r="D1035" i="5"/>
  <c r="K1034" i="6"/>
  <c r="L1034" i="6"/>
  <c r="E1035" i="5"/>
  <c r="B1036" i="5"/>
  <c r="C1036" i="5"/>
  <c r="D1036" i="5"/>
  <c r="K1035" i="4"/>
  <c r="E1036" i="5"/>
  <c r="B1037" i="5"/>
  <c r="K1036" i="2"/>
  <c r="C1037" i="5"/>
  <c r="D1037" i="5"/>
  <c r="K1036" i="4"/>
  <c r="L1036" i="4"/>
  <c r="E1037" i="5"/>
  <c r="B1038" i="5"/>
  <c r="K1037" i="2"/>
  <c r="C1038" i="5"/>
  <c r="K1037" i="3"/>
  <c r="L1037" i="3"/>
  <c r="D1038" i="5"/>
  <c r="K1037" i="6"/>
  <c r="L1037" i="6"/>
  <c r="E1038" i="5"/>
  <c r="B1039" i="5"/>
  <c r="C1039" i="5"/>
  <c r="K1038" i="3"/>
  <c r="D1039" i="5"/>
  <c r="K1038" i="4"/>
  <c r="L1038" i="4"/>
  <c r="E1039" i="5"/>
  <c r="B1040" i="5"/>
  <c r="K1039" i="2"/>
  <c r="L1039" i="2"/>
  <c r="C1040" i="5"/>
  <c r="K1039" i="3"/>
  <c r="L1039" i="3"/>
  <c r="D1040" i="5"/>
  <c r="E1040" i="5"/>
  <c r="B1041" i="5"/>
  <c r="K1040" i="2"/>
  <c r="L1040" i="2"/>
  <c r="C1041" i="5"/>
  <c r="K1040" i="3"/>
  <c r="L1040" i="3"/>
  <c r="D1041" i="5"/>
  <c r="K1040" i="6"/>
  <c r="E1041" i="5"/>
  <c r="B1042" i="5"/>
  <c r="K1041" i="2"/>
  <c r="C1042" i="5"/>
  <c r="K1041" i="3"/>
  <c r="D1042" i="5"/>
  <c r="E1042" i="5"/>
  <c r="B1043" i="5"/>
  <c r="C1043" i="5"/>
  <c r="K1042" i="3"/>
  <c r="L1042" i="3"/>
  <c r="D1043" i="5"/>
  <c r="K1042" i="6"/>
  <c r="E1043" i="5"/>
  <c r="B1044" i="5"/>
  <c r="K1043" i="2"/>
  <c r="L1043" i="2"/>
  <c r="C1044" i="5"/>
  <c r="K1043" i="3"/>
  <c r="L1043" i="3"/>
  <c r="D1044" i="5"/>
  <c r="K1043" i="6"/>
  <c r="E1044" i="5"/>
  <c r="B1045" i="5"/>
  <c r="C1045" i="5"/>
  <c r="K1044" i="3"/>
  <c r="D1045" i="5"/>
  <c r="K1044" i="6"/>
  <c r="L1044" i="6"/>
  <c r="E1045" i="5"/>
  <c r="B1046" i="5"/>
  <c r="K1045" i="2"/>
  <c r="L1045" i="2"/>
  <c r="C1046" i="5"/>
  <c r="K1045" i="3"/>
  <c r="L1045" i="3"/>
  <c r="D1046" i="5"/>
  <c r="K1045" i="4"/>
  <c r="L1045" i="4"/>
  <c r="E1046" i="5"/>
  <c r="B1047" i="5"/>
  <c r="K1046" i="2"/>
  <c r="C1047" i="5"/>
  <c r="K1046" i="3"/>
  <c r="D1047" i="5"/>
  <c r="K1046" i="4"/>
  <c r="E1047" i="5"/>
  <c r="B1048" i="5"/>
  <c r="K1047" i="2"/>
  <c r="L1047" i="2"/>
  <c r="C1048" i="5"/>
  <c r="D1048" i="5"/>
  <c r="E1048" i="5"/>
  <c r="B1049" i="5"/>
  <c r="C1049" i="5"/>
  <c r="D1049" i="5"/>
  <c r="K1048" i="6"/>
  <c r="L1048" i="6"/>
  <c r="E1049" i="5"/>
  <c r="B1050" i="5"/>
  <c r="K1049" i="2"/>
  <c r="L1049" i="2"/>
  <c r="C1050" i="5"/>
  <c r="D1050" i="5"/>
  <c r="K1049" i="6"/>
  <c r="L1049" i="6"/>
  <c r="E1050" i="5"/>
  <c r="B1051" i="5"/>
  <c r="K1050" i="2"/>
  <c r="C1051" i="5"/>
  <c r="D1051" i="5"/>
  <c r="K1050" i="6"/>
  <c r="L1050" i="6"/>
  <c r="E1051" i="5"/>
  <c r="B1052" i="5"/>
  <c r="K1051" i="2"/>
  <c r="C1052" i="5"/>
  <c r="K1051" i="3"/>
  <c r="L1051" i="3"/>
  <c r="D1052" i="5"/>
  <c r="E1052" i="5"/>
  <c r="B1053" i="5"/>
  <c r="K1052" i="2"/>
  <c r="L1052" i="2"/>
  <c r="C1053" i="5"/>
  <c r="K1052" i="3"/>
  <c r="L1052" i="3"/>
  <c r="D1053" i="5"/>
  <c r="K1052" i="6"/>
  <c r="L1052" i="6"/>
  <c r="E1053" i="5"/>
  <c r="B1054" i="5"/>
  <c r="C1054" i="5"/>
  <c r="D1054" i="5"/>
  <c r="K1053" i="6"/>
  <c r="L1053" i="6"/>
  <c r="E1054" i="5"/>
  <c r="B1055" i="5"/>
  <c r="K1054" i="2"/>
  <c r="L1054" i="2"/>
  <c r="C1055" i="5"/>
  <c r="K1054" i="3"/>
  <c r="L1054" i="3"/>
  <c r="D1055" i="5"/>
  <c r="K1054" i="6"/>
  <c r="L1054" i="6"/>
  <c r="E1055" i="5"/>
  <c r="B1056" i="5"/>
  <c r="C1056" i="5"/>
  <c r="K1055" i="3"/>
  <c r="L1055" i="3"/>
  <c r="D1056" i="5"/>
  <c r="E1056" i="5"/>
  <c r="B1057" i="5"/>
  <c r="K1056" i="2"/>
  <c r="L1056" i="2"/>
  <c r="C1057" i="5"/>
  <c r="K1056" i="3"/>
  <c r="L1056" i="3"/>
  <c r="D1057" i="5"/>
  <c r="E1057" i="5"/>
  <c r="B1058" i="5"/>
  <c r="K1057" i="2"/>
  <c r="C1058" i="5"/>
  <c r="K1057" i="3"/>
  <c r="L1057" i="3"/>
  <c r="D1058" i="5"/>
  <c r="E1058" i="5"/>
  <c r="B1059" i="5"/>
  <c r="C1059" i="5"/>
  <c r="K1058" i="3"/>
  <c r="D1059" i="5"/>
  <c r="E1059" i="5"/>
  <c r="B1060" i="5"/>
  <c r="C1060" i="5"/>
  <c r="D1060" i="5"/>
  <c r="K1059" i="6"/>
  <c r="L1059" i="6"/>
  <c r="E1060" i="5"/>
  <c r="B1061" i="5"/>
  <c r="C1061" i="5"/>
  <c r="K1060" i="3"/>
  <c r="L1060" i="3"/>
  <c r="D1061" i="5"/>
  <c r="K1060" i="6"/>
  <c r="E1061" i="5"/>
  <c r="B1062" i="5"/>
  <c r="C1062" i="5"/>
  <c r="K1061" i="3"/>
  <c r="D1062" i="5"/>
  <c r="E1062" i="5"/>
  <c r="B1063" i="5"/>
  <c r="K1062" i="2"/>
  <c r="L1062" i="2"/>
  <c r="C1063" i="5"/>
  <c r="K1062" i="3"/>
  <c r="L1062" i="3"/>
  <c r="D1063" i="5"/>
  <c r="K1062" i="6"/>
  <c r="E1063" i="5"/>
  <c r="B1064" i="5"/>
  <c r="C1064" i="5"/>
  <c r="K1063" i="3"/>
  <c r="L1063" i="3"/>
  <c r="D1064" i="5"/>
  <c r="E1064" i="5"/>
  <c r="B1065" i="5"/>
  <c r="K1064" i="2"/>
  <c r="C1065" i="5"/>
  <c r="D1065" i="5"/>
  <c r="E1065" i="5"/>
  <c r="B1066" i="5"/>
  <c r="K1065" i="2"/>
  <c r="C1066" i="5"/>
  <c r="D1066" i="5"/>
  <c r="K1065" i="6"/>
  <c r="E1066" i="5"/>
  <c r="B1067" i="5"/>
  <c r="K1066" i="2"/>
  <c r="C1067" i="5"/>
  <c r="K1066" i="3"/>
  <c r="L1066" i="3"/>
  <c r="D1067" i="5"/>
  <c r="K1066" i="4"/>
  <c r="L1066" i="4"/>
  <c r="E1067" i="5"/>
  <c r="B1068" i="5"/>
  <c r="C1068" i="5"/>
  <c r="K1067" i="3"/>
  <c r="D1068" i="5"/>
  <c r="K1067" i="4"/>
  <c r="L1067" i="4"/>
  <c r="E1068" i="5"/>
  <c r="B1069" i="5"/>
  <c r="C1069" i="5"/>
  <c r="D1069" i="5"/>
  <c r="K1068" i="6"/>
  <c r="E1069" i="5"/>
  <c r="B1070" i="5"/>
  <c r="C1070" i="5"/>
  <c r="K1069" i="3"/>
  <c r="D1070" i="5"/>
  <c r="K1069" i="6"/>
  <c r="E1070" i="5"/>
  <c r="B1071" i="5"/>
  <c r="K1070" i="2"/>
  <c r="C1071" i="5"/>
  <c r="K1070" i="3"/>
  <c r="D1071" i="5"/>
  <c r="K1070" i="4"/>
  <c r="L1070" i="4"/>
  <c r="E1071" i="5"/>
  <c r="B1072" i="5"/>
  <c r="K1071" i="2"/>
  <c r="L1071" i="2"/>
  <c r="C1072" i="5"/>
  <c r="K1071" i="3"/>
  <c r="L1071" i="3"/>
  <c r="D1072" i="5"/>
  <c r="K1071" i="4"/>
  <c r="L1071" i="4"/>
  <c r="E1072" i="5"/>
  <c r="B1073" i="5"/>
  <c r="K1072" i="2"/>
  <c r="C1073" i="5"/>
  <c r="D1073" i="5"/>
  <c r="K1072" i="4"/>
  <c r="L1072" i="4"/>
  <c r="E1073" i="5"/>
  <c r="B1074" i="5"/>
  <c r="K1073" i="2"/>
  <c r="L1073" i="2"/>
  <c r="C1074" i="5"/>
  <c r="D1074" i="5"/>
  <c r="K1073" i="4"/>
  <c r="L1073" i="4"/>
  <c r="E1074" i="5"/>
  <c r="B1075" i="5"/>
  <c r="K1074" i="2"/>
  <c r="C1075" i="5"/>
  <c r="D1075" i="5"/>
  <c r="K1074" i="4"/>
  <c r="L1074" i="4"/>
  <c r="E1075" i="5"/>
  <c r="B1076" i="5"/>
  <c r="K1075" i="2"/>
  <c r="L1075" i="2"/>
  <c r="C1076" i="5"/>
  <c r="D1076" i="5"/>
  <c r="E1076" i="5"/>
  <c r="B1077" i="5"/>
  <c r="C1077" i="5"/>
  <c r="K1076" i="3"/>
  <c r="D1077" i="5"/>
  <c r="E1077" i="5"/>
  <c r="B1078" i="5"/>
  <c r="C1078" i="5"/>
  <c r="D1078" i="5"/>
  <c r="K1077" i="4"/>
  <c r="L1077" i="4"/>
  <c r="E1078" i="5"/>
  <c r="B1079" i="5"/>
  <c r="K1078" i="2"/>
  <c r="L1078" i="2"/>
  <c r="C1079" i="5"/>
  <c r="K1078" i="3"/>
  <c r="L1078" i="3"/>
  <c r="D1079" i="5"/>
  <c r="K1078" i="6"/>
  <c r="E1079" i="5"/>
  <c r="B1080" i="5"/>
  <c r="K1079" i="2"/>
  <c r="C1080" i="5"/>
  <c r="K1079" i="3"/>
  <c r="D1080" i="5"/>
  <c r="K1079" i="4"/>
  <c r="L1079" i="4"/>
  <c r="E1080" i="5"/>
  <c r="B1081" i="5"/>
  <c r="C1081" i="5"/>
  <c r="D1081" i="5"/>
  <c r="K1080" i="4"/>
  <c r="L1080" i="4"/>
  <c r="E1081" i="5"/>
  <c r="B1082" i="5"/>
  <c r="K1081" i="2"/>
  <c r="L1081" i="2"/>
  <c r="C1082" i="5"/>
  <c r="D1082" i="5"/>
  <c r="K1081" i="6"/>
  <c r="E1082" i="5"/>
  <c r="B1083" i="5"/>
  <c r="K1082" i="2"/>
  <c r="L1082" i="2"/>
  <c r="C1083" i="5"/>
  <c r="K1082" i="3"/>
  <c r="L1082" i="3"/>
  <c r="D1083" i="5"/>
  <c r="K1082" i="4"/>
  <c r="L1082" i="4"/>
  <c r="E1083" i="5"/>
  <c r="B1084" i="5"/>
  <c r="C1084" i="5"/>
  <c r="K1083" i="3"/>
  <c r="L1083" i="3"/>
  <c r="D1084" i="5"/>
  <c r="E1084" i="5"/>
  <c r="B1085" i="5"/>
  <c r="K1084" i="2"/>
  <c r="L1084" i="2"/>
  <c r="C1085" i="5"/>
  <c r="K1084" i="3"/>
  <c r="L1084" i="3"/>
  <c r="D1085" i="5"/>
  <c r="E1085" i="5"/>
  <c r="B1086" i="5"/>
  <c r="C1086" i="5"/>
  <c r="D1086" i="5"/>
  <c r="E1086" i="5"/>
  <c r="B1087" i="5"/>
  <c r="K1086" i="2"/>
  <c r="L1086" i="2"/>
  <c r="C1087" i="5"/>
  <c r="K1086" i="3"/>
  <c r="L1086" i="3"/>
  <c r="D1087" i="5"/>
  <c r="E1087" i="5"/>
  <c r="B1088" i="5"/>
  <c r="C1088" i="5"/>
  <c r="D1088" i="5"/>
  <c r="E1088" i="5"/>
  <c r="B1089" i="5"/>
  <c r="K1088" i="2"/>
  <c r="L1088" i="2"/>
  <c r="C1089" i="5"/>
  <c r="K1088" i="3"/>
  <c r="L1088" i="3"/>
  <c r="D1089" i="5"/>
  <c r="K1088" i="4"/>
  <c r="E1089" i="5"/>
  <c r="B1090" i="5"/>
  <c r="K1089" i="2"/>
  <c r="L1089" i="2"/>
  <c r="C1090" i="5"/>
  <c r="K1089" i="3"/>
  <c r="L1089" i="3"/>
  <c r="D1090" i="5"/>
  <c r="K1089" i="4"/>
  <c r="L1089" i="4"/>
  <c r="E1090" i="5"/>
  <c r="B1091" i="5"/>
  <c r="K1090" i="2"/>
  <c r="C1091" i="5"/>
  <c r="K1090" i="3"/>
  <c r="L1090" i="3"/>
  <c r="D1091" i="5"/>
  <c r="K1090" i="4"/>
  <c r="L1090" i="4"/>
  <c r="E1091" i="5"/>
  <c r="B1092" i="5"/>
  <c r="C1092" i="5"/>
  <c r="D1092" i="5"/>
  <c r="K1091" i="4"/>
  <c r="E1092" i="5"/>
  <c r="B1093" i="5"/>
  <c r="K1092" i="2"/>
  <c r="C1093" i="5"/>
  <c r="D1093" i="5"/>
  <c r="E1093" i="5"/>
  <c r="B1094" i="5"/>
  <c r="K1093" i="2"/>
  <c r="C1094" i="5"/>
  <c r="D1094" i="5"/>
  <c r="K1093" i="6"/>
  <c r="E1094" i="5"/>
  <c r="B1095" i="5"/>
  <c r="K1094" i="2"/>
  <c r="C1095" i="5"/>
  <c r="D1095" i="5"/>
  <c r="E1095" i="5"/>
  <c r="B1096" i="5"/>
  <c r="K1095" i="2"/>
  <c r="C1096" i="5"/>
  <c r="D1096" i="5"/>
  <c r="E1096" i="5"/>
  <c r="B1097" i="5"/>
  <c r="K1096" i="2"/>
  <c r="L1096" i="2"/>
  <c r="C1097" i="5"/>
  <c r="D1097" i="5"/>
  <c r="E1097" i="5"/>
  <c r="B1098" i="5"/>
  <c r="K1097" i="2"/>
  <c r="L1097" i="2"/>
  <c r="C1098" i="5"/>
  <c r="D1098" i="5"/>
  <c r="E1098" i="5"/>
  <c r="B1099" i="5"/>
  <c r="K1098" i="2"/>
  <c r="L1098" i="2"/>
  <c r="C1099" i="5"/>
  <c r="D1099" i="5"/>
  <c r="K1098" i="4"/>
  <c r="L1098" i="4"/>
  <c r="E1099" i="5"/>
  <c r="B1100" i="5"/>
  <c r="C1100" i="5"/>
  <c r="K1099" i="3"/>
  <c r="L1099" i="3"/>
  <c r="D1100" i="5"/>
  <c r="E1100" i="5"/>
  <c r="B1101" i="5"/>
  <c r="K1100" i="2"/>
  <c r="C1101" i="5"/>
  <c r="K1100" i="3"/>
  <c r="D1101" i="5"/>
  <c r="K1100" i="6"/>
  <c r="E1101" i="5"/>
  <c r="B1102" i="5"/>
  <c r="K1101" i="2"/>
  <c r="C1102" i="5"/>
  <c r="D1102" i="5"/>
  <c r="E1102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3" i="5"/>
  <c r="D4" i="5"/>
  <c r="D5" i="5"/>
  <c r="D6" i="5"/>
  <c r="D7" i="5"/>
  <c r="K6" i="6"/>
  <c r="L6" i="6"/>
  <c r="D8" i="5"/>
  <c r="D9" i="5"/>
  <c r="D10" i="5"/>
  <c r="K9" i="4"/>
  <c r="L9" i="4"/>
  <c r="D11" i="5"/>
  <c r="K10" i="4"/>
  <c r="D12" i="5"/>
  <c r="D13" i="5"/>
  <c r="K12" i="4"/>
  <c r="D14" i="5"/>
  <c r="K13" i="6"/>
  <c r="D15" i="5"/>
  <c r="D16" i="5"/>
  <c r="D17" i="5"/>
  <c r="K16" i="4"/>
  <c r="D18" i="5"/>
  <c r="D19" i="5"/>
  <c r="D20" i="5"/>
  <c r="K19" i="6"/>
  <c r="D21" i="5"/>
  <c r="K20" i="6"/>
  <c r="L20" i="6"/>
  <c r="D22" i="5"/>
  <c r="K21" i="6"/>
  <c r="D23" i="5"/>
  <c r="D24" i="5"/>
  <c r="K23" i="6"/>
  <c r="D25" i="5"/>
  <c r="D26" i="5"/>
  <c r="K25" i="4"/>
  <c r="L25" i="4"/>
  <c r="D27" i="5"/>
  <c r="K26" i="4"/>
  <c r="L26" i="4"/>
  <c r="D28" i="5"/>
  <c r="D29" i="5"/>
  <c r="D30" i="5"/>
  <c r="D31" i="5"/>
  <c r="D32" i="5"/>
  <c r="K31" i="4"/>
  <c r="D33" i="5"/>
  <c r="K32" i="4"/>
  <c r="L32" i="4"/>
  <c r="D34" i="5"/>
  <c r="D35" i="5"/>
  <c r="D36" i="5"/>
  <c r="D37" i="5"/>
  <c r="D38" i="5"/>
  <c r="D39" i="5"/>
  <c r="K38" i="4"/>
  <c r="D40" i="5"/>
  <c r="K39" i="6"/>
  <c r="K39" i="4"/>
  <c r="L39" i="4"/>
  <c r="D41" i="5"/>
  <c r="K40" i="6"/>
  <c r="D42" i="5"/>
  <c r="K41" i="4"/>
  <c r="L41" i="4"/>
  <c r="D43" i="5"/>
  <c r="K42" i="4"/>
  <c r="L42" i="4"/>
  <c r="D44" i="5"/>
  <c r="D45" i="5"/>
  <c r="K44" i="4"/>
  <c r="L44" i="4"/>
  <c r="D46" i="5"/>
  <c r="D47" i="5"/>
  <c r="K46" i="6"/>
  <c r="D48" i="5"/>
  <c r="K47" i="4"/>
  <c r="D49" i="5"/>
  <c r="K48" i="6"/>
  <c r="L48" i="6"/>
  <c r="D50" i="5"/>
  <c r="D51" i="5"/>
  <c r="D52" i="5"/>
  <c r="D53" i="5"/>
  <c r="K52" i="6"/>
  <c r="D54" i="5"/>
  <c r="D55" i="5"/>
  <c r="K54" i="4"/>
  <c r="D56" i="5"/>
  <c r="K55" i="4"/>
  <c r="D57" i="5"/>
  <c r="D58" i="5"/>
  <c r="K57" i="6"/>
  <c r="L57" i="6"/>
  <c r="D59" i="5"/>
  <c r="D60" i="5"/>
  <c r="K59" i="6"/>
  <c r="D61" i="5"/>
  <c r="K60" i="6"/>
  <c r="D62" i="5"/>
  <c r="D63" i="5"/>
  <c r="K62" i="4"/>
  <c r="D64" i="5"/>
  <c r="K63" i="6"/>
  <c r="D65" i="5"/>
  <c r="K64" i="6"/>
  <c r="L64" i="6"/>
  <c r="D66" i="5"/>
  <c r="K65" i="6"/>
  <c r="D67" i="5"/>
  <c r="D68" i="5"/>
  <c r="D69" i="5"/>
  <c r="D70" i="5"/>
  <c r="K69" i="4"/>
  <c r="D71" i="5"/>
  <c r="D72" i="5"/>
  <c r="D73" i="5"/>
  <c r="D74" i="5"/>
  <c r="D75" i="5"/>
  <c r="K74" i="4"/>
  <c r="D76" i="5"/>
  <c r="D77" i="5"/>
  <c r="D78" i="5"/>
  <c r="K77" i="6"/>
  <c r="D79" i="5"/>
  <c r="K78" i="6"/>
  <c r="L78" i="6"/>
  <c r="D80" i="5"/>
  <c r="K79" i="4"/>
  <c r="D81" i="5"/>
  <c r="D82" i="5"/>
  <c r="K81" i="4"/>
  <c r="D83" i="5"/>
  <c r="K82" i="4"/>
  <c r="L82" i="4"/>
  <c r="D84" i="5"/>
  <c r="D85" i="5"/>
  <c r="D86" i="5"/>
  <c r="K85" i="6"/>
  <c r="D87" i="5"/>
  <c r="D88" i="5"/>
  <c r="K87" i="6"/>
  <c r="D89" i="5"/>
  <c r="K88" i="4"/>
  <c r="D90" i="5"/>
  <c r="K89" i="6"/>
  <c r="L89" i="6"/>
  <c r="D91" i="5"/>
  <c r="K90" i="6"/>
  <c r="D92" i="5"/>
  <c r="D93" i="5"/>
  <c r="K92" i="4"/>
  <c r="D94" i="5"/>
  <c r="D95" i="5"/>
  <c r="D96" i="5"/>
  <c r="D97" i="5"/>
  <c r="D98" i="5"/>
  <c r="K97" i="6"/>
  <c r="D99" i="5"/>
  <c r="K98" i="4"/>
  <c r="L98" i="4"/>
  <c r="D100" i="5"/>
  <c r="K99" i="6"/>
  <c r="L99" i="6"/>
  <c r="D101" i="5"/>
  <c r="D102" i="5"/>
  <c r="D3" i="5"/>
  <c r="C4" i="5"/>
  <c r="K3" i="3"/>
  <c r="C5" i="5"/>
  <c r="K4" i="3"/>
  <c r="L4" i="3"/>
  <c r="C6" i="5"/>
  <c r="C7" i="5"/>
  <c r="K6" i="3"/>
  <c r="C8" i="5"/>
  <c r="K7" i="3"/>
  <c r="C9" i="5"/>
  <c r="C10" i="5"/>
  <c r="K9" i="3"/>
  <c r="C11" i="5"/>
  <c r="K10" i="3"/>
  <c r="L10" i="3"/>
  <c r="C12" i="5"/>
  <c r="C13" i="5"/>
  <c r="C14" i="5"/>
  <c r="C15" i="5"/>
  <c r="C16" i="5"/>
  <c r="K15" i="3"/>
  <c r="C17" i="5"/>
  <c r="K16" i="3"/>
  <c r="L16" i="3"/>
  <c r="C18" i="5"/>
  <c r="K17" i="3"/>
  <c r="C19" i="5"/>
  <c r="C20" i="5"/>
  <c r="C21" i="5"/>
  <c r="C22" i="5"/>
  <c r="K21" i="3"/>
  <c r="L21" i="3"/>
  <c r="C23" i="5"/>
  <c r="K22" i="3"/>
  <c r="C24" i="5"/>
  <c r="K23" i="3"/>
  <c r="C25" i="5"/>
  <c r="K24" i="3"/>
  <c r="L24" i="3"/>
  <c r="C26" i="5"/>
  <c r="K25" i="3"/>
  <c r="C27" i="5"/>
  <c r="K26" i="3"/>
  <c r="C28" i="5"/>
  <c r="K27" i="3"/>
  <c r="C29" i="5"/>
  <c r="K28" i="3"/>
  <c r="L28" i="3"/>
  <c r="C30" i="5"/>
  <c r="K29" i="3"/>
  <c r="L29" i="3"/>
  <c r="C31" i="5"/>
  <c r="K30" i="3"/>
  <c r="C32" i="5"/>
  <c r="C33" i="5"/>
  <c r="K32" i="3"/>
  <c r="L32" i="3"/>
  <c r="C34" i="5"/>
  <c r="C35" i="5"/>
  <c r="K34" i="3"/>
  <c r="C36" i="5"/>
  <c r="K35" i="3"/>
  <c r="C37" i="5"/>
  <c r="K36" i="3"/>
  <c r="L36" i="3"/>
  <c r="C38" i="5"/>
  <c r="K37" i="3"/>
  <c r="C39" i="5"/>
  <c r="K38" i="3"/>
  <c r="L38" i="3"/>
  <c r="C40" i="5"/>
  <c r="C41" i="5"/>
  <c r="C42" i="5"/>
  <c r="C43" i="5"/>
  <c r="K42" i="3"/>
  <c r="L42" i="3"/>
  <c r="C44" i="5"/>
  <c r="K43" i="3"/>
  <c r="C45" i="5"/>
  <c r="K44" i="3"/>
  <c r="L44" i="3"/>
  <c r="C46" i="5"/>
  <c r="K45" i="3"/>
  <c r="L45" i="3"/>
  <c r="C47" i="5"/>
  <c r="C48" i="5"/>
  <c r="K47" i="3"/>
  <c r="C49" i="5"/>
  <c r="C50" i="5"/>
  <c r="C51" i="5"/>
  <c r="K50" i="3"/>
  <c r="C52" i="5"/>
  <c r="K51" i="3"/>
  <c r="C53" i="5"/>
  <c r="K52" i="3"/>
  <c r="L52" i="3"/>
  <c r="C54" i="5"/>
  <c r="C55" i="5"/>
  <c r="K54" i="3"/>
  <c r="C56" i="5"/>
  <c r="K55" i="3"/>
  <c r="C57" i="5"/>
  <c r="K56" i="3"/>
  <c r="C58" i="5"/>
  <c r="K57" i="3"/>
  <c r="C59" i="5"/>
  <c r="K58" i="3"/>
  <c r="L58" i="3"/>
  <c r="C60" i="5"/>
  <c r="C61" i="5"/>
  <c r="K60" i="3"/>
  <c r="L60" i="3"/>
  <c r="C62" i="5"/>
  <c r="K61" i="3"/>
  <c r="C63" i="5"/>
  <c r="K62" i="3"/>
  <c r="C64" i="5"/>
  <c r="K63" i="3"/>
  <c r="C65" i="5"/>
  <c r="C66" i="5"/>
  <c r="K65" i="3"/>
  <c r="C67" i="5"/>
  <c r="C68" i="5"/>
  <c r="C69" i="5"/>
  <c r="K68" i="3"/>
  <c r="L68" i="3"/>
  <c r="C70" i="5"/>
  <c r="K69" i="3"/>
  <c r="C71" i="5"/>
  <c r="K70" i="3"/>
  <c r="C72" i="5"/>
  <c r="K71" i="3"/>
  <c r="C73" i="5"/>
  <c r="K72" i="3"/>
  <c r="L72" i="3"/>
  <c r="C74" i="5"/>
  <c r="C75" i="5"/>
  <c r="K74" i="3"/>
  <c r="C76" i="5"/>
  <c r="K75" i="3"/>
  <c r="C77" i="5"/>
  <c r="K76" i="3"/>
  <c r="L76" i="3"/>
  <c r="C78" i="5"/>
  <c r="K77" i="3"/>
  <c r="L77" i="3"/>
  <c r="C79" i="5"/>
  <c r="K78" i="3"/>
  <c r="C80" i="5"/>
  <c r="C81" i="5"/>
  <c r="K80" i="3"/>
  <c r="L80" i="3"/>
  <c r="C82" i="5"/>
  <c r="K81" i="3"/>
  <c r="C83" i="5"/>
  <c r="K82" i="3"/>
  <c r="C84" i="5"/>
  <c r="K83" i="3"/>
  <c r="C85" i="5"/>
  <c r="K84" i="3"/>
  <c r="L84" i="3"/>
  <c r="C86" i="5"/>
  <c r="K85" i="3"/>
  <c r="C87" i="5"/>
  <c r="C88" i="5"/>
  <c r="C89" i="5"/>
  <c r="C90" i="5"/>
  <c r="K89" i="3"/>
  <c r="L89" i="3"/>
  <c r="C91" i="5"/>
  <c r="C92" i="5"/>
  <c r="K91" i="3"/>
  <c r="L91" i="3"/>
  <c r="C93" i="5"/>
  <c r="K92" i="3"/>
  <c r="L92" i="3"/>
  <c r="C94" i="5"/>
  <c r="K93" i="3"/>
  <c r="C95" i="5"/>
  <c r="K94" i="3"/>
  <c r="C96" i="5"/>
  <c r="K95" i="3"/>
  <c r="L95" i="3"/>
  <c r="C97" i="5"/>
  <c r="K96" i="3"/>
  <c r="C98" i="5"/>
  <c r="K97" i="3"/>
  <c r="L97" i="3"/>
  <c r="C99" i="5"/>
  <c r="K98" i="3"/>
  <c r="C100" i="5"/>
  <c r="K99" i="3"/>
  <c r="C101" i="5"/>
  <c r="K100" i="3"/>
  <c r="C102" i="5"/>
  <c r="K101" i="3"/>
  <c r="L101" i="3"/>
  <c r="C3" i="5"/>
  <c r="K2" i="3"/>
  <c r="B4" i="5"/>
  <c r="K3" i="2"/>
  <c r="B5" i="5"/>
  <c r="K4" i="2"/>
  <c r="L4" i="2"/>
  <c r="B6" i="5"/>
  <c r="K5" i="2"/>
  <c r="L5" i="2"/>
  <c r="B7" i="5"/>
  <c r="B8" i="5"/>
  <c r="K7" i="2"/>
  <c r="B9" i="5"/>
  <c r="K8" i="2"/>
  <c r="B10" i="5"/>
  <c r="K9" i="2"/>
  <c r="L9" i="2"/>
  <c r="B11" i="5"/>
  <c r="K10" i="2"/>
  <c r="B12" i="5"/>
  <c r="K11" i="2"/>
  <c r="L11" i="2"/>
  <c r="B13" i="5"/>
  <c r="K12" i="2"/>
  <c r="L12" i="2"/>
  <c r="B14" i="5"/>
  <c r="K13" i="2"/>
  <c r="L13" i="2"/>
  <c r="B15" i="5"/>
  <c r="K14" i="2"/>
  <c r="B16" i="5"/>
  <c r="K15" i="2"/>
  <c r="L15" i="2"/>
  <c r="B17" i="5"/>
  <c r="K16" i="2"/>
  <c r="L16" i="2"/>
  <c r="B18" i="5"/>
  <c r="K17" i="2"/>
  <c r="L17" i="2"/>
  <c r="B19" i="5"/>
  <c r="K18" i="2"/>
  <c r="B20" i="5"/>
  <c r="K19" i="2"/>
  <c r="B21" i="5"/>
  <c r="K20" i="2"/>
  <c r="B22" i="5"/>
  <c r="K21" i="2"/>
  <c r="L21" i="2"/>
  <c r="B23" i="5"/>
  <c r="K22" i="2"/>
  <c r="B24" i="5"/>
  <c r="K23" i="2"/>
  <c r="B25" i="5"/>
  <c r="K24" i="2"/>
  <c r="L24" i="2"/>
  <c r="B26" i="5"/>
  <c r="K25" i="2"/>
  <c r="L25" i="2"/>
  <c r="B27" i="5"/>
  <c r="K26" i="2"/>
  <c r="B28" i="5"/>
  <c r="K27" i="2"/>
  <c r="B29" i="5"/>
  <c r="K28" i="2"/>
  <c r="L28" i="2"/>
  <c r="B30" i="5"/>
  <c r="K29" i="2"/>
  <c r="L29" i="2"/>
  <c r="B31" i="5"/>
  <c r="B32" i="5"/>
  <c r="K31" i="2"/>
  <c r="B33" i="5"/>
  <c r="K32" i="2"/>
  <c r="B34" i="5"/>
  <c r="B35" i="5"/>
  <c r="K34" i="2"/>
  <c r="B36" i="5"/>
  <c r="K35" i="2"/>
  <c r="L35" i="2"/>
  <c r="B37" i="5"/>
  <c r="K36" i="2"/>
  <c r="B38" i="5"/>
  <c r="B39" i="5"/>
  <c r="K38" i="2"/>
  <c r="B40" i="5"/>
  <c r="B41" i="5"/>
  <c r="B42" i="5"/>
  <c r="B43" i="5"/>
  <c r="K42" i="2"/>
  <c r="B44" i="5"/>
  <c r="K43" i="2"/>
  <c r="B45" i="5"/>
  <c r="K44" i="2"/>
  <c r="L44" i="2"/>
  <c r="B46" i="5"/>
  <c r="B47" i="5"/>
  <c r="K46" i="2"/>
  <c r="L46" i="2"/>
  <c r="B48" i="5"/>
  <c r="K47" i="2"/>
  <c r="B49" i="5"/>
  <c r="K48" i="2"/>
  <c r="B50" i="5"/>
  <c r="K49" i="2"/>
  <c r="B51" i="5"/>
  <c r="K50" i="2"/>
  <c r="B52" i="5"/>
  <c r="K51" i="2"/>
  <c r="L51" i="2"/>
  <c r="B53" i="5"/>
  <c r="K52" i="2"/>
  <c r="B54" i="5"/>
  <c r="B55" i="5"/>
  <c r="K54" i="2"/>
  <c r="L54" i="2"/>
  <c r="B56" i="5"/>
  <c r="B57" i="5"/>
  <c r="K56" i="2"/>
  <c r="L56" i="2"/>
  <c r="B58" i="5"/>
  <c r="K57" i="2"/>
  <c r="B59" i="5"/>
  <c r="K58" i="2"/>
  <c r="B60" i="5"/>
  <c r="K59" i="2"/>
  <c r="B61" i="5"/>
  <c r="B62" i="5"/>
  <c r="B63" i="5"/>
  <c r="K62" i="2"/>
  <c r="B64" i="5"/>
  <c r="K63" i="2"/>
  <c r="B65" i="5"/>
  <c r="K64" i="2"/>
  <c r="B66" i="5"/>
  <c r="K65" i="2"/>
  <c r="B67" i="5"/>
  <c r="K66" i="2"/>
  <c r="L66" i="2"/>
  <c r="B68" i="5"/>
  <c r="K67" i="2"/>
  <c r="L67" i="2"/>
  <c r="B69" i="5"/>
  <c r="K68" i="2"/>
  <c r="B70" i="5"/>
  <c r="K69" i="2"/>
  <c r="B71" i="5"/>
  <c r="K70" i="2"/>
  <c r="B72" i="5"/>
  <c r="B73" i="5"/>
  <c r="B74" i="5"/>
  <c r="K73" i="2"/>
  <c r="B75" i="5"/>
  <c r="K74" i="2"/>
  <c r="L74" i="2"/>
  <c r="B76" i="5"/>
  <c r="B77" i="5"/>
  <c r="K76" i="2"/>
  <c r="B78" i="5"/>
  <c r="K77" i="2"/>
  <c r="B79" i="5"/>
  <c r="B80" i="5"/>
  <c r="K79" i="2"/>
  <c r="L79" i="2"/>
  <c r="B81" i="5"/>
  <c r="K80" i="2"/>
  <c r="L80" i="2"/>
  <c r="B82" i="5"/>
  <c r="B83" i="5"/>
  <c r="B84" i="5"/>
  <c r="K83" i="2"/>
  <c r="B85" i="5"/>
  <c r="B86" i="5"/>
  <c r="B87" i="5"/>
  <c r="B88" i="5"/>
  <c r="K87" i="2"/>
  <c r="B89" i="5"/>
  <c r="B90" i="5"/>
  <c r="B91" i="5"/>
  <c r="K90" i="2"/>
  <c r="B92" i="5"/>
  <c r="B93" i="5"/>
  <c r="B94" i="5"/>
  <c r="B95" i="5"/>
  <c r="K94" i="2"/>
  <c r="L94" i="2"/>
  <c r="B96" i="5"/>
  <c r="K95" i="2"/>
  <c r="B97" i="5"/>
  <c r="B98" i="5"/>
  <c r="K97" i="2"/>
  <c r="B99" i="5"/>
  <c r="K98" i="2"/>
  <c r="L98" i="2"/>
  <c r="B100" i="5"/>
  <c r="K99" i="2"/>
  <c r="B101" i="5"/>
  <c r="B102" i="5"/>
  <c r="B3" i="5"/>
  <c r="N8" i="2"/>
  <c r="N9" i="2"/>
  <c r="N39" i="2"/>
  <c r="N40" i="2"/>
  <c r="N43" i="2"/>
  <c r="N44" i="2"/>
  <c r="N51" i="2"/>
  <c r="N54" i="2"/>
  <c r="N58" i="2"/>
  <c r="N68" i="2"/>
  <c r="L164" i="3"/>
  <c r="L242" i="3"/>
  <c r="L178" i="3"/>
  <c r="K56" i="4"/>
  <c r="L56" i="4"/>
  <c r="K13" i="4"/>
  <c r="L13" i="4"/>
  <c r="K235" i="2"/>
  <c r="L235" i="2"/>
  <c r="K972" i="6"/>
  <c r="L972" i="6"/>
  <c r="K966" i="6"/>
  <c r="L966" i="6"/>
  <c r="K960" i="6"/>
  <c r="L960" i="6"/>
  <c r="K936" i="6"/>
  <c r="L936" i="6"/>
  <c r="K924" i="6"/>
  <c r="L924" i="6"/>
  <c r="K915" i="6"/>
  <c r="L915" i="6"/>
  <c r="K882" i="6"/>
  <c r="K870" i="6"/>
  <c r="L870" i="6"/>
  <c r="K864" i="6"/>
  <c r="L864" i="6"/>
  <c r="K852" i="6"/>
  <c r="L852" i="6"/>
  <c r="K849" i="6"/>
  <c r="L849" i="6"/>
  <c r="K816" i="6"/>
  <c r="L816" i="6"/>
  <c r="K810" i="6"/>
  <c r="L810" i="6"/>
  <c r="K804" i="6"/>
  <c r="L804" i="6"/>
  <c r="K777" i="6"/>
  <c r="L777" i="6"/>
  <c r="K747" i="6"/>
  <c r="L747" i="6"/>
  <c r="K510" i="6"/>
  <c r="L510" i="6"/>
  <c r="K504" i="6"/>
  <c r="L504" i="6"/>
  <c r="K495" i="6"/>
  <c r="L495" i="6"/>
  <c r="K486" i="6"/>
  <c r="L486" i="6"/>
  <c r="K483" i="6"/>
  <c r="L483" i="6"/>
  <c r="K480" i="6"/>
  <c r="L480" i="6"/>
  <c r="K474" i="6"/>
  <c r="L474" i="6"/>
  <c r="K468" i="6"/>
  <c r="L468" i="6"/>
  <c r="K465" i="6"/>
  <c r="L465" i="6"/>
  <c r="K459" i="6"/>
  <c r="L459" i="6"/>
  <c r="K23" i="4"/>
  <c r="L23" i="4"/>
  <c r="K1007" i="6"/>
  <c r="L1007" i="6"/>
  <c r="K962" i="6"/>
  <c r="L962" i="6"/>
  <c r="K944" i="6"/>
  <c r="L944" i="6"/>
  <c r="K908" i="6"/>
  <c r="L908" i="6"/>
  <c r="K902" i="6"/>
  <c r="L902" i="6"/>
  <c r="K899" i="6"/>
  <c r="L899" i="6"/>
  <c r="K878" i="6"/>
  <c r="L878" i="6"/>
  <c r="K854" i="6"/>
  <c r="L854" i="6"/>
  <c r="K842" i="6"/>
  <c r="L842" i="6"/>
  <c r="K836" i="6"/>
  <c r="L836" i="6"/>
  <c r="K800" i="6"/>
  <c r="L800" i="6"/>
  <c r="K755" i="6"/>
  <c r="L755" i="6"/>
  <c r="K734" i="6"/>
  <c r="L734" i="6"/>
  <c r="K674" i="6"/>
  <c r="L674" i="6"/>
  <c r="K512" i="6"/>
  <c r="L512" i="6"/>
  <c r="K506" i="6"/>
  <c r="L506" i="6"/>
  <c r="K503" i="6"/>
  <c r="L503" i="6"/>
  <c r="K497" i="6"/>
  <c r="L497" i="6"/>
  <c r="K491" i="6"/>
  <c r="L491" i="6"/>
  <c r="K488" i="6"/>
  <c r="L488" i="6"/>
  <c r="K482" i="6"/>
  <c r="L482" i="6"/>
  <c r="K473" i="6"/>
  <c r="L473" i="6"/>
  <c r="K470" i="6"/>
  <c r="L470" i="6"/>
  <c r="K461" i="6"/>
  <c r="L461" i="6"/>
  <c r="K455" i="6"/>
  <c r="K437" i="6"/>
  <c r="L437" i="6"/>
  <c r="K434" i="6"/>
  <c r="L434" i="6"/>
  <c r="K419" i="6"/>
  <c r="L419" i="6"/>
  <c r="K416" i="6"/>
  <c r="L416" i="6"/>
  <c r="K410" i="6"/>
  <c r="L410" i="6"/>
  <c r="K401" i="6"/>
  <c r="L401" i="6"/>
  <c r="K380" i="6"/>
  <c r="L380" i="6"/>
  <c r="K371" i="6"/>
  <c r="L371" i="6"/>
  <c r="K368" i="6"/>
  <c r="L368" i="6"/>
  <c r="K359" i="6"/>
  <c r="L359" i="6"/>
  <c r="K356" i="4"/>
  <c r="L356" i="4"/>
  <c r="K356" i="6"/>
  <c r="L356" i="6"/>
  <c r="K353" i="4"/>
  <c r="L353" i="4"/>
  <c r="K353" i="6"/>
  <c r="L353" i="6"/>
  <c r="K350" i="4"/>
  <c r="L350" i="4"/>
  <c r="K350" i="6"/>
  <c r="L350" i="6"/>
  <c r="K347" i="4"/>
  <c r="L347" i="4"/>
  <c r="K347" i="6"/>
  <c r="L347" i="6"/>
  <c r="K344" i="4"/>
  <c r="L344" i="4"/>
  <c r="K344" i="6"/>
  <c r="L344" i="6"/>
  <c r="K341" i="4"/>
  <c r="L341" i="4"/>
  <c r="K341" i="6"/>
  <c r="L341" i="6"/>
  <c r="K338" i="4"/>
  <c r="L338" i="4"/>
  <c r="K338" i="6"/>
  <c r="L338" i="6"/>
  <c r="K335" i="4"/>
  <c r="L335" i="4"/>
  <c r="K335" i="6"/>
  <c r="L335" i="6"/>
  <c r="K332" i="4"/>
  <c r="L332" i="4"/>
  <c r="K332" i="6"/>
  <c r="L332" i="6"/>
  <c r="K329" i="4"/>
  <c r="L329" i="4"/>
  <c r="K329" i="6"/>
  <c r="L329" i="6"/>
  <c r="K326" i="4"/>
  <c r="L326" i="4"/>
  <c r="K326" i="6"/>
  <c r="L326" i="6"/>
  <c r="K323" i="4"/>
  <c r="L323" i="4"/>
  <c r="K323" i="6"/>
  <c r="L323" i="6"/>
  <c r="K320" i="4"/>
  <c r="L320" i="4"/>
  <c r="K320" i="6"/>
  <c r="L320" i="6"/>
  <c r="K317" i="4"/>
  <c r="L317" i="4"/>
  <c r="K317" i="6"/>
  <c r="L317" i="6"/>
  <c r="K314" i="4"/>
  <c r="L314" i="4"/>
  <c r="K314" i="6"/>
  <c r="L314" i="6"/>
  <c r="K311" i="4"/>
  <c r="L311" i="4"/>
  <c r="K311" i="6"/>
  <c r="L311" i="6"/>
  <c r="K308" i="4"/>
  <c r="L308" i="4"/>
  <c r="K308" i="6"/>
  <c r="L308" i="6"/>
  <c r="K305" i="4"/>
  <c r="L305" i="4"/>
  <c r="K305" i="6"/>
  <c r="L305" i="6"/>
  <c r="K302" i="4"/>
  <c r="L302" i="4"/>
  <c r="K302" i="6"/>
  <c r="L302" i="6"/>
  <c r="K299" i="4"/>
  <c r="L299" i="4"/>
  <c r="K299" i="6"/>
  <c r="L299" i="6"/>
  <c r="K296" i="4"/>
  <c r="L296" i="4"/>
  <c r="K296" i="6"/>
  <c r="L296" i="6"/>
  <c r="K293" i="4"/>
  <c r="L293" i="4"/>
  <c r="K293" i="6"/>
  <c r="L293" i="6"/>
  <c r="K290" i="4"/>
  <c r="L290" i="4"/>
  <c r="K290" i="6"/>
  <c r="L290" i="6"/>
  <c r="K287" i="4"/>
  <c r="L287" i="4"/>
  <c r="K287" i="6"/>
  <c r="L287" i="6"/>
  <c r="K284" i="4"/>
  <c r="L284" i="4"/>
  <c r="K284" i="6"/>
  <c r="L284" i="6"/>
  <c r="K281" i="4"/>
  <c r="L281" i="4"/>
  <c r="K281" i="6"/>
  <c r="L281" i="6"/>
  <c r="K278" i="4"/>
  <c r="L278" i="4"/>
  <c r="K278" i="6"/>
  <c r="L278" i="6"/>
  <c r="K275" i="4"/>
  <c r="L275" i="4"/>
  <c r="K275" i="6"/>
  <c r="L275" i="6"/>
  <c r="K272" i="4"/>
  <c r="L272" i="4"/>
  <c r="K272" i="6"/>
  <c r="L272" i="6"/>
  <c r="K269" i="4"/>
  <c r="L269" i="4"/>
  <c r="K269" i="6"/>
  <c r="L269" i="6"/>
  <c r="K266" i="4"/>
  <c r="L266" i="4"/>
  <c r="K266" i="6"/>
  <c r="L266" i="6"/>
  <c r="K263" i="4"/>
  <c r="L263" i="4"/>
  <c r="K263" i="6"/>
  <c r="L263" i="6"/>
  <c r="K260" i="4"/>
  <c r="L260" i="4"/>
  <c r="K260" i="6"/>
  <c r="L260" i="6"/>
  <c r="K257" i="4"/>
  <c r="L257" i="4"/>
  <c r="K257" i="6"/>
  <c r="L257" i="6"/>
  <c r="K254" i="4"/>
  <c r="L254" i="4"/>
  <c r="K254" i="6"/>
  <c r="L254" i="6"/>
  <c r="K251" i="4"/>
  <c r="L251" i="4"/>
  <c r="K251" i="6"/>
  <c r="L251" i="6"/>
  <c r="K248" i="4"/>
  <c r="L248" i="4"/>
  <c r="K248" i="6"/>
  <c r="L248" i="6"/>
  <c r="K245" i="4"/>
  <c r="L245" i="4"/>
  <c r="K245" i="6"/>
  <c r="L245" i="6"/>
  <c r="K242" i="4"/>
  <c r="L242" i="4"/>
  <c r="K242" i="6"/>
  <c r="L242" i="6"/>
  <c r="K239" i="4"/>
  <c r="L239" i="4"/>
  <c r="K239" i="6"/>
  <c r="L239" i="6"/>
  <c r="K236" i="4"/>
  <c r="L236" i="4"/>
  <c r="K236" i="6"/>
  <c r="L236" i="6"/>
  <c r="K233" i="4"/>
  <c r="L233" i="4"/>
  <c r="K233" i="6"/>
  <c r="L233" i="6"/>
  <c r="K230" i="4"/>
  <c r="L230" i="4"/>
  <c r="K230" i="6"/>
  <c r="L230" i="6"/>
  <c r="K227" i="4"/>
  <c r="L227" i="4"/>
  <c r="K227" i="6"/>
  <c r="L227" i="6"/>
  <c r="K224" i="4"/>
  <c r="L224" i="4"/>
  <c r="K224" i="6"/>
  <c r="L224" i="6"/>
  <c r="K221" i="4"/>
  <c r="L221" i="4"/>
  <c r="K221" i="6"/>
  <c r="L221" i="6"/>
  <c r="K218" i="4"/>
  <c r="L218" i="4"/>
  <c r="K218" i="6"/>
  <c r="L218" i="6"/>
  <c r="K215" i="4"/>
  <c r="L215" i="4"/>
  <c r="K215" i="6"/>
  <c r="L215" i="6"/>
  <c r="K212" i="4"/>
  <c r="L212" i="4"/>
  <c r="K212" i="6"/>
  <c r="L212" i="6"/>
  <c r="K209" i="4"/>
  <c r="L209" i="4"/>
  <c r="K209" i="6"/>
  <c r="L209" i="6"/>
  <c r="K206" i="4"/>
  <c r="L206" i="4"/>
  <c r="K206" i="6"/>
  <c r="L206" i="6"/>
  <c r="K203" i="4"/>
  <c r="L203" i="4"/>
  <c r="K203" i="6"/>
  <c r="L203" i="6"/>
  <c r="K200" i="4"/>
  <c r="L200" i="4"/>
  <c r="K200" i="6"/>
  <c r="L200" i="6"/>
  <c r="K197" i="4"/>
  <c r="L197" i="4"/>
  <c r="K197" i="6"/>
  <c r="L197" i="6"/>
  <c r="K194" i="4"/>
  <c r="L194" i="4"/>
  <c r="K194" i="6"/>
  <c r="L194" i="6"/>
  <c r="K191" i="4"/>
  <c r="L191" i="4"/>
  <c r="K191" i="6"/>
  <c r="L191" i="6"/>
  <c r="K188" i="4"/>
  <c r="L188" i="4"/>
  <c r="K188" i="6"/>
  <c r="L188" i="6"/>
  <c r="K185" i="4"/>
  <c r="L185" i="4"/>
  <c r="K185" i="6"/>
  <c r="L185" i="6"/>
  <c r="K182" i="4"/>
  <c r="L182" i="4"/>
  <c r="K182" i="6"/>
  <c r="L182" i="6"/>
  <c r="K179" i="4"/>
  <c r="L179" i="4"/>
  <c r="K179" i="6"/>
  <c r="L179" i="6"/>
  <c r="K176" i="4"/>
  <c r="L176" i="4"/>
  <c r="K176" i="6"/>
  <c r="L176" i="6"/>
  <c r="K173" i="4"/>
  <c r="L173" i="4"/>
  <c r="K173" i="6"/>
  <c r="L173" i="6"/>
  <c r="K170" i="4"/>
  <c r="L170" i="4"/>
  <c r="K170" i="6"/>
  <c r="L170" i="6"/>
  <c r="K167" i="4"/>
  <c r="L167" i="4"/>
  <c r="K167" i="6"/>
  <c r="L167" i="6"/>
  <c r="K164" i="4"/>
  <c r="L164" i="4"/>
  <c r="K164" i="6"/>
  <c r="L164" i="6"/>
  <c r="K161" i="4"/>
  <c r="L161" i="4"/>
  <c r="K161" i="6"/>
  <c r="L161" i="6"/>
  <c r="K158" i="4"/>
  <c r="L158" i="4"/>
  <c r="K158" i="6"/>
  <c r="L158" i="6"/>
  <c r="K155" i="4"/>
  <c r="L155" i="4"/>
  <c r="K155" i="6"/>
  <c r="L155" i="6"/>
  <c r="K152" i="4"/>
  <c r="L152" i="4"/>
  <c r="K152" i="6"/>
  <c r="L152" i="6"/>
  <c r="K149" i="4"/>
  <c r="L149" i="4"/>
  <c r="K149" i="6"/>
  <c r="L149" i="6"/>
  <c r="K146" i="4"/>
  <c r="L146" i="4"/>
  <c r="K146" i="6"/>
  <c r="L146" i="6"/>
  <c r="K143" i="4"/>
  <c r="L143" i="4"/>
  <c r="K143" i="6"/>
  <c r="L143" i="6"/>
  <c r="K140" i="4"/>
  <c r="L140" i="4"/>
  <c r="K140" i="6"/>
  <c r="L140" i="6"/>
  <c r="K137" i="4"/>
  <c r="L137" i="4"/>
  <c r="K137" i="6"/>
  <c r="L137" i="6"/>
  <c r="K134" i="4"/>
  <c r="L134" i="4"/>
  <c r="K134" i="6"/>
  <c r="L134" i="6"/>
  <c r="K131" i="4"/>
  <c r="L131" i="4"/>
  <c r="K131" i="6"/>
  <c r="L131" i="6"/>
  <c r="K128" i="4"/>
  <c r="L128" i="4"/>
  <c r="K128" i="6"/>
  <c r="L128" i="6"/>
  <c r="K125" i="4"/>
  <c r="L125" i="4"/>
  <c r="K125" i="6"/>
  <c r="L125" i="6"/>
  <c r="K122" i="4"/>
  <c r="L122" i="4"/>
  <c r="K122" i="6"/>
  <c r="L122" i="6"/>
  <c r="K119" i="4"/>
  <c r="L119" i="4"/>
  <c r="K119" i="6"/>
  <c r="L119" i="6"/>
  <c r="K116" i="4"/>
  <c r="L116" i="4"/>
  <c r="K116" i="6"/>
  <c r="L116" i="6"/>
  <c r="K113" i="4"/>
  <c r="L113" i="4"/>
  <c r="K113" i="6"/>
  <c r="L113" i="6"/>
  <c r="K110" i="4"/>
  <c r="L110" i="4"/>
  <c r="K110" i="6"/>
  <c r="L110" i="6"/>
  <c r="K107" i="4"/>
  <c r="L107" i="4"/>
  <c r="K107" i="6"/>
  <c r="L107" i="6"/>
  <c r="K104" i="4"/>
  <c r="L104" i="4"/>
  <c r="K104" i="6"/>
  <c r="L104" i="6"/>
  <c r="K36" i="6"/>
  <c r="L36" i="6"/>
  <c r="K1003" i="6"/>
  <c r="L1003" i="6"/>
  <c r="K997" i="6"/>
  <c r="L997" i="6"/>
  <c r="K994" i="6"/>
  <c r="L994" i="6"/>
  <c r="K985" i="6"/>
  <c r="L985" i="6"/>
  <c r="K943" i="6"/>
  <c r="L943" i="6"/>
  <c r="K931" i="6"/>
  <c r="L931" i="6"/>
  <c r="K901" i="6"/>
  <c r="L901" i="6"/>
  <c r="K895" i="6"/>
  <c r="L895" i="6"/>
  <c r="K865" i="6"/>
  <c r="L865" i="6"/>
  <c r="K841" i="6"/>
  <c r="L841" i="6"/>
  <c r="K829" i="6"/>
  <c r="L829" i="6"/>
  <c r="K814" i="6"/>
  <c r="L814" i="6"/>
  <c r="K772" i="6"/>
  <c r="L772" i="6"/>
  <c r="K766" i="6"/>
  <c r="L766" i="6"/>
  <c r="K754" i="6"/>
  <c r="L754" i="6"/>
  <c r="K730" i="6"/>
  <c r="L730" i="6"/>
  <c r="K724" i="6"/>
  <c r="L724" i="6"/>
  <c r="K718" i="6"/>
  <c r="L718" i="6"/>
  <c r="K709" i="6"/>
  <c r="L709" i="6"/>
  <c r="K700" i="6"/>
  <c r="L700" i="6"/>
  <c r="K694" i="6"/>
  <c r="L694" i="6"/>
  <c r="K505" i="6"/>
  <c r="L505" i="6"/>
  <c r="K496" i="6"/>
  <c r="L496" i="6"/>
  <c r="K493" i="6"/>
  <c r="L493" i="6"/>
  <c r="K490" i="6"/>
  <c r="L490" i="6"/>
  <c r="K484" i="6"/>
  <c r="L484" i="6"/>
  <c r="K469" i="6"/>
  <c r="L469" i="6"/>
  <c r="K460" i="6"/>
  <c r="L460" i="6"/>
  <c r="K457" i="6"/>
  <c r="L457" i="6"/>
  <c r="K454" i="6"/>
  <c r="L454" i="6"/>
  <c r="K451" i="6"/>
  <c r="L451" i="6"/>
  <c r="K442" i="6"/>
  <c r="L442" i="6"/>
  <c r="K433" i="6"/>
  <c r="L433" i="6"/>
  <c r="K424" i="6"/>
  <c r="L424" i="6"/>
  <c r="K421" i="6"/>
  <c r="L421" i="6"/>
  <c r="K406" i="6"/>
  <c r="L406" i="6"/>
  <c r="K400" i="6"/>
  <c r="L400" i="6"/>
  <c r="K394" i="6"/>
  <c r="L394" i="6"/>
  <c r="K391" i="6"/>
  <c r="L391" i="6"/>
  <c r="K385" i="6"/>
  <c r="L385" i="6"/>
  <c r="K367" i="6"/>
  <c r="L367" i="6"/>
  <c r="K358" i="6"/>
  <c r="L358" i="6"/>
  <c r="K355" i="6"/>
  <c r="L355" i="6"/>
  <c r="K349" i="6"/>
  <c r="L349" i="6"/>
  <c r="K331" i="6"/>
  <c r="L331" i="6"/>
  <c r="K322" i="6"/>
  <c r="L322" i="6"/>
  <c r="K319" i="6"/>
  <c r="L319" i="6"/>
  <c r="K313" i="6"/>
  <c r="L313" i="6"/>
  <c r="K310" i="6"/>
  <c r="L310" i="6"/>
  <c r="K295" i="6"/>
  <c r="L295" i="6"/>
  <c r="K283" i="6"/>
  <c r="L283" i="6"/>
  <c r="K277" i="6"/>
  <c r="L277" i="6"/>
  <c r="K271" i="6"/>
  <c r="L271" i="6"/>
  <c r="K259" i="6"/>
  <c r="L259" i="6"/>
  <c r="K250" i="6"/>
  <c r="L250" i="6"/>
  <c r="K247" i="6"/>
  <c r="L247" i="6"/>
  <c r="K241" i="6"/>
  <c r="L241" i="6"/>
  <c r="K238" i="6"/>
  <c r="L238" i="6"/>
  <c r="K235" i="6"/>
  <c r="L235" i="6"/>
  <c r="K232" i="6"/>
  <c r="L232" i="6"/>
  <c r="K223" i="6"/>
  <c r="L223" i="6"/>
  <c r="K214" i="4"/>
  <c r="L214" i="4"/>
  <c r="K214" i="6"/>
  <c r="L214" i="6"/>
  <c r="K211" i="4"/>
  <c r="L211" i="4"/>
  <c r="K211" i="6"/>
  <c r="L211" i="6"/>
  <c r="K208" i="4"/>
  <c r="L208" i="4"/>
  <c r="K208" i="6"/>
  <c r="L208" i="6"/>
  <c r="K205" i="4"/>
  <c r="L205" i="4"/>
  <c r="K205" i="6"/>
  <c r="L205" i="6"/>
  <c r="K202" i="4"/>
  <c r="L202" i="4"/>
  <c r="K202" i="6"/>
  <c r="L202" i="6"/>
  <c r="K199" i="4"/>
  <c r="L199" i="4"/>
  <c r="K199" i="6"/>
  <c r="L199" i="6"/>
  <c r="K196" i="4"/>
  <c r="L196" i="4"/>
  <c r="K196" i="6"/>
  <c r="L196" i="6"/>
  <c r="K193" i="4"/>
  <c r="L193" i="4"/>
  <c r="K193" i="6"/>
  <c r="L193" i="6"/>
  <c r="K190" i="4"/>
  <c r="L190" i="4"/>
  <c r="K190" i="6"/>
  <c r="L190" i="6"/>
  <c r="K187" i="4"/>
  <c r="L187" i="4"/>
  <c r="K187" i="6"/>
  <c r="L187" i="6"/>
  <c r="K184" i="4"/>
  <c r="L184" i="4"/>
  <c r="K184" i="6"/>
  <c r="L184" i="6"/>
  <c r="K181" i="4"/>
  <c r="L181" i="4"/>
  <c r="K181" i="6"/>
  <c r="L181" i="6"/>
  <c r="K178" i="4"/>
  <c r="L178" i="4"/>
  <c r="K178" i="6"/>
  <c r="L178" i="6"/>
  <c r="K175" i="4"/>
  <c r="L175" i="4"/>
  <c r="K175" i="6"/>
  <c r="L175" i="6"/>
  <c r="K172" i="4"/>
  <c r="L172" i="4"/>
  <c r="K172" i="6"/>
  <c r="L172" i="6"/>
  <c r="K169" i="4"/>
  <c r="L169" i="4"/>
  <c r="K169" i="6"/>
  <c r="L169" i="6"/>
  <c r="K163" i="6"/>
  <c r="L163" i="6"/>
  <c r="K157" i="6"/>
  <c r="L157" i="6"/>
  <c r="K154" i="6"/>
  <c r="L154" i="6"/>
  <c r="K142" i="6"/>
  <c r="L142" i="6"/>
  <c r="K133" i="6"/>
  <c r="L133" i="6"/>
  <c r="K130" i="6"/>
  <c r="L130" i="6"/>
  <c r="K127" i="6"/>
  <c r="L127" i="6"/>
  <c r="K121" i="6"/>
  <c r="L121" i="6"/>
  <c r="K106" i="6"/>
  <c r="L106" i="6"/>
  <c r="K103" i="6"/>
  <c r="L103" i="6"/>
  <c r="K147" i="6"/>
  <c r="L147" i="6"/>
  <c r="K180" i="6"/>
  <c r="L180" i="6"/>
  <c r="K189" i="6"/>
  <c r="L189" i="6"/>
  <c r="K108" i="6"/>
  <c r="L108" i="6"/>
  <c r="K132" i="6"/>
  <c r="L132" i="6"/>
  <c r="K198" i="6"/>
  <c r="L198" i="6"/>
  <c r="K231" i="6"/>
  <c r="L231" i="6"/>
  <c r="K432" i="6"/>
  <c r="L432" i="6"/>
  <c r="K375" i="6"/>
  <c r="L375" i="6"/>
  <c r="K117" i="6"/>
  <c r="L117" i="6"/>
  <c r="K141" i="6"/>
  <c r="L141" i="6"/>
  <c r="K156" i="6"/>
  <c r="L156" i="6"/>
  <c r="K165" i="6"/>
  <c r="L165" i="6"/>
  <c r="K174" i="6"/>
  <c r="L174" i="6"/>
  <c r="K273" i="6"/>
  <c r="L273" i="6"/>
  <c r="K405" i="6"/>
  <c r="L405" i="6"/>
  <c r="K126" i="6"/>
  <c r="L126" i="6"/>
  <c r="K183" i="6"/>
  <c r="L183" i="6"/>
  <c r="K207" i="6"/>
  <c r="L207" i="6"/>
  <c r="K216" i="6"/>
  <c r="L216" i="6"/>
  <c r="K381" i="6"/>
  <c r="L381" i="6"/>
  <c r="K102" i="6"/>
  <c r="L102" i="6"/>
  <c r="K150" i="6"/>
  <c r="L150" i="6"/>
  <c r="K192" i="6"/>
  <c r="L192" i="6"/>
  <c r="K225" i="6"/>
  <c r="L225" i="6"/>
  <c r="K240" i="6"/>
  <c r="L240" i="6"/>
  <c r="K249" i="6"/>
  <c r="L249" i="6"/>
  <c r="L297" i="6"/>
  <c r="K339" i="6"/>
  <c r="L339" i="6"/>
  <c r="K411" i="6"/>
  <c r="L411" i="6"/>
  <c r="K111" i="6"/>
  <c r="L111" i="6"/>
  <c r="K159" i="6"/>
  <c r="L159" i="6"/>
  <c r="K168" i="6"/>
  <c r="L168" i="6"/>
  <c r="K186" i="6"/>
  <c r="L186" i="6"/>
  <c r="K201" i="6"/>
  <c r="L201" i="6"/>
  <c r="K210" i="6"/>
  <c r="L210" i="6"/>
  <c r="K234" i="6"/>
  <c r="L234" i="6"/>
  <c r="K267" i="6"/>
  <c r="L267" i="6"/>
  <c r="K300" i="6"/>
  <c r="L300" i="6"/>
  <c r="K450" i="6"/>
  <c r="L450" i="6"/>
  <c r="K120" i="6"/>
  <c r="L120" i="6"/>
  <c r="K135" i="6"/>
  <c r="L135" i="6"/>
  <c r="K144" i="6"/>
  <c r="L144" i="6"/>
  <c r="K177" i="6"/>
  <c r="L177" i="6"/>
  <c r="K219" i="6"/>
  <c r="L219" i="6"/>
  <c r="L321" i="6"/>
  <c r="K105" i="6"/>
  <c r="L105" i="6"/>
  <c r="K129" i="6"/>
  <c r="L129" i="6"/>
  <c r="K153" i="6"/>
  <c r="L153" i="6"/>
  <c r="K195" i="6"/>
  <c r="L195" i="6"/>
  <c r="K303" i="6"/>
  <c r="L303" i="6"/>
  <c r="K228" i="6"/>
  <c r="L228" i="6"/>
  <c r="K285" i="6"/>
  <c r="L285" i="6"/>
  <c r="K138" i="6"/>
  <c r="L138" i="6"/>
  <c r="K162" i="6"/>
  <c r="L162" i="6"/>
  <c r="K171" i="6"/>
  <c r="L171" i="6"/>
  <c r="K213" i="6"/>
  <c r="L213" i="6"/>
  <c r="K222" i="6"/>
  <c r="L222" i="6"/>
  <c r="K261" i="6"/>
  <c r="L261" i="6"/>
  <c r="K348" i="6"/>
  <c r="L348" i="6"/>
  <c r="K114" i="6"/>
  <c r="L114" i="6"/>
  <c r="K123" i="6"/>
  <c r="L123" i="6"/>
  <c r="K204" i="6"/>
  <c r="L204" i="6"/>
  <c r="K309" i="6"/>
  <c r="L309" i="6"/>
  <c r="K372" i="6"/>
  <c r="L372" i="6"/>
  <c r="K12" i="6"/>
  <c r="L12" i="6"/>
  <c r="K67" i="4"/>
  <c r="L67" i="4"/>
  <c r="L316" i="2"/>
  <c r="K367" i="2"/>
  <c r="L367" i="2"/>
  <c r="K151" i="2"/>
  <c r="L151" i="2"/>
  <c r="L783" i="3"/>
  <c r="K733" i="4"/>
  <c r="L733" i="4"/>
  <c r="K730" i="4"/>
  <c r="L730" i="4"/>
  <c r="K727" i="4"/>
  <c r="L727" i="4"/>
  <c r="K724" i="4"/>
  <c r="L724" i="4"/>
  <c r="K721" i="4"/>
  <c r="L721" i="4"/>
  <c r="K718" i="4"/>
  <c r="L718" i="4"/>
  <c r="K715" i="4"/>
  <c r="L715" i="4"/>
  <c r="K712" i="4"/>
  <c r="L712" i="4"/>
  <c r="K709" i="4"/>
  <c r="L709" i="4"/>
  <c r="K706" i="4"/>
  <c r="L706" i="4"/>
  <c r="K703" i="4"/>
  <c r="L703" i="4"/>
  <c r="K700" i="4"/>
  <c r="L700" i="4"/>
  <c r="K694" i="4"/>
  <c r="L694" i="4"/>
  <c r="K691" i="4"/>
  <c r="L691" i="4"/>
  <c r="K688" i="4"/>
  <c r="L688" i="4"/>
  <c r="K685" i="4"/>
  <c r="L685" i="4"/>
  <c r="K682" i="4"/>
  <c r="L682" i="4"/>
  <c r="K679" i="4"/>
  <c r="L679" i="4"/>
  <c r="K676" i="4"/>
  <c r="L676" i="4"/>
  <c r="K670" i="4"/>
  <c r="L670" i="4"/>
  <c r="K667" i="4"/>
  <c r="L667" i="4"/>
  <c r="K664" i="4"/>
  <c r="L664" i="4"/>
  <c r="K661" i="4"/>
  <c r="L661" i="4"/>
  <c r="K658" i="4"/>
  <c r="L658" i="4"/>
  <c r="K652" i="4"/>
  <c r="L652" i="4"/>
  <c r="K649" i="4"/>
  <c r="L649" i="4"/>
  <c r="K646" i="4"/>
  <c r="L646" i="4"/>
  <c r="K643" i="4"/>
  <c r="L643" i="4"/>
  <c r="K640" i="4"/>
  <c r="L640" i="4"/>
  <c r="K637" i="4"/>
  <c r="L637" i="4"/>
  <c r="K634" i="4"/>
  <c r="L634" i="4"/>
  <c r="K631" i="4"/>
  <c r="L631" i="4"/>
  <c r="K622" i="4"/>
  <c r="L622" i="4"/>
  <c r="K619" i="4"/>
  <c r="L619" i="4"/>
  <c r="K616" i="4"/>
  <c r="L616" i="4"/>
  <c r="K613" i="4"/>
  <c r="L613" i="4"/>
  <c r="K610" i="4"/>
  <c r="L610" i="4"/>
  <c r="K607" i="4"/>
  <c r="L607" i="4"/>
  <c r="K601" i="4"/>
  <c r="L601" i="4"/>
  <c r="K598" i="4"/>
  <c r="L598" i="4"/>
  <c r="K595" i="4"/>
  <c r="L595" i="4"/>
  <c r="K592" i="4"/>
  <c r="L592" i="4"/>
  <c r="K589" i="4"/>
  <c r="L589" i="4"/>
  <c r="K586" i="4"/>
  <c r="L586" i="4"/>
  <c r="K583" i="4"/>
  <c r="L583" i="4"/>
  <c r="K580" i="4"/>
  <c r="L580" i="4"/>
  <c r="K577" i="4"/>
  <c r="K574" i="4"/>
  <c r="L574" i="4"/>
  <c r="K571" i="4"/>
  <c r="L571" i="4"/>
  <c r="K568" i="4"/>
  <c r="L568" i="4"/>
  <c r="K565" i="4"/>
  <c r="L565" i="4"/>
  <c r="K562" i="4"/>
  <c r="L562" i="4"/>
  <c r="K559" i="4"/>
  <c r="L559" i="4"/>
  <c r="K556" i="4"/>
  <c r="L556" i="4"/>
  <c r="K553" i="4"/>
  <c r="L553" i="4"/>
  <c r="K550" i="4"/>
  <c r="L550" i="4"/>
  <c r="K547" i="4"/>
  <c r="L547" i="4"/>
  <c r="K544" i="4"/>
  <c r="L544" i="4"/>
  <c r="K541" i="4"/>
  <c r="L541" i="4"/>
  <c r="K538" i="4"/>
  <c r="L538" i="4"/>
  <c r="K535" i="4"/>
  <c r="L535" i="4"/>
  <c r="K532" i="4"/>
  <c r="L532" i="4"/>
  <c r="K529" i="4"/>
  <c r="L529" i="4"/>
  <c r="K526" i="4"/>
  <c r="L526" i="4"/>
  <c r="K523" i="4"/>
  <c r="L523" i="4"/>
  <c r="K520" i="4"/>
  <c r="L520" i="4"/>
  <c r="K517" i="4"/>
  <c r="L517" i="4"/>
  <c r="K514" i="4"/>
  <c r="L514" i="4"/>
  <c r="K508" i="4"/>
  <c r="L508" i="4"/>
  <c r="K505" i="4"/>
  <c r="L505" i="4"/>
  <c r="K502" i="4"/>
  <c r="L502" i="4"/>
  <c r="K499" i="4"/>
  <c r="L499" i="4"/>
  <c r="K496" i="4"/>
  <c r="L496" i="4"/>
  <c r="K493" i="4"/>
  <c r="L493" i="4"/>
  <c r="K490" i="4"/>
  <c r="L490" i="4"/>
  <c r="K487" i="4"/>
  <c r="L487" i="4"/>
  <c r="K484" i="4"/>
  <c r="L484" i="4"/>
  <c r="K475" i="4"/>
  <c r="L475" i="4"/>
  <c r="K472" i="4"/>
  <c r="L472" i="4"/>
  <c r="K469" i="4"/>
  <c r="L469" i="4"/>
  <c r="K466" i="4"/>
  <c r="L466" i="4"/>
  <c r="K463" i="4"/>
  <c r="L463" i="4"/>
  <c r="K460" i="4"/>
  <c r="L460" i="4"/>
  <c r="K457" i="4"/>
  <c r="L457" i="4"/>
  <c r="K454" i="4"/>
  <c r="L454" i="4"/>
  <c r="K451" i="4"/>
  <c r="L451" i="4"/>
  <c r="K448" i="4"/>
  <c r="L448" i="4"/>
  <c r="K445" i="4"/>
  <c r="L445" i="4"/>
  <c r="K442" i="4"/>
  <c r="L442" i="4"/>
  <c r="K439" i="4"/>
  <c r="L439" i="4"/>
  <c r="K436" i="4"/>
  <c r="L436" i="4"/>
  <c r="K433" i="4"/>
  <c r="L433" i="4"/>
  <c r="K430" i="4"/>
  <c r="L430" i="4"/>
  <c r="K427" i="4"/>
  <c r="L427" i="4"/>
  <c r="K424" i="4"/>
  <c r="L424" i="4"/>
  <c r="K421" i="4"/>
  <c r="L421" i="4"/>
  <c r="K418" i="4"/>
  <c r="L418" i="4"/>
  <c r="K415" i="4"/>
  <c r="L415" i="4"/>
  <c r="K409" i="4"/>
  <c r="L409" i="4"/>
  <c r="K406" i="4"/>
  <c r="L406" i="4"/>
  <c r="K403" i="4"/>
  <c r="L403" i="4"/>
  <c r="K400" i="4"/>
  <c r="L400" i="4"/>
  <c r="K397" i="4"/>
  <c r="L397" i="4"/>
  <c r="K394" i="4"/>
  <c r="L394" i="4"/>
  <c r="K391" i="4"/>
  <c r="L391" i="4"/>
  <c r="K388" i="4"/>
  <c r="L388" i="4"/>
  <c r="K385" i="4"/>
  <c r="L385" i="4"/>
  <c r="K382" i="4"/>
  <c r="L382" i="4"/>
  <c r="K379" i="4"/>
  <c r="L379" i="4"/>
  <c r="K376" i="4"/>
  <c r="L376" i="4"/>
  <c r="K373" i="4"/>
  <c r="L373" i="4"/>
  <c r="K367" i="4"/>
  <c r="K364" i="4"/>
  <c r="L364" i="4"/>
  <c r="K361" i="4"/>
  <c r="L361" i="4"/>
  <c r="K358" i="4"/>
  <c r="L358" i="4"/>
  <c r="K355" i="4"/>
  <c r="L355" i="4"/>
  <c r="K349" i="4"/>
  <c r="L349" i="4"/>
  <c r="K346" i="4"/>
  <c r="L346" i="4"/>
  <c r="K343" i="4"/>
  <c r="L343" i="4"/>
  <c r="K340" i="4"/>
  <c r="L340" i="4"/>
  <c r="K337" i="4"/>
  <c r="L337" i="4"/>
  <c r="K334" i="4"/>
  <c r="L334" i="4"/>
  <c r="K331" i="4"/>
  <c r="L331" i="4"/>
  <c r="K328" i="4"/>
  <c r="L328" i="4"/>
  <c r="K325" i="4"/>
  <c r="L325" i="4"/>
  <c r="K322" i="4"/>
  <c r="L322" i="4"/>
  <c r="K319" i="4"/>
  <c r="L319" i="4"/>
  <c r="K316" i="4"/>
  <c r="L316" i="4"/>
  <c r="K313" i="4"/>
  <c r="L313" i="4"/>
  <c r="K310" i="4"/>
  <c r="L310" i="4"/>
  <c r="K307" i="4"/>
  <c r="L307" i="4"/>
  <c r="K304" i="4"/>
  <c r="L304" i="4"/>
  <c r="K301" i="4"/>
  <c r="L301" i="4"/>
  <c r="K298" i="4"/>
  <c r="L298" i="4"/>
  <c r="K295" i="4"/>
  <c r="L295" i="4"/>
  <c r="K292" i="4"/>
  <c r="L292" i="4"/>
  <c r="K289" i="4"/>
  <c r="L289" i="4"/>
  <c r="K286" i="4"/>
  <c r="L286" i="4"/>
  <c r="K283" i="4"/>
  <c r="L283" i="4"/>
  <c r="K280" i="4"/>
  <c r="L280" i="4"/>
  <c r="K277" i="4"/>
  <c r="L277" i="4"/>
  <c r="K274" i="4"/>
  <c r="L274" i="4"/>
  <c r="K271" i="4"/>
  <c r="L271" i="4"/>
  <c r="K268" i="4"/>
  <c r="L268" i="4"/>
  <c r="K265" i="4"/>
  <c r="L265" i="4"/>
  <c r="K262" i="4"/>
  <c r="L262" i="4"/>
  <c r="K259" i="4"/>
  <c r="L259" i="4"/>
  <c r="K256" i="4"/>
  <c r="L256" i="4"/>
  <c r="K253" i="4"/>
  <c r="L253" i="4"/>
  <c r="K250" i="4"/>
  <c r="L250" i="4"/>
  <c r="K247" i="4"/>
  <c r="L247" i="4"/>
  <c r="K244" i="4"/>
  <c r="L244" i="4"/>
  <c r="K241" i="4"/>
  <c r="L241" i="4"/>
  <c r="L681" i="3"/>
  <c r="L585" i="3"/>
  <c r="L521" i="3"/>
  <c r="L489" i="3"/>
  <c r="K1069" i="4"/>
  <c r="L1069" i="4"/>
  <c r="K1054" i="4"/>
  <c r="L1054" i="4"/>
  <c r="K1030" i="4"/>
  <c r="L1030" i="4"/>
  <c r="K1006" i="4"/>
  <c r="L1006" i="4"/>
  <c r="K1000" i="4"/>
  <c r="L1000" i="4"/>
  <c r="K997" i="4"/>
  <c r="L997" i="4"/>
  <c r="K994" i="4"/>
  <c r="L994" i="4"/>
  <c r="K991" i="4"/>
  <c r="L991" i="4"/>
  <c r="K988" i="4"/>
  <c r="L988" i="4"/>
  <c r="K976" i="4"/>
  <c r="L976" i="4"/>
  <c r="K970" i="4"/>
  <c r="L970" i="4"/>
  <c r="K961" i="4"/>
  <c r="L961" i="4"/>
  <c r="K955" i="4"/>
  <c r="L955" i="4"/>
  <c r="K949" i="4"/>
  <c r="L949" i="4"/>
  <c r="K934" i="4"/>
  <c r="L934" i="4"/>
  <c r="K925" i="4"/>
  <c r="L925" i="4"/>
  <c r="K919" i="4"/>
  <c r="L919" i="4"/>
  <c r="K913" i="4"/>
  <c r="L913" i="4"/>
  <c r="K907" i="4"/>
  <c r="L907" i="4"/>
  <c r="K904" i="4"/>
  <c r="L904" i="4"/>
  <c r="K901" i="4"/>
  <c r="L901" i="4"/>
  <c r="K898" i="4"/>
  <c r="L898" i="4"/>
  <c r="K886" i="4"/>
  <c r="L886" i="4"/>
  <c r="K877" i="4"/>
  <c r="L877" i="4"/>
  <c r="K847" i="4"/>
  <c r="L847" i="4"/>
  <c r="K739" i="4"/>
  <c r="L739" i="4"/>
  <c r="K772" i="3"/>
  <c r="L772" i="3"/>
  <c r="K766" i="3"/>
  <c r="L766" i="3"/>
  <c r="K760" i="3"/>
  <c r="L760" i="3"/>
  <c r="K748" i="3"/>
  <c r="L748" i="3"/>
  <c r="K718" i="3"/>
  <c r="L718" i="3"/>
  <c r="K712" i="3"/>
  <c r="L712" i="3"/>
  <c r="K706" i="3"/>
  <c r="L706" i="3"/>
  <c r="K700" i="3"/>
  <c r="L700" i="3"/>
  <c r="K688" i="3"/>
  <c r="K667" i="3"/>
  <c r="L667" i="3"/>
  <c r="K661" i="3"/>
  <c r="L661" i="3"/>
  <c r="K607" i="3"/>
  <c r="L607" i="3"/>
  <c r="K595" i="3"/>
  <c r="L595" i="3"/>
  <c r="K568" i="3"/>
  <c r="K562" i="3"/>
  <c r="L562" i="3"/>
  <c r="K544" i="3"/>
  <c r="L544" i="3"/>
  <c r="K538" i="3"/>
  <c r="K517" i="3"/>
  <c r="L517" i="3"/>
  <c r="K511" i="3"/>
  <c r="L511" i="3"/>
  <c r="K475" i="3"/>
  <c r="L475" i="3"/>
  <c r="K469" i="3"/>
  <c r="L469" i="3"/>
  <c r="K463" i="3"/>
  <c r="L463" i="3"/>
  <c r="K451" i="3"/>
  <c r="L451" i="3"/>
  <c r="K445" i="3"/>
  <c r="L445" i="3"/>
  <c r="K430" i="3"/>
  <c r="L430" i="3"/>
  <c r="K418" i="3"/>
  <c r="K412" i="3"/>
  <c r="L412" i="3"/>
  <c r="K400" i="3"/>
  <c r="L400" i="3"/>
  <c r="K382" i="3"/>
  <c r="L382" i="3"/>
  <c r="K376" i="3"/>
  <c r="K340" i="3"/>
  <c r="L340" i="3"/>
  <c r="K334" i="3"/>
  <c r="L334" i="3"/>
  <c r="K322" i="3"/>
  <c r="K316" i="3"/>
  <c r="K304" i="3"/>
  <c r="L304" i="3"/>
  <c r="K298" i="3"/>
  <c r="L298" i="3"/>
  <c r="K286" i="3"/>
  <c r="L286" i="3"/>
  <c r="K280" i="3"/>
  <c r="L280" i="3"/>
  <c r="K268" i="3"/>
  <c r="K262" i="3"/>
  <c r="K244" i="3"/>
  <c r="K238" i="3"/>
  <c r="L238" i="3"/>
  <c r="K226" i="3"/>
  <c r="L226" i="3"/>
  <c r="K220" i="3"/>
  <c r="L220" i="3"/>
  <c r="K208" i="3"/>
  <c r="L208" i="3"/>
  <c r="K202" i="3"/>
  <c r="L202" i="3"/>
  <c r="K190" i="3"/>
  <c r="K184" i="3"/>
  <c r="L184" i="3"/>
  <c r="K172" i="3"/>
  <c r="L172" i="3"/>
  <c r="K166" i="3"/>
  <c r="L166" i="3"/>
  <c r="K148" i="3"/>
  <c r="K142" i="3"/>
  <c r="L142" i="3"/>
  <c r="K130" i="3"/>
  <c r="L130" i="3"/>
  <c r="K124" i="3"/>
  <c r="L124" i="3"/>
  <c r="K112" i="3"/>
  <c r="L112" i="3"/>
  <c r="K106" i="3"/>
  <c r="L106" i="3"/>
  <c r="K103" i="3"/>
  <c r="L103" i="3"/>
  <c r="L731" i="3"/>
  <c r="L707" i="3"/>
  <c r="L678" i="3"/>
  <c r="L518" i="3"/>
  <c r="L486" i="3"/>
  <c r="L288" i="3"/>
  <c r="L160" i="3"/>
  <c r="K118" i="3"/>
  <c r="L118" i="3"/>
  <c r="K1057" i="4"/>
  <c r="L1057" i="4"/>
  <c r="K1033" i="4"/>
  <c r="L1033" i="4"/>
  <c r="K1003" i="4"/>
  <c r="L1003" i="4"/>
  <c r="K985" i="4"/>
  <c r="L985" i="4"/>
  <c r="K973" i="4"/>
  <c r="L973" i="4"/>
  <c r="K964" i="4"/>
  <c r="L964" i="4"/>
  <c r="K958" i="4"/>
  <c r="L958" i="4"/>
  <c r="K946" i="4"/>
  <c r="L946" i="4"/>
  <c r="K943" i="4"/>
  <c r="L943" i="4"/>
  <c r="K940" i="4"/>
  <c r="L940" i="4"/>
  <c r="K937" i="4"/>
  <c r="L937" i="4"/>
  <c r="K931" i="4"/>
  <c r="L931" i="4"/>
  <c r="K928" i="4"/>
  <c r="L928" i="4"/>
  <c r="K922" i="4"/>
  <c r="L922" i="4"/>
  <c r="K916" i="4"/>
  <c r="L916" i="4"/>
  <c r="K910" i="4"/>
  <c r="L910" i="4"/>
  <c r="K895" i="4"/>
  <c r="L895" i="4"/>
  <c r="K889" i="4"/>
  <c r="L889" i="4"/>
  <c r="K883" i="4"/>
  <c r="L883" i="4"/>
  <c r="K868" i="4"/>
  <c r="L868" i="4"/>
  <c r="K865" i="4"/>
  <c r="L865" i="4"/>
  <c r="K862" i="4"/>
  <c r="L862" i="4"/>
  <c r="K859" i="4"/>
  <c r="L859" i="4"/>
  <c r="K856" i="4"/>
  <c r="L856" i="4"/>
  <c r="K853" i="4"/>
  <c r="L853" i="4"/>
  <c r="K844" i="4"/>
  <c r="L844" i="4"/>
  <c r="K841" i="4"/>
  <c r="L841" i="4"/>
  <c r="K835" i="4"/>
  <c r="L835" i="4"/>
  <c r="K832" i="4"/>
  <c r="L832" i="4"/>
  <c r="K829" i="4"/>
  <c r="L829" i="4"/>
  <c r="K826" i="4"/>
  <c r="L826" i="4"/>
  <c r="K823" i="4"/>
  <c r="L823" i="4"/>
  <c r="K820" i="4"/>
  <c r="L820" i="4"/>
  <c r="K817" i="4"/>
  <c r="L817" i="4"/>
  <c r="K814" i="4"/>
  <c r="L814" i="4"/>
  <c r="K811" i="4"/>
  <c r="L811" i="4"/>
  <c r="K808" i="4"/>
  <c r="L808" i="4"/>
  <c r="K805" i="4"/>
  <c r="L805" i="4"/>
  <c r="K802" i="4"/>
  <c r="L802" i="4"/>
  <c r="K799" i="4"/>
  <c r="L799" i="4"/>
  <c r="K796" i="4"/>
  <c r="L796" i="4"/>
  <c r="K793" i="4"/>
  <c r="L793" i="4"/>
  <c r="K790" i="4"/>
  <c r="L790" i="4"/>
  <c r="K787" i="4"/>
  <c r="K778" i="4"/>
  <c r="L778" i="4"/>
  <c r="K775" i="4"/>
  <c r="L775" i="4"/>
  <c r="K772" i="4"/>
  <c r="L772" i="4"/>
  <c r="K769" i="4"/>
  <c r="L769" i="4"/>
  <c r="K766" i="4"/>
  <c r="L766" i="4"/>
  <c r="K763" i="4"/>
  <c r="L763" i="4"/>
  <c r="K754" i="4"/>
  <c r="L754" i="4"/>
  <c r="K745" i="4"/>
  <c r="L745" i="4"/>
  <c r="K742" i="4"/>
  <c r="L742" i="4"/>
  <c r="K736" i="4"/>
  <c r="L736" i="4"/>
  <c r="K1075" i="3"/>
  <c r="L1075" i="3"/>
  <c r="K1018" i="3"/>
  <c r="L1018" i="3"/>
  <c r="K1015" i="3"/>
  <c r="L1015" i="3"/>
  <c r="K1006" i="3"/>
  <c r="K1003" i="3"/>
  <c r="L1003" i="3"/>
  <c r="K994" i="3"/>
  <c r="L994" i="3"/>
  <c r="K982" i="3"/>
  <c r="L982" i="3"/>
  <c r="K970" i="3"/>
  <c r="K964" i="3"/>
  <c r="L964" i="3"/>
  <c r="K958" i="3"/>
  <c r="L958" i="3"/>
  <c r="K952" i="3"/>
  <c r="L952" i="3"/>
  <c r="K946" i="3"/>
  <c r="L946" i="3"/>
  <c r="K934" i="3"/>
  <c r="L934" i="3"/>
  <c r="K928" i="3"/>
  <c r="L928" i="3"/>
  <c r="K922" i="3"/>
  <c r="L922" i="3"/>
  <c r="K916" i="3"/>
  <c r="L916" i="3"/>
  <c r="K904" i="3"/>
  <c r="L904" i="3"/>
  <c r="K898" i="3"/>
  <c r="L898" i="3"/>
  <c r="K892" i="3"/>
  <c r="L892" i="3"/>
  <c r="K880" i="3"/>
  <c r="L880" i="3"/>
  <c r="K874" i="3"/>
  <c r="L874" i="3"/>
  <c r="K868" i="3"/>
  <c r="L868" i="3"/>
  <c r="K838" i="3"/>
  <c r="L838" i="3"/>
  <c r="K832" i="3"/>
  <c r="L832" i="3"/>
  <c r="K820" i="3"/>
  <c r="L820" i="3"/>
  <c r="K814" i="3"/>
  <c r="L814" i="3"/>
  <c r="K808" i="3"/>
  <c r="L808" i="3"/>
  <c r="K802" i="3"/>
  <c r="L802" i="3"/>
  <c r="K796" i="3"/>
  <c r="L796" i="3"/>
  <c r="K784" i="3"/>
  <c r="L784" i="3"/>
  <c r="K778" i="3"/>
  <c r="L778" i="3"/>
  <c r="K730" i="3"/>
  <c r="K724" i="3"/>
  <c r="L724" i="3"/>
  <c r="K691" i="3"/>
  <c r="L691" i="3"/>
  <c r="K685" i="3"/>
  <c r="L685" i="3"/>
  <c r="K664" i="3"/>
  <c r="L664" i="3"/>
  <c r="K658" i="3"/>
  <c r="L658" i="3"/>
  <c r="K655" i="3"/>
  <c r="L655" i="3"/>
  <c r="K643" i="3"/>
  <c r="L643" i="3"/>
  <c r="K640" i="3"/>
  <c r="L640" i="3"/>
  <c r="K631" i="3"/>
  <c r="L631" i="3"/>
  <c r="K592" i="3"/>
  <c r="L592" i="3"/>
  <c r="K589" i="3"/>
  <c r="K586" i="3"/>
  <c r="L586" i="3"/>
  <c r="K583" i="3"/>
  <c r="L583" i="3"/>
  <c r="K571" i="3"/>
  <c r="L571" i="3"/>
  <c r="K565" i="3"/>
  <c r="L565" i="3"/>
  <c r="K559" i="3"/>
  <c r="L559" i="3"/>
  <c r="K547" i="3"/>
  <c r="L547" i="3"/>
  <c r="K541" i="3"/>
  <c r="L541" i="3"/>
  <c r="K535" i="3"/>
  <c r="L535" i="3"/>
  <c r="K523" i="3"/>
  <c r="L523" i="3"/>
  <c r="K520" i="3"/>
  <c r="L520" i="3"/>
  <c r="K466" i="3"/>
  <c r="L466" i="3"/>
  <c r="K448" i="3"/>
  <c r="L448" i="3"/>
  <c r="K442" i="3"/>
  <c r="L442" i="3"/>
  <c r="K436" i="3"/>
  <c r="L436" i="3"/>
  <c r="K46" i="4"/>
  <c r="L46" i="4"/>
  <c r="L873" i="3"/>
  <c r="L777" i="3"/>
  <c r="K676" i="3"/>
  <c r="L676" i="3"/>
  <c r="K580" i="3"/>
  <c r="L580" i="3"/>
  <c r="K328" i="3"/>
  <c r="L919" i="3"/>
  <c r="L871" i="3"/>
  <c r="L751" i="3"/>
  <c r="L673" i="3"/>
  <c r="L545" i="3"/>
  <c r="L513" i="3"/>
  <c r="L324" i="3"/>
  <c r="K154" i="3"/>
  <c r="L154" i="3"/>
  <c r="K1062" i="4"/>
  <c r="L1062" i="4"/>
  <c r="K1053" i="4"/>
  <c r="L1053" i="4"/>
  <c r="K1008" i="4"/>
  <c r="L1008" i="4"/>
  <c r="K1002" i="4"/>
  <c r="L1002" i="4"/>
  <c r="K990" i="4"/>
  <c r="L990" i="4"/>
  <c r="K984" i="4"/>
  <c r="L984" i="4"/>
  <c r="K978" i="4"/>
  <c r="L978" i="4"/>
  <c r="K972" i="4"/>
  <c r="L972" i="4"/>
  <c r="K966" i="4"/>
  <c r="L966" i="4"/>
  <c r="K957" i="4"/>
  <c r="L957" i="4"/>
  <c r="K951" i="4"/>
  <c r="L951" i="4"/>
  <c r="K921" i="4"/>
  <c r="L921" i="4"/>
  <c r="K915" i="4"/>
  <c r="L915" i="4"/>
  <c r="K906" i="4"/>
  <c r="L906" i="4"/>
  <c r="K882" i="4"/>
  <c r="K876" i="4"/>
  <c r="L876" i="4"/>
  <c r="K870" i="4"/>
  <c r="L870" i="4"/>
  <c r="K867" i="4"/>
  <c r="L867" i="4"/>
  <c r="K864" i="4"/>
  <c r="L864" i="4"/>
  <c r="K861" i="4"/>
  <c r="K858" i="4"/>
  <c r="L858" i="4"/>
  <c r="K852" i="4"/>
  <c r="L852" i="4"/>
  <c r="K837" i="4"/>
  <c r="L837" i="4"/>
  <c r="K831" i="4"/>
  <c r="L831" i="4"/>
  <c r="K825" i="4"/>
  <c r="L825" i="4"/>
  <c r="K819" i="4"/>
  <c r="L819" i="4"/>
  <c r="K810" i="4"/>
  <c r="L810" i="4"/>
  <c r="K804" i="4"/>
  <c r="L804" i="4"/>
  <c r="K798" i="4"/>
  <c r="L798" i="4"/>
  <c r="K792" i="4"/>
  <c r="L792" i="4"/>
  <c r="K756" i="4"/>
  <c r="L756" i="4"/>
  <c r="K741" i="4"/>
  <c r="L741" i="4"/>
  <c r="K735" i="4"/>
  <c r="L735" i="4"/>
  <c r="K729" i="4"/>
  <c r="L729" i="4"/>
  <c r="K723" i="4"/>
  <c r="L723" i="4"/>
  <c r="K720" i="4"/>
  <c r="L720" i="4"/>
  <c r="K714" i="4"/>
  <c r="L714" i="4"/>
  <c r="K711" i="4"/>
  <c r="L711" i="4"/>
  <c r="K702" i="4"/>
  <c r="L702" i="4"/>
  <c r="K666" i="4"/>
  <c r="L666" i="4"/>
  <c r="K663" i="4"/>
  <c r="L663" i="4"/>
  <c r="K660" i="4"/>
  <c r="L660" i="4"/>
  <c r="K657" i="4"/>
  <c r="L657" i="4"/>
  <c r="K654" i="4"/>
  <c r="L654" i="4"/>
  <c r="K651" i="4"/>
  <c r="L651" i="4"/>
  <c r="K648" i="4"/>
  <c r="L648" i="4"/>
  <c r="K642" i="4"/>
  <c r="L642" i="4"/>
  <c r="K639" i="4"/>
  <c r="L639" i="4"/>
  <c r="K633" i="4"/>
  <c r="L633" i="4"/>
  <c r="K630" i="4"/>
  <c r="L630" i="4"/>
  <c r="K627" i="4"/>
  <c r="L627" i="4"/>
  <c r="K624" i="4"/>
  <c r="L624" i="4"/>
  <c r="K621" i="4"/>
  <c r="L621" i="4"/>
  <c r="K618" i="4"/>
  <c r="L618" i="4"/>
  <c r="K612" i="4"/>
  <c r="L612" i="4"/>
  <c r="K606" i="4"/>
  <c r="L606" i="4"/>
  <c r="K603" i="4"/>
  <c r="L603" i="4"/>
  <c r="K600" i="4"/>
  <c r="L600" i="4"/>
  <c r="K597" i="4"/>
  <c r="L597" i="4"/>
  <c r="K594" i="4"/>
  <c r="L594" i="4"/>
  <c r="K591" i="4"/>
  <c r="L591" i="4"/>
  <c r="K588" i="4"/>
  <c r="L588" i="4"/>
  <c r="K585" i="4"/>
  <c r="L585" i="4"/>
  <c r="K579" i="4"/>
  <c r="L579" i="4"/>
  <c r="K576" i="4"/>
  <c r="L576" i="4"/>
  <c r="K573" i="4"/>
  <c r="L573" i="4"/>
  <c r="K570" i="4"/>
  <c r="L570" i="4"/>
  <c r="K567" i="4"/>
  <c r="L567" i="4"/>
  <c r="K564" i="4"/>
  <c r="L564" i="4"/>
  <c r="K561" i="4"/>
  <c r="L561" i="4"/>
  <c r="K558" i="4"/>
  <c r="L558" i="4"/>
  <c r="K555" i="4"/>
  <c r="L555" i="4"/>
  <c r="K552" i="4"/>
  <c r="L552" i="4"/>
  <c r="K540" i="4"/>
  <c r="L540" i="4"/>
  <c r="K537" i="4"/>
  <c r="L537" i="4"/>
  <c r="K534" i="4"/>
  <c r="L534" i="4"/>
  <c r="K531" i="4"/>
  <c r="L531" i="4"/>
  <c r="K528" i="4"/>
  <c r="L528" i="4"/>
  <c r="K525" i="4"/>
  <c r="L525" i="4"/>
  <c r="K519" i="4"/>
  <c r="L519" i="4"/>
  <c r="K516" i="4"/>
  <c r="L516" i="4"/>
  <c r="K513" i="4"/>
  <c r="L513" i="4"/>
  <c r="K510" i="4"/>
  <c r="L510" i="4"/>
  <c r="K507" i="4"/>
  <c r="L507" i="4"/>
  <c r="K504" i="4"/>
  <c r="L504" i="4"/>
  <c r="K501" i="4"/>
  <c r="L501" i="4"/>
  <c r="K498" i="4"/>
  <c r="L498" i="4"/>
  <c r="K495" i="4"/>
  <c r="L495" i="4"/>
  <c r="K489" i="4"/>
  <c r="L489" i="4"/>
  <c r="K486" i="4"/>
  <c r="L486" i="4"/>
  <c r="K480" i="4"/>
  <c r="L480" i="4"/>
  <c r="K477" i="4"/>
  <c r="L477" i="4"/>
  <c r="K474" i="4"/>
  <c r="L474" i="4"/>
  <c r="K471" i="4"/>
  <c r="L471" i="4"/>
  <c r="K468" i="4"/>
  <c r="L468" i="4"/>
  <c r="K465" i="4"/>
  <c r="L465" i="4"/>
  <c r="K462" i="4"/>
  <c r="L462" i="4"/>
  <c r="K459" i="4"/>
  <c r="L459" i="4"/>
  <c r="K456" i="4"/>
  <c r="L456" i="4"/>
  <c r="K453" i="4"/>
  <c r="L453" i="4"/>
  <c r="K450" i="4"/>
  <c r="L450" i="4"/>
  <c r="K447" i="4"/>
  <c r="L447" i="4"/>
  <c r="K444" i="4"/>
  <c r="L444" i="4"/>
  <c r="K441" i="4"/>
  <c r="L441" i="4"/>
  <c r="K438" i="4"/>
  <c r="L438" i="4"/>
  <c r="K435" i="4"/>
  <c r="L435" i="4"/>
  <c r="K432" i="4"/>
  <c r="L432" i="4"/>
  <c r="K429" i="4"/>
  <c r="L429" i="4"/>
  <c r="K426" i="4"/>
  <c r="L426" i="4"/>
  <c r="K423" i="4"/>
  <c r="L423" i="4"/>
  <c r="K420" i="4"/>
  <c r="L420" i="4"/>
  <c r="K417" i="4"/>
  <c r="L417" i="4"/>
  <c r="K414" i="4"/>
  <c r="L414" i="4"/>
  <c r="K411" i="4"/>
  <c r="L411" i="4"/>
  <c r="K405" i="4"/>
  <c r="L405" i="4"/>
  <c r="K402" i="4"/>
  <c r="L402" i="4"/>
  <c r="K399" i="4"/>
  <c r="L399" i="4"/>
  <c r="K396" i="4"/>
  <c r="L396" i="4"/>
  <c r="K393" i="4"/>
  <c r="L393" i="4"/>
  <c r="K384" i="4"/>
  <c r="L384" i="4"/>
  <c r="K381" i="4"/>
  <c r="L381" i="4"/>
  <c r="K375" i="4"/>
  <c r="L375" i="4"/>
  <c r="K372" i="4"/>
  <c r="L372" i="4"/>
  <c r="K366" i="4"/>
  <c r="L366" i="4"/>
  <c r="K363" i="4"/>
  <c r="L363" i="4"/>
  <c r="K360" i="4"/>
  <c r="L360" i="4"/>
  <c r="K357" i="4"/>
  <c r="L357" i="4"/>
  <c r="K354" i="4"/>
  <c r="L354" i="4"/>
  <c r="K351" i="4"/>
  <c r="L351" i="4"/>
  <c r="K348" i="4"/>
  <c r="L348" i="4"/>
  <c r="K345" i="4"/>
  <c r="L345" i="4"/>
  <c r="K342" i="4"/>
  <c r="L342" i="4"/>
  <c r="K330" i="4"/>
  <c r="L330" i="4"/>
  <c r="K327" i="4"/>
  <c r="L327" i="4"/>
  <c r="K324" i="4"/>
  <c r="L324" i="4"/>
  <c r="K321" i="4"/>
  <c r="L321" i="4"/>
  <c r="K318" i="4"/>
  <c r="L318" i="4"/>
  <c r="K315" i="4"/>
  <c r="L315" i="4"/>
  <c r="K312" i="4"/>
  <c r="L312" i="4"/>
  <c r="K309" i="4"/>
  <c r="L309" i="4"/>
  <c r="K306" i="4"/>
  <c r="L306" i="4"/>
  <c r="K303" i="4"/>
  <c r="L303" i="4"/>
  <c r="K300" i="4"/>
  <c r="L300" i="4"/>
  <c r="K297" i="4"/>
  <c r="L297" i="4"/>
  <c r="K294" i="4"/>
  <c r="L294" i="4"/>
  <c r="K291" i="4"/>
  <c r="L291" i="4"/>
  <c r="K288" i="4"/>
  <c r="L288" i="4"/>
  <c r="K285" i="4"/>
  <c r="L285" i="4"/>
  <c r="K282" i="4"/>
  <c r="L282" i="4"/>
  <c r="K279" i="4"/>
  <c r="L279" i="4"/>
  <c r="K276" i="4"/>
  <c r="L276" i="4"/>
  <c r="K273" i="4"/>
  <c r="L273" i="4"/>
  <c r="K270" i="4"/>
  <c r="L270" i="4"/>
  <c r="K267" i="4"/>
  <c r="L267" i="4"/>
  <c r="K264" i="4"/>
  <c r="L264" i="4"/>
  <c r="K261" i="4"/>
  <c r="L261" i="4"/>
  <c r="K258" i="4"/>
  <c r="L258" i="4"/>
  <c r="K255" i="4"/>
  <c r="L255" i="4"/>
  <c r="K252" i="4"/>
  <c r="L252" i="4"/>
  <c r="K249" i="4"/>
  <c r="L249" i="4"/>
  <c r="K246" i="4"/>
  <c r="L246" i="4"/>
  <c r="K243" i="4"/>
  <c r="L243" i="4"/>
  <c r="K240" i="4"/>
  <c r="L240" i="4"/>
  <c r="K237" i="4"/>
  <c r="L237" i="4"/>
  <c r="L989" i="3"/>
  <c r="L869" i="3"/>
  <c r="L725" i="3"/>
  <c r="L478" i="3"/>
  <c r="K406" i="3"/>
  <c r="L406" i="3"/>
  <c r="L192" i="3"/>
  <c r="K1026" i="4"/>
  <c r="L1026" i="4"/>
  <c r="K1023" i="4"/>
  <c r="L1023" i="4"/>
  <c r="K1017" i="4"/>
  <c r="L1017" i="4"/>
  <c r="K1005" i="4"/>
  <c r="L1005" i="4"/>
  <c r="K999" i="4"/>
  <c r="L999" i="4"/>
  <c r="K993" i="4"/>
  <c r="L993" i="4"/>
  <c r="K987" i="4"/>
  <c r="L987" i="4"/>
  <c r="K975" i="4"/>
  <c r="L975" i="4"/>
  <c r="K969" i="4"/>
  <c r="L969" i="4"/>
  <c r="K963" i="4"/>
  <c r="L963" i="4"/>
  <c r="K954" i="4"/>
  <c r="L954" i="4"/>
  <c r="K948" i="4"/>
  <c r="L948" i="4"/>
  <c r="K942" i="4"/>
  <c r="L942" i="4"/>
  <c r="K939" i="4"/>
  <c r="L939" i="4"/>
  <c r="K936" i="4"/>
  <c r="L936" i="4"/>
  <c r="K933" i="4"/>
  <c r="L933" i="4"/>
  <c r="K930" i="4"/>
  <c r="L930" i="4"/>
  <c r="K927" i="4"/>
  <c r="L927" i="4"/>
  <c r="K924" i="4"/>
  <c r="L924" i="4"/>
  <c r="K918" i="4"/>
  <c r="L918" i="4"/>
  <c r="K909" i="4"/>
  <c r="L909" i="4"/>
  <c r="K903" i="4"/>
  <c r="L903" i="4"/>
  <c r="K897" i="4"/>
  <c r="L897" i="4"/>
  <c r="K885" i="4"/>
  <c r="L885" i="4"/>
  <c r="K879" i="4"/>
  <c r="L879" i="4"/>
  <c r="K873" i="4"/>
  <c r="L873" i="4"/>
  <c r="K855" i="4"/>
  <c r="L855" i="4"/>
  <c r="K849" i="4"/>
  <c r="L849" i="4"/>
  <c r="K846" i="4"/>
  <c r="L846" i="4"/>
  <c r="K843" i="4"/>
  <c r="L843" i="4"/>
  <c r="K840" i="4"/>
  <c r="L840" i="4"/>
  <c r="K834" i="4"/>
  <c r="L834" i="4"/>
  <c r="K828" i="4"/>
  <c r="L828" i="4"/>
  <c r="K822" i="4"/>
  <c r="L822" i="4"/>
  <c r="K816" i="4"/>
  <c r="L816" i="4"/>
  <c r="K807" i="4"/>
  <c r="L807" i="4"/>
  <c r="K795" i="4"/>
  <c r="L795" i="4"/>
  <c r="K777" i="4"/>
  <c r="L777" i="4"/>
  <c r="K771" i="4"/>
  <c r="L771" i="4"/>
  <c r="K753" i="4"/>
  <c r="L753" i="4"/>
  <c r="K747" i="4"/>
  <c r="L747" i="4"/>
  <c r="K744" i="4"/>
  <c r="L744" i="4"/>
  <c r="K738" i="4"/>
  <c r="L738" i="4"/>
  <c r="K732" i="4"/>
  <c r="L732" i="4"/>
  <c r="K705" i="4"/>
  <c r="L705" i="4"/>
  <c r="K615" i="4"/>
  <c r="L615" i="4"/>
  <c r="K1095" i="3"/>
  <c r="L1095" i="3"/>
  <c r="K1092" i="3"/>
  <c r="K1080" i="3"/>
  <c r="L1080" i="3"/>
  <c r="K1068" i="3"/>
  <c r="K1059" i="3"/>
  <c r="L1059" i="3"/>
  <c r="K1035" i="3"/>
  <c r="L1035" i="3"/>
  <c r="K1023" i="3"/>
  <c r="L1023" i="3"/>
  <c r="K1020" i="3"/>
  <c r="L1020" i="3"/>
  <c r="K1011" i="3"/>
  <c r="K999" i="3"/>
  <c r="L999" i="3"/>
  <c r="K996" i="3"/>
  <c r="L996" i="3"/>
  <c r="K984" i="3"/>
  <c r="L984" i="3"/>
  <c r="K978" i="3"/>
  <c r="L978" i="3"/>
  <c r="K972" i="3"/>
  <c r="L972" i="3"/>
  <c r="K966" i="3"/>
  <c r="L966" i="3"/>
  <c r="K960" i="3"/>
  <c r="L960" i="3"/>
  <c r="K954" i="3"/>
  <c r="L954" i="3"/>
  <c r="K948" i="3"/>
  <c r="L948" i="3"/>
  <c r="K942" i="3"/>
  <c r="L942" i="3"/>
  <c r="K936" i="3"/>
  <c r="K930" i="3"/>
  <c r="L930" i="3"/>
  <c r="K924" i="3"/>
  <c r="L924" i="3"/>
  <c r="K918" i="3"/>
  <c r="L918" i="3"/>
  <c r="K912" i="3"/>
  <c r="L912" i="3"/>
  <c r="K900" i="3"/>
  <c r="L900" i="3"/>
  <c r="K894" i="3"/>
  <c r="L894" i="3"/>
  <c r="K888" i="3"/>
  <c r="L888" i="3"/>
  <c r="K882" i="3"/>
  <c r="L882" i="3"/>
  <c r="K876" i="3"/>
  <c r="L876" i="3"/>
  <c r="K870" i="3"/>
  <c r="L870" i="3"/>
  <c r="K864" i="3"/>
  <c r="L864" i="3"/>
  <c r="K858" i="3"/>
  <c r="L858" i="3"/>
  <c r="K852" i="3"/>
  <c r="L852" i="3"/>
  <c r="K846" i="3"/>
  <c r="L846" i="3"/>
  <c r="K840" i="3"/>
  <c r="L840" i="3"/>
  <c r="K834" i="3"/>
  <c r="L834" i="3"/>
  <c r="K828" i="3"/>
  <c r="L828" i="3"/>
  <c r="K816" i="3"/>
  <c r="L816" i="3"/>
  <c r="K810" i="3"/>
  <c r="L810" i="3"/>
  <c r="K798" i="3"/>
  <c r="L798" i="3"/>
  <c r="K786" i="3"/>
  <c r="K780" i="3"/>
  <c r="L780" i="3"/>
  <c r="K774" i="3"/>
  <c r="L774" i="3"/>
  <c r="K768" i="3"/>
  <c r="L768" i="3"/>
  <c r="K756" i="3"/>
  <c r="L756" i="3"/>
  <c r="K750" i="3"/>
  <c r="L750" i="3"/>
  <c r="K744" i="3"/>
  <c r="L744" i="3"/>
  <c r="K738" i="3"/>
  <c r="L738" i="3"/>
  <c r="K732" i="3"/>
  <c r="L732" i="3"/>
  <c r="K726" i="3"/>
  <c r="L726" i="3"/>
  <c r="K714" i="3"/>
  <c r="K708" i="3"/>
  <c r="L708" i="3"/>
  <c r="K696" i="3"/>
  <c r="L696" i="3"/>
  <c r="K693" i="3"/>
  <c r="L693" i="3"/>
  <c r="K690" i="3"/>
  <c r="L690" i="3"/>
  <c r="K687" i="3"/>
  <c r="L687" i="3"/>
  <c r="L684" i="3"/>
  <c r="K675" i="3"/>
  <c r="L675" i="3"/>
  <c r="K672" i="3"/>
  <c r="L672" i="3"/>
  <c r="K663" i="3"/>
  <c r="L663" i="3"/>
  <c r="K648" i="3"/>
  <c r="L648" i="3"/>
  <c r="K645" i="3"/>
  <c r="L645" i="3"/>
  <c r="K642" i="3"/>
  <c r="K627" i="3"/>
  <c r="L627" i="3"/>
  <c r="K624" i="3"/>
  <c r="L624" i="3"/>
  <c r="K621" i="3"/>
  <c r="L621" i="3"/>
  <c r="K618" i="3"/>
  <c r="L618" i="3"/>
  <c r="K615" i="3"/>
  <c r="L615" i="3"/>
  <c r="K603" i="3"/>
  <c r="L603" i="3"/>
  <c r="K600" i="3"/>
  <c r="L600" i="3"/>
  <c r="K597" i="3"/>
  <c r="L597" i="3"/>
  <c r="K594" i="3"/>
  <c r="L594" i="3"/>
  <c r="K591" i="3"/>
  <c r="L591" i="3"/>
  <c r="K579" i="3"/>
  <c r="L579" i="3"/>
  <c r="K576" i="3"/>
  <c r="L576" i="3"/>
  <c r="K552" i="3"/>
  <c r="L552" i="3"/>
  <c r="K549" i="3"/>
  <c r="L549" i="3"/>
  <c r="K546" i="3"/>
  <c r="L546" i="3"/>
  <c r="K543" i="3"/>
  <c r="L543" i="3"/>
  <c r="K531" i="3"/>
  <c r="L531" i="3"/>
  <c r="K528" i="3"/>
  <c r="L528" i="3"/>
  <c r="K525" i="3"/>
  <c r="L525" i="3"/>
  <c r="K522" i="3"/>
  <c r="L522" i="3"/>
  <c r="K519" i="3"/>
  <c r="L519" i="3"/>
  <c r="L516" i="3"/>
  <c r="K507" i="3"/>
  <c r="L507" i="3"/>
  <c r="K504" i="3"/>
  <c r="L504" i="3"/>
  <c r="K501" i="3"/>
  <c r="L501" i="3"/>
  <c r="K498" i="3"/>
  <c r="L498" i="3"/>
  <c r="K495" i="3"/>
  <c r="L495" i="3"/>
  <c r="L492" i="3"/>
  <c r="K318" i="3"/>
  <c r="L318" i="3"/>
  <c r="K312" i="3"/>
  <c r="L312" i="3"/>
  <c r="K300" i="3"/>
  <c r="L300" i="3"/>
  <c r="K294" i="3"/>
  <c r="L294" i="3"/>
  <c r="L282" i="3"/>
  <c r="K276" i="3"/>
  <c r="L276" i="3"/>
  <c r="K270" i="3"/>
  <c r="L270" i="3"/>
  <c r="L264" i="3"/>
  <c r="K258" i="3"/>
  <c r="L258" i="3"/>
  <c r="K252" i="3"/>
  <c r="L252" i="3"/>
  <c r="K240" i="3"/>
  <c r="L240" i="3"/>
  <c r="K234" i="3"/>
  <c r="K222" i="3"/>
  <c r="L222" i="3"/>
  <c r="K216" i="3"/>
  <c r="L216" i="3"/>
  <c r="K204" i="3"/>
  <c r="L204" i="3"/>
  <c r="K198" i="3"/>
  <c r="L198" i="3"/>
  <c r="L186" i="3"/>
  <c r="K180" i="3"/>
  <c r="L180" i="3"/>
  <c r="K174" i="3"/>
  <c r="L174" i="3"/>
  <c r="K162" i="3"/>
  <c r="L162" i="3"/>
  <c r="K156" i="3"/>
  <c r="L156" i="3"/>
  <c r="L150" i="3"/>
  <c r="K144" i="3"/>
  <c r="L144" i="3"/>
  <c r="K138" i="3"/>
  <c r="L138" i="3"/>
  <c r="K126" i="3"/>
  <c r="L126" i="3"/>
  <c r="K120" i="3"/>
  <c r="L120" i="3"/>
  <c r="K108" i="3"/>
  <c r="L108" i="3"/>
  <c r="K105" i="3"/>
  <c r="L105" i="3"/>
  <c r="L1070" i="3"/>
  <c r="L987" i="3"/>
  <c r="L699" i="3"/>
  <c r="K636" i="3"/>
  <c r="L636" i="3"/>
  <c r="K604" i="3"/>
  <c r="L604" i="3"/>
  <c r="K540" i="3"/>
  <c r="L540" i="3"/>
  <c r="K508" i="3"/>
  <c r="L508" i="3"/>
  <c r="K232" i="3"/>
  <c r="L232" i="3"/>
  <c r="L146" i="3"/>
  <c r="L104" i="3"/>
  <c r="K483" i="3"/>
  <c r="L483" i="3"/>
  <c r="K480" i="3"/>
  <c r="L480" i="3"/>
  <c r="K477" i="3"/>
  <c r="L477" i="3"/>
  <c r="K474" i="3"/>
  <c r="L474" i="3"/>
  <c r="K471" i="3"/>
  <c r="L471" i="3"/>
  <c r="K459" i="3"/>
  <c r="L459" i="3"/>
  <c r="K456" i="3"/>
  <c r="L456" i="3"/>
  <c r="K453" i="3"/>
  <c r="L453" i="3"/>
  <c r="K450" i="3"/>
  <c r="L450" i="3"/>
  <c r="K447" i="3"/>
  <c r="L447" i="3"/>
  <c r="K432" i="3"/>
  <c r="L432" i="3"/>
  <c r="K426" i="3"/>
  <c r="L426" i="3"/>
  <c r="K408" i="3"/>
  <c r="L408" i="3"/>
  <c r="K396" i="3"/>
  <c r="L396" i="3"/>
  <c r="K390" i="3"/>
  <c r="L390" i="3"/>
  <c r="K372" i="3"/>
  <c r="L372" i="3"/>
  <c r="K366" i="3"/>
  <c r="L366" i="3"/>
  <c r="K354" i="3"/>
  <c r="L354" i="3"/>
  <c r="K348" i="3"/>
  <c r="L348" i="3"/>
  <c r="K336" i="3"/>
  <c r="L336" i="3"/>
  <c r="K6" i="4"/>
  <c r="L6" i="4"/>
  <c r="K86" i="6"/>
  <c r="L86" i="6"/>
  <c r="K98" i="6"/>
  <c r="L98" i="6"/>
  <c r="K909" i="2"/>
  <c r="L909" i="2"/>
  <c r="K897" i="2"/>
  <c r="L897" i="2"/>
  <c r="L721" i="3"/>
  <c r="L697" i="3"/>
  <c r="L983" i="3"/>
  <c r="L887" i="3"/>
  <c r="L767" i="3"/>
  <c r="L694" i="3"/>
  <c r="L630" i="3"/>
  <c r="L598" i="3"/>
  <c r="L470" i="3"/>
  <c r="K438" i="3"/>
  <c r="L438" i="3"/>
  <c r="K310" i="3"/>
  <c r="L310" i="3"/>
  <c r="L224" i="3"/>
  <c r="K1004" i="4"/>
  <c r="L1004" i="4"/>
  <c r="K998" i="4"/>
  <c r="L998" i="4"/>
  <c r="K995" i="4"/>
  <c r="L995" i="4"/>
  <c r="K992" i="4"/>
  <c r="L992" i="4"/>
  <c r="K989" i="4"/>
  <c r="L989" i="4"/>
  <c r="K986" i="4"/>
  <c r="L986" i="4"/>
  <c r="K983" i="4"/>
  <c r="L983" i="4"/>
  <c r="K977" i="4"/>
  <c r="L977" i="4"/>
  <c r="K974" i="4"/>
  <c r="L974" i="4"/>
  <c r="K971" i="4"/>
  <c r="L971" i="4"/>
  <c r="K968" i="4"/>
  <c r="L968" i="4"/>
  <c r="K965" i="4"/>
  <c r="L965" i="4"/>
  <c r="K962" i="4"/>
  <c r="L962" i="4"/>
  <c r="K959" i="4"/>
  <c r="L959" i="4"/>
  <c r="K956" i="4"/>
  <c r="L956" i="4"/>
  <c r="K953" i="4"/>
  <c r="L953" i="4"/>
  <c r="K950" i="4"/>
  <c r="L950" i="4"/>
  <c r="K947" i="4"/>
  <c r="L947" i="4"/>
  <c r="K944" i="4"/>
  <c r="L944" i="4"/>
  <c r="K941" i="4"/>
  <c r="L941" i="4"/>
  <c r="K938" i="4"/>
  <c r="L938" i="4"/>
  <c r="K935" i="4"/>
  <c r="L935" i="4"/>
  <c r="K929" i="4"/>
  <c r="L929" i="4"/>
  <c r="K926" i="4"/>
  <c r="L926" i="4"/>
  <c r="K923" i="4"/>
  <c r="L923" i="4"/>
  <c r="K920" i="4"/>
  <c r="L920" i="4"/>
  <c r="K917" i="4"/>
  <c r="K914" i="4"/>
  <c r="L914" i="4"/>
  <c r="K911" i="4"/>
  <c r="L911" i="4"/>
  <c r="K908" i="4"/>
  <c r="L908" i="4"/>
  <c r="K902" i="4"/>
  <c r="L902" i="4"/>
  <c r="K899" i="4"/>
  <c r="L899" i="4"/>
  <c r="K896" i="4"/>
  <c r="L896" i="4"/>
  <c r="K893" i="4"/>
  <c r="L893" i="4"/>
  <c r="K890" i="4"/>
  <c r="L890" i="4"/>
  <c r="K887" i="4"/>
  <c r="L887" i="4"/>
  <c r="K884" i="4"/>
  <c r="L884" i="4"/>
  <c r="K881" i="4"/>
  <c r="L881" i="4"/>
  <c r="K878" i="4"/>
  <c r="L878" i="4"/>
  <c r="K875" i="4"/>
  <c r="L875" i="4"/>
  <c r="K872" i="4"/>
  <c r="L872" i="4"/>
  <c r="K869" i="4"/>
  <c r="L869" i="4"/>
  <c r="K866" i="4"/>
  <c r="L866" i="4"/>
  <c r="K863" i="4"/>
  <c r="L863" i="4"/>
  <c r="K860" i="4"/>
  <c r="L860" i="4"/>
  <c r="K857" i="4"/>
  <c r="L857" i="4"/>
  <c r="K854" i="4"/>
  <c r="L854" i="4"/>
  <c r="K851" i="4"/>
  <c r="L851" i="4"/>
  <c r="K848" i="4"/>
  <c r="L848" i="4"/>
  <c r="K845" i="4"/>
  <c r="L845" i="4"/>
  <c r="K842" i="4"/>
  <c r="L842" i="4"/>
  <c r="K839" i="4"/>
  <c r="L839" i="4"/>
  <c r="K836" i="4"/>
  <c r="L836" i="4"/>
  <c r="K830" i="4"/>
  <c r="L830" i="4"/>
  <c r="K827" i="4"/>
  <c r="L827" i="4"/>
  <c r="K809" i="4"/>
  <c r="L809" i="4"/>
  <c r="K800" i="4"/>
  <c r="L800" i="4"/>
  <c r="K797" i="4"/>
  <c r="L797" i="4"/>
  <c r="K794" i="4"/>
  <c r="L794" i="4"/>
  <c r="K791" i="4"/>
  <c r="L791" i="4"/>
  <c r="K788" i="4"/>
  <c r="L788" i="4"/>
  <c r="K785" i="4"/>
  <c r="L785" i="4"/>
  <c r="K782" i="4"/>
  <c r="L782" i="4"/>
  <c r="K779" i="4"/>
  <c r="L779" i="4"/>
  <c r="K776" i="4"/>
  <c r="L776" i="4"/>
  <c r="K773" i="4"/>
  <c r="L773" i="4"/>
  <c r="K770" i="4"/>
  <c r="L770" i="4"/>
  <c r="K767" i="4"/>
  <c r="L767" i="4"/>
  <c r="K764" i="4"/>
  <c r="L764" i="4"/>
  <c r="K761" i="4"/>
  <c r="L761" i="4"/>
  <c r="K758" i="4"/>
  <c r="L758" i="4"/>
  <c r="K755" i="4"/>
  <c r="L755" i="4"/>
  <c r="K752" i="4"/>
  <c r="L752" i="4"/>
  <c r="K749" i="4"/>
  <c r="L749" i="4"/>
  <c r="K746" i="4"/>
  <c r="L746" i="4"/>
  <c r="K743" i="4"/>
  <c r="L743" i="4"/>
  <c r="K740" i="4"/>
  <c r="L740" i="4"/>
  <c r="K737" i="4"/>
  <c r="L737" i="4"/>
  <c r="K731" i="4"/>
  <c r="L731" i="4"/>
  <c r="K719" i="4"/>
  <c r="L719" i="4"/>
  <c r="K716" i="4"/>
  <c r="L716" i="4"/>
  <c r="K713" i="4"/>
  <c r="L713" i="4"/>
  <c r="K701" i="4"/>
  <c r="L701" i="4"/>
  <c r="K698" i="4"/>
  <c r="L698" i="4"/>
  <c r="K695" i="4"/>
  <c r="L695" i="4"/>
  <c r="K692" i="4"/>
  <c r="L692" i="4"/>
  <c r="K689" i="4"/>
  <c r="L689" i="4"/>
  <c r="K686" i="4"/>
  <c r="L686" i="4"/>
  <c r="K683" i="4"/>
  <c r="L683" i="4"/>
  <c r="K680" i="4"/>
  <c r="L680" i="4"/>
  <c r="K677" i="4"/>
  <c r="L677" i="4"/>
  <c r="K674" i="4"/>
  <c r="L674" i="4"/>
  <c r="K671" i="4"/>
  <c r="L671" i="4"/>
  <c r="K668" i="4"/>
  <c r="L668" i="4"/>
  <c r="K665" i="4"/>
  <c r="L665" i="4"/>
  <c r="K662" i="4"/>
  <c r="L662" i="4"/>
  <c r="K659" i="4"/>
  <c r="L659" i="4"/>
  <c r="K656" i="4"/>
  <c r="L656" i="4"/>
  <c r="K653" i="4"/>
  <c r="L653" i="4"/>
  <c r="K650" i="4"/>
  <c r="L650" i="4"/>
  <c r="K647" i="4"/>
  <c r="L647" i="4"/>
  <c r="K644" i="4"/>
  <c r="L644" i="4"/>
  <c r="K641" i="4"/>
  <c r="L641" i="4"/>
  <c r="K638" i="4"/>
  <c r="L638" i="4"/>
  <c r="K635" i="4"/>
  <c r="L635" i="4"/>
  <c r="K632" i="4"/>
  <c r="L632" i="4"/>
  <c r="K629" i="4"/>
  <c r="L629" i="4"/>
  <c r="K626" i="4"/>
  <c r="L626" i="4"/>
  <c r="K623" i="4"/>
  <c r="L623" i="4"/>
  <c r="K620" i="4"/>
  <c r="L620" i="4"/>
  <c r="K617" i="4"/>
  <c r="L617" i="4"/>
  <c r="K614" i="4"/>
  <c r="L614" i="4"/>
  <c r="K608" i="4"/>
  <c r="L608" i="4"/>
  <c r="K605" i="4"/>
  <c r="L605" i="4"/>
  <c r="K602" i="4"/>
  <c r="L602" i="4"/>
  <c r="K596" i="4"/>
  <c r="L596" i="4"/>
  <c r="K593" i="4"/>
  <c r="L593" i="4"/>
  <c r="K590" i="4"/>
  <c r="L590" i="4"/>
  <c r="K587" i="4"/>
  <c r="L587" i="4"/>
  <c r="K584" i="4"/>
  <c r="L584" i="4"/>
  <c r="K581" i="4"/>
  <c r="L581" i="4"/>
  <c r="K578" i="4"/>
  <c r="L578" i="4"/>
  <c r="K575" i="4"/>
  <c r="L575" i="4"/>
  <c r="K572" i="4"/>
  <c r="L572" i="4"/>
  <c r="K569" i="4"/>
  <c r="L569" i="4"/>
  <c r="K566" i="4"/>
  <c r="L566" i="4"/>
  <c r="K563" i="4"/>
  <c r="L563" i="4"/>
  <c r="K560" i="4"/>
  <c r="L560" i="4"/>
  <c r="K557" i="4"/>
  <c r="L557" i="4"/>
  <c r="K554" i="4"/>
  <c r="L554" i="4"/>
  <c r="K551" i="4"/>
  <c r="L551" i="4"/>
  <c r="K548" i="4"/>
  <c r="L548" i="4"/>
  <c r="K545" i="4"/>
  <c r="L545" i="4"/>
  <c r="K542" i="4"/>
  <c r="L542" i="4"/>
  <c r="K539" i="4"/>
  <c r="L539" i="4"/>
  <c r="K536" i="4"/>
  <c r="L536" i="4"/>
  <c r="K533" i="4"/>
  <c r="L533" i="4"/>
  <c r="K530" i="4"/>
  <c r="L530" i="4"/>
  <c r="K527" i="4"/>
  <c r="L527" i="4"/>
  <c r="K524" i="4"/>
  <c r="L524" i="4"/>
  <c r="K521" i="4"/>
  <c r="L521" i="4"/>
  <c r="K518" i="4"/>
  <c r="L518" i="4"/>
  <c r="K515" i="4"/>
  <c r="L515" i="4"/>
  <c r="K512" i="4"/>
  <c r="L512" i="4"/>
  <c r="K509" i="4"/>
  <c r="L509" i="4"/>
  <c r="K506" i="4"/>
  <c r="L506" i="4"/>
  <c r="K503" i="4"/>
  <c r="L503" i="4"/>
  <c r="K500" i="4"/>
  <c r="L500" i="4"/>
  <c r="K497" i="4"/>
  <c r="L497" i="4"/>
  <c r="K494" i="4"/>
  <c r="L494" i="4"/>
  <c r="K491" i="4"/>
  <c r="L491" i="4"/>
  <c r="K488" i="4"/>
  <c r="L488" i="4"/>
  <c r="K485" i="4"/>
  <c r="L485" i="4"/>
  <c r="K482" i="4"/>
  <c r="L482" i="4"/>
  <c r="K479" i="4"/>
  <c r="L479" i="4"/>
  <c r="K476" i="4"/>
  <c r="L476" i="4"/>
  <c r="K473" i="4"/>
  <c r="L473" i="4"/>
  <c r="K470" i="4"/>
  <c r="L470" i="4"/>
  <c r="K467" i="4"/>
  <c r="L467" i="4"/>
  <c r="K464" i="4"/>
  <c r="L464" i="4"/>
  <c r="K461" i="4"/>
  <c r="L461" i="4"/>
  <c r="K458" i="4"/>
  <c r="L458" i="4"/>
  <c r="K452" i="4"/>
  <c r="L452" i="4"/>
  <c r="K449" i="4"/>
  <c r="L449" i="4"/>
  <c r="K443" i="4"/>
  <c r="L443" i="4"/>
  <c r="K437" i="4"/>
  <c r="L437" i="4"/>
  <c r="K431" i="4"/>
  <c r="L431" i="4"/>
  <c r="K428" i="4"/>
  <c r="L428" i="4"/>
  <c r="K425" i="4"/>
  <c r="L425" i="4"/>
  <c r="K422" i="4"/>
  <c r="L422" i="4"/>
  <c r="K419" i="4"/>
  <c r="L419" i="4"/>
  <c r="K416" i="4"/>
  <c r="L416" i="4"/>
  <c r="K413" i="4"/>
  <c r="L413" i="4"/>
  <c r="K410" i="4"/>
  <c r="L410" i="4"/>
  <c r="K407" i="4"/>
  <c r="L407" i="4"/>
  <c r="K404" i="4"/>
  <c r="L404" i="4"/>
  <c r="K401" i="4"/>
  <c r="L401" i="4"/>
  <c r="K398" i="4"/>
  <c r="L398" i="4"/>
  <c r="K395" i="4"/>
  <c r="L395" i="4"/>
  <c r="K392" i="4"/>
  <c r="L392" i="4"/>
  <c r="K389" i="4"/>
  <c r="L389" i="4"/>
  <c r="K383" i="4"/>
  <c r="L383" i="4"/>
  <c r="K380" i="4"/>
  <c r="L380" i="4"/>
  <c r="K377" i="4"/>
  <c r="L377" i="4"/>
  <c r="K374" i="4"/>
  <c r="L374" i="4"/>
  <c r="K371" i="4"/>
  <c r="L371" i="4"/>
  <c r="K368" i="4"/>
  <c r="L368" i="4"/>
  <c r="K365" i="4"/>
  <c r="L365" i="4"/>
  <c r="K362" i="4"/>
  <c r="L362" i="4"/>
  <c r="K359" i="4"/>
  <c r="L359" i="4"/>
  <c r="K660" i="3"/>
  <c r="L660" i="3"/>
  <c r="K628" i="3"/>
  <c r="L628" i="3"/>
  <c r="K564" i="3"/>
  <c r="L564" i="3"/>
  <c r="K532" i="3"/>
  <c r="K468" i="3"/>
  <c r="L468" i="3"/>
  <c r="L306" i="3"/>
  <c r="K1064" i="4"/>
  <c r="L1064" i="4"/>
  <c r="K1058" i="4"/>
  <c r="L1058" i="4"/>
  <c r="K1040" i="4"/>
  <c r="L1040" i="4"/>
  <c r="K1031" i="4"/>
  <c r="L1031" i="4"/>
  <c r="K1025" i="4"/>
  <c r="L1025" i="4"/>
  <c r="K1010" i="4"/>
  <c r="L1010" i="4"/>
  <c r="K101" i="6"/>
  <c r="L101" i="6"/>
  <c r="K1085" i="3"/>
  <c r="L1085" i="3"/>
  <c r="K1073" i="3"/>
  <c r="L1073" i="3"/>
  <c r="K1049" i="3"/>
  <c r="L1049" i="3"/>
  <c r="K1025" i="3"/>
  <c r="L1025" i="3"/>
  <c r="L1004" i="3"/>
  <c r="K986" i="3"/>
  <c r="L986" i="3"/>
  <c r="K980" i="3"/>
  <c r="L980" i="3"/>
  <c r="K968" i="3"/>
  <c r="L968" i="3"/>
  <c r="K914" i="3"/>
  <c r="L914" i="3"/>
  <c r="K902" i="3"/>
  <c r="L902" i="3"/>
  <c r="K872" i="3"/>
  <c r="L872" i="3"/>
  <c r="K854" i="3"/>
  <c r="L854" i="3"/>
  <c r="K848" i="3"/>
  <c r="L848" i="3"/>
  <c r="K842" i="3"/>
  <c r="L842" i="3"/>
  <c r="K824" i="3"/>
  <c r="L824" i="3"/>
  <c r="K818" i="3"/>
  <c r="L818" i="3"/>
  <c r="K806" i="3"/>
  <c r="L806" i="3"/>
  <c r="K794" i="3"/>
  <c r="L794" i="3"/>
  <c r="K782" i="3"/>
  <c r="L782" i="3"/>
  <c r="K776" i="3"/>
  <c r="L776" i="3"/>
  <c r="K764" i="3"/>
  <c r="L764" i="3"/>
  <c r="K734" i="3"/>
  <c r="L734" i="3"/>
  <c r="K722" i="3"/>
  <c r="L722" i="3"/>
  <c r="K710" i="3"/>
  <c r="L710" i="3"/>
  <c r="K704" i="3"/>
  <c r="L704" i="3"/>
  <c r="K695" i="3"/>
  <c r="L695" i="3"/>
  <c r="K683" i="3"/>
  <c r="L683" i="3"/>
  <c r="K677" i="3"/>
  <c r="L677" i="3"/>
  <c r="K671" i="3"/>
  <c r="L671" i="3"/>
  <c r="K659" i="3"/>
  <c r="L659" i="3"/>
  <c r="K653" i="3"/>
  <c r="L653" i="3"/>
  <c r="K647" i="3"/>
  <c r="L647" i="3"/>
  <c r="K629" i="3"/>
  <c r="K623" i="3"/>
  <c r="L623" i="3"/>
  <c r="K611" i="3"/>
  <c r="L611" i="3"/>
  <c r="K605" i="3"/>
  <c r="L605" i="3"/>
  <c r="K599" i="3"/>
  <c r="L599" i="3"/>
  <c r="K587" i="3"/>
  <c r="L587" i="3"/>
  <c r="K581" i="3"/>
  <c r="L581" i="3"/>
  <c r="K560" i="3"/>
  <c r="L560" i="3"/>
  <c r="K554" i="3"/>
  <c r="L554" i="3"/>
  <c r="L548" i="3"/>
  <c r="K536" i="3"/>
  <c r="L536" i="3"/>
  <c r="K530" i="3"/>
  <c r="L530" i="3"/>
  <c r="L524" i="3"/>
  <c r="K515" i="3"/>
  <c r="L515" i="3"/>
  <c r="K503" i="3"/>
  <c r="L503" i="3"/>
  <c r="K491" i="3"/>
  <c r="L491" i="3"/>
  <c r="K485" i="3"/>
  <c r="L485" i="3"/>
  <c r="K479" i="3"/>
  <c r="L479" i="3"/>
  <c r="K467" i="3"/>
  <c r="L467" i="3"/>
  <c r="K428" i="3"/>
  <c r="L428" i="3"/>
  <c r="K404" i="3"/>
  <c r="K386" i="3"/>
  <c r="L386" i="3"/>
  <c r="K380" i="3"/>
  <c r="L380" i="3"/>
  <c r="K368" i="3"/>
  <c r="L368" i="3"/>
  <c r="K362" i="3"/>
  <c r="L362" i="3"/>
  <c r="K350" i="3"/>
  <c r="K332" i="3"/>
  <c r="L332" i="3"/>
  <c r="K326" i="3"/>
  <c r="L326" i="3"/>
  <c r="K308" i="3"/>
  <c r="L308" i="3"/>
  <c r="K302" i="3"/>
  <c r="L302" i="3"/>
  <c r="K290" i="3"/>
  <c r="L290" i="3"/>
  <c r="K284" i="3"/>
  <c r="L284" i="3"/>
  <c r="L278" i="3"/>
  <c r="K272" i="3"/>
  <c r="L272" i="3"/>
  <c r="K266" i="3"/>
  <c r="L266" i="3"/>
  <c r="K254" i="3"/>
  <c r="L254" i="3"/>
  <c r="K248" i="3"/>
  <c r="L248" i="3"/>
  <c r="K236" i="3"/>
  <c r="L236" i="3"/>
  <c r="K230" i="3"/>
  <c r="L230" i="3"/>
  <c r="K212" i="3"/>
  <c r="L212" i="3"/>
  <c r="K206" i="3"/>
  <c r="L206" i="3"/>
  <c r="L200" i="3"/>
  <c r="K194" i="3"/>
  <c r="L194" i="3"/>
  <c r="K188" i="3"/>
  <c r="L188" i="3"/>
  <c r="L182" i="3"/>
  <c r="K176" i="3"/>
  <c r="L176" i="3"/>
  <c r="K170" i="3"/>
  <c r="L170" i="3"/>
  <c r="K158" i="3"/>
  <c r="L158" i="3"/>
  <c r="K152" i="3"/>
  <c r="L152" i="3"/>
  <c r="K140" i="3"/>
  <c r="L140" i="3"/>
  <c r="K134" i="3"/>
  <c r="L134" i="3"/>
  <c r="K116" i="3"/>
  <c r="K110" i="3"/>
  <c r="L110" i="3"/>
  <c r="K1064" i="3"/>
  <c r="L763" i="3"/>
  <c r="L689" i="3"/>
  <c r="L625" i="3"/>
  <c r="L465" i="3"/>
  <c r="K346" i="3"/>
  <c r="L346" i="3"/>
  <c r="L260" i="3"/>
  <c r="K218" i="3"/>
  <c r="L218" i="3"/>
  <c r="L132" i="3"/>
  <c r="K1055" i="4"/>
  <c r="L1055" i="4"/>
  <c r="K1049" i="4"/>
  <c r="L1049" i="4"/>
  <c r="K1043" i="4"/>
  <c r="L1043" i="4"/>
  <c r="K1037" i="4"/>
  <c r="L1037" i="4"/>
  <c r="K1034" i="4"/>
  <c r="L1034" i="4"/>
  <c r="K1028" i="4"/>
  <c r="L1028" i="4"/>
  <c r="K1016" i="4"/>
  <c r="L1016" i="4"/>
  <c r="K1013" i="4"/>
  <c r="L1013" i="4"/>
  <c r="K1001" i="3"/>
  <c r="L1001" i="3"/>
  <c r="K992" i="3"/>
  <c r="L992" i="3"/>
  <c r="K974" i="3"/>
  <c r="L974" i="3"/>
  <c r="K962" i="3"/>
  <c r="L962" i="3"/>
  <c r="K956" i="3"/>
  <c r="L956" i="3"/>
  <c r="K950" i="3"/>
  <c r="L950" i="3"/>
  <c r="K920" i="3"/>
  <c r="L920" i="3"/>
  <c r="K908" i="3"/>
  <c r="L908" i="3"/>
  <c r="K890" i="3"/>
  <c r="L890" i="3"/>
  <c r="K878" i="3"/>
  <c r="L878" i="3"/>
  <c r="K866" i="3"/>
  <c r="L866" i="3"/>
  <c r="K860" i="3"/>
  <c r="L860" i="3"/>
  <c r="K836" i="3"/>
  <c r="L836" i="3"/>
  <c r="K812" i="3"/>
  <c r="L812" i="3"/>
  <c r="K800" i="3"/>
  <c r="L800" i="3"/>
  <c r="K788" i="3"/>
  <c r="L788" i="3"/>
  <c r="K770" i="3"/>
  <c r="L770" i="3"/>
  <c r="K758" i="3"/>
  <c r="L758" i="3"/>
  <c r="K716" i="3"/>
  <c r="L716" i="3"/>
  <c r="K698" i="3"/>
  <c r="L698" i="3"/>
  <c r="L692" i="3"/>
  <c r="K680" i="3"/>
  <c r="L680" i="3"/>
  <c r="K674" i="3"/>
  <c r="L674" i="3"/>
  <c r="K656" i="3"/>
  <c r="L656" i="3"/>
  <c r="K650" i="3"/>
  <c r="L650" i="3"/>
  <c r="K635" i="3"/>
  <c r="L635" i="3"/>
  <c r="K632" i="3"/>
  <c r="L632" i="3"/>
  <c r="K626" i="3"/>
  <c r="L626" i="3"/>
  <c r="K608" i="3"/>
  <c r="L608" i="3"/>
  <c r="K578" i="3"/>
  <c r="L578" i="3"/>
  <c r="K575" i="3"/>
  <c r="L575" i="3"/>
  <c r="K563" i="3"/>
  <c r="L563" i="3"/>
  <c r="K557" i="3"/>
  <c r="L557" i="3"/>
  <c r="K551" i="3"/>
  <c r="L551" i="3"/>
  <c r="K539" i="3"/>
  <c r="L539" i="3"/>
  <c r="K533" i="3"/>
  <c r="L533" i="3"/>
  <c r="K527" i="3"/>
  <c r="L527" i="3"/>
  <c r="K512" i="3"/>
  <c r="L512" i="3"/>
  <c r="K506" i="3"/>
  <c r="L506" i="3"/>
  <c r="K488" i="3"/>
  <c r="L488" i="3"/>
  <c r="K482" i="3"/>
  <c r="L482" i="3"/>
  <c r="K464" i="3"/>
  <c r="L464" i="3"/>
  <c r="K458" i="3"/>
  <c r="L458" i="3"/>
  <c r="K440" i="3"/>
  <c r="L440" i="3"/>
  <c r="K422" i="3"/>
  <c r="L422" i="3"/>
  <c r="L392" i="3"/>
  <c r="K1091" i="2"/>
  <c r="L1091" i="2"/>
  <c r="K1061" i="2"/>
  <c r="L1061" i="2"/>
  <c r="L1000" i="3"/>
  <c r="L953" i="3"/>
  <c r="L905" i="3"/>
  <c r="L881" i="3"/>
  <c r="L809" i="3"/>
  <c r="L713" i="3"/>
  <c r="L686" i="3"/>
  <c r="L654" i="3"/>
  <c r="L590" i="3"/>
  <c r="L384" i="3"/>
  <c r="K214" i="3"/>
  <c r="L214" i="3"/>
  <c r="K1025" i="2"/>
  <c r="L1025" i="2"/>
  <c r="K893" i="2"/>
  <c r="L893" i="2"/>
  <c r="K244" i="2"/>
  <c r="L244" i="2"/>
  <c r="K236" i="2"/>
  <c r="L236" i="2"/>
  <c r="K238" i="4"/>
  <c r="L238" i="4"/>
  <c r="K235" i="4"/>
  <c r="L235" i="4"/>
  <c r="K232" i="4"/>
  <c r="L232" i="4"/>
  <c r="K229" i="4"/>
  <c r="L229" i="4"/>
  <c r="K226" i="4"/>
  <c r="L226" i="4"/>
  <c r="K223" i="4"/>
  <c r="L223" i="4"/>
  <c r="K220" i="4"/>
  <c r="L220" i="4"/>
  <c r="K217" i="4"/>
  <c r="L217" i="4"/>
  <c r="K166" i="4"/>
  <c r="L166" i="4"/>
  <c r="K163" i="4"/>
  <c r="L163" i="4"/>
  <c r="K160" i="4"/>
  <c r="L160" i="4"/>
  <c r="K157" i="4"/>
  <c r="L157" i="4"/>
  <c r="K154" i="4"/>
  <c r="L154" i="4"/>
  <c r="K151" i="4"/>
  <c r="L151" i="4"/>
  <c r="K148" i="4"/>
  <c r="L148" i="4"/>
  <c r="K145" i="4"/>
  <c r="L145" i="4"/>
  <c r="K142" i="4"/>
  <c r="L142" i="4"/>
  <c r="K139" i="4"/>
  <c r="L139" i="4"/>
  <c r="K136" i="4"/>
  <c r="L136" i="4"/>
  <c r="K133" i="4"/>
  <c r="L133" i="4"/>
  <c r="K130" i="4"/>
  <c r="L130" i="4"/>
  <c r="K127" i="4"/>
  <c r="L127" i="4"/>
  <c r="K124" i="4"/>
  <c r="L124" i="4"/>
  <c r="K121" i="4"/>
  <c r="L121" i="4"/>
  <c r="K118" i="4"/>
  <c r="L118" i="4"/>
  <c r="K115" i="4"/>
  <c r="L115" i="4"/>
  <c r="K112" i="4"/>
  <c r="L112" i="4"/>
  <c r="K109" i="4"/>
  <c r="L109" i="4"/>
  <c r="K106" i="4"/>
  <c r="L106" i="4"/>
  <c r="K103" i="4"/>
  <c r="L103" i="4"/>
  <c r="K1031" i="2"/>
  <c r="L1031" i="2"/>
  <c r="K959" i="2"/>
  <c r="L959" i="2"/>
  <c r="K791" i="2"/>
  <c r="L791" i="2"/>
  <c r="L1006" i="2"/>
  <c r="L676" i="2"/>
  <c r="K991" i="2"/>
  <c r="L991" i="2"/>
  <c r="K919" i="2"/>
  <c r="L919" i="2"/>
  <c r="K907" i="2"/>
  <c r="L907" i="2"/>
  <c r="K847" i="2"/>
  <c r="L847" i="2"/>
  <c r="K787" i="2"/>
  <c r="L787" i="2"/>
  <c r="K523" i="2"/>
  <c r="L523" i="2"/>
  <c r="K388" i="2"/>
  <c r="L388" i="2"/>
  <c r="L629" i="3"/>
  <c r="L639" i="3"/>
  <c r="L970" i="3"/>
  <c r="L514" i="3"/>
  <c r="L730" i="3"/>
  <c r="L190" i="3"/>
  <c r="L938" i="3"/>
  <c r="L936" i="3"/>
  <c r="L1006" i="3"/>
  <c r="L322" i="3"/>
  <c r="L344" i="3"/>
  <c r="F179" i="7"/>
  <c r="E1089" i="7"/>
  <c r="E1097" i="7"/>
  <c r="F1097" i="7"/>
  <c r="F65" i="7"/>
  <c r="E1093" i="7"/>
  <c r="F1093" i="7" s="1"/>
  <c r="E1090" i="7"/>
  <c r="F1090" i="7"/>
  <c r="F721" i="7"/>
  <c r="E1084" i="7"/>
  <c r="E1082" i="7"/>
  <c r="N39" i="7"/>
  <c r="F421" i="7"/>
  <c r="N421" i="7"/>
  <c r="N849" i="7"/>
  <c r="F977" i="7"/>
  <c r="N977" i="7"/>
  <c r="N125" i="7"/>
  <c r="F368" i="7"/>
  <c r="N460" i="7"/>
  <c r="N768" i="7"/>
  <c r="F803" i="7"/>
  <c r="N803" i="7"/>
  <c r="N366" i="7"/>
  <c r="F726" i="7"/>
  <c r="N726" i="7"/>
  <c r="N42" i="7"/>
  <c r="N183" i="7"/>
  <c r="N318" i="7"/>
  <c r="F357" i="7"/>
  <c r="N458" i="7"/>
  <c r="F465" i="7"/>
  <c r="N465" i="7"/>
  <c r="F509" i="7"/>
  <c r="N509" i="7"/>
  <c r="F689" i="7"/>
  <c r="N689" i="7"/>
  <c r="F14" i="7"/>
  <c r="F284" i="7"/>
  <c r="N284" i="7"/>
  <c r="F668" i="7"/>
  <c r="N668" i="7"/>
  <c r="F694" i="7"/>
  <c r="N694" i="7"/>
  <c r="F249" i="7"/>
  <c r="N249" i="7"/>
  <c r="N399" i="7"/>
  <c r="F593" i="7"/>
  <c r="N593" i="7"/>
  <c r="F605" i="7"/>
  <c r="N605" i="7"/>
  <c r="F939" i="7"/>
  <c r="N939" i="7"/>
  <c r="F512" i="7"/>
  <c r="N512" i="7"/>
  <c r="F275" i="7"/>
  <c r="N275" i="7"/>
  <c r="F397" i="7"/>
  <c r="N397" i="7"/>
  <c r="F406" i="7"/>
  <c r="N406" i="7"/>
  <c r="N813" i="7"/>
  <c r="F1011" i="7"/>
  <c r="N1011" i="7"/>
  <c r="F22" i="7"/>
  <c r="F233" i="7"/>
  <c r="N233" i="7"/>
  <c r="N259" i="7"/>
  <c r="N337" i="7"/>
  <c r="F452" i="7"/>
  <c r="N452" i="7"/>
  <c r="F459" i="7"/>
  <c r="N459" i="7"/>
  <c r="F393" i="7"/>
  <c r="N393" i="7"/>
  <c r="F503" i="7"/>
  <c r="N503" i="7"/>
  <c r="F563" i="7"/>
  <c r="N563" i="7"/>
  <c r="F732" i="7"/>
  <c r="N732" i="7"/>
  <c r="N809" i="7"/>
  <c r="F981" i="7"/>
  <c r="N981" i="7"/>
  <c r="F508" i="7"/>
  <c r="F807" i="7"/>
  <c r="N858" i="7"/>
  <c r="N979" i="7"/>
  <c r="F979" i="7"/>
  <c r="F210" i="7"/>
  <c r="N210" i="7"/>
  <c r="N370" i="7"/>
  <c r="N416" i="7"/>
  <c r="N501" i="7"/>
  <c r="F693" i="7"/>
  <c r="N693" i="7"/>
  <c r="F1017" i="7"/>
  <c r="N1017" i="7"/>
  <c r="F1022" i="7"/>
  <c r="N1022" i="7"/>
  <c r="F1038" i="7"/>
  <c r="N1038" i="7"/>
  <c r="F1051" i="7"/>
  <c r="N1051" i="7"/>
  <c r="F938" i="7"/>
  <c r="N938" i="7"/>
  <c r="F940" i="7"/>
  <c r="N940" i="7"/>
  <c r="F985" i="7"/>
  <c r="N985" i="7"/>
  <c r="N1001" i="7"/>
  <c r="F1027" i="7"/>
  <c r="N1027" i="7"/>
  <c r="N184" i="7"/>
  <c r="F214" i="7"/>
  <c r="N214" i="7"/>
  <c r="F221" i="7"/>
  <c r="N221" i="7"/>
  <c r="N265" i="7"/>
  <c r="N279" i="7"/>
  <c r="F302" i="7"/>
  <c r="F401" i="7"/>
  <c r="N401" i="7"/>
  <c r="F428" i="7"/>
  <c r="N428" i="7"/>
  <c r="F444" i="7"/>
  <c r="N444" i="7"/>
  <c r="F484" i="7"/>
  <c r="N484" i="7"/>
  <c r="F491" i="7"/>
  <c r="N491" i="7"/>
  <c r="F536" i="7"/>
  <c r="N536" i="7"/>
  <c r="F606" i="7"/>
  <c r="N606" i="7"/>
  <c r="F613" i="7"/>
  <c r="N613" i="7"/>
  <c r="F620" i="7"/>
  <c r="N620" i="7"/>
  <c r="F629" i="7"/>
  <c r="N629" i="7"/>
  <c r="N636" i="7"/>
  <c r="F712" i="7"/>
  <c r="N712" i="7"/>
  <c r="F740" i="7"/>
  <c r="N740" i="7"/>
  <c r="F800" i="7"/>
  <c r="N800" i="7"/>
  <c r="F857" i="7"/>
  <c r="N857" i="7"/>
  <c r="F890" i="7"/>
  <c r="N890" i="7"/>
  <c r="F899" i="7"/>
  <c r="N899" i="7"/>
  <c r="F934" i="7"/>
  <c r="N934" i="7"/>
  <c r="F943" i="7"/>
  <c r="N943" i="7"/>
  <c r="F955" i="7"/>
  <c r="N955" i="7"/>
  <c r="F959" i="7"/>
  <c r="N959" i="7"/>
  <c r="F973" i="7"/>
  <c r="N973" i="7"/>
  <c r="F988" i="7"/>
  <c r="N988" i="7"/>
  <c r="F995" i="7"/>
  <c r="N995" i="7"/>
  <c r="N8" i="7"/>
  <c r="N31" i="7"/>
  <c r="F56" i="7"/>
  <c r="N56" i="7"/>
  <c r="F127" i="7"/>
  <c r="N160" i="7"/>
  <c r="N164" i="7"/>
  <c r="N189" i="7"/>
  <c r="F198" i="7"/>
  <c r="N208" i="7"/>
  <c r="F231" i="7"/>
  <c r="N231" i="7"/>
  <c r="N309" i="7"/>
  <c r="F323" i="7"/>
  <c r="N323" i="7"/>
  <c r="F327" i="7"/>
  <c r="N327" i="7"/>
  <c r="F379" i="7"/>
  <c r="N379" i="7"/>
  <c r="F389" i="7"/>
  <c r="N389" i="7"/>
  <c r="F395" i="7"/>
  <c r="N395" i="7"/>
  <c r="N410" i="7"/>
  <c r="F426" i="7"/>
  <c r="N426" i="7"/>
  <c r="F489" i="7"/>
  <c r="N489" i="7"/>
  <c r="N516" i="7"/>
  <c r="F523" i="7"/>
  <c r="N523" i="7"/>
  <c r="N532" i="7"/>
  <c r="F544" i="7"/>
  <c r="N544" i="7"/>
  <c r="F564" i="7"/>
  <c r="N564" i="7"/>
  <c r="F611" i="7"/>
  <c r="N611" i="7"/>
  <c r="F618" i="7"/>
  <c r="N618" i="7"/>
  <c r="N692" i="7"/>
  <c r="N701" i="7"/>
  <c r="F701" i="7"/>
  <c r="N706" i="7"/>
  <c r="F724" i="7"/>
  <c r="N777" i="7"/>
  <c r="F6" i="7"/>
  <c r="N6" i="7"/>
  <c r="F34" i="7"/>
  <c r="N34" i="7"/>
  <c r="F38" i="7"/>
  <c r="N38" i="7"/>
  <c r="F49" i="7"/>
  <c r="N49" i="7"/>
  <c r="N54" i="7"/>
  <c r="F97" i="7"/>
  <c r="F111" i="7"/>
  <c r="N111" i="7"/>
  <c r="N118" i="7"/>
  <c r="F132" i="7"/>
  <c r="N132" i="7"/>
  <c r="N139" i="7"/>
  <c r="N146" i="7"/>
  <c r="F196" i="7"/>
  <c r="N203" i="7"/>
  <c r="F215" i="7"/>
  <c r="N215" i="7"/>
  <c r="N238" i="7"/>
  <c r="F245" i="7"/>
  <c r="N245" i="7"/>
  <c r="F268" i="7"/>
  <c r="N268" i="7"/>
  <c r="F282" i="7"/>
  <c r="N282" i="7"/>
  <c r="F307" i="7"/>
  <c r="N307" i="7"/>
  <c r="N332" i="7"/>
  <c r="F343" i="7"/>
  <c r="N343" i="7"/>
  <c r="N361" i="7"/>
  <c r="F384" i="7"/>
  <c r="N384" i="7"/>
  <c r="N391" i="7"/>
  <c r="F413" i="7"/>
  <c r="N413" i="7"/>
  <c r="N466" i="7"/>
  <c r="F473" i="7"/>
  <c r="N473" i="7"/>
  <c r="F478" i="7"/>
  <c r="N478" i="7"/>
  <c r="F485" i="7"/>
  <c r="N485" i="7"/>
  <c r="N514" i="7"/>
  <c r="F539" i="7"/>
  <c r="N539" i="7"/>
  <c r="N602" i="7"/>
  <c r="F614" i="7"/>
  <c r="F625" i="7"/>
  <c r="N625" i="7"/>
  <c r="F632" i="7"/>
  <c r="N632" i="7"/>
  <c r="F653" i="7"/>
  <c r="N653" i="7"/>
  <c r="F658" i="7"/>
  <c r="N658" i="7"/>
  <c r="F662" i="7"/>
  <c r="N662" i="7"/>
  <c r="F676" i="7"/>
  <c r="F715" i="7"/>
  <c r="N715" i="7"/>
  <c r="N784" i="7"/>
  <c r="N791" i="7"/>
  <c r="N825" i="7"/>
  <c r="F830" i="7"/>
  <c r="F867" i="7"/>
  <c r="N867" i="7"/>
  <c r="F100" i="7"/>
  <c r="N100" i="7"/>
  <c r="F104" i="7"/>
  <c r="N104" i="7"/>
  <c r="N114" i="7"/>
  <c r="N178" i="7"/>
  <c r="F187" i="7"/>
  <c r="N187" i="7"/>
  <c r="F229" i="7"/>
  <c r="N229" i="7"/>
  <c r="N291" i="7"/>
  <c r="F298" i="7"/>
  <c r="N298" i="7"/>
  <c r="N348" i="7"/>
  <c r="F353" i="7"/>
  <c r="F359" i="7"/>
  <c r="N359" i="7"/>
  <c r="F400" i="7"/>
  <c r="N462" i="7"/>
  <c r="F480" i="7"/>
  <c r="N480" i="7"/>
  <c r="F487" i="7"/>
  <c r="N487" i="7"/>
  <c r="F494" i="7"/>
  <c r="N494" i="7"/>
  <c r="N499" i="7"/>
  <c r="F521" i="7"/>
  <c r="N521" i="7"/>
  <c r="F526" i="7"/>
  <c r="N526" i="7"/>
  <c r="F530" i="7"/>
  <c r="N530" i="7"/>
  <c r="F535" i="7"/>
  <c r="N535" i="7"/>
  <c r="F551" i="7"/>
  <c r="N551" i="7"/>
  <c r="F588" i="7"/>
  <c r="N588" i="7"/>
  <c r="N595" i="7"/>
  <c r="F616" i="7"/>
  <c r="N616" i="7"/>
  <c r="F623" i="7"/>
  <c r="N623" i="7"/>
  <c r="F628" i="7"/>
  <c r="N628" i="7"/>
  <c r="N635" i="7"/>
  <c r="N667" i="7"/>
  <c r="F681" i="7"/>
  <c r="N688" i="7"/>
  <c r="F699" i="7"/>
  <c r="N699" i="7"/>
  <c r="F711" i="7"/>
  <c r="N711" i="7"/>
  <c r="F720" i="7"/>
  <c r="N720" i="7"/>
  <c r="F731" i="7"/>
  <c r="N731" i="7"/>
  <c r="F738" i="7"/>
  <c r="N738" i="7"/>
  <c r="N775" i="7"/>
  <c r="F796" i="7"/>
  <c r="N796" i="7"/>
  <c r="F839" i="7"/>
  <c r="F879" i="7"/>
  <c r="N879" i="7"/>
  <c r="F886" i="7"/>
  <c r="N886" i="7"/>
  <c r="F893" i="7"/>
  <c r="N893" i="7"/>
  <c r="F20" i="7"/>
  <c r="N20" i="7"/>
  <c r="N79" i="7"/>
  <c r="N86" i="7"/>
  <c r="N109" i="7"/>
  <c r="F116" i="7"/>
  <c r="N116" i="7"/>
  <c r="N130" i="7"/>
  <c r="N137" i="7"/>
  <c r="F174" i="7"/>
  <c r="N174" i="7"/>
  <c r="N185" i="7"/>
  <c r="F190" i="7"/>
  <c r="N190" i="7"/>
  <c r="F194" i="7"/>
  <c r="N194" i="7"/>
  <c r="N201" i="7"/>
  <c r="N222" i="7"/>
  <c r="F232" i="7"/>
  <c r="N232" i="7"/>
  <c r="N250" i="7"/>
  <c r="F262" i="7"/>
  <c r="N262" i="7"/>
  <c r="N280" i="7"/>
  <c r="F294" i="7"/>
  <c r="N294" i="7"/>
  <c r="F303" i="7"/>
  <c r="N303" i="7"/>
  <c r="F335" i="7"/>
  <c r="N335" i="7"/>
  <c r="F341" i="7"/>
  <c r="N341" i="7"/>
  <c r="F355" i="7"/>
  <c r="N355" i="7"/>
  <c r="F375" i="7"/>
  <c r="N375" i="7"/>
  <c r="N382" i="7"/>
  <c r="F402" i="7"/>
  <c r="N438" i="7"/>
  <c r="F440" i="7"/>
  <c r="N440" i="7"/>
  <c r="F456" i="7"/>
  <c r="N456" i="7"/>
  <c r="N471" i="7"/>
  <c r="N533" i="7"/>
  <c r="F537" i="7"/>
  <c r="F574" i="7"/>
  <c r="N574" i="7"/>
  <c r="F607" i="7"/>
  <c r="N607" i="7"/>
  <c r="N637" i="7"/>
  <c r="F697" i="7"/>
  <c r="N697" i="7"/>
  <c r="F713" i="7"/>
  <c r="N713" i="7"/>
  <c r="F789" i="7"/>
  <c r="F801" i="7"/>
  <c r="N801" i="7"/>
  <c r="F865" i="7"/>
  <c r="N865" i="7"/>
  <c r="F872" i="7"/>
  <c r="N872" i="7"/>
  <c r="F884" i="7"/>
  <c r="N884" i="7"/>
  <c r="F891" i="7"/>
  <c r="N891" i="7"/>
  <c r="F896" i="7"/>
  <c r="N896" i="7"/>
  <c r="F907" i="7"/>
  <c r="N907" i="7"/>
  <c r="F914" i="7"/>
  <c r="F1012" i="7"/>
  <c r="N1012" i="7"/>
  <c r="N82" i="7"/>
  <c r="F89" i="7"/>
  <c r="N89" i="7"/>
  <c r="F126" i="7"/>
  <c r="N158" i="7"/>
  <c r="F167" i="7"/>
  <c r="N167" i="7"/>
  <c r="F176" i="7"/>
  <c r="N176" i="7"/>
  <c r="N197" i="7"/>
  <c r="F206" i="7"/>
  <c r="N206" i="7"/>
  <c r="N227" i="7"/>
  <c r="F241" i="7"/>
  <c r="N248" i="7"/>
  <c r="N255" i="7"/>
  <c r="N312" i="7"/>
  <c r="F321" i="7"/>
  <c r="N321" i="7"/>
  <c r="F364" i="7"/>
  <c r="F392" i="7"/>
  <c r="N392" i="7"/>
  <c r="N394" i="7"/>
  <c r="F420" i="7"/>
  <c r="N420" i="7"/>
  <c r="F436" i="7"/>
  <c r="N436" i="7"/>
  <c r="N467" i="7"/>
  <c r="F474" i="7"/>
  <c r="N474" i="7"/>
  <c r="F510" i="7"/>
  <c r="N510" i="7"/>
  <c r="F515" i="7"/>
  <c r="N515" i="7"/>
  <c r="F558" i="7"/>
  <c r="N558" i="7"/>
  <c r="F572" i="7"/>
  <c r="N572" i="7"/>
  <c r="F586" i="7"/>
  <c r="N586" i="7"/>
  <c r="F642" i="7"/>
  <c r="N642" i="7"/>
  <c r="F743" i="7"/>
  <c r="N743" i="7"/>
  <c r="F757" i="7"/>
  <c r="N757" i="7"/>
  <c r="F785" i="7"/>
  <c r="N785" i="7"/>
  <c r="F794" i="7"/>
  <c r="N794" i="7"/>
  <c r="F905" i="7"/>
  <c r="N905" i="7"/>
  <c r="F1003" i="7"/>
  <c r="N1003" i="7"/>
  <c r="F1010" i="7"/>
  <c r="N1010" i="7"/>
  <c r="N25" i="7"/>
  <c r="N32" i="7"/>
  <c r="F43" i="7"/>
  <c r="N43" i="7"/>
  <c r="N48" i="7"/>
  <c r="F84" i="7"/>
  <c r="N84" i="7"/>
  <c r="F91" i="7"/>
  <c r="N91" i="7"/>
  <c r="F96" i="7"/>
  <c r="N96" i="7"/>
  <c r="N149" i="7"/>
  <c r="F154" i="7"/>
  <c r="N220" i="7"/>
  <c r="F264" i="7"/>
  <c r="N264" i="7"/>
  <c r="F274" i="7"/>
  <c r="N274" i="7"/>
  <c r="F278" i="7"/>
  <c r="N278" i="7"/>
  <c r="N306" i="7"/>
  <c r="F319" i="7"/>
  <c r="N319" i="7"/>
  <c r="F351" i="7"/>
  <c r="N351" i="7"/>
  <c r="N373" i="7"/>
  <c r="F380" i="7"/>
  <c r="N380" i="7"/>
  <c r="N427" i="7"/>
  <c r="F432" i="7"/>
  <c r="N432" i="7"/>
  <c r="N454" i="7"/>
  <c r="F469" i="7"/>
  <c r="N469" i="7"/>
  <c r="F476" i="7"/>
  <c r="N476" i="7"/>
  <c r="F483" i="7"/>
  <c r="N483" i="7"/>
  <c r="F490" i="7"/>
  <c r="N565" i="7"/>
  <c r="F598" i="7"/>
  <c r="N598" i="7"/>
  <c r="F612" i="7"/>
  <c r="F619" i="7"/>
  <c r="N619" i="7"/>
  <c r="F624" i="7"/>
  <c r="N624" i="7"/>
  <c r="F695" i="7"/>
  <c r="N695" i="7"/>
  <c r="N702" i="7"/>
  <c r="N725" i="7"/>
  <c r="F727" i="7"/>
  <c r="N727" i="7"/>
  <c r="F753" i="7"/>
  <c r="N753" i="7"/>
  <c r="F783" i="7"/>
  <c r="F799" i="7"/>
  <c r="N799" i="7"/>
  <c r="F842" i="7"/>
  <c r="F856" i="7"/>
  <c r="N856" i="7"/>
  <c r="F863" i="7"/>
  <c r="N863" i="7"/>
  <c r="F889" i="7"/>
  <c r="N889" i="7"/>
  <c r="F942" i="7"/>
  <c r="N942" i="7"/>
  <c r="F958" i="7"/>
  <c r="N958" i="7"/>
  <c r="F965" i="7"/>
  <c r="N965" i="7"/>
  <c r="N987" i="7"/>
  <c r="F994" i="7"/>
  <c r="N994" i="7"/>
  <c r="F999" i="7"/>
  <c r="N999" i="7"/>
  <c r="F1020" i="7"/>
  <c r="N1020" i="7"/>
  <c r="F1024" i="7"/>
  <c r="N1024" i="7"/>
  <c r="F1029" i="7"/>
  <c r="N1029" i="7"/>
  <c r="N50" i="7"/>
  <c r="N64" i="7"/>
  <c r="F68" i="7"/>
  <c r="N68" i="7"/>
  <c r="N75" i="7"/>
  <c r="F98" i="7"/>
  <c r="F112" i="7"/>
  <c r="N112" i="7"/>
  <c r="F119" i="7"/>
  <c r="N119" i="7"/>
  <c r="F140" i="7"/>
  <c r="N140" i="7"/>
  <c r="F147" i="7"/>
  <c r="F156" i="7"/>
  <c r="N156" i="7"/>
  <c r="F161" i="7"/>
  <c r="F186" i="7"/>
  <c r="N186" i="7"/>
  <c r="N204" i="7"/>
  <c r="F225" i="7"/>
  <c r="N225" i="7"/>
  <c r="N239" i="7"/>
  <c r="F246" i="7"/>
  <c r="N246" i="7"/>
  <c r="N253" i="7"/>
  <c r="F269" i="7"/>
  <c r="N269" i="7"/>
  <c r="N304" i="7"/>
  <c r="N308" i="7"/>
  <c r="N333" i="7"/>
  <c r="N358" i="7"/>
  <c r="F362" i="7"/>
  <c r="N362" i="7"/>
  <c r="F367" i="7"/>
  <c r="N367" i="7"/>
  <c r="F376" i="7"/>
  <c r="N376" i="7"/>
  <c r="F385" i="7"/>
  <c r="N385" i="7"/>
  <c r="F403" i="7"/>
  <c r="F434" i="7"/>
  <c r="N434" i="7"/>
  <c r="F457" i="7"/>
  <c r="F461" i="7"/>
  <c r="N461" i="7"/>
  <c r="N540" i="7"/>
  <c r="N556" i="7"/>
  <c r="F570" i="7"/>
  <c r="N570" i="7"/>
  <c r="F577" i="7"/>
  <c r="N577" i="7"/>
  <c r="F584" i="7"/>
  <c r="N584" i="7"/>
  <c r="N698" i="7"/>
  <c r="F716" i="7"/>
  <c r="N716" i="7"/>
  <c r="F734" i="7"/>
  <c r="N734" i="7"/>
  <c r="F741" i="7"/>
  <c r="N741" i="7"/>
  <c r="F748" i="7"/>
  <c r="N748" i="7"/>
  <c r="F755" i="7"/>
  <c r="N755" i="7"/>
  <c r="N769" i="7"/>
  <c r="F847" i="7"/>
  <c r="N847" i="7"/>
  <c r="F875" i="7"/>
  <c r="N875" i="7"/>
  <c r="F885" i="7"/>
  <c r="N885" i="7"/>
  <c r="F16" i="7"/>
  <c r="N16" i="7"/>
  <c r="F30" i="7"/>
  <c r="N30" i="7"/>
  <c r="N35" i="7"/>
  <c r="F53" i="7"/>
  <c r="N53" i="7"/>
  <c r="N71" i="7"/>
  <c r="F78" i="7"/>
  <c r="F143" i="7"/>
  <c r="N143" i="7"/>
  <c r="F163" i="7"/>
  <c r="N163" i="7"/>
  <c r="F168" i="7"/>
  <c r="N168" i="7"/>
  <c r="F230" i="7"/>
  <c r="N230" i="7"/>
  <c r="F260" i="7"/>
  <c r="N260" i="7"/>
  <c r="F299" i="7"/>
  <c r="N299" i="7"/>
  <c r="F340" i="7"/>
  <c r="N340" i="7"/>
  <c r="F349" i="7"/>
  <c r="N349" i="7"/>
  <c r="F360" i="7"/>
  <c r="N360" i="7"/>
  <c r="F371" i="7"/>
  <c r="N371" i="7"/>
  <c r="F409" i="7"/>
  <c r="N409" i="7"/>
  <c r="F425" i="7"/>
  <c r="N425" i="7"/>
  <c r="F443" i="7"/>
  <c r="N443" i="7"/>
  <c r="F448" i="7"/>
  <c r="N448" i="7"/>
  <c r="N463" i="7"/>
  <c r="F481" i="7"/>
  <c r="N481" i="7"/>
  <c r="F522" i="7"/>
  <c r="N522" i="7"/>
  <c r="F559" i="7"/>
  <c r="N559" i="7"/>
  <c r="F573" i="7"/>
  <c r="N573" i="7"/>
  <c r="F589" i="7"/>
  <c r="F596" i="7"/>
  <c r="N596" i="7"/>
  <c r="F643" i="7"/>
  <c r="N643" i="7"/>
  <c r="N647" i="7"/>
  <c r="F659" i="7"/>
  <c r="N659" i="7"/>
  <c r="F673" i="7"/>
  <c r="N673" i="7"/>
  <c r="F682" i="7"/>
  <c r="N682" i="7"/>
  <c r="F700" i="7"/>
  <c r="N700" i="7"/>
  <c r="F723" i="7"/>
  <c r="N723" i="7"/>
  <c r="F739" i="7"/>
  <c r="N739" i="7"/>
  <c r="F744" i="7"/>
  <c r="N744" i="7"/>
  <c r="N760" i="7"/>
  <c r="N831" i="7"/>
  <c r="F840" i="7"/>
  <c r="N840" i="7"/>
  <c r="F854" i="7"/>
  <c r="N854" i="7"/>
  <c r="F880" i="7"/>
  <c r="N880" i="7"/>
  <c r="F968" i="7"/>
  <c r="N968" i="7"/>
  <c r="F992" i="7"/>
  <c r="N992" i="7"/>
  <c r="F5" i="7"/>
  <c r="N5" i="7"/>
  <c r="F21" i="7"/>
  <c r="N21" i="7"/>
  <c r="F37" i="7"/>
  <c r="N37" i="7"/>
  <c r="F57" i="7"/>
  <c r="N57" i="7"/>
  <c r="F66" i="7"/>
  <c r="N66" i="7"/>
  <c r="F73" i="7"/>
  <c r="N73" i="7"/>
  <c r="F80" i="7"/>
  <c r="N80" i="7"/>
  <c r="N87" i="7"/>
  <c r="F131" i="7"/>
  <c r="N131" i="7"/>
  <c r="F145" i="7"/>
  <c r="N145" i="7"/>
  <c r="F150" i="7"/>
  <c r="N150" i="7"/>
  <c r="F195" i="7"/>
  <c r="N195" i="7"/>
  <c r="F202" i="7"/>
  <c r="N202" i="7"/>
  <c r="F237" i="7"/>
  <c r="N237" i="7"/>
  <c r="F258" i="7"/>
  <c r="N258" i="7"/>
  <c r="F267" i="7"/>
  <c r="N267" i="7"/>
  <c r="F281" i="7"/>
  <c r="N281" i="7"/>
  <c r="F286" i="7"/>
  <c r="N286" i="7"/>
  <c r="N288" i="7"/>
  <c r="F311" i="7"/>
  <c r="N311" i="7"/>
  <c r="F315" i="7"/>
  <c r="N315" i="7"/>
  <c r="F320" i="7"/>
  <c r="N320" i="7"/>
  <c r="F331" i="7"/>
  <c r="N331" i="7"/>
  <c r="F342" i="7"/>
  <c r="N342" i="7"/>
  <c r="F352" i="7"/>
  <c r="N352" i="7"/>
  <c r="N356" i="7"/>
  <c r="F405" i="7"/>
  <c r="N405" i="7"/>
  <c r="F441" i="7"/>
  <c r="N441" i="7"/>
  <c r="F472" i="7"/>
  <c r="N472" i="7"/>
  <c r="F525" i="7"/>
  <c r="N525" i="7"/>
  <c r="F527" i="7"/>
  <c r="N527" i="7"/>
  <c r="F545" i="7"/>
  <c r="N545" i="7"/>
  <c r="F554" i="7"/>
  <c r="N554" i="7"/>
  <c r="F561" i="7"/>
  <c r="N561" i="7"/>
  <c r="F568" i="7"/>
  <c r="N568" i="7"/>
  <c r="F575" i="7"/>
  <c r="N575" i="7"/>
  <c r="F601" i="7"/>
  <c r="N601" i="7"/>
  <c r="F631" i="7"/>
  <c r="N631" i="7"/>
  <c r="F638" i="7"/>
  <c r="N638" i="7"/>
  <c r="F652" i="7"/>
  <c r="N652" i="7"/>
  <c r="F661" i="7"/>
  <c r="N661" i="7"/>
  <c r="F714" i="7"/>
  <c r="N714" i="7"/>
  <c r="F802" i="7"/>
  <c r="N802" i="7"/>
  <c r="F804" i="7"/>
  <c r="N804" i="7"/>
  <c r="F811" i="7"/>
  <c r="N811" i="7"/>
  <c r="F820" i="7"/>
  <c r="N820" i="7"/>
  <c r="F824" i="7"/>
  <c r="N824" i="7"/>
  <c r="F845" i="7"/>
  <c r="N845" i="7"/>
  <c r="N908" i="7"/>
  <c r="F915" i="7"/>
  <c r="N915" i="7"/>
  <c r="F932" i="7"/>
  <c r="N932" i="7"/>
  <c r="F961" i="7"/>
  <c r="N961" i="7"/>
  <c r="F970" i="7"/>
  <c r="N970" i="7"/>
  <c r="F990" i="7"/>
  <c r="N990" i="7"/>
  <c r="F997" i="7"/>
  <c r="N997" i="7"/>
  <c r="F12" i="7"/>
  <c r="N12" i="7"/>
  <c r="F55" i="7"/>
  <c r="N55" i="7"/>
  <c r="F62" i="7"/>
  <c r="N62" i="7"/>
  <c r="F148" i="7"/>
  <c r="N148" i="7"/>
  <c r="F152" i="7"/>
  <c r="N152" i="7"/>
  <c r="F159" i="7"/>
  <c r="N159" i="7"/>
  <c r="F177" i="7"/>
  <c r="N177" i="7"/>
  <c r="F228" i="7"/>
  <c r="N228" i="7"/>
  <c r="N242" i="7"/>
  <c r="F263" i="7"/>
  <c r="N263" i="7"/>
  <c r="F290" i="7"/>
  <c r="N290" i="7"/>
  <c r="N297" i="7"/>
  <c r="F313" i="7"/>
  <c r="N313" i="7"/>
  <c r="F322" i="7"/>
  <c r="N322" i="7"/>
  <c r="F334" i="7"/>
  <c r="N334" i="7"/>
  <c r="N336" i="7"/>
  <c r="N388" i="7"/>
  <c r="F437" i="7"/>
  <c r="N437" i="7"/>
  <c r="F486" i="7"/>
  <c r="F502" i="7"/>
  <c r="N502" i="7"/>
  <c r="F520" i="7"/>
  <c r="N520" i="7"/>
  <c r="F529" i="7"/>
  <c r="N529" i="7"/>
  <c r="N580" i="7"/>
  <c r="F666" i="7"/>
  <c r="N666" i="7"/>
  <c r="F730" i="7"/>
  <c r="N730" i="7"/>
  <c r="F737" i="7"/>
  <c r="N737" i="7"/>
  <c r="F815" i="7"/>
  <c r="N815" i="7"/>
  <c r="N838" i="7"/>
  <c r="F859" i="7"/>
  <c r="N859" i="7"/>
  <c r="F892" i="7"/>
  <c r="N892" i="7"/>
  <c r="F897" i="7"/>
  <c r="N897" i="7"/>
  <c r="F952" i="7"/>
  <c r="N952" i="7"/>
  <c r="F986" i="7"/>
  <c r="N986" i="7"/>
  <c r="F3" i="7"/>
  <c r="N3" i="7"/>
  <c r="F10" i="7"/>
  <c r="N10" i="7"/>
  <c r="F19" i="7"/>
  <c r="N19" i="7"/>
  <c r="F26" i="7"/>
  <c r="N26" i="7"/>
  <c r="F33" i="7"/>
  <c r="N33" i="7"/>
  <c r="N85" i="7"/>
  <c r="F129" i="7"/>
  <c r="N129" i="7"/>
  <c r="F136" i="7"/>
  <c r="N136" i="7"/>
  <c r="F29" i="7"/>
  <c r="N29" i="7"/>
  <c r="F51" i="7"/>
  <c r="N51" i="7"/>
  <c r="N60" i="7"/>
  <c r="N69" i="7"/>
  <c r="F76" i="7"/>
  <c r="N76" i="7"/>
  <c r="N113" i="7"/>
  <c r="F120" i="7"/>
  <c r="N120" i="7"/>
  <c r="F134" i="7"/>
  <c r="N134" i="7"/>
  <c r="F141" i="7"/>
  <c r="N141" i="7"/>
  <c r="F175" i="7"/>
  <c r="N175" i="7"/>
  <c r="F205" i="7"/>
  <c r="N205" i="7"/>
  <c r="F240" i="7"/>
  <c r="N240" i="7"/>
  <c r="F247" i="7"/>
  <c r="N247" i="7"/>
  <c r="F270" i="7"/>
  <c r="N270" i="7"/>
  <c r="N295" i="7"/>
  <c r="N345" i="7"/>
  <c r="F363" i="7"/>
  <c r="N363" i="7"/>
  <c r="F408" i="7"/>
  <c r="N408" i="7"/>
  <c r="F424" i="7"/>
  <c r="N424" i="7"/>
  <c r="N534" i="7"/>
  <c r="F550" i="7"/>
  <c r="N550" i="7"/>
  <c r="N557" i="7"/>
  <c r="F634" i="7"/>
  <c r="N634" i="7"/>
  <c r="F641" i="7"/>
  <c r="N641" i="7"/>
  <c r="F664" i="7"/>
  <c r="N664" i="7"/>
  <c r="F671" i="7"/>
  <c r="N671" i="7"/>
  <c r="F678" i="7"/>
  <c r="N678" i="7"/>
  <c r="F710" i="7"/>
  <c r="N710" i="7"/>
  <c r="F717" i="7"/>
  <c r="N717" i="7"/>
  <c r="F722" i="7"/>
  <c r="N722" i="7"/>
  <c r="F735" i="7"/>
  <c r="N735" i="7"/>
  <c r="N779" i="7"/>
  <c r="F793" i="7"/>
  <c r="N793" i="7"/>
  <c r="F836" i="7"/>
  <c r="N836" i="7"/>
  <c r="F848" i="7"/>
  <c r="N848" i="7"/>
  <c r="F853" i="7"/>
  <c r="N853" i="7"/>
  <c r="F925" i="7"/>
  <c r="N925" i="7"/>
  <c r="F950" i="7"/>
  <c r="N950" i="7"/>
  <c r="F962" i="7"/>
  <c r="N962" i="7"/>
  <c r="F975" i="7"/>
  <c r="N975" i="7"/>
  <c r="F798" i="7"/>
  <c r="N798" i="7"/>
  <c r="F827" i="7"/>
  <c r="N827" i="7"/>
  <c r="F855" i="7"/>
  <c r="N855" i="7"/>
  <c r="F862" i="7"/>
  <c r="N862" i="7"/>
  <c r="F869" i="7"/>
  <c r="N869" i="7"/>
  <c r="F881" i="7"/>
  <c r="N881" i="7"/>
  <c r="F888" i="7"/>
  <c r="N888" i="7"/>
  <c r="F911" i="7"/>
  <c r="N911" i="7"/>
  <c r="F941" i="7"/>
  <c r="N941" i="7"/>
  <c r="F957" i="7"/>
  <c r="N957" i="7"/>
  <c r="F964" i="7"/>
  <c r="N964" i="7"/>
  <c r="F874" i="7"/>
  <c r="N874" i="7"/>
  <c r="F916" i="7"/>
  <c r="N916" i="7"/>
  <c r="F923" i="7"/>
  <c r="N923" i="7"/>
  <c r="F937" i="7"/>
  <c r="N937" i="7"/>
  <c r="F921" i="7"/>
  <c r="N921" i="7"/>
  <c r="F928" i="7"/>
  <c r="N928" i="7"/>
  <c r="F933" i="7"/>
  <c r="N933" i="7"/>
  <c r="F1035" i="7"/>
  <c r="N1035" i="7"/>
  <c r="F1058" i="7"/>
  <c r="N1058" i="7"/>
  <c r="F1087" i="7"/>
  <c r="N1087" i="7"/>
  <c r="F1094" i="7"/>
  <c r="N1094" i="7"/>
  <c r="F1045" i="7"/>
  <c r="F1050" i="7"/>
  <c r="N1050" i="7"/>
  <c r="F1072" i="7"/>
  <c r="N1072" i="7"/>
  <c r="N1070" i="7"/>
  <c r="F1039" i="7"/>
  <c r="N1039" i="7"/>
  <c r="F1059" i="7"/>
  <c r="N1059" i="7"/>
  <c r="F1014" i="7"/>
  <c r="N1014" i="7"/>
  <c r="F1023" i="7"/>
  <c r="N1023" i="7"/>
  <c r="F571" i="7"/>
  <c r="N571" i="7"/>
  <c r="F578" i="7"/>
  <c r="N578" i="7"/>
  <c r="F592" i="7"/>
  <c r="N592" i="7"/>
  <c r="F594" i="7"/>
  <c r="N594" i="7"/>
  <c r="F610" i="7"/>
  <c r="N610" i="7"/>
  <c r="F626" i="7"/>
  <c r="N626" i="7"/>
  <c r="F644" i="7"/>
  <c r="N644" i="7"/>
  <c r="F660" i="7"/>
  <c r="N660" i="7"/>
  <c r="F674" i="7"/>
  <c r="N674" i="7"/>
  <c r="F696" i="7"/>
  <c r="N696" i="7"/>
  <c r="F709" i="7"/>
  <c r="F742" i="7"/>
  <c r="N742" i="7"/>
  <c r="F751" i="7"/>
  <c r="N751" i="7"/>
  <c r="F776" i="7"/>
  <c r="N776" i="7"/>
  <c r="F792" i="7"/>
  <c r="N792" i="7"/>
  <c r="F832" i="7"/>
  <c r="N832" i="7"/>
  <c r="F873" i="7"/>
  <c r="N873" i="7"/>
  <c r="F887" i="7"/>
  <c r="N887" i="7"/>
  <c r="F898" i="7"/>
  <c r="N898" i="7"/>
  <c r="F919" i="7"/>
  <c r="N919" i="7"/>
  <c r="F935" i="7"/>
  <c r="N935" i="7"/>
  <c r="F967" i="7"/>
  <c r="F991" i="7"/>
  <c r="N991" i="7"/>
  <c r="F998" i="7"/>
  <c r="N998" i="7"/>
  <c r="F1002" i="7"/>
  <c r="N1002" i="7"/>
  <c r="F1009" i="7"/>
  <c r="N1009" i="7"/>
  <c r="F1034" i="7"/>
  <c r="N1034" i="7"/>
  <c r="F2" i="7"/>
  <c r="N2" i="7"/>
  <c r="N9" i="7"/>
  <c r="F103" i="7"/>
  <c r="N103" i="7"/>
  <c r="F117" i="7"/>
  <c r="N117" i="7"/>
  <c r="F135" i="7"/>
  <c r="N135" i="7"/>
  <c r="F144" i="7"/>
  <c r="N144" i="7"/>
  <c r="F173" i="7"/>
  <c r="N173" i="7"/>
  <c r="F182" i="7"/>
  <c r="N182" i="7"/>
  <c r="N193" i="7"/>
  <c r="N218" i="7"/>
  <c r="N243" i="7"/>
  <c r="F254" i="7"/>
  <c r="N254" i="7"/>
  <c r="F285" i="7"/>
  <c r="N285" i="7"/>
  <c r="F296" i="7"/>
  <c r="N296" i="7"/>
  <c r="F305" i="7"/>
  <c r="N305" i="7"/>
  <c r="F316" i="7"/>
  <c r="N316" i="7"/>
  <c r="F347" i="7"/>
  <c r="N347" i="7"/>
  <c r="F369" i="7"/>
  <c r="N369" i="7"/>
  <c r="F396" i="7"/>
  <c r="N396" i="7"/>
  <c r="F415" i="7"/>
  <c r="N415" i="7"/>
  <c r="F442" i="7"/>
  <c r="N442" i="7"/>
  <c r="F455" i="7"/>
  <c r="N455" i="7"/>
  <c r="F479" i="7"/>
  <c r="N479" i="7"/>
  <c r="F488" i="7"/>
  <c r="N488" i="7"/>
  <c r="N599" i="7"/>
  <c r="F608" i="7"/>
  <c r="N608" i="7"/>
  <c r="F617" i="7"/>
  <c r="N617" i="7"/>
  <c r="F656" i="7"/>
  <c r="N656" i="7"/>
  <c r="F665" i="7"/>
  <c r="N665" i="7"/>
  <c r="F672" i="7"/>
  <c r="N672" i="7"/>
  <c r="F679" i="7"/>
  <c r="N679" i="7"/>
  <c r="F758" i="7"/>
  <c r="N758" i="7"/>
  <c r="F837" i="7"/>
  <c r="N837" i="7"/>
  <c r="F878" i="7"/>
  <c r="N878" i="7"/>
  <c r="F903" i="7"/>
  <c r="N903" i="7"/>
  <c r="F912" i="7"/>
  <c r="N912" i="7"/>
  <c r="F931" i="7"/>
  <c r="N931" i="7"/>
  <c r="F946" i="7"/>
  <c r="N946" i="7"/>
  <c r="N953" i="7"/>
  <c r="F971" i="7"/>
  <c r="N971" i="7"/>
  <c r="F993" i="7"/>
  <c r="N993" i="7"/>
  <c r="F81" i="7"/>
  <c r="N81" i="7"/>
  <c r="F90" i="7"/>
  <c r="N90" i="7"/>
  <c r="F101" i="7"/>
  <c r="N101" i="7"/>
  <c r="F108" i="7"/>
  <c r="N108" i="7"/>
  <c r="F124" i="7"/>
  <c r="N124" i="7"/>
  <c r="F133" i="7"/>
  <c r="N133" i="7"/>
  <c r="F142" i="7"/>
  <c r="N142" i="7"/>
  <c r="F162" i="7"/>
  <c r="N162" i="7"/>
  <c r="F171" i="7"/>
  <c r="N171" i="7"/>
  <c r="F200" i="7"/>
  <c r="N200" i="7"/>
  <c r="N234" i="7"/>
  <c r="F283" i="7"/>
  <c r="N283" i="7"/>
  <c r="F314" i="7"/>
  <c r="N314" i="7"/>
  <c r="F325" i="7"/>
  <c r="N325" i="7"/>
  <c r="F338" i="7"/>
  <c r="N338" i="7"/>
  <c r="N365" i="7"/>
  <c r="F383" i="7"/>
  <c r="N383" i="7"/>
  <c r="F470" i="7"/>
  <c r="N470" i="7"/>
  <c r="F477" i="7"/>
  <c r="N517" i="7"/>
  <c r="F524" i="7"/>
  <c r="N524" i="7"/>
  <c r="N542" i="7"/>
  <c r="F569" i="7"/>
  <c r="N569" i="7"/>
  <c r="F576" i="7"/>
  <c r="N576" i="7"/>
  <c r="F590" i="7"/>
  <c r="N590" i="7"/>
  <c r="F640" i="7"/>
  <c r="N640" i="7"/>
  <c r="F686" i="7"/>
  <c r="N686" i="7"/>
  <c r="F707" i="7"/>
  <c r="N707" i="7"/>
  <c r="F718" i="7"/>
  <c r="N718" i="7"/>
  <c r="F806" i="7"/>
  <c r="N806" i="7"/>
  <c r="F828" i="7"/>
  <c r="N828" i="7"/>
  <c r="F844" i="7"/>
  <c r="N844" i="7"/>
  <c r="F871" i="7"/>
  <c r="N871" i="7"/>
  <c r="F883" i="7"/>
  <c r="N883" i="7"/>
  <c r="F894" i="7"/>
  <c r="N894" i="7"/>
  <c r="F910" i="7"/>
  <c r="N910" i="7"/>
  <c r="N917" i="7"/>
  <c r="F949" i="7"/>
  <c r="N949" i="7"/>
  <c r="F980" i="7"/>
  <c r="N980" i="7"/>
  <c r="N45" i="7"/>
  <c r="F52" i="7"/>
  <c r="N52" i="7"/>
  <c r="F61" i="7"/>
  <c r="N61" i="7"/>
  <c r="F72" i="7"/>
  <c r="F88" i="7"/>
  <c r="N88" i="7"/>
  <c r="F115" i="7"/>
  <c r="N115" i="7"/>
  <c r="F151" i="7"/>
  <c r="N151" i="7"/>
  <c r="F180" i="7"/>
  <c r="N180" i="7"/>
  <c r="N216" i="7"/>
  <c r="F223" i="7"/>
  <c r="N223" i="7"/>
  <c r="F301" i="7"/>
  <c r="N301" i="7"/>
  <c r="N374" i="7"/>
  <c r="F390" i="7"/>
  <c r="N390" i="7"/>
  <c r="N431" i="7"/>
  <c r="N560" i="7"/>
  <c r="F604" i="7"/>
  <c r="N604" i="7"/>
  <c r="F670" i="7"/>
  <c r="N670" i="7"/>
  <c r="F705" i="7"/>
  <c r="N705" i="7"/>
  <c r="F747" i="7"/>
  <c r="N747" i="7"/>
  <c r="F756" i="7"/>
  <c r="N756" i="7"/>
  <c r="N763" i="7"/>
  <c r="F817" i="7"/>
  <c r="N817" i="7"/>
  <c r="F826" i="7"/>
  <c r="N826" i="7"/>
  <c r="N851" i="7"/>
  <c r="F876" i="7"/>
  <c r="N876" i="7"/>
  <c r="F901" i="7"/>
  <c r="N901" i="7"/>
  <c r="F906" i="7"/>
  <c r="N906" i="7"/>
  <c r="F922" i="7"/>
  <c r="N922" i="7"/>
  <c r="F929" i="7"/>
  <c r="N929" i="7"/>
  <c r="F951" i="7"/>
  <c r="N951" i="7"/>
  <c r="F1021" i="7"/>
  <c r="N1021" i="7"/>
  <c r="F1026" i="7"/>
  <c r="N1026" i="7"/>
  <c r="F1057" i="7"/>
  <c r="N1057" i="7"/>
  <c r="F1084" i="7"/>
  <c r="N1084" i="7"/>
  <c r="F1082" i="7"/>
  <c r="N1082" i="7"/>
  <c r="F1060" i="7"/>
  <c r="N1060" i="7"/>
  <c r="F1089" i="7"/>
  <c r="N1089" i="7"/>
  <c r="N1036" i="7"/>
  <c r="N982" i="7"/>
  <c r="N1095" i="7"/>
  <c r="N1083" i="7"/>
  <c r="N1071" i="7"/>
  <c r="N1047" i="7"/>
  <c r="N277" i="7"/>
  <c r="E1085" i="7"/>
  <c r="N1085" i="7" s="1"/>
  <c r="E1073" i="7"/>
  <c r="E1061" i="7"/>
  <c r="E1049" i="7"/>
  <c r="F1049" i="7" s="1"/>
  <c r="E1037" i="7"/>
  <c r="N1037" i="7" s="1"/>
  <c r="E1013" i="7"/>
  <c r="N1046" i="7"/>
  <c r="N976" i="7"/>
  <c r="N913" i="7"/>
  <c r="N1093" i="7"/>
  <c r="N1081" i="7"/>
  <c r="N1069" i="7"/>
  <c r="N685" i="7"/>
  <c r="N947" i="7"/>
  <c r="E1098" i="7"/>
  <c r="N1098" i="7" s="1"/>
  <c r="N1090" i="7"/>
  <c r="N217" i="7"/>
  <c r="E1092" i="7"/>
  <c r="E1080" i="7"/>
  <c r="N1080" i="7" s="1"/>
  <c r="E1068" i="7"/>
  <c r="F1068" i="7" s="1"/>
  <c r="E1056" i="7"/>
  <c r="E1044" i="7"/>
  <c r="E1032" i="7"/>
  <c r="N1032" i="7" s="1"/>
  <c r="N1077" i="7"/>
  <c r="N1065" i="7"/>
  <c r="N1053" i="7"/>
  <c r="N1041" i="7"/>
  <c r="N989" i="7"/>
  <c r="N493" i="7"/>
  <c r="F719" i="7"/>
  <c r="N719" i="7"/>
  <c r="F736" i="7"/>
  <c r="N736" i="7"/>
  <c r="F790" i="7"/>
  <c r="N790" i="7"/>
  <c r="F797" i="7"/>
  <c r="N797" i="7"/>
  <c r="F814" i="7"/>
  <c r="N814" i="7"/>
  <c r="F821" i="7"/>
  <c r="N821" i="7"/>
  <c r="F861" i="7"/>
  <c r="F956" i="7"/>
  <c r="N956" i="7"/>
  <c r="F7" i="7"/>
  <c r="F18" i="7"/>
  <c r="N18" i="7"/>
  <c r="F27" i="7"/>
  <c r="F36" i="7"/>
  <c r="N36" i="7"/>
  <c r="F74" i="7"/>
  <c r="N83" i="7"/>
  <c r="F92" i="7"/>
  <c r="F110" i="7"/>
  <c r="F128" i="7"/>
  <c r="N128" i="7"/>
  <c r="F170" i="7"/>
  <c r="F188" i="7"/>
  <c r="N188" i="7"/>
  <c r="F199" i="7"/>
  <c r="F226" i="7"/>
  <c r="N226" i="7"/>
  <c r="F235" i="7"/>
  <c r="F266" i="7"/>
  <c r="N266" i="7"/>
  <c r="F326" i="7"/>
  <c r="F339" i="7"/>
  <c r="N339" i="7"/>
  <c r="F372" i="7"/>
  <c r="F418" i="7"/>
  <c r="F451" i="7"/>
  <c r="F468" i="7"/>
  <c r="F475" i="7"/>
  <c r="N475" i="7"/>
  <c r="F482" i="7"/>
  <c r="N482" i="7"/>
  <c r="F506" i="7"/>
  <c r="N506" i="7"/>
  <c r="F528" i="7"/>
  <c r="N528" i="7"/>
  <c r="F566" i="7"/>
  <c r="F587" i="7"/>
  <c r="N587" i="7"/>
  <c r="F630" i="7"/>
  <c r="N630" i="7"/>
  <c r="F648" i="7"/>
  <c r="N648" i="7"/>
  <c r="F761" i="7"/>
  <c r="F810" i="7"/>
  <c r="N819" i="7"/>
  <c r="F850" i="7"/>
  <c r="F868" i="7"/>
  <c r="N868" i="7"/>
  <c r="F870" i="7"/>
  <c r="N870" i="7"/>
  <c r="F895" i="7"/>
  <c r="N895" i="7"/>
  <c r="F904" i="7"/>
  <c r="F963" i="7"/>
  <c r="N963" i="7"/>
  <c r="F1005" i="7"/>
  <c r="N1005" i="7"/>
  <c r="E1091" i="7"/>
  <c r="N1091" i="7" s="1"/>
  <c r="E1079" i="7"/>
  <c r="F1079" i="7" s="1"/>
  <c r="E1067" i="7"/>
  <c r="N1067" i="7" s="1"/>
  <c r="E1055" i="7"/>
  <c r="E1043" i="7"/>
  <c r="N1043" i="7" s="1"/>
  <c r="E1031" i="7"/>
  <c r="F1031" i="7" s="1"/>
  <c r="E1078" i="7"/>
  <c r="F1078" i="7" s="1"/>
  <c r="E1066" i="7"/>
  <c r="E1054" i="7"/>
  <c r="N1054" i="7" s="1"/>
  <c r="E1042" i="7"/>
  <c r="F1042" i="7" s="1"/>
  <c r="E1030" i="7"/>
  <c r="F1030" i="7" s="1"/>
  <c r="E1018" i="7"/>
  <c r="N1075" i="7"/>
  <c r="N1063" i="7"/>
  <c r="N877" i="7"/>
  <c r="E1099" i="7"/>
  <c r="N1086" i="7"/>
  <c r="N1074" i="7"/>
  <c r="N1062" i="7"/>
  <c r="E1088" i="7"/>
  <c r="E1076" i="7"/>
  <c r="E1064" i="7"/>
  <c r="N1064" i="7" s="1"/>
  <c r="E1052" i="7"/>
  <c r="N1052" i="7" s="1"/>
  <c r="E1040" i="7"/>
  <c r="E1028" i="7"/>
  <c r="N1028" i="7" s="1"/>
  <c r="N1097" i="7"/>
  <c r="N157" i="7"/>
  <c r="E1019" i="7"/>
  <c r="E1006" i="7"/>
  <c r="E1016" i="7"/>
  <c r="N1016" i="7" s="1"/>
  <c r="E1004" i="7"/>
  <c r="N1004" i="7" s="1"/>
  <c r="E1015" i="7"/>
  <c r="E1025" i="7"/>
  <c r="N1025" i="7" s="1"/>
  <c r="E1008" i="7"/>
  <c r="F1008" i="7" s="1"/>
  <c r="E1096" i="7"/>
  <c r="F1096" i="7" s="1"/>
  <c r="E1007" i="7"/>
  <c r="E252" i="7"/>
  <c r="N252" i="7" s="1"/>
  <c r="E46" i="7"/>
  <c r="N46" i="7" s="1"/>
  <c r="E276" i="7"/>
  <c r="F276" i="7" s="1"/>
  <c r="E41" i="7"/>
  <c r="E377" i="7"/>
  <c r="N377" i="7" s="1"/>
  <c r="E300" i="7"/>
  <c r="F300" i="7" s="1"/>
  <c r="E47" i="7"/>
  <c r="F47" i="7" s="1"/>
  <c r="E453" i="7"/>
  <c r="E511" i="7"/>
  <c r="E412" i="7"/>
  <c r="N412" i="7" s="1"/>
  <c r="E645" i="7"/>
  <c r="N645" i="7" s="1"/>
  <c r="E754" i="7"/>
  <c r="E583" i="7"/>
  <c r="E609" i="7"/>
  <c r="F609" i="7" s="1"/>
  <c r="E597" i="7"/>
  <c r="N597" i="7" s="1"/>
  <c r="E691" i="7"/>
  <c r="E411" i="7"/>
  <c r="E417" i="7"/>
  <c r="N417" i="7" s="1"/>
  <c r="E498" i="7"/>
  <c r="N498" i="7" s="1"/>
  <c r="E655" i="7"/>
  <c r="E381" i="7"/>
  <c r="N381" i="7" s="1"/>
  <c r="E552" i="7"/>
  <c r="F552" i="7" s="1"/>
  <c r="E708" i="7"/>
  <c r="F708" i="7" s="1"/>
  <c r="E759" i="7"/>
  <c r="E795" i="7"/>
  <c r="N795" i="7" s="1"/>
  <c r="E909" i="7"/>
  <c r="N909" i="7" s="1"/>
  <c r="E669" i="7"/>
  <c r="F669" i="7" s="1"/>
  <c r="E780" i="7"/>
  <c r="E746" i="7"/>
  <c r="N746" i="7" s="1"/>
  <c r="E745" i="7"/>
  <c r="F745" i="7" s="1"/>
  <c r="E805" i="7"/>
  <c r="F805" i="7" s="1"/>
  <c r="E633" i="7"/>
  <c r="E772" i="7"/>
  <c r="E507" i="7"/>
  <c r="N507" i="7" s="1"/>
  <c r="E543" i="7"/>
  <c r="N543" i="7" s="1"/>
  <c r="E579" i="7"/>
  <c r="E615" i="7"/>
  <c r="N615" i="7" s="1"/>
  <c r="E651" i="7"/>
  <c r="F651" i="7" s="1"/>
  <c r="E687" i="7"/>
  <c r="N687" i="7" s="1"/>
  <c r="E924" i="7"/>
  <c r="E733" i="7"/>
  <c r="E495" i="7"/>
  <c r="N495" i="7" s="1"/>
  <c r="E531" i="7"/>
  <c r="N531" i="7" s="1"/>
  <c r="E567" i="7"/>
  <c r="E603" i="7"/>
  <c r="N603" i="7" s="1"/>
  <c r="E639" i="7"/>
  <c r="F639" i="7" s="1"/>
  <c r="E675" i="7"/>
  <c r="F675" i="7" s="1"/>
  <c r="E781" i="7"/>
  <c r="E841" i="7"/>
  <c r="N841" i="7" s="1"/>
  <c r="E787" i="7"/>
  <c r="N787" i="7" s="1"/>
  <c r="E519" i="7"/>
  <c r="F519" i="7" s="1"/>
  <c r="E555" i="7"/>
  <c r="E591" i="7"/>
  <c r="N591" i="7" s="1"/>
  <c r="E627" i="7"/>
  <c r="F627" i="7" s="1"/>
  <c r="E663" i="7"/>
  <c r="F663" i="7" s="1"/>
  <c r="E960" i="7"/>
  <c r="E972" i="7"/>
  <c r="E513" i="7"/>
  <c r="N513" i="7" s="1"/>
  <c r="E549" i="7"/>
  <c r="N549" i="7" s="1"/>
  <c r="E585" i="7"/>
  <c r="E621" i="7"/>
  <c r="E657" i="7"/>
  <c r="F657" i="7" s="1"/>
  <c r="E818" i="7"/>
  <c r="N818" i="7" s="1"/>
  <c r="E866" i="7"/>
  <c r="E927" i="7"/>
  <c r="E930" i="7"/>
  <c r="N930" i="7" s="1"/>
  <c r="E864" i="7"/>
  <c r="N864" i="7" s="1"/>
  <c r="E918" i="7"/>
  <c r="E902" i="7"/>
  <c r="N902" i="7" s="1"/>
  <c r="E948" i="7"/>
  <c r="F948" i="7" s="1"/>
  <c r="E978" i="7"/>
  <c r="F978" i="7" s="1"/>
  <c r="E882" i="7"/>
  <c r="E944" i="7"/>
  <c r="E954" i="7"/>
  <c r="N954" i="7" s="1"/>
  <c r="E974" i="7"/>
  <c r="F974" i="7" s="1"/>
  <c r="E920" i="7"/>
  <c r="E900" i="7"/>
  <c r="N900" i="7" s="1"/>
  <c r="E926" i="7"/>
  <c r="F926" i="7" s="1"/>
  <c r="E936" i="7"/>
  <c r="F936" i="7" s="1"/>
  <c r="E966" i="7"/>
  <c r="E1101" i="7"/>
  <c r="E1100" i="7"/>
  <c r="N1100" i="7" s="1"/>
  <c r="D1042" i="3"/>
  <c r="E1042" i="3"/>
  <c r="L1068" i="3"/>
  <c r="E1026" i="3"/>
  <c r="E104" i="3"/>
  <c r="N974" i="2"/>
  <c r="N1045" i="2"/>
  <c r="N1021" i="2"/>
  <c r="N1009" i="2"/>
  <c r="N961" i="2"/>
  <c r="N925" i="2"/>
  <c r="N913" i="2"/>
  <c r="N865" i="2"/>
  <c r="N841" i="2"/>
  <c r="N829" i="2"/>
  <c r="N805" i="2"/>
  <c r="N793" i="2"/>
  <c r="N769" i="2"/>
  <c r="N697" i="2"/>
  <c r="N625" i="2"/>
  <c r="N577" i="2"/>
  <c r="N553" i="2"/>
  <c r="N433" i="2"/>
  <c r="N385" i="2"/>
  <c r="N157" i="2"/>
  <c r="N971" i="2"/>
  <c r="N911" i="2"/>
  <c r="N887" i="2"/>
  <c r="N863" i="2"/>
  <c r="N827" i="2"/>
  <c r="N815" i="2"/>
  <c r="N743" i="2"/>
  <c r="N647" i="2"/>
  <c r="N551" i="2"/>
  <c r="N455" i="2"/>
  <c r="N383" i="2"/>
  <c r="N359" i="2"/>
  <c r="F29" i="2"/>
  <c r="J1026" i="3"/>
  <c r="N316" i="3"/>
  <c r="F996" i="2"/>
  <c r="D996" i="3"/>
  <c r="E996" i="3"/>
  <c r="F827" i="2"/>
  <c r="D827" i="3"/>
  <c r="F144" i="2"/>
  <c r="D144" i="3"/>
  <c r="E144" i="3"/>
  <c r="N1042" i="2"/>
  <c r="N1044" i="2"/>
  <c r="N1032" i="2"/>
  <c r="N1008" i="2"/>
  <c r="N960" i="2"/>
  <c r="N900" i="2"/>
  <c r="N852" i="2"/>
  <c r="N816" i="2"/>
  <c r="N732" i="2"/>
  <c r="N720" i="2"/>
  <c r="N648" i="2"/>
  <c r="N480" i="2"/>
  <c r="N420" i="2"/>
  <c r="N396" i="2"/>
  <c r="N348" i="2"/>
  <c r="N1079" i="2"/>
  <c r="N1019" i="2"/>
  <c r="N875" i="2"/>
  <c r="N803" i="2"/>
  <c r="N707" i="2"/>
  <c r="N623" i="2"/>
  <c r="N539" i="2"/>
  <c r="N323" i="2"/>
  <c r="N299" i="2"/>
  <c r="N239" i="2"/>
  <c r="N191" i="2"/>
  <c r="N167" i="2"/>
  <c r="N131" i="2"/>
  <c r="F34" i="2"/>
  <c r="F262" i="2"/>
  <c r="D262" i="3"/>
  <c r="F226" i="2"/>
  <c r="D226" i="3"/>
  <c r="E226" i="3"/>
  <c r="N528" i="2"/>
  <c r="F528" i="2"/>
  <c r="D528" i="3"/>
  <c r="E528" i="3"/>
  <c r="F413" i="2"/>
  <c r="D413" i="3"/>
  <c r="E413" i="3"/>
  <c r="N894" i="2"/>
  <c r="F894" i="2"/>
  <c r="D894" i="3"/>
  <c r="E894" i="3"/>
  <c r="N823" i="2"/>
  <c r="F823" i="2"/>
  <c r="D823" i="3"/>
  <c r="E823" i="3"/>
  <c r="N766" i="2"/>
  <c r="F766" i="2"/>
  <c r="N86" i="2"/>
  <c r="F86" i="2"/>
  <c r="D86" i="3"/>
  <c r="N2" i="2"/>
  <c r="F2" i="2"/>
  <c r="N236" i="2"/>
  <c r="F236" i="2"/>
  <c r="D236" i="3"/>
  <c r="E236" i="3"/>
  <c r="F127" i="2"/>
  <c r="D127" i="3"/>
  <c r="N56" i="2"/>
  <c r="F56" i="2"/>
  <c r="N320" i="2"/>
  <c r="F320" i="2"/>
  <c r="D320" i="3"/>
  <c r="E320" i="3"/>
  <c r="N426" i="2"/>
  <c r="F426" i="2"/>
  <c r="N235" i="2"/>
  <c r="F235" i="2"/>
  <c r="D235" i="3"/>
  <c r="N714" i="2"/>
  <c r="F714" i="2"/>
  <c r="D714" i="3"/>
  <c r="N182" i="2"/>
  <c r="F182" i="2"/>
  <c r="D182" i="3"/>
  <c r="E182" i="3"/>
  <c r="N1056" i="2"/>
  <c r="F1056" i="2"/>
  <c r="D1056" i="3"/>
  <c r="E1056" i="3"/>
  <c r="N630" i="2"/>
  <c r="F630" i="2"/>
  <c r="N376" i="2"/>
  <c r="F376" i="2"/>
  <c r="D376" i="3"/>
  <c r="N790" i="2"/>
  <c r="F790" i="2"/>
  <c r="F587" i="2"/>
  <c r="N63" i="2"/>
  <c r="F63" i="2"/>
  <c r="D63" i="3"/>
  <c r="F199" i="2"/>
  <c r="D199" i="3"/>
  <c r="M316" i="2"/>
  <c r="N824" i="2"/>
  <c r="F824" i="2"/>
  <c r="F557" i="2"/>
  <c r="F971" i="2"/>
  <c r="D971" i="3"/>
  <c r="F583" i="2"/>
  <c r="F394" i="2"/>
  <c r="D394" i="3"/>
  <c r="E394" i="3"/>
  <c r="F296" i="2"/>
  <c r="D296" i="3"/>
  <c r="E296" i="3"/>
  <c r="F222" i="2"/>
  <c r="D222" i="3"/>
  <c r="E222" i="3"/>
  <c r="F202" i="2"/>
  <c r="D202" i="3"/>
  <c r="E202" i="3"/>
  <c r="F168" i="2"/>
  <c r="F40" i="2"/>
  <c r="D40" i="3"/>
  <c r="F1097" i="2"/>
  <c r="D1097" i="3"/>
  <c r="F131" i="2"/>
  <c r="D131" i="3"/>
  <c r="F1055" i="2"/>
  <c r="F832" i="2"/>
  <c r="F388" i="2"/>
  <c r="F270" i="2"/>
  <c r="D270" i="3"/>
  <c r="E270" i="3"/>
  <c r="F198" i="2"/>
  <c r="D198" i="3"/>
  <c r="E198" i="3"/>
  <c r="F419" i="2"/>
  <c r="F96" i="2"/>
  <c r="D96" i="3"/>
  <c r="F377" i="2"/>
  <c r="D377" i="3"/>
  <c r="E377" i="3"/>
  <c r="M827" i="2"/>
  <c r="F670" i="2"/>
  <c r="F244" i="2"/>
  <c r="D244" i="3"/>
  <c r="N514" i="2"/>
  <c r="F514" i="2"/>
  <c r="N434" i="2"/>
  <c r="F434" i="2"/>
  <c r="D434" i="3"/>
  <c r="E434" i="3"/>
  <c r="N109" i="2"/>
  <c r="F109" i="2"/>
  <c r="D109" i="3"/>
  <c r="N1033" i="2"/>
  <c r="F1033" i="2"/>
  <c r="D1033" i="3"/>
  <c r="N529" i="2"/>
  <c r="F529" i="2"/>
  <c r="D529" i="3"/>
  <c r="E529" i="3"/>
  <c r="N41" i="2"/>
  <c r="F41" i="2"/>
  <c r="D41" i="3"/>
  <c r="F8" i="2"/>
  <c r="D8" i="3"/>
  <c r="F974" i="2"/>
  <c r="D974" i="3"/>
  <c r="E974" i="3"/>
  <c r="F626" i="2"/>
  <c r="D626" i="3"/>
  <c r="E626" i="3"/>
  <c r="N484" i="2"/>
  <c r="F484" i="2"/>
  <c r="M996" i="2"/>
  <c r="F662" i="2"/>
  <c r="D662" i="3"/>
  <c r="E662" i="3"/>
  <c r="N90" i="2"/>
  <c r="F90" i="2"/>
  <c r="D90" i="3"/>
  <c r="F61" i="2"/>
  <c r="D61" i="3"/>
  <c r="F988" i="2"/>
  <c r="N272" i="2"/>
  <c r="F272" i="2"/>
  <c r="D272" i="3"/>
  <c r="E272" i="3"/>
  <c r="N177" i="2"/>
  <c r="F177" i="2"/>
  <c r="D177" i="3"/>
  <c r="N141" i="2"/>
  <c r="F141" i="2"/>
  <c r="D141" i="3"/>
  <c r="N693" i="2"/>
  <c r="F693" i="2"/>
  <c r="D693" i="3"/>
  <c r="E693" i="3"/>
  <c r="N704" i="2"/>
  <c r="F704" i="2"/>
  <c r="D704" i="3"/>
  <c r="E704" i="3"/>
  <c r="N476" i="2"/>
  <c r="F476" i="2"/>
  <c r="D476" i="3"/>
  <c r="N404" i="2"/>
  <c r="F404" i="2"/>
  <c r="D404" i="3"/>
  <c r="N4" i="2"/>
  <c r="F4" i="2"/>
  <c r="F94" i="2"/>
  <c r="N642" i="2"/>
  <c r="F642" i="2"/>
  <c r="D642" i="3"/>
  <c r="F405" i="2"/>
  <c r="D405" i="3"/>
  <c r="E405" i="3"/>
  <c r="N1038" i="2"/>
  <c r="F1038" i="2"/>
  <c r="N402" i="2"/>
  <c r="F402" i="2"/>
  <c r="D402" i="3"/>
  <c r="E402" i="3"/>
  <c r="N206" i="2"/>
  <c r="F206" i="2"/>
  <c r="D206" i="3"/>
  <c r="E206" i="3"/>
  <c r="N1026" i="3"/>
  <c r="N800" i="2"/>
  <c r="F800" i="2"/>
  <c r="N80" i="2"/>
  <c r="F80" i="2"/>
  <c r="D80" i="3"/>
  <c r="E80" i="3"/>
  <c r="F568" i="2"/>
  <c r="D568" i="3"/>
  <c r="F364" i="2"/>
  <c r="D364" i="3"/>
  <c r="E364" i="3"/>
  <c r="F928" i="2"/>
  <c r="D928" i="3"/>
  <c r="E928" i="3"/>
  <c r="F511" i="2"/>
  <c r="D511" i="3"/>
  <c r="E511" i="3"/>
  <c r="F134" i="2"/>
  <c r="D134" i="3"/>
  <c r="E134" i="3"/>
  <c r="F112" i="2"/>
  <c r="F863" i="2"/>
  <c r="D863" i="3"/>
  <c r="E863" i="3"/>
  <c r="J316" i="3"/>
  <c r="M1026" i="2"/>
  <c r="F900" i="2"/>
  <c r="F822" i="2"/>
  <c r="D822" i="3"/>
  <c r="E822" i="3"/>
  <c r="F803" i="2"/>
  <c r="F676" i="2"/>
  <c r="F658" i="2"/>
  <c r="D658" i="3"/>
  <c r="E658" i="3"/>
  <c r="F610" i="2"/>
  <c r="D610" i="3"/>
  <c r="F570" i="2"/>
  <c r="F727" i="2"/>
  <c r="D727" i="3"/>
  <c r="E727" i="3"/>
  <c r="F569" i="2"/>
  <c r="D569" i="3"/>
  <c r="E569" i="3"/>
  <c r="F533" i="2"/>
  <c r="D533" i="3"/>
  <c r="E533" i="3"/>
  <c r="F313" i="2"/>
  <c r="D313" i="3"/>
  <c r="E313" i="3"/>
  <c r="N1078" i="2"/>
  <c r="F1078" i="2"/>
  <c r="D1078" i="3"/>
  <c r="E1078" i="3"/>
  <c r="N910" i="2"/>
  <c r="F910" i="2"/>
  <c r="D910" i="3"/>
  <c r="E910" i="3"/>
  <c r="N722" i="2"/>
  <c r="F722" i="2"/>
  <c r="D722" i="3"/>
  <c r="E722" i="3"/>
  <c r="N531" i="2"/>
  <c r="F531" i="2"/>
  <c r="D531" i="3"/>
  <c r="E531" i="3"/>
  <c r="N493" i="2"/>
  <c r="F493" i="2"/>
  <c r="D493" i="3"/>
  <c r="N430" i="2"/>
  <c r="F430" i="2"/>
  <c r="N6" i="2"/>
  <c r="F6" i="2"/>
  <c r="D6" i="3"/>
  <c r="N1002" i="2"/>
  <c r="F1002" i="2"/>
  <c r="N927" i="2"/>
  <c r="F927" i="2"/>
  <c r="D927" i="3"/>
  <c r="E927" i="3"/>
  <c r="N811" i="2"/>
  <c r="F811" i="2"/>
  <c r="D811" i="3"/>
  <c r="E811" i="3"/>
  <c r="N718" i="2"/>
  <c r="F718" i="2"/>
  <c r="D718" i="3"/>
  <c r="E718" i="3"/>
  <c r="N547" i="2"/>
  <c r="F547" i="2"/>
  <c r="D547" i="3"/>
  <c r="E547" i="3"/>
  <c r="N346" i="2"/>
  <c r="F346" i="2"/>
  <c r="D346" i="3"/>
  <c r="E346" i="3"/>
  <c r="N308" i="2"/>
  <c r="F308" i="2"/>
  <c r="D308" i="3"/>
  <c r="E308" i="3"/>
  <c r="N236" i="3"/>
  <c r="N1093" i="2"/>
  <c r="F1093" i="2"/>
  <c r="N1081" i="2"/>
  <c r="F1081" i="2"/>
  <c r="N985" i="2"/>
  <c r="F985" i="2"/>
  <c r="D985" i="3"/>
  <c r="E985" i="3"/>
  <c r="N877" i="2"/>
  <c r="F877" i="2"/>
  <c r="D877" i="3"/>
  <c r="N781" i="2"/>
  <c r="F781" i="2"/>
  <c r="D781" i="3"/>
  <c r="E781" i="3"/>
  <c r="N637" i="2"/>
  <c r="F637" i="2"/>
  <c r="D637" i="3"/>
  <c r="N505" i="2"/>
  <c r="F505" i="2"/>
  <c r="D505" i="3"/>
  <c r="E505" i="3"/>
  <c r="N289" i="2"/>
  <c r="F289" i="2"/>
  <c r="D289" i="3"/>
  <c r="N1074" i="2"/>
  <c r="F1074" i="2"/>
  <c r="D1074" i="3"/>
  <c r="N924" i="2"/>
  <c r="F924" i="2"/>
  <c r="D924" i="3"/>
  <c r="E924" i="3"/>
  <c r="N717" i="2"/>
  <c r="F717" i="2"/>
  <c r="D717" i="3"/>
  <c r="E717" i="3"/>
  <c r="N488" i="2"/>
  <c r="F488" i="2"/>
  <c r="D488" i="3"/>
  <c r="E488" i="3"/>
  <c r="N447" i="2"/>
  <c r="F447" i="2"/>
  <c r="D447" i="3"/>
  <c r="E447" i="3"/>
  <c r="N103" i="2"/>
  <c r="F103" i="2"/>
  <c r="D103" i="3"/>
  <c r="E103" i="3"/>
  <c r="N1043" i="2"/>
  <c r="F1043" i="2"/>
  <c r="N995" i="2"/>
  <c r="F995" i="2"/>
  <c r="D995" i="3"/>
  <c r="E995" i="3"/>
  <c r="N503" i="2"/>
  <c r="F503" i="2"/>
  <c r="D503" i="3"/>
  <c r="E503" i="3"/>
  <c r="N100" i="2"/>
  <c r="F100" i="2"/>
  <c r="D100" i="3"/>
  <c r="N36" i="2"/>
  <c r="F36" i="2"/>
  <c r="N26" i="2"/>
  <c r="F26" i="2"/>
  <c r="D26" i="3"/>
  <c r="N1095" i="2"/>
  <c r="F1095" i="2"/>
  <c r="D1095" i="3"/>
  <c r="E1095" i="3"/>
  <c r="N921" i="2"/>
  <c r="F921" i="2"/>
  <c r="N839" i="2"/>
  <c r="F839" i="2"/>
  <c r="D839" i="3"/>
  <c r="E839" i="3"/>
  <c r="N808" i="2"/>
  <c r="F808" i="2"/>
  <c r="N770" i="2"/>
  <c r="F770" i="2"/>
  <c r="N680" i="2"/>
  <c r="F680" i="2"/>
  <c r="D680" i="3"/>
  <c r="E680" i="3"/>
  <c r="N467" i="2"/>
  <c r="F467" i="2"/>
  <c r="D467" i="3"/>
  <c r="E467" i="3"/>
  <c r="N284" i="2"/>
  <c r="F284" i="2"/>
  <c r="D284" i="3"/>
  <c r="E284" i="3"/>
  <c r="N25" i="2"/>
  <c r="F25" i="2"/>
  <c r="D25" i="3"/>
  <c r="N214" i="2"/>
  <c r="F214" i="2"/>
  <c r="D214" i="3"/>
  <c r="E214" i="3"/>
  <c r="N1077" i="2"/>
  <c r="F1077" i="2"/>
  <c r="D1077" i="3"/>
  <c r="N933" i="2"/>
  <c r="F933" i="2"/>
  <c r="D933" i="3"/>
  <c r="E933" i="3"/>
  <c r="N861" i="2"/>
  <c r="F861" i="2"/>
  <c r="D861" i="3"/>
  <c r="E861" i="3"/>
  <c r="N681" i="2"/>
  <c r="F681" i="2"/>
  <c r="D681" i="3"/>
  <c r="E681" i="3"/>
  <c r="N633" i="2"/>
  <c r="F633" i="2"/>
  <c r="D633" i="3"/>
  <c r="E633" i="3"/>
  <c r="N621" i="2"/>
  <c r="F621" i="2"/>
  <c r="D621" i="3"/>
  <c r="E621" i="3"/>
  <c r="N429" i="2"/>
  <c r="F429" i="2"/>
  <c r="D429" i="3"/>
  <c r="E429" i="3"/>
  <c r="N189" i="2"/>
  <c r="F189" i="2"/>
  <c r="D189" i="3"/>
  <c r="N16" i="2"/>
  <c r="F16" i="2"/>
  <c r="N862" i="2"/>
  <c r="F862" i="2"/>
  <c r="D862" i="3"/>
  <c r="E862" i="3"/>
  <c r="N858" i="2"/>
  <c r="F858" i="2"/>
  <c r="D858" i="3"/>
  <c r="E858" i="3"/>
  <c r="N735" i="2"/>
  <c r="F735" i="2"/>
  <c r="N641" i="2"/>
  <c r="F641" i="2"/>
  <c r="D641" i="3"/>
  <c r="E641" i="3"/>
  <c r="N466" i="2"/>
  <c r="F466" i="2"/>
  <c r="D466" i="3"/>
  <c r="E466" i="3"/>
  <c r="N12" i="2"/>
  <c r="F12" i="2"/>
  <c r="N937" i="2"/>
  <c r="F937" i="2"/>
  <c r="D937" i="3"/>
  <c r="E937" i="3"/>
  <c r="N898" i="2"/>
  <c r="F898" i="2"/>
  <c r="D898" i="3"/>
  <c r="E898" i="3"/>
  <c r="N857" i="2"/>
  <c r="F857" i="2"/>
  <c r="D857" i="3"/>
  <c r="E857" i="3"/>
  <c r="N789" i="2"/>
  <c r="F789" i="2"/>
  <c r="D789" i="3"/>
  <c r="N504" i="2"/>
  <c r="F504" i="2"/>
  <c r="N336" i="2"/>
  <c r="F336" i="2"/>
  <c r="N1064" i="2"/>
  <c r="F1064" i="2"/>
  <c r="N1028" i="2"/>
  <c r="F1028" i="2"/>
  <c r="D1028" i="3"/>
  <c r="E1028" i="3"/>
  <c r="N991" i="2"/>
  <c r="F991" i="2"/>
  <c r="D991" i="3"/>
  <c r="N836" i="2"/>
  <c r="F836" i="2"/>
  <c r="D836" i="3"/>
  <c r="E836" i="3"/>
  <c r="N749" i="2"/>
  <c r="F749" i="2"/>
  <c r="D749" i="3"/>
  <c r="E749" i="3"/>
  <c r="N638" i="2"/>
  <c r="F638" i="2"/>
  <c r="D638" i="3"/>
  <c r="E638" i="3"/>
  <c r="N418" i="2"/>
  <c r="F418" i="2"/>
  <c r="D418" i="3"/>
  <c r="N1063" i="2"/>
  <c r="F1063" i="2"/>
  <c r="D1063" i="3"/>
  <c r="E1063" i="3"/>
  <c r="N739" i="2"/>
  <c r="F739" i="2"/>
  <c r="D739" i="3"/>
  <c r="E739" i="3"/>
  <c r="N786" i="2"/>
  <c r="F786" i="2"/>
  <c r="N763" i="2"/>
  <c r="F763" i="2"/>
  <c r="D763" i="3"/>
  <c r="E763" i="3"/>
  <c r="N517" i="2"/>
  <c r="F517" i="2"/>
  <c r="D517" i="3"/>
  <c r="E517" i="3"/>
  <c r="N276" i="2"/>
  <c r="F276" i="2"/>
  <c r="N196" i="2"/>
  <c r="F196" i="2"/>
  <c r="D196" i="3"/>
  <c r="E196" i="3"/>
  <c r="N413" i="3"/>
  <c r="J413" i="3"/>
  <c r="N295" i="2"/>
  <c r="F295" i="2"/>
  <c r="D295" i="3"/>
  <c r="N243" i="2"/>
  <c r="F243" i="2"/>
  <c r="N129" i="2"/>
  <c r="F129" i="2"/>
  <c r="D129" i="3"/>
  <c r="N117" i="2"/>
  <c r="F117" i="2"/>
  <c r="D117" i="3"/>
  <c r="N107" i="2"/>
  <c r="F107" i="2"/>
  <c r="D107" i="3"/>
  <c r="E107" i="3"/>
  <c r="N905" i="2"/>
  <c r="F905" i="2"/>
  <c r="D905" i="3"/>
  <c r="E905" i="3"/>
  <c r="N881" i="2"/>
  <c r="F881" i="2"/>
  <c r="D881" i="3"/>
  <c r="E881" i="3"/>
  <c r="N785" i="2"/>
  <c r="F785" i="2"/>
  <c r="D785" i="3"/>
  <c r="E785" i="3"/>
  <c r="N725" i="2"/>
  <c r="F725" i="2"/>
  <c r="D725" i="3"/>
  <c r="E725" i="3"/>
  <c r="N689" i="2"/>
  <c r="F689" i="2"/>
  <c r="D689" i="3"/>
  <c r="E689" i="3"/>
  <c r="N521" i="2"/>
  <c r="F521" i="2"/>
  <c r="D521" i="3"/>
  <c r="E521" i="3"/>
  <c r="N497" i="2"/>
  <c r="F497" i="2"/>
  <c r="D497" i="3"/>
  <c r="E497" i="3"/>
  <c r="N281" i="2"/>
  <c r="F281" i="2"/>
  <c r="D281" i="3"/>
  <c r="N1058" i="2"/>
  <c r="F1058" i="2"/>
  <c r="D1058" i="3"/>
  <c r="N1041" i="2"/>
  <c r="F1041" i="2"/>
  <c r="D1041" i="3"/>
  <c r="N947" i="2"/>
  <c r="F947" i="2"/>
  <c r="D947" i="3"/>
  <c r="N930" i="2"/>
  <c r="F930" i="2"/>
  <c r="N782" i="2"/>
  <c r="F782" i="2"/>
  <c r="N709" i="2"/>
  <c r="F709" i="2"/>
  <c r="D709" i="3"/>
  <c r="E709" i="3"/>
  <c r="N586" i="2"/>
  <c r="F586" i="2"/>
  <c r="D586" i="3"/>
  <c r="E586" i="3"/>
  <c r="N496" i="2"/>
  <c r="F496" i="2"/>
  <c r="D496" i="3"/>
  <c r="N1040" i="2"/>
  <c r="F1040" i="2"/>
  <c r="N745" i="2"/>
  <c r="F745" i="2"/>
  <c r="D745" i="3"/>
  <c r="E745" i="3"/>
  <c r="N688" i="2"/>
  <c r="F688" i="2"/>
  <c r="D688" i="3"/>
  <c r="N410" i="2"/>
  <c r="F410" i="2"/>
  <c r="D410" i="3"/>
  <c r="E410" i="3"/>
  <c r="N150" i="2"/>
  <c r="F150" i="2"/>
  <c r="D150" i="3"/>
  <c r="E150" i="3"/>
  <c r="N891" i="2"/>
  <c r="F891" i="2"/>
  <c r="D891" i="3"/>
  <c r="E891" i="3"/>
  <c r="N411" i="2"/>
  <c r="F411" i="2"/>
  <c r="D411" i="3"/>
  <c r="N351" i="2"/>
  <c r="F351" i="2"/>
  <c r="D351" i="3"/>
  <c r="N317" i="2"/>
  <c r="F317" i="2"/>
  <c r="D317" i="3"/>
  <c r="N304" i="2"/>
  <c r="F304" i="2"/>
  <c r="D304" i="3"/>
  <c r="E304" i="3"/>
  <c r="N266" i="2"/>
  <c r="F266" i="2"/>
  <c r="D266" i="3"/>
  <c r="E266" i="3"/>
  <c r="N687" i="2"/>
  <c r="F687" i="2"/>
  <c r="D687" i="3"/>
  <c r="E687" i="3"/>
  <c r="N399" i="2"/>
  <c r="F399" i="2"/>
  <c r="D399" i="3"/>
  <c r="N195" i="2"/>
  <c r="F195" i="2"/>
  <c r="D195" i="3"/>
  <c r="F1079" i="2"/>
  <c r="D1079" i="3"/>
  <c r="N856" i="2"/>
  <c r="F856" i="2"/>
  <c r="D856" i="3"/>
  <c r="E856" i="3"/>
  <c r="N840" i="2"/>
  <c r="F840" i="2"/>
  <c r="D840" i="3"/>
  <c r="E840" i="3"/>
  <c r="F777" i="2"/>
  <c r="D777" i="3"/>
  <c r="E777" i="3"/>
  <c r="N746" i="2"/>
  <c r="F746" i="2"/>
  <c r="D746" i="3"/>
  <c r="N596" i="2"/>
  <c r="F596" i="2"/>
  <c r="D596" i="3"/>
  <c r="N532" i="2"/>
  <c r="F532" i="2"/>
  <c r="D532" i="3"/>
  <c r="F427" i="2"/>
  <c r="D427" i="3"/>
  <c r="F303" i="2"/>
  <c r="D303" i="3"/>
  <c r="F277" i="2"/>
  <c r="D277" i="3"/>
  <c r="F197" i="2"/>
  <c r="D197" i="3"/>
  <c r="E197" i="3"/>
  <c r="N878" i="2"/>
  <c r="F878" i="2"/>
  <c r="D878" i="3"/>
  <c r="E878" i="3"/>
  <c r="N794" i="2"/>
  <c r="F794" i="2"/>
  <c r="D794" i="3"/>
  <c r="E794" i="3"/>
  <c r="N350" i="2"/>
  <c r="F350" i="2"/>
  <c r="F1037" i="2"/>
  <c r="D1037" i="3"/>
  <c r="E1037" i="3"/>
  <c r="F893" i="2"/>
  <c r="N744" i="2"/>
  <c r="F744" i="2"/>
  <c r="D744" i="3"/>
  <c r="E744" i="3"/>
  <c r="N684" i="2"/>
  <c r="F684" i="2"/>
  <c r="N592" i="2"/>
  <c r="F592" i="2"/>
  <c r="D592" i="3"/>
  <c r="E592" i="3"/>
  <c r="N546" i="2"/>
  <c r="F546" i="2"/>
  <c r="D546" i="3"/>
  <c r="E546" i="3"/>
  <c r="F501" i="2"/>
  <c r="D501" i="3"/>
  <c r="E501" i="3"/>
  <c r="N408" i="2"/>
  <c r="F408" i="2"/>
  <c r="D408" i="3"/>
  <c r="E408" i="3"/>
  <c r="F393" i="2"/>
  <c r="D393" i="3"/>
  <c r="N372" i="2"/>
  <c r="F372" i="2"/>
  <c r="D372" i="3"/>
  <c r="E372" i="3"/>
  <c r="N360" i="2"/>
  <c r="F360" i="2"/>
  <c r="D360" i="3"/>
  <c r="E360" i="3"/>
  <c r="N102" i="2"/>
  <c r="F102" i="2"/>
  <c r="D102" i="3"/>
  <c r="E102" i="3"/>
  <c r="N659" i="2"/>
  <c r="F659" i="2"/>
  <c r="D659" i="3"/>
  <c r="E659" i="3"/>
  <c r="N611" i="2"/>
  <c r="F611" i="2"/>
  <c r="D611" i="3"/>
  <c r="E611" i="3"/>
  <c r="N599" i="2"/>
  <c r="F599" i="2"/>
  <c r="D599" i="3"/>
  <c r="E599" i="3"/>
  <c r="N479" i="2"/>
  <c r="F479" i="2"/>
  <c r="D479" i="3"/>
  <c r="E479" i="3"/>
  <c r="N371" i="2"/>
  <c r="F371" i="2"/>
  <c r="D371" i="3"/>
  <c r="N263" i="2"/>
  <c r="F263" i="2"/>
  <c r="D263" i="3"/>
  <c r="N20" i="2"/>
  <c r="F20" i="2"/>
  <c r="D20" i="3"/>
  <c r="N1046" i="2"/>
  <c r="F1046" i="2"/>
  <c r="D1046" i="3"/>
  <c r="N1034" i="2"/>
  <c r="F1034" i="2"/>
  <c r="D1034" i="3"/>
  <c r="N948" i="2"/>
  <c r="F948" i="2"/>
  <c r="F825" i="2"/>
  <c r="D825" i="3"/>
  <c r="E825" i="3"/>
  <c r="N588" i="2"/>
  <c r="F588" i="2"/>
  <c r="F543" i="2"/>
  <c r="D543" i="3"/>
  <c r="E543" i="3"/>
  <c r="F453" i="2"/>
  <c r="D453" i="3"/>
  <c r="E453" i="3"/>
  <c r="N234" i="2"/>
  <c r="F234" i="2"/>
  <c r="D234" i="3"/>
  <c r="N152" i="2"/>
  <c r="F152" i="2"/>
  <c r="D152" i="3"/>
  <c r="E152" i="3"/>
  <c r="N525" i="2"/>
  <c r="F525" i="2"/>
  <c r="D525" i="3"/>
  <c r="E525" i="3"/>
  <c r="N417" i="2"/>
  <c r="F417" i="2"/>
  <c r="D417" i="3"/>
  <c r="N754" i="2"/>
  <c r="F754" i="2"/>
  <c r="F603" i="2"/>
  <c r="D603" i="3"/>
  <c r="E603" i="3"/>
  <c r="F433" i="2"/>
  <c r="D433" i="3"/>
  <c r="N340" i="2"/>
  <c r="F340" i="2"/>
  <c r="D340" i="3"/>
  <c r="E340" i="3"/>
  <c r="F283" i="2"/>
  <c r="D283" i="3"/>
  <c r="F259" i="2"/>
  <c r="D259" i="3"/>
  <c r="N163" i="2"/>
  <c r="F163" i="2"/>
  <c r="D163" i="3"/>
  <c r="N151" i="2"/>
  <c r="F151" i="2"/>
  <c r="D151" i="3"/>
  <c r="N118" i="2"/>
  <c r="F118" i="2"/>
  <c r="D118" i="3"/>
  <c r="E118" i="3"/>
  <c r="N1027" i="2"/>
  <c r="F1027" i="2"/>
  <c r="D1027" i="3"/>
  <c r="E1027" i="3"/>
  <c r="N27" i="2"/>
  <c r="F27" i="2"/>
  <c r="D27" i="3"/>
  <c r="F1005" i="2"/>
  <c r="D1005" i="3"/>
  <c r="E1005" i="3"/>
  <c r="F793" i="2"/>
  <c r="N750" i="2"/>
  <c r="F750" i="2"/>
  <c r="D750" i="3"/>
  <c r="E750" i="3"/>
  <c r="N710" i="2"/>
  <c r="F710" i="2"/>
  <c r="N692" i="2"/>
  <c r="F692" i="2"/>
  <c r="D692" i="3"/>
  <c r="E692" i="3"/>
  <c r="N600" i="2"/>
  <c r="F600" i="2"/>
  <c r="N538" i="2"/>
  <c r="F538" i="2"/>
  <c r="D538" i="3"/>
  <c r="F148" i="2"/>
  <c r="D148" i="3"/>
  <c r="N116" i="2"/>
  <c r="F116" i="2"/>
  <c r="D116" i="3"/>
  <c r="N965" i="2"/>
  <c r="F965" i="2"/>
  <c r="N401" i="2"/>
  <c r="F401" i="2"/>
  <c r="D401" i="3"/>
  <c r="E401" i="3"/>
  <c r="N942" i="2"/>
  <c r="F942" i="2"/>
  <c r="D942" i="3"/>
  <c r="E942" i="3"/>
  <c r="N896" i="2"/>
  <c r="F896" i="2"/>
  <c r="D896" i="3"/>
  <c r="F843" i="2"/>
  <c r="D843" i="3"/>
  <c r="E843" i="3"/>
  <c r="F629" i="2"/>
  <c r="D629" i="3"/>
  <c r="E629" i="3"/>
  <c r="N446" i="2"/>
  <c r="F446" i="2"/>
  <c r="D446" i="3"/>
  <c r="F335" i="2"/>
  <c r="D335" i="3"/>
  <c r="E335" i="3"/>
  <c r="N292" i="2"/>
  <c r="F292" i="2"/>
  <c r="N254" i="2"/>
  <c r="F254" i="2"/>
  <c r="M202" i="2"/>
  <c r="N778" i="2"/>
  <c r="F778" i="2"/>
  <c r="D778" i="3"/>
  <c r="E778" i="3"/>
  <c r="N756" i="2"/>
  <c r="F756" i="2"/>
  <c r="D756" i="3"/>
  <c r="E756" i="3"/>
  <c r="N574" i="2"/>
  <c r="F574" i="2"/>
  <c r="N128" i="2"/>
  <c r="F128" i="2"/>
  <c r="D128" i="3"/>
  <c r="E128" i="3"/>
  <c r="N472" i="2"/>
  <c r="F472" i="2"/>
  <c r="D472" i="3"/>
  <c r="N188" i="2"/>
  <c r="F188" i="2"/>
  <c r="D188" i="3"/>
  <c r="E188" i="3"/>
  <c r="N260" i="2"/>
  <c r="F260" i="2"/>
  <c r="N288" i="2"/>
  <c r="F288" i="2"/>
  <c r="N268" i="2"/>
  <c r="F268" i="2"/>
  <c r="D268" i="3"/>
  <c r="N113" i="2"/>
  <c r="F113" i="2"/>
  <c r="D113" i="3"/>
  <c r="J199" i="3"/>
  <c r="L746" i="3"/>
  <c r="E746" i="3"/>
  <c r="K699" i="6"/>
  <c r="L699" i="6"/>
  <c r="K699" i="4"/>
  <c r="L699" i="4"/>
  <c r="K693" i="6"/>
  <c r="L693" i="6"/>
  <c r="K693" i="4"/>
  <c r="L693" i="4"/>
  <c r="L116" i="3"/>
  <c r="K1008" i="3"/>
  <c r="L1008" i="3"/>
  <c r="K888" i="4"/>
  <c r="L888" i="4"/>
  <c r="K888" i="6"/>
  <c r="L888" i="6"/>
  <c r="K865" i="3"/>
  <c r="L865" i="3"/>
  <c r="K844" i="3"/>
  <c r="L844" i="3"/>
  <c r="K771" i="3"/>
  <c r="L771" i="3"/>
  <c r="K762" i="6"/>
  <c r="K762" i="4"/>
  <c r="L762" i="4"/>
  <c r="K672" i="4"/>
  <c r="L672" i="4"/>
  <c r="K1072" i="3"/>
  <c r="L1072" i="3"/>
  <c r="K961" i="3"/>
  <c r="L961" i="3"/>
  <c r="K955" i="3"/>
  <c r="L955" i="3"/>
  <c r="L917" i="4"/>
  <c r="K675" i="4"/>
  <c r="L675" i="4"/>
  <c r="L1038" i="3"/>
  <c r="K1101" i="3"/>
  <c r="L1101" i="3"/>
  <c r="K702" i="3"/>
  <c r="L702" i="3"/>
  <c r="K678" i="4"/>
  <c r="L678" i="4"/>
  <c r="L877" i="6"/>
  <c r="K2" i="4"/>
  <c r="K2" i="6"/>
  <c r="L2" i="6"/>
  <c r="K7" i="4"/>
  <c r="L7" i="4"/>
  <c r="K7" i="6"/>
  <c r="L7" i="6"/>
  <c r="K1095" i="6"/>
  <c r="L1095" i="6"/>
  <c r="K1095" i="4"/>
  <c r="L1095" i="4"/>
  <c r="K1092" i="6"/>
  <c r="L1092" i="6"/>
  <c r="K1092" i="4"/>
  <c r="L1092" i="4"/>
  <c r="K1083" i="6"/>
  <c r="L1083" i="6"/>
  <c r="K1083" i="4"/>
  <c r="L1083" i="4"/>
  <c r="K696" i="6"/>
  <c r="K696" i="4"/>
  <c r="L696" i="4"/>
  <c r="K725" i="4"/>
  <c r="L725" i="4"/>
  <c r="L642" i="3"/>
  <c r="E642" i="3"/>
  <c r="K681" i="4"/>
  <c r="L681" i="4"/>
  <c r="K637" i="3"/>
  <c r="L637" i="3"/>
  <c r="E637" i="3"/>
  <c r="K30" i="6"/>
  <c r="L30" i="6"/>
  <c r="K30" i="4"/>
  <c r="L30" i="4"/>
  <c r="L602" i="3"/>
  <c r="L350" i="3"/>
  <c r="K690" i="4"/>
  <c r="L690" i="4"/>
  <c r="L743" i="3"/>
  <c r="K3" i="4"/>
  <c r="L3" i="4"/>
  <c r="K3" i="6"/>
  <c r="L3" i="6"/>
  <c r="K1094" i="4"/>
  <c r="L1094" i="4"/>
  <c r="K1085" i="6"/>
  <c r="L1085" i="6"/>
  <c r="K1085" i="4"/>
  <c r="L1085" i="4"/>
  <c r="K1053" i="3"/>
  <c r="L1053" i="3"/>
  <c r="K1050" i="3"/>
  <c r="L1050" i="3"/>
  <c r="E1050" i="3"/>
  <c r="K1047" i="3"/>
  <c r="L1047" i="3"/>
  <c r="K511" i="6"/>
  <c r="L511" i="6"/>
  <c r="K511" i="4"/>
  <c r="L511" i="4"/>
  <c r="K476" i="3"/>
  <c r="L476" i="3"/>
  <c r="E476" i="3"/>
  <c r="K473" i="3"/>
  <c r="L473" i="3"/>
  <c r="K628" i="6"/>
  <c r="L628" i="6"/>
  <c r="K628" i="4"/>
  <c r="L628" i="4"/>
  <c r="K625" i="6"/>
  <c r="L625" i="6"/>
  <c r="K625" i="4"/>
  <c r="L625" i="4"/>
  <c r="K599" i="6"/>
  <c r="L599" i="6"/>
  <c r="K599" i="4"/>
  <c r="L599" i="4"/>
  <c r="K561" i="3"/>
  <c r="L561" i="3"/>
  <c r="E561" i="3"/>
  <c r="K546" i="6"/>
  <c r="L546" i="6"/>
  <c r="K546" i="4"/>
  <c r="L546" i="4"/>
  <c r="K543" i="6"/>
  <c r="K543" i="4"/>
  <c r="L543" i="4"/>
  <c r="K502" i="3"/>
  <c r="L502" i="3"/>
  <c r="L496" i="3"/>
  <c r="K490" i="3"/>
  <c r="L490" i="3"/>
  <c r="K446" i="3"/>
  <c r="L446" i="3"/>
  <c r="K440" i="6"/>
  <c r="L440" i="6"/>
  <c r="K440" i="4"/>
  <c r="L440" i="4"/>
  <c r="K408" i="6"/>
  <c r="L408" i="6"/>
  <c r="K408" i="4"/>
  <c r="L408" i="4"/>
  <c r="K370" i="3"/>
  <c r="L370" i="3"/>
  <c r="L1011" i="3"/>
  <c r="L886" i="3"/>
  <c r="K883" i="3"/>
  <c r="L883" i="3"/>
  <c r="K833" i="3"/>
  <c r="L833" i="3"/>
  <c r="K830" i="3"/>
  <c r="L830" i="3"/>
  <c r="K827" i="3"/>
  <c r="L827" i="3"/>
  <c r="E827" i="3"/>
  <c r="K821" i="6"/>
  <c r="L821" i="6"/>
  <c r="K821" i="4"/>
  <c r="L821" i="4"/>
  <c r="K818" i="4"/>
  <c r="L818" i="4"/>
  <c r="K818" i="6"/>
  <c r="L818" i="6"/>
  <c r="K815" i="6"/>
  <c r="L815" i="6"/>
  <c r="K815" i="4"/>
  <c r="L815" i="4"/>
  <c r="K812" i="6"/>
  <c r="L812" i="6"/>
  <c r="K812" i="4"/>
  <c r="L812" i="4"/>
  <c r="K803" i="6"/>
  <c r="L803" i="6"/>
  <c r="K803" i="4"/>
  <c r="L803" i="4"/>
  <c r="K789" i="3"/>
  <c r="L789" i="3"/>
  <c r="K783" i="6"/>
  <c r="L783" i="6"/>
  <c r="K783" i="4"/>
  <c r="L783" i="4"/>
  <c r="K780" i="6"/>
  <c r="L780" i="6"/>
  <c r="K780" i="4"/>
  <c r="L780" i="4"/>
  <c r="K754" i="3"/>
  <c r="L754" i="3"/>
  <c r="K704" i="6"/>
  <c r="L704" i="6"/>
  <c r="K704" i="4"/>
  <c r="L704" i="4"/>
  <c r="K666" i="3"/>
  <c r="L666" i="3"/>
  <c r="K657" i="3"/>
  <c r="L657" i="3"/>
  <c r="K645" i="6"/>
  <c r="L645" i="6"/>
  <c r="K645" i="4"/>
  <c r="L645" i="4"/>
  <c r="K616" i="3"/>
  <c r="L616" i="3"/>
  <c r="K610" i="3"/>
  <c r="L610" i="3"/>
  <c r="E610" i="3"/>
  <c r="K596" i="3"/>
  <c r="L596" i="3"/>
  <c r="E596" i="3"/>
  <c r="K593" i="3"/>
  <c r="L593" i="3"/>
  <c r="K537" i="3"/>
  <c r="L537" i="3"/>
  <c r="K534" i="3"/>
  <c r="L534" i="3"/>
  <c r="L558" i="3"/>
  <c r="L404" i="3"/>
  <c r="E404" i="3"/>
  <c r="K973" i="3"/>
  <c r="L973" i="3"/>
  <c r="K947" i="3"/>
  <c r="L947" i="3"/>
  <c r="K941" i="3"/>
  <c r="L941" i="3"/>
  <c r="K935" i="3"/>
  <c r="L935" i="3"/>
  <c r="K900" i="6"/>
  <c r="L900" i="6"/>
  <c r="K900" i="4"/>
  <c r="L900" i="4"/>
  <c r="K891" i="6"/>
  <c r="L891" i="6"/>
  <c r="K891" i="4"/>
  <c r="L891" i="4"/>
  <c r="L1076" i="3"/>
  <c r="L1064" i="3"/>
  <c r="L294" i="6"/>
  <c r="L1032" i="3"/>
  <c r="L1100" i="3"/>
  <c r="K47" i="6"/>
  <c r="L47" i="6"/>
  <c r="K64" i="4"/>
  <c r="L64" i="4"/>
  <c r="K1059" i="4"/>
  <c r="L1059" i="4"/>
  <c r="L88" i="4"/>
  <c r="K57" i="4"/>
  <c r="L57" i="4"/>
  <c r="L851" i="6"/>
  <c r="L111" i="4"/>
  <c r="K1044" i="4"/>
  <c r="L1044" i="4"/>
  <c r="K1050" i="4"/>
  <c r="L1050" i="4"/>
  <c r="L955" i="6"/>
  <c r="K1100" i="4"/>
  <c r="L1100" i="4"/>
  <c r="K78" i="4"/>
  <c r="L78" i="4"/>
  <c r="L663" i="6"/>
  <c r="K90" i="4"/>
  <c r="L90" i="4"/>
  <c r="L906" i="3"/>
  <c r="L538" i="3"/>
  <c r="K717" i="6"/>
  <c r="L717" i="6"/>
  <c r="K95" i="4"/>
  <c r="L95" i="4"/>
  <c r="K95" i="6"/>
  <c r="L95" i="6"/>
  <c r="K1097" i="6"/>
  <c r="L1097" i="6"/>
  <c r="K1097" i="4"/>
  <c r="L1097" i="4"/>
  <c r="K1048" i="2"/>
  <c r="L1048" i="2"/>
  <c r="K1019" i="6"/>
  <c r="L1019" i="6"/>
  <c r="K1019" i="4"/>
  <c r="L1019" i="4"/>
  <c r="K799" i="3"/>
  <c r="L799" i="3"/>
  <c r="L1024" i="3"/>
  <c r="L734" i="4"/>
  <c r="L316" i="3"/>
  <c r="E316" i="3"/>
  <c r="L12" i="4"/>
  <c r="K16" i="6"/>
  <c r="L16" i="6"/>
  <c r="K1019" i="3"/>
  <c r="L1019" i="3"/>
  <c r="K1016" i="3"/>
  <c r="L1016" i="3"/>
  <c r="K904" i="2"/>
  <c r="L904" i="2"/>
  <c r="K875" i="3"/>
  <c r="L875" i="3"/>
  <c r="K863" i="6"/>
  <c r="L863" i="6"/>
  <c r="K813" i="6"/>
  <c r="L813" i="6"/>
  <c r="K813" i="4"/>
  <c r="L813" i="4"/>
  <c r="L1007" i="2"/>
  <c r="L688" i="3"/>
  <c r="K1076" i="6"/>
  <c r="L1076" i="6"/>
  <c r="K1076" i="4"/>
  <c r="L1076" i="4"/>
  <c r="K1065" i="3"/>
  <c r="L1065" i="3"/>
  <c r="K1047" i="6"/>
  <c r="L1047" i="6"/>
  <c r="K1047" i="4"/>
  <c r="L1047" i="4"/>
  <c r="K912" i="6"/>
  <c r="L912" i="6"/>
  <c r="K912" i="4"/>
  <c r="L912" i="4"/>
  <c r="K825" i="2"/>
  <c r="L825" i="2"/>
  <c r="K580" i="6"/>
  <c r="L580" i="6"/>
  <c r="K446" i="6"/>
  <c r="L446" i="6"/>
  <c r="K446" i="4"/>
  <c r="L446" i="4"/>
  <c r="K347" i="3"/>
  <c r="L347" i="3"/>
  <c r="K336" i="6"/>
  <c r="L336" i="6"/>
  <c r="K336" i="4"/>
  <c r="L336" i="4"/>
  <c r="K789" i="6"/>
  <c r="L789" i="6"/>
  <c r="K1094" i="3"/>
  <c r="L1094" i="3"/>
  <c r="K816" i="2"/>
  <c r="L816" i="2"/>
  <c r="K712" i="2"/>
  <c r="L712" i="2"/>
  <c r="K697" i="6"/>
  <c r="L697" i="6"/>
  <c r="K697" i="4"/>
  <c r="L697" i="4"/>
  <c r="K929" i="3"/>
  <c r="L929" i="3"/>
  <c r="K871" i="6"/>
  <c r="L871" i="6"/>
  <c r="K871" i="4"/>
  <c r="L871" i="4"/>
  <c r="K792" i="6"/>
  <c r="L792" i="6"/>
  <c r="K1068" i="4"/>
  <c r="L1068" i="4"/>
  <c r="L577" i="3"/>
  <c r="K1018" i="4"/>
  <c r="L1018" i="4"/>
  <c r="K66" i="6"/>
  <c r="L66" i="6"/>
  <c r="K66" i="4"/>
  <c r="L66" i="4"/>
  <c r="K9" i="6"/>
  <c r="L9" i="6"/>
  <c r="L1041" i="2"/>
  <c r="K877" i="3"/>
  <c r="L877" i="3"/>
  <c r="E877" i="3"/>
  <c r="K952" i="6"/>
  <c r="L952" i="6"/>
  <c r="K740" i="3"/>
  <c r="L740" i="3"/>
  <c r="K1029" i="6"/>
  <c r="L1029" i="6"/>
  <c r="K1029" i="4"/>
  <c r="L1029" i="4"/>
  <c r="L1061" i="3"/>
  <c r="L737" i="3"/>
  <c r="L1041" i="3"/>
  <c r="K874" i="4"/>
  <c r="L874" i="4"/>
  <c r="K1060" i="4"/>
  <c r="L1060" i="4"/>
  <c r="K1022" i="6"/>
  <c r="L1022" i="6"/>
  <c r="K30" i="2"/>
  <c r="L30" i="2"/>
  <c r="K88" i="3"/>
  <c r="L88" i="3"/>
  <c r="K1101" i="4"/>
  <c r="L1101" i="4"/>
  <c r="K1101" i="6"/>
  <c r="L1101" i="6"/>
  <c r="L1069" i="6"/>
  <c r="K905" i="6"/>
  <c r="L905" i="6"/>
  <c r="K905" i="4"/>
  <c r="L905" i="4"/>
  <c r="K760" i="2"/>
  <c r="L760" i="2"/>
  <c r="K748" i="6"/>
  <c r="L748" i="6"/>
  <c r="K588" i="3"/>
  <c r="L588" i="3"/>
  <c r="K378" i="6"/>
  <c r="L378" i="6"/>
  <c r="K378" i="4"/>
  <c r="L378" i="4"/>
  <c r="K369" i="6"/>
  <c r="L369" i="6"/>
  <c r="K369" i="4"/>
  <c r="L369" i="4"/>
  <c r="L923" i="3"/>
  <c r="K1038" i="6"/>
  <c r="L1038" i="6"/>
  <c r="K77" i="4"/>
  <c r="L77" i="4"/>
  <c r="K18" i="6"/>
  <c r="L18" i="6"/>
  <c r="K18" i="4"/>
  <c r="L18" i="4"/>
  <c r="K765" i="3"/>
  <c r="L765" i="3"/>
  <c r="K620" i="2"/>
  <c r="L620" i="2"/>
  <c r="K1081" i="4"/>
  <c r="L1081" i="4"/>
  <c r="K861" i="6"/>
  <c r="L861" i="6"/>
  <c r="L861" i="4"/>
  <c r="K392" i="6"/>
  <c r="L392" i="6"/>
  <c r="K386" i="6"/>
  <c r="L386" i="6"/>
  <c r="K386" i="4"/>
  <c r="L386" i="4"/>
  <c r="L1044" i="3"/>
  <c r="K5" i="4"/>
  <c r="K5" i="6"/>
  <c r="L5" i="6"/>
  <c r="K1051" i="6"/>
  <c r="L1051" i="6"/>
  <c r="K1051" i="4"/>
  <c r="L1051" i="4"/>
  <c r="K412" i="6"/>
  <c r="L412" i="6"/>
  <c r="K412" i="4"/>
  <c r="L412" i="4"/>
  <c r="K1052" i="4"/>
  <c r="L1052" i="4"/>
  <c r="K824" i="4"/>
  <c r="L824" i="4"/>
  <c r="L815" i="3"/>
  <c r="K952" i="4"/>
  <c r="L952" i="4"/>
  <c r="K1078" i="4"/>
  <c r="L1078" i="4"/>
  <c r="L418" i="3"/>
  <c r="K1093" i="4"/>
  <c r="L1093" i="4"/>
  <c r="L74" i="3"/>
  <c r="L1100" i="6"/>
  <c r="K951" i="3"/>
  <c r="L951" i="3"/>
  <c r="K849" i="3"/>
  <c r="L849" i="3"/>
  <c r="K636" i="6"/>
  <c r="L636" i="6"/>
  <c r="K636" i="4"/>
  <c r="L636" i="4"/>
  <c r="L306" i="2"/>
  <c r="L977" i="6"/>
  <c r="L848" i="2"/>
  <c r="L297" i="3"/>
  <c r="L254" i="2"/>
  <c r="L185" i="3"/>
  <c r="L742" i="6"/>
  <c r="L582" i="2"/>
  <c r="L363" i="2"/>
  <c r="L153" i="4"/>
  <c r="L522" i="2"/>
  <c r="L376" i="3"/>
  <c r="E376" i="3"/>
  <c r="L472" i="3"/>
  <c r="K70" i="6"/>
  <c r="L70" i="6"/>
  <c r="K70" i="4"/>
  <c r="L70" i="4"/>
  <c r="K1097" i="3"/>
  <c r="L1097" i="3"/>
  <c r="E1097" i="3"/>
  <c r="L367" i="4"/>
  <c r="L262" i="3"/>
  <c r="E262" i="3"/>
  <c r="L493" i="3"/>
  <c r="E493" i="3"/>
  <c r="K1036" i="6"/>
  <c r="L1036" i="6"/>
  <c r="K45" i="6"/>
  <c r="L45" i="6"/>
  <c r="K45" i="4"/>
  <c r="L45" i="4"/>
  <c r="K11" i="4"/>
  <c r="L11" i="4"/>
  <c r="K11" i="6"/>
  <c r="L11" i="6"/>
  <c r="L1079" i="3"/>
  <c r="K1077" i="3"/>
  <c r="L1077" i="3"/>
  <c r="E1077" i="3"/>
  <c r="K1053" i="2"/>
  <c r="L1053" i="2"/>
  <c r="K996" i="6"/>
  <c r="L996" i="6"/>
  <c r="K996" i="4"/>
  <c r="L996" i="4"/>
  <c r="K982" i="6"/>
  <c r="L982" i="6"/>
  <c r="K982" i="4"/>
  <c r="L982" i="4"/>
  <c r="K971" i="3"/>
  <c r="L971" i="3"/>
  <c r="E971" i="3"/>
  <c r="L787" i="4"/>
  <c r="K1035" i="6"/>
  <c r="L1035" i="6"/>
  <c r="L1035" i="4"/>
  <c r="K76" i="6"/>
  <c r="L76" i="6"/>
  <c r="K76" i="4"/>
  <c r="L76" i="4"/>
  <c r="K97" i="4"/>
  <c r="L97" i="4"/>
  <c r="K29" i="6"/>
  <c r="L29" i="6"/>
  <c r="K29" i="4"/>
  <c r="L29" i="4"/>
  <c r="L244" i="3"/>
  <c r="E244" i="3"/>
  <c r="K51" i="6"/>
  <c r="L51" i="6"/>
  <c r="K51" i="4"/>
  <c r="L51" i="4"/>
  <c r="K55" i="6"/>
  <c r="L55" i="6"/>
  <c r="K61" i="4"/>
  <c r="L61" i="4"/>
  <c r="K61" i="6"/>
  <c r="L61" i="6"/>
  <c r="K612" i="6"/>
  <c r="L612" i="6"/>
  <c r="K609" i="6"/>
  <c r="L609" i="6"/>
  <c r="K609" i="4"/>
  <c r="L609" i="4"/>
  <c r="K370" i="4"/>
  <c r="L370" i="4"/>
  <c r="K85" i="4"/>
  <c r="L85" i="4"/>
  <c r="K101" i="2"/>
  <c r="L101" i="2"/>
  <c r="L68" i="2"/>
  <c r="L81" i="3"/>
  <c r="L61" i="3"/>
  <c r="E61" i="3"/>
  <c r="K760" i="6"/>
  <c r="L760" i="6"/>
  <c r="K747" i="2"/>
  <c r="L747" i="2"/>
  <c r="K757" i="6"/>
  <c r="L757" i="6"/>
  <c r="K390" i="6"/>
  <c r="L390" i="6"/>
  <c r="K390" i="4"/>
  <c r="L390" i="4"/>
  <c r="K74" i="6"/>
  <c r="L74" i="6"/>
  <c r="K726" i="6"/>
  <c r="L726" i="6"/>
  <c r="K726" i="4"/>
  <c r="L726" i="4"/>
  <c r="K481" i="6"/>
  <c r="L481" i="6"/>
  <c r="K404" i="6"/>
  <c r="L404" i="6"/>
  <c r="L455" i="6"/>
  <c r="L853" i="3"/>
  <c r="L447" i="6"/>
  <c r="K915" i="3"/>
  <c r="L915" i="3"/>
  <c r="K577" i="6"/>
  <c r="L577" i="6"/>
  <c r="L577" i="4"/>
  <c r="K574" i="6"/>
  <c r="L574" i="6"/>
  <c r="K478" i="6"/>
  <c r="L478" i="6"/>
  <c r="K478" i="4"/>
  <c r="L478" i="4"/>
  <c r="K415" i="6"/>
  <c r="L415" i="6"/>
  <c r="K582" i="6"/>
  <c r="L582" i="6"/>
  <c r="K582" i="4"/>
  <c r="L582" i="4"/>
  <c r="L714" i="3"/>
  <c r="E714" i="3"/>
  <c r="K781" i="6"/>
  <c r="L781" i="6"/>
  <c r="K58" i="6"/>
  <c r="L58" i="6"/>
  <c r="K58" i="4"/>
  <c r="L58" i="4"/>
  <c r="K764" i="6"/>
  <c r="L764" i="6"/>
  <c r="L949" i="3"/>
  <c r="L22" i="2"/>
  <c r="L47" i="4"/>
  <c r="K1012" i="3"/>
  <c r="L1012" i="3"/>
  <c r="K855" i="3"/>
  <c r="L855" i="3"/>
  <c r="K522" i="6"/>
  <c r="L522" i="6"/>
  <c r="K522" i="4"/>
  <c r="L522" i="4"/>
  <c r="K420" i="3"/>
  <c r="L420" i="3"/>
  <c r="K1009" i="6"/>
  <c r="L1009" i="6"/>
  <c r="K1009" i="4"/>
  <c r="L1009" i="4"/>
  <c r="K750" i="6"/>
  <c r="L750" i="6"/>
  <c r="K750" i="4"/>
  <c r="L750" i="4"/>
  <c r="K784" i="4"/>
  <c r="L784" i="4"/>
  <c r="K26" i="6"/>
  <c r="L26" i="6"/>
  <c r="L62" i="2"/>
  <c r="L2" i="3"/>
  <c r="L46" i="6"/>
  <c r="K25" i="6"/>
  <c r="L25" i="6"/>
  <c r="K604" i="6"/>
  <c r="L604" i="6"/>
  <c r="K604" i="4"/>
  <c r="L604" i="4"/>
  <c r="K932" i="4"/>
  <c r="L932" i="4"/>
  <c r="K757" i="4"/>
  <c r="L757" i="4"/>
  <c r="L786" i="3"/>
  <c r="K744" i="6"/>
  <c r="L744" i="6"/>
  <c r="K669" i="6"/>
  <c r="L669" i="6"/>
  <c r="K669" i="4"/>
  <c r="L669" i="4"/>
  <c r="K434" i="2"/>
  <c r="L434" i="2"/>
  <c r="L756" i="6"/>
  <c r="L911" i="6"/>
  <c r="L402" i="2"/>
  <c r="L299" i="2"/>
  <c r="L289" i="3"/>
  <c r="E289" i="3"/>
  <c r="L183" i="3"/>
  <c r="L111" i="3"/>
  <c r="L289" i="2"/>
  <c r="L133" i="2"/>
  <c r="L225" i="3"/>
  <c r="L215" i="2"/>
  <c r="L651" i="6"/>
  <c r="L500" i="2"/>
  <c r="L455" i="2"/>
  <c r="L430" i="6"/>
  <c r="L238" i="2"/>
  <c r="L230" i="2"/>
  <c r="L425" i="3"/>
  <c r="L833" i="2"/>
  <c r="L222" i="2"/>
  <c r="L651" i="2"/>
  <c r="L559" i="6"/>
  <c r="L488" i="2"/>
  <c r="K320" i="2"/>
  <c r="L320" i="2"/>
  <c r="K79" i="6"/>
  <c r="L79" i="6"/>
  <c r="L79" i="4"/>
  <c r="L1091" i="4"/>
  <c r="K1038" i="2"/>
  <c r="L1038" i="2"/>
  <c r="K89" i="2"/>
  <c r="L89" i="2"/>
  <c r="K27" i="4"/>
  <c r="L27" i="4"/>
  <c r="K27" i="6"/>
  <c r="L27" i="6"/>
  <c r="K1079" i="6"/>
  <c r="L1079" i="6"/>
  <c r="K37" i="6"/>
  <c r="L37" i="6"/>
  <c r="K37" i="4"/>
  <c r="L37" i="4"/>
  <c r="K1085" i="2"/>
  <c r="L1085" i="2"/>
  <c r="K90" i="3"/>
  <c r="L90" i="3"/>
  <c r="E90" i="3"/>
  <c r="K8" i="6"/>
  <c r="L8" i="6"/>
  <c r="L16" i="4"/>
  <c r="K1090" i="6"/>
  <c r="L1090" i="6"/>
  <c r="K31" i="6"/>
  <c r="L31" i="6"/>
  <c r="K8" i="4"/>
  <c r="L8" i="4"/>
  <c r="K85" i="2"/>
  <c r="L85" i="2"/>
  <c r="K75" i="4"/>
  <c r="L75" i="4"/>
  <c r="K75" i="6"/>
  <c r="L75" i="6"/>
  <c r="K24" i="6"/>
  <c r="L24" i="6"/>
  <c r="K24" i="4"/>
  <c r="L24" i="4"/>
  <c r="L1042" i="6"/>
  <c r="K6" i="2"/>
  <c r="L6" i="2"/>
  <c r="L62" i="4"/>
  <c r="K93" i="6"/>
  <c r="L93" i="6"/>
  <c r="K93" i="4"/>
  <c r="L93" i="4"/>
  <c r="K1072" i="6"/>
  <c r="L1072" i="6"/>
  <c r="L70" i="2"/>
  <c r="K708" i="6"/>
  <c r="L708" i="6"/>
  <c r="K427" i="2"/>
  <c r="L427" i="2"/>
  <c r="L14" i="2"/>
  <c r="L7" i="2"/>
  <c r="K48" i="3"/>
  <c r="L48" i="3"/>
  <c r="K992" i="2"/>
  <c r="L992" i="2"/>
  <c r="K333" i="3"/>
  <c r="L333" i="3"/>
  <c r="K1020" i="6"/>
  <c r="L1020" i="6"/>
  <c r="K945" i="2"/>
  <c r="L945" i="2"/>
  <c r="K925" i="2"/>
  <c r="L925" i="2"/>
  <c r="K785" i="2"/>
  <c r="L785" i="2"/>
  <c r="K732" i="6"/>
  <c r="L732" i="6"/>
  <c r="L991" i="3"/>
  <c r="E991" i="3"/>
  <c r="K892" i="4"/>
  <c r="L892" i="4"/>
  <c r="L856" i="6"/>
  <c r="K941" i="6"/>
  <c r="L941" i="6"/>
  <c r="K894" i="6"/>
  <c r="L894" i="6"/>
  <c r="K387" i="6"/>
  <c r="L387" i="6"/>
  <c r="L1078" i="6"/>
  <c r="K1004" i="6"/>
  <c r="L1004" i="6"/>
  <c r="L50" i="2"/>
  <c r="L42" i="2"/>
  <c r="L18" i="2"/>
  <c r="L62" i="3"/>
  <c r="K1091" i="6"/>
  <c r="L1091" i="6"/>
  <c r="K977" i="2"/>
  <c r="L977" i="2"/>
  <c r="K894" i="2"/>
  <c r="L894" i="2"/>
  <c r="M894" i="2"/>
  <c r="K971" i="2"/>
  <c r="L971" i="2"/>
  <c r="M971" i="2"/>
  <c r="L1014" i="4"/>
  <c r="K1042" i="4"/>
  <c r="L1042" i="4"/>
  <c r="K1015" i="4"/>
  <c r="L1015" i="4"/>
  <c r="K655" i="4"/>
  <c r="L655" i="4"/>
  <c r="K88" i="6"/>
  <c r="L88" i="6"/>
  <c r="L52" i="6"/>
  <c r="K326" i="2"/>
  <c r="L326" i="2"/>
  <c r="K1011" i="6"/>
  <c r="L1011" i="6"/>
  <c r="K1080" i="2"/>
  <c r="L1080" i="2"/>
  <c r="L1011" i="2"/>
  <c r="K808" i="6"/>
  <c r="L808" i="6"/>
  <c r="K673" i="6"/>
  <c r="L673" i="6"/>
  <c r="K375" i="2"/>
  <c r="L375" i="2"/>
  <c r="K786" i="2"/>
  <c r="L786" i="2"/>
  <c r="K377" i="6"/>
  <c r="L377" i="6"/>
  <c r="L1031" i="3"/>
  <c r="K894" i="4"/>
  <c r="L894" i="4"/>
  <c r="K1048" i="4"/>
  <c r="L1048" i="4"/>
  <c r="L880" i="2"/>
  <c r="K12" i="3"/>
  <c r="L12" i="3"/>
  <c r="K515" i="6"/>
  <c r="L515" i="6"/>
  <c r="L687" i="2"/>
  <c r="L635" i="2"/>
  <c r="K563" i="6"/>
  <c r="L563" i="6"/>
  <c r="K542" i="2"/>
  <c r="L542" i="2"/>
  <c r="L519" i="2"/>
  <c r="L464" i="6"/>
  <c r="L460" i="2"/>
  <c r="L263" i="3"/>
  <c r="L253" i="2"/>
  <c r="L217" i="2"/>
  <c r="L194" i="2"/>
  <c r="L144" i="2"/>
  <c r="L139" i="3"/>
  <c r="L137" i="2"/>
  <c r="L396" i="2"/>
  <c r="L374" i="2"/>
  <c r="L286" i="6"/>
  <c r="L274" i="6"/>
  <c r="L258" i="2"/>
  <c r="L221" i="3"/>
  <c r="L219" i="2"/>
  <c r="L173" i="3"/>
  <c r="L171" i="2"/>
  <c r="L161" i="2"/>
  <c r="L118" i="2"/>
  <c r="L973" i="2"/>
  <c r="L874" i="2"/>
  <c r="L762" i="6"/>
  <c r="L704" i="2"/>
  <c r="L501" i="6"/>
  <c r="L474" i="2"/>
  <c r="L295" i="3"/>
  <c r="E295" i="3"/>
  <c r="L247" i="3"/>
  <c r="L237" i="2"/>
  <c r="L234" i="4"/>
  <c r="L666" i="6"/>
  <c r="L653" i="6"/>
  <c r="L543" i="6"/>
  <c r="L462" i="2"/>
  <c r="L343" i="3"/>
  <c r="L304" i="6"/>
  <c r="L252" i="6"/>
  <c r="L767" i="2"/>
  <c r="L573" i="2"/>
  <c r="L371" i="3"/>
  <c r="L832" i="6"/>
  <c r="L584" i="2"/>
  <c r="L153" i="3"/>
  <c r="L918" i="6"/>
  <c r="L887" i="6"/>
  <c r="L845" i="2"/>
  <c r="L839" i="6"/>
  <c r="L737" i="2"/>
  <c r="L725" i="2"/>
  <c r="L702" i="6"/>
  <c r="L583" i="6"/>
  <c r="L439" i="2"/>
  <c r="L389" i="3"/>
  <c r="L379" i="6"/>
  <c r="L340" i="6"/>
  <c r="L205" i="2"/>
  <c r="L177" i="2"/>
  <c r="L162" i="2"/>
  <c r="L155" i="2"/>
  <c r="L127" i="2"/>
  <c r="M127" i="2"/>
  <c r="L908" i="2"/>
  <c r="L685" i="6"/>
  <c r="L458" i="2"/>
  <c r="L446" i="2"/>
  <c r="L287" i="2"/>
  <c r="L285" i="3"/>
  <c r="L739" i="2"/>
  <c r="L673" i="2"/>
  <c r="L650" i="2"/>
  <c r="L645" i="2"/>
  <c r="L544" i="6"/>
  <c r="L540" i="2"/>
  <c r="L465" i="2"/>
  <c r="L280" i="2"/>
  <c r="L243" i="3"/>
  <c r="L229" i="2"/>
  <c r="L171" i="4"/>
  <c r="L139" i="6"/>
  <c r="L961" i="6"/>
  <c r="L946" i="6"/>
  <c r="L734" i="2"/>
  <c r="L623" i="6"/>
  <c r="L598" i="2"/>
  <c r="K524" i="2"/>
  <c r="L524" i="2"/>
  <c r="K86" i="3"/>
  <c r="K91" i="4"/>
  <c r="L91" i="4"/>
  <c r="K91" i="6"/>
  <c r="L91" i="6"/>
  <c r="K80" i="4"/>
  <c r="L80" i="4"/>
  <c r="K80" i="6"/>
  <c r="L80" i="6"/>
  <c r="K72" i="6"/>
  <c r="L72" i="6"/>
  <c r="K72" i="4"/>
  <c r="L72" i="4"/>
  <c r="K1056" i="6"/>
  <c r="L1056" i="6"/>
  <c r="K1056" i="4"/>
  <c r="L1056" i="4"/>
  <c r="F72" i="2"/>
  <c r="D72" i="3"/>
  <c r="E72" i="3"/>
  <c r="K72" i="2"/>
  <c r="L72" i="2"/>
  <c r="L64" i="2"/>
  <c r="L69" i="3"/>
  <c r="K8" i="3"/>
  <c r="K71" i="6"/>
  <c r="L71" i="6"/>
  <c r="K71" i="4"/>
  <c r="L71" i="4"/>
  <c r="N82" i="2"/>
  <c r="F82" i="2"/>
  <c r="D82" i="3"/>
  <c r="K71" i="2"/>
  <c r="L71" i="2"/>
  <c r="K33" i="6"/>
  <c r="L33" i="6"/>
  <c r="K33" i="4"/>
  <c r="L33" i="4"/>
  <c r="K1012" i="4"/>
  <c r="L1012" i="4"/>
  <c r="K1012" i="6"/>
  <c r="L1012" i="6"/>
  <c r="K69" i="6"/>
  <c r="L69" i="6"/>
  <c r="L69" i="4"/>
  <c r="K1084" i="6"/>
  <c r="L1084" i="6"/>
  <c r="K1084" i="4"/>
  <c r="L1084" i="4"/>
  <c r="N60" i="2"/>
  <c r="F60" i="2"/>
  <c r="D60" i="3"/>
  <c r="E60" i="3"/>
  <c r="K1094" i="6"/>
  <c r="L1094" i="6"/>
  <c r="K1086" i="6"/>
  <c r="L1086" i="6"/>
  <c r="K1086" i="4"/>
  <c r="L1086" i="4"/>
  <c r="K1074" i="3"/>
  <c r="L1074" i="3"/>
  <c r="E1074" i="3"/>
  <c r="K1039" i="4"/>
  <c r="L1039" i="4"/>
  <c r="K1039" i="6"/>
  <c r="L1039" i="6"/>
  <c r="N3" i="2"/>
  <c r="F3" i="2"/>
  <c r="K14" i="3"/>
  <c r="L14" i="3"/>
  <c r="K1099" i="2"/>
  <c r="L1099" i="2"/>
  <c r="K1096" i="6"/>
  <c r="L1096" i="6"/>
  <c r="K1096" i="4"/>
  <c r="L1096" i="4"/>
  <c r="K78" i="2"/>
  <c r="L78" i="2"/>
  <c r="K1096" i="3"/>
  <c r="L1096" i="3"/>
  <c r="K1041" i="6"/>
  <c r="L1041" i="6"/>
  <c r="K1041" i="4"/>
  <c r="L1041" i="4"/>
  <c r="K14" i="6"/>
  <c r="L14" i="6"/>
  <c r="K14" i="4"/>
  <c r="L14" i="4"/>
  <c r="K1048" i="3"/>
  <c r="L1048" i="3"/>
  <c r="K1024" i="2"/>
  <c r="L1024" i="2"/>
  <c r="N19" i="2"/>
  <c r="F19" i="2"/>
  <c r="D19" i="3"/>
  <c r="K1091" i="3"/>
  <c r="L1091" i="3"/>
  <c r="K1088" i="6"/>
  <c r="L1088" i="6"/>
  <c r="L1088" i="4"/>
  <c r="N45" i="2"/>
  <c r="F45" i="2"/>
  <c r="D45" i="3"/>
  <c r="E45" i="3"/>
  <c r="K2" i="2"/>
  <c r="L2" i="2"/>
  <c r="K64" i="3"/>
  <c r="L64" i="3"/>
  <c r="K38" i="6"/>
  <c r="L38" i="6"/>
  <c r="K20" i="4"/>
  <c r="L20" i="4"/>
  <c r="K1068" i="2"/>
  <c r="L1068" i="2"/>
  <c r="N55" i="2"/>
  <c r="F55" i="2"/>
  <c r="D55" i="3"/>
  <c r="K46" i="3"/>
  <c r="L46" i="3"/>
  <c r="K1070" i="6"/>
  <c r="L1070" i="6"/>
  <c r="N74" i="2"/>
  <c r="F74" i="2"/>
  <c r="D74" i="3"/>
  <c r="F54" i="2"/>
  <c r="D54" i="3"/>
  <c r="L56" i="3"/>
  <c r="K54" i="6"/>
  <c r="L54" i="6"/>
  <c r="L54" i="4"/>
  <c r="N28" i="2"/>
  <c r="F28" i="2"/>
  <c r="D28" i="3"/>
  <c r="E28" i="3"/>
  <c r="N21" i="2"/>
  <c r="F21" i="2"/>
  <c r="K49" i="3"/>
  <c r="L49" i="3"/>
  <c r="K40" i="3"/>
  <c r="L40" i="3"/>
  <c r="E40" i="3"/>
  <c r="K81" i="6"/>
  <c r="L81" i="6"/>
  <c r="L81" i="4"/>
  <c r="K1087" i="3"/>
  <c r="L1087" i="3"/>
  <c r="K1082" i="6"/>
  <c r="L1082" i="6"/>
  <c r="K1055" i="6"/>
  <c r="L1055" i="6"/>
  <c r="K1032" i="6"/>
  <c r="L1032" i="6"/>
  <c r="K1032" i="4"/>
  <c r="L1032" i="4"/>
  <c r="K1020" i="2"/>
  <c r="L1020" i="2"/>
  <c r="K1017" i="2"/>
  <c r="L1017" i="2"/>
  <c r="L1016" i="6"/>
  <c r="K993" i="3"/>
  <c r="L993" i="3"/>
  <c r="K96" i="6"/>
  <c r="L96" i="6"/>
  <c r="K96" i="4"/>
  <c r="L96" i="4"/>
  <c r="L5" i="4"/>
  <c r="L1050" i="2"/>
  <c r="N92" i="2"/>
  <c r="F92" i="2"/>
  <c r="D92" i="3"/>
  <c r="E92" i="3"/>
  <c r="K86" i="2"/>
  <c r="L86" i="2"/>
  <c r="M86" i="2"/>
  <c r="L23" i="2"/>
  <c r="K13" i="3"/>
  <c r="L13" i="3"/>
  <c r="K1098" i="3"/>
  <c r="L1098" i="3"/>
  <c r="K1026" i="6"/>
  <c r="L1026" i="6"/>
  <c r="K1021" i="6"/>
  <c r="L1021" i="6"/>
  <c r="L1021" i="4"/>
  <c r="K602" i="2"/>
  <c r="L602" i="2"/>
  <c r="N69" i="2"/>
  <c r="F69" i="2"/>
  <c r="D69" i="3"/>
  <c r="N32" i="2"/>
  <c r="F32" i="2"/>
  <c r="K93" i="2"/>
  <c r="L93" i="2"/>
  <c r="L96" i="3"/>
  <c r="E96" i="3"/>
  <c r="K20" i="3"/>
  <c r="L20" i="3"/>
  <c r="K32" i="6"/>
  <c r="L32" i="6"/>
  <c r="K1081" i="3"/>
  <c r="L1081" i="3"/>
  <c r="K751" i="6"/>
  <c r="L751" i="6"/>
  <c r="K751" i="4"/>
  <c r="L751" i="4"/>
  <c r="N31" i="2"/>
  <c r="F31" i="2"/>
  <c r="F24" i="2"/>
  <c r="D24" i="3"/>
  <c r="E24" i="3"/>
  <c r="K60" i="2"/>
  <c r="L60" i="2"/>
  <c r="K1093" i="3"/>
  <c r="L1093" i="3"/>
  <c r="K1066" i="6"/>
  <c r="L1066" i="6"/>
  <c r="F5" i="2"/>
  <c r="D5" i="3"/>
  <c r="K1033" i="6"/>
  <c r="L1033" i="6"/>
  <c r="K809" i="2"/>
  <c r="L809" i="2"/>
  <c r="L58" i="2"/>
  <c r="L8" i="2"/>
  <c r="K33" i="3"/>
  <c r="L33" i="3"/>
  <c r="L25" i="3"/>
  <c r="E25" i="3"/>
  <c r="K101" i="4"/>
  <c r="L101" i="4"/>
  <c r="L1058" i="3"/>
  <c r="E1058" i="3"/>
  <c r="K1033" i="3"/>
  <c r="L1033" i="3"/>
  <c r="E1033" i="3"/>
  <c r="K1025" i="6"/>
  <c r="L1025" i="6"/>
  <c r="K984" i="2"/>
  <c r="L984" i="2"/>
  <c r="K845" i="3"/>
  <c r="L845" i="3"/>
  <c r="K834" i="6"/>
  <c r="L834" i="6"/>
  <c r="F37" i="2"/>
  <c r="D37" i="3"/>
  <c r="L90" i="2"/>
  <c r="K82" i="2"/>
  <c r="L82" i="2"/>
  <c r="L19" i="2"/>
  <c r="L94" i="3"/>
  <c r="K41" i="3"/>
  <c r="L41" i="3"/>
  <c r="E41" i="3"/>
  <c r="K100" i="4"/>
  <c r="L100" i="4"/>
  <c r="K100" i="6"/>
  <c r="L100" i="6"/>
  <c r="K92" i="6"/>
  <c r="L92" i="6"/>
  <c r="L1095" i="2"/>
  <c r="K1087" i="6"/>
  <c r="L1087" i="6"/>
  <c r="K1087" i="4"/>
  <c r="L1087" i="4"/>
  <c r="K1075" i="6"/>
  <c r="L1075" i="6"/>
  <c r="K1075" i="4"/>
  <c r="L1075" i="4"/>
  <c r="L1068" i="6"/>
  <c r="L1066" i="2"/>
  <c r="K1058" i="2"/>
  <c r="L1058" i="2"/>
  <c r="K1042" i="2"/>
  <c r="L1042" i="2"/>
  <c r="M1042" i="2"/>
  <c r="K903" i="3"/>
  <c r="L903" i="3"/>
  <c r="L882" i="4"/>
  <c r="L882" i="6"/>
  <c r="K872" i="2"/>
  <c r="L872" i="2"/>
  <c r="K746" i="2"/>
  <c r="L746" i="2"/>
  <c r="K588" i="2"/>
  <c r="L588" i="2"/>
  <c r="L987" i="2"/>
  <c r="L975" i="2"/>
  <c r="K948" i="2"/>
  <c r="L948" i="2"/>
  <c r="K942" i="6"/>
  <c r="L942" i="6"/>
  <c r="K932" i="2"/>
  <c r="L932" i="2"/>
  <c r="K886" i="2"/>
  <c r="L886" i="2"/>
  <c r="L881" i="2"/>
  <c r="K866" i="6"/>
  <c r="L866" i="6"/>
  <c r="K838" i="6"/>
  <c r="L838" i="6"/>
  <c r="K600" i="6"/>
  <c r="L600" i="6"/>
  <c r="K767" i="6"/>
  <c r="L767" i="6"/>
  <c r="K251" i="2"/>
  <c r="L251" i="2"/>
  <c r="K1008" i="2"/>
  <c r="L1008" i="2"/>
  <c r="K991" i="6"/>
  <c r="L991" i="6"/>
  <c r="K898" i="6"/>
  <c r="L898" i="6"/>
  <c r="K880" i="6"/>
  <c r="L880" i="6"/>
  <c r="K774" i="6"/>
  <c r="L774" i="6"/>
  <c r="K731" i="6"/>
  <c r="L731" i="6"/>
  <c r="K381" i="3"/>
  <c r="L381" i="3"/>
  <c r="N14" i="2"/>
  <c r="F14" i="2"/>
  <c r="D14" i="3"/>
  <c r="L1037" i="2"/>
  <c r="K868" i="6"/>
  <c r="L868" i="6"/>
  <c r="K398" i="6"/>
  <c r="L398" i="6"/>
  <c r="K855" i="6"/>
  <c r="L855" i="6"/>
  <c r="L31" i="4"/>
  <c r="L39" i="6"/>
  <c r="N50" i="2"/>
  <c r="F50" i="2"/>
  <c r="D50" i="3"/>
  <c r="F33" i="2"/>
  <c r="D33" i="3"/>
  <c r="L100" i="3"/>
  <c r="E100" i="3"/>
  <c r="L74" i="4"/>
  <c r="L23" i="6"/>
  <c r="K1087" i="2"/>
  <c r="L1087" i="2"/>
  <c r="K1057" i="6"/>
  <c r="L1057" i="6"/>
  <c r="L1013" i="6"/>
  <c r="L1003" i="2"/>
  <c r="L969" i="2"/>
  <c r="L923" i="2"/>
  <c r="K837" i="2"/>
  <c r="L837" i="2"/>
  <c r="K829" i="2"/>
  <c r="L829" i="2"/>
  <c r="K801" i="6"/>
  <c r="L801" i="6"/>
  <c r="L723" i="6"/>
  <c r="K444" i="6"/>
  <c r="L444" i="6"/>
  <c r="N75" i="2"/>
  <c r="F75" i="2"/>
  <c r="D75" i="3"/>
  <c r="F11" i="2"/>
  <c r="D11" i="3"/>
  <c r="K55" i="2"/>
  <c r="L55" i="2"/>
  <c r="L48" i="2"/>
  <c r="L32" i="2"/>
  <c r="L10" i="2"/>
  <c r="K73" i="3"/>
  <c r="L73" i="3"/>
  <c r="L54" i="3"/>
  <c r="E54" i="3"/>
  <c r="L1034" i="2"/>
  <c r="L993" i="2"/>
  <c r="L988" i="2"/>
  <c r="K941" i="2"/>
  <c r="L941" i="2"/>
  <c r="K855" i="2"/>
  <c r="L855" i="2"/>
  <c r="K661" i="2"/>
  <c r="L661" i="2"/>
  <c r="N93" i="2"/>
  <c r="F93" i="2"/>
  <c r="D93" i="3"/>
  <c r="L20" i="2"/>
  <c r="L99" i="3"/>
  <c r="L990" i="2"/>
  <c r="L980" i="2"/>
  <c r="K975" i="6"/>
  <c r="L975" i="6"/>
  <c r="K963" i="6"/>
  <c r="L963" i="6"/>
  <c r="K930" i="2"/>
  <c r="L930" i="2"/>
  <c r="K917" i="6"/>
  <c r="L917" i="6"/>
  <c r="K867" i="6"/>
  <c r="L867" i="6"/>
  <c r="L828" i="6"/>
  <c r="K713" i="6"/>
  <c r="L713" i="6"/>
  <c r="K463" i="6"/>
  <c r="L463" i="6"/>
  <c r="K999" i="6"/>
  <c r="L999" i="6"/>
  <c r="K946" i="2"/>
  <c r="L946" i="2"/>
  <c r="K629" i="2"/>
  <c r="L629" i="2"/>
  <c r="K478" i="2"/>
  <c r="L478" i="2"/>
  <c r="L47" i="2"/>
  <c r="K50" i="6"/>
  <c r="L50" i="6"/>
  <c r="K50" i="4"/>
  <c r="L50" i="4"/>
  <c r="K1059" i="2"/>
  <c r="L1059" i="2"/>
  <c r="L1036" i="2"/>
  <c r="K1022" i="2"/>
  <c r="L1022" i="2"/>
  <c r="K1006" i="6"/>
  <c r="L1006" i="6"/>
  <c r="K943" i="2"/>
  <c r="L943" i="2"/>
  <c r="L927" i="2"/>
  <c r="K917" i="2"/>
  <c r="L917" i="2"/>
  <c r="K896" i="6"/>
  <c r="L896" i="6"/>
  <c r="L879" i="2"/>
  <c r="K823" i="6"/>
  <c r="L823" i="6"/>
  <c r="K763" i="6"/>
  <c r="L763" i="6"/>
  <c r="K715" i="6"/>
  <c r="L715" i="6"/>
  <c r="K728" i="6"/>
  <c r="L728" i="6"/>
  <c r="K713" i="2"/>
  <c r="L713" i="2"/>
  <c r="K219" i="4"/>
  <c r="L219" i="4"/>
  <c r="L853" i="2"/>
  <c r="L721" i="6"/>
  <c r="L647" i="2"/>
  <c r="K570" i="6"/>
  <c r="L570" i="6"/>
  <c r="K498" i="6"/>
  <c r="L498" i="6"/>
  <c r="L496" i="2"/>
  <c r="K476" i="2"/>
  <c r="L476" i="2"/>
  <c r="K435" i="2"/>
  <c r="L435" i="2"/>
  <c r="K411" i="3"/>
  <c r="L411" i="3"/>
  <c r="K359" i="3"/>
  <c r="L359" i="3"/>
  <c r="K189" i="3"/>
  <c r="L189" i="3"/>
  <c r="E189" i="3"/>
  <c r="K174" i="2"/>
  <c r="L174" i="2"/>
  <c r="L788" i="2"/>
  <c r="K590" i="6"/>
  <c r="L590" i="6"/>
  <c r="L575" i="2"/>
  <c r="L560" i="6"/>
  <c r="K549" i="2"/>
  <c r="L549" i="2"/>
  <c r="K376" i="2"/>
  <c r="L376" i="2"/>
  <c r="K351" i="3"/>
  <c r="L351" i="3"/>
  <c r="E351" i="3"/>
  <c r="K285" i="2"/>
  <c r="L285" i="2"/>
  <c r="K209" i="3"/>
  <c r="L209" i="3"/>
  <c r="L951" i="6"/>
  <c r="L938" i="2"/>
  <c r="L931" i="2"/>
  <c r="K903" i="2"/>
  <c r="L903" i="2"/>
  <c r="L889" i="6"/>
  <c r="L843" i="2"/>
  <c r="L826" i="2"/>
  <c r="L815" i="2"/>
  <c r="L801" i="2"/>
  <c r="K727" i="6"/>
  <c r="L727" i="6"/>
  <c r="L587" i="6"/>
  <c r="K233" i="2"/>
  <c r="L233" i="2"/>
  <c r="L796" i="6"/>
  <c r="L551" i="2"/>
  <c r="K480" i="2"/>
  <c r="L480" i="2"/>
  <c r="K403" i="2"/>
  <c r="L403" i="2"/>
  <c r="L648" i="6"/>
  <c r="K492" i="2"/>
  <c r="L492" i="2"/>
  <c r="K439" i="3"/>
  <c r="L439" i="3"/>
  <c r="K348" i="2"/>
  <c r="L348" i="2"/>
  <c r="K225" i="4"/>
  <c r="L225" i="4"/>
  <c r="K221" i="2"/>
  <c r="L221" i="2"/>
  <c r="L970" i="6"/>
  <c r="L968" i="2"/>
  <c r="L965" i="6"/>
  <c r="L964" i="2"/>
  <c r="L913" i="6"/>
  <c r="L769" i="6"/>
  <c r="L766" i="2"/>
  <c r="L729" i="6"/>
  <c r="L691" i="2"/>
  <c r="L632" i="2"/>
  <c r="L617" i="6"/>
  <c r="L613" i="2"/>
  <c r="L599" i="2"/>
  <c r="L592" i="2"/>
  <c r="L581" i="2"/>
  <c r="L576" i="6"/>
  <c r="L562" i="2"/>
  <c r="L417" i="3"/>
  <c r="K383" i="2"/>
  <c r="L383" i="2"/>
  <c r="K163" i="2"/>
  <c r="L163" i="2"/>
  <c r="F58" i="2"/>
  <c r="D58" i="3"/>
  <c r="E58" i="3"/>
  <c r="L34" i="2"/>
  <c r="M34" i="2"/>
  <c r="L995" i="6"/>
  <c r="L993" i="6"/>
  <c r="L948" i="6"/>
  <c r="L906" i="6"/>
  <c r="L902" i="2"/>
  <c r="L900" i="2"/>
  <c r="L891" i="2"/>
  <c r="L860" i="2"/>
  <c r="L821" i="2"/>
  <c r="L812" i="2"/>
  <c r="L791" i="6"/>
  <c r="L758" i="2"/>
  <c r="L738" i="2"/>
  <c r="L671" i="6"/>
  <c r="K627" i="2"/>
  <c r="L627" i="2"/>
  <c r="L615" i="6"/>
  <c r="K550" i="6"/>
  <c r="L550" i="6"/>
  <c r="K523" i="6"/>
  <c r="L523" i="6"/>
  <c r="L453" i="2"/>
  <c r="L441" i="2"/>
  <c r="K419" i="3"/>
  <c r="L419" i="3"/>
  <c r="K299" i="3"/>
  <c r="L299" i="3"/>
  <c r="K288" i="2"/>
  <c r="L288" i="2"/>
  <c r="L867" i="2"/>
  <c r="L652" i="6"/>
  <c r="K450" i="2"/>
  <c r="L450" i="2"/>
  <c r="L407" i="3"/>
  <c r="K301" i="6"/>
  <c r="L301" i="6"/>
  <c r="K175" i="2"/>
  <c r="L175" i="2"/>
  <c r="K433" i="3"/>
  <c r="L1012" i="2"/>
  <c r="K831" i="2"/>
  <c r="L831" i="2"/>
  <c r="L737" i="6"/>
  <c r="L733" i="2"/>
  <c r="L675" i="6"/>
  <c r="L671" i="2"/>
  <c r="L654" i="2"/>
  <c r="L586" i="6"/>
  <c r="K573" i="6"/>
  <c r="L573" i="6"/>
  <c r="K545" i="2"/>
  <c r="L545" i="2"/>
  <c r="L543" i="2"/>
  <c r="L518" i="6"/>
  <c r="K445" i="2"/>
  <c r="L445" i="2"/>
  <c r="K428" i="2"/>
  <c r="L428" i="2"/>
  <c r="K421" i="2"/>
  <c r="L421" i="2"/>
  <c r="K409" i="3"/>
  <c r="L409" i="3"/>
  <c r="K328" i="2"/>
  <c r="L328" i="2"/>
  <c r="K256" i="6"/>
  <c r="L256" i="6"/>
  <c r="L448" i="2"/>
  <c r="K436" i="6"/>
  <c r="L436" i="6"/>
  <c r="K426" i="6"/>
  <c r="L426" i="6"/>
  <c r="K361" i="6"/>
  <c r="L361" i="6"/>
  <c r="K187" i="2"/>
  <c r="L187" i="2"/>
  <c r="K146" i="2"/>
  <c r="L146" i="2"/>
  <c r="K134" i="2"/>
  <c r="L134" i="2"/>
  <c r="K123" i="3"/>
  <c r="L123" i="3"/>
  <c r="N935" i="2"/>
  <c r="F935" i="2"/>
  <c r="D935" i="3"/>
  <c r="N673" i="2"/>
  <c r="F673" i="2"/>
  <c r="N522" i="2"/>
  <c r="F522" i="2"/>
  <c r="D522" i="3"/>
  <c r="E522" i="3"/>
  <c r="L422" i="6"/>
  <c r="K363" i="3"/>
  <c r="L363" i="3"/>
  <c r="K337" i="2"/>
  <c r="L337" i="2"/>
  <c r="L139" i="2"/>
  <c r="K136" i="6"/>
  <c r="L136" i="6"/>
  <c r="K115" i="6"/>
  <c r="L115" i="6"/>
  <c r="N915" i="2"/>
  <c r="F915" i="2"/>
  <c r="D915" i="3"/>
  <c r="N761" i="2"/>
  <c r="F761" i="2"/>
  <c r="D761" i="3"/>
  <c r="E761" i="3"/>
  <c r="L471" i="2"/>
  <c r="L469" i="2"/>
  <c r="L467" i="2"/>
  <c r="L452" i="2"/>
  <c r="L426" i="2"/>
  <c r="M426" i="2"/>
  <c r="L408" i="2"/>
  <c r="L393" i="3"/>
  <c r="L388" i="6"/>
  <c r="L370" i="2"/>
  <c r="L361" i="2"/>
  <c r="L354" i="6"/>
  <c r="L341" i="3"/>
  <c r="L327" i="2"/>
  <c r="L246" i="2"/>
  <c r="K133" i="3"/>
  <c r="L133" i="3"/>
  <c r="L729" i="2"/>
  <c r="L715" i="2"/>
  <c r="L660" i="2"/>
  <c r="L516" i="2"/>
  <c r="L513" i="6"/>
  <c r="L463" i="2"/>
  <c r="L432" i="2"/>
  <c r="L359" i="2"/>
  <c r="K281" i="2"/>
  <c r="L281" i="2"/>
  <c r="K274" i="2"/>
  <c r="L274" i="2"/>
  <c r="L267" i="3"/>
  <c r="K216" i="4"/>
  <c r="L216" i="4"/>
  <c r="K211" i="3"/>
  <c r="L211" i="3"/>
  <c r="K150" i="4"/>
  <c r="L150" i="4"/>
  <c r="L145" i="3"/>
  <c r="N1023" i="2"/>
  <c r="F1023" i="2"/>
  <c r="D1023" i="3"/>
  <c r="E1023" i="3"/>
  <c r="N804" i="2"/>
  <c r="F804" i="2"/>
  <c r="D804" i="3"/>
  <c r="E804" i="3"/>
  <c r="L503" i="2"/>
  <c r="L438" i="2"/>
  <c r="L378" i="2"/>
  <c r="L345" i="3"/>
  <c r="K315" i="3"/>
  <c r="L315" i="3"/>
  <c r="K287" i="3"/>
  <c r="L287" i="3"/>
  <c r="L201" i="4"/>
  <c r="L719" i="2"/>
  <c r="L683" i="2"/>
  <c r="L668" i="2"/>
  <c r="L533" i="6"/>
  <c r="L487" i="6"/>
  <c r="L445" i="6"/>
  <c r="L427" i="3"/>
  <c r="L421" i="3"/>
  <c r="L409" i="6"/>
  <c r="L399" i="2"/>
  <c r="L395" i="2"/>
  <c r="K360" i="6"/>
  <c r="L360" i="6"/>
  <c r="L331" i="3"/>
  <c r="K317" i="3"/>
  <c r="L317" i="3"/>
  <c r="L313" i="2"/>
  <c r="L296" i="2"/>
  <c r="L250" i="2"/>
  <c r="L243" i="2"/>
  <c r="K216" i="2"/>
  <c r="L216" i="2"/>
  <c r="L213" i="4"/>
  <c r="K168" i="4"/>
  <c r="L168" i="4"/>
  <c r="N1030" i="2"/>
  <c r="F1030" i="2"/>
  <c r="N723" i="2"/>
  <c r="F723" i="2"/>
  <c r="D723" i="3"/>
  <c r="E723" i="3"/>
  <c r="N668" i="2"/>
  <c r="F668" i="2"/>
  <c r="D668" i="3"/>
  <c r="E668" i="3"/>
  <c r="L680" i="6"/>
  <c r="L485" i="6"/>
  <c r="K386" i="2"/>
  <c r="L386" i="2"/>
  <c r="L373" i="6"/>
  <c r="L302" i="2"/>
  <c r="L298" i="2"/>
  <c r="K283" i="2"/>
  <c r="L283" i="2"/>
  <c r="L220" i="2"/>
  <c r="L159" i="3"/>
  <c r="K150" i="2"/>
  <c r="L150" i="2"/>
  <c r="N1020" i="2"/>
  <c r="F1020" i="2"/>
  <c r="L982" i="2"/>
  <c r="L937" i="6"/>
  <c r="L479" i="2"/>
  <c r="L342" i="6"/>
  <c r="L338" i="2"/>
  <c r="L291" i="2"/>
  <c r="L193" i="3"/>
  <c r="E193" i="3"/>
  <c r="K156" i="4"/>
  <c r="L156" i="4"/>
  <c r="L310" i="2"/>
  <c r="K282" i="6"/>
  <c r="L282" i="6"/>
  <c r="K275" i="2"/>
  <c r="L275" i="2"/>
  <c r="K266" i="2"/>
  <c r="L266" i="2"/>
  <c r="K203" i="2"/>
  <c r="L203" i="2"/>
  <c r="L201" i="2"/>
  <c r="K180" i="4"/>
  <c r="L180" i="4"/>
  <c r="N1099" i="2"/>
  <c r="F1099" i="2"/>
  <c r="D1099" i="3"/>
  <c r="E1099" i="3"/>
  <c r="K622" i="6"/>
  <c r="L622" i="6"/>
  <c r="L502" i="2"/>
  <c r="L417" i="2"/>
  <c r="K383" i="3"/>
  <c r="L383" i="3"/>
  <c r="L374" i="6"/>
  <c r="L370" i="6"/>
  <c r="K357" i="3"/>
  <c r="L357" i="3"/>
  <c r="L355" i="2"/>
  <c r="L353" i="2"/>
  <c r="L277" i="3"/>
  <c r="K268" i="2"/>
  <c r="L268" i="2"/>
  <c r="K244" i="6"/>
  <c r="L244" i="6"/>
  <c r="L239" i="3"/>
  <c r="K108" i="4"/>
  <c r="L108" i="4"/>
  <c r="N1051" i="2"/>
  <c r="F1051" i="2"/>
  <c r="D1051" i="3"/>
  <c r="E1051" i="3"/>
  <c r="N908" i="2"/>
  <c r="F908" i="2"/>
  <c r="D908" i="3"/>
  <c r="E908" i="3"/>
  <c r="L344" i="2"/>
  <c r="L329" i="3"/>
  <c r="L319" i="2"/>
  <c r="L272" i="2"/>
  <c r="L242" i="2"/>
  <c r="L207" i="2"/>
  <c r="L198" i="2"/>
  <c r="K157" i="3"/>
  <c r="L157" i="3"/>
  <c r="K123" i="2"/>
  <c r="L123" i="2"/>
  <c r="K102" i="4"/>
  <c r="L102" i="4"/>
  <c r="N926" i="2"/>
  <c r="F926" i="2"/>
  <c r="D926" i="3"/>
  <c r="E926" i="3"/>
  <c r="N500" i="2"/>
  <c r="F500" i="2"/>
  <c r="D500" i="3"/>
  <c r="E500" i="3"/>
  <c r="N463" i="2"/>
  <c r="F463" i="2"/>
  <c r="D463" i="3"/>
  <c r="E463" i="3"/>
  <c r="N192" i="2"/>
  <c r="F192" i="2"/>
  <c r="D192" i="3"/>
  <c r="E192" i="3"/>
  <c r="N666" i="2"/>
  <c r="F666" i="2"/>
  <c r="D666" i="3"/>
  <c r="N441" i="2"/>
  <c r="F441" i="2"/>
  <c r="D441" i="3"/>
  <c r="E441" i="3"/>
  <c r="N416" i="2"/>
  <c r="F416" i="2"/>
  <c r="D416" i="3"/>
  <c r="E416" i="3"/>
  <c r="N817" i="2"/>
  <c r="F817" i="2"/>
  <c r="D817" i="3"/>
  <c r="E817" i="3"/>
  <c r="N797" i="2"/>
  <c r="F797" i="2"/>
  <c r="D797" i="3"/>
  <c r="E797" i="3"/>
  <c r="N772" i="2"/>
  <c r="F772" i="2"/>
  <c r="D772" i="3"/>
  <c r="E772" i="3"/>
  <c r="N737" i="2"/>
  <c r="F737" i="2"/>
  <c r="D737" i="3"/>
  <c r="N617" i="2"/>
  <c r="F617" i="2"/>
  <c r="D617" i="3"/>
  <c r="E617" i="3"/>
  <c r="N449" i="2"/>
  <c r="F449" i="2"/>
  <c r="D449" i="3"/>
  <c r="E449" i="3"/>
  <c r="L304" i="2"/>
  <c r="L284" i="2"/>
  <c r="L269" i="2"/>
  <c r="K135" i="3"/>
  <c r="L135" i="3"/>
  <c r="K107" i="2"/>
  <c r="L107" i="2"/>
  <c r="N1007" i="2"/>
  <c r="F1007" i="2"/>
  <c r="D1007" i="3"/>
  <c r="E1007" i="3"/>
  <c r="N851" i="2"/>
  <c r="F851" i="2"/>
  <c r="D851" i="3"/>
  <c r="E851" i="3"/>
  <c r="N701" i="2"/>
  <c r="F701" i="2"/>
  <c r="D701" i="3"/>
  <c r="E701" i="3"/>
  <c r="N654" i="2"/>
  <c r="F654" i="2"/>
  <c r="D654" i="3"/>
  <c r="E654" i="3"/>
  <c r="N285" i="2"/>
  <c r="F285" i="2"/>
  <c r="D285" i="3"/>
  <c r="L356" i="2"/>
  <c r="L349" i="3"/>
  <c r="L279" i="3"/>
  <c r="L165" i="3"/>
  <c r="E165" i="3"/>
  <c r="K160" i="6"/>
  <c r="L160" i="6"/>
  <c r="L142" i="2"/>
  <c r="K121" i="3"/>
  <c r="L121" i="3"/>
  <c r="N1069" i="2"/>
  <c r="F1069" i="2"/>
  <c r="D1069" i="3"/>
  <c r="N624" i="2"/>
  <c r="F624" i="2"/>
  <c r="D624" i="3"/>
  <c r="E624" i="3"/>
  <c r="N456" i="2"/>
  <c r="F456" i="2"/>
  <c r="D456" i="3"/>
  <c r="E456" i="3"/>
  <c r="N319" i="2"/>
  <c r="F319" i="2"/>
  <c r="L311" i="3"/>
  <c r="K167" i="3"/>
  <c r="L167" i="3"/>
  <c r="K162" i="4"/>
  <c r="L162" i="4"/>
  <c r="L156" i="2"/>
  <c r="K124" i="2"/>
  <c r="L124" i="2"/>
  <c r="N1087" i="2"/>
  <c r="F1087" i="2"/>
  <c r="D1087" i="3"/>
  <c r="N976" i="2"/>
  <c r="F976" i="2"/>
  <c r="D976" i="3"/>
  <c r="E976" i="3"/>
  <c r="N758" i="2"/>
  <c r="F758" i="2"/>
  <c r="D758" i="3"/>
  <c r="E758" i="3"/>
  <c r="N368" i="2"/>
  <c r="F368" i="2"/>
  <c r="L433" i="2"/>
  <c r="L404" i="2"/>
  <c r="L307" i="2"/>
  <c r="L301" i="2"/>
  <c r="L288" i="6"/>
  <c r="L270" i="6"/>
  <c r="L225" i="2"/>
  <c r="L129" i="3"/>
  <c r="K126" i="4"/>
  <c r="L126" i="4"/>
  <c r="N919" i="2"/>
  <c r="F919" i="2"/>
  <c r="N767" i="2"/>
  <c r="F767" i="2"/>
  <c r="D767" i="3"/>
  <c r="E767" i="3"/>
  <c r="N696" i="2"/>
  <c r="F696" i="2"/>
  <c r="D696" i="3"/>
  <c r="E696" i="3"/>
  <c r="N267" i="2"/>
  <c r="F267" i="2"/>
  <c r="N565" i="2"/>
  <c r="F565" i="2"/>
  <c r="D565" i="3"/>
  <c r="E565" i="3"/>
  <c r="N535" i="2"/>
  <c r="F535" i="2"/>
  <c r="D535" i="3"/>
  <c r="E535" i="3"/>
  <c r="N409" i="2"/>
  <c r="F409" i="2"/>
  <c r="N274" i="2"/>
  <c r="F274" i="2"/>
  <c r="D274" i="3"/>
  <c r="E274" i="3"/>
  <c r="F435" i="2"/>
  <c r="D435" i="3"/>
  <c r="E435" i="3"/>
  <c r="F422" i="2"/>
  <c r="F397" i="2"/>
  <c r="D397" i="3"/>
  <c r="E397" i="3"/>
  <c r="F381" i="2"/>
  <c r="D381" i="3"/>
  <c r="F363" i="2"/>
  <c r="D363" i="3"/>
  <c r="F356" i="2"/>
  <c r="D356" i="3"/>
  <c r="E356" i="3"/>
  <c r="F327" i="2"/>
  <c r="D327" i="3"/>
  <c r="E327" i="3"/>
  <c r="F314" i="2"/>
  <c r="D314" i="3"/>
  <c r="E314" i="3"/>
  <c r="F305" i="2"/>
  <c r="D305" i="3"/>
  <c r="E305" i="3"/>
  <c r="F299" i="2"/>
  <c r="D299" i="3"/>
  <c r="F293" i="2"/>
  <c r="D293" i="3"/>
  <c r="E293" i="3"/>
  <c r="F280" i="2"/>
  <c r="D280" i="3"/>
  <c r="E280" i="3"/>
  <c r="F240" i="2"/>
  <c r="D240" i="3"/>
  <c r="E240" i="3"/>
  <c r="F228" i="2"/>
  <c r="D228" i="3"/>
  <c r="E228" i="3"/>
  <c r="F164" i="2"/>
  <c r="D164" i="3"/>
  <c r="E164" i="3"/>
  <c r="F132" i="2"/>
  <c r="D132" i="3"/>
  <c r="E132" i="3"/>
  <c r="F123" i="2"/>
  <c r="D123" i="3"/>
  <c r="F108" i="2"/>
  <c r="D108" i="3"/>
  <c r="E108" i="3"/>
  <c r="L125" i="2"/>
  <c r="L117" i="4"/>
  <c r="F158" i="2"/>
  <c r="F147" i="2"/>
  <c r="D147" i="3"/>
  <c r="F136" i="2"/>
  <c r="D136" i="3"/>
  <c r="E136" i="3"/>
  <c r="L119" i="2"/>
  <c r="L117" i="3"/>
  <c r="F1100" i="2"/>
  <c r="D1100" i="3"/>
  <c r="F1070" i="2"/>
  <c r="D1070" i="3"/>
  <c r="E1070" i="3"/>
  <c r="F1050" i="2"/>
  <c r="D1050" i="3"/>
  <c r="F1014" i="2"/>
  <c r="F998" i="2"/>
  <c r="D998" i="3"/>
  <c r="E998" i="3"/>
  <c r="F967" i="2"/>
  <c r="D967" i="3"/>
  <c r="E967" i="3"/>
  <c r="F940" i="2"/>
  <c r="D940" i="3"/>
  <c r="E940" i="3"/>
  <c r="F907" i="2"/>
  <c r="F887" i="2"/>
  <c r="D887" i="3"/>
  <c r="E887" i="3"/>
  <c r="F873" i="2"/>
  <c r="D873" i="3"/>
  <c r="E873" i="3"/>
  <c r="F865" i="2"/>
  <c r="D865" i="3"/>
  <c r="F852" i="2"/>
  <c r="D852" i="3"/>
  <c r="E852" i="3"/>
  <c r="F831" i="2"/>
  <c r="D831" i="3"/>
  <c r="E831" i="3"/>
  <c r="F816" i="2"/>
  <c r="F809" i="2"/>
  <c r="D809" i="3"/>
  <c r="E809" i="3"/>
  <c r="F773" i="2"/>
  <c r="D773" i="3"/>
  <c r="E773" i="3"/>
  <c r="F752" i="2"/>
  <c r="D752" i="3"/>
  <c r="F731" i="2"/>
  <c r="D731" i="3"/>
  <c r="E731" i="3"/>
  <c r="F724" i="2"/>
  <c r="D724" i="3"/>
  <c r="E724" i="3"/>
  <c r="F674" i="2"/>
  <c r="F667" i="2"/>
  <c r="D667" i="3"/>
  <c r="E667" i="3"/>
  <c r="F578" i="2"/>
  <c r="F549" i="2"/>
  <c r="D549" i="3"/>
  <c r="E549" i="3"/>
  <c r="F542" i="2"/>
  <c r="D542" i="3"/>
  <c r="E542" i="3"/>
  <c r="F499" i="2"/>
  <c r="D499" i="3"/>
  <c r="F491" i="2"/>
  <c r="D491" i="3"/>
  <c r="E491" i="3"/>
  <c r="F469" i="2"/>
  <c r="D469" i="3"/>
  <c r="E469" i="3"/>
  <c r="F462" i="2"/>
  <c r="D462" i="3"/>
  <c r="E462" i="3"/>
  <c r="F455" i="2"/>
  <c r="D455" i="3"/>
  <c r="E455" i="3"/>
  <c r="F440" i="2"/>
  <c r="F420" i="2"/>
  <c r="D420" i="3"/>
  <c r="F396" i="2"/>
  <c r="D396" i="3"/>
  <c r="E396" i="3"/>
  <c r="F380" i="2"/>
  <c r="D380" i="3"/>
  <c r="E380" i="3"/>
  <c r="F373" i="2"/>
  <c r="D373" i="3"/>
  <c r="E373" i="3"/>
  <c r="F348" i="2"/>
  <c r="D348" i="3"/>
  <c r="E348" i="3"/>
  <c r="F332" i="2"/>
  <c r="D332" i="3"/>
  <c r="E332" i="3"/>
  <c r="F318" i="2"/>
  <c r="D318" i="3"/>
  <c r="E318" i="3"/>
  <c r="F297" i="2"/>
  <c r="D297" i="3"/>
  <c r="F279" i="2"/>
  <c r="D279" i="3"/>
  <c r="F246" i="2"/>
  <c r="D246" i="3"/>
  <c r="E246" i="3"/>
  <c r="F239" i="2"/>
  <c r="D239" i="3"/>
  <c r="F217" i="2"/>
  <c r="D217" i="3"/>
  <c r="F210" i="2"/>
  <c r="D210" i="3"/>
  <c r="E210" i="3"/>
  <c r="F191" i="2"/>
  <c r="D191" i="3"/>
  <c r="E191" i="3"/>
  <c r="F186" i="2"/>
  <c r="D186" i="3"/>
  <c r="E186" i="3"/>
  <c r="L145" i="2"/>
  <c r="L143" i="3"/>
  <c r="L135" i="2"/>
  <c r="F135" i="2"/>
  <c r="D135" i="3"/>
  <c r="F126" i="2"/>
  <c r="D126" i="3"/>
  <c r="E126" i="3"/>
  <c r="F121" i="2"/>
  <c r="F111" i="2"/>
  <c r="D111" i="3"/>
  <c r="L131" i="2"/>
  <c r="M131" i="2"/>
  <c r="F651" i="2"/>
  <c r="D651" i="3"/>
  <c r="E651" i="3"/>
  <c r="F614" i="2"/>
  <c r="D614" i="3"/>
  <c r="E614" i="3"/>
  <c r="F577" i="2"/>
  <c r="F555" i="2"/>
  <c r="D555" i="3"/>
  <c r="E555" i="3"/>
  <c r="F526" i="2"/>
  <c r="D526" i="3"/>
  <c r="E526" i="3"/>
  <c r="F490" i="2"/>
  <c r="D490" i="3"/>
  <c r="F483" i="2"/>
  <c r="D483" i="3"/>
  <c r="E483" i="3"/>
  <c r="F387" i="2"/>
  <c r="D387" i="3"/>
  <c r="E387" i="3"/>
  <c r="F379" i="2"/>
  <c r="F366" i="2"/>
  <c r="F353" i="2"/>
  <c r="D353" i="3"/>
  <c r="E353" i="3"/>
  <c r="F331" i="2"/>
  <c r="D331" i="3"/>
  <c r="F324" i="2"/>
  <c r="D324" i="3"/>
  <c r="E324" i="3"/>
  <c r="F252" i="2"/>
  <c r="D252" i="3"/>
  <c r="E252" i="3"/>
  <c r="F238" i="2"/>
  <c r="D238" i="3"/>
  <c r="E238" i="3"/>
  <c r="F232" i="2"/>
  <c r="D232" i="3"/>
  <c r="E232" i="3"/>
  <c r="F216" i="2"/>
  <c r="D216" i="3"/>
  <c r="E216" i="3"/>
  <c r="F190" i="2"/>
  <c r="D190" i="3"/>
  <c r="E190" i="3"/>
  <c r="F167" i="2"/>
  <c r="D167" i="3"/>
  <c r="F156" i="2"/>
  <c r="D156" i="3"/>
  <c r="E156" i="3"/>
  <c r="F145" i="2"/>
  <c r="D145" i="3"/>
  <c r="F140" i="2"/>
  <c r="D140" i="3"/>
  <c r="E140" i="3"/>
  <c r="F130" i="2"/>
  <c r="D130" i="3"/>
  <c r="E130" i="3"/>
  <c r="F110" i="2"/>
  <c r="F105" i="2"/>
  <c r="D105" i="3"/>
  <c r="E105" i="3"/>
  <c r="L204" i="2"/>
  <c r="L191" i="2"/>
  <c r="L165" i="2"/>
  <c r="M165" i="2"/>
  <c r="L122" i="2"/>
  <c r="L112" i="6"/>
  <c r="F1098" i="2"/>
  <c r="F1082" i="2"/>
  <c r="D1082" i="3"/>
  <c r="E1082" i="3"/>
  <c r="F1075" i="2"/>
  <c r="D1075" i="3"/>
  <c r="E1075" i="3"/>
  <c r="F1068" i="2"/>
  <c r="D1068" i="3"/>
  <c r="F1047" i="2"/>
  <c r="D1047" i="3"/>
  <c r="F1019" i="2"/>
  <c r="D1019" i="3"/>
  <c r="F1012" i="2"/>
  <c r="D1012" i="3"/>
  <c r="F1003" i="2"/>
  <c r="D1003" i="3"/>
  <c r="E1003" i="3"/>
  <c r="F980" i="2"/>
  <c r="D980" i="3"/>
  <c r="E980" i="3"/>
  <c r="F972" i="2"/>
  <c r="D972" i="3"/>
  <c r="E972" i="3"/>
  <c r="F956" i="2"/>
  <c r="D956" i="3"/>
  <c r="E956" i="3"/>
  <c r="F938" i="2"/>
  <c r="D938" i="3"/>
  <c r="E938" i="3"/>
  <c r="F931" i="2"/>
  <c r="D931" i="3"/>
  <c r="E931" i="3"/>
  <c r="F911" i="2"/>
  <c r="F885" i="2"/>
  <c r="F870" i="2"/>
  <c r="D870" i="3"/>
  <c r="E870" i="3"/>
  <c r="F841" i="2"/>
  <c r="D841" i="3"/>
  <c r="E841" i="3"/>
  <c r="F835" i="2"/>
  <c r="D835" i="3"/>
  <c r="E835" i="3"/>
  <c r="F813" i="2"/>
  <c r="D813" i="3"/>
  <c r="E813" i="3"/>
  <c r="F771" i="2"/>
  <c r="D771" i="3"/>
  <c r="F743" i="2"/>
  <c r="D743" i="3"/>
  <c r="F728" i="2"/>
  <c r="D728" i="3"/>
  <c r="E728" i="3"/>
  <c r="F707" i="2"/>
  <c r="D707" i="3"/>
  <c r="E707" i="3"/>
  <c r="F700" i="2"/>
  <c r="D700" i="3"/>
  <c r="E700" i="3"/>
  <c r="F678" i="2"/>
  <c r="D678" i="3"/>
  <c r="E678" i="3"/>
  <c r="F650" i="2"/>
  <c r="D650" i="3"/>
  <c r="E650" i="3"/>
  <c r="F634" i="2"/>
  <c r="D634" i="3"/>
  <c r="F604" i="2"/>
  <c r="D604" i="3"/>
  <c r="E604" i="3"/>
  <c r="F590" i="2"/>
  <c r="D590" i="3"/>
  <c r="E590" i="3"/>
  <c r="F561" i="2"/>
  <c r="D561" i="3"/>
  <c r="F554" i="2"/>
  <c r="F539" i="2"/>
  <c r="D539" i="3"/>
  <c r="E539" i="3"/>
  <c r="F520" i="2"/>
  <c r="D520" i="3"/>
  <c r="E520" i="3"/>
  <c r="F482" i="2"/>
  <c r="D482" i="3"/>
  <c r="E482" i="3"/>
  <c r="F475" i="2"/>
  <c r="D475" i="3"/>
  <c r="E475" i="3"/>
  <c r="F460" i="2"/>
  <c r="D460" i="3"/>
  <c r="E460" i="3"/>
  <c r="F437" i="2"/>
  <c r="D437" i="3"/>
  <c r="F424" i="2"/>
  <c r="D424" i="3"/>
  <c r="E424" i="3"/>
  <c r="F400" i="2"/>
  <c r="D400" i="3"/>
  <c r="E400" i="3"/>
  <c r="F365" i="2"/>
  <c r="D365" i="3"/>
  <c r="E365" i="3"/>
  <c r="F359" i="2"/>
  <c r="D359" i="3"/>
  <c r="F352" i="2"/>
  <c r="D352" i="3"/>
  <c r="E352" i="3"/>
  <c r="F323" i="2"/>
  <c r="D323" i="3"/>
  <c r="E323" i="3"/>
  <c r="F301" i="2"/>
  <c r="F258" i="2"/>
  <c r="D258" i="3"/>
  <c r="E258" i="3"/>
  <c r="F251" i="2"/>
  <c r="D251" i="3"/>
  <c r="F231" i="2"/>
  <c r="D231" i="3"/>
  <c r="F194" i="2"/>
  <c r="D194" i="3"/>
  <c r="E194" i="3"/>
  <c r="F166" i="2"/>
  <c r="D166" i="3"/>
  <c r="E166" i="3"/>
  <c r="F160" i="2"/>
  <c r="D160" i="3"/>
  <c r="E160" i="3"/>
  <c r="F155" i="2"/>
  <c r="D155" i="3"/>
  <c r="F125" i="2"/>
  <c r="D125" i="3"/>
  <c r="F120" i="2"/>
  <c r="D120" i="3"/>
  <c r="E120" i="3"/>
  <c r="F115" i="2"/>
  <c r="D115" i="3"/>
  <c r="E115" i="3"/>
  <c r="L159" i="2"/>
  <c r="L144" i="4"/>
  <c r="L128" i="2"/>
  <c r="L148" i="6"/>
  <c r="L123" i="4"/>
  <c r="F149" i="2"/>
  <c r="D149" i="3"/>
  <c r="F133" i="2"/>
  <c r="D133" i="3"/>
  <c r="F119" i="2"/>
  <c r="D119" i="3"/>
  <c r="E119" i="3"/>
  <c r="L109" i="6"/>
  <c r="F1089" i="2"/>
  <c r="D1089" i="3"/>
  <c r="E1089" i="3"/>
  <c r="F1066" i="2"/>
  <c r="F1059" i="2"/>
  <c r="D1059" i="3"/>
  <c r="E1059" i="3"/>
  <c r="F1052" i="2"/>
  <c r="D1052" i="3"/>
  <c r="E1052" i="3"/>
  <c r="F1032" i="2"/>
  <c r="D1032" i="3"/>
  <c r="F1025" i="2"/>
  <c r="F986" i="2"/>
  <c r="D986" i="3"/>
  <c r="E986" i="3"/>
  <c r="F978" i="2"/>
  <c r="D978" i="3"/>
  <c r="E978" i="3"/>
  <c r="F963" i="2"/>
  <c r="D963" i="3"/>
  <c r="E963" i="3"/>
  <c r="F916" i="2"/>
  <c r="D916" i="3"/>
  <c r="E916" i="3"/>
  <c r="F869" i="2"/>
  <c r="D869" i="3"/>
  <c r="E869" i="3"/>
  <c r="F855" i="2"/>
  <c r="D855" i="3"/>
  <c r="F847" i="2"/>
  <c r="D847" i="3"/>
  <c r="E847" i="3"/>
  <c r="F833" i="2"/>
  <c r="D833" i="3"/>
  <c r="F819" i="2"/>
  <c r="D819" i="3"/>
  <c r="E819" i="3"/>
  <c r="F812" i="2"/>
  <c r="D812" i="3"/>
  <c r="E812" i="3"/>
  <c r="F805" i="2"/>
  <c r="D805" i="3"/>
  <c r="E805" i="3"/>
  <c r="F776" i="2"/>
  <c r="D776" i="3"/>
  <c r="E776" i="3"/>
  <c r="F762" i="2"/>
  <c r="D762" i="3"/>
  <c r="E762" i="3"/>
  <c r="F741" i="2"/>
  <c r="D741" i="3"/>
  <c r="E741" i="3"/>
  <c r="F713" i="2"/>
  <c r="D713" i="3"/>
  <c r="E713" i="3"/>
  <c r="F705" i="2"/>
  <c r="D705" i="3"/>
  <c r="E705" i="3"/>
  <c r="F677" i="2"/>
  <c r="F663" i="2"/>
  <c r="D663" i="3"/>
  <c r="E663" i="3"/>
  <c r="F648" i="2"/>
  <c r="D648" i="3"/>
  <c r="E648" i="3"/>
  <c r="F618" i="2"/>
  <c r="F589" i="2"/>
  <c r="D589" i="3"/>
  <c r="F559" i="2"/>
  <c r="D559" i="3"/>
  <c r="E559" i="3"/>
  <c r="F553" i="2"/>
  <c r="D553" i="3"/>
  <c r="E553" i="3"/>
  <c r="F530" i="2"/>
  <c r="D530" i="3"/>
  <c r="E530" i="3"/>
  <c r="F524" i="2"/>
  <c r="D524" i="3"/>
  <c r="E524" i="3"/>
  <c r="F518" i="2"/>
  <c r="F510" i="2"/>
  <c r="F487" i="2"/>
  <c r="D487" i="3"/>
  <c r="E487" i="3"/>
  <c r="F480" i="2"/>
  <c r="D480" i="3"/>
  <c r="E480" i="3"/>
  <c r="F451" i="2"/>
  <c r="D451" i="3"/>
  <c r="E451" i="3"/>
  <c r="F443" i="2"/>
  <c r="D443" i="3"/>
  <c r="E443" i="3"/>
  <c r="F436" i="2"/>
  <c r="D436" i="3"/>
  <c r="E436" i="3"/>
  <c r="F423" i="2"/>
  <c r="D423" i="3"/>
  <c r="F357" i="2"/>
  <c r="D357" i="3"/>
  <c r="F344" i="2"/>
  <c r="D344" i="3"/>
  <c r="E344" i="3"/>
  <c r="F328" i="2"/>
  <c r="D328" i="3"/>
  <c r="F300" i="2"/>
  <c r="F287" i="2"/>
  <c r="D287" i="3"/>
  <c r="F275" i="2"/>
  <c r="D275" i="3"/>
  <c r="E275" i="3"/>
  <c r="F256" i="2"/>
  <c r="D256" i="3"/>
  <c r="E256" i="3"/>
  <c r="F250" i="2"/>
  <c r="D250" i="3"/>
  <c r="E250" i="3"/>
  <c r="F229" i="2"/>
  <c r="D229" i="3"/>
  <c r="F193" i="2"/>
  <c r="D193" i="3"/>
  <c r="F170" i="2"/>
  <c r="D170" i="3"/>
  <c r="E170" i="3"/>
  <c r="F159" i="2"/>
  <c r="D159" i="3"/>
  <c r="F154" i="2"/>
  <c r="F143" i="2"/>
  <c r="D143" i="3"/>
  <c r="F137" i="2"/>
  <c r="D137" i="3"/>
  <c r="F124" i="2"/>
  <c r="D124" i="3"/>
  <c r="E124" i="3"/>
  <c r="L114" i="2"/>
  <c r="K105" i="2"/>
  <c r="L105" i="2"/>
  <c r="F1073" i="2"/>
  <c r="D1073" i="3"/>
  <c r="E1073" i="3"/>
  <c r="F1045" i="2"/>
  <c r="D1045" i="3"/>
  <c r="E1045" i="3"/>
  <c r="F1017" i="2"/>
  <c r="D1017" i="3"/>
  <c r="E1017" i="3"/>
  <c r="F936" i="2"/>
  <c r="D936" i="3"/>
  <c r="E936" i="3"/>
  <c r="F922" i="2"/>
  <c r="D922" i="3"/>
  <c r="E922" i="3"/>
  <c r="F909" i="2"/>
  <c r="D909" i="3"/>
  <c r="E909" i="3"/>
  <c r="F902" i="2"/>
  <c r="D902" i="3"/>
  <c r="E902" i="3"/>
  <c r="F895" i="2"/>
  <c r="D895" i="3"/>
  <c r="E895" i="3"/>
  <c r="F890" i="2"/>
  <c r="D890" i="3"/>
  <c r="E890" i="3"/>
  <c r="F882" i="2"/>
  <c r="F798" i="2"/>
  <c r="D798" i="3"/>
  <c r="E798" i="3"/>
  <c r="F697" i="2"/>
  <c r="F682" i="2"/>
  <c r="D682" i="3"/>
  <c r="E682" i="3"/>
  <c r="F669" i="2"/>
  <c r="D669" i="3"/>
  <c r="E669" i="3"/>
  <c r="F655" i="2"/>
  <c r="D655" i="3"/>
  <c r="E655" i="3"/>
  <c r="F625" i="2"/>
  <c r="D625" i="3"/>
  <c r="E625" i="3"/>
  <c r="F595" i="2"/>
  <c r="D595" i="3"/>
  <c r="E595" i="3"/>
  <c r="F581" i="2"/>
  <c r="D581" i="3"/>
  <c r="E581" i="3"/>
  <c r="F573" i="2"/>
  <c r="D573" i="3"/>
  <c r="E573" i="3"/>
  <c r="K736" i="3"/>
  <c r="L736" i="3"/>
  <c r="K752" i="3"/>
  <c r="L752" i="3"/>
  <c r="K84" i="6"/>
  <c r="L84" i="6"/>
  <c r="K84" i="4"/>
  <c r="L84" i="4"/>
  <c r="K765" i="6"/>
  <c r="L765" i="6"/>
  <c r="K765" i="4"/>
  <c r="L765" i="4"/>
  <c r="L532" i="3"/>
  <c r="E532" i="3"/>
  <c r="L499" i="3"/>
  <c r="L148" i="3"/>
  <c r="K1077" i="2"/>
  <c r="L1077" i="2"/>
  <c r="M1077" i="2"/>
  <c r="L328" i="3"/>
  <c r="K1083" i="2"/>
  <c r="L1083" i="2"/>
  <c r="L1079" i="2"/>
  <c r="L1101" i="2"/>
  <c r="K4" i="6"/>
  <c r="L4" i="6"/>
  <c r="K4" i="4"/>
  <c r="L4" i="4"/>
  <c r="L589" i="3"/>
  <c r="L568" i="3"/>
  <c r="E568" i="3"/>
  <c r="N22" i="2"/>
  <c r="F22" i="2"/>
  <c r="D22" i="3"/>
  <c r="L98" i="3"/>
  <c r="L93" i="3"/>
  <c r="L82" i="3"/>
  <c r="K83" i="6"/>
  <c r="L83" i="6"/>
  <c r="K83" i="4"/>
  <c r="L83" i="4"/>
  <c r="K896" i="3"/>
  <c r="L896" i="3"/>
  <c r="K91" i="2"/>
  <c r="L91" i="2"/>
  <c r="K61" i="2"/>
  <c r="L61" i="2"/>
  <c r="M61" i="2"/>
  <c r="K87" i="3"/>
  <c r="L87" i="3"/>
  <c r="L10" i="4"/>
  <c r="K10" i="6"/>
  <c r="L10" i="6"/>
  <c r="K843" i="6"/>
  <c r="L843" i="6"/>
  <c r="L822" i="6"/>
  <c r="N86" i="3"/>
  <c r="N78" i="2"/>
  <c r="F78" i="2"/>
  <c r="D78" i="3"/>
  <c r="L97" i="2"/>
  <c r="L3" i="2"/>
  <c r="K94" i="6"/>
  <c r="L94" i="6"/>
  <c r="K94" i="4"/>
  <c r="L94" i="4"/>
  <c r="K22" i="6"/>
  <c r="L22" i="6"/>
  <c r="K22" i="4"/>
  <c r="L22" i="4"/>
  <c r="K15" i="4"/>
  <c r="L15" i="4"/>
  <c r="K15" i="6"/>
  <c r="L15" i="6"/>
  <c r="K1061" i="6"/>
  <c r="L1061" i="6"/>
  <c r="K1061" i="4"/>
  <c r="L1061" i="4"/>
  <c r="K84" i="2"/>
  <c r="L84" i="2"/>
  <c r="K89" i="4"/>
  <c r="L89" i="4"/>
  <c r="K35" i="4"/>
  <c r="L35" i="4"/>
  <c r="K35" i="6"/>
  <c r="L35" i="6"/>
  <c r="L21" i="6"/>
  <c r="K21" i="4"/>
  <c r="L21" i="4"/>
  <c r="N85" i="2"/>
  <c r="F85" i="2"/>
  <c r="D85" i="3"/>
  <c r="K96" i="2"/>
  <c r="L96" i="2"/>
  <c r="M96" i="2"/>
  <c r="L17" i="3"/>
  <c r="L6" i="3"/>
  <c r="E6" i="3"/>
  <c r="K34" i="6"/>
  <c r="L34" i="6"/>
  <c r="K34" i="4"/>
  <c r="L34" i="4"/>
  <c r="K28" i="4"/>
  <c r="L28" i="4"/>
  <c r="K28" i="6"/>
  <c r="L28" i="6"/>
  <c r="L1092" i="3"/>
  <c r="K1063" i="6"/>
  <c r="L1063" i="6"/>
  <c r="K1063" i="4"/>
  <c r="L1063" i="4"/>
  <c r="L1046" i="4"/>
  <c r="K1046" i="6"/>
  <c r="L1046" i="6"/>
  <c r="K983" i="2"/>
  <c r="L983" i="2"/>
  <c r="K980" i="4"/>
  <c r="L980" i="4"/>
  <c r="K980" i="6"/>
  <c r="L980" i="6"/>
  <c r="L27" i="2"/>
  <c r="L40" i="6"/>
  <c r="K40" i="4"/>
  <c r="L40" i="4"/>
  <c r="L1092" i="2"/>
  <c r="L1046" i="3"/>
  <c r="L234" i="3"/>
  <c r="E234" i="3"/>
  <c r="L634" i="3"/>
  <c r="N67" i="2"/>
  <c r="F67" i="2"/>
  <c r="D67" i="3"/>
  <c r="K40" i="2"/>
  <c r="L40" i="2"/>
  <c r="L1069" i="3"/>
  <c r="L1065" i="6"/>
  <c r="K1065" i="4"/>
  <c r="L1065" i="4"/>
  <c r="L1034" i="3"/>
  <c r="K1004" i="2"/>
  <c r="L1004" i="2"/>
  <c r="L268" i="3"/>
  <c r="N52" i="2"/>
  <c r="F52" i="2"/>
  <c r="D52" i="3"/>
  <c r="E52" i="3"/>
  <c r="K39" i="2"/>
  <c r="L39" i="2"/>
  <c r="L1094" i="2"/>
  <c r="L1067" i="3"/>
  <c r="K1036" i="3"/>
  <c r="L1036" i="3"/>
  <c r="L1005" i="6"/>
  <c r="N98" i="2"/>
  <c r="F98" i="2"/>
  <c r="D98" i="3"/>
  <c r="N10" i="2"/>
  <c r="F10" i="2"/>
  <c r="D10" i="3"/>
  <c r="E10" i="3"/>
  <c r="K67" i="3"/>
  <c r="L67" i="3"/>
  <c r="K39" i="3"/>
  <c r="L39" i="3"/>
  <c r="L34" i="3"/>
  <c r="L59" i="6"/>
  <c r="K59" i="4"/>
  <c r="L59" i="4"/>
  <c r="K1099" i="6"/>
  <c r="L1099" i="6"/>
  <c r="K1099" i="4"/>
  <c r="L1099" i="4"/>
  <c r="K1067" i="2"/>
  <c r="L1067" i="2"/>
  <c r="N23" i="2"/>
  <c r="F23" i="2"/>
  <c r="D23" i="3"/>
  <c r="K66" i="3"/>
  <c r="L66" i="3"/>
  <c r="K53" i="6"/>
  <c r="L53" i="6"/>
  <c r="K53" i="4"/>
  <c r="L53" i="4"/>
  <c r="K1018" i="2"/>
  <c r="L1018" i="2"/>
  <c r="K756" i="2"/>
  <c r="L756" i="2"/>
  <c r="F97" i="2"/>
  <c r="D97" i="3"/>
  <c r="E97" i="3"/>
  <c r="N84" i="2"/>
  <c r="F84" i="2"/>
  <c r="D84" i="3"/>
  <c r="E84" i="3"/>
  <c r="N65" i="2"/>
  <c r="F65" i="2"/>
  <c r="D65" i="3"/>
  <c r="N57" i="2"/>
  <c r="F57" i="2"/>
  <c r="D57" i="3"/>
  <c r="F51" i="2"/>
  <c r="D51" i="3"/>
  <c r="N15" i="2"/>
  <c r="F15" i="2"/>
  <c r="D15" i="3"/>
  <c r="L38" i="2"/>
  <c r="L26" i="2"/>
  <c r="M26" i="2"/>
  <c r="L65" i="3"/>
  <c r="L43" i="3"/>
  <c r="L22" i="3"/>
  <c r="K11" i="3"/>
  <c r="L11" i="3"/>
  <c r="K5" i="3"/>
  <c r="L5" i="3"/>
  <c r="K99" i="4"/>
  <c r="L99" i="4"/>
  <c r="L65" i="6"/>
  <c r="K65" i="4"/>
  <c r="L65" i="4"/>
  <c r="K1080" i="6"/>
  <c r="L1080" i="6"/>
  <c r="K1069" i="2"/>
  <c r="L1069" i="2"/>
  <c r="K1063" i="2"/>
  <c r="L1063" i="2"/>
  <c r="L1040" i="6"/>
  <c r="L1009" i="2"/>
  <c r="L957" i="6"/>
  <c r="K953" i="6"/>
  <c r="L953" i="6"/>
  <c r="K783" i="2"/>
  <c r="L783" i="2"/>
  <c r="K691" i="6"/>
  <c r="L691" i="6"/>
  <c r="N83" i="2"/>
  <c r="F83" i="2"/>
  <c r="D83" i="3"/>
  <c r="N64" i="2"/>
  <c r="F64" i="2"/>
  <c r="D64" i="3"/>
  <c r="L95" i="2"/>
  <c r="L83" i="2"/>
  <c r="K37" i="2"/>
  <c r="L37" i="2"/>
  <c r="L31" i="2"/>
  <c r="L1093" i="6"/>
  <c r="K1089" i="6"/>
  <c r="L1089" i="6"/>
  <c r="L1065" i="2"/>
  <c r="L1057" i="2"/>
  <c r="L1046" i="2"/>
  <c r="K1032" i="2"/>
  <c r="L1032" i="2"/>
  <c r="K852" i="2"/>
  <c r="L852" i="2"/>
  <c r="K845" i="6"/>
  <c r="L845" i="6"/>
  <c r="K768" i="6"/>
  <c r="L768" i="6"/>
  <c r="K527" i="2"/>
  <c r="L527" i="2"/>
  <c r="N91" i="2"/>
  <c r="F91" i="2"/>
  <c r="D91" i="3"/>
  <c r="E91" i="3"/>
  <c r="N71" i="2"/>
  <c r="F71" i="2"/>
  <c r="D71" i="3"/>
  <c r="F95" i="2"/>
  <c r="D95" i="3"/>
  <c r="E95" i="3"/>
  <c r="L76" i="2"/>
  <c r="L65" i="2"/>
  <c r="L43" i="2"/>
  <c r="L36" i="2"/>
  <c r="L70" i="3"/>
  <c r="K59" i="3"/>
  <c r="L59" i="3"/>
  <c r="K53" i="3"/>
  <c r="L53" i="3"/>
  <c r="L37" i="3"/>
  <c r="L26" i="3"/>
  <c r="E26" i="3"/>
  <c r="L19" i="6"/>
  <c r="K19" i="4"/>
  <c r="L19" i="4"/>
  <c r="K1098" i="6"/>
  <c r="L1098" i="6"/>
  <c r="K1058" i="6"/>
  <c r="L1058" i="6"/>
  <c r="K1055" i="2"/>
  <c r="L1055" i="2"/>
  <c r="L1028" i="2"/>
  <c r="K555" i="2"/>
  <c r="L555" i="2"/>
  <c r="K529" i="6"/>
  <c r="L529" i="6"/>
  <c r="N76" i="2"/>
  <c r="F76" i="2"/>
  <c r="D76" i="3"/>
  <c r="E76" i="3"/>
  <c r="N62" i="2"/>
  <c r="F62" i="2"/>
  <c r="D62" i="3"/>
  <c r="N38" i="2"/>
  <c r="F38" i="2"/>
  <c r="D38" i="3"/>
  <c r="E38" i="3"/>
  <c r="N7" i="2"/>
  <c r="F7" i="2"/>
  <c r="D7" i="3"/>
  <c r="K100" i="2"/>
  <c r="L100" i="2"/>
  <c r="K88" i="2"/>
  <c r="L88" i="2"/>
  <c r="K31" i="3"/>
  <c r="L31" i="3"/>
  <c r="L87" i="6"/>
  <c r="K87" i="4"/>
  <c r="L87" i="4"/>
  <c r="L63" i="6"/>
  <c r="K63" i="4"/>
  <c r="L63" i="4"/>
  <c r="L1074" i="2"/>
  <c r="L1072" i="2"/>
  <c r="L1062" i="6"/>
  <c r="L1060" i="6"/>
  <c r="K1045" i="6"/>
  <c r="L1045" i="6"/>
  <c r="L1023" i="6"/>
  <c r="L1008" i="6"/>
  <c r="L971" i="6"/>
  <c r="K969" i="6"/>
  <c r="L969" i="6"/>
  <c r="K922" i="6"/>
  <c r="L922" i="6"/>
  <c r="K806" i="6"/>
  <c r="L806" i="6"/>
  <c r="N89" i="2"/>
  <c r="F89" i="2"/>
  <c r="D89" i="3"/>
  <c r="E89" i="3"/>
  <c r="K81" i="2"/>
  <c r="L81" i="2"/>
  <c r="K75" i="2"/>
  <c r="L75" i="2"/>
  <c r="L59" i="2"/>
  <c r="L85" i="3"/>
  <c r="L47" i="3"/>
  <c r="E47" i="3"/>
  <c r="L9" i="3"/>
  <c r="L3" i="3"/>
  <c r="K56" i="6"/>
  <c r="L56" i="6"/>
  <c r="L13" i="6"/>
  <c r="L1070" i="2"/>
  <c r="L1051" i="2"/>
  <c r="K1027" i="6"/>
  <c r="L1027" i="6"/>
  <c r="L1021" i="2"/>
  <c r="K920" i="6"/>
  <c r="L920" i="6"/>
  <c r="N88" i="2"/>
  <c r="F88" i="2"/>
  <c r="D88" i="3"/>
  <c r="N42" i="2"/>
  <c r="F42" i="2"/>
  <c r="D42" i="3"/>
  <c r="E42" i="3"/>
  <c r="N30" i="2"/>
  <c r="F30" i="2"/>
  <c r="D30" i="3"/>
  <c r="L99" i="2"/>
  <c r="L87" i="2"/>
  <c r="K53" i="2"/>
  <c r="L53" i="2"/>
  <c r="K79" i="3"/>
  <c r="L79" i="3"/>
  <c r="L30" i="3"/>
  <c r="L97" i="6"/>
  <c r="K1073" i="6"/>
  <c r="L1073" i="6"/>
  <c r="L1043" i="6"/>
  <c r="K1023" i="2"/>
  <c r="L1023" i="2"/>
  <c r="K935" i="6"/>
  <c r="L935" i="6"/>
  <c r="K926" i="6"/>
  <c r="L926" i="6"/>
  <c r="K731" i="2"/>
  <c r="L731" i="2"/>
  <c r="N101" i="2"/>
  <c r="F101" i="2"/>
  <c r="D101" i="3"/>
  <c r="E101" i="3"/>
  <c r="F87" i="2"/>
  <c r="D87" i="3"/>
  <c r="N18" i="2"/>
  <c r="F18" i="2"/>
  <c r="D18" i="3"/>
  <c r="L69" i="2"/>
  <c r="L63" i="2"/>
  <c r="M63" i="2"/>
  <c r="L57" i="3"/>
  <c r="L51" i="3"/>
  <c r="L2" i="4"/>
  <c r="L85" i="6"/>
  <c r="L55" i="4"/>
  <c r="L1081" i="6"/>
  <c r="K1077" i="6"/>
  <c r="L1077" i="6"/>
  <c r="L1027" i="2"/>
  <c r="L933" i="2"/>
  <c r="K930" i="6"/>
  <c r="L930" i="6"/>
  <c r="L717" i="2"/>
  <c r="N47" i="2"/>
  <c r="F47" i="2"/>
  <c r="D47" i="3"/>
  <c r="K92" i="2"/>
  <c r="L92" i="2"/>
  <c r="L52" i="2"/>
  <c r="L78" i="3"/>
  <c r="E78" i="3"/>
  <c r="K19" i="3"/>
  <c r="L19" i="3"/>
  <c r="E19" i="3"/>
  <c r="K68" i="4"/>
  <c r="L68" i="4"/>
  <c r="K68" i="6"/>
  <c r="L68" i="6"/>
  <c r="K60" i="4"/>
  <c r="L60" i="4"/>
  <c r="L60" i="6"/>
  <c r="K49" i="4"/>
  <c r="L49" i="4"/>
  <c r="K49" i="6"/>
  <c r="L49" i="6"/>
  <c r="K43" i="6"/>
  <c r="L43" i="6"/>
  <c r="K43" i="4"/>
  <c r="L43" i="4"/>
  <c r="K36" i="4"/>
  <c r="L36" i="4"/>
  <c r="K17" i="4"/>
  <c r="L17" i="4"/>
  <c r="K17" i="6"/>
  <c r="L17" i="6"/>
  <c r="L1064" i="2"/>
  <c r="K981" i="2"/>
  <c r="L981" i="2"/>
  <c r="L942" i="2"/>
  <c r="L890" i="2"/>
  <c r="K885" i="6"/>
  <c r="L885" i="6"/>
  <c r="L817" i="2"/>
  <c r="K714" i="6"/>
  <c r="L714" i="6"/>
  <c r="N46" i="2"/>
  <c r="F46" i="2"/>
  <c r="D46" i="3"/>
  <c r="N35" i="2"/>
  <c r="F35" i="2"/>
  <c r="D35" i="3"/>
  <c r="L73" i="2"/>
  <c r="K33" i="2"/>
  <c r="L33" i="2"/>
  <c r="L50" i="3"/>
  <c r="K18" i="3"/>
  <c r="L18" i="3"/>
  <c r="K73" i="4"/>
  <c r="L73" i="4"/>
  <c r="K73" i="6"/>
  <c r="L73" i="6"/>
  <c r="K67" i="6"/>
  <c r="L67" i="6"/>
  <c r="K42" i="6"/>
  <c r="L42" i="6"/>
  <c r="L1033" i="2"/>
  <c r="M1033" i="2"/>
  <c r="K1024" i="6"/>
  <c r="L1024" i="6"/>
  <c r="K1000" i="2"/>
  <c r="L1000" i="2"/>
  <c r="K950" i="2"/>
  <c r="L950" i="2"/>
  <c r="K939" i="6"/>
  <c r="L939" i="6"/>
  <c r="K905" i="2"/>
  <c r="L905" i="2"/>
  <c r="K740" i="6"/>
  <c r="L740" i="6"/>
  <c r="L738" i="6"/>
  <c r="K606" i="6"/>
  <c r="L606" i="6"/>
  <c r="K693" i="2"/>
  <c r="L693" i="2"/>
  <c r="K642" i="6"/>
  <c r="L642" i="6"/>
  <c r="K621" i="6"/>
  <c r="L621" i="6"/>
  <c r="K541" i="6"/>
  <c r="L541" i="6"/>
  <c r="K521" i="2"/>
  <c r="L521" i="2"/>
  <c r="K479" i="6"/>
  <c r="L479" i="6"/>
  <c r="L978" i="6"/>
  <c r="K967" i="6"/>
  <c r="L967" i="6"/>
  <c r="K910" i="6"/>
  <c r="L910" i="6"/>
  <c r="K896" i="2"/>
  <c r="L896" i="2"/>
  <c r="L864" i="2"/>
  <c r="L859" i="6"/>
  <c r="K806" i="2"/>
  <c r="L806" i="2"/>
  <c r="K799" i="6"/>
  <c r="L799" i="6"/>
  <c r="K786" i="6"/>
  <c r="L786" i="6"/>
  <c r="K740" i="2"/>
  <c r="L740" i="2"/>
  <c r="K722" i="6"/>
  <c r="L722" i="6"/>
  <c r="L720" i="6"/>
  <c r="K716" i="6"/>
  <c r="L716" i="6"/>
  <c r="L698" i="6"/>
  <c r="K608" i="6"/>
  <c r="L608" i="6"/>
  <c r="K589" i="6"/>
  <c r="L589" i="6"/>
  <c r="N66" i="2"/>
  <c r="F66" i="2"/>
  <c r="D66" i="3"/>
  <c r="L77" i="2"/>
  <c r="K41" i="2"/>
  <c r="L41" i="2"/>
  <c r="L55" i="3"/>
  <c r="E55" i="3"/>
  <c r="L7" i="3"/>
  <c r="L92" i="4"/>
  <c r="K44" i="6"/>
  <c r="L44" i="6"/>
  <c r="K1071" i="6"/>
  <c r="L1071" i="6"/>
  <c r="K1060" i="2"/>
  <c r="L1060" i="2"/>
  <c r="L984" i="6"/>
  <c r="K945" i="6"/>
  <c r="L945" i="6"/>
  <c r="L935" i="2"/>
  <c r="L925" i="6"/>
  <c r="L914" i="2"/>
  <c r="K866" i="2"/>
  <c r="L866" i="2"/>
  <c r="L857" i="2"/>
  <c r="M857" i="2"/>
  <c r="K832" i="2"/>
  <c r="L832" i="2"/>
  <c r="L765" i="2"/>
  <c r="L700" i="2"/>
  <c r="K684" i="6"/>
  <c r="L684" i="6"/>
  <c r="L680" i="2"/>
  <c r="K618" i="6"/>
  <c r="L618" i="6"/>
  <c r="K605" i="6"/>
  <c r="L605" i="6"/>
  <c r="K514" i="2"/>
  <c r="L514" i="2"/>
  <c r="L494" i="2"/>
  <c r="K1001" i="6"/>
  <c r="L1001" i="6"/>
  <c r="K978" i="2"/>
  <c r="L978" i="2"/>
  <c r="K939" i="2"/>
  <c r="L939" i="2"/>
  <c r="K927" i="6"/>
  <c r="L927" i="6"/>
  <c r="K923" i="6"/>
  <c r="L923" i="6"/>
  <c r="K893" i="6"/>
  <c r="L893" i="6"/>
  <c r="K872" i="6"/>
  <c r="L872" i="6"/>
  <c r="K836" i="2"/>
  <c r="L836" i="2"/>
  <c r="K828" i="2"/>
  <c r="L828" i="2"/>
  <c r="K814" i="2"/>
  <c r="L814" i="2"/>
  <c r="K805" i="6"/>
  <c r="L805" i="6"/>
  <c r="K797" i="2"/>
  <c r="L797" i="2"/>
  <c r="K790" i="6"/>
  <c r="L790" i="6"/>
  <c r="K780" i="2"/>
  <c r="L780" i="2"/>
  <c r="K739" i="6"/>
  <c r="L739" i="6"/>
  <c r="K722" i="2"/>
  <c r="L722" i="2"/>
  <c r="K716" i="2"/>
  <c r="L716" i="2"/>
  <c r="K706" i="2"/>
  <c r="L706" i="2"/>
  <c r="K682" i="2"/>
  <c r="L682" i="2"/>
  <c r="K45" i="2"/>
  <c r="L45" i="2"/>
  <c r="L63" i="3"/>
  <c r="E63" i="3"/>
  <c r="L15" i="3"/>
  <c r="K82" i="6"/>
  <c r="L82" i="6"/>
  <c r="L77" i="6"/>
  <c r="K48" i="4"/>
  <c r="L48" i="4"/>
  <c r="L38" i="4"/>
  <c r="L1090" i="2"/>
  <c r="K1074" i="6"/>
  <c r="L1074" i="6"/>
  <c r="L997" i="2"/>
  <c r="K967" i="2"/>
  <c r="L967" i="2"/>
  <c r="L951" i="2"/>
  <c r="L947" i="2"/>
  <c r="L916" i="2"/>
  <c r="L874" i="6"/>
  <c r="K859" i="2"/>
  <c r="L859" i="2"/>
  <c r="K851" i="2"/>
  <c r="L851" i="2"/>
  <c r="L840" i="2"/>
  <c r="K833" i="6"/>
  <c r="L833" i="6"/>
  <c r="L778" i="2"/>
  <c r="K773" i="6"/>
  <c r="L773" i="6"/>
  <c r="L593" i="6"/>
  <c r="K591" i="2"/>
  <c r="L591" i="2"/>
  <c r="L564" i="2"/>
  <c r="K528" i="6"/>
  <c r="L528" i="6"/>
  <c r="K425" i="2"/>
  <c r="L425" i="2"/>
  <c r="K399" i="3"/>
  <c r="K371" i="2"/>
  <c r="L371" i="2"/>
  <c r="K333" i="6"/>
  <c r="L333" i="6"/>
  <c r="K938" i="6"/>
  <c r="L938" i="6"/>
  <c r="L755" i="2"/>
  <c r="L743" i="6"/>
  <c r="L686" i="2"/>
  <c r="K614" i="2"/>
  <c r="L614" i="2"/>
  <c r="L248" i="2"/>
  <c r="F79" i="2"/>
  <c r="D79" i="3"/>
  <c r="N70" i="2"/>
  <c r="F70" i="2"/>
  <c r="D70" i="3"/>
  <c r="F59" i="2"/>
  <c r="D59" i="3"/>
  <c r="F48" i="2"/>
  <c r="D48" i="3"/>
  <c r="F43" i="2"/>
  <c r="D43" i="3"/>
  <c r="F39" i="2"/>
  <c r="D39" i="3"/>
  <c r="L71" i="3"/>
  <c r="L23" i="3"/>
  <c r="K86" i="4"/>
  <c r="L86" i="4"/>
  <c r="K62" i="6"/>
  <c r="L62" i="6"/>
  <c r="K52" i="4"/>
  <c r="L52" i="4"/>
  <c r="K1076" i="2"/>
  <c r="L1076" i="2"/>
  <c r="L1028" i="6"/>
  <c r="L1015" i="2"/>
  <c r="L1001" i="2"/>
  <c r="K979" i="6"/>
  <c r="L979" i="6"/>
  <c r="L909" i="6"/>
  <c r="L903" i="6"/>
  <c r="K884" i="6"/>
  <c r="L884" i="6"/>
  <c r="K863" i="2"/>
  <c r="L863" i="2"/>
  <c r="K858" i="6"/>
  <c r="L858" i="6"/>
  <c r="K850" i="6"/>
  <c r="L850" i="6"/>
  <c r="K848" i="6"/>
  <c r="L848" i="6"/>
  <c r="K846" i="6"/>
  <c r="L846" i="6"/>
  <c r="L811" i="6"/>
  <c r="K807" i="6"/>
  <c r="L807" i="6"/>
  <c r="L749" i="2"/>
  <c r="K707" i="6"/>
  <c r="L707" i="6"/>
  <c r="K537" i="6"/>
  <c r="L537" i="6"/>
  <c r="N99" i="2"/>
  <c r="F99" i="2"/>
  <c r="D99" i="3"/>
  <c r="N53" i="2"/>
  <c r="F53" i="2"/>
  <c r="D53" i="3"/>
  <c r="N13" i="2"/>
  <c r="F13" i="2"/>
  <c r="D13" i="3"/>
  <c r="L49" i="2"/>
  <c r="L75" i="3"/>
  <c r="L27" i="3"/>
  <c r="L1093" i="2"/>
  <c r="M1093" i="2"/>
  <c r="K1064" i="6"/>
  <c r="L1064" i="6"/>
  <c r="K1035" i="2"/>
  <c r="L1035" i="2"/>
  <c r="K983" i="6"/>
  <c r="L983" i="6"/>
  <c r="K981" i="6"/>
  <c r="L981" i="6"/>
  <c r="L968" i="6"/>
  <c r="K954" i="6"/>
  <c r="L954" i="6"/>
  <c r="K940" i="6"/>
  <c r="L940" i="6"/>
  <c r="K929" i="2"/>
  <c r="L929" i="2"/>
  <c r="K869" i="6"/>
  <c r="L869" i="6"/>
  <c r="K825" i="6"/>
  <c r="L825" i="6"/>
  <c r="K745" i="2"/>
  <c r="L745" i="2"/>
  <c r="M745" i="2"/>
  <c r="K743" i="2"/>
  <c r="L743" i="2"/>
  <c r="K687" i="6"/>
  <c r="L687" i="6"/>
  <c r="K683" i="6"/>
  <c r="L683" i="6"/>
  <c r="L665" i="6"/>
  <c r="K649" i="6"/>
  <c r="L649" i="6"/>
  <c r="K595" i="6"/>
  <c r="L595" i="6"/>
  <c r="L570" i="2"/>
  <c r="L1002" i="6"/>
  <c r="L992" i="6"/>
  <c r="K966" i="2"/>
  <c r="L966" i="2"/>
  <c r="L958" i="2"/>
  <c r="K933" i="6"/>
  <c r="L933" i="6"/>
  <c r="L892" i="6"/>
  <c r="L884" i="2"/>
  <c r="L878" i="2"/>
  <c r="L858" i="2"/>
  <c r="L811" i="2"/>
  <c r="M811" i="2"/>
  <c r="L775" i="2"/>
  <c r="L762" i="2"/>
  <c r="L703" i="2"/>
  <c r="K592" i="6"/>
  <c r="L592" i="6"/>
  <c r="K572" i="2"/>
  <c r="L572" i="2"/>
  <c r="L533" i="2"/>
  <c r="N17" i="2"/>
  <c r="F17" i="2"/>
  <c r="D17" i="3"/>
  <c r="L57" i="2"/>
  <c r="L83" i="3"/>
  <c r="L35" i="3"/>
  <c r="L90" i="6"/>
  <c r="K41" i="6"/>
  <c r="L41" i="6"/>
  <c r="L1100" i="2"/>
  <c r="K1067" i="6"/>
  <c r="L1067" i="6"/>
  <c r="K1044" i="2"/>
  <c r="L1044" i="2"/>
  <c r="K1014" i="6"/>
  <c r="L1014" i="6"/>
  <c r="K960" i="2"/>
  <c r="L960" i="2"/>
  <c r="K915" i="2"/>
  <c r="L915" i="2"/>
  <c r="K873" i="6"/>
  <c r="L873" i="6"/>
  <c r="K869" i="2"/>
  <c r="L869" i="2"/>
  <c r="K854" i="2"/>
  <c r="L854" i="2"/>
  <c r="K787" i="6"/>
  <c r="L787" i="6"/>
  <c r="K595" i="2"/>
  <c r="L595" i="2"/>
  <c r="K549" i="6"/>
  <c r="L549" i="6"/>
  <c r="K500" i="6"/>
  <c r="L500" i="6"/>
  <c r="L881" i="6"/>
  <c r="L842" i="2"/>
  <c r="L835" i="2"/>
  <c r="L813" i="2"/>
  <c r="L809" i="6"/>
  <c r="K804" i="2"/>
  <c r="L804" i="2"/>
  <c r="L794" i="2"/>
  <c r="L776" i="6"/>
  <c r="L623" i="2"/>
  <c r="L610" i="2"/>
  <c r="L604" i="2"/>
  <c r="L531" i="6"/>
  <c r="L457" i="2"/>
  <c r="K427" i="6"/>
  <c r="L427" i="6"/>
  <c r="K405" i="2"/>
  <c r="L405" i="2"/>
  <c r="K401" i="2"/>
  <c r="L401" i="2"/>
  <c r="L658" i="2"/>
  <c r="K611" i="6"/>
  <c r="L611" i="6"/>
  <c r="K514" i="6"/>
  <c r="L514" i="6"/>
  <c r="L485" i="2"/>
  <c r="K431" i="3"/>
  <c r="L431" i="3"/>
  <c r="K337" i="6"/>
  <c r="L337" i="6"/>
  <c r="N982" i="2"/>
  <c r="F982" i="2"/>
  <c r="D982" i="3"/>
  <c r="E982" i="3"/>
  <c r="L964" i="6"/>
  <c r="L953" i="2"/>
  <c r="L949" i="6"/>
  <c r="L758" i="6"/>
  <c r="K746" i="6"/>
  <c r="L746" i="6"/>
  <c r="L725" i="6"/>
  <c r="K709" i="2"/>
  <c r="L709" i="2"/>
  <c r="L632" i="6"/>
  <c r="K620" i="6"/>
  <c r="L620" i="6"/>
  <c r="L565" i="6"/>
  <c r="K314" i="2"/>
  <c r="L314" i="2"/>
  <c r="L258" i="6"/>
  <c r="N989" i="2"/>
  <c r="F989" i="2"/>
  <c r="D989" i="3"/>
  <c r="E989" i="3"/>
  <c r="K339" i="3"/>
  <c r="L339" i="3"/>
  <c r="N1091" i="2"/>
  <c r="F1091" i="2"/>
  <c r="D1091" i="3"/>
  <c r="N1004" i="2"/>
  <c r="F1004" i="2"/>
  <c r="D1004" i="3"/>
  <c r="E1004" i="3"/>
  <c r="L974" i="2"/>
  <c r="L898" i="2"/>
  <c r="L838" i="2"/>
  <c r="L779" i="6"/>
  <c r="L768" i="2"/>
  <c r="L750" i="2"/>
  <c r="L727" i="2"/>
  <c r="L718" i="2"/>
  <c r="L668" i="6"/>
  <c r="L655" i="6"/>
  <c r="L634" i="2"/>
  <c r="L626" i="2"/>
  <c r="L567" i="2"/>
  <c r="K539" i="2"/>
  <c r="L539" i="2"/>
  <c r="L534" i="6"/>
  <c r="L504" i="2"/>
  <c r="K125" i="3"/>
  <c r="L125" i="3"/>
  <c r="E125" i="3"/>
  <c r="N736" i="2"/>
  <c r="F736" i="2"/>
  <c r="D736" i="3"/>
  <c r="N708" i="2"/>
  <c r="F708" i="2"/>
  <c r="D708" i="3"/>
  <c r="E708" i="3"/>
  <c r="K710" i="6"/>
  <c r="L710" i="6"/>
  <c r="K689" i="2"/>
  <c r="L689" i="2"/>
  <c r="K492" i="6"/>
  <c r="L492" i="6"/>
  <c r="K438" i="6"/>
  <c r="L438" i="6"/>
  <c r="K127" i="3"/>
  <c r="F81" i="2"/>
  <c r="D81" i="3"/>
  <c r="F77" i="2"/>
  <c r="D77" i="3"/>
  <c r="E77" i="3"/>
  <c r="F73" i="2"/>
  <c r="D73" i="3"/>
  <c r="F68" i="2"/>
  <c r="D68" i="3"/>
  <c r="E68" i="3"/>
  <c r="F49" i="2"/>
  <c r="D49" i="3"/>
  <c r="F44" i="2"/>
  <c r="D44" i="3"/>
  <c r="E44" i="3"/>
  <c r="F9" i="2"/>
  <c r="D9" i="3"/>
  <c r="L998" i="2"/>
  <c r="L973" i="6"/>
  <c r="L972" i="2"/>
  <c r="L954" i="2"/>
  <c r="L949" i="2"/>
  <c r="L947" i="6"/>
  <c r="L936" i="2"/>
  <c r="L934" i="6"/>
  <c r="L929" i="6"/>
  <c r="L910" i="2"/>
  <c r="L897" i="6"/>
  <c r="L889" i="2"/>
  <c r="L870" i="2"/>
  <c r="L861" i="2"/>
  <c r="L837" i="6"/>
  <c r="L824" i="2"/>
  <c r="M824" i="2"/>
  <c r="K807" i="2"/>
  <c r="L807" i="2"/>
  <c r="L781" i="2"/>
  <c r="K759" i="6"/>
  <c r="L759" i="6"/>
  <c r="K741" i="2"/>
  <c r="L741" i="2"/>
  <c r="L719" i="6"/>
  <c r="L696" i="2"/>
  <c r="L677" i="6"/>
  <c r="L662" i="6"/>
  <c r="K622" i="2"/>
  <c r="L622" i="2"/>
  <c r="K607" i="2"/>
  <c r="L607" i="2"/>
  <c r="K548" i="2"/>
  <c r="L548" i="2"/>
  <c r="L538" i="6"/>
  <c r="K506" i="2"/>
  <c r="L506" i="2"/>
  <c r="K490" i="2"/>
  <c r="L490" i="2"/>
  <c r="L385" i="3"/>
  <c r="L279" i="2"/>
  <c r="L986" i="6"/>
  <c r="L985" i="2"/>
  <c r="M985" i="2"/>
  <c r="L957" i="2"/>
  <c r="L944" i="2"/>
  <c r="L926" i="2"/>
  <c r="L918" i="2"/>
  <c r="L913" i="2"/>
  <c r="L906" i="2"/>
  <c r="L899" i="2"/>
  <c r="L887" i="2"/>
  <c r="L876" i="6"/>
  <c r="L875" i="2"/>
  <c r="L862" i="6"/>
  <c r="L857" i="6"/>
  <c r="L844" i="6"/>
  <c r="L839" i="2"/>
  <c r="L835" i="6"/>
  <c r="L817" i="6"/>
  <c r="L805" i="2"/>
  <c r="L798" i="2"/>
  <c r="K782" i="6"/>
  <c r="L782" i="6"/>
  <c r="L779" i="2"/>
  <c r="L775" i="6"/>
  <c r="L772" i="2"/>
  <c r="L749" i="6"/>
  <c r="L735" i="6"/>
  <c r="K733" i="6"/>
  <c r="L733" i="6"/>
  <c r="L723" i="2"/>
  <c r="L688" i="6"/>
  <c r="L670" i="2"/>
  <c r="M670" i="2"/>
  <c r="L657" i="2"/>
  <c r="L648" i="2"/>
  <c r="L635" i="6"/>
  <c r="K594" i="2"/>
  <c r="L594" i="2"/>
  <c r="L568" i="6"/>
  <c r="L553" i="6"/>
  <c r="L546" i="2"/>
  <c r="K530" i="2"/>
  <c r="L530" i="2"/>
  <c r="L525" i="6"/>
  <c r="K519" i="6"/>
  <c r="L519" i="6"/>
  <c r="K327" i="6"/>
  <c r="L327" i="6"/>
  <c r="L989" i="6"/>
  <c r="L856" i="2"/>
  <c r="L822" i="2"/>
  <c r="M822" i="2"/>
  <c r="L820" i="6"/>
  <c r="L794" i="6"/>
  <c r="K751" i="2"/>
  <c r="L751" i="2"/>
  <c r="L745" i="6"/>
  <c r="L744" i="2"/>
  <c r="L721" i="2"/>
  <c r="L627" i="6"/>
  <c r="L562" i="6"/>
  <c r="L536" i="2"/>
  <c r="K237" i="3"/>
  <c r="L237" i="3"/>
  <c r="L231" i="3"/>
  <c r="E231" i="3"/>
  <c r="L229" i="3"/>
  <c r="L976" i="6"/>
  <c r="L932" i="6"/>
  <c r="L840" i="6"/>
  <c r="L810" i="2"/>
  <c r="L777" i="2"/>
  <c r="K761" i="2"/>
  <c r="L761" i="2"/>
  <c r="K728" i="2"/>
  <c r="L728" i="2"/>
  <c r="K658" i="6"/>
  <c r="L658" i="6"/>
  <c r="K637" i="2"/>
  <c r="L637" i="2"/>
  <c r="L602" i="6"/>
  <c r="K423" i="2"/>
  <c r="L423" i="2"/>
  <c r="N981" i="2"/>
  <c r="F981" i="2"/>
  <c r="D981" i="3"/>
  <c r="E981" i="3"/>
  <c r="N914" i="2"/>
  <c r="F914" i="2"/>
  <c r="D914" i="3"/>
  <c r="E914" i="3"/>
  <c r="N888" i="2"/>
  <c r="F888" i="2"/>
  <c r="D888" i="3"/>
  <c r="E888" i="3"/>
  <c r="N783" i="2"/>
  <c r="F783" i="2"/>
  <c r="D783" i="3"/>
  <c r="E783" i="3"/>
  <c r="L547" i="6"/>
  <c r="K436" i="2"/>
  <c r="L436" i="2"/>
  <c r="K420" i="6"/>
  <c r="L420" i="6"/>
  <c r="L419" i="2"/>
  <c r="L412" i="2"/>
  <c r="L395" i="3"/>
  <c r="K354" i="2"/>
  <c r="L354" i="2"/>
  <c r="L329" i="2"/>
  <c r="L315" i="6"/>
  <c r="L192" i="4"/>
  <c r="F913" i="2"/>
  <c r="D913" i="3"/>
  <c r="E913" i="3"/>
  <c r="N627" i="2"/>
  <c r="F627" i="2"/>
  <c r="D627" i="3"/>
  <c r="E627" i="3"/>
  <c r="N122" i="2"/>
  <c r="F122" i="2"/>
  <c r="D122" i="3"/>
  <c r="E122" i="3"/>
  <c r="K475" i="6"/>
  <c r="L475" i="6"/>
  <c r="L472" i="2"/>
  <c r="L396" i="6"/>
  <c r="K391" i="2"/>
  <c r="L391" i="2"/>
  <c r="K387" i="2"/>
  <c r="L387" i="2"/>
  <c r="L379" i="3"/>
  <c r="L360" i="2"/>
  <c r="L309" i="3"/>
  <c r="E309" i="3"/>
  <c r="K303" i="3"/>
  <c r="L303" i="3"/>
  <c r="E303" i="3"/>
  <c r="K241" i="3"/>
  <c r="L241" i="3"/>
  <c r="L155" i="3"/>
  <c r="L131" i="3"/>
  <c r="E131" i="3"/>
  <c r="N939" i="2"/>
  <c r="F939" i="2"/>
  <c r="D939" i="3"/>
  <c r="E939" i="3"/>
  <c r="N775" i="2"/>
  <c r="F775" i="2"/>
  <c r="D775" i="3"/>
  <c r="E775" i="3"/>
  <c r="N755" i="2"/>
  <c r="F755" i="2"/>
  <c r="D755" i="3"/>
  <c r="E755" i="3"/>
  <c r="L630" i="2"/>
  <c r="M630" i="2"/>
  <c r="L589" i="2"/>
  <c r="L557" i="6"/>
  <c r="L554" i="6"/>
  <c r="L517" i="6"/>
  <c r="K429" i="2"/>
  <c r="L429" i="2"/>
  <c r="M429" i="2"/>
  <c r="L335" i="2"/>
  <c r="K325" i="2"/>
  <c r="L325" i="2"/>
  <c r="K289" i="6"/>
  <c r="L289" i="6"/>
  <c r="K280" i="6"/>
  <c r="L280" i="6"/>
  <c r="K270" i="2"/>
  <c r="L270" i="2"/>
  <c r="L252" i="2"/>
  <c r="L241" i="2"/>
  <c r="K211" i="2"/>
  <c r="L211" i="2"/>
  <c r="L177" i="3"/>
  <c r="E177" i="3"/>
  <c r="N468" i="2"/>
  <c r="F468" i="2"/>
  <c r="D468" i="3"/>
  <c r="E468" i="3"/>
  <c r="N461" i="2"/>
  <c r="F461" i="2"/>
  <c r="D461" i="3"/>
  <c r="E461" i="3"/>
  <c r="L556" i="2"/>
  <c r="K451" i="2"/>
  <c r="L451" i="2"/>
  <c r="K422" i="2"/>
  <c r="L422" i="2"/>
  <c r="L330" i="6"/>
  <c r="L255" i="6"/>
  <c r="L217" i="3"/>
  <c r="L215" i="3"/>
  <c r="L213" i="3"/>
  <c r="K198" i="4"/>
  <c r="L198" i="4"/>
  <c r="K181" i="3"/>
  <c r="L181" i="3"/>
  <c r="F225" i="2"/>
  <c r="D225" i="3"/>
  <c r="N225" i="2"/>
  <c r="L705" i="2"/>
  <c r="L703" i="6"/>
  <c r="L696" i="6"/>
  <c r="L695" i="2"/>
  <c r="L678" i="2"/>
  <c r="L676" i="6"/>
  <c r="L669" i="2"/>
  <c r="L666" i="2"/>
  <c r="L663" i="2"/>
  <c r="L656" i="2"/>
  <c r="L654" i="6"/>
  <c r="L644" i="6"/>
  <c r="L628" i="2"/>
  <c r="L607" i="6"/>
  <c r="L606" i="2"/>
  <c r="L603" i="2"/>
  <c r="L601" i="6"/>
  <c r="L597" i="6"/>
  <c r="L588" i="6"/>
  <c r="L579" i="6"/>
  <c r="L563" i="2"/>
  <c r="L561" i="6"/>
  <c r="L554" i="2"/>
  <c r="L538" i="2"/>
  <c r="L536" i="6"/>
  <c r="L535" i="2"/>
  <c r="L530" i="6"/>
  <c r="L529" i="2"/>
  <c r="M529" i="2"/>
  <c r="L527" i="6"/>
  <c r="L526" i="2"/>
  <c r="L524" i="6"/>
  <c r="L515" i="2"/>
  <c r="L505" i="2"/>
  <c r="M505" i="2"/>
  <c r="L494" i="6"/>
  <c r="L437" i="3"/>
  <c r="L428" i="6"/>
  <c r="L381" i="2"/>
  <c r="L375" i="3"/>
  <c r="L361" i="3"/>
  <c r="K343" i="6"/>
  <c r="L343" i="6"/>
  <c r="K291" i="3"/>
  <c r="L291" i="3"/>
  <c r="L262" i="2"/>
  <c r="M262" i="2"/>
  <c r="L220" i="6"/>
  <c r="L181" i="2"/>
  <c r="L634" i="6"/>
  <c r="L631" i="6"/>
  <c r="L609" i="2"/>
  <c r="L567" i="6"/>
  <c r="L564" i="6"/>
  <c r="L532" i="2"/>
  <c r="L517" i="2"/>
  <c r="L406" i="2"/>
  <c r="K398" i="2"/>
  <c r="L398" i="2"/>
  <c r="L355" i="3"/>
  <c r="E355" i="3"/>
  <c r="K306" i="6"/>
  <c r="L306" i="6"/>
  <c r="K226" i="2"/>
  <c r="L226" i="2"/>
  <c r="M226" i="2"/>
  <c r="N1072" i="2"/>
  <c r="F1072" i="2"/>
  <c r="D1072" i="3"/>
  <c r="F953" i="2"/>
  <c r="D953" i="3"/>
  <c r="E953" i="3"/>
  <c r="F944" i="2"/>
  <c r="D944" i="3"/>
  <c r="E944" i="3"/>
  <c r="N850" i="2"/>
  <c r="F850" i="2"/>
  <c r="D850" i="3"/>
  <c r="E850" i="3"/>
  <c r="N842" i="2"/>
  <c r="F842" i="2"/>
  <c r="D842" i="3"/>
  <c r="E842" i="3"/>
  <c r="N345" i="2"/>
  <c r="F345" i="2"/>
  <c r="D345" i="3"/>
  <c r="L633" i="2"/>
  <c r="L566" i="2"/>
  <c r="L502" i="6"/>
  <c r="L452" i="6"/>
  <c r="K431" i="6"/>
  <c r="L431" i="6"/>
  <c r="K403" i="6"/>
  <c r="L403" i="6"/>
  <c r="K377" i="2"/>
  <c r="L377" i="2"/>
  <c r="M377" i="2"/>
  <c r="L332" i="2"/>
  <c r="K257" i="2"/>
  <c r="L257" i="2"/>
  <c r="N1071" i="2"/>
  <c r="F1071" i="2"/>
  <c r="D1071" i="3"/>
  <c r="E1071" i="3"/>
  <c r="N962" i="2"/>
  <c r="F962" i="2"/>
  <c r="D962" i="3"/>
  <c r="E962" i="3"/>
  <c r="N828" i="2"/>
  <c r="F828" i="2"/>
  <c r="D828" i="3"/>
  <c r="E828" i="3"/>
  <c r="L513" i="2"/>
  <c r="L489" i="2"/>
  <c r="L454" i="2"/>
  <c r="L423" i="3"/>
  <c r="L357" i="2"/>
  <c r="L351" i="2"/>
  <c r="M351" i="2"/>
  <c r="L282" i="2"/>
  <c r="L271" i="3"/>
  <c r="L265" i="2"/>
  <c r="K185" i="2"/>
  <c r="L185" i="2"/>
  <c r="K183" i="2"/>
  <c r="L183" i="2"/>
  <c r="K168" i="2"/>
  <c r="L168" i="2"/>
  <c r="M168" i="2"/>
  <c r="N1086" i="2"/>
  <c r="F1086" i="2"/>
  <c r="D1086" i="3"/>
  <c r="E1086" i="3"/>
  <c r="N968" i="2"/>
  <c r="F968" i="2"/>
  <c r="D968" i="3"/>
  <c r="E968" i="3"/>
  <c r="N952" i="2"/>
  <c r="F952" i="2"/>
  <c r="D952" i="3"/>
  <c r="E952" i="3"/>
  <c r="N849" i="2"/>
  <c r="F849" i="2"/>
  <c r="D849" i="3"/>
  <c r="N702" i="2"/>
  <c r="F702" i="2"/>
  <c r="D702" i="3"/>
  <c r="L569" i="2"/>
  <c r="M569" i="2"/>
  <c r="K483" i="2"/>
  <c r="L483" i="2"/>
  <c r="L440" i="2"/>
  <c r="K373" i="2"/>
  <c r="L373" i="2"/>
  <c r="K352" i="6"/>
  <c r="L352" i="6"/>
  <c r="L273" i="3"/>
  <c r="L246" i="6"/>
  <c r="L166" i="2"/>
  <c r="N1085" i="2"/>
  <c r="F1085" i="2"/>
  <c r="D1085" i="3"/>
  <c r="E1085" i="3"/>
  <c r="N593" i="2"/>
  <c r="F593" i="2"/>
  <c r="D593" i="3"/>
  <c r="N579" i="2"/>
  <c r="F579" i="2"/>
  <c r="D579" i="3"/>
  <c r="E579" i="3"/>
  <c r="N537" i="2"/>
  <c r="F537" i="2"/>
  <c r="D537" i="3"/>
  <c r="N391" i="2"/>
  <c r="F391" i="2"/>
  <c r="D391" i="3"/>
  <c r="E391" i="3"/>
  <c r="L389" i="6"/>
  <c r="L384" i="2"/>
  <c r="L364" i="2"/>
  <c r="M364" i="2"/>
  <c r="L345" i="2"/>
  <c r="L292" i="6"/>
  <c r="L283" i="3"/>
  <c r="E283" i="3"/>
  <c r="K229" i="6"/>
  <c r="L229" i="6"/>
  <c r="L207" i="4"/>
  <c r="K169" i="3"/>
  <c r="L169" i="3"/>
  <c r="L120" i="2"/>
  <c r="N716" i="2"/>
  <c r="F716" i="2"/>
  <c r="D716" i="3"/>
  <c r="E716" i="3"/>
  <c r="N382" i="2"/>
  <c r="F382" i="2"/>
  <c r="D382" i="3"/>
  <c r="E382" i="3"/>
  <c r="N329" i="2"/>
  <c r="F329" i="2"/>
  <c r="D329" i="3"/>
  <c r="N264" i="2"/>
  <c r="F264" i="2"/>
  <c r="D264" i="3"/>
  <c r="E264" i="3"/>
  <c r="L321" i="3"/>
  <c r="L309" i="2"/>
  <c r="L273" i="2"/>
  <c r="L255" i="3"/>
  <c r="L239" i="2"/>
  <c r="L213" i="2"/>
  <c r="L207" i="3"/>
  <c r="L169" i="2"/>
  <c r="K140" i="2"/>
  <c r="L140" i="2"/>
  <c r="N1031" i="2"/>
  <c r="F1031" i="2"/>
  <c r="D1031" i="3"/>
  <c r="N1024" i="2"/>
  <c r="F1024" i="2"/>
  <c r="D1024" i="3"/>
  <c r="N959" i="2"/>
  <c r="F959" i="2"/>
  <c r="D959" i="3"/>
  <c r="E959" i="3"/>
  <c r="N912" i="2"/>
  <c r="F912" i="2"/>
  <c r="D912" i="3"/>
  <c r="E912" i="3"/>
  <c r="N868" i="2"/>
  <c r="F868" i="2"/>
  <c r="D868" i="3"/>
  <c r="E868" i="3"/>
  <c r="N814" i="2"/>
  <c r="F814" i="2"/>
  <c r="D814" i="3"/>
  <c r="E814" i="3"/>
  <c r="N747" i="2"/>
  <c r="F747" i="2"/>
  <c r="D747" i="3"/>
  <c r="E747" i="3"/>
  <c r="N715" i="2"/>
  <c r="F715" i="2"/>
  <c r="D715" i="3"/>
  <c r="E715" i="3"/>
  <c r="N661" i="2"/>
  <c r="F661" i="2"/>
  <c r="D661" i="3"/>
  <c r="E661" i="3"/>
  <c r="N620" i="2"/>
  <c r="F620" i="2"/>
  <c r="D620" i="3"/>
  <c r="E620" i="3"/>
  <c r="N598" i="2"/>
  <c r="F598" i="2"/>
  <c r="D598" i="3"/>
  <c r="E598" i="3"/>
  <c r="N307" i="2"/>
  <c r="F307" i="2"/>
  <c r="D307" i="3"/>
  <c r="E307" i="3"/>
  <c r="N176" i="2"/>
  <c r="F176" i="2"/>
  <c r="D176" i="3"/>
  <c r="E176" i="3"/>
  <c r="N162" i="2"/>
  <c r="F162" i="2"/>
  <c r="D162" i="3"/>
  <c r="E162" i="3"/>
  <c r="N146" i="2"/>
  <c r="F146" i="2"/>
  <c r="D146" i="3"/>
  <c r="E146" i="3"/>
  <c r="L271" i="2"/>
  <c r="L205" i="3"/>
  <c r="L203" i="3"/>
  <c r="L200" i="2"/>
  <c r="K196" i="2"/>
  <c r="L196" i="2"/>
  <c r="L190" i="2"/>
  <c r="L188" i="2"/>
  <c r="K165" i="4"/>
  <c r="L165" i="4"/>
  <c r="L151" i="3"/>
  <c r="L149" i="3"/>
  <c r="K145" i="6"/>
  <c r="L145" i="6"/>
  <c r="F1076" i="2"/>
  <c r="D1076" i="3"/>
  <c r="N1057" i="2"/>
  <c r="F1057" i="2"/>
  <c r="D1057" i="3"/>
  <c r="E1057" i="3"/>
  <c r="F1009" i="2"/>
  <c r="D1009" i="3"/>
  <c r="E1009" i="3"/>
  <c r="N973" i="2"/>
  <c r="F973" i="2"/>
  <c r="D973" i="3"/>
  <c r="N918" i="2"/>
  <c r="F918" i="2"/>
  <c r="D918" i="3"/>
  <c r="E918" i="3"/>
  <c r="N899" i="2"/>
  <c r="F899" i="2"/>
  <c r="D899" i="3"/>
  <c r="E899" i="3"/>
  <c r="F867" i="2"/>
  <c r="D867" i="3"/>
  <c r="E867" i="3"/>
  <c r="N788" i="2"/>
  <c r="F788" i="2"/>
  <c r="D788" i="3"/>
  <c r="E788" i="3"/>
  <c r="N591" i="2"/>
  <c r="F591" i="2"/>
  <c r="D591" i="3"/>
  <c r="E591" i="3"/>
  <c r="N563" i="2"/>
  <c r="F563" i="2"/>
  <c r="D563" i="3"/>
  <c r="E563" i="3"/>
  <c r="N509" i="2"/>
  <c r="F509" i="2"/>
  <c r="D509" i="3"/>
  <c r="E509" i="3"/>
  <c r="F362" i="2"/>
  <c r="D362" i="3"/>
  <c r="E362" i="3"/>
  <c r="N306" i="2"/>
  <c r="F306" i="2"/>
  <c r="D306" i="3"/>
  <c r="E306" i="3"/>
  <c r="N269" i="2"/>
  <c r="F269" i="2"/>
  <c r="D269" i="3"/>
  <c r="E269" i="3"/>
  <c r="F230" i="2"/>
  <c r="D230" i="3"/>
  <c r="E230" i="3"/>
  <c r="N184" i="2"/>
  <c r="F184" i="2"/>
  <c r="D184" i="3"/>
  <c r="E184" i="3"/>
  <c r="N175" i="2"/>
  <c r="F175" i="2"/>
  <c r="D175" i="3"/>
  <c r="E175" i="3"/>
  <c r="L281" i="3"/>
  <c r="L255" i="2"/>
  <c r="K129" i="2"/>
  <c r="L129" i="2"/>
  <c r="K124" i="6"/>
  <c r="L124" i="6"/>
  <c r="K112" i="2"/>
  <c r="L112" i="2"/>
  <c r="L110" i="2"/>
  <c r="K104" i="2"/>
  <c r="L104" i="2"/>
  <c r="M104" i="2"/>
  <c r="N994" i="2"/>
  <c r="F994" i="2"/>
  <c r="D994" i="3"/>
  <c r="E994" i="3"/>
  <c r="N958" i="2"/>
  <c r="F958" i="2"/>
  <c r="D958" i="3"/>
  <c r="E958" i="3"/>
  <c r="N949" i="2"/>
  <c r="F949" i="2"/>
  <c r="D949" i="3"/>
  <c r="N886" i="2"/>
  <c r="F886" i="2"/>
  <c r="D886" i="3"/>
  <c r="N820" i="2"/>
  <c r="F820" i="2"/>
  <c r="D820" i="3"/>
  <c r="E820" i="3"/>
  <c r="N753" i="2"/>
  <c r="F753" i="2"/>
  <c r="D753" i="3"/>
  <c r="E753" i="3"/>
  <c r="N733" i="2"/>
  <c r="F733" i="2"/>
  <c r="D733" i="3"/>
  <c r="E733" i="3"/>
  <c r="N726" i="2"/>
  <c r="F726" i="2"/>
  <c r="D726" i="3"/>
  <c r="E726" i="3"/>
  <c r="N721" i="2"/>
  <c r="F721" i="2"/>
  <c r="D721" i="3"/>
  <c r="E721" i="3"/>
  <c r="N686" i="2"/>
  <c r="F686" i="2"/>
  <c r="D686" i="3"/>
  <c r="E686" i="3"/>
  <c r="N660" i="2"/>
  <c r="F660" i="2"/>
  <c r="D660" i="3"/>
  <c r="E660" i="3"/>
  <c r="N632" i="2"/>
  <c r="F632" i="2"/>
  <c r="D632" i="3"/>
  <c r="E632" i="3"/>
  <c r="N576" i="2"/>
  <c r="F576" i="2"/>
  <c r="D576" i="3"/>
  <c r="E576" i="3"/>
  <c r="N516" i="2"/>
  <c r="F516" i="2"/>
  <c r="D516" i="3"/>
  <c r="E516" i="3"/>
  <c r="N367" i="2"/>
  <c r="F367" i="2"/>
  <c r="D367" i="3"/>
  <c r="E367" i="3"/>
  <c r="N242" i="2"/>
  <c r="F242" i="2"/>
  <c r="D242" i="3"/>
  <c r="E242" i="3"/>
  <c r="L286" i="2"/>
  <c r="L251" i="3"/>
  <c r="L249" i="3"/>
  <c r="L240" i="2"/>
  <c r="L223" i="3"/>
  <c r="L195" i="4"/>
  <c r="K153" i="2"/>
  <c r="L153" i="2"/>
  <c r="L136" i="2"/>
  <c r="L106" i="2"/>
  <c r="N1022" i="2"/>
  <c r="F1022" i="2"/>
  <c r="D1022" i="3"/>
  <c r="E1022" i="3"/>
  <c r="N923" i="2"/>
  <c r="F923" i="2"/>
  <c r="D923" i="3"/>
  <c r="N853" i="2"/>
  <c r="F853" i="2"/>
  <c r="D853" i="3"/>
  <c r="N826" i="2"/>
  <c r="F826" i="2"/>
  <c r="D826" i="3"/>
  <c r="E826" i="3"/>
  <c r="F732" i="2"/>
  <c r="D732" i="3"/>
  <c r="E732" i="3"/>
  <c r="N699" i="2"/>
  <c r="F699" i="2"/>
  <c r="D699" i="3"/>
  <c r="E699" i="3"/>
  <c r="N548" i="2"/>
  <c r="F548" i="2"/>
  <c r="D548" i="3"/>
  <c r="E548" i="3"/>
  <c r="N541" i="2"/>
  <c r="F541" i="2"/>
  <c r="D541" i="3"/>
  <c r="E541" i="3"/>
  <c r="N515" i="2"/>
  <c r="F515" i="2"/>
  <c r="D515" i="3"/>
  <c r="E515" i="3"/>
  <c r="N481" i="2"/>
  <c r="F481" i="2"/>
  <c r="D481" i="3"/>
  <c r="E481" i="3"/>
  <c r="N474" i="2"/>
  <c r="F474" i="2"/>
  <c r="D474" i="3"/>
  <c r="E474" i="3"/>
  <c r="N452" i="2"/>
  <c r="F452" i="2"/>
  <c r="D452" i="3"/>
  <c r="E452" i="3"/>
  <c r="N438" i="2"/>
  <c r="F438" i="2"/>
  <c r="D438" i="3"/>
  <c r="E438" i="3"/>
  <c r="N354" i="2"/>
  <c r="F354" i="2"/>
  <c r="D354" i="3"/>
  <c r="E354" i="3"/>
  <c r="N334" i="2"/>
  <c r="F334" i="2"/>
  <c r="D334" i="3"/>
  <c r="E334" i="3"/>
  <c r="N241" i="2"/>
  <c r="F241" i="2"/>
  <c r="D241" i="3"/>
  <c r="L259" i="3"/>
  <c r="L228" i="4"/>
  <c r="K214" i="2"/>
  <c r="L214" i="2"/>
  <c r="K199" i="3"/>
  <c r="L199" i="3"/>
  <c r="E199" i="3"/>
  <c r="L189" i="4"/>
  <c r="L160" i="2"/>
  <c r="L130" i="2"/>
  <c r="N1094" i="2"/>
  <c r="F1094" i="2"/>
  <c r="D1094" i="3"/>
  <c r="N1036" i="2"/>
  <c r="F1036" i="2"/>
  <c r="D1036" i="3"/>
  <c r="N993" i="2"/>
  <c r="F993" i="2"/>
  <c r="D993" i="3"/>
  <c r="N929" i="2"/>
  <c r="F929" i="2"/>
  <c r="D929" i="3"/>
  <c r="N904" i="2"/>
  <c r="F904" i="2"/>
  <c r="D904" i="3"/>
  <c r="E904" i="3"/>
  <c r="N859" i="2"/>
  <c r="F859" i="2"/>
  <c r="D859" i="3"/>
  <c r="E859" i="3"/>
  <c r="N799" i="2"/>
  <c r="F799" i="2"/>
  <c r="D799" i="3"/>
  <c r="N719" i="2"/>
  <c r="F719" i="2"/>
  <c r="D719" i="3"/>
  <c r="E719" i="3"/>
  <c r="N672" i="2"/>
  <c r="F672" i="2"/>
  <c r="D672" i="3"/>
  <c r="E672" i="3"/>
  <c r="N602" i="2"/>
  <c r="F602" i="2"/>
  <c r="D602" i="3"/>
  <c r="N575" i="2"/>
  <c r="F575" i="2"/>
  <c r="D575" i="3"/>
  <c r="E575" i="3"/>
  <c r="N507" i="2"/>
  <c r="F507" i="2"/>
  <c r="D507" i="3"/>
  <c r="E507" i="3"/>
  <c r="N407" i="2"/>
  <c r="F407" i="2"/>
  <c r="D407" i="3"/>
  <c r="L293" i="2"/>
  <c r="L290" i="2"/>
  <c r="L261" i="2"/>
  <c r="L249" i="2"/>
  <c r="L247" i="2"/>
  <c r="L232" i="2"/>
  <c r="L223" i="2"/>
  <c r="L218" i="2"/>
  <c r="L210" i="2"/>
  <c r="L204" i="4"/>
  <c r="L195" i="3"/>
  <c r="E195" i="3"/>
  <c r="L182" i="2"/>
  <c r="M182" i="2"/>
  <c r="L180" i="2"/>
  <c r="L170" i="2"/>
  <c r="L163" i="3"/>
  <c r="E163" i="3"/>
  <c r="L147" i="2"/>
  <c r="L141" i="3"/>
  <c r="E141" i="3"/>
  <c r="K137" i="3"/>
  <c r="L137" i="3"/>
  <c r="K105" i="4"/>
  <c r="L105" i="4"/>
  <c r="F1061" i="2"/>
  <c r="D1061" i="3"/>
  <c r="N999" i="2"/>
  <c r="F999" i="2"/>
  <c r="D999" i="3"/>
  <c r="E999" i="3"/>
  <c r="N964" i="2"/>
  <c r="F964" i="2"/>
  <c r="D964" i="3"/>
  <c r="E964" i="3"/>
  <c r="F903" i="2"/>
  <c r="D903" i="3"/>
  <c r="N897" i="2"/>
  <c r="F897" i="2"/>
  <c r="D897" i="3"/>
  <c r="E897" i="3"/>
  <c r="N844" i="2"/>
  <c r="F844" i="2"/>
  <c r="D844" i="3"/>
  <c r="N765" i="2"/>
  <c r="F765" i="2"/>
  <c r="D765" i="3"/>
  <c r="N698" i="2"/>
  <c r="F698" i="2"/>
  <c r="D698" i="3"/>
  <c r="E698" i="3"/>
  <c r="N671" i="2"/>
  <c r="F671" i="2"/>
  <c r="D671" i="3"/>
  <c r="E671" i="3"/>
  <c r="N582" i="2"/>
  <c r="F582" i="2"/>
  <c r="D582" i="3"/>
  <c r="E582" i="3"/>
  <c r="F492" i="2"/>
  <c r="D492" i="3"/>
  <c r="E492" i="3"/>
  <c r="F486" i="2"/>
  <c r="D486" i="3"/>
  <c r="E486" i="3"/>
  <c r="N444" i="2"/>
  <c r="F444" i="2"/>
  <c r="D444" i="3"/>
  <c r="E444" i="3"/>
  <c r="N248" i="2"/>
  <c r="F248" i="2"/>
  <c r="D248" i="3"/>
  <c r="E248" i="3"/>
  <c r="L291" i="6"/>
  <c r="L262" i="6"/>
  <c r="L259" i="2"/>
  <c r="L245" i="3"/>
  <c r="L243" i="6"/>
  <c r="L226" i="6"/>
  <c r="K208" i="2"/>
  <c r="L208" i="2"/>
  <c r="L199" i="2"/>
  <c r="M199" i="2"/>
  <c r="K161" i="3"/>
  <c r="L161" i="3"/>
  <c r="L135" i="4"/>
  <c r="K132" i="2"/>
  <c r="L132" i="2"/>
  <c r="K126" i="2"/>
  <c r="L126" i="2"/>
  <c r="K113" i="3"/>
  <c r="L113" i="3"/>
  <c r="E113" i="3"/>
  <c r="N871" i="2"/>
  <c r="F871" i="2"/>
  <c r="D871" i="3"/>
  <c r="E871" i="3"/>
  <c r="N838" i="2"/>
  <c r="F838" i="2"/>
  <c r="D838" i="3"/>
  <c r="E838" i="3"/>
  <c r="N738" i="2"/>
  <c r="F738" i="2"/>
  <c r="D738" i="3"/>
  <c r="E738" i="3"/>
  <c r="N664" i="2"/>
  <c r="F664" i="2"/>
  <c r="D664" i="3"/>
  <c r="E664" i="3"/>
  <c r="N643" i="2"/>
  <c r="F643" i="2"/>
  <c r="D643" i="3"/>
  <c r="E643" i="3"/>
  <c r="N636" i="2"/>
  <c r="F636" i="2"/>
  <c r="D636" i="3"/>
  <c r="E636" i="3"/>
  <c r="N560" i="2"/>
  <c r="F560" i="2"/>
  <c r="D560" i="3"/>
  <c r="E560" i="3"/>
  <c r="N513" i="2"/>
  <c r="F513" i="2"/>
  <c r="D513" i="3"/>
  <c r="E513" i="3"/>
  <c r="N457" i="2"/>
  <c r="F457" i="2"/>
  <c r="D457" i="3"/>
  <c r="E457" i="3"/>
  <c r="F385" i="2"/>
  <c r="D385" i="3"/>
  <c r="N291" i="2"/>
  <c r="F291" i="2"/>
  <c r="D291" i="3"/>
  <c r="N247" i="2"/>
  <c r="F247" i="2"/>
  <c r="D247" i="3"/>
  <c r="L267" i="2"/>
  <c r="L235" i="3"/>
  <c r="E235" i="3"/>
  <c r="L228" i="2"/>
  <c r="L193" i="2"/>
  <c r="L159" i="4"/>
  <c r="K143" i="2"/>
  <c r="L143" i="2"/>
  <c r="L117" i="2"/>
  <c r="K109" i="3"/>
  <c r="L109" i="3"/>
  <c r="E109" i="3"/>
  <c r="F934" i="2"/>
  <c r="D934" i="3"/>
  <c r="E934" i="3"/>
  <c r="N883" i="2"/>
  <c r="F883" i="2"/>
  <c r="D883" i="3"/>
  <c r="N609" i="2"/>
  <c r="F609" i="2"/>
  <c r="D609" i="3"/>
  <c r="E609" i="3"/>
  <c r="N450" i="2"/>
  <c r="F450" i="2"/>
  <c r="D450" i="3"/>
  <c r="E450" i="3"/>
  <c r="N290" i="2"/>
  <c r="F290" i="2"/>
  <c r="D290" i="3"/>
  <c r="E290" i="3"/>
  <c r="L268" i="6"/>
  <c r="L231" i="4"/>
  <c r="L217" i="6"/>
  <c r="L197" i="2"/>
  <c r="M197" i="2"/>
  <c r="L141" i="2"/>
  <c r="N983" i="2"/>
  <c r="F983" i="2"/>
  <c r="D983" i="3"/>
  <c r="E983" i="3"/>
  <c r="N954" i="2"/>
  <c r="F954" i="2"/>
  <c r="D954" i="3"/>
  <c r="E954" i="3"/>
  <c r="N810" i="2"/>
  <c r="F810" i="2"/>
  <c r="D810" i="3"/>
  <c r="E810" i="3"/>
  <c r="N622" i="2"/>
  <c r="F622" i="2"/>
  <c r="D622" i="3"/>
  <c r="E622" i="3"/>
  <c r="N616" i="2"/>
  <c r="F616" i="2"/>
  <c r="D616" i="3"/>
  <c r="N498" i="2"/>
  <c r="F498" i="2"/>
  <c r="D498" i="3"/>
  <c r="E498" i="3"/>
  <c r="N392" i="2"/>
  <c r="F392" i="2"/>
  <c r="D392" i="3"/>
  <c r="E392" i="3"/>
  <c r="N253" i="2"/>
  <c r="F253" i="2"/>
  <c r="D253" i="3"/>
  <c r="E253" i="3"/>
  <c r="N390" i="2"/>
  <c r="F390" i="2"/>
  <c r="D390" i="3"/>
  <c r="E390" i="3"/>
  <c r="N384" i="2"/>
  <c r="F384" i="2"/>
  <c r="D384" i="3"/>
  <c r="E384" i="3"/>
  <c r="N378" i="2"/>
  <c r="F378" i="2"/>
  <c r="D378" i="3"/>
  <c r="E378" i="3"/>
  <c r="N361" i="2"/>
  <c r="F361" i="2"/>
  <c r="D361" i="3"/>
  <c r="N174" i="2"/>
  <c r="F174" i="2"/>
  <c r="D174" i="3"/>
  <c r="E174" i="3"/>
  <c r="F1090" i="2"/>
  <c r="D1090" i="3"/>
  <c r="E1090" i="3"/>
  <c r="F1065" i="2"/>
  <c r="D1065" i="3"/>
  <c r="F1060" i="2"/>
  <c r="D1060" i="3"/>
  <c r="E1060" i="3"/>
  <c r="F1018" i="2"/>
  <c r="D1018" i="3"/>
  <c r="E1018" i="3"/>
  <c r="F1013" i="2"/>
  <c r="D1013" i="3"/>
  <c r="E1013" i="3"/>
  <c r="F1008" i="2"/>
  <c r="D1008" i="3"/>
  <c r="F992" i="2"/>
  <c r="D992" i="3"/>
  <c r="E992" i="3"/>
  <c r="F987" i="2"/>
  <c r="D987" i="3"/>
  <c r="E987" i="3"/>
  <c r="F977" i="2"/>
  <c r="D977" i="3"/>
  <c r="E977" i="3"/>
  <c r="F957" i="2"/>
  <c r="D957" i="3"/>
  <c r="E957" i="3"/>
  <c r="F943" i="2"/>
  <c r="D943" i="3"/>
  <c r="E943" i="3"/>
  <c r="F917" i="2"/>
  <c r="D917" i="3"/>
  <c r="E917" i="3"/>
  <c r="N872" i="2"/>
  <c r="F872" i="2"/>
  <c r="D872" i="3"/>
  <c r="E872" i="3"/>
  <c r="N866" i="2"/>
  <c r="F866" i="2"/>
  <c r="D866" i="3"/>
  <c r="E866" i="3"/>
  <c r="N854" i="2"/>
  <c r="F854" i="2"/>
  <c r="D854" i="3"/>
  <c r="E854" i="3"/>
  <c r="F848" i="2"/>
  <c r="D848" i="3"/>
  <c r="E848" i="3"/>
  <c r="F837" i="2"/>
  <c r="D837" i="3"/>
  <c r="E837" i="3"/>
  <c r="N821" i="2"/>
  <c r="F821" i="2"/>
  <c r="D821" i="3"/>
  <c r="E821" i="3"/>
  <c r="F815" i="2"/>
  <c r="D815" i="3"/>
  <c r="N787" i="2"/>
  <c r="F787" i="2"/>
  <c r="D787" i="3"/>
  <c r="E787" i="3"/>
  <c r="N760" i="2"/>
  <c r="F760" i="2"/>
  <c r="D760" i="3"/>
  <c r="E760" i="3"/>
  <c r="F748" i="2"/>
  <c r="D748" i="3"/>
  <c r="E748" i="3"/>
  <c r="F720" i="2"/>
  <c r="D720" i="3"/>
  <c r="E720" i="3"/>
  <c r="N703" i="2"/>
  <c r="F703" i="2"/>
  <c r="D703" i="3"/>
  <c r="E703" i="3"/>
  <c r="N665" i="2"/>
  <c r="F665" i="2"/>
  <c r="D665" i="3"/>
  <c r="E665" i="3"/>
  <c r="N649" i="2"/>
  <c r="F649" i="2"/>
  <c r="D649" i="3"/>
  <c r="E649" i="3"/>
  <c r="N615" i="2"/>
  <c r="F615" i="2"/>
  <c r="D615" i="3"/>
  <c r="E615" i="3"/>
  <c r="F580" i="2"/>
  <c r="D580" i="3"/>
  <c r="E580" i="3"/>
  <c r="N564" i="2"/>
  <c r="F564" i="2"/>
  <c r="D564" i="3"/>
  <c r="E564" i="3"/>
  <c r="F558" i="2"/>
  <c r="D558" i="3"/>
  <c r="N536" i="2"/>
  <c r="F536" i="2"/>
  <c r="D536" i="3"/>
  <c r="E536" i="3"/>
  <c r="N508" i="2"/>
  <c r="F508" i="2"/>
  <c r="D508" i="3"/>
  <c r="E508" i="3"/>
  <c r="N502" i="2"/>
  <c r="F502" i="2"/>
  <c r="D502" i="3"/>
  <c r="N485" i="2"/>
  <c r="F485" i="2"/>
  <c r="D485" i="3"/>
  <c r="E485" i="3"/>
  <c r="N445" i="2"/>
  <c r="F445" i="2"/>
  <c r="D445" i="3"/>
  <c r="E445" i="3"/>
  <c r="F439" i="2"/>
  <c r="D439" i="3"/>
  <c r="N412" i="2"/>
  <c r="F412" i="2"/>
  <c r="D412" i="3"/>
  <c r="E412" i="3"/>
  <c r="F406" i="2"/>
  <c r="D406" i="3"/>
  <c r="E406" i="3"/>
  <c r="F389" i="2"/>
  <c r="D389" i="3"/>
  <c r="F383" i="2"/>
  <c r="D383" i="3"/>
  <c r="N355" i="2"/>
  <c r="F355" i="2"/>
  <c r="D355" i="3"/>
  <c r="F349" i="2"/>
  <c r="D349" i="3"/>
  <c r="N339" i="2"/>
  <c r="F339" i="2"/>
  <c r="D339" i="3"/>
  <c r="N333" i="2"/>
  <c r="F333" i="2"/>
  <c r="D333" i="3"/>
  <c r="F312" i="2"/>
  <c r="D312" i="3"/>
  <c r="E312" i="3"/>
  <c r="N223" i="2"/>
  <c r="F223" i="2"/>
  <c r="D223" i="3"/>
  <c r="N203" i="2"/>
  <c r="F203" i="2"/>
  <c r="D203" i="3"/>
  <c r="N173" i="2"/>
  <c r="F173" i="2"/>
  <c r="D173" i="3"/>
  <c r="N1080" i="2"/>
  <c r="F1080" i="2"/>
  <c r="D1080" i="3"/>
  <c r="E1080" i="3"/>
  <c r="N997" i="2"/>
  <c r="F997" i="2"/>
  <c r="D997" i="3"/>
  <c r="E997" i="3"/>
  <c r="N932" i="2"/>
  <c r="F932" i="2"/>
  <c r="D932" i="3"/>
  <c r="E932" i="3"/>
  <c r="N892" i="2"/>
  <c r="F892" i="2"/>
  <c r="D892" i="3"/>
  <c r="E892" i="3"/>
  <c r="N860" i="2"/>
  <c r="F860" i="2"/>
  <c r="D860" i="3"/>
  <c r="E860" i="3"/>
  <c r="N792" i="2"/>
  <c r="F792" i="2"/>
  <c r="D792" i="3"/>
  <c r="E792" i="3"/>
  <c r="N759" i="2"/>
  <c r="F759" i="2"/>
  <c r="D759" i="3"/>
  <c r="E759" i="3"/>
  <c r="N742" i="2"/>
  <c r="F742" i="2"/>
  <c r="D742" i="3"/>
  <c r="E742" i="3"/>
  <c r="N675" i="2"/>
  <c r="F675" i="2"/>
  <c r="D675" i="3"/>
  <c r="E675" i="3"/>
  <c r="N631" i="2"/>
  <c r="F631" i="2"/>
  <c r="D631" i="3"/>
  <c r="E631" i="3"/>
  <c r="N597" i="2"/>
  <c r="F597" i="2"/>
  <c r="D597" i="3"/>
  <c r="E597" i="3"/>
  <c r="N519" i="2"/>
  <c r="F519" i="2"/>
  <c r="D519" i="3"/>
  <c r="E519" i="3"/>
  <c r="N428" i="2"/>
  <c r="F428" i="2"/>
  <c r="D428" i="3"/>
  <c r="E428" i="3"/>
  <c r="N395" i="2"/>
  <c r="F395" i="2"/>
  <c r="D395" i="3"/>
  <c r="F338" i="2"/>
  <c r="D338" i="3"/>
  <c r="E338" i="3"/>
  <c r="N322" i="2"/>
  <c r="F322" i="2"/>
  <c r="D322" i="3"/>
  <c r="E322" i="3"/>
  <c r="N294" i="2"/>
  <c r="F294" i="2"/>
  <c r="D294" i="3"/>
  <c r="E294" i="3"/>
  <c r="N278" i="2"/>
  <c r="F278" i="2"/>
  <c r="D278" i="3"/>
  <c r="E278" i="3"/>
  <c r="N273" i="2"/>
  <c r="F273" i="2"/>
  <c r="D273" i="3"/>
  <c r="N257" i="2"/>
  <c r="F257" i="2"/>
  <c r="D257" i="3"/>
  <c r="E257" i="3"/>
  <c r="N245" i="2"/>
  <c r="F245" i="2"/>
  <c r="D245" i="3"/>
  <c r="N106" i="2"/>
  <c r="F106" i="2"/>
  <c r="D106" i="3"/>
  <c r="E106" i="3"/>
  <c r="N311" i="2"/>
  <c r="F311" i="2"/>
  <c r="D311" i="3"/>
  <c r="N209" i="2"/>
  <c r="F209" i="2"/>
  <c r="D209" i="3"/>
  <c r="N181" i="2"/>
  <c r="F181" i="2"/>
  <c r="D181" i="3"/>
  <c r="N171" i="2"/>
  <c r="F171" i="2"/>
  <c r="D171" i="3"/>
  <c r="L102" i="2"/>
  <c r="N1084" i="2"/>
  <c r="F1084" i="2"/>
  <c r="D1084" i="3"/>
  <c r="E1084" i="3"/>
  <c r="N966" i="2"/>
  <c r="F966" i="2"/>
  <c r="D966" i="3"/>
  <c r="E966" i="3"/>
  <c r="N876" i="2"/>
  <c r="F876" i="2"/>
  <c r="D876" i="3"/>
  <c r="E876" i="3"/>
  <c r="N791" i="2"/>
  <c r="F791" i="2"/>
  <c r="D791" i="3"/>
  <c r="E791" i="3"/>
  <c r="N764" i="2"/>
  <c r="F764" i="2"/>
  <c r="D764" i="3"/>
  <c r="E764" i="3"/>
  <c r="N691" i="2"/>
  <c r="F691" i="2"/>
  <c r="D691" i="3"/>
  <c r="E691" i="3"/>
  <c r="N685" i="2"/>
  <c r="F685" i="2"/>
  <c r="D685" i="3"/>
  <c r="E685" i="3"/>
  <c r="N653" i="2"/>
  <c r="F653" i="2"/>
  <c r="D653" i="3"/>
  <c r="E653" i="3"/>
  <c r="F619" i="2"/>
  <c r="D619" i="3"/>
  <c r="E619" i="3"/>
  <c r="N608" i="2"/>
  <c r="F608" i="2"/>
  <c r="D608" i="3"/>
  <c r="E608" i="3"/>
  <c r="F562" i="2"/>
  <c r="D562" i="3"/>
  <c r="E562" i="3"/>
  <c r="N552" i="2"/>
  <c r="F552" i="2"/>
  <c r="D552" i="3"/>
  <c r="E552" i="3"/>
  <c r="N540" i="2"/>
  <c r="F540" i="2"/>
  <c r="D540" i="3"/>
  <c r="E540" i="3"/>
  <c r="F534" i="2"/>
  <c r="D534" i="3"/>
  <c r="F512" i="2"/>
  <c r="D512" i="3"/>
  <c r="E512" i="3"/>
  <c r="N506" i="2"/>
  <c r="F506" i="2"/>
  <c r="D506" i="3"/>
  <c r="E506" i="3"/>
  <c r="N489" i="2"/>
  <c r="F489" i="2"/>
  <c r="D489" i="3"/>
  <c r="E489" i="3"/>
  <c r="N473" i="2"/>
  <c r="F473" i="2"/>
  <c r="D473" i="3"/>
  <c r="N343" i="2"/>
  <c r="F343" i="2"/>
  <c r="D343" i="3"/>
  <c r="N337" i="2"/>
  <c r="F337" i="2"/>
  <c r="D337" i="3"/>
  <c r="E337" i="3"/>
  <c r="N321" i="2"/>
  <c r="F321" i="2"/>
  <c r="D321" i="3"/>
  <c r="N310" i="2"/>
  <c r="F310" i="2"/>
  <c r="D310" i="3"/>
  <c r="E310" i="3"/>
  <c r="F1083" i="2"/>
  <c r="D1083" i="3"/>
  <c r="E1083" i="3"/>
  <c r="N1054" i="2"/>
  <c r="F1054" i="2"/>
  <c r="D1054" i="3"/>
  <c r="E1054" i="3"/>
  <c r="N1049" i="2"/>
  <c r="F1049" i="2"/>
  <c r="D1049" i="3"/>
  <c r="E1049" i="3"/>
  <c r="F1044" i="2"/>
  <c r="D1044" i="3"/>
  <c r="F1035" i="2"/>
  <c r="D1035" i="3"/>
  <c r="E1035" i="3"/>
  <c r="F1021" i="2"/>
  <c r="D1021" i="3"/>
  <c r="E1021" i="3"/>
  <c r="N1006" i="2"/>
  <c r="F1006" i="2"/>
  <c r="D1006" i="3"/>
  <c r="E1006" i="3"/>
  <c r="N1001" i="2"/>
  <c r="F1001" i="2"/>
  <c r="D1001" i="3"/>
  <c r="E1001" i="3"/>
  <c r="N975" i="2"/>
  <c r="F975" i="2"/>
  <c r="D975" i="3"/>
  <c r="E975" i="3"/>
  <c r="N970" i="2"/>
  <c r="F970" i="2"/>
  <c r="D970" i="3"/>
  <c r="E970" i="3"/>
  <c r="F961" i="2"/>
  <c r="D961" i="3"/>
  <c r="F951" i="2"/>
  <c r="D951" i="3"/>
  <c r="N906" i="2"/>
  <c r="F906" i="2"/>
  <c r="D906" i="3"/>
  <c r="N901" i="2"/>
  <c r="F901" i="2"/>
  <c r="D901" i="3"/>
  <c r="E901" i="3"/>
  <c r="F875" i="2"/>
  <c r="D875" i="3"/>
  <c r="N864" i="2"/>
  <c r="F864" i="2"/>
  <c r="D864" i="3"/>
  <c r="E864" i="3"/>
  <c r="N796" i="2"/>
  <c r="F796" i="2"/>
  <c r="D796" i="3"/>
  <c r="E796" i="3"/>
  <c r="N780" i="2"/>
  <c r="F780" i="2"/>
  <c r="D780" i="3"/>
  <c r="E780" i="3"/>
  <c r="N774" i="2"/>
  <c r="F774" i="2"/>
  <c r="D774" i="3"/>
  <c r="E774" i="3"/>
  <c r="F769" i="2"/>
  <c r="D769" i="3"/>
  <c r="E769" i="3"/>
  <c r="F757" i="2"/>
  <c r="D757" i="3"/>
  <c r="E757" i="3"/>
  <c r="F740" i="2"/>
  <c r="D740" i="3"/>
  <c r="N730" i="2"/>
  <c r="F730" i="2"/>
  <c r="D730" i="3"/>
  <c r="E730" i="3"/>
  <c r="N679" i="2"/>
  <c r="F679" i="2"/>
  <c r="D679" i="3"/>
  <c r="E679" i="3"/>
  <c r="F647" i="2"/>
  <c r="D647" i="3"/>
  <c r="E647" i="3"/>
  <c r="N635" i="2"/>
  <c r="F635" i="2"/>
  <c r="D635" i="3"/>
  <c r="E635" i="3"/>
  <c r="F613" i="2"/>
  <c r="D613" i="3"/>
  <c r="E613" i="3"/>
  <c r="N607" i="2"/>
  <c r="F607" i="2"/>
  <c r="D607" i="3"/>
  <c r="E607" i="3"/>
  <c r="N601" i="2"/>
  <c r="F601" i="2"/>
  <c r="D601" i="3"/>
  <c r="E601" i="3"/>
  <c r="N585" i="2"/>
  <c r="F585" i="2"/>
  <c r="D585" i="3"/>
  <c r="E585" i="3"/>
  <c r="F567" i="2"/>
  <c r="D567" i="3"/>
  <c r="E567" i="3"/>
  <c r="F551" i="2"/>
  <c r="D551" i="3"/>
  <c r="E551" i="3"/>
  <c r="F545" i="2"/>
  <c r="D545" i="3"/>
  <c r="E545" i="3"/>
  <c r="N523" i="2"/>
  <c r="F523" i="2"/>
  <c r="D523" i="3"/>
  <c r="E523" i="3"/>
  <c r="F495" i="2"/>
  <c r="D495" i="3"/>
  <c r="E495" i="3"/>
  <c r="F478" i="2"/>
  <c r="D478" i="3"/>
  <c r="E478" i="3"/>
  <c r="N432" i="2"/>
  <c r="F432" i="2"/>
  <c r="D432" i="3"/>
  <c r="E432" i="3"/>
  <c r="N421" i="2"/>
  <c r="F421" i="2"/>
  <c r="D421" i="3"/>
  <c r="F342" i="2"/>
  <c r="D342" i="3"/>
  <c r="E342" i="3"/>
  <c r="N326" i="2"/>
  <c r="F326" i="2"/>
  <c r="D326" i="3"/>
  <c r="E326" i="3"/>
  <c r="N309" i="2"/>
  <c r="F309" i="2"/>
  <c r="D309" i="3"/>
  <c r="N298" i="2"/>
  <c r="F298" i="2"/>
  <c r="D298" i="3"/>
  <c r="E298" i="3"/>
  <c r="N282" i="2"/>
  <c r="F282" i="2"/>
  <c r="D282" i="3"/>
  <c r="E282" i="3"/>
  <c r="F271" i="2"/>
  <c r="D271" i="3"/>
  <c r="N261" i="2"/>
  <c r="F261" i="2"/>
  <c r="D261" i="3"/>
  <c r="E261" i="3"/>
  <c r="F255" i="2"/>
  <c r="D255" i="3"/>
  <c r="N233" i="2"/>
  <c r="F233" i="2"/>
  <c r="D233" i="3"/>
  <c r="E233" i="3"/>
  <c r="F221" i="2"/>
  <c r="D221" i="3"/>
  <c r="N221" i="2"/>
  <c r="N201" i="2"/>
  <c r="F201" i="2"/>
  <c r="D201" i="3"/>
  <c r="E201" i="3"/>
  <c r="N138" i="2"/>
  <c r="F138" i="2"/>
  <c r="D138" i="3"/>
  <c r="E138" i="3"/>
  <c r="L195" i="2"/>
  <c r="L192" i="2"/>
  <c r="L187" i="3"/>
  <c r="L179" i="2"/>
  <c r="L177" i="4"/>
  <c r="L176" i="2"/>
  <c r="L174" i="4"/>
  <c r="L173" i="2"/>
  <c r="L171" i="3"/>
  <c r="L151" i="6"/>
  <c r="L147" i="3"/>
  <c r="L141" i="4"/>
  <c r="L120" i="4"/>
  <c r="L115" i="2"/>
  <c r="L111" i="2"/>
  <c r="N1053" i="2"/>
  <c r="F1053" i="2"/>
  <c r="D1053" i="3"/>
  <c r="N946" i="2"/>
  <c r="F946" i="2"/>
  <c r="D946" i="3"/>
  <c r="E946" i="3"/>
  <c r="N941" i="2"/>
  <c r="F941" i="2"/>
  <c r="D941" i="3"/>
  <c r="N880" i="2"/>
  <c r="F880" i="2"/>
  <c r="D880" i="3"/>
  <c r="E880" i="3"/>
  <c r="N846" i="2"/>
  <c r="F846" i="2"/>
  <c r="D846" i="3"/>
  <c r="E846" i="3"/>
  <c r="N830" i="2"/>
  <c r="F830" i="2"/>
  <c r="D830" i="3"/>
  <c r="N818" i="2"/>
  <c r="F818" i="2"/>
  <c r="D818" i="3"/>
  <c r="E818" i="3"/>
  <c r="N802" i="2"/>
  <c r="F802" i="2"/>
  <c r="D802" i="3"/>
  <c r="E802" i="3"/>
  <c r="N751" i="2"/>
  <c r="F751" i="2"/>
  <c r="D751" i="3"/>
  <c r="E751" i="3"/>
  <c r="N729" i="2"/>
  <c r="F729" i="2"/>
  <c r="D729" i="3"/>
  <c r="E729" i="3"/>
  <c r="N706" i="2"/>
  <c r="F706" i="2"/>
  <c r="D706" i="3"/>
  <c r="E706" i="3"/>
  <c r="N690" i="2"/>
  <c r="F690" i="2"/>
  <c r="D690" i="3"/>
  <c r="E690" i="3"/>
  <c r="N652" i="2"/>
  <c r="F652" i="2"/>
  <c r="D652" i="3"/>
  <c r="E652" i="3"/>
  <c r="N640" i="2"/>
  <c r="F640" i="2"/>
  <c r="D640" i="3"/>
  <c r="E640" i="3"/>
  <c r="N606" i="2"/>
  <c r="F606" i="2"/>
  <c r="D606" i="3"/>
  <c r="E606" i="3"/>
  <c r="N454" i="2"/>
  <c r="F454" i="2"/>
  <c r="D454" i="3"/>
  <c r="E454" i="3"/>
  <c r="N448" i="2"/>
  <c r="F448" i="2"/>
  <c r="D448" i="3"/>
  <c r="E448" i="3"/>
  <c r="N442" i="2"/>
  <c r="F442" i="2"/>
  <c r="D442" i="3"/>
  <c r="E442" i="3"/>
  <c r="N370" i="2"/>
  <c r="F370" i="2"/>
  <c r="D370" i="3"/>
  <c r="N358" i="2"/>
  <c r="F358" i="2"/>
  <c r="D358" i="3"/>
  <c r="E358" i="3"/>
  <c r="N315" i="2"/>
  <c r="F315" i="2"/>
  <c r="D315" i="3"/>
  <c r="N220" i="2"/>
  <c r="F220" i="2"/>
  <c r="D220" i="3"/>
  <c r="E220" i="3"/>
  <c r="N207" i="2"/>
  <c r="F207" i="2"/>
  <c r="D207" i="3"/>
  <c r="N179" i="2"/>
  <c r="F179" i="2"/>
  <c r="D179" i="3"/>
  <c r="E179" i="3"/>
  <c r="N1088" i="2"/>
  <c r="F1088" i="2"/>
  <c r="D1088" i="3"/>
  <c r="E1088" i="3"/>
  <c r="F1048" i="2"/>
  <c r="D1048" i="3"/>
  <c r="F1039" i="2"/>
  <c r="D1039" i="3"/>
  <c r="E1039" i="3"/>
  <c r="F1029" i="2"/>
  <c r="D1029" i="3"/>
  <c r="E1029" i="3"/>
  <c r="F1016" i="2"/>
  <c r="D1016" i="3"/>
  <c r="N1011" i="2"/>
  <c r="F1011" i="2"/>
  <c r="D1011" i="3"/>
  <c r="F1000" i="2"/>
  <c r="D1000" i="3"/>
  <c r="E1000" i="3"/>
  <c r="F990" i="2"/>
  <c r="D990" i="3"/>
  <c r="E990" i="3"/>
  <c r="F969" i="2"/>
  <c r="D969" i="3"/>
  <c r="E969" i="3"/>
  <c r="F960" i="2"/>
  <c r="D960" i="3"/>
  <c r="E960" i="3"/>
  <c r="F955" i="2"/>
  <c r="D955" i="3"/>
  <c r="F945" i="2"/>
  <c r="D945" i="3"/>
  <c r="E945" i="3"/>
  <c r="F925" i="2"/>
  <c r="D925" i="3"/>
  <c r="E925" i="3"/>
  <c r="F920" i="2"/>
  <c r="D920" i="3"/>
  <c r="E920" i="3"/>
  <c r="F879" i="2"/>
  <c r="D879" i="3"/>
  <c r="E879" i="3"/>
  <c r="F874" i="2"/>
  <c r="D874" i="3"/>
  <c r="E874" i="3"/>
  <c r="F845" i="2"/>
  <c r="D845" i="3"/>
  <c r="F829" i="2"/>
  <c r="D829" i="3"/>
  <c r="E829" i="3"/>
  <c r="F807" i="2"/>
  <c r="D807" i="3"/>
  <c r="E807" i="3"/>
  <c r="N801" i="2"/>
  <c r="F801" i="2"/>
  <c r="D801" i="3"/>
  <c r="E801" i="3"/>
  <c r="N795" i="2"/>
  <c r="F795" i="2"/>
  <c r="D795" i="3"/>
  <c r="E795" i="3"/>
  <c r="N779" i="2"/>
  <c r="F779" i="2"/>
  <c r="D779" i="3"/>
  <c r="E779" i="3"/>
  <c r="N768" i="2"/>
  <c r="F768" i="2"/>
  <c r="D768" i="3"/>
  <c r="E768" i="3"/>
  <c r="N712" i="2"/>
  <c r="F712" i="2"/>
  <c r="D712" i="3"/>
  <c r="E712" i="3"/>
  <c r="N695" i="2"/>
  <c r="F695" i="2"/>
  <c r="D695" i="3"/>
  <c r="E695" i="3"/>
  <c r="N657" i="2"/>
  <c r="F657" i="2"/>
  <c r="D657" i="3"/>
  <c r="N646" i="2"/>
  <c r="F646" i="2"/>
  <c r="D646" i="3"/>
  <c r="E646" i="3"/>
  <c r="F623" i="2"/>
  <c r="D623" i="3"/>
  <c r="E623" i="3"/>
  <c r="N612" i="2"/>
  <c r="F612" i="2"/>
  <c r="D612" i="3"/>
  <c r="E612" i="3"/>
  <c r="N584" i="2"/>
  <c r="F584" i="2"/>
  <c r="D584" i="3"/>
  <c r="E584" i="3"/>
  <c r="N572" i="2"/>
  <c r="F572" i="2"/>
  <c r="D572" i="3"/>
  <c r="E572" i="3"/>
  <c r="F566" i="2"/>
  <c r="D566" i="3"/>
  <c r="E566" i="3"/>
  <c r="N556" i="2"/>
  <c r="F556" i="2"/>
  <c r="D556" i="3"/>
  <c r="E556" i="3"/>
  <c r="N550" i="2"/>
  <c r="F550" i="2"/>
  <c r="D550" i="3"/>
  <c r="E550" i="3"/>
  <c r="N544" i="2"/>
  <c r="F544" i="2"/>
  <c r="D544" i="3"/>
  <c r="E544" i="3"/>
  <c r="N494" i="2"/>
  <c r="F494" i="2"/>
  <c r="D494" i="3"/>
  <c r="E494" i="3"/>
  <c r="N477" i="2"/>
  <c r="F477" i="2"/>
  <c r="D477" i="3"/>
  <c r="E477" i="3"/>
  <c r="F471" i="2"/>
  <c r="D471" i="3"/>
  <c r="E471" i="3"/>
  <c r="F465" i="2"/>
  <c r="D465" i="3"/>
  <c r="E465" i="3"/>
  <c r="N431" i="2"/>
  <c r="F431" i="2"/>
  <c r="D431" i="3"/>
  <c r="N415" i="2"/>
  <c r="F415" i="2"/>
  <c r="D415" i="3"/>
  <c r="E415" i="3"/>
  <c r="F375" i="2"/>
  <c r="D375" i="3"/>
  <c r="N369" i="2"/>
  <c r="F369" i="2"/>
  <c r="D369" i="3"/>
  <c r="E369" i="3"/>
  <c r="N347" i="2"/>
  <c r="F347" i="2"/>
  <c r="D347" i="3"/>
  <c r="F341" i="2"/>
  <c r="D341" i="3"/>
  <c r="N325" i="2"/>
  <c r="F325" i="2"/>
  <c r="D325" i="3"/>
  <c r="E325" i="3"/>
  <c r="N178" i="2"/>
  <c r="F178" i="2"/>
  <c r="D178" i="3"/>
  <c r="E178" i="3"/>
  <c r="N1092" i="2"/>
  <c r="F1092" i="2"/>
  <c r="D1092" i="3"/>
  <c r="N1010" i="2"/>
  <c r="F1010" i="2"/>
  <c r="D1010" i="3"/>
  <c r="E1010" i="3"/>
  <c r="N984" i="2"/>
  <c r="F984" i="2"/>
  <c r="D984" i="3"/>
  <c r="E984" i="3"/>
  <c r="N979" i="2"/>
  <c r="F979" i="2"/>
  <c r="D979" i="3"/>
  <c r="E979" i="3"/>
  <c r="N950" i="2"/>
  <c r="F950" i="2"/>
  <c r="D950" i="3"/>
  <c r="E950" i="3"/>
  <c r="N884" i="2"/>
  <c r="F884" i="2"/>
  <c r="D884" i="3"/>
  <c r="E884" i="3"/>
  <c r="N784" i="2"/>
  <c r="F784" i="2"/>
  <c r="D784" i="3"/>
  <c r="E784" i="3"/>
  <c r="N734" i="2"/>
  <c r="F734" i="2"/>
  <c r="D734" i="3"/>
  <c r="E734" i="3"/>
  <c r="N683" i="2"/>
  <c r="F683" i="2"/>
  <c r="D683" i="3"/>
  <c r="E683" i="3"/>
  <c r="N645" i="2"/>
  <c r="F645" i="2"/>
  <c r="D645" i="3"/>
  <c r="E645" i="3"/>
  <c r="N639" i="2"/>
  <c r="F639" i="2"/>
  <c r="D639" i="3"/>
  <c r="E639" i="3"/>
  <c r="N605" i="2"/>
  <c r="F605" i="2"/>
  <c r="D605" i="3"/>
  <c r="E605" i="3"/>
  <c r="N527" i="2"/>
  <c r="F527" i="2"/>
  <c r="D527" i="3"/>
  <c r="E527" i="3"/>
  <c r="N459" i="2"/>
  <c r="F459" i="2"/>
  <c r="D459" i="3"/>
  <c r="E459" i="3"/>
  <c r="N425" i="2"/>
  <c r="F425" i="2"/>
  <c r="D425" i="3"/>
  <c r="N398" i="2"/>
  <c r="F398" i="2"/>
  <c r="D398" i="3"/>
  <c r="E398" i="3"/>
  <c r="N330" i="2"/>
  <c r="F330" i="2"/>
  <c r="D330" i="3"/>
  <c r="E330" i="3"/>
  <c r="N302" i="2"/>
  <c r="F302" i="2"/>
  <c r="D302" i="3"/>
  <c r="E302" i="3"/>
  <c r="N286" i="2"/>
  <c r="F286" i="2"/>
  <c r="D286" i="3"/>
  <c r="E286" i="3"/>
  <c r="N265" i="2"/>
  <c r="F265" i="2"/>
  <c r="D265" i="3"/>
  <c r="E265" i="3"/>
  <c r="N249" i="2"/>
  <c r="F249" i="2"/>
  <c r="D249" i="3"/>
  <c r="N237" i="2"/>
  <c r="F237" i="2"/>
  <c r="D237" i="3"/>
  <c r="N219" i="2"/>
  <c r="F219" i="2"/>
  <c r="D219" i="3"/>
  <c r="E219" i="3"/>
  <c r="N1101" i="2"/>
  <c r="F1101" i="2"/>
  <c r="D1101" i="3"/>
  <c r="N1096" i="2"/>
  <c r="F1096" i="2"/>
  <c r="D1096" i="3"/>
  <c r="N1067" i="2"/>
  <c r="F1067" i="2"/>
  <c r="D1067" i="3"/>
  <c r="N1062" i="2"/>
  <c r="F1062" i="2"/>
  <c r="D1062" i="3"/>
  <c r="E1062" i="3"/>
  <c r="N1015" i="2"/>
  <c r="F1015" i="2"/>
  <c r="D1015" i="3"/>
  <c r="E1015" i="3"/>
  <c r="N889" i="2"/>
  <c r="F889" i="2"/>
  <c r="D889" i="3"/>
  <c r="E889" i="3"/>
  <c r="N834" i="2"/>
  <c r="F834" i="2"/>
  <c r="D834" i="3"/>
  <c r="E834" i="3"/>
  <c r="N806" i="2"/>
  <c r="F806" i="2"/>
  <c r="D806" i="3"/>
  <c r="E806" i="3"/>
  <c r="N711" i="2"/>
  <c r="F711" i="2"/>
  <c r="D711" i="3"/>
  <c r="E711" i="3"/>
  <c r="N694" i="2"/>
  <c r="F694" i="2"/>
  <c r="D694" i="3"/>
  <c r="E694" i="3"/>
  <c r="N656" i="2"/>
  <c r="F656" i="2"/>
  <c r="D656" i="3"/>
  <c r="E656" i="3"/>
  <c r="N644" i="2"/>
  <c r="F644" i="2"/>
  <c r="D644" i="3"/>
  <c r="E644" i="3"/>
  <c r="N628" i="2"/>
  <c r="F628" i="2"/>
  <c r="D628" i="3"/>
  <c r="E628" i="3"/>
  <c r="N594" i="2"/>
  <c r="F594" i="2"/>
  <c r="D594" i="3"/>
  <c r="E594" i="3"/>
  <c r="N571" i="2"/>
  <c r="F571" i="2"/>
  <c r="D571" i="3"/>
  <c r="E571" i="3"/>
  <c r="N470" i="2"/>
  <c r="F470" i="2"/>
  <c r="D470" i="3"/>
  <c r="E470" i="3"/>
  <c r="N464" i="2"/>
  <c r="F464" i="2"/>
  <c r="D464" i="3"/>
  <c r="E464" i="3"/>
  <c r="N458" i="2"/>
  <c r="F458" i="2"/>
  <c r="D458" i="3"/>
  <c r="E458" i="3"/>
  <c r="N414" i="2"/>
  <c r="F414" i="2"/>
  <c r="D414" i="3"/>
  <c r="E414" i="3"/>
  <c r="N403" i="2"/>
  <c r="F403" i="2"/>
  <c r="D403" i="3"/>
  <c r="E403" i="3"/>
  <c r="N386" i="2"/>
  <c r="F386" i="2"/>
  <c r="D386" i="3"/>
  <c r="E386" i="3"/>
  <c r="N374" i="2"/>
  <c r="F374" i="2"/>
  <c r="D374" i="3"/>
  <c r="E374" i="3"/>
  <c r="N218" i="2"/>
  <c r="F218" i="2"/>
  <c r="D218" i="3"/>
  <c r="E218" i="3"/>
  <c r="N205" i="2"/>
  <c r="F205" i="2"/>
  <c r="D205" i="3"/>
  <c r="N142" i="2"/>
  <c r="F142" i="2"/>
  <c r="D142" i="3"/>
  <c r="E142" i="3"/>
  <c r="N215" i="2"/>
  <c r="F215" i="2"/>
  <c r="D215" i="3"/>
  <c r="N204" i="2"/>
  <c r="F204" i="2"/>
  <c r="D204" i="3"/>
  <c r="E204" i="3"/>
  <c r="N172" i="2"/>
  <c r="F172" i="2"/>
  <c r="D172" i="3"/>
  <c r="E172" i="3"/>
  <c r="N185" i="2"/>
  <c r="F185" i="2"/>
  <c r="D185" i="3"/>
  <c r="F139" i="2"/>
  <c r="D139" i="3"/>
  <c r="F114" i="2"/>
  <c r="D114" i="3"/>
  <c r="E114" i="3"/>
  <c r="F224" i="2"/>
  <c r="D224" i="3"/>
  <c r="E224" i="3"/>
  <c r="N224" i="2"/>
  <c r="N208" i="2"/>
  <c r="F208" i="2"/>
  <c r="D208" i="3"/>
  <c r="E208" i="3"/>
  <c r="N183" i="2"/>
  <c r="F183" i="2"/>
  <c r="D183" i="3"/>
  <c r="N213" i="2"/>
  <c r="F213" i="2"/>
  <c r="D213" i="3"/>
  <c r="F212" i="2"/>
  <c r="D212" i="3"/>
  <c r="E212" i="3"/>
  <c r="N212" i="2"/>
  <c r="N200" i="2"/>
  <c r="F200" i="2"/>
  <c r="D200" i="3"/>
  <c r="E200" i="3"/>
  <c r="N227" i="2"/>
  <c r="F227" i="2"/>
  <c r="D227" i="3"/>
  <c r="E227" i="3"/>
  <c r="N211" i="2"/>
  <c r="F211" i="2"/>
  <c r="D211" i="3"/>
  <c r="N187" i="2"/>
  <c r="F187" i="2"/>
  <c r="D187" i="3"/>
  <c r="N180" i="2"/>
  <c r="F180" i="2"/>
  <c r="D180" i="3"/>
  <c r="E180" i="3"/>
  <c r="N165" i="2"/>
  <c r="F169" i="2"/>
  <c r="D169" i="3"/>
  <c r="F161" i="2"/>
  <c r="D161" i="3"/>
  <c r="F157" i="2"/>
  <c r="D157" i="3"/>
  <c r="F153" i="2"/>
  <c r="D153" i="3"/>
  <c r="F252" i="7"/>
  <c r="F882" i="7"/>
  <c r="N882" i="7"/>
  <c r="F585" i="7"/>
  <c r="N585" i="7"/>
  <c r="F781" i="7"/>
  <c r="N781" i="7"/>
  <c r="F579" i="7"/>
  <c r="N579" i="7"/>
  <c r="F759" i="7"/>
  <c r="N759" i="7"/>
  <c r="F754" i="7"/>
  <c r="N754" i="7"/>
  <c r="F1007" i="7"/>
  <c r="N1007" i="7"/>
  <c r="F1040" i="7"/>
  <c r="N1040" i="7"/>
  <c r="F1018" i="7"/>
  <c r="N1018" i="7"/>
  <c r="F1013" i="7"/>
  <c r="N1013" i="7"/>
  <c r="F549" i="7"/>
  <c r="F543" i="7"/>
  <c r="F645" i="7"/>
  <c r="F1052" i="7"/>
  <c r="F1037" i="7"/>
  <c r="F583" i="7"/>
  <c r="N583" i="7"/>
  <c r="F1100" i="7"/>
  <c r="N948" i="7"/>
  <c r="F513" i="7"/>
  <c r="N639" i="7"/>
  <c r="F507" i="7"/>
  <c r="N552" i="7"/>
  <c r="F412" i="7"/>
  <c r="N1008" i="7"/>
  <c r="F1064" i="7"/>
  <c r="N1042" i="7"/>
  <c r="F1098" i="7"/>
  <c r="N1049" i="7"/>
  <c r="F795" i="7"/>
  <c r="F1101" i="7"/>
  <c r="N1101" i="7"/>
  <c r="F902" i="7"/>
  <c r="F972" i="7"/>
  <c r="N972" i="7"/>
  <c r="F603" i="7"/>
  <c r="F772" i="7"/>
  <c r="N772" i="7"/>
  <c r="F381" i="7"/>
  <c r="F511" i="7"/>
  <c r="N511" i="7"/>
  <c r="F1025" i="7"/>
  <c r="F1076" i="7"/>
  <c r="N1076" i="7"/>
  <c r="F1054" i="7"/>
  <c r="F1061" i="7"/>
  <c r="N1061" i="7"/>
  <c r="F1028" i="7"/>
  <c r="F966" i="7"/>
  <c r="F918" i="7"/>
  <c r="N918" i="7"/>
  <c r="F960" i="7"/>
  <c r="N960" i="7"/>
  <c r="F567" i="7"/>
  <c r="N567" i="7"/>
  <c r="F633" i="7"/>
  <c r="N633" i="7"/>
  <c r="F655" i="7"/>
  <c r="N655" i="7"/>
  <c r="F453" i="7"/>
  <c r="N453" i="7"/>
  <c r="F1015" i="7"/>
  <c r="N1015" i="7"/>
  <c r="F1088" i="7"/>
  <c r="N1088" i="7"/>
  <c r="F1066" i="7"/>
  <c r="N1066" i="7"/>
  <c r="F1073" i="7"/>
  <c r="N1073" i="7"/>
  <c r="F615" i="7"/>
  <c r="F864" i="7"/>
  <c r="F531" i="7"/>
  <c r="F498" i="7"/>
  <c r="F1004" i="7"/>
  <c r="F1085" i="7"/>
  <c r="N926" i="7"/>
  <c r="F930" i="7"/>
  <c r="N627" i="7"/>
  <c r="F495" i="7"/>
  <c r="N745" i="7"/>
  <c r="F417" i="7"/>
  <c r="N300" i="7"/>
  <c r="F1016" i="7"/>
  <c r="N1031" i="7"/>
  <c r="F1032" i="7"/>
  <c r="F621" i="7"/>
  <c r="N621" i="7"/>
  <c r="F900" i="7"/>
  <c r="F927" i="7"/>
  <c r="N927" i="7"/>
  <c r="F591" i="7"/>
  <c r="F733" i="7"/>
  <c r="N733" i="7"/>
  <c r="F746" i="7"/>
  <c r="F411" i="7"/>
  <c r="N411" i="7"/>
  <c r="F377" i="7"/>
  <c r="F1006" i="7"/>
  <c r="N1006" i="7"/>
  <c r="F1043" i="7"/>
  <c r="F1044" i="7"/>
  <c r="N1044" i="7"/>
  <c r="F841" i="7"/>
  <c r="F1092" i="7"/>
  <c r="N1092" i="7"/>
  <c r="F920" i="7"/>
  <c r="N920" i="7"/>
  <c r="F866" i="7"/>
  <c r="N866" i="7"/>
  <c r="F555" i="7"/>
  <c r="N555" i="7"/>
  <c r="F924" i="7"/>
  <c r="N924" i="7"/>
  <c r="F780" i="7"/>
  <c r="N780" i="7"/>
  <c r="F691" i="7"/>
  <c r="N691" i="7"/>
  <c r="F41" i="7"/>
  <c r="N41" i="7"/>
  <c r="F1019" i="7"/>
  <c r="N1019" i="7"/>
  <c r="F1099" i="7"/>
  <c r="N1099" i="7"/>
  <c r="F1055" i="7"/>
  <c r="N1055" i="7"/>
  <c r="F1056" i="7"/>
  <c r="N1056" i="7"/>
  <c r="F944" i="7"/>
  <c r="F1091" i="7"/>
  <c r="F818" i="7"/>
  <c r="F687" i="7"/>
  <c r="F597" i="7"/>
  <c r="F1067" i="7"/>
  <c r="F954" i="7"/>
  <c r="N657" i="7"/>
  <c r="F787" i="7"/>
  <c r="N651" i="7"/>
  <c r="F909" i="7"/>
  <c r="N609" i="7"/>
  <c r="F46" i="7"/>
  <c r="N1079" i="7"/>
  <c r="F1080" i="7"/>
  <c r="J236" i="3"/>
  <c r="E37" i="3"/>
  <c r="E1016" i="3"/>
  <c r="E315" i="3"/>
  <c r="E133" i="3"/>
  <c r="E381" i="3"/>
  <c r="M546" i="2"/>
  <c r="E93" i="3"/>
  <c r="E151" i="3"/>
  <c r="E321" i="3"/>
  <c r="E241" i="3"/>
  <c r="E75" i="3"/>
  <c r="E407" i="3"/>
  <c r="E903" i="3"/>
  <c r="E343" i="3"/>
  <c r="E48" i="3"/>
  <c r="E225" i="3"/>
  <c r="E1076" i="3"/>
  <c r="E537" i="3"/>
  <c r="E66" i="3"/>
  <c r="E82" i="3"/>
  <c r="E328" i="3"/>
  <c r="E279" i="3"/>
  <c r="E239" i="3"/>
  <c r="E1087" i="3"/>
  <c r="E1094" i="3"/>
  <c r="E251" i="3"/>
  <c r="E1008" i="3"/>
  <c r="E215" i="3"/>
  <c r="E1041" i="3"/>
  <c r="E281" i="3"/>
  <c r="E271" i="3"/>
  <c r="E129" i="3"/>
  <c r="E291" i="3"/>
  <c r="E5" i="3"/>
  <c r="E789" i="3"/>
  <c r="E496" i="3"/>
  <c r="E268" i="3"/>
  <c r="E11" i="3"/>
  <c r="E955" i="3"/>
  <c r="E1065" i="3"/>
  <c r="E949" i="3"/>
  <c r="E538" i="3"/>
  <c r="E71" i="3"/>
  <c r="E30" i="3"/>
  <c r="E22" i="3"/>
  <c r="E1067" i="3"/>
  <c r="E259" i="3"/>
  <c r="E431" i="3"/>
  <c r="E123" i="3"/>
  <c r="E417" i="3"/>
  <c r="E20" i="3"/>
  <c r="E418" i="3"/>
  <c r="E171" i="3"/>
  <c r="E688" i="3"/>
  <c r="E229" i="3"/>
  <c r="E65" i="3"/>
  <c r="E634" i="3"/>
  <c r="E263" i="3"/>
  <c r="E64" i="3"/>
  <c r="E147" i="3"/>
  <c r="E9" i="3"/>
  <c r="E74" i="3"/>
  <c r="E187" i="3"/>
  <c r="E117" i="3"/>
  <c r="E1046" i="3"/>
  <c r="E896" i="3"/>
  <c r="E359" i="3"/>
  <c r="E1048" i="3"/>
  <c r="E333" i="3"/>
  <c r="E558" i="3"/>
  <c r="E593" i="3"/>
  <c r="E155" i="3"/>
  <c r="E27" i="3"/>
  <c r="E167" i="3"/>
  <c r="E411" i="3"/>
  <c r="E472" i="3"/>
  <c r="D110" i="3"/>
  <c r="E110" i="3"/>
  <c r="D440" i="3"/>
  <c r="E440" i="3"/>
  <c r="E349" i="3"/>
  <c r="E217" i="3"/>
  <c r="D288" i="3"/>
  <c r="E288" i="3"/>
  <c r="E51" i="3"/>
  <c r="M893" i="2"/>
  <c r="D893" i="3"/>
  <c r="E893" i="3"/>
  <c r="E1034" i="3"/>
  <c r="M154" i="2"/>
  <c r="D154" i="3"/>
  <c r="E154" i="3"/>
  <c r="D554" i="3"/>
  <c r="E554" i="3"/>
  <c r="M158" i="2"/>
  <c r="D158" i="3"/>
  <c r="E158" i="3"/>
  <c r="D319" i="3"/>
  <c r="E319" i="3"/>
  <c r="E345" i="3"/>
  <c r="M350" i="2"/>
  <c r="D350" i="3"/>
  <c r="E350" i="3"/>
  <c r="D31" i="3"/>
  <c r="E1019" i="3"/>
  <c r="E1053" i="3"/>
  <c r="E961" i="3"/>
  <c r="E116" i="3"/>
  <c r="E137" i="3"/>
  <c r="E85" i="3"/>
  <c r="E98" i="3"/>
  <c r="E148" i="3"/>
  <c r="D618" i="3"/>
  <c r="E618" i="3"/>
  <c r="M1066" i="2"/>
  <c r="D1066" i="3"/>
  <c r="E1066" i="3"/>
  <c r="E849" i="3"/>
  <c r="E203" i="3"/>
  <c r="E385" i="3"/>
  <c r="E7" i="3"/>
  <c r="E1069" i="3"/>
  <c r="E17" i="3"/>
  <c r="E499" i="3"/>
  <c r="M366" i="2"/>
  <c r="D366" i="3"/>
  <c r="E366" i="3"/>
  <c r="M1014" i="2"/>
  <c r="D1014" i="3"/>
  <c r="E1014" i="3"/>
  <c r="E135" i="3"/>
  <c r="E277" i="3"/>
  <c r="E427" i="3"/>
  <c r="E341" i="3"/>
  <c r="D673" i="3"/>
  <c r="E673" i="3"/>
  <c r="E73" i="3"/>
  <c r="E33" i="3"/>
  <c r="M1034" i="2"/>
  <c r="M793" i="2"/>
  <c r="D793" i="3"/>
  <c r="E793" i="3"/>
  <c r="E57" i="3"/>
  <c r="E421" i="3"/>
  <c r="E915" i="3"/>
  <c r="M260" i="2"/>
  <c r="D260" i="3"/>
  <c r="E260" i="3"/>
  <c r="E161" i="3"/>
  <c r="E205" i="3"/>
  <c r="E207" i="3"/>
  <c r="E361" i="3"/>
  <c r="E23" i="3"/>
  <c r="E1036" i="3"/>
  <c r="M885" i="2"/>
  <c r="D885" i="3"/>
  <c r="E885" i="3"/>
  <c r="M379" i="2"/>
  <c r="D379" i="3"/>
  <c r="E379" i="3"/>
  <c r="M121" i="2"/>
  <c r="D121" i="3"/>
  <c r="E439" i="3"/>
  <c r="E99" i="3"/>
  <c r="E993" i="3"/>
  <c r="E1096" i="3"/>
  <c r="E153" i="3"/>
  <c r="E425" i="3"/>
  <c r="E183" i="3"/>
  <c r="E1061" i="3"/>
  <c r="E490" i="3"/>
  <c r="M1040" i="2"/>
  <c r="D1040" i="3"/>
  <c r="E1040" i="3"/>
  <c r="E299" i="3"/>
  <c r="E285" i="3"/>
  <c r="E62" i="3"/>
  <c r="E420" i="3"/>
  <c r="E853" i="3"/>
  <c r="E347" i="3"/>
  <c r="E906" i="3"/>
  <c r="E935" i="3"/>
  <c r="E616" i="3"/>
  <c r="E830" i="3"/>
  <c r="M600" i="2"/>
  <c r="D600" i="3"/>
  <c r="E600" i="3"/>
  <c r="E273" i="3"/>
  <c r="E375" i="3"/>
  <c r="E395" i="3"/>
  <c r="E35" i="3"/>
  <c r="M677" i="2"/>
  <c r="D677" i="3"/>
  <c r="E677" i="3"/>
  <c r="D816" i="3"/>
  <c r="E816" i="3"/>
  <c r="E329" i="3"/>
  <c r="E223" i="3"/>
  <c r="E83" i="3"/>
  <c r="E79" i="3"/>
  <c r="E43" i="3"/>
  <c r="E87" i="3"/>
  <c r="E589" i="3"/>
  <c r="M697" i="2"/>
  <c r="D697" i="3"/>
  <c r="E697" i="3"/>
  <c r="M1098" i="2"/>
  <c r="D1098" i="3"/>
  <c r="E1098" i="3"/>
  <c r="E357" i="3"/>
  <c r="E49" i="3"/>
  <c r="E46" i="3"/>
  <c r="E1091" i="3"/>
  <c r="E389" i="3"/>
  <c r="E173" i="3"/>
  <c r="E81" i="3"/>
  <c r="E185" i="3"/>
  <c r="E1024" i="3"/>
  <c r="E941" i="3"/>
  <c r="E833" i="3"/>
  <c r="E502" i="3"/>
  <c r="D254" i="3"/>
  <c r="E254" i="3"/>
  <c r="E13" i="3"/>
  <c r="M21" i="2"/>
  <c r="D21" i="3"/>
  <c r="E21" i="3"/>
  <c r="E423" i="3"/>
  <c r="M911" i="2"/>
  <c r="D911" i="3"/>
  <c r="E911" i="3"/>
  <c r="D267" i="3"/>
  <c r="E267" i="3"/>
  <c r="E255" i="3"/>
  <c r="D422" i="3"/>
  <c r="E422" i="3"/>
  <c r="E249" i="3"/>
  <c r="E149" i="3"/>
  <c r="E169" i="3"/>
  <c r="E437" i="3"/>
  <c r="E237" i="3"/>
  <c r="E18" i="3"/>
  <c r="E53" i="3"/>
  <c r="M882" i="2"/>
  <c r="D882" i="3"/>
  <c r="E882" i="3"/>
  <c r="M518" i="2"/>
  <c r="D518" i="3"/>
  <c r="E518" i="3"/>
  <c r="E143" i="3"/>
  <c r="E121" i="3"/>
  <c r="E317" i="3"/>
  <c r="E393" i="3"/>
  <c r="E845" i="3"/>
  <c r="E221" i="3"/>
  <c r="E855" i="3"/>
  <c r="E297" i="3"/>
  <c r="E923" i="3"/>
  <c r="E929" i="3"/>
  <c r="E1100" i="3"/>
  <c r="E973" i="3"/>
  <c r="E657" i="3"/>
  <c r="E886" i="3"/>
  <c r="E1101" i="3"/>
  <c r="E844" i="3"/>
  <c r="M292" i="2"/>
  <c r="D292" i="3"/>
  <c r="E292" i="3"/>
  <c r="M684" i="2"/>
  <c r="D684" i="3"/>
  <c r="E684" i="3"/>
  <c r="M510" i="2"/>
  <c r="D510" i="3"/>
  <c r="E510" i="3"/>
  <c r="D1020" i="3"/>
  <c r="E1020" i="3"/>
  <c r="E245" i="3"/>
  <c r="E181" i="3"/>
  <c r="E15" i="3"/>
  <c r="E50" i="3"/>
  <c r="E59" i="3"/>
  <c r="E39" i="3"/>
  <c r="E1092" i="3"/>
  <c r="E752" i="3"/>
  <c r="M300" i="2"/>
  <c r="D300" i="3"/>
  <c r="E300" i="3"/>
  <c r="M578" i="2"/>
  <c r="D578" i="3"/>
  <c r="E578" i="3"/>
  <c r="E383" i="3"/>
  <c r="E331" i="3"/>
  <c r="E145" i="3"/>
  <c r="E14" i="3"/>
  <c r="E1031" i="3"/>
  <c r="E1012" i="3"/>
  <c r="E88" i="3"/>
  <c r="E1032" i="3"/>
  <c r="E666" i="3"/>
  <c r="E1011" i="3"/>
  <c r="E865" i="3"/>
  <c r="M965" i="2"/>
  <c r="D965" i="3"/>
  <c r="E965" i="3"/>
  <c r="M710" i="2"/>
  <c r="D710" i="3"/>
  <c r="E710" i="3"/>
  <c r="D786" i="3"/>
  <c r="E786" i="3"/>
  <c r="E70" i="3"/>
  <c r="E67" i="3"/>
  <c r="E736" i="3"/>
  <c r="M1025" i="2"/>
  <c r="D1025" i="3"/>
  <c r="E1025" i="3"/>
  <c r="M577" i="2"/>
  <c r="D577" i="3"/>
  <c r="E577" i="3"/>
  <c r="E159" i="3"/>
  <c r="D32" i="3"/>
  <c r="E32" i="3"/>
  <c r="D3" i="3"/>
  <c r="E3" i="3"/>
  <c r="E69" i="3"/>
  <c r="E815" i="3"/>
  <c r="E875" i="3"/>
  <c r="E370" i="3"/>
  <c r="E602" i="3"/>
  <c r="D574" i="3"/>
  <c r="E574" i="3"/>
  <c r="D948" i="3"/>
  <c r="E948" i="3"/>
  <c r="E213" i="3"/>
  <c r="E339" i="3"/>
  <c r="E31" i="3"/>
  <c r="D301" i="3"/>
  <c r="E301" i="3"/>
  <c r="D674" i="3"/>
  <c r="E674" i="3"/>
  <c r="M907" i="2"/>
  <c r="D907" i="3"/>
  <c r="E907" i="3"/>
  <c r="M409" i="2"/>
  <c r="D409" i="3"/>
  <c r="E409" i="3"/>
  <c r="M919" i="2"/>
  <c r="D919" i="3"/>
  <c r="E919" i="3"/>
  <c r="M368" i="2"/>
  <c r="D368" i="3"/>
  <c r="E368" i="3"/>
  <c r="E311" i="3"/>
  <c r="E157" i="3"/>
  <c r="M1030" i="2"/>
  <c r="D1030" i="3"/>
  <c r="E1030" i="3"/>
  <c r="E287" i="3"/>
  <c r="E211" i="3"/>
  <c r="E363" i="3"/>
  <c r="E209" i="3"/>
  <c r="E1079" i="3"/>
  <c r="E534" i="3"/>
  <c r="E1047" i="3"/>
  <c r="D36" i="3"/>
  <c r="E36" i="3"/>
  <c r="D1093" i="3"/>
  <c r="E1093" i="3"/>
  <c r="M587" i="2"/>
  <c r="D587" i="3"/>
  <c r="E587" i="3"/>
  <c r="D2" i="3"/>
  <c r="E2" i="3"/>
  <c r="D930" i="3"/>
  <c r="E930" i="3"/>
  <c r="M735" i="2"/>
  <c r="D735" i="3"/>
  <c r="E735" i="3"/>
  <c r="M808" i="2"/>
  <c r="D808" i="3"/>
  <c r="E808" i="3"/>
  <c r="D112" i="3"/>
  <c r="E112" i="3"/>
  <c r="M790" i="2"/>
  <c r="D790" i="3"/>
  <c r="E790" i="3"/>
  <c r="D29" i="3"/>
  <c r="E29" i="3"/>
  <c r="E139" i="3"/>
  <c r="E111" i="3"/>
  <c r="E951" i="3"/>
  <c r="E765" i="3"/>
  <c r="E737" i="3"/>
  <c r="E446" i="3"/>
  <c r="E1072" i="3"/>
  <c r="M388" i="2"/>
  <c r="D388" i="3"/>
  <c r="E388" i="3"/>
  <c r="D583" i="3"/>
  <c r="E583" i="3"/>
  <c r="D570" i="3"/>
  <c r="E570" i="3"/>
  <c r="M29" i="2"/>
  <c r="D514" i="3"/>
  <c r="E514" i="3"/>
  <c r="D832" i="3"/>
  <c r="E832" i="3"/>
  <c r="D426" i="3"/>
  <c r="E426" i="3"/>
  <c r="D34" i="3"/>
  <c r="E34" i="3"/>
  <c r="M276" i="2"/>
  <c r="D276" i="3"/>
  <c r="E276" i="3"/>
  <c r="D1064" i="3"/>
  <c r="E1064" i="3"/>
  <c r="D988" i="3"/>
  <c r="E988" i="3"/>
  <c r="M557" i="2"/>
  <c r="D557" i="3"/>
  <c r="E557" i="3"/>
  <c r="D766" i="3"/>
  <c r="E766" i="3"/>
  <c r="M921" i="2"/>
  <c r="D921" i="3"/>
  <c r="E921" i="3"/>
  <c r="D1002" i="3"/>
  <c r="E1002" i="3"/>
  <c r="D1038" i="3"/>
  <c r="E1038" i="3"/>
  <c r="D1055" i="3"/>
  <c r="E1055" i="3"/>
  <c r="M413" i="2"/>
  <c r="D630" i="3"/>
  <c r="E630" i="3"/>
  <c r="E371" i="3"/>
  <c r="E247" i="3"/>
  <c r="E1044" i="3"/>
  <c r="E740" i="3"/>
  <c r="E799" i="3"/>
  <c r="E947" i="3"/>
  <c r="E883" i="3"/>
  <c r="E473" i="3"/>
  <c r="E743" i="3"/>
  <c r="E702" i="3"/>
  <c r="E771" i="3"/>
  <c r="M754" i="2"/>
  <c r="D754" i="3"/>
  <c r="E754" i="3"/>
  <c r="D588" i="3"/>
  <c r="E588" i="3"/>
  <c r="M336" i="2"/>
  <c r="D336" i="3"/>
  <c r="E336" i="3"/>
  <c r="M12" i="2"/>
  <c r="D12" i="3"/>
  <c r="E12" i="3"/>
  <c r="M676" i="2"/>
  <c r="D676" i="3"/>
  <c r="E676" i="3"/>
  <c r="D670" i="3"/>
  <c r="E670" i="3"/>
  <c r="D824" i="3"/>
  <c r="E824" i="3"/>
  <c r="D243" i="3"/>
  <c r="E243" i="3"/>
  <c r="D16" i="3"/>
  <c r="E16" i="3"/>
  <c r="M803" i="2"/>
  <c r="D803" i="3"/>
  <c r="E803" i="3"/>
  <c r="D56" i="3"/>
  <c r="E56" i="3"/>
  <c r="D504" i="3"/>
  <c r="E504" i="3"/>
  <c r="M1043" i="2"/>
  <c r="D1043" i="3"/>
  <c r="E1043" i="3"/>
  <c r="M430" i="2"/>
  <c r="D430" i="3"/>
  <c r="E430" i="3"/>
  <c r="D900" i="3"/>
  <c r="E900" i="3"/>
  <c r="D168" i="3"/>
  <c r="E168" i="3"/>
  <c r="M1081" i="2"/>
  <c r="D1081" i="3"/>
  <c r="E1081" i="3"/>
  <c r="M800" i="2"/>
  <c r="D800" i="3"/>
  <c r="E800" i="3"/>
  <c r="M94" i="2"/>
  <c r="D94" i="3"/>
  <c r="E94" i="3"/>
  <c r="D782" i="3"/>
  <c r="E782" i="3"/>
  <c r="M770" i="2"/>
  <c r="D770" i="3"/>
  <c r="E770" i="3"/>
  <c r="M4" i="2"/>
  <c r="D4" i="3"/>
  <c r="E4" i="3"/>
  <c r="M484" i="2"/>
  <c r="D484" i="3"/>
  <c r="E484" i="3"/>
  <c r="D419" i="3"/>
  <c r="E419" i="3"/>
  <c r="E1068" i="3"/>
  <c r="M637" i="2"/>
  <c r="M910" i="2"/>
  <c r="M744" i="2"/>
  <c r="M16" i="2"/>
  <c r="M781" i="2"/>
  <c r="M832" i="2"/>
  <c r="M610" i="2"/>
  <c r="M346" i="2"/>
  <c r="M270" i="2"/>
  <c r="M717" i="2"/>
  <c r="M1074" i="2"/>
  <c r="M626" i="2"/>
  <c r="M514" i="2"/>
  <c r="M283" i="2"/>
  <c r="M704" i="2"/>
  <c r="M988" i="2"/>
  <c r="M404" i="2"/>
  <c r="M8" i="2"/>
  <c r="M687" i="2"/>
  <c r="M1038" i="2"/>
  <c r="J971" i="3"/>
  <c r="N377" i="3"/>
  <c r="M861" i="2"/>
  <c r="M709" i="2"/>
  <c r="M794" i="2"/>
  <c r="M144" i="2"/>
  <c r="M177" i="2"/>
  <c r="M222" i="2"/>
  <c r="M693" i="2"/>
  <c r="M102" i="2"/>
  <c r="M293" i="2"/>
  <c r="M633" i="2"/>
  <c r="M401" i="2"/>
  <c r="M1064" i="2"/>
  <c r="M756" i="2"/>
  <c r="J714" i="3"/>
  <c r="M45" i="2"/>
  <c r="M1063" i="2"/>
  <c r="M1028" i="2"/>
  <c r="M517" i="2"/>
  <c r="M399" i="2"/>
  <c r="M320" i="2"/>
  <c r="M689" i="2"/>
  <c r="M356" i="2"/>
  <c r="M259" i="2"/>
  <c r="M839" i="2"/>
  <c r="M766" i="2"/>
  <c r="M543" i="2"/>
  <c r="M129" i="2"/>
  <c r="M680" i="2"/>
  <c r="M304" i="2"/>
  <c r="M405" i="2"/>
  <c r="M90" i="2"/>
  <c r="M112" i="2"/>
  <c r="M100" i="2"/>
  <c r="M1055" i="2"/>
  <c r="M467" i="2"/>
  <c r="M419" i="2"/>
  <c r="M856" i="2"/>
  <c r="M570" i="2"/>
  <c r="M1095" i="2"/>
  <c r="M488" i="2"/>
  <c r="M434" i="2"/>
  <c r="M823" i="2"/>
  <c r="M1056" i="2"/>
  <c r="M427" i="2"/>
  <c r="M611" i="2"/>
  <c r="M731" i="2"/>
  <c r="M840" i="2"/>
  <c r="M978" i="2"/>
  <c r="M40" i="2"/>
  <c r="M198" i="2"/>
  <c r="M714" i="2"/>
  <c r="M141" i="2"/>
  <c r="M117" i="2"/>
  <c r="M532" i="2"/>
  <c r="M479" i="2"/>
  <c r="M503" i="2"/>
  <c r="M402" i="2"/>
  <c r="M206" i="2"/>
  <c r="M56" i="2"/>
  <c r="M777" i="2"/>
  <c r="M533" i="2"/>
  <c r="M947" i="2"/>
  <c r="M836" i="2"/>
  <c r="M266" i="2"/>
  <c r="M296" i="2"/>
  <c r="N127" i="3"/>
  <c r="N376" i="3"/>
  <c r="N1074" i="3"/>
  <c r="N1078" i="3"/>
  <c r="N244" i="3"/>
  <c r="N658" i="3"/>
  <c r="N134" i="3"/>
  <c r="N320" i="3"/>
  <c r="N1097" i="3"/>
  <c r="N714" i="3"/>
  <c r="N144" i="3"/>
  <c r="N823" i="3"/>
  <c r="J63" i="3"/>
  <c r="N163" i="3"/>
  <c r="N199" i="3"/>
  <c r="J177" i="3"/>
  <c r="N222" i="3"/>
  <c r="N528" i="3"/>
  <c r="N72" i="3"/>
  <c r="N974" i="3"/>
  <c r="N235" i="3"/>
  <c r="N226" i="3"/>
  <c r="N971" i="3"/>
  <c r="J86" i="3"/>
  <c r="M905" i="2"/>
  <c r="M933" i="2"/>
  <c r="M190" i="2"/>
  <c r="M1027" i="2"/>
  <c r="M1046" i="2"/>
  <c r="M433" i="2"/>
  <c r="M974" i="2"/>
  <c r="M521" i="2"/>
  <c r="M948" i="2"/>
  <c r="M232" i="2"/>
  <c r="M1041" i="2"/>
  <c r="M272" i="2"/>
  <c r="M599" i="2"/>
  <c r="M930" i="2"/>
  <c r="J244" i="3"/>
  <c r="M555" i="2"/>
  <c r="M36" i="2"/>
  <c r="M27" i="2"/>
  <c r="M376" i="2"/>
  <c r="J974" i="3"/>
  <c r="M629" i="2"/>
  <c r="M725" i="2"/>
  <c r="M134" i="2"/>
  <c r="M1097" i="2"/>
  <c r="M371" i="2"/>
  <c r="M195" i="2"/>
  <c r="M196" i="2"/>
  <c r="M798" i="2"/>
  <c r="M314" i="2"/>
  <c r="M6" i="2"/>
  <c r="M118" i="2"/>
  <c r="M739" i="2"/>
  <c r="M678" i="2"/>
  <c r="M360" i="2"/>
  <c r="M746" i="2"/>
  <c r="M235" i="2"/>
  <c r="M528" i="2"/>
  <c r="M252" i="2"/>
  <c r="M476" i="2"/>
  <c r="M662" i="2"/>
  <c r="M530" i="2"/>
  <c r="M878" i="2"/>
  <c r="M535" i="2"/>
  <c r="M658" i="2"/>
  <c r="J376" i="3"/>
  <c r="J134" i="3"/>
  <c r="J235" i="3"/>
  <c r="J1074" i="3"/>
  <c r="J2" i="3"/>
  <c r="M583" i="2"/>
  <c r="M526" i="2"/>
  <c r="M107" i="2"/>
  <c r="M1032" i="2"/>
  <c r="M496" i="2"/>
  <c r="M120" i="2"/>
  <c r="M332" i="2"/>
  <c r="M603" i="2"/>
  <c r="M761" i="2"/>
  <c r="M870" i="2"/>
  <c r="M998" i="2"/>
  <c r="M863" i="2"/>
  <c r="M722" i="2"/>
  <c r="M825" i="2"/>
  <c r="J1097" i="3"/>
  <c r="J377" i="3"/>
  <c r="M284" i="2"/>
  <c r="M881" i="2"/>
  <c r="M785" i="2"/>
  <c r="M150" i="2"/>
  <c r="M927" i="2"/>
  <c r="M1070" i="2"/>
  <c r="J528" i="3"/>
  <c r="M749" i="2"/>
  <c r="M136" i="2"/>
  <c r="M472" i="2"/>
  <c r="M41" i="2"/>
  <c r="M31" i="2"/>
  <c r="M891" i="2"/>
  <c r="M786" i="2"/>
  <c r="J144" i="3"/>
  <c r="M335" i="2"/>
  <c r="M916" i="2"/>
  <c r="M900" i="2"/>
  <c r="J823" i="3"/>
  <c r="M72" i="2"/>
  <c r="J226" i="3"/>
  <c r="M604" i="2"/>
  <c r="M1079" i="2"/>
  <c r="M648" i="2"/>
  <c r="M504" i="2"/>
  <c r="M254" i="2"/>
  <c r="M723" i="2"/>
  <c r="M858" i="2"/>
  <c r="J320" i="3"/>
  <c r="M696" i="2"/>
  <c r="M288" i="2"/>
  <c r="M236" i="2"/>
  <c r="M210" i="2"/>
  <c r="M538" i="2"/>
  <c r="M727" i="2"/>
  <c r="M797" i="2"/>
  <c r="M126" i="2"/>
  <c r="M128" i="2"/>
  <c r="M20" i="2"/>
  <c r="M1058" i="2"/>
  <c r="N296" i="3"/>
  <c r="J296" i="3"/>
  <c r="N394" i="3"/>
  <c r="J394" i="3"/>
  <c r="M700" i="2"/>
  <c r="M37" i="2"/>
  <c r="M462" i="2"/>
  <c r="M132" i="2"/>
  <c r="M813" i="2"/>
  <c r="M743" i="2"/>
  <c r="M75" i="2"/>
  <c r="M843" i="2"/>
  <c r="M750" i="2"/>
  <c r="M33" i="2"/>
  <c r="M143" i="2"/>
  <c r="M32" i="2"/>
  <c r="M394" i="2"/>
  <c r="M453" i="2"/>
  <c r="M663" i="2"/>
  <c r="M423" i="2"/>
  <c r="M887" i="2"/>
  <c r="M490" i="2"/>
  <c r="J422" i="3"/>
  <c r="M156" i="2"/>
  <c r="M268" i="2"/>
  <c r="M935" i="2"/>
  <c r="M92" i="2"/>
  <c r="J222" i="3"/>
  <c r="M244" i="2"/>
  <c r="M357" i="2"/>
  <c r="M728" i="2"/>
  <c r="M595" i="2"/>
  <c r="J658" i="3"/>
  <c r="J163" i="3"/>
  <c r="M511" i="2"/>
  <c r="M313" i="2"/>
  <c r="M289" i="2"/>
  <c r="J127" i="3"/>
  <c r="M928" i="2"/>
  <c r="M228" i="2"/>
  <c r="M188" i="2"/>
  <c r="M115" i="2"/>
  <c r="M1037" i="2"/>
  <c r="M926" i="2"/>
  <c r="M682" i="2"/>
  <c r="M417" i="2"/>
  <c r="M1078" i="2"/>
  <c r="N165" i="3"/>
  <c r="J165" i="3"/>
  <c r="M588" i="2"/>
  <c r="M267" i="2"/>
  <c r="M167" i="2"/>
  <c r="M387" i="2"/>
  <c r="M614" i="2"/>
  <c r="M451" i="2"/>
  <c r="M804" i="2"/>
  <c r="M869" i="2"/>
  <c r="M778" i="2"/>
  <c r="M446" i="2"/>
  <c r="N262" i="3"/>
  <c r="J262" i="3"/>
  <c r="M140" i="2"/>
  <c r="M554" i="2"/>
  <c r="M705" i="2"/>
  <c r="M718" i="2"/>
  <c r="M896" i="2"/>
  <c r="M69" i="2"/>
  <c r="M1023" i="2"/>
  <c r="M408" i="2"/>
  <c r="M163" i="2"/>
  <c r="M109" i="2"/>
  <c r="M110" i="2"/>
  <c r="M851" i="2"/>
  <c r="M942" i="2"/>
  <c r="J1078" i="3"/>
  <c r="M642" i="2"/>
  <c r="M568" i="2"/>
  <c r="M938" i="2"/>
  <c r="M805" i="2"/>
  <c r="M243" i="2"/>
  <c r="M1099" i="2"/>
  <c r="N177" i="3"/>
  <c r="M214" i="2"/>
  <c r="M539" i="2"/>
  <c r="M898" i="2"/>
  <c r="M281" i="2"/>
  <c r="M592" i="2"/>
  <c r="M82" i="2"/>
  <c r="M80" i="2"/>
  <c r="N270" i="3"/>
  <c r="J270" i="3"/>
  <c r="N630" i="3"/>
  <c r="M166" i="2"/>
  <c r="M666" i="2"/>
  <c r="M915" i="2"/>
  <c r="M890" i="2"/>
  <c r="M130" i="2"/>
  <c r="M240" i="2"/>
  <c r="M669" i="2"/>
  <c r="M279" i="2"/>
  <c r="M741" i="2"/>
  <c r="M193" i="2"/>
  <c r="M147" i="2"/>
  <c r="M160" i="2"/>
  <c r="M589" i="2"/>
  <c r="M835" i="2"/>
  <c r="M116" i="2"/>
  <c r="M152" i="2"/>
  <c r="N611" i="3"/>
  <c r="J611" i="3"/>
  <c r="M393" i="2"/>
  <c r="N182" i="3"/>
  <c r="J182" i="3"/>
  <c r="M763" i="2"/>
  <c r="M103" i="2"/>
  <c r="N722" i="3"/>
  <c r="J722" i="3"/>
  <c r="N104" i="3"/>
  <c r="J104" i="3"/>
  <c r="N942" i="3"/>
  <c r="J942" i="3"/>
  <c r="M497" i="2"/>
  <c r="M295" i="2"/>
  <c r="M547" i="2"/>
  <c r="M373" i="2"/>
  <c r="M113" i="2"/>
  <c r="M574" i="2"/>
  <c r="M148" i="2"/>
  <c r="M1005" i="2"/>
  <c r="M234" i="2"/>
  <c r="M466" i="2"/>
  <c r="M447" i="2"/>
  <c r="M638" i="2"/>
  <c r="M501" i="2"/>
  <c r="M410" i="2"/>
  <c r="M937" i="2"/>
  <c r="M621" i="2"/>
  <c r="M782" i="2"/>
  <c r="M440" i="2"/>
  <c r="M1100" i="2"/>
  <c r="M762" i="2"/>
  <c r="M483" i="2"/>
  <c r="M381" i="2"/>
  <c r="M422" i="2"/>
  <c r="M972" i="2"/>
  <c r="M274" i="2"/>
  <c r="N1056" i="3"/>
  <c r="J1056" i="3"/>
  <c r="M340" i="2"/>
  <c r="M641" i="2"/>
  <c r="N662" i="3"/>
  <c r="J662" i="3"/>
  <c r="N996" i="3"/>
  <c r="J996" i="3"/>
  <c r="M263" i="2"/>
  <c r="N272" i="3"/>
  <c r="J272" i="3"/>
  <c r="M317" i="2"/>
  <c r="M688" i="2"/>
  <c r="N800" i="3"/>
  <c r="M659" i="2"/>
  <c r="M277" i="2"/>
  <c r="N533" i="3"/>
  <c r="J533" i="3"/>
  <c r="M995" i="2"/>
  <c r="M308" i="2"/>
  <c r="M192" i="2"/>
  <c r="M239" i="2"/>
  <c r="M852" i="2"/>
  <c r="M328" i="2"/>
  <c r="M692" i="2"/>
  <c r="M303" i="2"/>
  <c r="M789" i="2"/>
  <c r="M681" i="2"/>
  <c r="N827" i="3"/>
  <c r="J827" i="3"/>
  <c r="M372" i="2"/>
  <c r="N569" i="3"/>
  <c r="J569" i="3"/>
  <c r="M25" i="2"/>
  <c r="M924" i="2"/>
  <c r="M877" i="2"/>
  <c r="N346" i="3"/>
  <c r="J346" i="3"/>
  <c r="M493" i="2"/>
  <c r="M817" i="2"/>
  <c r="M772" i="2"/>
  <c r="M3" i="2"/>
  <c r="M1050" i="2"/>
  <c r="M411" i="2"/>
  <c r="M586" i="2"/>
  <c r="N1058" i="3"/>
  <c r="J1058" i="3"/>
  <c r="N476" i="3"/>
  <c r="J476" i="3"/>
  <c r="M862" i="2"/>
  <c r="M634" i="2"/>
  <c r="M217" i="2"/>
  <c r="M525" i="2"/>
  <c r="N599" i="3"/>
  <c r="J599" i="3"/>
  <c r="N744" i="3"/>
  <c r="J744" i="3"/>
  <c r="N517" i="3"/>
  <c r="J517" i="3"/>
  <c r="M418" i="2"/>
  <c r="M531" i="2"/>
  <c r="M151" i="2"/>
  <c r="N206" i="3"/>
  <c r="J206" i="3"/>
  <c r="M596" i="2"/>
  <c r="N858" i="3"/>
  <c r="J858" i="3"/>
  <c r="M189" i="2"/>
  <c r="M1002" i="2"/>
  <c r="M991" i="2"/>
  <c r="N63" i="3"/>
  <c r="N2" i="3"/>
  <c r="J72" i="3"/>
  <c r="M301" i="2"/>
  <c r="M816" i="2"/>
  <c r="M650" i="2"/>
  <c r="L86" i="3"/>
  <c r="E86" i="3"/>
  <c r="M480" i="2"/>
  <c r="M463" i="2"/>
  <c r="M581" i="2"/>
  <c r="M559" i="2"/>
  <c r="M812" i="2"/>
  <c r="M231" i="2"/>
  <c r="M475" i="2"/>
  <c r="N707" i="3"/>
  <c r="J707" i="3"/>
  <c r="M956" i="2"/>
  <c r="N372" i="3"/>
  <c r="J372" i="3"/>
  <c r="M724" i="2"/>
  <c r="M108" i="2"/>
  <c r="N202" i="3"/>
  <c r="J202" i="3"/>
  <c r="M319" i="2"/>
  <c r="M449" i="2"/>
  <c r="M908" i="2"/>
  <c r="M1020" i="2"/>
  <c r="M1052" i="2"/>
  <c r="M922" i="2"/>
  <c r="M159" i="2"/>
  <c r="M819" i="2"/>
  <c r="M1059" i="2"/>
  <c r="M251" i="2"/>
  <c r="M482" i="2"/>
  <c r="N455" i="3"/>
  <c r="J455" i="3"/>
  <c r="M940" i="2"/>
  <c r="M119" i="2"/>
  <c r="M123" i="2"/>
  <c r="M363" i="2"/>
  <c r="M565" i="2"/>
  <c r="M285" i="2"/>
  <c r="M455" i="2"/>
  <c r="L8" i="3"/>
  <c r="E8" i="3"/>
  <c r="M618" i="2"/>
  <c r="M833" i="2"/>
  <c r="M258" i="2"/>
  <c r="M520" i="2"/>
  <c r="M980" i="2"/>
  <c r="N167" i="3"/>
  <c r="J167" i="3"/>
  <c r="M456" i="2"/>
  <c r="M617" i="2"/>
  <c r="M55" i="2"/>
  <c r="M60" i="2"/>
  <c r="M967" i="2"/>
  <c r="M655" i="2"/>
  <c r="M1017" i="2"/>
  <c r="M443" i="2"/>
  <c r="M771" i="2"/>
  <c r="M1003" i="2"/>
  <c r="N419" i="3"/>
  <c r="J419" i="3"/>
  <c r="M469" i="2"/>
  <c r="M164" i="2"/>
  <c r="M397" i="2"/>
  <c r="M654" i="2"/>
  <c r="M416" i="2"/>
  <c r="M500" i="2"/>
  <c r="M625" i="2"/>
  <c r="M436" i="2"/>
  <c r="M936" i="2"/>
  <c r="M1069" i="2"/>
  <c r="M229" i="2"/>
  <c r="M855" i="2"/>
  <c r="M1012" i="2"/>
  <c r="M216" i="2"/>
  <c r="M297" i="2"/>
  <c r="M491" i="2"/>
  <c r="M773" i="2"/>
  <c r="M624" i="2"/>
  <c r="M737" i="2"/>
  <c r="M707" i="2"/>
  <c r="M1089" i="2"/>
  <c r="M54" i="2"/>
  <c r="M1073" i="2"/>
  <c r="M250" i="2"/>
  <c r="M352" i="2"/>
  <c r="M561" i="2"/>
  <c r="M1019" i="2"/>
  <c r="M135" i="2"/>
  <c r="M318" i="2"/>
  <c r="M499" i="2"/>
  <c r="M809" i="2"/>
  <c r="N152" i="3"/>
  <c r="J152" i="3"/>
  <c r="N240" i="3"/>
  <c r="J240" i="3"/>
  <c r="M435" i="2"/>
  <c r="M701" i="2"/>
  <c r="M441" i="2"/>
  <c r="M668" i="2"/>
  <c r="M359" i="2"/>
  <c r="M246" i="2"/>
  <c r="M14" i="2"/>
  <c r="M74" i="2"/>
  <c r="M19" i="2"/>
  <c r="M1051" i="2"/>
  <c r="M487" i="2"/>
  <c r="M1047" i="2"/>
  <c r="M238" i="2"/>
  <c r="M542" i="2"/>
  <c r="M280" i="2"/>
  <c r="M758" i="2"/>
  <c r="M58" i="2"/>
  <c r="M11" i="2"/>
  <c r="M24" i="2"/>
  <c r="M275" i="2"/>
  <c r="M713" i="2"/>
  <c r="M963" i="2"/>
  <c r="M125" i="2"/>
  <c r="M365" i="2"/>
  <c r="M1068" i="2"/>
  <c r="M348" i="2"/>
  <c r="M549" i="2"/>
  <c r="M831" i="2"/>
  <c r="N1093" i="3"/>
  <c r="J1093" i="3"/>
  <c r="N750" i="3"/>
  <c r="J750" i="3"/>
  <c r="M841" i="2"/>
  <c r="M93" i="2"/>
  <c r="M5" i="2"/>
  <c r="M111" i="2"/>
  <c r="M287" i="2"/>
  <c r="M155" i="2"/>
  <c r="M400" i="2"/>
  <c r="M1075" i="2"/>
  <c r="M105" i="2"/>
  <c r="M324" i="2"/>
  <c r="M145" i="2"/>
  <c r="M299" i="2"/>
  <c r="M976" i="2"/>
  <c r="M323" i="2"/>
  <c r="N92" i="3"/>
  <c r="J92" i="3"/>
  <c r="M847" i="2"/>
  <c r="M124" i="2"/>
  <c r="M524" i="2"/>
  <c r="M133" i="2"/>
  <c r="M424" i="2"/>
  <c r="M1082" i="2"/>
  <c r="M331" i="2"/>
  <c r="M186" i="2"/>
  <c r="M380" i="2"/>
  <c r="M865" i="2"/>
  <c r="M305" i="2"/>
  <c r="M767" i="2"/>
  <c r="M344" i="2"/>
  <c r="M522" i="2"/>
  <c r="M28" i="2"/>
  <c r="M170" i="2"/>
  <c r="M895" i="2"/>
  <c r="M137" i="2"/>
  <c r="M776" i="2"/>
  <c r="M149" i="2"/>
  <c r="M437" i="2"/>
  <c r="M931" i="2"/>
  <c r="N130" i="3"/>
  <c r="J130" i="3"/>
  <c r="M353" i="2"/>
  <c r="M651" i="2"/>
  <c r="M191" i="2"/>
  <c r="M396" i="2"/>
  <c r="M1087" i="2"/>
  <c r="N894" i="3"/>
  <c r="J894" i="3"/>
  <c r="M590" i="2"/>
  <c r="M873" i="2"/>
  <c r="M986" i="2"/>
  <c r="M50" i="2"/>
  <c r="M573" i="2"/>
  <c r="M902" i="2"/>
  <c r="M553" i="2"/>
  <c r="M194" i="2"/>
  <c r="M460" i="2"/>
  <c r="M420" i="2"/>
  <c r="M674" i="2"/>
  <c r="M327" i="2"/>
  <c r="N1034" i="3"/>
  <c r="J1034" i="3"/>
  <c r="N196" i="3"/>
  <c r="J196" i="3"/>
  <c r="M1007" i="2"/>
  <c r="N304" i="3"/>
  <c r="J304" i="3"/>
  <c r="N898" i="3"/>
  <c r="J898" i="3"/>
  <c r="N794" i="3"/>
  <c r="J794" i="3"/>
  <c r="M673" i="2"/>
  <c r="M256" i="2"/>
  <c r="L433" i="3"/>
  <c r="E433" i="3"/>
  <c r="M752" i="2"/>
  <c r="M1045" i="2"/>
  <c r="M667" i="2"/>
  <c r="M909" i="2"/>
  <c r="M556" i="2"/>
  <c r="M114" i="2"/>
  <c r="M706" i="2"/>
  <c r="M1054" i="2"/>
  <c r="M162" i="2"/>
  <c r="M598" i="2"/>
  <c r="M868" i="2"/>
  <c r="M391" i="2"/>
  <c r="M828" i="2"/>
  <c r="M48" i="2"/>
  <c r="M325" i="2"/>
  <c r="M657" i="2"/>
  <c r="M647" i="2"/>
  <c r="N402" i="3"/>
  <c r="J402" i="3"/>
  <c r="M225" i="2"/>
  <c r="M571" i="2"/>
  <c r="M929" i="2"/>
  <c r="M918" i="2"/>
  <c r="M237" i="2"/>
  <c r="M341" i="2"/>
  <c r="M1000" i="2"/>
  <c r="M342" i="2"/>
  <c r="M337" i="2"/>
  <c r="M664" i="2"/>
  <c r="M205" i="2"/>
  <c r="M414" i="2"/>
  <c r="M594" i="2"/>
  <c r="M806" i="2"/>
  <c r="M1096" i="2"/>
  <c r="M347" i="2"/>
  <c r="M572" i="2"/>
  <c r="M829" i="2"/>
  <c r="M1011" i="2"/>
  <c r="M220" i="2"/>
  <c r="M454" i="2"/>
  <c r="M729" i="2"/>
  <c r="M880" i="2"/>
  <c r="M421" i="2"/>
  <c r="M585" i="2"/>
  <c r="M730" i="2"/>
  <c r="M1083" i="2"/>
  <c r="M322" i="2"/>
  <c r="M223" i="2"/>
  <c r="M383" i="2"/>
  <c r="M508" i="2"/>
  <c r="M665" i="2"/>
  <c r="M977" i="2"/>
  <c r="M174" i="2"/>
  <c r="M392" i="2"/>
  <c r="M954" i="2"/>
  <c r="M385" i="2"/>
  <c r="M964" i="2"/>
  <c r="M719" i="2"/>
  <c r="M993" i="2"/>
  <c r="M438" i="2"/>
  <c r="M548" i="2"/>
  <c r="M1022" i="2"/>
  <c r="M660" i="2"/>
  <c r="M753" i="2"/>
  <c r="M973" i="2"/>
  <c r="M176" i="2"/>
  <c r="M620" i="2"/>
  <c r="M912" i="2"/>
  <c r="M537" i="2"/>
  <c r="M962" i="2"/>
  <c r="M461" i="2"/>
  <c r="M122" i="2"/>
  <c r="M989" i="2"/>
  <c r="M70" i="2"/>
  <c r="M101" i="2"/>
  <c r="M95" i="2"/>
  <c r="M64" i="2"/>
  <c r="M15" i="2"/>
  <c r="M22" i="2"/>
  <c r="M330" i="2"/>
  <c r="M950" i="2"/>
  <c r="M801" i="2"/>
  <c r="M326" i="2"/>
  <c r="M106" i="2"/>
  <c r="M7" i="2"/>
  <c r="M200" i="2"/>
  <c r="M679" i="2"/>
  <c r="M492" i="2"/>
  <c r="M541" i="2"/>
  <c r="M66" i="2"/>
  <c r="M212" i="2"/>
  <c r="M257" i="2"/>
  <c r="M932" i="2"/>
  <c r="M457" i="2"/>
  <c r="M53" i="2"/>
  <c r="M30" i="2"/>
  <c r="M71" i="2"/>
  <c r="N3" i="3"/>
  <c r="J3" i="3"/>
  <c r="M224" i="2"/>
  <c r="N288" i="3"/>
  <c r="J288" i="3"/>
  <c r="M486" i="2"/>
  <c r="M1067" i="2"/>
  <c r="M207" i="2"/>
  <c r="M733" i="2"/>
  <c r="M139" i="2"/>
  <c r="J816" i="3"/>
  <c r="N482" i="3"/>
  <c r="J482" i="3"/>
  <c r="M171" i="2"/>
  <c r="M185" i="2"/>
  <c r="M628" i="2"/>
  <c r="M834" i="2"/>
  <c r="M1101" i="2"/>
  <c r="M369" i="2"/>
  <c r="M494" i="2"/>
  <c r="M584" i="2"/>
  <c r="M874" i="2"/>
  <c r="M1016" i="2"/>
  <c r="M315" i="2"/>
  <c r="M606" i="2"/>
  <c r="M751" i="2"/>
  <c r="M941" i="2"/>
  <c r="N191" i="3"/>
  <c r="J191" i="3"/>
  <c r="M282" i="2"/>
  <c r="N426" i="3"/>
  <c r="J426" i="3"/>
  <c r="M601" i="2"/>
  <c r="M740" i="2"/>
  <c r="M901" i="2"/>
  <c r="M338" i="2"/>
  <c r="M312" i="2"/>
  <c r="M406" i="2"/>
  <c r="M536" i="2"/>
  <c r="M703" i="2"/>
  <c r="M848" i="2"/>
  <c r="M992" i="2"/>
  <c r="M361" i="2"/>
  <c r="M498" i="2"/>
  <c r="M983" i="2"/>
  <c r="N463" i="3"/>
  <c r="J463" i="3"/>
  <c r="M999" i="2"/>
  <c r="N786" i="3"/>
  <c r="J786" i="3"/>
  <c r="M452" i="2"/>
  <c r="M699" i="2"/>
  <c r="N1042" i="3"/>
  <c r="J1042" i="3"/>
  <c r="M242" i="2"/>
  <c r="M820" i="2"/>
  <c r="M1009" i="2"/>
  <c r="M307" i="2"/>
  <c r="M661" i="2"/>
  <c r="M959" i="2"/>
  <c r="M579" i="2"/>
  <c r="M1071" i="2"/>
  <c r="M953" i="2"/>
  <c r="M468" i="2"/>
  <c r="M44" i="2"/>
  <c r="M79" i="2"/>
  <c r="M83" i="2"/>
  <c r="M51" i="2"/>
  <c r="M10" i="2"/>
  <c r="N948" i="3"/>
  <c r="M17" i="2"/>
  <c r="M984" i="2"/>
  <c r="M712" i="2"/>
  <c r="M271" i="2"/>
  <c r="M552" i="2"/>
  <c r="M563" i="2"/>
  <c r="M213" i="2"/>
  <c r="M218" i="2"/>
  <c r="M187" i="2"/>
  <c r="M265" i="2"/>
  <c r="M459" i="2"/>
  <c r="M734" i="2"/>
  <c r="M1010" i="2"/>
  <c r="M768" i="2"/>
  <c r="M879" i="2"/>
  <c r="M1029" i="2"/>
  <c r="M201" i="2"/>
  <c r="M432" i="2"/>
  <c r="M757" i="2"/>
  <c r="M1006" i="2"/>
  <c r="M473" i="2"/>
  <c r="M562" i="2"/>
  <c r="M791" i="2"/>
  <c r="M181" i="2"/>
  <c r="M395" i="2"/>
  <c r="M742" i="2"/>
  <c r="M997" i="2"/>
  <c r="M333" i="2"/>
  <c r="M412" i="2"/>
  <c r="M854" i="2"/>
  <c r="M1008" i="2"/>
  <c r="M513" i="2"/>
  <c r="M738" i="2"/>
  <c r="M698" i="2"/>
  <c r="N313" i="3"/>
  <c r="J313" i="3"/>
  <c r="N1014" i="3"/>
  <c r="J1014" i="3"/>
  <c r="N666" i="3"/>
  <c r="J666" i="3"/>
  <c r="M184" i="2"/>
  <c r="M591" i="2"/>
  <c r="M1057" i="2"/>
  <c r="M1072" i="2"/>
  <c r="M775" i="2"/>
  <c r="M888" i="2"/>
  <c r="M49" i="2"/>
  <c r="M99" i="2"/>
  <c r="M42" i="2"/>
  <c r="N31" i="3"/>
  <c r="J31" i="3"/>
  <c r="M91" i="2"/>
  <c r="M57" i="2"/>
  <c r="M219" i="2"/>
  <c r="M465" i="2"/>
  <c r="M321" i="2"/>
  <c r="M1084" i="2"/>
  <c r="M860" i="2"/>
  <c r="M934" i="2"/>
  <c r="M643" i="2"/>
  <c r="M897" i="2"/>
  <c r="M736" i="2"/>
  <c r="M76" i="2"/>
  <c r="M990" i="2"/>
  <c r="M448" i="2"/>
  <c r="M255" i="2"/>
  <c r="M294" i="2"/>
  <c r="M649" i="2"/>
  <c r="M253" i="2"/>
  <c r="M291" i="2"/>
  <c r="M398" i="2"/>
  <c r="N360" i="3"/>
  <c r="J360" i="3"/>
  <c r="M509" i="2"/>
  <c r="M382" i="2"/>
  <c r="M59" i="2"/>
  <c r="M87" i="2"/>
  <c r="M89" i="2"/>
  <c r="M180" i="2"/>
  <c r="M425" i="2"/>
  <c r="M67" i="2"/>
  <c r="M458" i="2"/>
  <c r="M183" i="2"/>
  <c r="M172" i="2"/>
  <c r="M464" i="2"/>
  <c r="M644" i="2"/>
  <c r="M889" i="2"/>
  <c r="M375" i="2"/>
  <c r="J504" i="3"/>
  <c r="M612" i="2"/>
  <c r="M920" i="2"/>
  <c r="M1039" i="2"/>
  <c r="M358" i="2"/>
  <c r="M640" i="2"/>
  <c r="M802" i="2"/>
  <c r="M946" i="2"/>
  <c r="M298" i="2"/>
  <c r="M607" i="2"/>
  <c r="M769" i="2"/>
  <c r="M906" i="2"/>
  <c r="M608" i="2"/>
  <c r="M558" i="2"/>
  <c r="M720" i="2"/>
  <c r="M1013" i="2"/>
  <c r="M378" i="2"/>
  <c r="M616" i="2"/>
  <c r="M1061" i="2"/>
  <c r="M575" i="2"/>
  <c r="M799" i="2"/>
  <c r="M1036" i="2"/>
  <c r="M474" i="2"/>
  <c r="M732" i="2"/>
  <c r="M367" i="2"/>
  <c r="M686" i="2"/>
  <c r="M886" i="2"/>
  <c r="M715" i="2"/>
  <c r="M1024" i="2"/>
  <c r="N217" i="3"/>
  <c r="J217" i="3"/>
  <c r="M593" i="2"/>
  <c r="N1070" i="3"/>
  <c r="J1070" i="3"/>
  <c r="M68" i="2"/>
  <c r="L399" i="3"/>
  <c r="E399" i="3"/>
  <c r="M545" i="2"/>
  <c r="M512" i="2"/>
  <c r="M597" i="2"/>
  <c r="M849" i="2"/>
  <c r="M711" i="2"/>
  <c r="M471" i="2"/>
  <c r="M203" i="2"/>
  <c r="M507" i="2"/>
  <c r="M994" i="2"/>
  <c r="M979" i="2"/>
  <c r="M807" i="2"/>
  <c r="M261" i="2"/>
  <c r="M540" i="2"/>
  <c r="M245" i="2"/>
  <c r="M892" i="2"/>
  <c r="M582" i="2"/>
  <c r="M952" i="2"/>
  <c r="M913" i="2"/>
  <c r="M249" i="2"/>
  <c r="M764" i="2"/>
  <c r="M675" i="2"/>
  <c r="M987" i="2"/>
  <c r="M671" i="2"/>
  <c r="M211" i="2"/>
  <c r="N301" i="3"/>
  <c r="J301" i="3"/>
  <c r="M286" i="2"/>
  <c r="M527" i="2"/>
  <c r="M784" i="2"/>
  <c r="M1092" i="2"/>
  <c r="M415" i="2"/>
  <c r="M544" i="2"/>
  <c r="M779" i="2"/>
  <c r="M925" i="2"/>
  <c r="M1048" i="2"/>
  <c r="M478" i="2"/>
  <c r="M774" i="2"/>
  <c r="M1021" i="2"/>
  <c r="N110" i="3"/>
  <c r="J110" i="3"/>
  <c r="M489" i="2"/>
  <c r="M876" i="2"/>
  <c r="M209" i="2"/>
  <c r="M273" i="2"/>
  <c r="M428" i="2"/>
  <c r="M759" i="2"/>
  <c r="M1080" i="2"/>
  <c r="M339" i="2"/>
  <c r="M439" i="2"/>
  <c r="M564" i="2"/>
  <c r="M748" i="2"/>
  <c r="M866" i="2"/>
  <c r="M1018" i="2"/>
  <c r="M609" i="2"/>
  <c r="M560" i="2"/>
  <c r="M838" i="2"/>
  <c r="M248" i="2"/>
  <c r="M765" i="2"/>
  <c r="M826" i="2"/>
  <c r="M230" i="2"/>
  <c r="M788" i="2"/>
  <c r="M1076" i="2"/>
  <c r="M1086" i="2"/>
  <c r="M345" i="2"/>
  <c r="M939" i="2"/>
  <c r="M914" i="2"/>
  <c r="M73" i="2"/>
  <c r="M35" i="2"/>
  <c r="M18" i="2"/>
  <c r="M88" i="2"/>
  <c r="M38" i="2"/>
  <c r="N96" i="3"/>
  <c r="J96" i="3"/>
  <c r="M65" i="2"/>
  <c r="M52" i="2"/>
  <c r="M78" i="2"/>
  <c r="N526" i="3"/>
  <c r="J526" i="3"/>
  <c r="M639" i="2"/>
  <c r="M969" i="2"/>
  <c r="M796" i="2"/>
  <c r="N480" i="3"/>
  <c r="J480" i="3"/>
  <c r="M842" i="2"/>
  <c r="M85" i="2"/>
  <c r="M403" i="2"/>
  <c r="M672" i="2"/>
  <c r="M632" i="2"/>
  <c r="M169" i="2"/>
  <c r="M477" i="2"/>
  <c r="M567" i="2"/>
  <c r="M975" i="2"/>
  <c r="M691" i="2"/>
  <c r="M631" i="2"/>
  <c r="M821" i="2"/>
  <c r="M903" i="2"/>
  <c r="M850" i="2"/>
  <c r="M683" i="2"/>
  <c r="M845" i="2"/>
  <c r="M875" i="2"/>
  <c r="M175" i="2"/>
  <c r="M968" i="2"/>
  <c r="M755" i="2"/>
  <c r="M783" i="2"/>
  <c r="M208" i="2"/>
  <c r="M1088" i="2"/>
  <c r="M652" i="2"/>
  <c r="M818" i="2"/>
  <c r="M1053" i="2"/>
  <c r="M221" i="2"/>
  <c r="J930" i="3"/>
  <c r="M1035" i="2"/>
  <c r="M619" i="2"/>
  <c r="M1060" i="2"/>
  <c r="M384" i="2"/>
  <c r="M622" i="2"/>
  <c r="M407" i="2"/>
  <c r="M481" i="2"/>
  <c r="M747" i="2"/>
  <c r="M1085" i="2"/>
  <c r="M627" i="2"/>
  <c r="M77" i="2"/>
  <c r="M1004" i="2"/>
  <c r="M982" i="2"/>
  <c r="N243" i="3"/>
  <c r="M970" i="2"/>
  <c r="M685" i="2"/>
  <c r="M917" i="2"/>
  <c r="M290" i="2"/>
  <c r="M923" i="2"/>
  <c r="M161" i="2"/>
  <c r="M846" i="2"/>
  <c r="M943" i="2"/>
  <c r="M645" i="2"/>
  <c r="M566" i="2"/>
  <c r="M138" i="2"/>
  <c r="M864" i="2"/>
  <c r="M957" i="2"/>
  <c r="M450" i="2"/>
  <c r="M13" i="2"/>
  <c r="M343" i="2"/>
  <c r="M944" i="2"/>
  <c r="M9" i="2"/>
  <c r="M204" i="2"/>
  <c r="M656" i="2"/>
  <c r="M445" i="2"/>
  <c r="M760" i="2"/>
  <c r="M1094" i="2"/>
  <c r="M516" i="2"/>
  <c r="M721" i="2"/>
  <c r="M949" i="2"/>
  <c r="M227" i="2"/>
  <c r="M302" i="2"/>
  <c r="M605" i="2"/>
  <c r="M884" i="2"/>
  <c r="M178" i="2"/>
  <c r="M431" i="2"/>
  <c r="M550" i="2"/>
  <c r="M646" i="2"/>
  <c r="M795" i="2"/>
  <c r="M955" i="2"/>
  <c r="M233" i="2"/>
  <c r="M309" i="2"/>
  <c r="M523" i="2"/>
  <c r="M635" i="2"/>
  <c r="M780" i="2"/>
  <c r="M951" i="2"/>
  <c r="M1044" i="2"/>
  <c r="M310" i="2"/>
  <c r="M506" i="2"/>
  <c r="M653" i="2"/>
  <c r="M966" i="2"/>
  <c r="M311" i="2"/>
  <c r="M278" i="2"/>
  <c r="M519" i="2"/>
  <c r="M792" i="2"/>
  <c r="M349" i="2"/>
  <c r="M580" i="2"/>
  <c r="M872" i="2"/>
  <c r="M1065" i="2"/>
  <c r="M883" i="2"/>
  <c r="M636" i="2"/>
  <c r="M871" i="2"/>
  <c r="M444" i="2"/>
  <c r="M844" i="2"/>
  <c r="M853" i="2"/>
  <c r="M867" i="2"/>
  <c r="M264" i="2"/>
  <c r="M716" i="2"/>
  <c r="M702" i="2"/>
  <c r="M981" i="2"/>
  <c r="M81" i="2"/>
  <c r="M708" i="2"/>
  <c r="M46" i="2"/>
  <c r="M47" i="2"/>
  <c r="M62" i="2"/>
  <c r="M84" i="2"/>
  <c r="M23" i="2"/>
  <c r="M98" i="2"/>
  <c r="M157" i="2"/>
  <c r="N637" i="3"/>
  <c r="J637" i="3"/>
  <c r="M329" i="2"/>
  <c r="M43" i="2"/>
  <c r="M97" i="2"/>
  <c r="N33" i="3"/>
  <c r="J33" i="3"/>
  <c r="M142" i="2"/>
  <c r="M551" i="2"/>
  <c r="M534" i="2"/>
  <c r="M502" i="2"/>
  <c r="M815" i="2"/>
  <c r="M354" i="2"/>
  <c r="M362" i="2"/>
  <c r="M695" i="2"/>
  <c r="M1001" i="2"/>
  <c r="M389" i="2"/>
  <c r="M837" i="2"/>
  <c r="M374" i="2"/>
  <c r="M470" i="2"/>
  <c r="M1015" i="2"/>
  <c r="M623" i="2"/>
  <c r="M945" i="2"/>
  <c r="M370" i="2"/>
  <c r="N303" i="3"/>
  <c r="J303" i="3"/>
  <c r="M495" i="2"/>
  <c r="M613" i="2"/>
  <c r="M602" i="2"/>
  <c r="M859" i="2"/>
  <c r="M241" i="2"/>
  <c r="M269" i="2"/>
  <c r="M1031" i="2"/>
  <c r="M153" i="2"/>
  <c r="M215" i="2"/>
  <c r="M386" i="2"/>
  <c r="M694" i="2"/>
  <c r="M1062" i="2"/>
  <c r="M960" i="2"/>
  <c r="M179" i="2"/>
  <c r="M442" i="2"/>
  <c r="M690" i="2"/>
  <c r="M830" i="2"/>
  <c r="M961" i="2"/>
  <c r="M1049" i="2"/>
  <c r="M173" i="2"/>
  <c r="M355" i="2"/>
  <c r="M485" i="2"/>
  <c r="M615" i="2"/>
  <c r="M787" i="2"/>
  <c r="M1090" i="2"/>
  <c r="M390" i="2"/>
  <c r="M810" i="2"/>
  <c r="M247" i="2"/>
  <c r="M904" i="2"/>
  <c r="M334" i="2"/>
  <c r="M515" i="2"/>
  <c r="M576" i="2"/>
  <c r="M726" i="2"/>
  <c r="M958" i="2"/>
  <c r="M306" i="2"/>
  <c r="M899" i="2"/>
  <c r="M146" i="2"/>
  <c r="M814" i="2"/>
  <c r="N822" i="3"/>
  <c r="J822" i="3"/>
  <c r="J782" i="3"/>
  <c r="L127" i="3"/>
  <c r="E127" i="3"/>
  <c r="M1091" i="2"/>
  <c r="M39" i="2"/>
  <c r="N422" i="3"/>
  <c r="J600" i="3"/>
  <c r="N816" i="3"/>
  <c r="N600" i="3"/>
  <c r="J21" i="3"/>
  <c r="N1038" i="3"/>
  <c r="N21" i="3"/>
  <c r="N388" i="3"/>
  <c r="N504" i="3"/>
  <c r="J766" i="3"/>
  <c r="J112" i="3"/>
  <c r="J1064" i="3"/>
  <c r="J670" i="3"/>
  <c r="N1064" i="3"/>
  <c r="J1038" i="3"/>
  <c r="N782" i="3"/>
  <c r="J570" i="3"/>
  <c r="N112" i="3"/>
  <c r="J12" i="3"/>
  <c r="J900" i="3"/>
  <c r="N12" i="3"/>
  <c r="N988" i="3"/>
  <c r="N29" i="3"/>
  <c r="N16" i="3"/>
  <c r="J514" i="3"/>
  <c r="N900" i="3"/>
  <c r="J803" i="3"/>
  <c r="N570" i="3"/>
  <c r="J292" i="3"/>
  <c r="J948" i="3"/>
  <c r="N292" i="3"/>
  <c r="N1043" i="3"/>
  <c r="N930" i="3"/>
  <c r="J168" i="3"/>
  <c r="J587" i="3"/>
  <c r="J800" i="3"/>
  <c r="J630" i="3"/>
  <c r="J16" i="3"/>
  <c r="J34" i="3"/>
  <c r="N168" i="3"/>
  <c r="J832" i="3"/>
  <c r="N587" i="3"/>
  <c r="N832" i="3"/>
  <c r="N514" i="3"/>
  <c r="J260" i="3"/>
  <c r="N34" i="3"/>
  <c r="J388" i="3"/>
  <c r="N260" i="3"/>
  <c r="J988" i="3"/>
  <c r="J824" i="3"/>
  <c r="J29" i="3"/>
  <c r="J1043" i="3"/>
  <c r="N808" i="3"/>
  <c r="N4" i="3"/>
  <c r="J4" i="3"/>
  <c r="J907" i="3"/>
  <c r="N254" i="3"/>
  <c r="J254" i="3"/>
  <c r="J808" i="3"/>
  <c r="N670" i="3"/>
  <c r="J554" i="3"/>
  <c r="N554" i="3"/>
  <c r="J583" i="3"/>
  <c r="N803" i="3"/>
  <c r="N824" i="3"/>
  <c r="N56" i="3"/>
  <c r="N766" i="3"/>
  <c r="J56" i="3"/>
  <c r="N907" i="3"/>
  <c r="N588" i="3"/>
  <c r="J36" i="3"/>
  <c r="N440" i="3"/>
  <c r="N1066" i="3"/>
  <c r="J32" i="3"/>
  <c r="N267" i="3"/>
  <c r="N583" i="3"/>
  <c r="N790" i="3"/>
  <c r="N1055" i="3"/>
  <c r="J1055" i="3"/>
  <c r="J790" i="3"/>
  <c r="J440" i="3"/>
  <c r="J588" i="3"/>
  <c r="N356" i="3"/>
  <c r="N379" i="3"/>
  <c r="J518" i="3"/>
  <c r="J267" i="3"/>
  <c r="N36" i="3"/>
  <c r="N518" i="3"/>
  <c r="J243" i="3"/>
  <c r="J40" i="3"/>
  <c r="N40" i="3"/>
  <c r="N557" i="3"/>
  <c r="J557" i="3"/>
  <c r="N131" i="3"/>
  <c r="J131" i="3"/>
  <c r="J379" i="3"/>
  <c r="N198" i="3"/>
  <c r="J198" i="3"/>
  <c r="N462" i="3"/>
  <c r="J356" i="3"/>
  <c r="J80" i="3"/>
  <c r="N80" i="3"/>
  <c r="N568" i="3"/>
  <c r="J568" i="3"/>
  <c r="N610" i="3"/>
  <c r="J610" i="3"/>
  <c r="J90" i="3"/>
  <c r="N90" i="3"/>
  <c r="N727" i="3"/>
  <c r="J727" i="3"/>
  <c r="N863" i="3"/>
  <c r="J863" i="3"/>
  <c r="J8" i="3"/>
  <c r="N8" i="3"/>
  <c r="N693" i="3"/>
  <c r="J693" i="3"/>
  <c r="N141" i="3"/>
  <c r="J141" i="3"/>
  <c r="N109" i="3"/>
  <c r="J109" i="3"/>
  <c r="N642" i="3"/>
  <c r="J642" i="3"/>
  <c r="J41" i="3"/>
  <c r="N41" i="3"/>
  <c r="J94" i="3"/>
  <c r="N94" i="3"/>
  <c r="N404" i="3"/>
  <c r="J404" i="3"/>
  <c r="N529" i="3"/>
  <c r="J529" i="3"/>
  <c r="N434" i="3"/>
  <c r="J434" i="3"/>
  <c r="N61" i="3"/>
  <c r="J61" i="3"/>
  <c r="N484" i="3"/>
  <c r="J484" i="3"/>
  <c r="N511" i="3"/>
  <c r="J511" i="3"/>
  <c r="J462" i="3"/>
  <c r="N626" i="3"/>
  <c r="J626" i="3"/>
  <c r="N1033" i="3"/>
  <c r="J1033" i="3"/>
  <c r="N928" i="3"/>
  <c r="J928" i="3"/>
  <c r="J364" i="3"/>
  <c r="N364" i="3"/>
  <c r="N676" i="3"/>
  <c r="J676" i="3"/>
  <c r="J405" i="3"/>
  <c r="N405" i="3"/>
  <c r="N704" i="3"/>
  <c r="J704" i="3"/>
  <c r="J25" i="3"/>
  <c r="N25" i="3"/>
  <c r="N399" i="3"/>
  <c r="J399" i="3"/>
  <c r="N692" i="3"/>
  <c r="J692" i="3"/>
  <c r="N739" i="3"/>
  <c r="J739" i="3"/>
  <c r="N401" i="3"/>
  <c r="J401" i="3"/>
  <c r="N633" i="3"/>
  <c r="J633" i="3"/>
  <c r="N641" i="3"/>
  <c r="J641" i="3"/>
  <c r="N621" i="3"/>
  <c r="J621" i="3"/>
  <c r="J410" i="3"/>
  <c r="N410" i="3"/>
  <c r="N505" i="3"/>
  <c r="J505" i="3"/>
  <c r="N659" i="3"/>
  <c r="J659" i="3"/>
  <c r="N266" i="3"/>
  <c r="J266" i="3"/>
  <c r="N189" i="3"/>
  <c r="J189" i="3"/>
  <c r="N891" i="3"/>
  <c r="J891" i="3"/>
  <c r="N525" i="3"/>
  <c r="J525" i="3"/>
  <c r="N785" i="3"/>
  <c r="J785" i="3"/>
  <c r="J687" i="3"/>
  <c r="N687" i="3"/>
  <c r="N493" i="3"/>
  <c r="J493" i="3"/>
  <c r="N789" i="3"/>
  <c r="J789" i="3"/>
  <c r="N781" i="3"/>
  <c r="J781" i="3"/>
  <c r="N592" i="3"/>
  <c r="J592" i="3"/>
  <c r="N6" i="3"/>
  <c r="J6" i="3"/>
  <c r="N340" i="3"/>
  <c r="J340" i="3"/>
  <c r="N283" i="3"/>
  <c r="J283" i="3"/>
  <c r="N574" i="3"/>
  <c r="J574" i="3"/>
  <c r="N547" i="3"/>
  <c r="J547" i="3"/>
  <c r="N1002" i="3"/>
  <c r="J1002" i="3"/>
  <c r="N596" i="3"/>
  <c r="J596" i="3"/>
  <c r="N151" i="3"/>
  <c r="J151" i="3"/>
  <c r="N1028" i="3"/>
  <c r="J1028" i="3"/>
  <c r="N479" i="3"/>
  <c r="J479" i="3"/>
  <c r="N446" i="3"/>
  <c r="J446" i="3"/>
  <c r="N276" i="3"/>
  <c r="J276" i="3"/>
  <c r="N335" i="3"/>
  <c r="J335" i="3"/>
  <c r="N317" i="3"/>
  <c r="J317" i="3"/>
  <c r="N836" i="3"/>
  <c r="J836" i="3"/>
  <c r="N295" i="3"/>
  <c r="J295" i="3"/>
  <c r="N746" i="3"/>
  <c r="J746" i="3"/>
  <c r="N103" i="3"/>
  <c r="J103" i="3"/>
  <c r="N393" i="3"/>
  <c r="J393" i="3"/>
  <c r="N1063" i="3"/>
  <c r="J1063" i="3"/>
  <c r="N129" i="3"/>
  <c r="J129" i="3"/>
  <c r="N717" i="3"/>
  <c r="J717" i="3"/>
  <c r="N371" i="3"/>
  <c r="J371" i="3"/>
  <c r="N778" i="3"/>
  <c r="J778" i="3"/>
  <c r="N488" i="3"/>
  <c r="J488" i="3"/>
  <c r="J937" i="3"/>
  <c r="N937" i="3"/>
  <c r="N538" i="3"/>
  <c r="J538" i="3"/>
  <c r="N447" i="3"/>
  <c r="J447" i="3"/>
  <c r="N234" i="3"/>
  <c r="J234" i="3"/>
  <c r="N100" i="3"/>
  <c r="J100" i="3"/>
  <c r="N1079" i="3"/>
  <c r="J1079" i="3"/>
  <c r="J927" i="3"/>
  <c r="N927" i="3"/>
  <c r="N586" i="3"/>
  <c r="J586" i="3"/>
  <c r="N877" i="3"/>
  <c r="J877" i="3"/>
  <c r="N417" i="3"/>
  <c r="J417" i="3"/>
  <c r="N117" i="3"/>
  <c r="J117" i="3"/>
  <c r="N195" i="3"/>
  <c r="J195" i="3"/>
  <c r="N840" i="3"/>
  <c r="J840" i="3"/>
  <c r="N756" i="3"/>
  <c r="J756" i="3"/>
  <c r="N862" i="3"/>
  <c r="J862" i="3"/>
  <c r="N113" i="3"/>
  <c r="J113" i="3"/>
  <c r="N921" i="3"/>
  <c r="J921" i="3"/>
  <c r="N878" i="3"/>
  <c r="J878" i="3"/>
  <c r="N188" i="3"/>
  <c r="J188" i="3"/>
  <c r="N638" i="3"/>
  <c r="J638" i="3"/>
  <c r="N857" i="3"/>
  <c r="J857" i="3"/>
  <c r="N531" i="3"/>
  <c r="J531" i="3"/>
  <c r="N843" i="3"/>
  <c r="J843" i="3"/>
  <c r="N532" i="3"/>
  <c r="J532" i="3"/>
  <c r="J26" i="3"/>
  <c r="N26" i="3"/>
  <c r="N725" i="3"/>
  <c r="J725" i="3"/>
  <c r="N543" i="3"/>
  <c r="J543" i="3"/>
  <c r="N453" i="3"/>
  <c r="J453" i="3"/>
  <c r="N503" i="3"/>
  <c r="J503" i="3"/>
  <c r="N336" i="3"/>
  <c r="J336" i="3"/>
  <c r="N472" i="3"/>
  <c r="J472" i="3"/>
  <c r="N259" i="3"/>
  <c r="J259" i="3"/>
  <c r="N905" i="3"/>
  <c r="J905" i="3"/>
  <c r="N839" i="3"/>
  <c r="J839" i="3"/>
  <c r="N861" i="3"/>
  <c r="J861" i="3"/>
  <c r="N754" i="3"/>
  <c r="J754" i="3"/>
  <c r="N995" i="3"/>
  <c r="J995" i="3"/>
  <c r="N811" i="3"/>
  <c r="J811" i="3"/>
  <c r="N689" i="3"/>
  <c r="J689" i="3"/>
  <c r="N197" i="3"/>
  <c r="J197" i="3"/>
  <c r="N546" i="3"/>
  <c r="J546" i="3"/>
  <c r="N777" i="3"/>
  <c r="J777" i="3"/>
  <c r="N467" i="3"/>
  <c r="J467" i="3"/>
  <c r="N1037" i="3"/>
  <c r="J1037" i="3"/>
  <c r="N881" i="3"/>
  <c r="J881" i="3"/>
  <c r="N985" i="3"/>
  <c r="J985" i="3"/>
  <c r="J350" i="3"/>
  <c r="N350" i="3"/>
  <c r="N427" i="3"/>
  <c r="J427" i="3"/>
  <c r="N770" i="3"/>
  <c r="J770" i="3"/>
  <c r="N1041" i="3"/>
  <c r="J1041" i="3"/>
  <c r="N603" i="3"/>
  <c r="J603" i="3"/>
  <c r="N430" i="3"/>
  <c r="J430" i="3"/>
  <c r="N433" i="3"/>
  <c r="J433" i="3"/>
  <c r="N102" i="3"/>
  <c r="J102" i="3"/>
  <c r="N268" i="3"/>
  <c r="J268" i="3"/>
  <c r="N718" i="3"/>
  <c r="J718" i="3"/>
  <c r="N107" i="3"/>
  <c r="J107" i="3"/>
  <c r="N763" i="3"/>
  <c r="J763" i="3"/>
  <c r="N284" i="3"/>
  <c r="J284" i="3"/>
  <c r="N281" i="3"/>
  <c r="J281" i="3"/>
  <c r="N896" i="3"/>
  <c r="J896" i="3"/>
  <c r="N1040" i="3"/>
  <c r="J1040" i="3"/>
  <c r="N118" i="3"/>
  <c r="J118" i="3"/>
  <c r="N745" i="3"/>
  <c r="J745" i="3"/>
  <c r="N735" i="3"/>
  <c r="J735" i="3"/>
  <c r="N856" i="3"/>
  <c r="J856" i="3"/>
  <c r="N1027" i="3"/>
  <c r="J1027" i="3"/>
  <c r="N1095" i="3"/>
  <c r="J1095" i="3"/>
  <c r="N947" i="3"/>
  <c r="J947" i="3"/>
  <c r="J20" i="3"/>
  <c r="N20" i="3"/>
  <c r="N466" i="3"/>
  <c r="J466" i="3"/>
  <c r="N1005" i="3"/>
  <c r="J1005" i="3"/>
  <c r="N1077" i="3"/>
  <c r="J1077" i="3"/>
  <c r="N497" i="3"/>
  <c r="J497" i="3"/>
  <c r="N408" i="3"/>
  <c r="J408" i="3"/>
  <c r="N710" i="3"/>
  <c r="J710" i="3"/>
  <c r="N924" i="3"/>
  <c r="J924" i="3"/>
  <c r="N27" i="3"/>
  <c r="J27" i="3"/>
  <c r="N308" i="3"/>
  <c r="J308" i="3"/>
  <c r="N214" i="3"/>
  <c r="J214" i="3"/>
  <c r="N521" i="3"/>
  <c r="J521" i="3"/>
  <c r="N501" i="3"/>
  <c r="J501" i="3"/>
  <c r="N910" i="3"/>
  <c r="J910" i="3"/>
  <c r="N1081" i="3"/>
  <c r="J1081" i="3"/>
  <c r="N116" i="3"/>
  <c r="J116" i="3"/>
  <c r="J933" i="3"/>
  <c r="N933" i="3"/>
  <c r="N825" i="3"/>
  <c r="J825" i="3"/>
  <c r="N684" i="3"/>
  <c r="J684" i="3"/>
  <c r="N965" i="3"/>
  <c r="J965" i="3"/>
  <c r="N681" i="3"/>
  <c r="J681" i="3"/>
  <c r="N991" i="3"/>
  <c r="J991" i="3"/>
  <c r="N680" i="3"/>
  <c r="J680" i="3"/>
  <c r="N263" i="3"/>
  <c r="J263" i="3"/>
  <c r="N1046" i="3"/>
  <c r="J1046" i="3"/>
  <c r="N749" i="3"/>
  <c r="J749" i="3"/>
  <c r="N429" i="3"/>
  <c r="J429" i="3"/>
  <c r="N150" i="3"/>
  <c r="J150" i="3"/>
  <c r="N793" i="3"/>
  <c r="J793" i="3"/>
  <c r="N709" i="3"/>
  <c r="J709" i="3"/>
  <c r="N418" i="3"/>
  <c r="J418" i="3"/>
  <c r="N411" i="3"/>
  <c r="J411" i="3"/>
  <c r="N629" i="3"/>
  <c r="J629" i="3"/>
  <c r="J351" i="3"/>
  <c r="N351" i="3"/>
  <c r="N277" i="3"/>
  <c r="J277" i="3"/>
  <c r="N688" i="3"/>
  <c r="J688" i="3"/>
  <c r="N496" i="3"/>
  <c r="J496" i="3"/>
  <c r="N148" i="3"/>
  <c r="J148" i="3"/>
  <c r="N289" i="3"/>
  <c r="J289" i="3"/>
  <c r="N893" i="3"/>
  <c r="J893" i="3"/>
  <c r="N128" i="3"/>
  <c r="J128" i="3"/>
  <c r="N32" i="3"/>
  <c r="J1066" i="3"/>
  <c r="N327" i="3"/>
  <c r="J327" i="3"/>
  <c r="J1032" i="3"/>
  <c r="N1032" i="3"/>
  <c r="N817" i="3"/>
  <c r="J817" i="3"/>
  <c r="N667" i="3"/>
  <c r="J667" i="3"/>
  <c r="N328" i="3"/>
  <c r="J328" i="3"/>
  <c r="N305" i="3"/>
  <c r="J305" i="3"/>
  <c r="N614" i="3"/>
  <c r="J614" i="3"/>
  <c r="N797" i="3"/>
  <c r="J797" i="3"/>
  <c r="N324" i="3"/>
  <c r="J324" i="3"/>
  <c r="N293" i="3"/>
  <c r="J293" i="3"/>
  <c r="N348" i="3"/>
  <c r="J348" i="3"/>
  <c r="N604" i="3"/>
  <c r="J604" i="3"/>
  <c r="N713" i="3"/>
  <c r="J713" i="3"/>
  <c r="N58" i="3"/>
  <c r="J58" i="3"/>
  <c r="N542" i="3"/>
  <c r="J542" i="3"/>
  <c r="N487" i="3"/>
  <c r="J487" i="3"/>
  <c r="J14" i="3"/>
  <c r="N14" i="3"/>
  <c r="N441" i="3"/>
  <c r="J441" i="3"/>
  <c r="N216" i="3"/>
  <c r="J216" i="3"/>
  <c r="N663" i="3"/>
  <c r="J663" i="3"/>
  <c r="N416" i="3"/>
  <c r="J416" i="3"/>
  <c r="N397" i="3"/>
  <c r="J397" i="3"/>
  <c r="N655" i="3"/>
  <c r="J655" i="3"/>
  <c r="N1051" i="3"/>
  <c r="J1051" i="3"/>
  <c r="N258" i="3"/>
  <c r="J258" i="3"/>
  <c r="N239" i="3"/>
  <c r="J239" i="3"/>
  <c r="N159" i="3"/>
  <c r="J159" i="3"/>
  <c r="N1052" i="3"/>
  <c r="J1052" i="3"/>
  <c r="N909" i="3"/>
  <c r="J909" i="3"/>
  <c r="N140" i="3"/>
  <c r="J140" i="3"/>
  <c r="N902" i="3"/>
  <c r="J902" i="3"/>
  <c r="N166" i="3"/>
  <c r="J166" i="3"/>
  <c r="J37" i="3"/>
  <c r="N37" i="3"/>
  <c r="N852" i="3"/>
  <c r="J852" i="3"/>
  <c r="N400" i="3"/>
  <c r="J400" i="3"/>
  <c r="N287" i="3"/>
  <c r="J287" i="3"/>
  <c r="J75" i="3"/>
  <c r="N75" i="3"/>
  <c r="N851" i="3"/>
  <c r="J851" i="3"/>
  <c r="N590" i="3"/>
  <c r="J590" i="3"/>
  <c r="N1050" i="3"/>
  <c r="J1050" i="3"/>
  <c r="N135" i="3"/>
  <c r="J135" i="3"/>
  <c r="N561" i="3"/>
  <c r="J561" i="3"/>
  <c r="N250" i="3"/>
  <c r="J250" i="3"/>
  <c r="N54" i="3"/>
  <c r="J54" i="3"/>
  <c r="N624" i="3"/>
  <c r="J624" i="3"/>
  <c r="N451" i="3"/>
  <c r="J451" i="3"/>
  <c r="N1003" i="3"/>
  <c r="J1003" i="3"/>
  <c r="N648" i="3"/>
  <c r="J648" i="3"/>
  <c r="N625" i="3"/>
  <c r="J625" i="3"/>
  <c r="N123" i="3"/>
  <c r="J123" i="3"/>
  <c r="N1059" i="3"/>
  <c r="J1059" i="3"/>
  <c r="N908" i="3"/>
  <c r="J908" i="3"/>
  <c r="N887" i="3"/>
  <c r="J887" i="3"/>
  <c r="N396" i="3"/>
  <c r="J396" i="3"/>
  <c r="N1098" i="3"/>
  <c r="J1098" i="3"/>
  <c r="N424" i="3"/>
  <c r="J424" i="3"/>
  <c r="N524" i="3"/>
  <c r="J524" i="3"/>
  <c r="N105" i="3"/>
  <c r="J105" i="3"/>
  <c r="N510" i="3"/>
  <c r="J510" i="3"/>
  <c r="N772" i="3"/>
  <c r="J772" i="3"/>
  <c r="N359" i="3"/>
  <c r="J359" i="3"/>
  <c r="N256" i="3"/>
  <c r="J256" i="3"/>
  <c r="N491" i="3"/>
  <c r="J491" i="3"/>
  <c r="N469" i="3"/>
  <c r="J469" i="3"/>
  <c r="J60" i="3"/>
  <c r="N60" i="3"/>
  <c r="N967" i="3"/>
  <c r="J967" i="3"/>
  <c r="N156" i="3"/>
  <c r="J156" i="3"/>
  <c r="N108" i="3"/>
  <c r="J108" i="3"/>
  <c r="N956" i="3"/>
  <c r="J956" i="3"/>
  <c r="N938" i="3"/>
  <c r="J938" i="3"/>
  <c r="N805" i="3"/>
  <c r="J805" i="3"/>
  <c r="N865" i="3"/>
  <c r="J865" i="3"/>
  <c r="N160" i="3"/>
  <c r="J160" i="3"/>
  <c r="N882" i="3"/>
  <c r="J882" i="3"/>
  <c r="N555" i="3"/>
  <c r="J555" i="3"/>
  <c r="N365" i="3"/>
  <c r="J365" i="3"/>
  <c r="N332" i="3"/>
  <c r="J332" i="3"/>
  <c r="N701" i="3"/>
  <c r="J701" i="3"/>
  <c r="N490" i="3"/>
  <c r="J490" i="3"/>
  <c r="N69" i="3"/>
  <c r="J69" i="3"/>
  <c r="N1012" i="3"/>
  <c r="J1012" i="3"/>
  <c r="N654" i="3"/>
  <c r="J654" i="3"/>
  <c r="N279" i="3"/>
  <c r="J279" i="3"/>
  <c r="N443" i="3"/>
  <c r="J443" i="3"/>
  <c r="N617" i="3"/>
  <c r="J617" i="3"/>
  <c r="N833" i="3"/>
  <c r="J833" i="3"/>
  <c r="N972" i="3"/>
  <c r="J972" i="3"/>
  <c r="N922" i="3"/>
  <c r="J922" i="3"/>
  <c r="N812" i="3"/>
  <c r="J812" i="3"/>
  <c r="N581" i="3"/>
  <c r="J581" i="3"/>
  <c r="N674" i="3"/>
  <c r="J674" i="3"/>
  <c r="N573" i="3"/>
  <c r="J573" i="3"/>
  <c r="N149" i="3"/>
  <c r="J149" i="3"/>
  <c r="N137" i="3"/>
  <c r="J137" i="3"/>
  <c r="N522" i="3"/>
  <c r="J522" i="3"/>
  <c r="N331" i="3"/>
  <c r="J331" i="3"/>
  <c r="N300" i="3"/>
  <c r="J300" i="3"/>
  <c r="N82" i="3"/>
  <c r="J82" i="3"/>
  <c r="N155" i="3"/>
  <c r="J155" i="3"/>
  <c r="N93" i="3"/>
  <c r="J93" i="3"/>
  <c r="N120" i="3"/>
  <c r="J120" i="3"/>
  <c r="N697" i="3"/>
  <c r="J697" i="3"/>
  <c r="J19" i="3"/>
  <c r="N19" i="3"/>
  <c r="N809" i="3"/>
  <c r="J809" i="3"/>
  <c r="N352" i="3"/>
  <c r="J352" i="3"/>
  <c r="N1073" i="3"/>
  <c r="J1073" i="3"/>
  <c r="N368" i="3"/>
  <c r="J368" i="3"/>
  <c r="N229" i="3"/>
  <c r="J229" i="3"/>
  <c r="N164" i="3"/>
  <c r="J164" i="3"/>
  <c r="N752" i="3"/>
  <c r="J752" i="3"/>
  <c r="N980" i="3"/>
  <c r="J980" i="3"/>
  <c r="N285" i="3"/>
  <c r="J285" i="3"/>
  <c r="N819" i="3"/>
  <c r="J819" i="3"/>
  <c r="N449" i="3"/>
  <c r="J449" i="3"/>
  <c r="N192" i="3"/>
  <c r="J192" i="3"/>
  <c r="N700" i="3"/>
  <c r="J700" i="3"/>
  <c r="N1087" i="3"/>
  <c r="J1087" i="3"/>
  <c r="N578" i="3"/>
  <c r="J578" i="3"/>
  <c r="N252" i="3"/>
  <c r="J252" i="3"/>
  <c r="N275" i="3"/>
  <c r="J275" i="3"/>
  <c r="N758" i="3"/>
  <c r="J758" i="3"/>
  <c r="N232" i="3"/>
  <c r="J232" i="3"/>
  <c r="N297" i="3"/>
  <c r="J297" i="3"/>
  <c r="N813" i="3"/>
  <c r="J813" i="3"/>
  <c r="N1023" i="3"/>
  <c r="J1023" i="3"/>
  <c r="N136" i="3"/>
  <c r="J136" i="3"/>
  <c r="N771" i="3"/>
  <c r="J771" i="3"/>
  <c r="N55" i="3"/>
  <c r="J55" i="3"/>
  <c r="N456" i="3"/>
  <c r="J456" i="3"/>
  <c r="N743" i="3"/>
  <c r="J743" i="3"/>
  <c r="N618" i="3"/>
  <c r="J618" i="3"/>
  <c r="N940" i="3"/>
  <c r="J940" i="3"/>
  <c r="N595" i="3"/>
  <c r="J595" i="3"/>
  <c r="N919" i="3"/>
  <c r="J919" i="3"/>
  <c r="N553" i="3"/>
  <c r="J553" i="3"/>
  <c r="N931" i="3"/>
  <c r="J931" i="3"/>
  <c r="N1025" i="3"/>
  <c r="J1025" i="3"/>
  <c r="N895" i="3"/>
  <c r="J895" i="3"/>
  <c r="N915" i="3"/>
  <c r="J915" i="3"/>
  <c r="N976" i="3"/>
  <c r="J976" i="3"/>
  <c r="N373" i="3"/>
  <c r="J373" i="3"/>
  <c r="N1075" i="3"/>
  <c r="J1075" i="3"/>
  <c r="N119" i="3"/>
  <c r="J119" i="3"/>
  <c r="N125" i="3"/>
  <c r="J125" i="3"/>
  <c r="N798" i="3"/>
  <c r="J798" i="3"/>
  <c r="N24" i="3"/>
  <c r="J24" i="3"/>
  <c r="N238" i="3"/>
  <c r="J238" i="3"/>
  <c r="N45" i="3"/>
  <c r="J45" i="3"/>
  <c r="N435" i="3"/>
  <c r="J435" i="3"/>
  <c r="N115" i="3"/>
  <c r="J115" i="3"/>
  <c r="N682" i="3"/>
  <c r="J682" i="3"/>
  <c r="N228" i="3"/>
  <c r="J228" i="3"/>
  <c r="N121" i="3"/>
  <c r="J121" i="3"/>
  <c r="N193" i="3"/>
  <c r="J193" i="3"/>
  <c r="N246" i="3"/>
  <c r="J246" i="3"/>
  <c r="N731" i="3"/>
  <c r="J731" i="3"/>
  <c r="N728" i="3"/>
  <c r="J728" i="3"/>
  <c r="N1069" i="3"/>
  <c r="J1069" i="3"/>
  <c r="N559" i="3"/>
  <c r="J559" i="3"/>
  <c r="N420" i="3"/>
  <c r="J420" i="3"/>
  <c r="N344" i="3"/>
  <c r="J344" i="3"/>
  <c r="N651" i="3"/>
  <c r="J651" i="3"/>
  <c r="N767" i="3"/>
  <c r="J767" i="3"/>
  <c r="N1082" i="3"/>
  <c r="J1082" i="3"/>
  <c r="N133" i="3"/>
  <c r="J133" i="3"/>
  <c r="N124" i="3"/>
  <c r="J124" i="3"/>
  <c r="N761" i="3"/>
  <c r="J761" i="3"/>
  <c r="N831" i="3"/>
  <c r="J831" i="3"/>
  <c r="N280" i="3"/>
  <c r="J280" i="3"/>
  <c r="N916" i="3"/>
  <c r="J916" i="3"/>
  <c r="N668" i="3"/>
  <c r="J668" i="3"/>
  <c r="N499" i="3"/>
  <c r="J499" i="3"/>
  <c r="N126" i="3"/>
  <c r="J126" i="3"/>
  <c r="N323" i="3"/>
  <c r="J323" i="3"/>
  <c r="N1045" i="3"/>
  <c r="J1045" i="3"/>
  <c r="N998" i="3"/>
  <c r="J998" i="3"/>
  <c r="N539" i="3"/>
  <c r="J539" i="3"/>
  <c r="N436" i="3"/>
  <c r="J436" i="3"/>
  <c r="N935" i="3"/>
  <c r="J935" i="3"/>
  <c r="N565" i="3"/>
  <c r="J565" i="3"/>
  <c r="N589" i="3"/>
  <c r="J589" i="3"/>
  <c r="N724" i="3"/>
  <c r="J724" i="3"/>
  <c r="N475" i="3"/>
  <c r="J475" i="3"/>
  <c r="N460" i="3"/>
  <c r="J460" i="3"/>
  <c r="N314" i="3"/>
  <c r="J314" i="3"/>
  <c r="N678" i="3"/>
  <c r="J678" i="3"/>
  <c r="N380" i="3"/>
  <c r="J380" i="3"/>
  <c r="N890" i="3"/>
  <c r="J890" i="3"/>
  <c r="N885" i="3"/>
  <c r="J885" i="3"/>
  <c r="N978" i="3"/>
  <c r="J978" i="3"/>
  <c r="N696" i="3"/>
  <c r="J696" i="3"/>
  <c r="N1068" i="3"/>
  <c r="J1068" i="3"/>
  <c r="N926" i="3"/>
  <c r="J926" i="3"/>
  <c r="N1019" i="3"/>
  <c r="J1019" i="3"/>
  <c r="N869" i="3"/>
  <c r="J869" i="3"/>
  <c r="J147" i="3"/>
  <c r="N147" i="3"/>
  <c r="N381" i="3"/>
  <c r="J381" i="3"/>
  <c r="N111" i="3"/>
  <c r="J111" i="3"/>
  <c r="N1020" i="3"/>
  <c r="J1020" i="3"/>
  <c r="N319" i="3"/>
  <c r="J319" i="3"/>
  <c r="N357" i="3"/>
  <c r="J357" i="3"/>
  <c r="N1007" i="3"/>
  <c r="J1007" i="3"/>
  <c r="N535" i="3"/>
  <c r="J535" i="3"/>
  <c r="N210" i="3"/>
  <c r="J210" i="3"/>
  <c r="N776" i="3"/>
  <c r="J776" i="3"/>
  <c r="N1030" i="3"/>
  <c r="J1030" i="3"/>
  <c r="N409" i="3"/>
  <c r="J409" i="3"/>
  <c r="N911" i="3"/>
  <c r="J911" i="3"/>
  <c r="N986" i="3"/>
  <c r="J986" i="3"/>
  <c r="N299" i="3"/>
  <c r="J299" i="3"/>
  <c r="N577" i="3"/>
  <c r="J577" i="3"/>
  <c r="J5" i="3"/>
  <c r="N5" i="3"/>
  <c r="N723" i="3"/>
  <c r="J723" i="3"/>
  <c r="N274" i="3"/>
  <c r="J274" i="3"/>
  <c r="N549" i="3"/>
  <c r="J549" i="3"/>
  <c r="N963" i="3"/>
  <c r="J963" i="3"/>
  <c r="J11" i="3"/>
  <c r="N11" i="3"/>
  <c r="N158" i="3"/>
  <c r="J158" i="3"/>
  <c r="N1047" i="3"/>
  <c r="J1047" i="3"/>
  <c r="N705" i="3"/>
  <c r="J705" i="3"/>
  <c r="J74" i="3"/>
  <c r="N74" i="3"/>
  <c r="N483" i="3"/>
  <c r="J483" i="3"/>
  <c r="N669" i="3"/>
  <c r="J669" i="3"/>
  <c r="N500" i="3"/>
  <c r="J500" i="3"/>
  <c r="N1089" i="3"/>
  <c r="J1089" i="3"/>
  <c r="N1017" i="3"/>
  <c r="J1017" i="3"/>
  <c r="N387" i="3"/>
  <c r="J387" i="3"/>
  <c r="N520" i="3"/>
  <c r="J520" i="3"/>
  <c r="N170" i="3"/>
  <c r="J170" i="3"/>
  <c r="N804" i="3"/>
  <c r="J804" i="3"/>
  <c r="N423" i="3"/>
  <c r="J423" i="3"/>
  <c r="N1099" i="3"/>
  <c r="J1099" i="3"/>
  <c r="N673" i="3"/>
  <c r="J673" i="3"/>
  <c r="N366" i="3"/>
  <c r="J366" i="3"/>
  <c r="N143" i="3"/>
  <c r="J143" i="3"/>
  <c r="N873" i="3"/>
  <c r="J873" i="3"/>
  <c r="N353" i="3"/>
  <c r="J353" i="3"/>
  <c r="N634" i="3"/>
  <c r="J634" i="3"/>
  <c r="N741" i="3"/>
  <c r="J741" i="3"/>
  <c r="N870" i="3"/>
  <c r="J870" i="3"/>
  <c r="N318" i="3"/>
  <c r="J318" i="3"/>
  <c r="N835" i="3"/>
  <c r="J835" i="3"/>
  <c r="N677" i="3"/>
  <c r="J677" i="3"/>
  <c r="N855" i="3"/>
  <c r="J855" i="3"/>
  <c r="N50" i="3"/>
  <c r="J50" i="3"/>
  <c r="N132" i="3"/>
  <c r="J132" i="3"/>
  <c r="N363" i="3"/>
  <c r="J363" i="3"/>
  <c r="N145" i="3"/>
  <c r="J145" i="3"/>
  <c r="N231" i="3"/>
  <c r="J231" i="3"/>
  <c r="N154" i="3"/>
  <c r="J154" i="3"/>
  <c r="N194" i="3"/>
  <c r="J194" i="3"/>
  <c r="N437" i="3"/>
  <c r="J437" i="3"/>
  <c r="N530" i="3"/>
  <c r="J530" i="3"/>
  <c r="J28" i="3"/>
  <c r="N28" i="3"/>
  <c r="N186" i="3"/>
  <c r="J186" i="3"/>
  <c r="N650" i="3"/>
  <c r="J650" i="3"/>
  <c r="N762" i="3"/>
  <c r="J762" i="3"/>
  <c r="N1100" i="3"/>
  <c r="J1100" i="3"/>
  <c r="N841" i="3"/>
  <c r="J841" i="3"/>
  <c r="N737" i="3"/>
  <c r="J737" i="3"/>
  <c r="N773" i="3"/>
  <c r="J773" i="3"/>
  <c r="N190" i="3"/>
  <c r="J190" i="3"/>
  <c r="N847" i="3"/>
  <c r="J847" i="3"/>
  <c r="N936" i="3"/>
  <c r="J936" i="3"/>
  <c r="N251" i="3"/>
  <c r="J251" i="3"/>
  <c r="N960" i="3"/>
  <c r="J960" i="3"/>
  <c r="N142" i="3"/>
  <c r="J142" i="3"/>
  <c r="N864" i="3"/>
  <c r="J864" i="3"/>
  <c r="N649" i="3"/>
  <c r="J649" i="3"/>
  <c r="N1010" i="3"/>
  <c r="J1010" i="3"/>
  <c r="N848" i="3"/>
  <c r="J848" i="3"/>
  <c r="N337" i="3"/>
  <c r="J337" i="3"/>
  <c r="N343" i="3"/>
  <c r="J343" i="3"/>
  <c r="N78" i="3"/>
  <c r="J78" i="3"/>
  <c r="N428" i="3"/>
  <c r="J428" i="3"/>
  <c r="N807" i="3"/>
  <c r="J807" i="3"/>
  <c r="N35" i="3"/>
  <c r="J35" i="3"/>
  <c r="N474" i="3"/>
  <c r="J474" i="3"/>
  <c r="N906" i="3"/>
  <c r="J906" i="3"/>
  <c r="N172" i="3"/>
  <c r="J172" i="3"/>
  <c r="N1084" i="3"/>
  <c r="J1084" i="3"/>
  <c r="N49" i="3"/>
  <c r="J49" i="3"/>
  <c r="N1008" i="3"/>
  <c r="J1008" i="3"/>
  <c r="N579" i="3"/>
  <c r="J579" i="3"/>
  <c r="N751" i="3"/>
  <c r="J751" i="3"/>
  <c r="N139" i="3"/>
  <c r="J139" i="3"/>
  <c r="N30" i="3"/>
  <c r="J30" i="3"/>
  <c r="N753" i="3"/>
  <c r="J753" i="3"/>
  <c r="N730" i="3"/>
  <c r="J730" i="3"/>
  <c r="N806" i="3"/>
  <c r="J806" i="3"/>
  <c r="N598" i="3"/>
  <c r="J598" i="3"/>
  <c r="N695" i="3"/>
  <c r="J695" i="3"/>
  <c r="N502" i="3"/>
  <c r="J502" i="3"/>
  <c r="N23" i="3"/>
  <c r="J23" i="3"/>
  <c r="N867" i="3"/>
  <c r="J867" i="3"/>
  <c r="N871" i="3"/>
  <c r="J871" i="3"/>
  <c r="N519" i="3"/>
  <c r="J519" i="3"/>
  <c r="N653" i="3"/>
  <c r="J653" i="3"/>
  <c r="N951" i="3"/>
  <c r="J951" i="3"/>
  <c r="N309" i="3"/>
  <c r="J309" i="3"/>
  <c r="N646" i="3"/>
  <c r="J646" i="3"/>
  <c r="N884" i="3"/>
  <c r="J884" i="3"/>
  <c r="N949" i="3"/>
  <c r="J949" i="3"/>
  <c r="N407" i="3"/>
  <c r="J407" i="3"/>
  <c r="N1053" i="3"/>
  <c r="J1053" i="3"/>
  <c r="N286" i="3"/>
  <c r="J286" i="3"/>
  <c r="N181" i="3"/>
  <c r="J181" i="3"/>
  <c r="N1029" i="3"/>
  <c r="J1029" i="3"/>
  <c r="N734" i="3"/>
  <c r="J734" i="3"/>
  <c r="N218" i="3"/>
  <c r="J218" i="3"/>
  <c r="N271" i="3"/>
  <c r="J271" i="3"/>
  <c r="N83" i="3"/>
  <c r="J83" i="3"/>
  <c r="N307" i="3"/>
  <c r="J307" i="3"/>
  <c r="N498" i="3"/>
  <c r="J498" i="3"/>
  <c r="N703" i="3"/>
  <c r="J703" i="3"/>
  <c r="N338" i="3"/>
  <c r="J338" i="3"/>
  <c r="N874" i="3"/>
  <c r="J874" i="3"/>
  <c r="N1101" i="3"/>
  <c r="J1101" i="3"/>
  <c r="N224" i="3"/>
  <c r="J224" i="3"/>
  <c r="N200" i="3"/>
  <c r="J200" i="3"/>
  <c r="N342" i="3"/>
  <c r="J342" i="3"/>
  <c r="N918" i="3"/>
  <c r="J918" i="3"/>
  <c r="N523" i="3"/>
  <c r="J523" i="3"/>
  <c r="N1060" i="3"/>
  <c r="J1060" i="3"/>
  <c r="N439" i="3"/>
  <c r="J439" i="3"/>
  <c r="N17" i="3"/>
  <c r="J17" i="3"/>
  <c r="N237" i="3"/>
  <c r="J237" i="3"/>
  <c r="N481" i="3"/>
  <c r="J481" i="3"/>
  <c r="N946" i="3"/>
  <c r="J946" i="3"/>
  <c r="N38" i="3"/>
  <c r="J38" i="3"/>
  <c r="N886" i="3"/>
  <c r="J886" i="3"/>
  <c r="N1013" i="3"/>
  <c r="J1013" i="3"/>
  <c r="N375" i="3"/>
  <c r="J375" i="3"/>
  <c r="N59" i="3"/>
  <c r="J59" i="3"/>
  <c r="N897" i="3"/>
  <c r="J897" i="3"/>
  <c r="N950" i="3"/>
  <c r="J950" i="3"/>
  <c r="N383" i="3"/>
  <c r="J383" i="3"/>
  <c r="N829" i="3"/>
  <c r="J829" i="3"/>
  <c r="N657" i="3"/>
  <c r="J657" i="3"/>
  <c r="N247" i="3"/>
  <c r="J247" i="3"/>
  <c r="N859" i="3"/>
  <c r="J859" i="3"/>
  <c r="N1015" i="3"/>
  <c r="J1015" i="3"/>
  <c r="N84" i="3"/>
  <c r="J84" i="3"/>
  <c r="N943" i="3"/>
  <c r="J943" i="3"/>
  <c r="N923" i="3"/>
  <c r="J923" i="3"/>
  <c r="N970" i="3"/>
  <c r="J970" i="3"/>
  <c r="N982" i="3"/>
  <c r="J982" i="3"/>
  <c r="N619" i="3"/>
  <c r="J619" i="3"/>
  <c r="N208" i="3"/>
  <c r="J208" i="3"/>
  <c r="N175" i="3"/>
  <c r="J175" i="3"/>
  <c r="N631" i="3"/>
  <c r="J631" i="3"/>
  <c r="N477" i="3"/>
  <c r="J477" i="3"/>
  <c r="N403" i="3"/>
  <c r="J403" i="3"/>
  <c r="N73" i="3"/>
  <c r="J73" i="3"/>
  <c r="N838" i="3"/>
  <c r="J838" i="3"/>
  <c r="N339" i="3"/>
  <c r="J339" i="3"/>
  <c r="N273" i="3"/>
  <c r="J273" i="3"/>
  <c r="N1048" i="3"/>
  <c r="J1048" i="3"/>
  <c r="N415" i="3"/>
  <c r="J415" i="3"/>
  <c r="N987" i="3"/>
  <c r="J987" i="3"/>
  <c r="N913" i="3"/>
  <c r="J913" i="3"/>
  <c r="N245" i="3"/>
  <c r="J245" i="3"/>
  <c r="N979" i="3"/>
  <c r="J979" i="3"/>
  <c r="N183" i="3"/>
  <c r="J183" i="3"/>
  <c r="N398" i="3"/>
  <c r="J398" i="3"/>
  <c r="N294" i="3"/>
  <c r="J294" i="3"/>
  <c r="N888" i="3"/>
  <c r="J888" i="3"/>
  <c r="N257" i="3"/>
  <c r="J257" i="3"/>
  <c r="N101" i="3"/>
  <c r="J101" i="3"/>
  <c r="N660" i="3"/>
  <c r="J660" i="3"/>
  <c r="N438" i="3"/>
  <c r="J438" i="3"/>
  <c r="N454" i="3"/>
  <c r="J454" i="3"/>
  <c r="N329" i="3"/>
  <c r="J329" i="3"/>
  <c r="N1044" i="3"/>
  <c r="J1044" i="3"/>
  <c r="N1018" i="3"/>
  <c r="J1018" i="3"/>
  <c r="N990" i="3"/>
  <c r="J990" i="3"/>
  <c r="N333" i="3"/>
  <c r="J333" i="3"/>
  <c r="N941" i="3"/>
  <c r="J941" i="3"/>
  <c r="N571" i="3"/>
  <c r="J571" i="3"/>
  <c r="N1090" i="3"/>
  <c r="J1090" i="3"/>
  <c r="N702" i="3"/>
  <c r="J702" i="3"/>
  <c r="N1088" i="3"/>
  <c r="J1088" i="3"/>
  <c r="N489" i="3"/>
  <c r="J489" i="3"/>
  <c r="N671" i="3"/>
  <c r="J671" i="3"/>
  <c r="N964" i="3"/>
  <c r="J964" i="3"/>
  <c r="N495" i="3"/>
  <c r="J495" i="3"/>
  <c r="N627" i="3"/>
  <c r="J627" i="3"/>
  <c r="N939" i="3"/>
  <c r="J939" i="3"/>
  <c r="N471" i="3"/>
  <c r="J471" i="3"/>
  <c r="N1061" i="3"/>
  <c r="J1061" i="3"/>
  <c r="N1039" i="3"/>
  <c r="J1039" i="3"/>
  <c r="N425" i="3"/>
  <c r="J425" i="3"/>
  <c r="N1072" i="3"/>
  <c r="J1072" i="3"/>
  <c r="N997" i="3"/>
  <c r="J997" i="3"/>
  <c r="N999" i="3"/>
  <c r="J999" i="3"/>
  <c r="N122" i="3"/>
  <c r="J122" i="3"/>
  <c r="N174" i="3"/>
  <c r="J174" i="3"/>
  <c r="N729" i="3"/>
  <c r="J729" i="3"/>
  <c r="N39" i="3"/>
  <c r="J39" i="3"/>
  <c r="N899" i="3"/>
  <c r="J899" i="3"/>
  <c r="N576" i="3"/>
  <c r="J576" i="3"/>
  <c r="N787" i="3"/>
  <c r="J787" i="3"/>
  <c r="N173" i="3"/>
  <c r="J173" i="3"/>
  <c r="N690" i="3"/>
  <c r="J690" i="3"/>
  <c r="N1062" i="3"/>
  <c r="J1062" i="3"/>
  <c r="N153" i="3"/>
  <c r="J153" i="3"/>
  <c r="N389" i="3"/>
  <c r="J389" i="3"/>
  <c r="N97" i="3"/>
  <c r="J97" i="3"/>
  <c r="N81" i="3"/>
  <c r="J81" i="3"/>
  <c r="N636" i="3"/>
  <c r="J636" i="3"/>
  <c r="N780" i="3"/>
  <c r="J780" i="3"/>
  <c r="N760" i="3"/>
  <c r="J760" i="3"/>
  <c r="N9" i="3"/>
  <c r="J9" i="3"/>
  <c r="N13" i="3"/>
  <c r="J13" i="3"/>
  <c r="N138" i="3"/>
  <c r="J138" i="3"/>
  <c r="N169" i="3"/>
  <c r="J169" i="3"/>
  <c r="N345" i="3"/>
  <c r="J345" i="3"/>
  <c r="N1076" i="3"/>
  <c r="J1076" i="3"/>
  <c r="N545" i="3"/>
  <c r="J545" i="3"/>
  <c r="N686" i="3"/>
  <c r="J686" i="3"/>
  <c r="N1036" i="3"/>
  <c r="J1036" i="3"/>
  <c r="N720" i="3"/>
  <c r="J720" i="3"/>
  <c r="N769" i="3"/>
  <c r="J769" i="3"/>
  <c r="N802" i="3"/>
  <c r="J802" i="3"/>
  <c r="N920" i="3"/>
  <c r="J920" i="3"/>
  <c r="N889" i="3"/>
  <c r="J889" i="3"/>
  <c r="N180" i="3"/>
  <c r="J180" i="3"/>
  <c r="N643" i="3"/>
  <c r="J643" i="3"/>
  <c r="N321" i="3"/>
  <c r="J321" i="3"/>
  <c r="N42" i="3"/>
  <c r="J42" i="3"/>
  <c r="N854" i="3"/>
  <c r="J854" i="3"/>
  <c r="N171" i="3"/>
  <c r="J171" i="3"/>
  <c r="N53" i="3"/>
  <c r="J53" i="3"/>
  <c r="N541" i="3"/>
  <c r="J541" i="3"/>
  <c r="N106" i="3"/>
  <c r="J106" i="3"/>
  <c r="N330" i="3"/>
  <c r="J330" i="3"/>
  <c r="N461" i="3"/>
  <c r="J461" i="3"/>
  <c r="N620" i="3"/>
  <c r="J620" i="3"/>
  <c r="N385" i="3"/>
  <c r="J385" i="3"/>
  <c r="N977" i="3"/>
  <c r="J977" i="3"/>
  <c r="N223" i="3"/>
  <c r="J223" i="3"/>
  <c r="N585" i="3"/>
  <c r="J585" i="3"/>
  <c r="N572" i="3"/>
  <c r="J572" i="3"/>
  <c r="N594" i="3"/>
  <c r="J594" i="3"/>
  <c r="N225" i="3"/>
  <c r="J225" i="3"/>
  <c r="N325" i="3"/>
  <c r="J325" i="3"/>
  <c r="N828" i="3"/>
  <c r="J828" i="3"/>
  <c r="N162" i="3"/>
  <c r="J162" i="3"/>
  <c r="N1065" i="3"/>
  <c r="J1065" i="3"/>
  <c r="N221" i="3"/>
  <c r="J221" i="3"/>
  <c r="N639" i="3"/>
  <c r="J639" i="3"/>
  <c r="N1071" i="3"/>
  <c r="J1071" i="3"/>
  <c r="N601" i="3"/>
  <c r="J601" i="3"/>
  <c r="N527" i="3"/>
  <c r="J527" i="3"/>
  <c r="N87" i="3"/>
  <c r="J87" i="3"/>
  <c r="N830" i="3"/>
  <c r="J830" i="3"/>
  <c r="N623" i="3"/>
  <c r="J623" i="3"/>
  <c r="N826" i="3"/>
  <c r="J826" i="3"/>
  <c r="N506" i="3"/>
  <c r="J506" i="3"/>
  <c r="N796" i="3"/>
  <c r="J796" i="3"/>
  <c r="N76" i="3"/>
  <c r="J76" i="3"/>
  <c r="N698" i="3"/>
  <c r="J698" i="3"/>
  <c r="N879" i="3"/>
  <c r="J879" i="3"/>
  <c r="N536" i="3"/>
  <c r="J536" i="3"/>
  <c r="N834" i="3"/>
  <c r="J834" i="3"/>
  <c r="N71" i="3"/>
  <c r="J71" i="3"/>
  <c r="N929" i="3"/>
  <c r="J929" i="3"/>
  <c r="N694" i="3"/>
  <c r="J694" i="3"/>
  <c r="N470" i="3"/>
  <c r="J470" i="3"/>
  <c r="N310" i="3"/>
  <c r="J310" i="3"/>
  <c r="N450" i="3"/>
  <c r="J450" i="3"/>
  <c r="N846" i="3"/>
  <c r="J846" i="3"/>
  <c r="N290" i="3"/>
  <c r="J290" i="3"/>
  <c r="N1085" i="3"/>
  <c r="J1085" i="3"/>
  <c r="N622" i="3"/>
  <c r="J622" i="3"/>
  <c r="N1035" i="3"/>
  <c r="J1035" i="3"/>
  <c r="N818" i="3"/>
  <c r="J818" i="3"/>
  <c r="N783" i="3"/>
  <c r="J783" i="3"/>
  <c r="N850" i="3"/>
  <c r="J850" i="3"/>
  <c r="N691" i="3"/>
  <c r="J691" i="3"/>
  <c r="N85" i="3"/>
  <c r="J85" i="3"/>
  <c r="N560" i="3"/>
  <c r="J560" i="3"/>
  <c r="N1080" i="3"/>
  <c r="J1080" i="3"/>
  <c r="N1021" i="3"/>
  <c r="J1021" i="3"/>
  <c r="N925" i="3"/>
  <c r="J925" i="3"/>
  <c r="N675" i="3"/>
  <c r="J675" i="3"/>
  <c r="N952" i="3"/>
  <c r="J952" i="3"/>
  <c r="N540" i="3"/>
  <c r="J540" i="3"/>
  <c r="N994" i="3"/>
  <c r="J994" i="3"/>
  <c r="N711" i="3"/>
  <c r="J711" i="3"/>
  <c r="N849" i="3"/>
  <c r="J849" i="3"/>
  <c r="N68" i="3"/>
  <c r="J68" i="3"/>
  <c r="N558" i="3"/>
  <c r="J558" i="3"/>
  <c r="N382" i="3"/>
  <c r="J382" i="3"/>
  <c r="N291" i="3"/>
  <c r="J291" i="3"/>
  <c r="N255" i="3"/>
  <c r="J255" i="3"/>
  <c r="N1057" i="3"/>
  <c r="J1057" i="3"/>
  <c r="N412" i="3"/>
  <c r="J412" i="3"/>
  <c r="N212" i="3"/>
  <c r="J212" i="3"/>
  <c r="N326" i="3"/>
  <c r="J326" i="3"/>
  <c r="N993" i="3"/>
  <c r="J993" i="3"/>
  <c r="N322" i="3"/>
  <c r="J322" i="3"/>
  <c r="N1054" i="3"/>
  <c r="J1054" i="3"/>
  <c r="N556" i="3"/>
  <c r="J556" i="3"/>
  <c r="N178" i="3"/>
  <c r="J178" i="3"/>
  <c r="N685" i="3"/>
  <c r="J685" i="3"/>
  <c r="N842" i="3"/>
  <c r="J842" i="3"/>
  <c r="N312" i="3"/>
  <c r="J312" i="3"/>
  <c r="N821" i="3"/>
  <c r="J821" i="3"/>
  <c r="N478" i="3"/>
  <c r="J478" i="3"/>
  <c r="N892" i="3"/>
  <c r="J892" i="3"/>
  <c r="N932" i="3"/>
  <c r="J932" i="3"/>
  <c r="N912" i="3"/>
  <c r="J912" i="3"/>
  <c r="N904" i="3"/>
  <c r="J904" i="3"/>
  <c r="N215" i="3"/>
  <c r="J215" i="3"/>
  <c r="N362" i="3"/>
  <c r="J362" i="3"/>
  <c r="N580" i="3"/>
  <c r="J580" i="3"/>
  <c r="N605" i="3"/>
  <c r="J605" i="3"/>
  <c r="N88" i="3"/>
  <c r="J88" i="3"/>
  <c r="N934" i="3"/>
  <c r="J934" i="3"/>
  <c r="N459" i="3"/>
  <c r="J459" i="3"/>
  <c r="N699" i="3"/>
  <c r="J699" i="3"/>
  <c r="N282" i="3"/>
  <c r="J282" i="3"/>
  <c r="N733" i="3"/>
  <c r="J733" i="3"/>
  <c r="N15" i="3"/>
  <c r="J15" i="3"/>
  <c r="N1000" i="3"/>
  <c r="J1000" i="3"/>
  <c r="N306" i="3"/>
  <c r="J306" i="3"/>
  <c r="N515" i="3"/>
  <c r="J515" i="3"/>
  <c r="N810" i="3"/>
  <c r="J810" i="3"/>
  <c r="N1049" i="3"/>
  <c r="J1049" i="3"/>
  <c r="N442" i="3"/>
  <c r="J442" i="3"/>
  <c r="N1031" i="3"/>
  <c r="J1031" i="3"/>
  <c r="N602" i="3"/>
  <c r="J602" i="3"/>
  <c r="N370" i="3"/>
  <c r="J370" i="3"/>
  <c r="N1001" i="3"/>
  <c r="J1001" i="3"/>
  <c r="N43" i="3"/>
  <c r="J43" i="3"/>
  <c r="N47" i="3"/>
  <c r="J47" i="3"/>
  <c r="N981" i="3"/>
  <c r="J981" i="3"/>
  <c r="N445" i="3"/>
  <c r="J445" i="3"/>
  <c r="N944" i="3"/>
  <c r="J944" i="3"/>
  <c r="N566" i="3"/>
  <c r="J566" i="3"/>
  <c r="N1004" i="3"/>
  <c r="J1004" i="3"/>
  <c r="N875" i="3"/>
  <c r="J875" i="3"/>
  <c r="N903" i="3"/>
  <c r="J903" i="3"/>
  <c r="N975" i="3"/>
  <c r="J975" i="3"/>
  <c r="N65" i="3"/>
  <c r="J65" i="3"/>
  <c r="N914" i="3"/>
  <c r="J914" i="3"/>
  <c r="N788" i="3"/>
  <c r="J788" i="3"/>
  <c r="N1024" i="3"/>
  <c r="J1024" i="3"/>
  <c r="N367" i="3"/>
  <c r="J367" i="3"/>
  <c r="N799" i="3"/>
  <c r="J799" i="3"/>
  <c r="N616" i="3"/>
  <c r="J616" i="3"/>
  <c r="N607" i="3"/>
  <c r="J607" i="3"/>
  <c r="N640" i="3"/>
  <c r="J640" i="3"/>
  <c r="N612" i="3"/>
  <c r="J612" i="3"/>
  <c r="N458" i="3"/>
  <c r="J458" i="3"/>
  <c r="N465" i="3"/>
  <c r="J465" i="3"/>
  <c r="N57" i="3"/>
  <c r="J57" i="3"/>
  <c r="N432" i="3"/>
  <c r="J432" i="3"/>
  <c r="N10" i="3"/>
  <c r="J10" i="3"/>
  <c r="N959" i="3"/>
  <c r="J959" i="3"/>
  <c r="N207" i="3"/>
  <c r="J207" i="3"/>
  <c r="N7" i="3"/>
  <c r="J7" i="3"/>
  <c r="N70" i="3"/>
  <c r="J70" i="3"/>
  <c r="N962" i="3"/>
  <c r="J962" i="3"/>
  <c r="N176" i="3"/>
  <c r="J176" i="3"/>
  <c r="N954" i="3"/>
  <c r="J954" i="3"/>
  <c r="N665" i="3"/>
  <c r="J665" i="3"/>
  <c r="N421" i="3"/>
  <c r="J421" i="3"/>
  <c r="N220" i="3"/>
  <c r="J220" i="3"/>
  <c r="N347" i="3"/>
  <c r="J347" i="3"/>
  <c r="N414" i="3"/>
  <c r="J414" i="3"/>
  <c r="N391" i="3"/>
  <c r="J391" i="3"/>
  <c r="N201" i="3"/>
  <c r="J201" i="3"/>
  <c r="N661" i="3"/>
  <c r="J661" i="3"/>
  <c r="N1067" i="3"/>
  <c r="J1067" i="3"/>
  <c r="N95" i="3"/>
  <c r="J95" i="3"/>
  <c r="N204" i="3"/>
  <c r="J204" i="3"/>
  <c r="N968" i="3"/>
  <c r="J968" i="3"/>
  <c r="N248" i="3"/>
  <c r="J248" i="3"/>
  <c r="N184" i="3"/>
  <c r="J184" i="3"/>
  <c r="N66" i="3"/>
  <c r="J66" i="3"/>
  <c r="N548" i="3"/>
  <c r="J548" i="3"/>
  <c r="N114" i="3"/>
  <c r="J114" i="3"/>
  <c r="N726" i="3"/>
  <c r="J726" i="3"/>
  <c r="N241" i="3"/>
  <c r="J241" i="3"/>
  <c r="N708" i="3"/>
  <c r="J708" i="3"/>
  <c r="N157" i="3"/>
  <c r="J157" i="3"/>
  <c r="N716" i="3"/>
  <c r="J716" i="3"/>
  <c r="N233" i="3"/>
  <c r="J233" i="3"/>
  <c r="N52" i="3"/>
  <c r="J52" i="3"/>
  <c r="N748" i="3"/>
  <c r="J748" i="3"/>
  <c r="N791" i="3"/>
  <c r="J791" i="3"/>
  <c r="N361" i="3"/>
  <c r="J361" i="3"/>
  <c r="N606" i="3"/>
  <c r="J606" i="3"/>
  <c r="N814" i="3"/>
  <c r="J814" i="3"/>
  <c r="N354" i="3"/>
  <c r="J354" i="3"/>
  <c r="N551" i="3"/>
  <c r="J551" i="3"/>
  <c r="N62" i="3"/>
  <c r="J62" i="3"/>
  <c r="N264" i="3"/>
  <c r="J264" i="3"/>
  <c r="N844" i="3"/>
  <c r="J844" i="3"/>
  <c r="N883" i="3"/>
  <c r="J883" i="3"/>
  <c r="N349" i="3"/>
  <c r="J349" i="3"/>
  <c r="N311" i="3"/>
  <c r="J311" i="3"/>
  <c r="N635" i="3"/>
  <c r="J635" i="3"/>
  <c r="N955" i="3"/>
  <c r="J955" i="3"/>
  <c r="N431" i="3"/>
  <c r="J431" i="3"/>
  <c r="N302" i="3"/>
  <c r="J302" i="3"/>
  <c r="N516" i="3"/>
  <c r="J516" i="3"/>
  <c r="N755" i="3"/>
  <c r="J755" i="3"/>
  <c r="N969" i="3"/>
  <c r="J969" i="3"/>
  <c r="N18" i="3"/>
  <c r="J18" i="3"/>
  <c r="N876" i="3"/>
  <c r="J876" i="3"/>
  <c r="N448" i="3"/>
  <c r="J448" i="3"/>
  <c r="N591" i="3"/>
  <c r="J591" i="3"/>
  <c r="N738" i="3"/>
  <c r="J738" i="3"/>
  <c r="N395" i="3"/>
  <c r="J395" i="3"/>
  <c r="N562" i="3"/>
  <c r="J562" i="3"/>
  <c r="N768" i="3"/>
  <c r="J768" i="3"/>
  <c r="N265" i="3"/>
  <c r="J265" i="3"/>
  <c r="N563" i="3"/>
  <c r="J563" i="3"/>
  <c r="N984" i="3"/>
  <c r="J984" i="3"/>
  <c r="N953" i="3"/>
  <c r="J953" i="3"/>
  <c r="N820" i="3"/>
  <c r="J820" i="3"/>
  <c r="N452" i="3"/>
  <c r="J452" i="3"/>
  <c r="N992" i="3"/>
  <c r="J992" i="3"/>
  <c r="N406" i="3"/>
  <c r="J406" i="3"/>
  <c r="N740" i="3"/>
  <c r="J740" i="3"/>
  <c r="N315" i="3"/>
  <c r="J315" i="3"/>
  <c r="N494" i="3"/>
  <c r="J494" i="3"/>
  <c r="N628" i="3"/>
  <c r="J628" i="3"/>
  <c r="N457" i="3"/>
  <c r="J457" i="3"/>
  <c r="N492" i="3"/>
  <c r="J492" i="3"/>
  <c r="N801" i="3"/>
  <c r="J801" i="3"/>
  <c r="N719" i="3"/>
  <c r="J719" i="3"/>
  <c r="N664" i="3"/>
  <c r="J664" i="3"/>
  <c r="N341" i="3"/>
  <c r="J341" i="3"/>
  <c r="N815" i="3"/>
  <c r="J815" i="3"/>
  <c r="N444" i="3"/>
  <c r="J444" i="3"/>
  <c r="N983" i="3"/>
  <c r="J983" i="3"/>
  <c r="N1016" i="3"/>
  <c r="J1016" i="3"/>
  <c r="N679" i="3"/>
  <c r="J679" i="3"/>
  <c r="N672" i="3"/>
  <c r="J672" i="3"/>
  <c r="N249" i="3"/>
  <c r="J249" i="3"/>
  <c r="N22" i="3"/>
  <c r="J22" i="3"/>
  <c r="N866" i="3"/>
  <c r="J866" i="3"/>
  <c r="N593" i="3"/>
  <c r="J593" i="3"/>
  <c r="N615" i="3"/>
  <c r="J615" i="3"/>
  <c r="N278" i="3"/>
  <c r="J278" i="3"/>
  <c r="N721" i="3"/>
  <c r="J721" i="3"/>
  <c r="N1086" i="3"/>
  <c r="J1086" i="3"/>
  <c r="N209" i="3"/>
  <c r="J209" i="3"/>
  <c r="N1092" i="3"/>
  <c r="J1092" i="3"/>
  <c r="N644" i="3"/>
  <c r="J644" i="3"/>
  <c r="N757" i="3"/>
  <c r="J757" i="3"/>
  <c r="N712" i="3"/>
  <c r="J712" i="3"/>
  <c r="N1009" i="3"/>
  <c r="J1009" i="3"/>
  <c r="N901" i="3"/>
  <c r="J901" i="3"/>
  <c r="N584" i="3"/>
  <c r="J584" i="3"/>
  <c r="N1091" i="3"/>
  <c r="J1091" i="3"/>
  <c r="N958" i="3"/>
  <c r="J958" i="3"/>
  <c r="N334" i="3"/>
  <c r="J334" i="3"/>
  <c r="N386" i="3"/>
  <c r="J386" i="3"/>
  <c r="N269" i="3"/>
  <c r="J269" i="3"/>
  <c r="N98" i="3"/>
  <c r="J98" i="3"/>
  <c r="N161" i="3"/>
  <c r="J161" i="3"/>
  <c r="N917" i="3"/>
  <c r="J917" i="3"/>
  <c r="N77" i="3"/>
  <c r="J77" i="3"/>
  <c r="N747" i="3"/>
  <c r="J747" i="3"/>
  <c r="N384" i="3"/>
  <c r="J384" i="3"/>
  <c r="N652" i="3"/>
  <c r="J652" i="3"/>
  <c r="N632" i="3"/>
  <c r="J632" i="3"/>
  <c r="N765" i="3"/>
  <c r="J765" i="3"/>
  <c r="N609" i="3"/>
  <c r="J609" i="3"/>
  <c r="N564" i="3"/>
  <c r="J564" i="3"/>
  <c r="N759" i="3"/>
  <c r="J759" i="3"/>
  <c r="N774" i="3"/>
  <c r="J774" i="3"/>
  <c r="N779" i="3"/>
  <c r="J779" i="3"/>
  <c r="N784" i="3"/>
  <c r="J784" i="3"/>
  <c r="N211" i="3"/>
  <c r="J211" i="3"/>
  <c r="N764" i="3"/>
  <c r="J764" i="3"/>
  <c r="N582" i="3"/>
  <c r="J582" i="3"/>
  <c r="N261" i="3"/>
  <c r="J261" i="3"/>
  <c r="N507" i="3"/>
  <c r="J507" i="3"/>
  <c r="N89" i="3"/>
  <c r="J89" i="3"/>
  <c r="N509" i="3"/>
  <c r="J509" i="3"/>
  <c r="N253" i="3"/>
  <c r="J253" i="3"/>
  <c r="N219" i="3"/>
  <c r="J219" i="3"/>
  <c r="N91" i="3"/>
  <c r="J91" i="3"/>
  <c r="N775" i="3"/>
  <c r="J775" i="3"/>
  <c r="N187" i="3"/>
  <c r="J187" i="3"/>
  <c r="N51" i="3"/>
  <c r="J51" i="3"/>
  <c r="N79" i="3"/>
  <c r="J79" i="3"/>
  <c r="N369" i="3"/>
  <c r="J369" i="3"/>
  <c r="N486" i="3"/>
  <c r="J486" i="3"/>
  <c r="N1022" i="3"/>
  <c r="J1022" i="3"/>
  <c r="N48" i="3"/>
  <c r="J48" i="3"/>
  <c r="N706" i="3"/>
  <c r="J706" i="3"/>
  <c r="N795" i="3"/>
  <c r="J795" i="3"/>
  <c r="N203" i="3"/>
  <c r="J203" i="3"/>
  <c r="N473" i="3"/>
  <c r="J473" i="3"/>
  <c r="N242" i="3"/>
  <c r="J242" i="3"/>
  <c r="N683" i="3"/>
  <c r="J683" i="3"/>
  <c r="N544" i="3"/>
  <c r="J544" i="3"/>
  <c r="N1006" i="3"/>
  <c r="J1006" i="3"/>
  <c r="N355" i="3"/>
  <c r="J355" i="3"/>
  <c r="N837" i="3"/>
  <c r="J837" i="3"/>
  <c r="N872" i="3"/>
  <c r="J872" i="3"/>
  <c r="N512" i="3"/>
  <c r="J512" i="3"/>
  <c r="N534" i="3"/>
  <c r="J534" i="3"/>
  <c r="N853" i="3"/>
  <c r="J853" i="3"/>
  <c r="N550" i="3"/>
  <c r="J550" i="3"/>
  <c r="N742" i="3"/>
  <c r="J742" i="3"/>
  <c r="N213" i="3"/>
  <c r="J213" i="3"/>
  <c r="N468" i="3"/>
  <c r="J468" i="3"/>
  <c r="N146" i="3"/>
  <c r="J146" i="3"/>
  <c r="N390" i="3"/>
  <c r="J390" i="3"/>
  <c r="N485" i="3"/>
  <c r="J485" i="3"/>
  <c r="N961" i="3"/>
  <c r="J961" i="3"/>
  <c r="N179" i="3"/>
  <c r="J179" i="3"/>
  <c r="N613" i="3"/>
  <c r="J613" i="3"/>
  <c r="N945" i="3"/>
  <c r="J945" i="3"/>
  <c r="N374" i="3"/>
  <c r="J374" i="3"/>
  <c r="N46" i="3"/>
  <c r="J46" i="3"/>
  <c r="N792" i="3"/>
  <c r="J792" i="3"/>
  <c r="N966" i="3"/>
  <c r="J966" i="3"/>
  <c r="N227" i="3"/>
  <c r="J227" i="3"/>
  <c r="N1094" i="3"/>
  <c r="J1094" i="3"/>
  <c r="N656" i="3"/>
  <c r="J656" i="3"/>
  <c r="N957" i="3"/>
  <c r="J957" i="3"/>
  <c r="N645" i="3"/>
  <c r="J645" i="3"/>
  <c r="N845" i="3"/>
  <c r="J845" i="3"/>
  <c r="N567" i="3"/>
  <c r="J567" i="3"/>
  <c r="N230" i="3"/>
  <c r="J230" i="3"/>
  <c r="N597" i="3"/>
  <c r="J597" i="3"/>
  <c r="N715" i="3"/>
  <c r="J715" i="3"/>
  <c r="N732" i="3"/>
  <c r="J732" i="3"/>
  <c r="N575" i="3"/>
  <c r="J575" i="3"/>
  <c r="N378" i="3"/>
  <c r="J378" i="3"/>
  <c r="N608" i="3"/>
  <c r="J608" i="3"/>
  <c r="N298" i="3"/>
  <c r="J298" i="3"/>
  <c r="N358" i="3"/>
  <c r="J358" i="3"/>
  <c r="N464" i="3"/>
  <c r="J464" i="3"/>
  <c r="N67" i="3"/>
  <c r="J67" i="3"/>
  <c r="N736" i="3"/>
  <c r="J736" i="3"/>
  <c r="N860" i="3"/>
  <c r="J860" i="3"/>
  <c r="N99" i="3"/>
  <c r="J99" i="3"/>
  <c r="N513" i="3"/>
  <c r="J513" i="3"/>
  <c r="N552" i="3"/>
  <c r="J552" i="3"/>
  <c r="N44" i="3"/>
  <c r="J44" i="3"/>
  <c r="N185" i="3"/>
  <c r="J185" i="3"/>
  <c r="N64" i="3"/>
  <c r="J64" i="3"/>
  <c r="N989" i="3"/>
  <c r="J989" i="3"/>
  <c r="N537" i="3"/>
  <c r="J537" i="3"/>
  <c r="N973" i="3"/>
  <c r="J973" i="3"/>
  <c r="N392" i="3"/>
  <c r="J392" i="3"/>
  <c r="N508" i="3"/>
  <c r="J508" i="3"/>
  <c r="N1083" i="3"/>
  <c r="J1083" i="3"/>
  <c r="N880" i="3"/>
  <c r="J880" i="3"/>
  <c r="N1011" i="3"/>
  <c r="J1011" i="3"/>
  <c r="N1096" i="3"/>
  <c r="J1096" i="3"/>
  <c r="N205" i="3"/>
  <c r="J205" i="3"/>
  <c r="N647" i="3"/>
  <c r="J647" i="3"/>
  <c r="N868" i="3"/>
  <c r="J868" i="3"/>
  <c r="F739" i="3"/>
  <c r="F819" i="3"/>
  <c r="F1074" i="3"/>
  <c r="F498" i="3"/>
  <c r="D498" i="4"/>
  <c r="E498" i="4"/>
  <c r="F498" i="4"/>
  <c r="F688" i="3"/>
  <c r="F789" i="3"/>
  <c r="F849" i="3"/>
  <c r="D849" i="4"/>
  <c r="E849" i="4"/>
  <c r="F849" i="4"/>
  <c r="F759" i="3"/>
  <c r="D759" i="4"/>
  <c r="E759" i="4"/>
  <c r="F759" i="4"/>
  <c r="F428" i="3"/>
  <c r="F486" i="3"/>
  <c r="D486" i="4"/>
  <c r="E486" i="4"/>
  <c r="F486" i="4"/>
  <c r="F328" i="3"/>
  <c r="F77" i="3"/>
  <c r="F1088" i="3"/>
  <c r="F37" i="3"/>
  <c r="F508" i="3"/>
  <c r="F1075" i="3"/>
  <c r="F1035" i="3"/>
  <c r="D1035" i="4"/>
  <c r="E1035" i="4"/>
  <c r="F1035" i="4"/>
  <c r="F17" i="3"/>
  <c r="F1096" i="3"/>
  <c r="F668" i="3"/>
  <c r="F448" i="3"/>
  <c r="D448" i="4"/>
  <c r="E448" i="4"/>
  <c r="F448" i="4"/>
  <c r="F999" i="3"/>
  <c r="F388" i="3"/>
  <c r="F1021" i="3"/>
  <c r="F47" i="3"/>
  <c r="D47" i="4"/>
  <c r="E47" i="4"/>
  <c r="F47" i="4"/>
  <c r="F1044" i="3"/>
  <c r="F1101" i="3"/>
  <c r="F1028" i="3"/>
  <c r="F1033" i="3"/>
  <c r="F749" i="3"/>
  <c r="F1017" i="3"/>
  <c r="D1017" i="4"/>
  <c r="E1017" i="4"/>
  <c r="F1017" i="4"/>
  <c r="F718" i="3"/>
  <c r="F1073" i="3"/>
  <c r="D1073" i="4"/>
  <c r="E1073" i="4"/>
  <c r="F1073" i="4"/>
  <c r="F1032" i="3"/>
  <c r="D1032" i="4"/>
  <c r="E1032" i="4"/>
  <c r="F1032" i="4"/>
  <c r="F1014" i="3"/>
  <c r="D1014" i="4"/>
  <c r="E1014" i="4"/>
  <c r="F1014" i="4"/>
  <c r="F207" i="3"/>
  <c r="F1052" i="3"/>
  <c r="F1048" i="3"/>
  <c r="F969" i="3"/>
  <c r="D969" i="4"/>
  <c r="E969" i="4"/>
  <c r="F969" i="4"/>
  <c r="F468" i="3"/>
  <c r="F733" i="3"/>
  <c r="F939" i="3"/>
  <c r="F1090" i="3"/>
  <c r="F1024" i="3"/>
  <c r="D1024" i="4"/>
  <c r="E1024" i="4"/>
  <c r="F1024" i="4"/>
  <c r="F1079" i="3"/>
  <c r="D1079" i="4"/>
  <c r="E1079" i="4"/>
  <c r="F1079" i="4"/>
  <c r="F959" i="3"/>
  <c r="F1016" i="3"/>
  <c r="D1016" i="4"/>
  <c r="E1016" i="4"/>
  <c r="F1016" i="4"/>
  <c r="F809" i="3"/>
  <c r="F799" i="3"/>
  <c r="D799" i="4"/>
  <c r="E799" i="4"/>
  <c r="F799" i="4"/>
  <c r="F1099" i="3"/>
  <c r="F518" i="3"/>
  <c r="F307" i="3"/>
  <c r="D307" i="4"/>
  <c r="E307" i="4"/>
  <c r="F307" i="4"/>
  <c r="F317" i="3"/>
  <c r="D317" i="4"/>
  <c r="E317" i="4"/>
  <c r="F317" i="4"/>
  <c r="F1098" i="3"/>
  <c r="F1091" i="3"/>
  <c r="D1091" i="4"/>
  <c r="E1091" i="4"/>
  <c r="F1091" i="4"/>
  <c r="F1006" i="3"/>
  <c r="F227" i="3"/>
  <c r="F1005" i="3"/>
  <c r="F949" i="3"/>
  <c r="D949" i="4"/>
  <c r="E949" i="4"/>
  <c r="F949" i="4"/>
  <c r="F1020" i="3"/>
  <c r="F1076" i="3"/>
  <c r="F247" i="3"/>
  <c r="F1082" i="3"/>
  <c r="F638" i="3"/>
  <c r="D638" i="4"/>
  <c r="E638" i="4"/>
  <c r="F638" i="4"/>
  <c r="F137" i="3"/>
  <c r="D137" i="4"/>
  <c r="E137" i="4"/>
  <c r="F137" i="4"/>
  <c r="F1004" i="3"/>
  <c r="F1062" i="3"/>
  <c r="D1062" i="4"/>
  <c r="E1062" i="4"/>
  <c r="F1062" i="4"/>
  <c r="F1066" i="3"/>
  <c r="D1066" i="4"/>
  <c r="E1066" i="4"/>
  <c r="F1066" i="4"/>
  <c r="F1085" i="3"/>
  <c r="F287" i="3"/>
  <c r="F1043" i="3"/>
  <c r="D1043" i="4"/>
  <c r="E1043" i="4"/>
  <c r="F1043" i="4"/>
  <c r="F879" i="3"/>
  <c r="F1040" i="3"/>
  <c r="F1039" i="3"/>
  <c r="F1077" i="3"/>
  <c r="D1077" i="4"/>
  <c r="E1077" i="4"/>
  <c r="F1077" i="4"/>
  <c r="F769" i="3"/>
  <c r="D769" i="4"/>
  <c r="E769" i="4"/>
  <c r="F769" i="4"/>
  <c r="F839" i="3"/>
  <c r="F180" i="3"/>
  <c r="D180" i="4"/>
  <c r="E180" i="4"/>
  <c r="F180" i="4"/>
  <c r="F1010" i="3"/>
  <c r="F267" i="3"/>
  <c r="F1061" i="3"/>
  <c r="F348" i="3"/>
  <c r="D348" i="4"/>
  <c r="E348" i="4"/>
  <c r="F348" i="4"/>
  <c r="F1047" i="3"/>
  <c r="F1037" i="3"/>
  <c r="D1037" i="4"/>
  <c r="E1037" i="4"/>
  <c r="F1037" i="4"/>
  <c r="F608" i="3"/>
  <c r="F1015" i="3"/>
  <c r="F728" i="3"/>
  <c r="D728" i="4"/>
  <c r="E728" i="4"/>
  <c r="F728" i="4"/>
  <c r="F187" i="3"/>
  <c r="D187" i="4"/>
  <c r="E187" i="4"/>
  <c r="F187" i="4"/>
  <c r="F1050" i="3"/>
  <c r="D1050" i="4"/>
  <c r="E1050" i="4"/>
  <c r="F1050" i="4"/>
  <c r="F1051" i="3"/>
  <c r="D1051" i="4"/>
  <c r="E1051" i="4"/>
  <c r="F1051" i="4"/>
  <c r="F1063" i="3"/>
  <c r="D1063" i="4"/>
  <c r="E1063" i="4"/>
  <c r="F1063" i="4"/>
  <c r="F698" i="3"/>
  <c r="F1058" i="3"/>
  <c r="F237" i="3"/>
  <c r="F919" i="3"/>
  <c r="D919" i="4"/>
  <c r="E919" i="4"/>
  <c r="F919" i="4"/>
  <c r="F979" i="3"/>
  <c r="F568" i="3"/>
  <c r="F338" i="3"/>
  <c r="D338" i="4"/>
  <c r="E338" i="4"/>
  <c r="F338" i="4"/>
  <c r="F1029" i="3"/>
  <c r="F528" i="3"/>
  <c r="D528" i="4"/>
  <c r="E528" i="4"/>
  <c r="F528" i="4"/>
  <c r="F117" i="3"/>
  <c r="F1094" i="3"/>
  <c r="D1094" i="4"/>
  <c r="E1094" i="4"/>
  <c r="F1094" i="4"/>
  <c r="F1007" i="3"/>
  <c r="D1007" i="4"/>
  <c r="E1007" i="4"/>
  <c r="F1007" i="4"/>
  <c r="F277" i="3"/>
  <c r="F1097" i="3"/>
  <c r="F1070" i="3"/>
  <c r="F458" i="3"/>
  <c r="F1067" i="3"/>
  <c r="F438" i="3"/>
  <c r="D438" i="4"/>
  <c r="E438" i="4"/>
  <c r="F438" i="4"/>
  <c r="F1013" i="3"/>
  <c r="F167" i="3"/>
  <c r="F1030" i="3"/>
  <c r="D1030" i="4"/>
  <c r="E1030" i="4"/>
  <c r="F1030" i="4"/>
  <c r="F964" i="3"/>
  <c r="D964" i="4"/>
  <c r="E964" i="4"/>
  <c r="F964" i="4"/>
  <c r="F378" i="3"/>
  <c r="D378" i="4"/>
  <c r="E378" i="4"/>
  <c r="F378" i="4"/>
  <c r="F1053" i="3"/>
  <c r="F1081" i="3"/>
  <c r="F1041" i="3"/>
  <c r="F1049" i="3"/>
  <c r="D1049" i="4"/>
  <c r="E1049" i="4"/>
  <c r="F1049" i="4"/>
  <c r="F1042" i="3"/>
  <c r="D1042" i="4"/>
  <c r="E1042" i="4"/>
  <c r="F1042" i="4"/>
  <c r="F1045" i="3"/>
  <c r="F1087" i="3"/>
  <c r="D1087" i="4"/>
  <c r="E1087" i="4"/>
  <c r="F1087" i="4"/>
  <c r="F708" i="3"/>
  <c r="F1083" i="3"/>
  <c r="D1083" i="4"/>
  <c r="E1083" i="4"/>
  <c r="F1083" i="4"/>
  <c r="F1078" i="3"/>
  <c r="F1064" i="3"/>
  <c r="D1064" i="4"/>
  <c r="E1064" i="4"/>
  <c r="F1064" i="4"/>
  <c r="F1012" i="3"/>
  <c r="D1012" i="4"/>
  <c r="E1012" i="4"/>
  <c r="F1012" i="4"/>
  <c r="F1046" i="3"/>
  <c r="F1093" i="3"/>
  <c r="D1093" i="4"/>
  <c r="E1093" i="4"/>
  <c r="F1093" i="4"/>
  <c r="F418" i="3"/>
  <c r="D418" i="4"/>
  <c r="E418" i="4"/>
  <c r="F418" i="4"/>
  <c r="F107" i="3"/>
  <c r="D107" i="4"/>
  <c r="E107" i="4"/>
  <c r="F107" i="4"/>
  <c r="F358" i="3"/>
  <c r="F538" i="3"/>
  <c r="D538" i="4"/>
  <c r="E538" i="4"/>
  <c r="F538" i="4"/>
  <c r="F1072" i="3"/>
  <c r="F1071" i="3"/>
  <c r="F1034" i="3"/>
  <c r="D1034" i="4"/>
  <c r="E1034" i="4"/>
  <c r="F1034" i="4"/>
  <c r="F889" i="3"/>
  <c r="D889" i="4"/>
  <c r="E889" i="4"/>
  <c r="F889" i="4"/>
  <c r="F97" i="3"/>
  <c r="F1057" i="3"/>
  <c r="F648" i="3"/>
  <c r="D648" i="4"/>
  <c r="E648" i="4"/>
  <c r="F648" i="4"/>
  <c r="F1036" i="3"/>
  <c r="F1060" i="3"/>
  <c r="F1084" i="3"/>
  <c r="F157" i="3"/>
  <c r="F1019" i="3"/>
  <c r="D1019" i="4"/>
  <c r="E1019" i="4"/>
  <c r="F1019" i="4"/>
  <c r="F1009" i="3"/>
  <c r="D1009" i="4"/>
  <c r="E1009" i="4"/>
  <c r="F1009" i="4"/>
  <c r="F1059" i="3"/>
  <c r="F588" i="3"/>
  <c r="D588" i="4"/>
  <c r="E588" i="4"/>
  <c r="F588" i="4"/>
  <c r="F297" i="3"/>
  <c r="F1068" i="3"/>
  <c r="D1068" i="4"/>
  <c r="E1068" i="4"/>
  <c r="F1068" i="4"/>
  <c r="F658" i="3"/>
  <c r="F1025" i="3"/>
  <c r="F859" i="3"/>
  <c r="F1054" i="3"/>
  <c r="F899" i="3"/>
  <c r="F1089" i="3"/>
  <c r="F829" i="3"/>
  <c r="F1022" i="3"/>
  <c r="F478" i="3"/>
  <c r="D478" i="4"/>
  <c r="E478" i="4"/>
  <c r="F478" i="4"/>
  <c r="F1080" i="3"/>
  <c r="F57" i="3"/>
  <c r="F408" i="3"/>
  <c r="D408" i="4"/>
  <c r="E408" i="4"/>
  <c r="F408" i="4"/>
  <c r="F1018" i="3"/>
  <c r="F598" i="3"/>
  <c r="F1056" i="3"/>
  <c r="F1038" i="3"/>
  <c r="F1100" i="3"/>
  <c r="F1008" i="3"/>
  <c r="F779" i="3"/>
  <c r="D779" i="4"/>
  <c r="E779" i="4"/>
  <c r="F779" i="4"/>
  <c r="F909" i="3"/>
  <c r="F1055" i="3"/>
  <c r="F1027" i="3"/>
  <c r="F1092" i="3"/>
  <c r="D1092" i="4"/>
  <c r="E1092" i="4"/>
  <c r="F1092" i="4"/>
  <c r="F1065" i="3"/>
  <c r="D1065" i="4"/>
  <c r="E1065" i="4"/>
  <c r="F1065" i="4"/>
  <c r="F1069" i="3"/>
  <c r="F1031" i="3"/>
  <c r="D1031" i="4"/>
  <c r="E1031" i="4"/>
  <c r="F1031" i="4"/>
  <c r="F217" i="3"/>
  <c r="F1026" i="3"/>
  <c r="D1026" i="4"/>
  <c r="E1026" i="4"/>
  <c r="F1026" i="4"/>
  <c r="F1023" i="3"/>
  <c r="D1023" i="4"/>
  <c r="E1023" i="4"/>
  <c r="F1023" i="4"/>
  <c r="F1095" i="3"/>
  <c r="D1095" i="4"/>
  <c r="E1095" i="4"/>
  <c r="F1095" i="4"/>
  <c r="F241" i="3"/>
  <c r="F1011" i="3"/>
  <c r="F578" i="3"/>
  <c r="D578" i="4"/>
  <c r="E578" i="4"/>
  <c r="F578" i="4"/>
  <c r="F398" i="3"/>
  <c r="F775" i="3"/>
  <c r="F368" i="3"/>
  <c r="D368" i="4"/>
  <c r="E368" i="4"/>
  <c r="F368" i="4"/>
  <c r="F197" i="3"/>
  <c r="F27" i="3"/>
  <c r="F989" i="3"/>
  <c r="F147" i="3"/>
  <c r="D147" i="4"/>
  <c r="E147" i="4"/>
  <c r="F147" i="4"/>
  <c r="F67" i="3"/>
  <c r="F929" i="3"/>
  <c r="F678" i="3"/>
  <c r="F127" i="3"/>
  <c r="F869" i="3"/>
  <c r="F177" i="3"/>
  <c r="F257" i="3"/>
  <c r="F87" i="3"/>
  <c r="F488" i="3"/>
  <c r="F7" i="3"/>
  <c r="F618" i="3"/>
  <c r="D618" i="4"/>
  <c r="E618" i="4"/>
  <c r="F618" i="4"/>
  <c r="F321" i="3"/>
  <c r="F628" i="3"/>
  <c r="F558" i="3"/>
  <c r="D558" i="4"/>
  <c r="E558" i="4"/>
  <c r="F558" i="4"/>
  <c r="F548" i="3"/>
  <c r="D548" i="4"/>
  <c r="E548" i="4"/>
  <c r="F548" i="4"/>
  <c r="F1086" i="3"/>
  <c r="F674" i="3"/>
  <c r="D674" i="4"/>
  <c r="E674" i="4"/>
  <c r="F674" i="4"/>
  <c r="F731" i="3"/>
  <c r="D731" i="4"/>
  <c r="E731" i="4"/>
  <c r="F731" i="4"/>
  <c r="F947" i="3"/>
  <c r="F461" i="3"/>
  <c r="D461" i="4"/>
  <c r="E461" i="4"/>
  <c r="F461" i="4"/>
  <c r="F330" i="3"/>
  <c r="D330" i="4"/>
  <c r="E330" i="4"/>
  <c r="F330" i="4"/>
  <c r="F603" i="3"/>
  <c r="D603" i="4"/>
  <c r="E603" i="4"/>
  <c r="F603" i="4"/>
  <c r="F275" i="3"/>
  <c r="D275" i="4"/>
  <c r="E275" i="4"/>
  <c r="F275" i="4"/>
  <c r="F383" i="3"/>
  <c r="D383" i="4"/>
  <c r="E383" i="4"/>
  <c r="F383" i="4"/>
  <c r="F146" i="3"/>
  <c r="D146" i="4"/>
  <c r="E146" i="4"/>
  <c r="F146" i="4"/>
  <c r="F191" i="3"/>
  <c r="F115" i="3"/>
  <c r="F524" i="3"/>
  <c r="F985" i="3"/>
  <c r="D985" i="4"/>
  <c r="E985" i="4"/>
  <c r="F985" i="4"/>
  <c r="F701" i="3"/>
  <c r="D701" i="4"/>
  <c r="E701" i="4"/>
  <c r="F701" i="4"/>
  <c r="F540" i="3"/>
  <c r="F353" i="3"/>
  <c r="D353" i="4"/>
  <c r="E353" i="4"/>
  <c r="F353" i="4"/>
  <c r="F66" i="3"/>
  <c r="D66" i="4"/>
  <c r="E66" i="4"/>
  <c r="F66" i="4"/>
  <c r="F777" i="3"/>
  <c r="D777" i="4"/>
  <c r="E777" i="4"/>
  <c r="F777" i="4"/>
  <c r="F509" i="3"/>
  <c r="F948" i="3"/>
  <c r="F512" i="3"/>
  <c r="F968" i="3"/>
  <c r="F547" i="3"/>
  <c r="F133" i="3"/>
  <c r="F544" i="3"/>
  <c r="D544" i="4"/>
  <c r="E544" i="4"/>
  <c r="F544" i="4"/>
  <c r="F646" i="3"/>
  <c r="F49" i="3"/>
  <c r="F340" i="3"/>
  <c r="F25" i="3"/>
  <c r="F263" i="3"/>
  <c r="D263" i="4"/>
  <c r="E263" i="4"/>
  <c r="F263" i="4"/>
  <c r="F841" i="3"/>
  <c r="F385" i="3"/>
  <c r="F188" i="3"/>
  <c r="D188" i="4"/>
  <c r="E188" i="4"/>
  <c r="F188" i="4"/>
  <c r="F71" i="3"/>
  <c r="F667" i="3"/>
  <c r="F887" i="3"/>
  <c r="D887" i="4"/>
  <c r="E887" i="4"/>
  <c r="F887" i="4"/>
  <c r="F700" i="3"/>
  <c r="F860" i="3"/>
  <c r="F671" i="3"/>
  <c r="F595" i="3"/>
  <c r="F232" i="3"/>
  <c r="F182" i="3"/>
  <c r="F205" i="3"/>
  <c r="D205" i="4"/>
  <c r="E205" i="4"/>
  <c r="F205" i="4"/>
  <c r="F867" i="3"/>
  <c r="F609" i="3"/>
  <c r="F958" i="3"/>
  <c r="D958" i="4"/>
  <c r="E958" i="4"/>
  <c r="F958" i="4"/>
  <c r="F401" i="3"/>
  <c r="F937" i="3"/>
  <c r="F957" i="3"/>
  <c r="F235" i="3"/>
  <c r="F373" i="3"/>
  <c r="F835" i="3"/>
  <c r="F555" i="3"/>
  <c r="D555" i="4"/>
  <c r="E555" i="4"/>
  <c r="F555" i="4"/>
  <c r="F15" i="3"/>
  <c r="D15" i="4"/>
  <c r="E15" i="4"/>
  <c r="F15" i="4"/>
  <c r="F269" i="3"/>
  <c r="F616" i="3"/>
  <c r="F64" i="3"/>
  <c r="F52" i="3"/>
  <c r="D52" i="4"/>
  <c r="E52" i="4"/>
  <c r="F52" i="4"/>
  <c r="F299" i="3"/>
  <c r="F1003" i="3"/>
  <c r="F647" i="3"/>
  <c r="F877" i="3"/>
  <c r="F682" i="3"/>
  <c r="F432" i="3"/>
  <c r="F921" i="3"/>
  <c r="F504" i="3"/>
  <c r="F310" i="3"/>
  <c r="D310" i="4"/>
  <c r="E310" i="4"/>
  <c r="F310" i="4"/>
  <c r="F557" i="3"/>
  <c r="D557" i="4"/>
  <c r="E557" i="4"/>
  <c r="F557" i="4"/>
  <c r="F423" i="3"/>
  <c r="F79" i="3"/>
  <c r="D79" i="4"/>
  <c r="E79" i="4"/>
  <c r="F79" i="4"/>
  <c r="F6" i="3"/>
  <c r="D6" i="4"/>
  <c r="E6" i="4"/>
  <c r="F6" i="4"/>
  <c r="F463" i="3"/>
  <c r="F730" i="3"/>
  <c r="D730" i="4"/>
  <c r="E730" i="4"/>
  <c r="F730" i="4"/>
  <c r="F327" i="3"/>
  <c r="F807" i="3"/>
  <c r="F511" i="3"/>
  <c r="F622" i="3"/>
  <c r="F536" i="3"/>
  <c r="D536" i="4"/>
  <c r="E536" i="4"/>
  <c r="F536" i="4"/>
  <c r="F165" i="3"/>
  <c r="D165" i="4"/>
  <c r="E165" i="4"/>
  <c r="F165" i="4"/>
  <c r="F394" i="3"/>
  <c r="F174" i="3"/>
  <c r="F591" i="3"/>
  <c r="D591" i="4"/>
  <c r="E591" i="4"/>
  <c r="F591" i="4"/>
  <c r="F812" i="3"/>
  <c r="F367" i="3"/>
  <c r="F206" i="3"/>
  <c r="F822" i="3"/>
  <c r="F381" i="3"/>
  <c r="F542" i="3"/>
  <c r="F104" i="3"/>
  <c r="D104" i="4"/>
  <c r="E104" i="4"/>
  <c r="F104" i="4"/>
  <c r="F936" i="3"/>
  <c r="F476" i="3"/>
  <c r="F534" i="3"/>
  <c r="F116" i="3"/>
  <c r="D116" i="4"/>
  <c r="E116" i="4"/>
  <c r="F116" i="4"/>
  <c r="F83" i="3"/>
  <c r="F768" i="3"/>
  <c r="F500" i="3"/>
  <c r="F626" i="3"/>
  <c r="F797" i="3"/>
  <c r="D797" i="4"/>
  <c r="E797" i="4"/>
  <c r="F797" i="4"/>
  <c r="F357" i="3"/>
  <c r="F515" i="3"/>
  <c r="F441" i="3"/>
  <c r="F914" i="3"/>
  <c r="F820" i="3"/>
  <c r="D820" i="4"/>
  <c r="E820" i="4"/>
  <c r="F820" i="4"/>
  <c r="F371" i="3"/>
  <c r="F563" i="3"/>
  <c r="F484" i="3"/>
  <c r="F101" i="3"/>
  <c r="F305" i="3"/>
  <c r="F1000" i="3"/>
  <c r="F519" i="3"/>
  <c r="D519" i="4"/>
  <c r="E519" i="4"/>
  <c r="F519" i="4"/>
  <c r="F234" i="3"/>
  <c r="F18" i="3"/>
  <c r="F53" i="3"/>
  <c r="F875" i="3"/>
  <c r="F219" i="3"/>
  <c r="D219" i="4"/>
  <c r="E219" i="4"/>
  <c r="F219" i="4"/>
  <c r="F144" i="3"/>
  <c r="D144" i="4"/>
  <c r="E144" i="4"/>
  <c r="F144" i="4"/>
  <c r="F719" i="3"/>
  <c r="D719" i="4"/>
  <c r="E719" i="4"/>
  <c r="F719" i="4"/>
  <c r="F845" i="3"/>
  <c r="D845" i="4"/>
  <c r="E845" i="4"/>
  <c r="F845" i="4"/>
  <c r="F397" i="3"/>
  <c r="F983" i="3"/>
  <c r="D983" i="4"/>
  <c r="E983" i="4"/>
  <c r="F983" i="4"/>
  <c r="F331" i="3"/>
  <c r="D331" i="4"/>
  <c r="E331" i="4"/>
  <c r="F331" i="4"/>
  <c r="F404" i="3"/>
  <c r="D404" i="4"/>
  <c r="E404" i="4"/>
  <c r="F404" i="4"/>
  <c r="F765" i="3"/>
  <c r="D765" i="4"/>
  <c r="E765" i="4"/>
  <c r="F765" i="4"/>
  <c r="F858" i="3"/>
  <c r="F870" i="3"/>
  <c r="F880" i="3"/>
  <c r="D880" i="4"/>
  <c r="E880" i="4"/>
  <c r="F880" i="4"/>
  <c r="F987" i="3"/>
  <c r="D987" i="4"/>
  <c r="E987" i="4"/>
  <c r="F987" i="4"/>
  <c r="F624" i="3"/>
  <c r="F951" i="3"/>
  <c r="F945" i="3"/>
  <c r="F881" i="3"/>
  <c r="F834" i="3"/>
  <c r="F988" i="3"/>
  <c r="F753" i="3"/>
  <c r="D753" i="4"/>
  <c r="E753" i="4"/>
  <c r="F753" i="4"/>
  <c r="F981" i="3"/>
  <c r="F516" i="3"/>
  <c r="F231" i="3"/>
  <c r="D231" i="4"/>
  <c r="E231" i="4"/>
  <c r="F231" i="4"/>
  <c r="F264" i="3"/>
  <c r="D264" i="4"/>
  <c r="E264" i="4"/>
  <c r="F264" i="4"/>
  <c r="F832" i="3"/>
  <c r="D832" i="4"/>
  <c r="E832" i="4"/>
  <c r="F832" i="4"/>
  <c r="F670" i="3"/>
  <c r="F766" i="3"/>
  <c r="D766" i="4"/>
  <c r="E766" i="4"/>
  <c r="F766" i="4"/>
  <c r="F865" i="3"/>
  <c r="F727" i="3"/>
  <c r="F274" i="3"/>
  <c r="F611" i="3"/>
  <c r="D611" i="4"/>
  <c r="E611" i="4"/>
  <c r="F611" i="4"/>
  <c r="F610" i="3"/>
  <c r="D610" i="4"/>
  <c r="E610" i="4"/>
  <c r="F610" i="4"/>
  <c r="F291" i="3"/>
  <c r="D291" i="4"/>
  <c r="E291" i="4"/>
  <c r="F291" i="4"/>
  <c r="F924" i="3"/>
  <c r="F393" i="3"/>
  <c r="F863" i="3"/>
  <c r="D863" i="4"/>
  <c r="E863" i="4"/>
  <c r="F863" i="4"/>
  <c r="F573" i="3"/>
  <c r="F19" i="3"/>
  <c r="F782" i="3"/>
  <c r="F3" i="3"/>
  <c r="F202" i="3"/>
  <c r="F82" i="3"/>
  <c r="D82" i="4"/>
  <c r="E82" i="4"/>
  <c r="F82" i="4"/>
  <c r="F439" i="3"/>
  <c r="D439" i="4"/>
  <c r="E439" i="4"/>
  <c r="F439" i="4"/>
  <c r="F261" i="3"/>
  <c r="F80" i="3"/>
  <c r="F703" i="3"/>
  <c r="F179" i="3"/>
  <c r="D179" i="4"/>
  <c r="E179" i="4"/>
  <c r="F179" i="4"/>
  <c r="F847" i="3"/>
  <c r="D847" i="4"/>
  <c r="E847" i="4"/>
  <c r="F847" i="4"/>
  <c r="F642" i="3"/>
  <c r="F530" i="3"/>
  <c r="F413" i="3"/>
  <c r="F39" i="3"/>
  <c r="F184" i="3"/>
  <c r="F46" i="3"/>
  <c r="D46" i="4"/>
  <c r="E46" i="4"/>
  <c r="F46" i="4"/>
  <c r="F364" i="3"/>
  <c r="F630" i="3"/>
  <c r="F1002" i="3"/>
  <c r="F526" i="3"/>
  <c r="D526" i="4"/>
  <c r="E526" i="4"/>
  <c r="F526" i="4"/>
  <c r="F31" i="3"/>
  <c r="F910" i="3"/>
  <c r="F262" i="3"/>
  <c r="F800" i="3"/>
  <c r="F260" i="3"/>
  <c r="F757" i="3"/>
  <c r="F424" i="3"/>
  <c r="D424" i="4"/>
  <c r="E424" i="4"/>
  <c r="F424" i="4"/>
  <c r="F150" i="3"/>
  <c r="D150" i="4"/>
  <c r="E150" i="4"/>
  <c r="F150" i="4"/>
  <c r="F9" i="3"/>
  <c r="F743" i="3"/>
  <c r="F443" i="3"/>
  <c r="D443" i="4"/>
  <c r="E443" i="4"/>
  <c r="F443" i="4"/>
  <c r="F943" i="3"/>
  <c r="D943" i="4"/>
  <c r="E943" i="4"/>
  <c r="F943" i="4"/>
  <c r="F705" i="3"/>
  <c r="F994" i="3"/>
  <c r="F128" i="3"/>
  <c r="F186" i="3"/>
  <c r="D186" i="4"/>
  <c r="E186" i="4"/>
  <c r="F186" i="4"/>
  <c r="F360" i="3"/>
  <c r="F192" i="3"/>
  <c r="D192" i="4"/>
  <c r="E192" i="4"/>
  <c r="F192" i="4"/>
  <c r="F654" i="3"/>
  <c r="D654" i="4"/>
  <c r="E654" i="4"/>
  <c r="F654" i="4"/>
  <c r="F741" i="3"/>
  <c r="F684" i="3"/>
  <c r="F85" i="3"/>
  <c r="D85" i="4"/>
  <c r="E85" i="4"/>
  <c r="F85" i="4"/>
  <c r="F407" i="3"/>
  <c r="F131" i="3"/>
  <c r="F62" i="3"/>
  <c r="F961" i="3"/>
  <c r="F745" i="3"/>
  <c r="D745" i="4"/>
  <c r="E745" i="4"/>
  <c r="F745" i="4"/>
  <c r="F824" i="3"/>
  <c r="D824" i="4"/>
  <c r="E824" i="4"/>
  <c r="F824" i="4"/>
  <c r="F825" i="3"/>
  <c r="D825" i="4"/>
  <c r="E825" i="4"/>
  <c r="F825" i="4"/>
  <c r="F736" i="3"/>
  <c r="D736" i="4"/>
  <c r="E736" i="4"/>
  <c r="F736" i="4"/>
  <c r="F284" i="3"/>
  <c r="F120" i="3"/>
  <c r="F773" i="3"/>
  <c r="F270" i="3"/>
  <c r="F696" i="3"/>
  <c r="D696" i="4"/>
  <c r="E696" i="4"/>
  <c r="F696" i="4"/>
  <c r="F216" i="3"/>
  <c r="F295" i="3"/>
  <c r="D295" i="4"/>
  <c r="E295" i="4"/>
  <c r="F295" i="4"/>
  <c r="F474" i="3"/>
  <c r="D474" i="4"/>
  <c r="E474" i="4"/>
  <c r="F474" i="4"/>
  <c r="F28" i="3"/>
  <c r="F159" i="3"/>
  <c r="D159" i="4"/>
  <c r="E159" i="4"/>
  <c r="F159" i="4"/>
  <c r="F86" i="3"/>
  <c r="F993" i="3"/>
  <c r="F686" i="3"/>
  <c r="D686" i="4"/>
  <c r="E686" i="4"/>
  <c r="F686" i="4"/>
  <c r="F574" i="3"/>
  <c r="D574" i="4"/>
  <c r="E574" i="4"/>
  <c r="F574" i="4"/>
  <c r="F469" i="3"/>
  <c r="F918" i="3"/>
  <c r="D918" i="4"/>
  <c r="E918" i="4"/>
  <c r="F918" i="4"/>
  <c r="F814" i="3"/>
  <c r="F464" i="3"/>
  <c r="F772" i="3"/>
  <c r="F590" i="3"/>
  <c r="F400" i="3"/>
  <c r="F289" i="3"/>
  <c r="F925" i="3"/>
  <c r="F911" i="3"/>
  <c r="F70" i="3"/>
  <c r="D70" i="4"/>
  <c r="E70" i="4"/>
  <c r="F70" i="4"/>
  <c r="F129" i="3"/>
  <c r="F453" i="3"/>
  <c r="D453" i="4"/>
  <c r="E453" i="4"/>
  <c r="F453" i="4"/>
  <c r="F300" i="3"/>
  <c r="F967" i="3"/>
  <c r="D967" i="4"/>
  <c r="E967" i="4"/>
  <c r="F967" i="4"/>
  <c r="F838" i="3"/>
  <c r="D838" i="4"/>
  <c r="E838" i="4"/>
  <c r="F838" i="4"/>
  <c r="F695" i="3"/>
  <c r="F975" i="3"/>
  <c r="F249" i="3"/>
  <c r="F481" i="3"/>
  <c r="F84" i="3"/>
  <c r="F30" i="3"/>
  <c r="F873" i="3"/>
  <c r="D873" i="4"/>
  <c r="E873" i="4"/>
  <c r="F873" i="4"/>
  <c r="F430" i="3"/>
  <c r="F292" i="3"/>
  <c r="F576" i="3"/>
  <c r="F804" i="3"/>
  <c r="D804" i="4"/>
  <c r="E804" i="4"/>
  <c r="F804" i="4"/>
  <c r="F118" i="3"/>
  <c r="D118" i="4"/>
  <c r="E118" i="4"/>
  <c r="F118" i="4"/>
  <c r="F38" i="3"/>
  <c r="D38" i="4"/>
  <c r="E38" i="4"/>
  <c r="F38" i="4"/>
  <c r="F21" i="3"/>
  <c r="D21" i="4"/>
  <c r="E21" i="4"/>
  <c r="F21" i="4"/>
  <c r="F4" i="3"/>
  <c r="D4" i="4"/>
  <c r="E4" i="4"/>
  <c r="F4" i="4"/>
  <c r="F106" i="3"/>
  <c r="D106" i="4"/>
  <c r="E106" i="4"/>
  <c r="F106" i="4"/>
  <c r="F320" i="3"/>
  <c r="F821" i="3"/>
  <c r="D821" i="4"/>
  <c r="E821" i="4"/>
  <c r="F821" i="4"/>
  <c r="F857" i="3"/>
  <c r="D857" i="4"/>
  <c r="E857" i="4"/>
  <c r="F857" i="4"/>
  <c r="F600" i="3"/>
  <c r="F341" i="3"/>
  <c r="D341" i="4"/>
  <c r="E341" i="4"/>
  <c r="F341" i="4"/>
  <c r="F607" i="3"/>
  <c r="F818" i="3"/>
  <c r="F483" i="3"/>
  <c r="F351" i="3"/>
  <c r="F32" i="3"/>
  <c r="F699" i="3"/>
  <c r="F650" i="3"/>
  <c r="F892" i="3"/>
  <c r="F596" i="3"/>
  <c r="D596" i="4"/>
  <c r="E596" i="4"/>
  <c r="F596" i="4"/>
  <c r="F13" i="3"/>
  <c r="F230" i="3"/>
  <c r="F69" i="3"/>
  <c r="D69" i="4"/>
  <c r="E69" i="4"/>
  <c r="F69" i="4"/>
  <c r="F954" i="3"/>
  <c r="F301" i="3"/>
  <c r="F110" i="3"/>
  <c r="D110" i="4"/>
  <c r="E110" i="4"/>
  <c r="F110" i="4"/>
  <c r="F402" i="3"/>
  <c r="F304" i="3"/>
  <c r="F723" i="3"/>
  <c r="F405" i="3"/>
  <c r="F613" i="3"/>
  <c r="F545" i="3"/>
  <c r="F11" i="3"/>
  <c r="F136" i="3"/>
  <c r="F92" i="3"/>
  <c r="F435" i="3"/>
  <c r="F617" i="3"/>
  <c r="F45" i="3"/>
  <c r="F334" i="3"/>
  <c r="F846" i="3"/>
  <c r="F783" i="3"/>
  <c r="F571" i="3"/>
  <c r="F497" i="3"/>
  <c r="D497" i="4"/>
  <c r="E497" i="4"/>
  <c r="F497" i="4"/>
  <c r="F442" i="3"/>
  <c r="D442" i="4"/>
  <c r="E442" i="4"/>
  <c r="F442" i="4"/>
  <c r="F495" i="3"/>
  <c r="F510" i="3"/>
  <c r="F324" i="3"/>
  <c r="F44" i="3"/>
  <c r="F333" i="3"/>
  <c r="D333" i="4"/>
  <c r="E333" i="4"/>
  <c r="F333" i="4"/>
  <c r="F692" i="3"/>
  <c r="F190" i="3"/>
  <c r="D190" i="4"/>
  <c r="E190" i="4"/>
  <c r="F190" i="4"/>
  <c r="F520" i="3"/>
  <c r="F339" i="3"/>
  <c r="F465" i="3"/>
  <c r="F637" i="3"/>
  <c r="F621" i="3"/>
  <c r="F350" i="3"/>
  <c r="F915" i="3"/>
  <c r="F363" i="3"/>
  <c r="D363" i="4"/>
  <c r="E363" i="4"/>
  <c r="F363" i="4"/>
  <c r="F885" i="3"/>
  <c r="D885" i="4"/>
  <c r="E885" i="4"/>
  <c r="F885" i="4"/>
  <c r="F473" i="3"/>
  <c r="D473" i="4"/>
  <c r="E473" i="4"/>
  <c r="F473" i="4"/>
  <c r="F583" i="3"/>
  <c r="F302" i="3"/>
  <c r="F974" i="3"/>
  <c r="F322" i="3"/>
  <c r="F376" i="3"/>
  <c r="F374" i="3"/>
  <c r="D374" i="4"/>
  <c r="E374" i="4"/>
  <c r="F374" i="4"/>
  <c r="F389" i="3"/>
  <c r="F934" i="3"/>
  <c r="F16" i="3"/>
  <c r="F780" i="3"/>
  <c r="F276" i="3"/>
  <c r="D276" i="4"/>
  <c r="E276" i="4"/>
  <c r="F276" i="4"/>
  <c r="F489" i="3"/>
  <c r="D489" i="4"/>
  <c r="E489" i="4"/>
  <c r="F489" i="4"/>
  <c r="F790" i="3"/>
  <c r="F109" i="3"/>
  <c r="D109" i="4"/>
  <c r="E109" i="4"/>
  <c r="F109" i="4"/>
  <c r="F123" i="3"/>
  <c r="F119" i="3"/>
  <c r="D119" i="4"/>
  <c r="E119" i="4"/>
  <c r="F119" i="4"/>
  <c r="F549" i="3"/>
  <c r="F335" i="3"/>
  <c r="D335" i="4"/>
  <c r="E335" i="4"/>
  <c r="F335" i="4"/>
  <c r="F976" i="3"/>
  <c r="F977" i="3"/>
  <c r="F992" i="3"/>
  <c r="F273" i="3"/>
  <c r="D273" i="4"/>
  <c r="E273" i="4"/>
  <c r="F273" i="4"/>
  <c r="F602" i="3"/>
  <c r="F722" i="3"/>
  <c r="D722" i="4"/>
  <c r="E722" i="4"/>
  <c r="F722" i="4"/>
  <c r="F664" i="3"/>
  <c r="F891" i="3"/>
  <c r="F884" i="3"/>
  <c r="F193" i="3"/>
  <c r="D193" i="4"/>
  <c r="E193" i="4"/>
  <c r="F193" i="4"/>
  <c r="F940" i="3"/>
  <c r="F852" i="3"/>
  <c r="F585" i="3"/>
  <c r="F208" i="3"/>
  <c r="F652" i="3"/>
  <c r="F584" i="3"/>
  <c r="F492" i="3"/>
  <c r="F290" i="3"/>
  <c r="D290" i="4"/>
  <c r="E290" i="4"/>
  <c r="F290" i="4"/>
  <c r="F793" i="3"/>
  <c r="D793" i="4"/>
  <c r="E793" i="4"/>
  <c r="F793" i="4"/>
  <c r="F572" i="3"/>
  <c r="D572" i="4"/>
  <c r="E572" i="4"/>
  <c r="F572" i="4"/>
  <c r="F195" i="3"/>
  <c r="F122" i="3"/>
  <c r="F714" i="3"/>
  <c r="F406" i="3"/>
  <c r="F634" i="3"/>
  <c r="F828" i="3"/>
  <c r="D828" i="4"/>
  <c r="E828" i="4"/>
  <c r="F828" i="4"/>
  <c r="F805" i="3"/>
  <c r="F704" i="3"/>
  <c r="D704" i="4"/>
  <c r="E704" i="4"/>
  <c r="F704" i="4"/>
  <c r="F73" i="3"/>
  <c r="F926" i="3"/>
  <c r="F185" i="3"/>
  <c r="F209" i="3"/>
  <c r="F279" i="3"/>
  <c r="F562" i="3"/>
  <c r="F426" i="3"/>
  <c r="F575" i="3"/>
  <c r="F246" i="3"/>
  <c r="F282" i="3"/>
  <c r="F125" i="3"/>
  <c r="F390" i="3"/>
  <c r="D390" i="4"/>
  <c r="E390" i="4"/>
  <c r="F390" i="4"/>
  <c r="F792" i="3"/>
  <c r="D792" i="4"/>
  <c r="E792" i="4"/>
  <c r="F792" i="4"/>
  <c r="F851" i="3"/>
  <c r="D851" i="4"/>
  <c r="E851" i="4"/>
  <c r="F851" i="4"/>
  <c r="F763" i="3"/>
  <c r="F347" i="3"/>
  <c r="F196" i="3"/>
  <c r="F995" i="3"/>
  <c r="F130" i="3"/>
  <c r="D130" i="4"/>
  <c r="E130" i="4"/>
  <c r="F130" i="4"/>
  <c r="F285" i="3"/>
  <c r="F111" i="3"/>
  <c r="F643" i="3"/>
  <c r="F75" i="3"/>
  <c r="F582" i="3"/>
  <c r="F629" i="3"/>
  <c r="F253" i="3"/>
  <c r="D253" i="4"/>
  <c r="E253" i="4"/>
  <c r="F253" i="4"/>
  <c r="F126" i="3"/>
  <c r="D126" i="4"/>
  <c r="E126" i="4"/>
  <c r="F126" i="4"/>
  <c r="F606" i="3"/>
  <c r="F58" i="3"/>
  <c r="F581" i="3"/>
  <c r="F916" i="3"/>
  <c r="F102" i="3"/>
  <c r="D102" i="4"/>
  <c r="E102" i="4"/>
  <c r="F102" i="4"/>
  <c r="F419" i="3"/>
  <c r="D419" i="4"/>
  <c r="E419" i="4"/>
  <c r="F419" i="4"/>
  <c r="F721" i="3"/>
  <c r="D721" i="4"/>
  <c r="E721" i="4"/>
  <c r="F721" i="4"/>
  <c r="F493" i="3"/>
  <c r="F248" i="3"/>
  <c r="D248" i="4"/>
  <c r="E248" i="4"/>
  <c r="F248" i="4"/>
  <c r="F653" i="3"/>
  <c r="F592" i="3"/>
  <c r="D592" i="4"/>
  <c r="E592" i="4"/>
  <c r="F592" i="4"/>
  <c r="F240" i="3"/>
  <c r="F566" i="3"/>
  <c r="F194" i="3"/>
  <c r="F51" i="3"/>
  <c r="D51" i="4"/>
  <c r="E51" i="4"/>
  <c r="F51" i="4"/>
  <c r="F594" i="3"/>
  <c r="F271" i="3"/>
  <c r="F384" i="3"/>
  <c r="F215" i="3"/>
  <c r="D215" i="4"/>
  <c r="E215" i="4"/>
  <c r="F215" i="4"/>
  <c r="F862" i="3"/>
  <c r="F236" i="3"/>
  <c r="F178" i="3"/>
  <c r="F605" i="3"/>
  <c r="F746" i="3"/>
  <c r="F326" i="3"/>
  <c r="F531" i="3"/>
  <c r="F854" i="3"/>
  <c r="F65" i="3"/>
  <c r="D65" i="4"/>
  <c r="E65" i="4"/>
  <c r="F65" i="4"/>
  <c r="F258" i="3"/>
  <c r="F95" i="3"/>
  <c r="F666" i="3"/>
  <c r="F620" i="3"/>
  <c r="F138" i="3"/>
  <c r="F823" i="3"/>
  <c r="F554" i="3"/>
  <c r="F927" i="3"/>
  <c r="D927" i="4"/>
  <c r="E927" i="4"/>
  <c r="F927" i="4"/>
  <c r="F830" i="3"/>
  <c r="D830" i="4"/>
  <c r="E830" i="4"/>
  <c r="F830" i="4"/>
  <c r="F336" i="3"/>
  <c r="F535" i="3"/>
  <c r="D535" i="4"/>
  <c r="E535" i="4"/>
  <c r="F535" i="4"/>
  <c r="F986" i="3"/>
  <c r="D986" i="4"/>
  <c r="E986" i="4"/>
  <c r="F986" i="4"/>
  <c r="F325" i="3"/>
  <c r="F529" i="3"/>
  <c r="F10" i="3"/>
  <c r="F944" i="3"/>
  <c r="F955" i="3"/>
  <c r="D955" i="4"/>
  <c r="E955" i="4"/>
  <c r="F955" i="4"/>
  <c r="F5" i="3"/>
  <c r="F587" i="3"/>
  <c r="F309" i="3"/>
  <c r="F631" i="3"/>
  <c r="D631" i="4"/>
  <c r="E631" i="4"/>
  <c r="F631" i="4"/>
  <c r="F450" i="3"/>
  <c r="D450" i="4"/>
  <c r="E450" i="4"/>
  <c r="F450" i="4"/>
  <c r="F991" i="3"/>
  <c r="F451" i="3"/>
  <c r="D451" i="4"/>
  <c r="E451" i="4"/>
  <c r="F451" i="4"/>
  <c r="F942" i="3"/>
  <c r="D942" i="4"/>
  <c r="E942" i="4"/>
  <c r="F942" i="4"/>
  <c r="F148" i="3"/>
  <c r="F896" i="3"/>
  <c r="F173" i="3"/>
  <c r="F356" i="3"/>
  <c r="F218" i="3"/>
  <c r="F632" i="3"/>
  <c r="D632" i="4"/>
  <c r="E632" i="4"/>
  <c r="F632" i="4"/>
  <c r="F539" i="3"/>
  <c r="F751" i="3"/>
  <c r="F72" i="3"/>
  <c r="D72" i="4"/>
  <c r="E72" i="4"/>
  <c r="F72" i="4"/>
  <c r="F826" i="3"/>
  <c r="F454" i="3"/>
  <c r="D454" i="4"/>
  <c r="E454" i="4"/>
  <c r="F454" i="4"/>
  <c r="F244" i="3"/>
  <c r="F687" i="3"/>
  <c r="F693" i="3"/>
  <c r="F74" i="3"/>
  <c r="F952" i="3"/>
  <c r="F90" i="3"/>
  <c r="F941" i="3"/>
  <c r="F694" i="3"/>
  <c r="D694" i="4"/>
  <c r="E694" i="4"/>
  <c r="F694" i="4"/>
  <c r="F878" i="3"/>
  <c r="F449" i="3"/>
  <c r="D449" i="4"/>
  <c r="E449" i="4"/>
  <c r="F449" i="4"/>
  <c r="F491" i="3"/>
  <c r="F446" i="3"/>
  <c r="F593" i="3"/>
  <c r="F685" i="3"/>
  <c r="F171" i="3"/>
  <c r="D171" i="4"/>
  <c r="E171" i="4"/>
  <c r="F171" i="4"/>
  <c r="F565" i="3"/>
  <c r="D565" i="4"/>
  <c r="E565" i="4"/>
  <c r="F565" i="4"/>
  <c r="F250" i="3"/>
  <c r="D250" i="4"/>
  <c r="E250" i="4"/>
  <c r="F250" i="4"/>
  <c r="F153" i="3"/>
  <c r="F414" i="3"/>
  <c r="F323" i="3"/>
  <c r="D323" i="4"/>
  <c r="E323" i="4"/>
  <c r="F323" i="4"/>
  <c r="F139" i="3"/>
  <c r="F882" i="3"/>
  <c r="F890" i="3"/>
  <c r="F580" i="3"/>
  <c r="F517" i="3"/>
  <c r="F625" i="3"/>
  <c r="F161" i="3"/>
  <c r="F817" i="3"/>
  <c r="D817" i="4"/>
  <c r="E817" i="4"/>
  <c r="F817" i="4"/>
  <c r="F710" i="3"/>
  <c r="F570" i="3"/>
  <c r="D570" i="4"/>
  <c r="E570" i="4"/>
  <c r="F570" i="4"/>
  <c r="F677" i="3"/>
  <c r="F732" i="3"/>
  <c r="F204" i="3"/>
  <c r="D204" i="4"/>
  <c r="E204" i="4"/>
  <c r="F204" i="4"/>
  <c r="F990" i="3"/>
  <c r="F507" i="3"/>
  <c r="F785" i="3"/>
  <c r="F459" i="3"/>
  <c r="D459" i="4"/>
  <c r="E459" i="4"/>
  <c r="F459" i="4"/>
  <c r="F791" i="3"/>
  <c r="F950" i="3"/>
  <c r="F213" i="3"/>
  <c r="F238" i="3"/>
  <c r="F366" i="3"/>
  <c r="D366" i="4"/>
  <c r="E366" i="4"/>
  <c r="F366" i="4"/>
  <c r="F893" i="3"/>
  <c r="D893" i="4"/>
  <c r="E893" i="4"/>
  <c r="F893" i="4"/>
  <c r="F649" i="3"/>
  <c r="F904" i="3"/>
  <c r="D904" i="4"/>
  <c r="E904" i="4"/>
  <c r="F904" i="4"/>
  <c r="F803" i="3"/>
  <c r="F490" i="3"/>
  <c r="F278" i="3"/>
  <c r="F676" i="3"/>
  <c r="F108" i="3"/>
  <c r="F640" i="3"/>
  <c r="F103" i="3"/>
  <c r="F395" i="3"/>
  <c r="D395" i="4"/>
  <c r="E395" i="4"/>
  <c r="F395" i="4"/>
  <c r="F370" i="3"/>
  <c r="F663" i="3"/>
  <c r="F711" i="3"/>
  <c r="F306" i="3"/>
  <c r="F89" i="3"/>
  <c r="D89" i="4"/>
  <c r="E89" i="4"/>
  <c r="F89" i="4"/>
  <c r="F946" i="3"/>
  <c r="F220" i="3"/>
  <c r="F970" i="3"/>
  <c r="F665" i="3"/>
  <c r="F802" i="3"/>
  <c r="F738" i="3"/>
  <c r="D738" i="4"/>
  <c r="E738" i="4"/>
  <c r="F738" i="4"/>
  <c r="F612" i="3"/>
  <c r="D612" i="4"/>
  <c r="E612" i="4"/>
  <c r="F612" i="4"/>
  <c r="F422" i="3"/>
  <c r="F871" i="3"/>
  <c r="F172" i="3"/>
  <c r="F265" i="3"/>
  <c r="D265" i="4"/>
  <c r="E265" i="4"/>
  <c r="F265" i="4"/>
  <c r="F898" i="3"/>
  <c r="F198" i="3"/>
  <c r="D198" i="4"/>
  <c r="E198" i="4"/>
  <c r="F198" i="4"/>
  <c r="F833" i="3"/>
  <c r="F888" i="3"/>
  <c r="F965" i="3"/>
  <c r="F683" i="3"/>
  <c r="D683" i="4"/>
  <c r="E683" i="4"/>
  <c r="F683" i="4"/>
  <c r="F94" i="3"/>
  <c r="F840" i="3"/>
  <c r="F318" i="3"/>
  <c r="F2" i="3"/>
  <c r="D2" i="4"/>
  <c r="E2" i="4"/>
  <c r="F2" i="4"/>
  <c r="F831" i="3"/>
  <c r="D831" i="4"/>
  <c r="E831" i="4"/>
  <c r="F831" i="4"/>
  <c r="F960" i="3"/>
  <c r="F296" i="3"/>
  <c r="F872" i="3"/>
  <c r="F501" i="3"/>
  <c r="D501" i="4"/>
  <c r="E501" i="4"/>
  <c r="F501" i="4"/>
  <c r="F425" i="3"/>
  <c r="F268" i="3"/>
  <c r="F963" i="3"/>
  <c r="D963" i="4"/>
  <c r="E963" i="4"/>
  <c r="F963" i="4"/>
  <c r="F552" i="3"/>
  <c r="F720" i="3"/>
  <c r="F41" i="3"/>
  <c r="D41" i="4"/>
  <c r="E41" i="4"/>
  <c r="F41" i="4"/>
  <c r="F656" i="3"/>
  <c r="D656" i="4"/>
  <c r="E656" i="4"/>
  <c r="F656" i="4"/>
  <c r="F680" i="3"/>
  <c r="D680" i="4"/>
  <c r="E680" i="4"/>
  <c r="F680" i="4"/>
  <c r="F440" i="3"/>
  <c r="F156" i="3"/>
  <c r="F810" i="3"/>
  <c r="F33" i="3"/>
  <c r="D33" i="4"/>
  <c r="E33" i="4"/>
  <c r="F33" i="4"/>
  <c r="F901" i="3"/>
  <c r="D901" i="4"/>
  <c r="E901" i="4"/>
  <c r="F901" i="4"/>
  <c r="F978" i="3"/>
  <c r="F513" i="3"/>
  <c r="F362" i="3"/>
  <c r="F938" i="3"/>
  <c r="F55" i="3"/>
  <c r="F416" i="3"/>
  <c r="F744" i="3"/>
  <c r="F482" i="3"/>
  <c r="F713" i="3"/>
  <c r="D713" i="4"/>
  <c r="E713" i="4"/>
  <c r="F713" i="4"/>
  <c r="F98" i="3"/>
  <c r="F380" i="3"/>
  <c r="D380" i="4"/>
  <c r="E380" i="4"/>
  <c r="F380" i="4"/>
  <c r="F724" i="3"/>
  <c r="D724" i="4"/>
  <c r="E724" i="4"/>
  <c r="F724" i="4"/>
  <c r="F436" i="3"/>
  <c r="D436" i="4"/>
  <c r="E436" i="4"/>
  <c r="F436" i="4"/>
  <c r="F457" i="3"/>
  <c r="D457" i="4"/>
  <c r="E457" i="4"/>
  <c r="F457" i="4"/>
  <c r="F149" i="3"/>
  <c r="F259" i="3"/>
  <c r="F352" i="3"/>
  <c r="D352" i="4"/>
  <c r="E352" i="4"/>
  <c r="F352" i="4"/>
  <c r="F597" i="3"/>
  <c r="D597" i="4"/>
  <c r="E597" i="4"/>
  <c r="F597" i="4"/>
  <c r="F312" i="3"/>
  <c r="D312" i="4"/>
  <c r="E312" i="4"/>
  <c r="F312" i="4"/>
  <c r="F725" i="3"/>
  <c r="D725" i="4"/>
  <c r="E725" i="4"/>
  <c r="F725" i="4"/>
  <c r="F200" i="3"/>
  <c r="F387" i="3"/>
  <c r="F54" i="3"/>
  <c r="D54" i="4"/>
  <c r="E54" i="4"/>
  <c r="F54" i="4"/>
  <c r="F781" i="3"/>
  <c r="F905" i="3"/>
  <c r="F972" i="3"/>
  <c r="F226" i="3"/>
  <c r="F42" i="3"/>
  <c r="F319" i="3"/>
  <c r="D319" i="4"/>
  <c r="E319" i="4"/>
  <c r="F319" i="4"/>
  <c r="F754" i="3"/>
  <c r="D754" i="4"/>
  <c r="E754" i="4"/>
  <c r="F754" i="4"/>
  <c r="F897" i="3"/>
  <c r="D897" i="4"/>
  <c r="E897" i="4"/>
  <c r="F897" i="4"/>
  <c r="F788" i="3"/>
  <c r="F715" i="3"/>
  <c r="F223" i="3"/>
  <c r="F752" i="3"/>
  <c r="F337" i="3"/>
  <c r="D337" i="4"/>
  <c r="E337" i="4"/>
  <c r="F337" i="4"/>
  <c r="F729" i="3"/>
  <c r="F962" i="3"/>
  <c r="F796" i="3"/>
  <c r="F866" i="3"/>
  <c r="F579" i="3"/>
  <c r="F243" i="3"/>
  <c r="D243" i="4"/>
  <c r="E243" i="4"/>
  <c r="F243" i="4"/>
  <c r="F636" i="3"/>
  <c r="F472" i="3"/>
  <c r="F935" i="3"/>
  <c r="F201" i="3"/>
  <c r="F342" i="3"/>
  <c r="D342" i="4"/>
  <c r="E342" i="4"/>
  <c r="F342" i="4"/>
  <c r="F902" i="3"/>
  <c r="F627" i="3"/>
  <c r="F787" i="3"/>
  <c r="F876" i="3"/>
  <c r="F63" i="3"/>
  <c r="F420" i="3"/>
  <c r="F417" i="3"/>
  <c r="F313" i="3"/>
  <c r="D313" i="4"/>
  <c r="E313" i="4"/>
  <c r="F313" i="4"/>
  <c r="F91" i="3"/>
  <c r="F112" i="3"/>
  <c r="F460" i="3"/>
  <c r="F917" i="3"/>
  <c r="F35" i="3"/>
  <c r="D35" i="4"/>
  <c r="E35" i="4"/>
  <c r="F35" i="4"/>
  <c r="F514" i="3"/>
  <c r="F874" i="3"/>
  <c r="D874" i="4"/>
  <c r="E874" i="4"/>
  <c r="F874" i="4"/>
  <c r="F679" i="3"/>
  <c r="D679" i="4"/>
  <c r="E679" i="4"/>
  <c r="F679" i="4"/>
  <c r="F76" i="3"/>
  <c r="F756" i="3"/>
  <c r="F96" i="3"/>
  <c r="D96" i="4"/>
  <c r="E96" i="4"/>
  <c r="F96" i="4"/>
  <c r="F452" i="3"/>
  <c r="F639" i="3"/>
  <c r="F160" i="3"/>
  <c r="F928" i="3"/>
  <c r="F525" i="3"/>
  <c r="F707" i="3"/>
  <c r="F786" i="3"/>
  <c r="F485" i="3"/>
  <c r="F40" i="3"/>
  <c r="F183" i="3"/>
  <c r="F281" i="3"/>
  <c r="D281" i="4"/>
  <c r="E281" i="4"/>
  <c r="F281" i="4"/>
  <c r="F956" i="3"/>
  <c r="F913" i="3"/>
  <c r="F645" i="3"/>
  <c r="F522" i="3"/>
  <c r="F280" i="3"/>
  <c r="F68" i="3"/>
  <c r="F550" i="3"/>
  <c r="F212" i="3"/>
  <c r="D212" i="4"/>
  <c r="E212" i="4"/>
  <c r="F212" i="4"/>
  <c r="F252" i="3"/>
  <c r="F908" i="3"/>
  <c r="F445" i="3"/>
  <c r="F233" i="3"/>
  <c r="F633" i="3"/>
  <c r="F850" i="3"/>
  <c r="F811" i="3"/>
  <c r="F586" i="3"/>
  <c r="D586" i="4"/>
  <c r="E586" i="4"/>
  <c r="F586" i="4"/>
  <c r="F391" i="3"/>
  <c r="F224" i="3"/>
  <c r="F614" i="3"/>
  <c r="F659" i="3"/>
  <c r="F997" i="3"/>
  <c r="F410" i="3"/>
  <c r="F641" i="3"/>
  <c r="F778" i="3"/>
  <c r="D778" i="4"/>
  <c r="E778" i="4"/>
  <c r="F778" i="4"/>
  <c r="F429" i="3"/>
  <c r="F396" i="3"/>
  <c r="F379" i="3"/>
  <c r="F816" i="3"/>
  <c r="F734" i="3"/>
  <c r="F709" i="3"/>
  <c r="F431" i="3"/>
  <c r="F346" i="3"/>
  <c r="F143" i="3"/>
  <c r="F311" i="3"/>
  <c r="F836" i="3"/>
  <c r="F12" i="3"/>
  <c r="F795" i="3"/>
  <c r="D795" i="4"/>
  <c r="E795" i="4"/>
  <c r="F795" i="4"/>
  <c r="F23" i="3"/>
  <c r="F466" i="3"/>
  <c r="F254" i="3"/>
  <c r="F375" i="3"/>
  <c r="F883" i="3"/>
  <c r="F798" i="3"/>
  <c r="F527" i="3"/>
  <c r="D527" i="4"/>
  <c r="E527" i="4"/>
  <c r="F527" i="4"/>
  <c r="F329" i="3"/>
  <c r="D329" i="4"/>
  <c r="E329" i="4"/>
  <c r="F329" i="4"/>
  <c r="F475" i="3"/>
  <c r="F222" i="3"/>
  <c r="F372" i="3"/>
  <c r="F973" i="3"/>
  <c r="F982" i="3"/>
  <c r="F477" i="3"/>
  <c r="F523" i="3"/>
  <c r="F657" i="3"/>
  <c r="F114" i="3"/>
  <c r="F537" i="3"/>
  <c r="F298" i="3"/>
  <c r="D298" i="4"/>
  <c r="E298" i="4"/>
  <c r="F298" i="4"/>
  <c r="F681" i="3"/>
  <c r="F776" i="3"/>
  <c r="F456" i="3"/>
  <c r="F239" i="3"/>
  <c r="F392" i="3"/>
  <c r="F569" i="3"/>
  <c r="F124" i="3"/>
  <c r="D124" i="4"/>
  <c r="E124" i="4"/>
  <c r="F124" i="4"/>
  <c r="F760" i="3"/>
  <c r="D760" i="4"/>
  <c r="E760" i="4"/>
  <c r="F760" i="4"/>
  <c r="F303" i="3"/>
  <c r="F399" i="3"/>
  <c r="F403" i="3"/>
  <c r="D403" i="4"/>
  <c r="E403" i="4"/>
  <c r="F403" i="4"/>
  <c r="F411" i="3"/>
  <c r="F415" i="3"/>
  <c r="F61" i="3"/>
  <c r="F644" i="3"/>
  <c r="F169" i="3"/>
  <c r="F980" i="3"/>
  <c r="F214" i="3"/>
  <c r="F121" i="3"/>
  <c r="F767" i="3"/>
  <c r="F293" i="3"/>
  <c r="D293" i="4"/>
  <c r="E293" i="4"/>
  <c r="F293" i="4"/>
  <c r="F755" i="3"/>
  <c r="D755" i="4"/>
  <c r="E755" i="4"/>
  <c r="F755" i="4"/>
  <c r="F546" i="3"/>
  <c r="F20" i="3"/>
  <c r="F706" i="3"/>
  <c r="F691" i="3"/>
  <c r="F14" i="3"/>
  <c r="F412" i="3"/>
  <c r="F906" i="3"/>
  <c r="D906" i="4"/>
  <c r="E906" i="4"/>
  <c r="F906" i="4"/>
  <c r="F604" i="3"/>
  <c r="F661" i="3"/>
  <c r="F93" i="3"/>
  <c r="F427" i="3"/>
  <c r="F662" i="3"/>
  <c r="F24" i="3"/>
  <c r="F673" i="3"/>
  <c r="F354" i="3"/>
  <c r="D354" i="4"/>
  <c r="E354" i="4"/>
  <c r="F354" i="4"/>
  <c r="F750" i="3"/>
  <c r="F308" i="3"/>
  <c r="D308" i="4"/>
  <c r="E308" i="4"/>
  <c r="F308" i="4"/>
  <c r="F81" i="3"/>
  <c r="F256" i="3"/>
  <c r="F689" i="3"/>
  <c r="D689" i="4"/>
  <c r="E689" i="4"/>
  <c r="F689" i="4"/>
  <c r="F589" i="3"/>
  <c r="F467" i="3"/>
  <c r="D467" i="4"/>
  <c r="E467" i="4"/>
  <c r="F467" i="4"/>
  <c r="F505" i="3"/>
  <c r="F541" i="3"/>
  <c r="F556" i="3"/>
  <c r="F561" i="3"/>
  <c r="D561" i="4"/>
  <c r="E561" i="4"/>
  <c r="F561" i="4"/>
  <c r="F742" i="3"/>
  <c r="F984" i="3"/>
  <c r="D984" i="4"/>
  <c r="E984" i="4"/>
  <c r="F984" i="4"/>
  <c r="F60" i="3"/>
  <c r="D60" i="4"/>
  <c r="E60" i="4"/>
  <c r="F60" i="4"/>
  <c r="F163" i="3"/>
  <c r="F455" i="3"/>
  <c r="F907" i="3"/>
  <c r="F26" i="3"/>
  <c r="D26" i="4"/>
  <c r="E26" i="4"/>
  <c r="F26" i="4"/>
  <c r="F966" i="3"/>
  <c r="F480" i="3"/>
  <c r="D480" i="4"/>
  <c r="E480" i="4"/>
  <c r="F480" i="4"/>
  <c r="F794" i="3"/>
  <c r="D794" i="4"/>
  <c r="E794" i="4"/>
  <c r="F794" i="4"/>
  <c r="F344" i="3"/>
  <c r="D344" i="4"/>
  <c r="E344" i="4"/>
  <c r="F344" i="4"/>
  <c r="F553" i="3"/>
  <c r="F386" i="3"/>
  <c r="F36" i="3"/>
  <c r="D36" i="4"/>
  <c r="E36" i="4"/>
  <c r="F36" i="4"/>
  <c r="F132" i="3"/>
  <c r="F922" i="3"/>
  <c r="D922" i="4"/>
  <c r="E922" i="4"/>
  <c r="F922" i="4"/>
  <c r="F272" i="3"/>
  <c r="F316" i="3"/>
  <c r="D316" i="4"/>
  <c r="E316" i="4"/>
  <c r="F316" i="4"/>
  <c r="F843" i="3"/>
  <c r="D843" i="4"/>
  <c r="E843" i="4"/>
  <c r="F843" i="4"/>
  <c r="F345" i="3"/>
  <c r="F894" i="3"/>
  <c r="F266" i="3"/>
  <c r="F22" i="3"/>
  <c r="F813" i="3"/>
  <c r="F434" i="3"/>
  <c r="F532" i="3"/>
  <c r="F856" i="3"/>
  <c r="F155" i="3"/>
  <c r="F675" i="3"/>
  <c r="D675" i="4"/>
  <c r="E675" i="4"/>
  <c r="F675" i="4"/>
  <c r="F842" i="3"/>
  <c r="D842" i="4"/>
  <c r="E842" i="4"/>
  <c r="F842" i="4"/>
  <c r="F487" i="3"/>
  <c r="F971" i="3"/>
  <c r="F355" i="3"/>
  <c r="F135" i="3"/>
  <c r="F221" i="3"/>
  <c r="F758" i="3"/>
  <c r="F770" i="3"/>
  <c r="F564" i="3"/>
  <c r="F294" i="3"/>
  <c r="F903" i="3"/>
  <c r="F228" i="3"/>
  <c r="F471" i="3"/>
  <c r="F660" i="3"/>
  <c r="F601" i="3"/>
  <c r="F499" i="3"/>
  <c r="F615" i="3"/>
  <c r="F827" i="3"/>
  <c r="F619" i="3"/>
  <c r="F88" i="3"/>
  <c r="F669" i="3"/>
  <c r="F447" i="3"/>
  <c r="F245" i="3"/>
  <c r="F808" i="3"/>
  <c r="F912" i="3"/>
  <c r="F801" i="3"/>
  <c r="F717" i="3"/>
  <c r="F162" i="3"/>
  <c r="F314" i="3"/>
  <c r="F502" i="3"/>
  <c r="F170" i="3"/>
  <c r="F283" i="3"/>
  <c r="F251" i="3"/>
  <c r="F726" i="3"/>
  <c r="F740" i="3"/>
  <c r="F255" i="3"/>
  <c r="F886" i="3"/>
  <c r="F716" i="3"/>
  <c r="F932" i="3"/>
  <c r="F369" i="3"/>
  <c r="F34" i="3"/>
  <c r="F771" i="3"/>
  <c r="F864" i="3"/>
  <c r="F164" i="3"/>
  <c r="F365" i="3"/>
  <c r="F784" i="3"/>
  <c r="F176" i="3"/>
  <c r="F225" i="3"/>
  <c r="F635" i="3"/>
  <c r="F142" i="3"/>
  <c r="F506" i="3"/>
  <c r="F382" i="3"/>
  <c r="F900" i="3"/>
  <c r="F933" i="3"/>
  <c r="F343" i="3"/>
  <c r="F712" i="3"/>
  <c r="F152" i="3"/>
  <c r="F78" i="3"/>
  <c r="F764" i="3"/>
  <c r="F774" i="3"/>
  <c r="F844" i="3"/>
  <c r="F56" i="3"/>
  <c r="F43" i="3"/>
  <c r="F211" i="3"/>
  <c r="F332" i="3"/>
  <c r="F48" i="3"/>
  <c r="F203" i="3"/>
  <c r="F998" i="3"/>
  <c r="F560" i="3"/>
  <c r="F199" i="3"/>
  <c r="F931" i="3"/>
  <c r="F437" i="3"/>
  <c r="F655" i="3"/>
  <c r="F145" i="3"/>
  <c r="F923" i="3"/>
  <c r="F59" i="3"/>
  <c r="F577" i="3"/>
  <c r="F853" i="3"/>
  <c r="F747" i="3"/>
  <c r="F433" i="3"/>
  <c r="F702" i="3"/>
  <c r="F479" i="3"/>
  <c r="F242" i="3"/>
  <c r="F151" i="3"/>
  <c r="F672" i="3"/>
  <c r="F895" i="3"/>
  <c r="F154" i="3"/>
  <c r="F503" i="3"/>
  <c r="F761" i="3"/>
  <c r="F470" i="3"/>
  <c r="F861" i="3"/>
  <c r="F229" i="3"/>
  <c r="F521" i="3"/>
  <c r="F494" i="3"/>
  <c r="F444" i="3"/>
  <c r="F140" i="3"/>
  <c r="F748" i="3"/>
  <c r="F737" i="3"/>
  <c r="F210" i="3"/>
  <c r="F421" i="3"/>
  <c r="F105" i="3"/>
  <c r="F623" i="3"/>
  <c r="F806" i="3"/>
  <c r="F175" i="3"/>
  <c r="F559" i="3"/>
  <c r="F462" i="3"/>
  <c r="F651" i="3"/>
  <c r="F868" i="3"/>
  <c r="F567" i="3"/>
  <c r="F50" i="3"/>
  <c r="F286" i="3"/>
  <c r="F99" i="3"/>
  <c r="F361" i="3"/>
  <c r="F815" i="3"/>
  <c r="F168" i="3"/>
  <c r="F181" i="3"/>
  <c r="F599" i="3"/>
  <c r="F920" i="3"/>
  <c r="F409" i="3"/>
  <c r="F496" i="3"/>
  <c r="F543" i="3"/>
  <c r="F166" i="3"/>
  <c r="F735" i="3"/>
  <c r="F855" i="3"/>
  <c r="F762" i="3"/>
  <c r="F697" i="3"/>
  <c r="F189" i="3"/>
  <c r="F690" i="3"/>
  <c r="F359" i="3"/>
  <c r="F996" i="3"/>
  <c r="F29" i="3"/>
  <c r="F134" i="3"/>
  <c r="F158" i="3"/>
  <c r="F349" i="3"/>
  <c r="F113" i="3"/>
  <c r="F288" i="3"/>
  <c r="F848" i="3"/>
  <c r="F8" i="3"/>
  <c r="F100" i="3"/>
  <c r="F315" i="3"/>
  <c r="F953" i="3"/>
  <c r="F377" i="3"/>
  <c r="F551" i="3"/>
  <c r="F533" i="3"/>
  <c r="F141" i="3"/>
  <c r="F930" i="3"/>
  <c r="F837" i="3"/>
  <c r="F1001" i="3"/>
  <c r="M643" i="3"/>
  <c r="D643" i="4"/>
  <c r="E643" i="4"/>
  <c r="F643" i="4"/>
  <c r="M282" i="3"/>
  <c r="D282" i="4"/>
  <c r="E282" i="4"/>
  <c r="F282" i="4"/>
  <c r="M11" i="3"/>
  <c r="D11" i="4"/>
  <c r="E11" i="4"/>
  <c r="F11" i="4"/>
  <c r="M929" i="3"/>
  <c r="D929" i="4"/>
  <c r="E929" i="4"/>
  <c r="F929" i="4"/>
  <c r="M1008" i="3"/>
  <c r="D1008" i="4"/>
  <c r="E1008" i="4"/>
  <c r="F1008" i="4"/>
  <c r="M358" i="3"/>
  <c r="D358" i="4"/>
  <c r="E358" i="4"/>
  <c r="F358" i="4"/>
  <c r="M285" i="3"/>
  <c r="D285" i="4"/>
  <c r="E285" i="4"/>
  <c r="F285" i="4"/>
  <c r="M575" i="3"/>
  <c r="D575" i="4"/>
  <c r="E575" i="4"/>
  <c r="F575" i="4"/>
  <c r="M406" i="3"/>
  <c r="D406" i="4"/>
  <c r="E406" i="4"/>
  <c r="F406" i="4"/>
  <c r="M852" i="3"/>
  <c r="D852" i="4"/>
  <c r="E852" i="4"/>
  <c r="F852" i="4"/>
  <c r="M613" i="3"/>
  <c r="D613" i="4"/>
  <c r="E613" i="4"/>
  <c r="F613" i="4"/>
  <c r="M84" i="3"/>
  <c r="D84" i="4"/>
  <c r="E84" i="4"/>
  <c r="F84" i="4"/>
  <c r="M86" i="3"/>
  <c r="D86" i="4"/>
  <c r="E86" i="4"/>
  <c r="F86" i="4"/>
  <c r="M174" i="3"/>
  <c r="D174" i="4"/>
  <c r="E174" i="4"/>
  <c r="F174" i="4"/>
  <c r="M423" i="3"/>
  <c r="D423" i="4"/>
  <c r="E423" i="4"/>
  <c r="F423" i="4"/>
  <c r="M64" i="3"/>
  <c r="D64" i="4"/>
  <c r="E64" i="4"/>
  <c r="F64" i="4"/>
  <c r="M609" i="3"/>
  <c r="D609" i="4"/>
  <c r="E609" i="4"/>
  <c r="F609" i="4"/>
  <c r="M67" i="3"/>
  <c r="D67" i="4"/>
  <c r="E67" i="4"/>
  <c r="F67" i="4"/>
  <c r="M522" i="3"/>
  <c r="D522" i="4"/>
  <c r="E522" i="4"/>
  <c r="F522" i="4"/>
  <c r="M946" i="3"/>
  <c r="D946" i="4"/>
  <c r="E946" i="4"/>
  <c r="F946" i="4"/>
  <c r="M490" i="3"/>
  <c r="D490" i="4"/>
  <c r="E490" i="4"/>
  <c r="F490" i="4"/>
  <c r="M507" i="3"/>
  <c r="D507" i="4"/>
  <c r="E507" i="4"/>
  <c r="F507" i="4"/>
  <c r="M890" i="3"/>
  <c r="D890" i="4"/>
  <c r="E890" i="4"/>
  <c r="F890" i="4"/>
  <c r="M491" i="3"/>
  <c r="D491" i="4"/>
  <c r="E491" i="4"/>
  <c r="F491" i="4"/>
  <c r="M826" i="3"/>
  <c r="D826" i="4"/>
  <c r="E826" i="4"/>
  <c r="F826" i="4"/>
  <c r="M991" i="3"/>
  <c r="D991" i="4"/>
  <c r="E991" i="4"/>
  <c r="F991" i="4"/>
  <c r="M854" i="3"/>
  <c r="D854" i="4"/>
  <c r="E854" i="4"/>
  <c r="F854" i="4"/>
  <c r="M581" i="3"/>
  <c r="D581" i="4"/>
  <c r="E581" i="4"/>
  <c r="F581" i="4"/>
  <c r="M637" i="3"/>
  <c r="D637" i="4"/>
  <c r="E637" i="4"/>
  <c r="F637" i="4"/>
  <c r="M320" i="3"/>
  <c r="D320" i="4"/>
  <c r="E320" i="4"/>
  <c r="F320" i="4"/>
  <c r="M360" i="3"/>
  <c r="D360" i="4"/>
  <c r="E360" i="4"/>
  <c r="F360" i="4"/>
  <c r="M899" i="3"/>
  <c r="D899" i="4"/>
  <c r="E899" i="4"/>
  <c r="F899" i="4"/>
  <c r="M803" i="3"/>
  <c r="D803" i="4"/>
  <c r="E803" i="4"/>
  <c r="F803" i="4"/>
  <c r="M990" i="3"/>
  <c r="D990" i="4"/>
  <c r="E990" i="4"/>
  <c r="F990" i="4"/>
  <c r="M882" i="3"/>
  <c r="D882" i="4"/>
  <c r="E882" i="4"/>
  <c r="F882" i="4"/>
  <c r="M336" i="3"/>
  <c r="D336" i="4"/>
  <c r="E336" i="4"/>
  <c r="F336" i="4"/>
  <c r="M531" i="3"/>
  <c r="D531" i="4"/>
  <c r="E531" i="4"/>
  <c r="F531" i="4"/>
  <c r="M194" i="3"/>
  <c r="D194" i="4"/>
  <c r="E194" i="4"/>
  <c r="F194" i="4"/>
  <c r="M1100" i="3"/>
  <c r="D1100" i="4"/>
  <c r="E1100" i="4"/>
  <c r="F1100" i="4"/>
  <c r="M1084" i="3"/>
  <c r="D1084" i="4"/>
  <c r="E1084" i="4"/>
  <c r="F1084" i="4"/>
  <c r="M113" i="3"/>
  <c r="D113" i="4"/>
  <c r="E113" i="4"/>
  <c r="F113" i="4"/>
  <c r="M286" i="3"/>
  <c r="D286" i="4"/>
  <c r="E286" i="4"/>
  <c r="F286" i="4"/>
  <c r="M154" i="3"/>
  <c r="D154" i="4"/>
  <c r="E154" i="4"/>
  <c r="F154" i="4"/>
  <c r="M923" i="3"/>
  <c r="D923" i="4"/>
  <c r="E923" i="4"/>
  <c r="F923" i="4"/>
  <c r="M43" i="3"/>
  <c r="D43" i="4"/>
  <c r="E43" i="4"/>
  <c r="F43" i="4"/>
  <c r="M506" i="3"/>
  <c r="D506" i="4"/>
  <c r="E506" i="4"/>
  <c r="F506" i="4"/>
  <c r="M369" i="3"/>
  <c r="D369" i="4"/>
  <c r="E369" i="4"/>
  <c r="F369" i="4"/>
  <c r="M162" i="3"/>
  <c r="D162" i="4"/>
  <c r="E162" i="4"/>
  <c r="F162" i="4"/>
  <c r="M499" i="3"/>
  <c r="D499" i="4"/>
  <c r="E499" i="4"/>
  <c r="F499" i="4"/>
  <c r="M355" i="3"/>
  <c r="D355" i="4"/>
  <c r="E355" i="4"/>
  <c r="F355" i="4"/>
  <c r="M894" i="3"/>
  <c r="D894" i="4"/>
  <c r="E894" i="4"/>
  <c r="F894" i="4"/>
  <c r="M220" i="3"/>
  <c r="D220" i="4"/>
  <c r="E220" i="4"/>
  <c r="F220" i="4"/>
  <c r="M580" i="3"/>
  <c r="D580" i="4"/>
  <c r="E580" i="4"/>
  <c r="F580" i="4"/>
  <c r="M594" i="3"/>
  <c r="D594" i="4"/>
  <c r="E594" i="4"/>
  <c r="F594" i="4"/>
  <c r="M916" i="3"/>
  <c r="D916" i="4"/>
  <c r="E916" i="4"/>
  <c r="F916" i="4"/>
  <c r="M426" i="3"/>
  <c r="D426" i="4"/>
  <c r="E426" i="4"/>
  <c r="F426" i="4"/>
  <c r="M940" i="3"/>
  <c r="D940" i="4"/>
  <c r="E940" i="4"/>
  <c r="F940" i="4"/>
  <c r="M465" i="3"/>
  <c r="D465" i="4"/>
  <c r="E465" i="4"/>
  <c r="F465" i="4"/>
  <c r="M650" i="3"/>
  <c r="D650" i="4"/>
  <c r="E650" i="4"/>
  <c r="F650" i="4"/>
  <c r="M960" i="3"/>
  <c r="D960" i="4"/>
  <c r="E960" i="4"/>
  <c r="F960" i="4"/>
  <c r="M757" i="3"/>
  <c r="D757" i="4"/>
  <c r="E757" i="4"/>
  <c r="F757" i="4"/>
  <c r="M83" i="3"/>
  <c r="D83" i="4"/>
  <c r="E83" i="4"/>
  <c r="F83" i="4"/>
  <c r="M892" i="3"/>
  <c r="D892" i="4"/>
  <c r="E892" i="4"/>
  <c r="F892" i="4"/>
  <c r="M925" i="3"/>
  <c r="D925" i="4"/>
  <c r="E925" i="4"/>
  <c r="F925" i="4"/>
  <c r="M413" i="3"/>
  <c r="D413" i="4"/>
  <c r="E413" i="4"/>
  <c r="F413" i="4"/>
  <c r="M657" i="3"/>
  <c r="D657" i="4"/>
  <c r="E657" i="4"/>
  <c r="F657" i="4"/>
  <c r="M734" i="3"/>
  <c r="D734" i="4"/>
  <c r="E734" i="4"/>
  <c r="F734" i="4"/>
  <c r="M280" i="3"/>
  <c r="D280" i="4"/>
  <c r="E280" i="4"/>
  <c r="F280" i="4"/>
  <c r="M460" i="3"/>
  <c r="D460" i="4"/>
  <c r="E460" i="4"/>
  <c r="F460" i="4"/>
  <c r="M201" i="3"/>
  <c r="D201" i="4"/>
  <c r="E201" i="4"/>
  <c r="F201" i="4"/>
  <c r="M223" i="3"/>
  <c r="D223" i="4"/>
  <c r="E223" i="4"/>
  <c r="F223" i="4"/>
  <c r="M714" i="3"/>
  <c r="D714" i="4"/>
  <c r="E714" i="4"/>
  <c r="F714" i="4"/>
  <c r="M549" i="3"/>
  <c r="D549" i="4"/>
  <c r="E549" i="4"/>
  <c r="F549" i="4"/>
  <c r="M376" i="3"/>
  <c r="D376" i="4"/>
  <c r="E376" i="4"/>
  <c r="F376" i="4"/>
  <c r="M571" i="3"/>
  <c r="D571" i="4"/>
  <c r="E571" i="4"/>
  <c r="F571" i="4"/>
  <c r="M405" i="3"/>
  <c r="D405" i="4"/>
  <c r="E405" i="4"/>
  <c r="F405" i="4"/>
  <c r="M349" i="3"/>
  <c r="D349" i="4"/>
  <c r="E349" i="4"/>
  <c r="F349" i="4"/>
  <c r="M50" i="3"/>
  <c r="D50" i="4"/>
  <c r="E50" i="4"/>
  <c r="F50" i="4"/>
  <c r="M737" i="3"/>
  <c r="D737" i="4"/>
  <c r="E737" i="4"/>
  <c r="F737" i="4"/>
  <c r="M145" i="3"/>
  <c r="D145" i="4"/>
  <c r="E145" i="4"/>
  <c r="F145" i="4"/>
  <c r="M56" i="3"/>
  <c r="D56" i="4"/>
  <c r="E56" i="4"/>
  <c r="F56" i="4"/>
  <c r="M932" i="3"/>
  <c r="D932" i="4"/>
  <c r="E932" i="4"/>
  <c r="F932" i="4"/>
  <c r="M717" i="3"/>
  <c r="D717" i="4"/>
  <c r="E717" i="4"/>
  <c r="F717" i="4"/>
  <c r="M601" i="3"/>
  <c r="D601" i="4"/>
  <c r="E601" i="4"/>
  <c r="F601" i="4"/>
  <c r="M971" i="3"/>
  <c r="D971" i="4"/>
  <c r="E971" i="4"/>
  <c r="F971" i="4"/>
  <c r="M345" i="3"/>
  <c r="D345" i="4"/>
  <c r="E345" i="4"/>
  <c r="F345" i="4"/>
  <c r="M966" i="3"/>
  <c r="D966" i="4"/>
  <c r="E966" i="4"/>
  <c r="F966" i="4"/>
  <c r="M93" i="3"/>
  <c r="D93" i="4"/>
  <c r="E93" i="4"/>
  <c r="F93" i="4"/>
  <c r="M254" i="3"/>
  <c r="D254" i="4"/>
  <c r="E254" i="4"/>
  <c r="F254" i="4"/>
  <c r="M878" i="3"/>
  <c r="D878" i="4"/>
  <c r="E878" i="4"/>
  <c r="F878" i="4"/>
  <c r="M29" i="3"/>
  <c r="D29" i="4"/>
  <c r="E29" i="4"/>
  <c r="F29" i="4"/>
  <c r="M39" i="3"/>
  <c r="D39" i="4"/>
  <c r="E39" i="4"/>
  <c r="F39" i="4"/>
  <c r="M3" i="3"/>
  <c r="D3" i="4"/>
  <c r="E3" i="4"/>
  <c r="F3" i="4"/>
  <c r="M865" i="3"/>
  <c r="D865" i="4"/>
  <c r="E865" i="4"/>
  <c r="F865" i="4"/>
  <c r="M945" i="3"/>
  <c r="D945" i="4"/>
  <c r="E945" i="4"/>
  <c r="F945" i="4"/>
  <c r="M484" i="3"/>
  <c r="D484" i="4"/>
  <c r="E484" i="4"/>
  <c r="F484" i="4"/>
  <c r="M71" i="3"/>
  <c r="D71" i="4"/>
  <c r="E71" i="4"/>
  <c r="F71" i="4"/>
  <c r="M968" i="3"/>
  <c r="D968" i="4"/>
  <c r="E968" i="4"/>
  <c r="F968" i="4"/>
  <c r="M191" i="3"/>
  <c r="D191" i="4"/>
  <c r="E191" i="4"/>
  <c r="F191" i="4"/>
  <c r="M306" i="3"/>
  <c r="D306" i="4"/>
  <c r="E306" i="4"/>
  <c r="F306" i="4"/>
  <c r="M139" i="3"/>
  <c r="D139" i="4"/>
  <c r="E139" i="4"/>
  <c r="F139" i="4"/>
  <c r="M782" i="3"/>
  <c r="D782" i="4"/>
  <c r="E782" i="4"/>
  <c r="F782" i="4"/>
  <c r="M767" i="3"/>
  <c r="D767" i="4"/>
  <c r="E767" i="4"/>
  <c r="F767" i="4"/>
  <c r="M523" i="3"/>
  <c r="D523" i="4"/>
  <c r="E523" i="4"/>
  <c r="F523" i="4"/>
  <c r="M816" i="3"/>
  <c r="D816" i="4"/>
  <c r="E816" i="4"/>
  <c r="F816" i="4"/>
  <c r="M98" i="3"/>
  <c r="D98" i="4"/>
  <c r="E98" i="4"/>
  <c r="F98" i="4"/>
  <c r="M589" i="3"/>
  <c r="D589" i="4"/>
  <c r="E589" i="4"/>
  <c r="F589" i="4"/>
  <c r="M661" i="3"/>
  <c r="D661" i="4"/>
  <c r="E661" i="4"/>
  <c r="F661" i="4"/>
  <c r="M121" i="3"/>
  <c r="D121" i="4"/>
  <c r="E121" i="4"/>
  <c r="F121" i="4"/>
  <c r="M477" i="3"/>
  <c r="D477" i="4"/>
  <c r="E477" i="4"/>
  <c r="F477" i="4"/>
  <c r="M466" i="3"/>
  <c r="D466" i="4"/>
  <c r="E466" i="4"/>
  <c r="F466" i="4"/>
  <c r="M379" i="3"/>
  <c r="D379" i="4"/>
  <c r="E379" i="4"/>
  <c r="F379" i="4"/>
  <c r="M811" i="3"/>
  <c r="D811" i="4"/>
  <c r="E811" i="4"/>
  <c r="F811" i="4"/>
  <c r="M645" i="3"/>
  <c r="D645" i="4"/>
  <c r="E645" i="4"/>
  <c r="F645" i="4"/>
  <c r="M639" i="3"/>
  <c r="D639" i="4"/>
  <c r="E639" i="4"/>
  <c r="F639" i="4"/>
  <c r="M91" i="3"/>
  <c r="D91" i="4"/>
  <c r="E91" i="4"/>
  <c r="F91" i="4"/>
  <c r="M472" i="3"/>
  <c r="D472" i="4"/>
  <c r="E472" i="4"/>
  <c r="F472" i="4"/>
  <c r="M788" i="3"/>
  <c r="D788" i="4"/>
  <c r="E788" i="4"/>
  <c r="F788" i="4"/>
  <c r="M200" i="3"/>
  <c r="D200" i="4"/>
  <c r="E200" i="4"/>
  <c r="F200" i="4"/>
  <c r="M156" i="3"/>
  <c r="D156" i="4"/>
  <c r="E156" i="4"/>
  <c r="F156" i="4"/>
  <c r="M208" i="3"/>
  <c r="D208" i="4"/>
  <c r="E208" i="4"/>
  <c r="F208" i="4"/>
  <c r="M977" i="3"/>
  <c r="D977" i="4"/>
  <c r="E977" i="4"/>
  <c r="F977" i="4"/>
  <c r="M934" i="3"/>
  <c r="D934" i="4"/>
  <c r="E934" i="4"/>
  <c r="F934" i="4"/>
  <c r="M350" i="3"/>
  <c r="D350" i="4"/>
  <c r="E350" i="4"/>
  <c r="F350" i="4"/>
  <c r="M495" i="3"/>
  <c r="D495" i="4"/>
  <c r="E495" i="4"/>
  <c r="F495" i="4"/>
  <c r="M13" i="3"/>
  <c r="D13" i="4"/>
  <c r="E13" i="4"/>
  <c r="F13" i="4"/>
  <c r="M111" i="3"/>
  <c r="D111" i="4"/>
  <c r="E111" i="4"/>
  <c r="F111" i="4"/>
  <c r="M246" i="3"/>
  <c r="D246" i="4"/>
  <c r="E246" i="4"/>
  <c r="F246" i="4"/>
  <c r="M634" i="3"/>
  <c r="D634" i="4"/>
  <c r="E634" i="4"/>
  <c r="F634" i="4"/>
  <c r="M585" i="3"/>
  <c r="D585" i="4"/>
  <c r="E585" i="4"/>
  <c r="F585" i="4"/>
  <c r="M976" i="3"/>
  <c r="D976" i="4"/>
  <c r="E976" i="4"/>
  <c r="F976" i="4"/>
  <c r="M389" i="3"/>
  <c r="D389" i="4"/>
  <c r="E389" i="4"/>
  <c r="F389" i="4"/>
  <c r="M621" i="3"/>
  <c r="D621" i="4"/>
  <c r="E621" i="4"/>
  <c r="F621" i="4"/>
  <c r="M545" i="3"/>
  <c r="D545" i="4"/>
  <c r="E545" i="4"/>
  <c r="F545" i="4"/>
  <c r="M30" i="3"/>
  <c r="D30" i="4"/>
  <c r="E30" i="4"/>
  <c r="F30" i="4"/>
  <c r="M911" i="3"/>
  <c r="D911" i="4"/>
  <c r="E911" i="4"/>
  <c r="F911" i="4"/>
  <c r="M993" i="3"/>
  <c r="D993" i="4"/>
  <c r="E993" i="4"/>
  <c r="F993" i="4"/>
  <c r="M1089" i="3"/>
  <c r="D1089" i="4"/>
  <c r="E1089" i="4"/>
  <c r="F1089" i="4"/>
  <c r="M157" i="3"/>
  <c r="D157" i="4"/>
  <c r="E157" i="4"/>
  <c r="F157" i="4"/>
  <c r="M458" i="3"/>
  <c r="D458" i="4"/>
  <c r="E458" i="4"/>
  <c r="F458" i="4"/>
  <c r="M1047" i="3"/>
  <c r="D1047" i="4"/>
  <c r="E1047" i="4"/>
  <c r="F1047" i="4"/>
  <c r="M325" i="3"/>
  <c r="D325" i="4"/>
  <c r="E325" i="4"/>
  <c r="F325" i="4"/>
  <c r="M258" i="3"/>
  <c r="D258" i="4"/>
  <c r="E258" i="4"/>
  <c r="F258" i="4"/>
  <c r="M271" i="3"/>
  <c r="D271" i="4"/>
  <c r="E271" i="4"/>
  <c r="F271" i="4"/>
  <c r="M260" i="3"/>
  <c r="D260" i="4"/>
  <c r="E260" i="4"/>
  <c r="F260" i="4"/>
  <c r="M951" i="3"/>
  <c r="D951" i="4"/>
  <c r="E951" i="4"/>
  <c r="F951" i="4"/>
  <c r="M563" i="3"/>
  <c r="D563" i="4"/>
  <c r="E563" i="4"/>
  <c r="F563" i="4"/>
  <c r="M512" i="3"/>
  <c r="D512" i="4"/>
  <c r="E512" i="4"/>
  <c r="F512" i="4"/>
  <c r="M628" i="3"/>
  <c r="D628" i="4"/>
  <c r="E628" i="4"/>
  <c r="F628" i="4"/>
  <c r="M930" i="3"/>
  <c r="D930" i="4"/>
  <c r="E930" i="4"/>
  <c r="F930" i="4"/>
  <c r="M735" i="3"/>
  <c r="D735" i="4"/>
  <c r="E735" i="4"/>
  <c r="F735" i="4"/>
  <c r="M210" i="3"/>
  <c r="D210" i="4"/>
  <c r="E210" i="4"/>
  <c r="F210" i="4"/>
  <c r="M505" i="3"/>
  <c r="D505" i="4"/>
  <c r="E505" i="4"/>
  <c r="F505" i="4"/>
  <c r="M427" i="3"/>
  <c r="D427" i="4"/>
  <c r="E427" i="4"/>
  <c r="F427" i="4"/>
  <c r="M303" i="3"/>
  <c r="D303" i="4"/>
  <c r="E303" i="4"/>
  <c r="F303" i="4"/>
  <c r="M375" i="3"/>
  <c r="D375" i="4"/>
  <c r="E375" i="4"/>
  <c r="F375" i="4"/>
  <c r="M391" i="3"/>
  <c r="D391" i="4"/>
  <c r="E391" i="4"/>
  <c r="F391" i="4"/>
  <c r="M928" i="3"/>
  <c r="D928" i="4"/>
  <c r="E928" i="4"/>
  <c r="F928" i="4"/>
  <c r="M833" i="3"/>
  <c r="D833" i="4"/>
  <c r="E833" i="4"/>
  <c r="F833" i="4"/>
  <c r="M278" i="3"/>
  <c r="D278" i="4"/>
  <c r="E278" i="4"/>
  <c r="F278" i="4"/>
  <c r="M785" i="3"/>
  <c r="D785" i="4"/>
  <c r="E785" i="4"/>
  <c r="F785" i="4"/>
  <c r="M446" i="3"/>
  <c r="D446" i="4"/>
  <c r="E446" i="4"/>
  <c r="F446" i="4"/>
  <c r="M141" i="3"/>
  <c r="D141" i="4"/>
  <c r="E141" i="4"/>
  <c r="F141" i="4"/>
  <c r="M166" i="3"/>
  <c r="D166" i="4"/>
  <c r="E166" i="4"/>
  <c r="F166" i="4"/>
  <c r="M895" i="3"/>
  <c r="D895" i="4"/>
  <c r="E895" i="4"/>
  <c r="F895" i="4"/>
  <c r="M160" i="3"/>
  <c r="D160" i="4"/>
  <c r="E160" i="4"/>
  <c r="F160" i="4"/>
  <c r="M112" i="3"/>
  <c r="D112" i="4"/>
  <c r="E112" i="4"/>
  <c r="F112" i="4"/>
  <c r="M935" i="3"/>
  <c r="D935" i="4"/>
  <c r="E935" i="4"/>
  <c r="F935" i="4"/>
  <c r="M715" i="3"/>
  <c r="D715" i="4"/>
  <c r="E715" i="4"/>
  <c r="F715" i="4"/>
  <c r="M387" i="3"/>
  <c r="D387" i="4"/>
  <c r="E387" i="4"/>
  <c r="M810" i="3"/>
  <c r="D810" i="4"/>
  <c r="E810" i="4"/>
  <c r="F810" i="4"/>
  <c r="M872" i="3"/>
  <c r="D872" i="4"/>
  <c r="E872" i="4"/>
  <c r="F872" i="4"/>
  <c r="M533" i="3"/>
  <c r="D533" i="4"/>
  <c r="E533" i="4"/>
  <c r="F533" i="4"/>
  <c r="M158" i="3"/>
  <c r="D158" i="4"/>
  <c r="E158" i="4"/>
  <c r="F158" i="4"/>
  <c r="M543" i="3"/>
  <c r="D543" i="4"/>
  <c r="E543" i="4"/>
  <c r="F543" i="4"/>
  <c r="M567" i="3"/>
  <c r="D567" i="4"/>
  <c r="E567" i="4"/>
  <c r="F567" i="4"/>
  <c r="M748" i="3"/>
  <c r="D748" i="4"/>
  <c r="E748" i="4"/>
  <c r="F748" i="4"/>
  <c r="M672" i="3"/>
  <c r="D672" i="4"/>
  <c r="E672" i="4"/>
  <c r="F672" i="4"/>
  <c r="M655" i="3"/>
  <c r="D655" i="4"/>
  <c r="E655" i="4"/>
  <c r="F655" i="4"/>
  <c r="M844" i="3"/>
  <c r="D844" i="4"/>
  <c r="E844" i="4"/>
  <c r="F844" i="4"/>
  <c r="M142" i="3"/>
  <c r="D142" i="4"/>
  <c r="E142" i="4"/>
  <c r="M716" i="3"/>
  <c r="D716" i="4"/>
  <c r="E716" i="4"/>
  <c r="F716" i="4"/>
  <c r="M801" i="3"/>
  <c r="D801" i="4"/>
  <c r="E801" i="4"/>
  <c r="F801" i="4"/>
  <c r="M660" i="3"/>
  <c r="D660" i="4"/>
  <c r="E660" i="4"/>
  <c r="F660" i="4"/>
  <c r="M487" i="3"/>
  <c r="D487" i="4"/>
  <c r="E487" i="4"/>
  <c r="F487" i="4"/>
  <c r="M296" i="3"/>
  <c r="D296" i="4"/>
  <c r="E296" i="4"/>
  <c r="F296" i="4"/>
  <c r="M898" i="3"/>
  <c r="D898" i="4"/>
  <c r="E898" i="4"/>
  <c r="F898" i="4"/>
  <c r="M551" i="3"/>
  <c r="D551" i="4"/>
  <c r="E551" i="4"/>
  <c r="F551" i="4"/>
  <c r="M134" i="3"/>
  <c r="D134" i="4"/>
  <c r="E134" i="4"/>
  <c r="F134" i="4"/>
  <c r="M496" i="3"/>
  <c r="D496" i="4"/>
  <c r="E496" i="4"/>
  <c r="F496" i="4"/>
  <c r="M868" i="3"/>
  <c r="D868" i="4"/>
  <c r="E868" i="4"/>
  <c r="F868" i="4"/>
  <c r="M140" i="3"/>
  <c r="D140" i="4"/>
  <c r="E140" i="4"/>
  <c r="F140" i="4"/>
  <c r="M151" i="3"/>
  <c r="D151" i="4"/>
  <c r="E151" i="4"/>
  <c r="F151" i="4"/>
  <c r="M437" i="3"/>
  <c r="D437" i="4"/>
  <c r="E437" i="4"/>
  <c r="F437" i="4"/>
  <c r="M774" i="3"/>
  <c r="D774" i="4"/>
  <c r="E774" i="4"/>
  <c r="F774" i="4"/>
  <c r="M635" i="3"/>
  <c r="D635" i="4"/>
  <c r="E635" i="4"/>
  <c r="F635" i="4"/>
  <c r="M886" i="3"/>
  <c r="D886" i="4"/>
  <c r="E886" i="4"/>
  <c r="F886" i="4"/>
  <c r="M912" i="3"/>
  <c r="D912" i="4"/>
  <c r="E912" i="4"/>
  <c r="F912" i="4"/>
  <c r="M471" i="3"/>
  <c r="D471" i="4"/>
  <c r="E471" i="4"/>
  <c r="F471" i="4"/>
  <c r="M907" i="3"/>
  <c r="D907" i="4"/>
  <c r="E907" i="4"/>
  <c r="F907" i="4"/>
  <c r="M604" i="3"/>
  <c r="D604" i="4"/>
  <c r="E604" i="4"/>
  <c r="F604" i="4"/>
  <c r="M214" i="3"/>
  <c r="D214" i="4"/>
  <c r="E214" i="4"/>
  <c r="F214" i="4"/>
  <c r="M569" i="3"/>
  <c r="D569" i="4"/>
  <c r="E569" i="4"/>
  <c r="F569" i="4"/>
  <c r="M982" i="3"/>
  <c r="D982" i="4"/>
  <c r="E982" i="4"/>
  <c r="F982" i="4"/>
  <c r="M23" i="3"/>
  <c r="D23" i="4"/>
  <c r="E23" i="4"/>
  <c r="F23" i="4"/>
  <c r="M396" i="3"/>
  <c r="D396" i="4"/>
  <c r="E396" i="4"/>
  <c r="F396" i="4"/>
  <c r="M850" i="3"/>
  <c r="D850" i="4"/>
  <c r="E850" i="4"/>
  <c r="F850" i="4"/>
  <c r="M913" i="3"/>
  <c r="D913" i="4"/>
  <c r="E913" i="4"/>
  <c r="F913" i="4"/>
  <c r="M452" i="3"/>
  <c r="D452" i="4"/>
  <c r="E452" i="4"/>
  <c r="F452" i="4"/>
  <c r="M636" i="3"/>
  <c r="D636" i="4"/>
  <c r="E636" i="4"/>
  <c r="F636" i="4"/>
  <c r="M482" i="3"/>
  <c r="D482" i="4"/>
  <c r="E482" i="4"/>
  <c r="F482" i="4"/>
  <c r="M440" i="3"/>
  <c r="D440" i="4"/>
  <c r="E440" i="4"/>
  <c r="F440" i="4"/>
  <c r="M751" i="3"/>
  <c r="D751" i="4"/>
  <c r="E751" i="4"/>
  <c r="F751" i="4"/>
  <c r="M409" i="3"/>
  <c r="D409" i="4"/>
  <c r="E409" i="4"/>
  <c r="F409" i="4"/>
  <c r="M430" i="3"/>
  <c r="D430" i="4"/>
  <c r="E430" i="4"/>
  <c r="F430" i="4"/>
  <c r="M129" i="3"/>
  <c r="D129" i="4"/>
  <c r="E129" i="4"/>
  <c r="F129" i="4"/>
  <c r="M120" i="3"/>
  <c r="D120" i="4"/>
  <c r="E120" i="4"/>
  <c r="F120" i="4"/>
  <c r="M741" i="3"/>
  <c r="D741" i="4"/>
  <c r="E741" i="4"/>
  <c r="F741" i="4"/>
  <c r="M274" i="3"/>
  <c r="D274" i="4"/>
  <c r="E274" i="4"/>
  <c r="F274" i="4"/>
  <c r="M834" i="3"/>
  <c r="D834" i="4"/>
  <c r="E834" i="4"/>
  <c r="F834" i="4"/>
  <c r="M305" i="3"/>
  <c r="D305" i="4"/>
  <c r="E305" i="4"/>
  <c r="F305" i="4"/>
  <c r="M500" i="3"/>
  <c r="D500" i="4"/>
  <c r="E500" i="4"/>
  <c r="F500" i="4"/>
  <c r="M367" i="3"/>
  <c r="D367" i="4"/>
  <c r="E367" i="4"/>
  <c r="F367" i="4"/>
  <c r="M463" i="3"/>
  <c r="D463" i="4"/>
  <c r="E463" i="4"/>
  <c r="F463" i="4"/>
  <c r="M1003" i="3"/>
  <c r="D1003" i="4"/>
  <c r="E1003" i="4"/>
  <c r="F1003" i="4"/>
  <c r="M937" i="3"/>
  <c r="D937" i="4"/>
  <c r="E937" i="4"/>
  <c r="F937" i="4"/>
  <c r="M133" i="3"/>
  <c r="D133" i="4"/>
  <c r="E133" i="4"/>
  <c r="F133" i="4"/>
  <c r="M524" i="3"/>
  <c r="D524" i="4"/>
  <c r="E524" i="4"/>
  <c r="F524" i="4"/>
  <c r="M1086" i="3"/>
  <c r="D1086" i="4"/>
  <c r="E1086" i="4"/>
  <c r="F1086" i="4"/>
  <c r="M127" i="3"/>
  <c r="D127" i="4"/>
  <c r="E127" i="4"/>
  <c r="F127" i="4"/>
  <c r="M1011" i="3"/>
  <c r="D1011" i="4"/>
  <c r="E1011" i="4"/>
  <c r="F1011" i="4"/>
  <c r="M909" i="3"/>
  <c r="D909" i="4"/>
  <c r="E909" i="4"/>
  <c r="F909" i="4"/>
  <c r="M1022" i="3"/>
  <c r="D1022" i="4"/>
  <c r="E1022" i="4"/>
  <c r="F1022" i="4"/>
  <c r="M284" i="3"/>
  <c r="D284" i="4"/>
  <c r="E284" i="4"/>
  <c r="F284" i="4"/>
  <c r="M184" i="3"/>
  <c r="D184" i="4"/>
  <c r="E184" i="4"/>
  <c r="F184" i="4"/>
  <c r="M202" i="3"/>
  <c r="D202" i="4"/>
  <c r="E202" i="4"/>
  <c r="F202" i="4"/>
  <c r="M727" i="3"/>
  <c r="D727" i="4"/>
  <c r="E727" i="4"/>
  <c r="F727" i="4"/>
  <c r="M881" i="3"/>
  <c r="D881" i="4"/>
  <c r="E881" i="4"/>
  <c r="F881" i="4"/>
  <c r="M397" i="3"/>
  <c r="D397" i="4"/>
  <c r="E397" i="4"/>
  <c r="F397" i="4"/>
  <c r="M101" i="3"/>
  <c r="D101" i="4"/>
  <c r="E101" i="4"/>
  <c r="F101" i="4"/>
  <c r="M768" i="3"/>
  <c r="D768" i="4"/>
  <c r="E768" i="4"/>
  <c r="F768" i="4"/>
  <c r="M812" i="3"/>
  <c r="D812" i="4"/>
  <c r="E812" i="4"/>
  <c r="F812" i="4"/>
  <c r="M299" i="3"/>
  <c r="D299" i="4"/>
  <c r="E299" i="4"/>
  <c r="F299" i="4"/>
  <c r="M401" i="3"/>
  <c r="D401" i="4"/>
  <c r="E401" i="4"/>
  <c r="F401" i="4"/>
  <c r="M667" i="3"/>
  <c r="D667" i="4"/>
  <c r="E667" i="4"/>
  <c r="F667" i="4"/>
  <c r="M547" i="3"/>
  <c r="D547" i="4"/>
  <c r="E547" i="4"/>
  <c r="F547" i="4"/>
  <c r="M115" i="3"/>
  <c r="D115" i="4"/>
  <c r="E115" i="4"/>
  <c r="F115" i="4"/>
  <c r="M678" i="3"/>
  <c r="D678" i="4"/>
  <c r="E678" i="4"/>
  <c r="F678" i="4"/>
  <c r="M241" i="3"/>
  <c r="D241" i="4"/>
  <c r="E241" i="4"/>
  <c r="F241" i="4"/>
  <c r="M829" i="3"/>
  <c r="D829" i="4"/>
  <c r="E829" i="4"/>
  <c r="F829" i="4"/>
  <c r="M1070" i="3"/>
  <c r="D1070" i="4"/>
  <c r="E1070" i="4"/>
  <c r="F1070" i="4"/>
  <c r="M237" i="3"/>
  <c r="D237" i="4"/>
  <c r="E237" i="4"/>
  <c r="F237" i="4"/>
  <c r="M287" i="3"/>
  <c r="D287" i="4"/>
  <c r="E287" i="4"/>
  <c r="F287" i="4"/>
  <c r="M1005" i="3"/>
  <c r="D1005" i="4"/>
  <c r="E1005" i="4"/>
  <c r="F1005" i="4"/>
  <c r="M959" i="3"/>
  <c r="D959" i="4"/>
  <c r="E959" i="4"/>
  <c r="F959" i="4"/>
  <c r="M428" i="3"/>
  <c r="D428" i="4"/>
  <c r="E428" i="4"/>
  <c r="F428" i="4"/>
  <c r="M1006" i="3"/>
  <c r="D1006" i="4"/>
  <c r="E1006" i="4"/>
  <c r="F1006" i="4"/>
  <c r="M718" i="3"/>
  <c r="D718" i="4"/>
  <c r="E718" i="4"/>
  <c r="F718" i="4"/>
  <c r="M668" i="3"/>
  <c r="D668" i="4"/>
  <c r="E668" i="4"/>
  <c r="F668" i="4"/>
  <c r="M1090" i="3"/>
  <c r="D1090" i="4"/>
  <c r="E1090" i="4"/>
  <c r="F1090" i="4"/>
  <c r="M1096" i="3"/>
  <c r="D1096" i="4"/>
  <c r="E1096" i="4"/>
  <c r="F1096" i="4"/>
  <c r="M1004" i="3"/>
  <c r="D1004" i="4"/>
  <c r="E1004" i="4"/>
  <c r="F1004" i="4"/>
  <c r="M1098" i="3"/>
  <c r="D1098" i="4"/>
  <c r="E1098" i="4"/>
  <c r="F1098" i="4"/>
  <c r="M939" i="3"/>
  <c r="D939" i="4"/>
  <c r="E939" i="4"/>
  <c r="F939" i="4"/>
  <c r="M749" i="3"/>
  <c r="D749" i="4"/>
  <c r="E749" i="4"/>
  <c r="F749" i="4"/>
  <c r="M17" i="3"/>
  <c r="D17" i="4"/>
  <c r="E17" i="4"/>
  <c r="F17" i="4"/>
  <c r="M789" i="3"/>
  <c r="D789" i="4"/>
  <c r="E789" i="4"/>
  <c r="F789" i="4"/>
  <c r="M839" i="3"/>
  <c r="D839" i="4"/>
  <c r="E839" i="4"/>
  <c r="F839" i="4"/>
  <c r="M733" i="3"/>
  <c r="D733" i="4"/>
  <c r="E733" i="4"/>
  <c r="F733" i="4"/>
  <c r="M1033" i="3"/>
  <c r="D1033" i="4"/>
  <c r="E1033" i="4"/>
  <c r="F1033" i="4"/>
  <c r="M688" i="3"/>
  <c r="D688" i="4"/>
  <c r="E688" i="4"/>
  <c r="F688" i="4"/>
  <c r="M57" i="3"/>
  <c r="D57" i="4"/>
  <c r="E57" i="4"/>
  <c r="F57" i="4"/>
  <c r="M297" i="3"/>
  <c r="D297" i="4"/>
  <c r="E297" i="4"/>
  <c r="F297" i="4"/>
  <c r="M1078" i="3"/>
  <c r="D1078" i="4"/>
  <c r="E1078" i="4"/>
  <c r="F1078" i="4"/>
  <c r="M468" i="3"/>
  <c r="D468" i="4"/>
  <c r="E468" i="4"/>
  <c r="F468" i="4"/>
  <c r="M1028" i="3"/>
  <c r="D1028" i="4"/>
  <c r="E1028" i="4"/>
  <c r="F1028" i="4"/>
  <c r="M1075" i="3"/>
  <c r="D1075" i="4"/>
  <c r="E1075" i="4"/>
  <c r="F1075" i="4"/>
  <c r="M1082" i="3"/>
  <c r="D1082" i="4"/>
  <c r="E1082" i="4"/>
  <c r="F1082" i="4"/>
  <c r="M518" i="3"/>
  <c r="D518" i="4"/>
  <c r="E518" i="4"/>
  <c r="F518" i="4"/>
  <c r="M1101" i="3"/>
  <c r="D1101" i="4"/>
  <c r="E1101" i="4"/>
  <c r="F1101" i="4"/>
  <c r="M508" i="3"/>
  <c r="D508" i="4"/>
  <c r="E508" i="4"/>
  <c r="F508" i="4"/>
  <c r="M1074" i="3"/>
  <c r="D1074" i="4"/>
  <c r="E1074" i="4"/>
  <c r="F1074" i="4"/>
  <c r="M651" i="3"/>
  <c r="D651" i="4"/>
  <c r="E651" i="4"/>
  <c r="F651" i="4"/>
  <c r="M444" i="3"/>
  <c r="D444" i="4"/>
  <c r="E444" i="4"/>
  <c r="F444" i="4"/>
  <c r="M242" i="3"/>
  <c r="D242" i="4"/>
  <c r="E242" i="4"/>
  <c r="F242" i="4"/>
  <c r="M931" i="3"/>
  <c r="D931" i="4"/>
  <c r="E931" i="4"/>
  <c r="F931" i="4"/>
  <c r="M764" i="3"/>
  <c r="D764" i="4"/>
  <c r="E764" i="4"/>
  <c r="F764" i="4"/>
  <c r="M225" i="3"/>
  <c r="D225" i="4"/>
  <c r="E225" i="4"/>
  <c r="F225" i="4"/>
  <c r="M255" i="3"/>
  <c r="D255" i="4"/>
  <c r="E255" i="4"/>
  <c r="F255" i="4"/>
  <c r="M808" i="3"/>
  <c r="D808" i="4"/>
  <c r="E808" i="4"/>
  <c r="F808" i="4"/>
  <c r="M228" i="3"/>
  <c r="D228" i="4"/>
  <c r="E228" i="4"/>
  <c r="F228" i="4"/>
  <c r="M272" i="3"/>
  <c r="D272" i="4"/>
  <c r="E272" i="4"/>
  <c r="F272" i="4"/>
  <c r="M455" i="3"/>
  <c r="D455" i="4"/>
  <c r="E455" i="4"/>
  <c r="F455" i="4"/>
  <c r="M256" i="3"/>
  <c r="D256" i="4"/>
  <c r="E256" i="4"/>
  <c r="F256" i="4"/>
  <c r="M980" i="3"/>
  <c r="D980" i="4"/>
  <c r="E980" i="4"/>
  <c r="F980" i="4"/>
  <c r="M392" i="3"/>
  <c r="D392" i="4"/>
  <c r="E392" i="4"/>
  <c r="F392" i="4"/>
  <c r="M973" i="3"/>
  <c r="D973" i="4"/>
  <c r="E973" i="4"/>
  <c r="F973" i="4"/>
  <c r="M429" i="3"/>
  <c r="D429" i="4"/>
  <c r="E429" i="4"/>
  <c r="F429" i="4"/>
  <c r="M633" i="3"/>
  <c r="D633" i="4"/>
  <c r="E633" i="4"/>
  <c r="F633" i="4"/>
  <c r="M956" i="3"/>
  <c r="D956" i="4"/>
  <c r="E956" i="4"/>
  <c r="F956" i="4"/>
  <c r="M417" i="3"/>
  <c r="D417" i="4"/>
  <c r="E417" i="4"/>
  <c r="F417" i="4"/>
  <c r="M744" i="3"/>
  <c r="D744" i="4"/>
  <c r="E744" i="4"/>
  <c r="F744" i="4"/>
  <c r="M172" i="3"/>
  <c r="D172" i="4"/>
  <c r="E172" i="4"/>
  <c r="F172" i="4"/>
  <c r="M711" i="3"/>
  <c r="D711" i="4"/>
  <c r="E711" i="4"/>
  <c r="F711" i="4"/>
  <c r="M649" i="3"/>
  <c r="D649" i="4"/>
  <c r="E649" i="4"/>
  <c r="F649" i="4"/>
  <c r="M732" i="3"/>
  <c r="D732" i="4"/>
  <c r="E732" i="4"/>
  <c r="F732" i="4"/>
  <c r="M539" i="3"/>
  <c r="D539" i="4"/>
  <c r="E539" i="4"/>
  <c r="F539" i="4"/>
  <c r="M309" i="3"/>
  <c r="D309" i="4"/>
  <c r="E309" i="4"/>
  <c r="F309" i="4"/>
  <c r="M326" i="3"/>
  <c r="D326" i="4"/>
  <c r="E326" i="4"/>
  <c r="F326" i="4"/>
  <c r="M566" i="3"/>
  <c r="D566" i="4"/>
  <c r="E566" i="4"/>
  <c r="F566" i="4"/>
  <c r="M995" i="3"/>
  <c r="D995" i="4"/>
  <c r="E995" i="4"/>
  <c r="F995" i="4"/>
  <c r="M562" i="3"/>
  <c r="D562" i="4"/>
  <c r="E562" i="4"/>
  <c r="F562" i="4"/>
  <c r="M122" i="3"/>
  <c r="D122" i="4"/>
  <c r="E122" i="4"/>
  <c r="F122" i="4"/>
  <c r="M322" i="3"/>
  <c r="D322" i="4"/>
  <c r="E322" i="4"/>
  <c r="F322" i="4"/>
  <c r="M339" i="3"/>
  <c r="D339" i="4"/>
  <c r="E339" i="4"/>
  <c r="F339" i="4"/>
  <c r="M783" i="3"/>
  <c r="D783" i="4"/>
  <c r="E783" i="4"/>
  <c r="F783" i="4"/>
  <c r="M723" i="3"/>
  <c r="D723" i="4"/>
  <c r="E723" i="4"/>
  <c r="F723" i="4"/>
  <c r="M699" i="3"/>
  <c r="D699" i="4"/>
  <c r="E699" i="4"/>
  <c r="F699" i="4"/>
  <c r="M481" i="3"/>
  <c r="D481" i="4"/>
  <c r="E481" i="4"/>
  <c r="F481" i="4"/>
  <c r="M289" i="3"/>
  <c r="D289" i="4"/>
  <c r="E289" i="4"/>
  <c r="F289" i="4"/>
  <c r="M800" i="3"/>
  <c r="D800" i="4"/>
  <c r="E800" i="4"/>
  <c r="F800" i="4"/>
  <c r="M530" i="3"/>
  <c r="D530" i="4"/>
  <c r="E530" i="4"/>
  <c r="F530" i="4"/>
  <c r="M19" i="3"/>
  <c r="D19" i="4"/>
  <c r="E19" i="4"/>
  <c r="F19" i="4"/>
  <c r="M670" i="3"/>
  <c r="D670" i="4"/>
  <c r="E670" i="4"/>
  <c r="F670" i="4"/>
  <c r="M624" i="3"/>
  <c r="D624" i="4"/>
  <c r="E624" i="4"/>
  <c r="F624" i="4"/>
  <c r="M371" i="3"/>
  <c r="D371" i="4"/>
  <c r="E371" i="4"/>
  <c r="F371" i="4"/>
  <c r="M534" i="3"/>
  <c r="D534" i="4"/>
  <c r="E534" i="4"/>
  <c r="F534" i="4"/>
  <c r="M394" i="3"/>
  <c r="D394" i="4"/>
  <c r="E394" i="4"/>
  <c r="F394" i="4"/>
  <c r="M616" i="3"/>
  <c r="D616" i="4"/>
  <c r="E616" i="4"/>
  <c r="F616" i="4"/>
  <c r="M867" i="3"/>
  <c r="D867" i="4"/>
  <c r="E867" i="4"/>
  <c r="F867" i="4"/>
  <c r="M385" i="3"/>
  <c r="D385" i="4"/>
  <c r="E385" i="4"/>
  <c r="F385" i="4"/>
  <c r="M948" i="3"/>
  <c r="D948" i="4"/>
  <c r="E948" i="4"/>
  <c r="F948" i="4"/>
  <c r="M321" i="3"/>
  <c r="D321" i="4"/>
  <c r="E321" i="4"/>
  <c r="F321" i="4"/>
  <c r="M1038" i="3"/>
  <c r="D1038" i="4"/>
  <c r="E1038" i="4"/>
  <c r="F1038" i="4"/>
  <c r="M1054" i="3"/>
  <c r="D1054" i="4"/>
  <c r="E1054" i="4"/>
  <c r="F1054" i="4"/>
  <c r="M1060" i="3"/>
  <c r="D1060" i="4"/>
  <c r="E1060" i="4"/>
  <c r="F1060" i="4"/>
  <c r="M1041" i="3"/>
  <c r="D1041" i="4"/>
  <c r="E1041" i="4"/>
  <c r="F1041" i="4"/>
  <c r="M1097" i="3"/>
  <c r="D1097" i="4"/>
  <c r="E1097" i="4"/>
  <c r="F1097" i="4"/>
  <c r="M1058" i="3"/>
  <c r="D1058" i="4"/>
  <c r="E1058" i="4"/>
  <c r="F1058" i="4"/>
  <c r="M1061" i="3"/>
  <c r="D1061" i="4"/>
  <c r="E1061" i="4"/>
  <c r="F1061" i="4"/>
  <c r="M1085" i="3"/>
  <c r="D1085" i="4"/>
  <c r="E1085" i="4"/>
  <c r="F1085" i="4"/>
  <c r="M227" i="3"/>
  <c r="D227" i="4"/>
  <c r="E227" i="4"/>
  <c r="F227" i="4"/>
  <c r="M377" i="3"/>
  <c r="D377" i="4"/>
  <c r="E377" i="4"/>
  <c r="M996" i="3"/>
  <c r="D996" i="4"/>
  <c r="E996" i="4"/>
  <c r="F996" i="4"/>
  <c r="M920" i="3"/>
  <c r="D920" i="4"/>
  <c r="E920" i="4"/>
  <c r="F920" i="4"/>
  <c r="M462" i="3"/>
  <c r="D462" i="4"/>
  <c r="E462" i="4"/>
  <c r="F462" i="4"/>
  <c r="M494" i="3"/>
  <c r="D494" i="4"/>
  <c r="E494" i="4"/>
  <c r="F494" i="4"/>
  <c r="M479" i="3"/>
  <c r="D479" i="4"/>
  <c r="E479" i="4"/>
  <c r="F479" i="4"/>
  <c r="M199" i="3"/>
  <c r="D199" i="4"/>
  <c r="E199" i="4"/>
  <c r="F199" i="4"/>
  <c r="M78" i="3"/>
  <c r="D78" i="4"/>
  <c r="E78" i="4"/>
  <c r="F78" i="4"/>
  <c r="M176" i="3"/>
  <c r="D176" i="4"/>
  <c r="E176" i="4"/>
  <c r="F176" i="4"/>
  <c r="M740" i="3"/>
  <c r="D740" i="4"/>
  <c r="E740" i="4"/>
  <c r="F740" i="4"/>
  <c r="M245" i="3"/>
  <c r="D245" i="4"/>
  <c r="E245" i="4"/>
  <c r="F245" i="4"/>
  <c r="M903" i="3"/>
  <c r="D903" i="4"/>
  <c r="E903" i="4"/>
  <c r="F903" i="4"/>
  <c r="M155" i="3"/>
  <c r="D155" i="4"/>
  <c r="E155" i="4"/>
  <c r="F155" i="4"/>
  <c r="M163" i="3"/>
  <c r="D163" i="4"/>
  <c r="E163" i="4"/>
  <c r="F163" i="4"/>
  <c r="M81" i="3"/>
  <c r="D81" i="4"/>
  <c r="E81" i="4"/>
  <c r="F81" i="4"/>
  <c r="M412" i="3"/>
  <c r="D412" i="4"/>
  <c r="E412" i="4"/>
  <c r="F412" i="4"/>
  <c r="M169" i="3"/>
  <c r="D169" i="4"/>
  <c r="E169" i="4"/>
  <c r="F169" i="4"/>
  <c r="M239" i="3"/>
  <c r="D239" i="4"/>
  <c r="E239" i="4"/>
  <c r="F239" i="4"/>
  <c r="M372" i="3"/>
  <c r="D372" i="4"/>
  <c r="E372" i="4"/>
  <c r="F372" i="4"/>
  <c r="M12" i="3"/>
  <c r="D12" i="4"/>
  <c r="E12" i="4"/>
  <c r="F12" i="4"/>
  <c r="M233" i="3"/>
  <c r="D233" i="4"/>
  <c r="E233" i="4"/>
  <c r="F233" i="4"/>
  <c r="M756" i="3"/>
  <c r="D756" i="4"/>
  <c r="E756" i="4"/>
  <c r="F756" i="4"/>
  <c r="M420" i="3"/>
  <c r="D420" i="4"/>
  <c r="E420" i="4"/>
  <c r="F420" i="4"/>
  <c r="M579" i="3"/>
  <c r="D579" i="4"/>
  <c r="E579" i="4"/>
  <c r="F579" i="4"/>
  <c r="M416" i="3"/>
  <c r="D416" i="4"/>
  <c r="E416" i="4"/>
  <c r="F416" i="4"/>
  <c r="M871" i="3"/>
  <c r="D871" i="4"/>
  <c r="E871" i="4"/>
  <c r="F871" i="4"/>
  <c r="M663" i="3"/>
  <c r="D663" i="4"/>
  <c r="E663" i="4"/>
  <c r="F663" i="4"/>
  <c r="M677" i="3"/>
  <c r="D677" i="4"/>
  <c r="E677" i="4"/>
  <c r="F677" i="4"/>
  <c r="M414" i="3"/>
  <c r="D414" i="4"/>
  <c r="E414" i="4"/>
  <c r="F414" i="4"/>
  <c r="M941" i="3"/>
  <c r="D941" i="4"/>
  <c r="E941" i="4"/>
  <c r="F941" i="4"/>
  <c r="M587" i="3"/>
  <c r="D587" i="4"/>
  <c r="E587" i="4"/>
  <c r="F587" i="4"/>
  <c r="M746" i="3"/>
  <c r="D746" i="4"/>
  <c r="E746" i="4"/>
  <c r="F746" i="4"/>
  <c r="M58" i="3"/>
  <c r="D58" i="4"/>
  <c r="E58" i="4"/>
  <c r="M196" i="3"/>
  <c r="D196" i="4"/>
  <c r="E196" i="4"/>
  <c r="F196" i="4"/>
  <c r="M279" i="3"/>
  <c r="D279" i="4"/>
  <c r="E279" i="4"/>
  <c r="F279" i="4"/>
  <c r="M195" i="3"/>
  <c r="D195" i="4"/>
  <c r="E195" i="4"/>
  <c r="F195" i="4"/>
  <c r="M884" i="3"/>
  <c r="D884" i="4"/>
  <c r="E884" i="4"/>
  <c r="F884" i="4"/>
  <c r="M123" i="3"/>
  <c r="D123" i="4"/>
  <c r="E123" i="4"/>
  <c r="F123" i="4"/>
  <c r="M974" i="3"/>
  <c r="D974" i="4"/>
  <c r="E974" i="4"/>
  <c r="F974" i="4"/>
  <c r="M520" i="3"/>
  <c r="D520" i="4"/>
  <c r="E520" i="4"/>
  <c r="F520" i="4"/>
  <c r="M846" i="3"/>
  <c r="D846" i="4"/>
  <c r="E846" i="4"/>
  <c r="F846" i="4"/>
  <c r="M304" i="3"/>
  <c r="D304" i="4"/>
  <c r="E304" i="4"/>
  <c r="F304" i="4"/>
  <c r="M32" i="3"/>
  <c r="D32" i="4"/>
  <c r="E32" i="4"/>
  <c r="F32" i="4"/>
  <c r="M249" i="3"/>
  <c r="D249" i="4"/>
  <c r="E249" i="4"/>
  <c r="F249" i="4"/>
  <c r="M400" i="3"/>
  <c r="D400" i="4"/>
  <c r="E400" i="4"/>
  <c r="F400" i="4"/>
  <c r="M28" i="3"/>
  <c r="D28" i="4"/>
  <c r="E28" i="4"/>
  <c r="F28" i="4"/>
  <c r="M128" i="3"/>
  <c r="D128" i="4"/>
  <c r="E128" i="4"/>
  <c r="F128" i="4"/>
  <c r="M262" i="3"/>
  <c r="D262" i="4"/>
  <c r="E262" i="4"/>
  <c r="F262" i="4"/>
  <c r="M642" i="3"/>
  <c r="D642" i="4"/>
  <c r="E642" i="4"/>
  <c r="F642" i="4"/>
  <c r="M573" i="3"/>
  <c r="D573" i="4"/>
  <c r="E573" i="4"/>
  <c r="F573" i="4"/>
  <c r="M476" i="3"/>
  <c r="D476" i="4"/>
  <c r="E476" i="4"/>
  <c r="F476" i="4"/>
  <c r="M269" i="3"/>
  <c r="D269" i="4"/>
  <c r="E269" i="4"/>
  <c r="F269" i="4"/>
  <c r="M841" i="3"/>
  <c r="D841" i="4"/>
  <c r="E841" i="4"/>
  <c r="F841" i="4"/>
  <c r="M509" i="3"/>
  <c r="D509" i="4"/>
  <c r="E509" i="4"/>
  <c r="F509" i="4"/>
  <c r="M989" i="3"/>
  <c r="D989" i="4"/>
  <c r="E989" i="4"/>
  <c r="F989" i="4"/>
  <c r="M217" i="3"/>
  <c r="D217" i="4"/>
  <c r="E217" i="4"/>
  <c r="F217" i="4"/>
  <c r="M1056" i="3"/>
  <c r="D1056" i="4"/>
  <c r="E1056" i="4"/>
  <c r="F1056" i="4"/>
  <c r="M859" i="3"/>
  <c r="D859" i="4"/>
  <c r="E859" i="4"/>
  <c r="F859" i="4"/>
  <c r="M1036" i="3"/>
  <c r="D1036" i="4"/>
  <c r="E1036" i="4"/>
  <c r="F1036" i="4"/>
  <c r="M1081" i="3"/>
  <c r="D1081" i="4"/>
  <c r="E1081" i="4"/>
  <c r="F1081" i="4"/>
  <c r="M277" i="3"/>
  <c r="D277" i="4"/>
  <c r="E277" i="4"/>
  <c r="F277" i="4"/>
  <c r="M698" i="3"/>
  <c r="D698" i="4"/>
  <c r="E698" i="4"/>
  <c r="F698" i="4"/>
  <c r="M267" i="3"/>
  <c r="D267" i="4"/>
  <c r="E267" i="4"/>
  <c r="F267" i="4"/>
  <c r="M953" i="3"/>
  <c r="D953" i="4"/>
  <c r="E953" i="4"/>
  <c r="F953" i="4"/>
  <c r="M359" i="3"/>
  <c r="D359" i="4"/>
  <c r="E359" i="4"/>
  <c r="F359" i="4"/>
  <c r="M599" i="3"/>
  <c r="D599" i="4"/>
  <c r="E599" i="4"/>
  <c r="F599" i="4"/>
  <c r="M559" i="3"/>
  <c r="D559" i="4"/>
  <c r="E559" i="4"/>
  <c r="F559" i="4"/>
  <c r="M521" i="3"/>
  <c r="D521" i="4"/>
  <c r="E521" i="4"/>
  <c r="F521" i="4"/>
  <c r="M702" i="3"/>
  <c r="D702" i="4"/>
  <c r="E702" i="4"/>
  <c r="F702" i="4"/>
  <c r="M560" i="3"/>
  <c r="D560" i="4"/>
  <c r="E560" i="4"/>
  <c r="F560" i="4"/>
  <c r="M152" i="3"/>
  <c r="D152" i="4"/>
  <c r="E152" i="4"/>
  <c r="F152" i="4"/>
  <c r="M784" i="3"/>
  <c r="D784" i="4"/>
  <c r="E784" i="4"/>
  <c r="F784" i="4"/>
  <c r="M726" i="3"/>
  <c r="D726" i="4"/>
  <c r="E726" i="4"/>
  <c r="F726" i="4"/>
  <c r="M447" i="3"/>
  <c r="D447" i="4"/>
  <c r="E447" i="4"/>
  <c r="F447" i="4"/>
  <c r="M294" i="3"/>
  <c r="D294" i="4"/>
  <c r="E294" i="4"/>
  <c r="F294" i="4"/>
  <c r="M856" i="3"/>
  <c r="D856" i="4"/>
  <c r="E856" i="4"/>
  <c r="F856" i="4"/>
  <c r="M132" i="3"/>
  <c r="D132" i="4"/>
  <c r="E132" i="4"/>
  <c r="F132" i="4"/>
  <c r="M14" i="3"/>
  <c r="D14" i="4"/>
  <c r="E14" i="4"/>
  <c r="F14" i="4"/>
  <c r="M644" i="3"/>
  <c r="D644" i="4"/>
  <c r="E644" i="4"/>
  <c r="F644" i="4"/>
  <c r="M456" i="3"/>
  <c r="D456" i="4"/>
  <c r="E456" i="4"/>
  <c r="F456" i="4"/>
  <c r="M222" i="3"/>
  <c r="D222" i="4"/>
  <c r="E222" i="4"/>
  <c r="F222" i="4"/>
  <c r="M836" i="3"/>
  <c r="D836" i="4"/>
  <c r="E836" i="4"/>
  <c r="F836" i="4"/>
  <c r="M641" i="3"/>
  <c r="D641" i="4"/>
  <c r="E641" i="4"/>
  <c r="F641" i="4"/>
  <c r="M445" i="3"/>
  <c r="D445" i="4"/>
  <c r="E445" i="4"/>
  <c r="F445" i="4"/>
  <c r="M183" i="3"/>
  <c r="D183" i="4"/>
  <c r="E183" i="4"/>
  <c r="F183" i="4"/>
  <c r="M76" i="3"/>
  <c r="D76" i="4"/>
  <c r="E76" i="4"/>
  <c r="F76" i="4"/>
  <c r="M63" i="3"/>
  <c r="D63" i="4"/>
  <c r="E63" i="4"/>
  <c r="F63" i="4"/>
  <c r="M866" i="3"/>
  <c r="D866" i="4"/>
  <c r="E866" i="4"/>
  <c r="F866" i="4"/>
  <c r="M42" i="3"/>
  <c r="D42" i="4"/>
  <c r="E42" i="4"/>
  <c r="F42" i="4"/>
  <c r="M55" i="3"/>
  <c r="D55" i="4"/>
  <c r="E55" i="4"/>
  <c r="F55" i="4"/>
  <c r="M318" i="3"/>
  <c r="D318" i="4"/>
  <c r="E318" i="4"/>
  <c r="F318" i="4"/>
  <c r="M422" i="3"/>
  <c r="D422" i="4"/>
  <c r="E422" i="4"/>
  <c r="F422" i="4"/>
  <c r="M370" i="3"/>
  <c r="D370" i="4"/>
  <c r="E370" i="4"/>
  <c r="F370" i="4"/>
  <c r="M153" i="3"/>
  <c r="D153" i="4"/>
  <c r="E153" i="4"/>
  <c r="F153" i="4"/>
  <c r="M90" i="3"/>
  <c r="D90" i="4"/>
  <c r="E90" i="4"/>
  <c r="F90" i="4"/>
  <c r="M218" i="3"/>
  <c r="D218" i="4"/>
  <c r="E218" i="4"/>
  <c r="F218" i="4"/>
  <c r="M5" i="3"/>
  <c r="D5" i="4"/>
  <c r="E5" i="4"/>
  <c r="F5" i="4"/>
  <c r="M554" i="3"/>
  <c r="D554" i="4"/>
  <c r="E554" i="4"/>
  <c r="F554" i="4"/>
  <c r="M605" i="3"/>
  <c r="D605" i="4"/>
  <c r="E605" i="4"/>
  <c r="F605" i="4"/>
  <c r="M240" i="3"/>
  <c r="D240" i="4"/>
  <c r="E240" i="4"/>
  <c r="M606" i="3"/>
  <c r="D606" i="4"/>
  <c r="E606" i="4"/>
  <c r="F606" i="4"/>
  <c r="M347" i="3"/>
  <c r="D347" i="4"/>
  <c r="E347" i="4"/>
  <c r="F347" i="4"/>
  <c r="M209" i="3"/>
  <c r="D209" i="4"/>
  <c r="E209" i="4"/>
  <c r="F209" i="4"/>
  <c r="M891" i="3"/>
  <c r="D891" i="4"/>
  <c r="E891" i="4"/>
  <c r="F891" i="4"/>
  <c r="M302" i="3"/>
  <c r="D302" i="4"/>
  <c r="E302" i="4"/>
  <c r="F302" i="4"/>
  <c r="M334" i="3"/>
  <c r="D334" i="4"/>
  <c r="E334" i="4"/>
  <c r="F334" i="4"/>
  <c r="M402" i="3"/>
  <c r="D402" i="4"/>
  <c r="E402" i="4"/>
  <c r="F402" i="4"/>
  <c r="M351" i="3"/>
  <c r="D351" i="4"/>
  <c r="E351" i="4"/>
  <c r="F351" i="4"/>
  <c r="M975" i="3"/>
  <c r="D975" i="4"/>
  <c r="E975" i="4"/>
  <c r="F975" i="4"/>
  <c r="M590" i="3"/>
  <c r="D590" i="4"/>
  <c r="E590" i="4"/>
  <c r="F590" i="4"/>
  <c r="M961" i="3"/>
  <c r="D961" i="4"/>
  <c r="E961" i="4"/>
  <c r="F961" i="4"/>
  <c r="M994" i="3"/>
  <c r="D994" i="4"/>
  <c r="E994" i="4"/>
  <c r="F994" i="4"/>
  <c r="M910" i="3"/>
  <c r="D910" i="4"/>
  <c r="E910" i="4"/>
  <c r="F910" i="4"/>
  <c r="M875" i="3"/>
  <c r="D875" i="4"/>
  <c r="E875" i="4"/>
  <c r="F875" i="4"/>
  <c r="M914" i="3"/>
  <c r="D914" i="4"/>
  <c r="E914" i="4"/>
  <c r="F914" i="4"/>
  <c r="M936" i="3"/>
  <c r="D936" i="4"/>
  <c r="E936" i="4"/>
  <c r="F936" i="4"/>
  <c r="M504" i="3"/>
  <c r="D504" i="4"/>
  <c r="E504" i="4"/>
  <c r="F504" i="4"/>
  <c r="M182" i="3"/>
  <c r="D182" i="4"/>
  <c r="E182" i="4"/>
  <c r="F182" i="4"/>
  <c r="M7" i="3"/>
  <c r="D7" i="4"/>
  <c r="E7" i="4"/>
  <c r="F7" i="4"/>
  <c r="M27" i="3"/>
  <c r="D27" i="4"/>
  <c r="E27" i="4"/>
  <c r="F27" i="4"/>
  <c r="M598" i="3"/>
  <c r="D598" i="4"/>
  <c r="E598" i="4"/>
  <c r="F598" i="4"/>
  <c r="M1025" i="3"/>
  <c r="D1025" i="4"/>
  <c r="E1025" i="4"/>
  <c r="F1025" i="4"/>
  <c r="M1046" i="3"/>
  <c r="D1046" i="4"/>
  <c r="E1046" i="4"/>
  <c r="F1046" i="4"/>
  <c r="M1053" i="3"/>
  <c r="D1053" i="4"/>
  <c r="E1053" i="4"/>
  <c r="F1053" i="4"/>
  <c r="M1010" i="3"/>
  <c r="D1010" i="4"/>
  <c r="E1010" i="4"/>
  <c r="F1010" i="4"/>
  <c r="M315" i="3"/>
  <c r="D315" i="4"/>
  <c r="E315" i="4"/>
  <c r="F315" i="4"/>
  <c r="M690" i="3"/>
  <c r="D690" i="4"/>
  <c r="E690" i="4"/>
  <c r="F690" i="4"/>
  <c r="M181" i="3"/>
  <c r="D181" i="4"/>
  <c r="E181" i="4"/>
  <c r="F181" i="4"/>
  <c r="M175" i="3"/>
  <c r="D175" i="4"/>
  <c r="E175" i="4"/>
  <c r="F175" i="4"/>
  <c r="M229" i="3"/>
  <c r="D229" i="4"/>
  <c r="E229" i="4"/>
  <c r="F229" i="4"/>
  <c r="M433" i="3"/>
  <c r="D433" i="4"/>
  <c r="E433" i="4"/>
  <c r="F433" i="4"/>
  <c r="M998" i="3"/>
  <c r="D998" i="4"/>
  <c r="E998" i="4"/>
  <c r="F998" i="4"/>
  <c r="M712" i="3"/>
  <c r="D712" i="4"/>
  <c r="E712" i="4"/>
  <c r="F712" i="4"/>
  <c r="M365" i="3"/>
  <c r="D365" i="4"/>
  <c r="E365" i="4"/>
  <c r="F365" i="4"/>
  <c r="M251" i="3"/>
  <c r="D251" i="4"/>
  <c r="E251" i="4"/>
  <c r="F251" i="4"/>
  <c r="M669" i="3"/>
  <c r="D669" i="4"/>
  <c r="E669" i="4"/>
  <c r="F669" i="4"/>
  <c r="M564" i="3"/>
  <c r="D564" i="4"/>
  <c r="E564" i="4"/>
  <c r="F564" i="4"/>
  <c r="M532" i="3"/>
  <c r="D532" i="4"/>
  <c r="E532" i="4"/>
  <c r="F532" i="4"/>
  <c r="M750" i="3"/>
  <c r="D750" i="4"/>
  <c r="E750" i="4"/>
  <c r="F750" i="4"/>
  <c r="M691" i="3"/>
  <c r="D691" i="4"/>
  <c r="E691" i="4"/>
  <c r="F691" i="4"/>
  <c r="M61" i="3"/>
  <c r="D61" i="4"/>
  <c r="E61" i="4"/>
  <c r="F61" i="4"/>
  <c r="M776" i="3"/>
  <c r="D776" i="4"/>
  <c r="E776" i="4"/>
  <c r="F776" i="4"/>
  <c r="M475" i="3"/>
  <c r="D475" i="4"/>
  <c r="E475" i="4"/>
  <c r="F475" i="4"/>
  <c r="M311" i="3"/>
  <c r="D311" i="4"/>
  <c r="E311" i="4"/>
  <c r="F311" i="4"/>
  <c r="M410" i="3"/>
  <c r="D410" i="4"/>
  <c r="E410" i="4"/>
  <c r="F410" i="4"/>
  <c r="M908" i="3"/>
  <c r="D908" i="4"/>
  <c r="E908" i="4"/>
  <c r="F908" i="4"/>
  <c r="M40" i="3"/>
  <c r="D40" i="4"/>
  <c r="E40" i="4"/>
  <c r="F40" i="4"/>
  <c r="M876" i="3"/>
  <c r="D876" i="4"/>
  <c r="E876" i="4"/>
  <c r="F876" i="4"/>
  <c r="M796" i="3"/>
  <c r="D796" i="4"/>
  <c r="E796" i="4"/>
  <c r="F796" i="4"/>
  <c r="M226" i="3"/>
  <c r="D226" i="4"/>
  <c r="E226" i="4"/>
  <c r="F226" i="4"/>
  <c r="M259" i="3"/>
  <c r="D259" i="4"/>
  <c r="E259" i="4"/>
  <c r="F259" i="4"/>
  <c r="M938" i="3"/>
  <c r="D938" i="4"/>
  <c r="E938" i="4"/>
  <c r="F938" i="4"/>
  <c r="M720" i="3"/>
  <c r="D720" i="4"/>
  <c r="E720" i="4"/>
  <c r="F720" i="4"/>
  <c r="M840" i="3"/>
  <c r="D840" i="4"/>
  <c r="E840" i="4"/>
  <c r="F840" i="4"/>
  <c r="M238" i="3"/>
  <c r="D238" i="4"/>
  <c r="E238" i="4"/>
  <c r="F238" i="4"/>
  <c r="M710" i="3"/>
  <c r="D710" i="4"/>
  <c r="E710" i="4"/>
  <c r="F710" i="4"/>
  <c r="M952" i="3"/>
  <c r="D952" i="4"/>
  <c r="E952" i="4"/>
  <c r="F952" i="4"/>
  <c r="M356" i="3"/>
  <c r="D356" i="4"/>
  <c r="E356" i="4"/>
  <c r="F356" i="4"/>
  <c r="M823" i="3"/>
  <c r="D823" i="4"/>
  <c r="E823" i="4"/>
  <c r="F823" i="4"/>
  <c r="M178" i="3"/>
  <c r="D178" i="4"/>
  <c r="E178" i="4"/>
  <c r="F178" i="4"/>
  <c r="M763" i="3"/>
  <c r="D763" i="4"/>
  <c r="E763" i="4"/>
  <c r="F763" i="4"/>
  <c r="M185" i="3"/>
  <c r="D185" i="4"/>
  <c r="E185" i="4"/>
  <c r="F185" i="4"/>
  <c r="M664" i="3"/>
  <c r="D664" i="4"/>
  <c r="E664" i="4"/>
  <c r="F664" i="4"/>
  <c r="M790" i="3"/>
  <c r="D790" i="4"/>
  <c r="E790" i="4"/>
  <c r="F790" i="4"/>
  <c r="M583" i="3"/>
  <c r="D583" i="4"/>
  <c r="E583" i="4"/>
  <c r="F583" i="4"/>
  <c r="M692" i="3"/>
  <c r="D692" i="4"/>
  <c r="E692" i="4"/>
  <c r="F692" i="4"/>
  <c r="M45" i="3"/>
  <c r="D45" i="4"/>
  <c r="E45" i="4"/>
  <c r="F45" i="4"/>
  <c r="M483" i="3"/>
  <c r="D483" i="4"/>
  <c r="E483" i="4"/>
  <c r="F483" i="4"/>
  <c r="M695" i="3"/>
  <c r="D695" i="4"/>
  <c r="E695" i="4"/>
  <c r="F695" i="4"/>
  <c r="M772" i="3"/>
  <c r="D772" i="4"/>
  <c r="E772" i="4"/>
  <c r="F772" i="4"/>
  <c r="M62" i="3"/>
  <c r="D62" i="4"/>
  <c r="E62" i="4"/>
  <c r="F62" i="4"/>
  <c r="M705" i="3"/>
  <c r="D705" i="4"/>
  <c r="E705" i="4"/>
  <c r="F705" i="4"/>
  <c r="M31" i="3"/>
  <c r="D31" i="4"/>
  <c r="E31" i="4"/>
  <c r="F31" i="4"/>
  <c r="M393" i="3"/>
  <c r="D393" i="4"/>
  <c r="E393" i="4"/>
  <c r="F393" i="4"/>
  <c r="M870" i="3"/>
  <c r="D870" i="4"/>
  <c r="E870" i="4"/>
  <c r="F870" i="4"/>
  <c r="M53" i="3"/>
  <c r="D53" i="4"/>
  <c r="E53" i="4"/>
  <c r="F53" i="4"/>
  <c r="M441" i="3"/>
  <c r="D441" i="4"/>
  <c r="E441" i="4"/>
  <c r="F441" i="4"/>
  <c r="M622" i="3"/>
  <c r="D622" i="4"/>
  <c r="E622" i="4"/>
  <c r="F622" i="4"/>
  <c r="M921" i="3"/>
  <c r="D921" i="4"/>
  <c r="E921" i="4"/>
  <c r="F921" i="4"/>
  <c r="M232" i="3"/>
  <c r="D232" i="4"/>
  <c r="E232" i="4"/>
  <c r="F232" i="4"/>
  <c r="M25" i="3"/>
  <c r="D25" i="4"/>
  <c r="E25" i="4"/>
  <c r="F25" i="4"/>
  <c r="M488" i="3"/>
  <c r="D488" i="4"/>
  <c r="E488" i="4"/>
  <c r="F488" i="4"/>
  <c r="M197" i="3"/>
  <c r="D197" i="4"/>
  <c r="E197" i="4"/>
  <c r="F197" i="4"/>
  <c r="M1069" i="3"/>
  <c r="D1069" i="4"/>
  <c r="E1069" i="4"/>
  <c r="F1069" i="4"/>
  <c r="M1018" i="3"/>
  <c r="D1018" i="4"/>
  <c r="E1018" i="4"/>
  <c r="F1018" i="4"/>
  <c r="M658" i="3"/>
  <c r="D658" i="4"/>
  <c r="E658" i="4"/>
  <c r="F658" i="4"/>
  <c r="M1057" i="3"/>
  <c r="D1057" i="4"/>
  <c r="E1057" i="4"/>
  <c r="F1057" i="4"/>
  <c r="M100" i="3"/>
  <c r="D100" i="4"/>
  <c r="E100" i="4"/>
  <c r="F100" i="4"/>
  <c r="M189" i="3"/>
  <c r="D189" i="4"/>
  <c r="E189" i="4"/>
  <c r="F189" i="4"/>
  <c r="M168" i="3"/>
  <c r="D168" i="4"/>
  <c r="E168" i="4"/>
  <c r="F168" i="4"/>
  <c r="M806" i="3"/>
  <c r="D806" i="4"/>
  <c r="E806" i="4"/>
  <c r="F806" i="4"/>
  <c r="M861" i="3"/>
  <c r="D861" i="4"/>
  <c r="E861" i="4"/>
  <c r="F861" i="4"/>
  <c r="M747" i="3"/>
  <c r="D747" i="4"/>
  <c r="E747" i="4"/>
  <c r="F747" i="4"/>
  <c r="M203" i="3"/>
  <c r="D203" i="4"/>
  <c r="E203" i="4"/>
  <c r="F203" i="4"/>
  <c r="M343" i="3"/>
  <c r="D343" i="4"/>
  <c r="E343" i="4"/>
  <c r="F343" i="4"/>
  <c r="M164" i="3"/>
  <c r="D164" i="4"/>
  <c r="E164" i="4"/>
  <c r="F164" i="4"/>
  <c r="M283" i="3"/>
  <c r="D283" i="4"/>
  <c r="E283" i="4"/>
  <c r="F283" i="4"/>
  <c r="M88" i="3"/>
  <c r="D88" i="4"/>
  <c r="E88" i="4"/>
  <c r="F88" i="4"/>
  <c r="M770" i="3"/>
  <c r="D770" i="4"/>
  <c r="E770" i="4"/>
  <c r="F770" i="4"/>
  <c r="M434" i="3"/>
  <c r="D434" i="4"/>
  <c r="E434" i="4"/>
  <c r="F434" i="4"/>
  <c r="M386" i="3"/>
  <c r="D386" i="4"/>
  <c r="E386" i="4"/>
  <c r="F386" i="4"/>
  <c r="M742" i="3"/>
  <c r="D742" i="4"/>
  <c r="E742" i="4"/>
  <c r="F742" i="4"/>
  <c r="M706" i="3"/>
  <c r="D706" i="4"/>
  <c r="E706" i="4"/>
  <c r="F706" i="4"/>
  <c r="M415" i="3"/>
  <c r="D415" i="4"/>
  <c r="E415" i="4"/>
  <c r="F415" i="4"/>
  <c r="M681" i="3"/>
  <c r="D681" i="4"/>
  <c r="E681" i="4"/>
  <c r="F681" i="4"/>
  <c r="M143" i="3"/>
  <c r="D143" i="4"/>
  <c r="E143" i="4"/>
  <c r="F143" i="4"/>
  <c r="M997" i="3"/>
  <c r="D997" i="4"/>
  <c r="E997" i="4"/>
  <c r="F997" i="4"/>
  <c r="M252" i="3"/>
  <c r="D252" i="4"/>
  <c r="E252" i="4"/>
  <c r="F252" i="4"/>
  <c r="M485" i="3"/>
  <c r="D485" i="4"/>
  <c r="E485" i="4"/>
  <c r="F485" i="4"/>
  <c r="M787" i="3"/>
  <c r="D787" i="4"/>
  <c r="E787" i="4"/>
  <c r="F787" i="4"/>
  <c r="M962" i="3"/>
  <c r="D962" i="4"/>
  <c r="E962" i="4"/>
  <c r="F962" i="4"/>
  <c r="M972" i="3"/>
  <c r="D972" i="4"/>
  <c r="E972" i="4"/>
  <c r="F972" i="4"/>
  <c r="M149" i="3"/>
  <c r="D149" i="4"/>
  <c r="E149" i="4"/>
  <c r="F149" i="4"/>
  <c r="M362" i="3"/>
  <c r="D362" i="4"/>
  <c r="E362" i="4"/>
  <c r="F362" i="4"/>
  <c r="M552" i="3"/>
  <c r="D552" i="4"/>
  <c r="E552" i="4"/>
  <c r="F552" i="4"/>
  <c r="M94" i="3"/>
  <c r="D94" i="4"/>
  <c r="E94" i="4"/>
  <c r="F94" i="4"/>
  <c r="M103" i="3"/>
  <c r="D103" i="4"/>
  <c r="E103" i="4"/>
  <c r="F103" i="4"/>
  <c r="M213" i="3"/>
  <c r="D213" i="4"/>
  <c r="E213" i="4"/>
  <c r="F213" i="4"/>
  <c r="M74" i="3"/>
  <c r="D74" i="4"/>
  <c r="E74" i="4"/>
  <c r="F74" i="4"/>
  <c r="M173" i="3"/>
  <c r="D173" i="4"/>
  <c r="E173" i="4"/>
  <c r="F173" i="4"/>
  <c r="M138" i="3"/>
  <c r="D138" i="4"/>
  <c r="E138" i="4"/>
  <c r="F138" i="4"/>
  <c r="M236" i="3"/>
  <c r="D236" i="4"/>
  <c r="E236" i="4"/>
  <c r="F236" i="4"/>
  <c r="M653" i="3"/>
  <c r="D653" i="4"/>
  <c r="E653" i="4"/>
  <c r="F653" i="4"/>
  <c r="M926" i="3"/>
  <c r="D926" i="4"/>
  <c r="E926" i="4"/>
  <c r="F926" i="4"/>
  <c r="M617" i="3"/>
  <c r="D617" i="4"/>
  <c r="E617" i="4"/>
  <c r="F617" i="4"/>
  <c r="M301" i="3"/>
  <c r="D301" i="4"/>
  <c r="E301" i="4"/>
  <c r="F301" i="4"/>
  <c r="M818" i="3"/>
  <c r="D818" i="4"/>
  <c r="E818" i="4"/>
  <c r="F818" i="4"/>
  <c r="M464" i="3"/>
  <c r="D464" i="4"/>
  <c r="E464" i="4"/>
  <c r="F464" i="4"/>
  <c r="M216" i="3"/>
  <c r="D216" i="4"/>
  <c r="E216" i="4"/>
  <c r="F216" i="4"/>
  <c r="M131" i="3"/>
  <c r="D131" i="4"/>
  <c r="E131" i="4"/>
  <c r="F131" i="4"/>
  <c r="M703" i="3"/>
  <c r="D703" i="4"/>
  <c r="E703" i="4"/>
  <c r="F703" i="4"/>
  <c r="M924" i="3"/>
  <c r="D924" i="4"/>
  <c r="E924" i="4"/>
  <c r="F924" i="4"/>
  <c r="M516" i="3"/>
  <c r="D516" i="4"/>
  <c r="E516" i="4"/>
  <c r="F516" i="4"/>
  <c r="M858" i="3"/>
  <c r="D858" i="4"/>
  <c r="E858" i="4"/>
  <c r="F858" i="4"/>
  <c r="M18" i="3"/>
  <c r="D18" i="4"/>
  <c r="E18" i="4"/>
  <c r="F18" i="4"/>
  <c r="M515" i="3"/>
  <c r="D515" i="4"/>
  <c r="E515" i="4"/>
  <c r="F515" i="4"/>
  <c r="M542" i="3"/>
  <c r="D542" i="4"/>
  <c r="E542" i="4"/>
  <c r="F542" i="4"/>
  <c r="M511" i="3"/>
  <c r="D511" i="4"/>
  <c r="E511" i="4"/>
  <c r="F511" i="4"/>
  <c r="M432" i="3"/>
  <c r="D432" i="4"/>
  <c r="E432" i="4"/>
  <c r="F432" i="4"/>
  <c r="M835" i="3"/>
  <c r="D835" i="4"/>
  <c r="E835" i="4"/>
  <c r="F835" i="4"/>
  <c r="M595" i="3"/>
  <c r="D595" i="4"/>
  <c r="E595" i="4"/>
  <c r="F595" i="4"/>
  <c r="M340" i="3"/>
  <c r="D340" i="4"/>
  <c r="E340" i="4"/>
  <c r="F340" i="4"/>
  <c r="M87" i="3"/>
  <c r="D87" i="4"/>
  <c r="E87" i="4"/>
  <c r="F87" i="4"/>
  <c r="M97" i="3"/>
  <c r="D97" i="4"/>
  <c r="E97" i="4"/>
  <c r="F97" i="4"/>
  <c r="M117" i="3"/>
  <c r="D117" i="4"/>
  <c r="E117" i="4"/>
  <c r="F117" i="4"/>
  <c r="M8" i="3"/>
  <c r="D8" i="4"/>
  <c r="E8" i="4"/>
  <c r="F8" i="4"/>
  <c r="M697" i="3"/>
  <c r="D697" i="4"/>
  <c r="E697" i="4"/>
  <c r="F697" i="4"/>
  <c r="M815" i="3"/>
  <c r="D815" i="4"/>
  <c r="E815" i="4"/>
  <c r="F815" i="4"/>
  <c r="M623" i="3"/>
  <c r="D623" i="4"/>
  <c r="E623" i="4"/>
  <c r="F623" i="4"/>
  <c r="M470" i="3"/>
  <c r="D470" i="4"/>
  <c r="E470" i="4"/>
  <c r="F470" i="4"/>
  <c r="M853" i="3"/>
  <c r="D853" i="4"/>
  <c r="E853" i="4"/>
  <c r="F853" i="4"/>
  <c r="M48" i="3"/>
  <c r="D48" i="4"/>
  <c r="E48" i="4"/>
  <c r="F48" i="4"/>
  <c r="M933" i="3"/>
  <c r="D933" i="4"/>
  <c r="E933" i="4"/>
  <c r="F933" i="4"/>
  <c r="M864" i="3"/>
  <c r="D864" i="4"/>
  <c r="E864" i="4"/>
  <c r="F864" i="4"/>
  <c r="M170" i="3"/>
  <c r="D170" i="4"/>
  <c r="E170" i="4"/>
  <c r="F170" i="4"/>
  <c r="M619" i="3"/>
  <c r="D619" i="4"/>
  <c r="E619" i="4"/>
  <c r="F619" i="4"/>
  <c r="M758" i="3"/>
  <c r="D758" i="4"/>
  <c r="E758" i="4"/>
  <c r="F758" i="4"/>
  <c r="M813" i="3"/>
  <c r="D813" i="4"/>
  <c r="E813" i="4"/>
  <c r="F813" i="4"/>
  <c r="M553" i="3"/>
  <c r="D553" i="4"/>
  <c r="E553" i="4"/>
  <c r="F553" i="4"/>
  <c r="M673" i="3"/>
  <c r="D673" i="4"/>
  <c r="E673" i="4"/>
  <c r="F673" i="4"/>
  <c r="M20" i="3"/>
  <c r="D20" i="4"/>
  <c r="E20" i="4"/>
  <c r="F20" i="4"/>
  <c r="M411" i="3"/>
  <c r="D411" i="4"/>
  <c r="E411" i="4"/>
  <c r="F411" i="4"/>
  <c r="M346" i="3"/>
  <c r="D346" i="4"/>
  <c r="E346" i="4"/>
  <c r="F346" i="4"/>
  <c r="M659" i="3"/>
  <c r="D659" i="4"/>
  <c r="E659" i="4"/>
  <c r="F659" i="4"/>
  <c r="M786" i="3"/>
  <c r="D786" i="4"/>
  <c r="E786" i="4"/>
  <c r="F786" i="4"/>
  <c r="M514" i="3"/>
  <c r="D514" i="4"/>
  <c r="E514" i="4"/>
  <c r="F514" i="4"/>
  <c r="M627" i="3"/>
  <c r="D627" i="4"/>
  <c r="E627" i="4"/>
  <c r="F627" i="4"/>
  <c r="M729" i="3"/>
  <c r="D729" i="4"/>
  <c r="E729" i="4"/>
  <c r="F729" i="4"/>
  <c r="M905" i="3"/>
  <c r="D905" i="4"/>
  <c r="E905" i="4"/>
  <c r="F905" i="4"/>
  <c r="M513" i="3"/>
  <c r="D513" i="4"/>
  <c r="E513" i="4"/>
  <c r="F513" i="4"/>
  <c r="M802" i="3"/>
  <c r="D802" i="4"/>
  <c r="E802" i="4"/>
  <c r="F802" i="4"/>
  <c r="M640" i="3"/>
  <c r="D640" i="4"/>
  <c r="E640" i="4"/>
  <c r="F640" i="4"/>
  <c r="M950" i="3"/>
  <c r="D950" i="4"/>
  <c r="E950" i="4"/>
  <c r="F950" i="4"/>
  <c r="M161" i="3"/>
  <c r="D161" i="4"/>
  <c r="E161" i="4"/>
  <c r="F161" i="4"/>
  <c r="M693" i="3"/>
  <c r="D693" i="4"/>
  <c r="E693" i="4"/>
  <c r="F693" i="4"/>
  <c r="M896" i="3"/>
  <c r="D896" i="4"/>
  <c r="E896" i="4"/>
  <c r="F896" i="4"/>
  <c r="M944" i="3"/>
  <c r="D944" i="4"/>
  <c r="E944" i="4"/>
  <c r="M620" i="3"/>
  <c r="D620" i="4"/>
  <c r="E620" i="4"/>
  <c r="F620" i="4"/>
  <c r="M862" i="3"/>
  <c r="D862" i="4"/>
  <c r="E862" i="4"/>
  <c r="F862" i="4"/>
  <c r="M629" i="3"/>
  <c r="D629" i="4"/>
  <c r="E629" i="4"/>
  <c r="F629" i="4"/>
  <c r="M73" i="3"/>
  <c r="D73" i="4"/>
  <c r="E73" i="4"/>
  <c r="F73" i="4"/>
  <c r="M492" i="3"/>
  <c r="D492" i="4"/>
  <c r="E492" i="4"/>
  <c r="F492" i="4"/>
  <c r="M602" i="3"/>
  <c r="D602" i="4"/>
  <c r="E602" i="4"/>
  <c r="F602" i="4"/>
  <c r="M44" i="3"/>
  <c r="D44" i="4"/>
  <c r="E44" i="4"/>
  <c r="F44" i="4"/>
  <c r="M435" i="3"/>
  <c r="D435" i="4"/>
  <c r="E435" i="4"/>
  <c r="F435" i="4"/>
  <c r="M954" i="3"/>
  <c r="D954" i="4"/>
  <c r="E954" i="4"/>
  <c r="F954" i="4"/>
  <c r="M607" i="3"/>
  <c r="D607" i="4"/>
  <c r="E607" i="4"/>
  <c r="F607" i="4"/>
  <c r="M576" i="3"/>
  <c r="D576" i="4"/>
  <c r="E576" i="4"/>
  <c r="F576" i="4"/>
  <c r="M814" i="3"/>
  <c r="D814" i="4"/>
  <c r="E814" i="4"/>
  <c r="F814" i="4"/>
  <c r="M407" i="3"/>
  <c r="D407" i="4"/>
  <c r="E407" i="4"/>
  <c r="F407" i="4"/>
  <c r="M1002" i="3"/>
  <c r="D1002" i="4"/>
  <c r="E1002" i="4"/>
  <c r="F1002" i="4"/>
  <c r="M80" i="3"/>
  <c r="D80" i="4"/>
  <c r="E80" i="4"/>
  <c r="F80" i="4"/>
  <c r="M981" i="3"/>
  <c r="D981" i="4"/>
  <c r="E981" i="4"/>
  <c r="F981" i="4"/>
  <c r="M234" i="3"/>
  <c r="D234" i="4"/>
  <c r="E234" i="4"/>
  <c r="F234" i="4"/>
  <c r="M357" i="3"/>
  <c r="D357" i="4"/>
  <c r="E357" i="4"/>
  <c r="F357" i="4"/>
  <c r="M381" i="3"/>
  <c r="D381" i="4"/>
  <c r="E381" i="4"/>
  <c r="F381" i="4"/>
  <c r="M807" i="3"/>
  <c r="D807" i="4"/>
  <c r="E807" i="4"/>
  <c r="F807" i="4"/>
  <c r="M682" i="3"/>
  <c r="D682" i="4"/>
  <c r="E682" i="4"/>
  <c r="F682" i="4"/>
  <c r="M373" i="3"/>
  <c r="D373" i="4"/>
  <c r="E373" i="4"/>
  <c r="F373" i="4"/>
  <c r="M671" i="3"/>
  <c r="D671" i="4"/>
  <c r="E671" i="4"/>
  <c r="F671" i="4"/>
  <c r="M49" i="3"/>
  <c r="D49" i="4"/>
  <c r="E49" i="4"/>
  <c r="F49" i="4"/>
  <c r="M540" i="3"/>
  <c r="D540" i="4"/>
  <c r="E540" i="4"/>
  <c r="F540" i="4"/>
  <c r="M947" i="3"/>
  <c r="D947" i="4"/>
  <c r="E947" i="4"/>
  <c r="F947" i="4"/>
  <c r="M257" i="3"/>
  <c r="D257" i="4"/>
  <c r="E257" i="4"/>
  <c r="F257" i="4"/>
  <c r="M775" i="3"/>
  <c r="D775" i="4"/>
  <c r="E775" i="4"/>
  <c r="F775" i="4"/>
  <c r="M1001" i="3"/>
  <c r="D1001" i="4"/>
  <c r="E1001" i="4"/>
  <c r="F1001" i="4"/>
  <c r="M848" i="3"/>
  <c r="D848" i="4"/>
  <c r="E848" i="4"/>
  <c r="F848" i="4"/>
  <c r="M762" i="3"/>
  <c r="D762" i="4"/>
  <c r="E762" i="4"/>
  <c r="F762" i="4"/>
  <c r="M361" i="3"/>
  <c r="D361" i="4"/>
  <c r="E361" i="4"/>
  <c r="F361" i="4"/>
  <c r="M105" i="3"/>
  <c r="D105" i="4"/>
  <c r="E105" i="4"/>
  <c r="F105" i="4"/>
  <c r="M761" i="3"/>
  <c r="D761" i="4"/>
  <c r="E761" i="4"/>
  <c r="F761" i="4"/>
  <c r="M577" i="3"/>
  <c r="D577" i="4"/>
  <c r="E577" i="4"/>
  <c r="F577" i="4"/>
  <c r="M332" i="3"/>
  <c r="D332" i="4"/>
  <c r="E332" i="4"/>
  <c r="F332" i="4"/>
  <c r="M900" i="3"/>
  <c r="D900" i="4"/>
  <c r="E900" i="4"/>
  <c r="F900" i="4"/>
  <c r="M771" i="3"/>
  <c r="D771" i="4"/>
  <c r="E771" i="4"/>
  <c r="F771" i="4"/>
  <c r="M502" i="3"/>
  <c r="D502" i="4"/>
  <c r="E502" i="4"/>
  <c r="F502" i="4"/>
  <c r="M827" i="3"/>
  <c r="D827" i="4"/>
  <c r="E827" i="4"/>
  <c r="F827" i="4"/>
  <c r="M221" i="3"/>
  <c r="D221" i="4"/>
  <c r="E221" i="4"/>
  <c r="F221" i="4"/>
  <c r="M22" i="3"/>
  <c r="D22" i="4"/>
  <c r="E22" i="4"/>
  <c r="F22" i="4"/>
  <c r="M556" i="3"/>
  <c r="D556" i="4"/>
  <c r="E556" i="4"/>
  <c r="F556" i="4"/>
  <c r="M24" i="3"/>
  <c r="D24" i="4"/>
  <c r="E24" i="4"/>
  <c r="F24" i="4"/>
  <c r="M546" i="3"/>
  <c r="D546" i="4"/>
  <c r="E546" i="4"/>
  <c r="F546" i="4"/>
  <c r="M537" i="3"/>
  <c r="D537" i="4"/>
  <c r="E537" i="4"/>
  <c r="F537" i="4"/>
  <c r="M798" i="3"/>
  <c r="D798" i="4"/>
  <c r="E798" i="4"/>
  <c r="F798" i="4"/>
  <c r="M431" i="3"/>
  <c r="D431" i="4"/>
  <c r="E431" i="4"/>
  <c r="F431" i="4"/>
  <c r="M614" i="3"/>
  <c r="D614" i="4"/>
  <c r="E614" i="4"/>
  <c r="F614" i="4"/>
  <c r="M550" i="3"/>
  <c r="D550" i="4"/>
  <c r="E550" i="4"/>
  <c r="F550" i="4"/>
  <c r="M707" i="3"/>
  <c r="D707" i="4"/>
  <c r="E707" i="4"/>
  <c r="F707" i="4"/>
  <c r="M902" i="3"/>
  <c r="D902" i="4"/>
  <c r="E902" i="4"/>
  <c r="F902" i="4"/>
  <c r="M781" i="3"/>
  <c r="D781" i="4"/>
  <c r="E781" i="4"/>
  <c r="F781" i="4"/>
  <c r="M978" i="3"/>
  <c r="D978" i="4"/>
  <c r="E978" i="4"/>
  <c r="F978" i="4"/>
  <c r="M268" i="3"/>
  <c r="D268" i="4"/>
  <c r="E268" i="4"/>
  <c r="F268" i="4"/>
  <c r="M965" i="3"/>
  <c r="D965" i="4"/>
  <c r="E965" i="4"/>
  <c r="F965" i="4"/>
  <c r="M665" i="3"/>
  <c r="D665" i="4"/>
  <c r="E665" i="4"/>
  <c r="F665" i="4"/>
  <c r="M108" i="3"/>
  <c r="D108" i="4"/>
  <c r="E108" i="4"/>
  <c r="F108" i="4"/>
  <c r="M791" i="3"/>
  <c r="D791" i="4"/>
  <c r="E791" i="4"/>
  <c r="F791" i="4"/>
  <c r="M625" i="3"/>
  <c r="D625" i="4"/>
  <c r="E625" i="4"/>
  <c r="F625" i="4"/>
  <c r="M685" i="3"/>
  <c r="D685" i="4"/>
  <c r="E685" i="4"/>
  <c r="F685" i="4"/>
  <c r="M687" i="3"/>
  <c r="D687" i="4"/>
  <c r="E687" i="4"/>
  <c r="F687" i="4"/>
  <c r="M148" i="3"/>
  <c r="D148" i="4"/>
  <c r="E148" i="4"/>
  <c r="F148" i="4"/>
  <c r="M10" i="3"/>
  <c r="D10" i="4"/>
  <c r="E10" i="4"/>
  <c r="F10" i="4"/>
  <c r="M666" i="3"/>
  <c r="D666" i="4"/>
  <c r="E666" i="4"/>
  <c r="F666" i="4"/>
  <c r="M493" i="3"/>
  <c r="D493" i="4"/>
  <c r="E493" i="4"/>
  <c r="F493" i="4"/>
  <c r="M582" i="3"/>
  <c r="D582" i="4"/>
  <c r="E582" i="4"/>
  <c r="F582" i="4"/>
  <c r="M584" i="3"/>
  <c r="D584" i="4"/>
  <c r="E584" i="4"/>
  <c r="F584" i="4"/>
  <c r="M780" i="3"/>
  <c r="D780" i="4"/>
  <c r="E780" i="4"/>
  <c r="F780" i="4"/>
  <c r="M324" i="3"/>
  <c r="D324" i="4"/>
  <c r="E324" i="4"/>
  <c r="F324" i="4"/>
  <c r="M92" i="3"/>
  <c r="D92" i="4"/>
  <c r="E92" i="4"/>
  <c r="F92" i="4"/>
  <c r="M300" i="3"/>
  <c r="D300" i="4"/>
  <c r="E300" i="4"/>
  <c r="F300" i="4"/>
  <c r="M270" i="3"/>
  <c r="D270" i="4"/>
  <c r="E270" i="4"/>
  <c r="F270" i="4"/>
  <c r="M743" i="3"/>
  <c r="D743" i="4"/>
  <c r="E743" i="4"/>
  <c r="F743" i="4"/>
  <c r="M630" i="3"/>
  <c r="D630" i="4"/>
  <c r="E630" i="4"/>
  <c r="F630" i="4"/>
  <c r="M261" i="3"/>
  <c r="D261" i="4"/>
  <c r="E261" i="4"/>
  <c r="F261" i="4"/>
  <c r="M822" i="3"/>
  <c r="D822" i="4"/>
  <c r="E822" i="4"/>
  <c r="F822" i="4"/>
  <c r="M327" i="3"/>
  <c r="D327" i="4"/>
  <c r="E327" i="4"/>
  <c r="F327" i="4"/>
  <c r="M877" i="3"/>
  <c r="D877" i="4"/>
  <c r="E877" i="4"/>
  <c r="F877" i="4"/>
  <c r="M235" i="3"/>
  <c r="D235" i="4"/>
  <c r="E235" i="4"/>
  <c r="F235" i="4"/>
  <c r="M860" i="3"/>
  <c r="D860" i="4"/>
  <c r="E860" i="4"/>
  <c r="F860" i="4"/>
  <c r="M646" i="3"/>
  <c r="D646" i="4"/>
  <c r="E646" i="4"/>
  <c r="F646" i="4"/>
  <c r="M177" i="3"/>
  <c r="D177" i="4"/>
  <c r="E177" i="4"/>
  <c r="F177" i="4"/>
  <c r="M398" i="3"/>
  <c r="D398" i="4"/>
  <c r="E398" i="4"/>
  <c r="F398" i="4"/>
  <c r="M1027" i="3"/>
  <c r="D1027" i="4"/>
  <c r="E1027" i="4"/>
  <c r="F1027" i="4"/>
  <c r="M1080" i="3"/>
  <c r="D1080" i="4"/>
  <c r="E1080" i="4"/>
  <c r="F1080" i="4"/>
  <c r="M167" i="3"/>
  <c r="D167" i="4"/>
  <c r="E167" i="4"/>
  <c r="F167" i="4"/>
  <c r="M1029" i="3"/>
  <c r="D1029" i="4"/>
  <c r="E1029" i="4"/>
  <c r="F1029" i="4"/>
  <c r="M837" i="3"/>
  <c r="D837" i="4"/>
  <c r="E837" i="4"/>
  <c r="F837" i="4"/>
  <c r="M288" i="3"/>
  <c r="D288" i="4"/>
  <c r="E288" i="4"/>
  <c r="F288" i="4"/>
  <c r="M855" i="3"/>
  <c r="D855" i="4"/>
  <c r="E855" i="4"/>
  <c r="F855" i="4"/>
  <c r="M99" i="3"/>
  <c r="D99" i="4"/>
  <c r="E99" i="4"/>
  <c r="F99" i="4"/>
  <c r="M421" i="3"/>
  <c r="D421" i="4"/>
  <c r="E421" i="4"/>
  <c r="F421" i="4"/>
  <c r="M503" i="3"/>
  <c r="D503" i="4"/>
  <c r="E503" i="4"/>
  <c r="F503" i="4"/>
  <c r="M59" i="3"/>
  <c r="D59" i="4"/>
  <c r="E59" i="4"/>
  <c r="F59" i="4"/>
  <c r="M211" i="3"/>
  <c r="D211" i="4"/>
  <c r="E211" i="4"/>
  <c r="F211" i="4"/>
  <c r="M382" i="3"/>
  <c r="D382" i="4"/>
  <c r="E382" i="4"/>
  <c r="F382" i="4"/>
  <c r="M34" i="3"/>
  <c r="D34" i="4"/>
  <c r="E34" i="4"/>
  <c r="F34" i="4"/>
  <c r="M314" i="3"/>
  <c r="D314" i="4"/>
  <c r="E314" i="4"/>
  <c r="F314" i="4"/>
  <c r="M615" i="3"/>
  <c r="D615" i="4"/>
  <c r="E615" i="4"/>
  <c r="F615" i="4"/>
  <c r="M135" i="3"/>
  <c r="D135" i="4"/>
  <c r="E135" i="4"/>
  <c r="F135" i="4"/>
  <c r="M266" i="3"/>
  <c r="D266" i="4"/>
  <c r="E266" i="4"/>
  <c r="F266" i="4"/>
  <c r="M541" i="3"/>
  <c r="D541" i="4"/>
  <c r="E541" i="4"/>
  <c r="F541" i="4"/>
  <c r="M662" i="3"/>
  <c r="D662" i="4"/>
  <c r="E662" i="4"/>
  <c r="F662" i="4"/>
  <c r="M399" i="3"/>
  <c r="D399" i="4"/>
  <c r="E399" i="4"/>
  <c r="F399" i="4"/>
  <c r="M114" i="3"/>
  <c r="D114" i="4"/>
  <c r="E114" i="4"/>
  <c r="F114" i="4"/>
  <c r="M883" i="3"/>
  <c r="D883" i="4"/>
  <c r="E883" i="4"/>
  <c r="F883" i="4"/>
  <c r="M709" i="3"/>
  <c r="D709" i="4"/>
  <c r="E709" i="4"/>
  <c r="F709" i="4"/>
  <c r="M224" i="3"/>
  <c r="D224" i="4"/>
  <c r="E224" i="4"/>
  <c r="F224" i="4"/>
  <c r="M68" i="3"/>
  <c r="D68" i="4"/>
  <c r="E68" i="4"/>
  <c r="F68" i="4"/>
  <c r="M525" i="3"/>
  <c r="D525" i="4"/>
  <c r="E525" i="4"/>
  <c r="F525" i="4"/>
  <c r="M917" i="3"/>
  <c r="D917" i="4"/>
  <c r="E917" i="4"/>
  <c r="F917" i="4"/>
  <c r="M752" i="3"/>
  <c r="D752" i="4"/>
  <c r="E752" i="4"/>
  <c r="F752" i="4"/>
  <c r="M425" i="3"/>
  <c r="D425" i="4"/>
  <c r="E425" i="4"/>
  <c r="F425" i="4"/>
  <c r="M888" i="3"/>
  <c r="D888" i="4"/>
  <c r="E888" i="4"/>
  <c r="F888" i="4"/>
  <c r="M970" i="3"/>
  <c r="D970" i="4"/>
  <c r="E970" i="4"/>
  <c r="F970" i="4"/>
  <c r="M676" i="3"/>
  <c r="D676" i="4"/>
  <c r="E676" i="4"/>
  <c r="F676" i="4"/>
  <c r="M517" i="3"/>
  <c r="D517" i="4"/>
  <c r="E517" i="4"/>
  <c r="F517" i="4"/>
  <c r="M593" i="3"/>
  <c r="D593" i="4"/>
  <c r="E593" i="4"/>
  <c r="F593" i="4"/>
  <c r="M244" i="3"/>
  <c r="D244" i="4"/>
  <c r="E244" i="4"/>
  <c r="F244" i="4"/>
  <c r="M529" i="3"/>
  <c r="D529" i="4"/>
  <c r="E529" i="4"/>
  <c r="F529" i="4"/>
  <c r="M95" i="3"/>
  <c r="D95" i="4"/>
  <c r="E95" i="4"/>
  <c r="F95" i="4"/>
  <c r="M384" i="3"/>
  <c r="D384" i="4"/>
  <c r="E384" i="4"/>
  <c r="F384" i="4"/>
  <c r="M75" i="3"/>
  <c r="D75" i="4"/>
  <c r="E75" i="4"/>
  <c r="F75" i="4"/>
  <c r="M125" i="3"/>
  <c r="D125" i="4"/>
  <c r="E125" i="4"/>
  <c r="F125" i="4"/>
  <c r="M805" i="3"/>
  <c r="D805" i="4"/>
  <c r="E805" i="4"/>
  <c r="F805" i="4"/>
  <c r="M652" i="3"/>
  <c r="D652" i="4"/>
  <c r="E652" i="4"/>
  <c r="F652" i="4"/>
  <c r="M992" i="3"/>
  <c r="D992" i="4"/>
  <c r="E992" i="4"/>
  <c r="F992" i="4"/>
  <c r="M16" i="3"/>
  <c r="D16" i="4"/>
  <c r="E16" i="4"/>
  <c r="F16" i="4"/>
  <c r="M915" i="3"/>
  <c r="D915" i="4"/>
  <c r="E915" i="4"/>
  <c r="F915" i="4"/>
  <c r="M510" i="3"/>
  <c r="D510" i="4"/>
  <c r="E510" i="4"/>
  <c r="F510" i="4"/>
  <c r="M136" i="3"/>
  <c r="D136" i="4"/>
  <c r="E136" i="4"/>
  <c r="F136" i="4"/>
  <c r="M230" i="3"/>
  <c r="D230" i="4"/>
  <c r="E230" i="4"/>
  <c r="F230" i="4"/>
  <c r="M600" i="3"/>
  <c r="D600" i="4"/>
  <c r="E600" i="4"/>
  <c r="F600" i="4"/>
  <c r="M292" i="3"/>
  <c r="D292" i="4"/>
  <c r="E292" i="4"/>
  <c r="M469" i="3"/>
  <c r="D469" i="4"/>
  <c r="E469" i="4"/>
  <c r="F469" i="4"/>
  <c r="M773" i="3"/>
  <c r="D773" i="4"/>
  <c r="E773" i="4"/>
  <c r="F773" i="4"/>
  <c r="M684" i="3"/>
  <c r="D684" i="4"/>
  <c r="E684" i="4"/>
  <c r="F684" i="4"/>
  <c r="M9" i="3"/>
  <c r="D9" i="4"/>
  <c r="E9" i="4"/>
  <c r="F9" i="4"/>
  <c r="M364" i="3"/>
  <c r="D364" i="4"/>
  <c r="E364" i="4"/>
  <c r="F364" i="4"/>
  <c r="M988" i="3"/>
  <c r="D988" i="4"/>
  <c r="E988" i="4"/>
  <c r="F988" i="4"/>
  <c r="M1000" i="3"/>
  <c r="D1000" i="4"/>
  <c r="E1000" i="4"/>
  <c r="F1000" i="4"/>
  <c r="M626" i="3"/>
  <c r="D626" i="4"/>
  <c r="E626" i="4"/>
  <c r="F626" i="4"/>
  <c r="M206" i="3"/>
  <c r="D206" i="4"/>
  <c r="E206" i="4"/>
  <c r="F206" i="4"/>
  <c r="M647" i="3"/>
  <c r="D647" i="4"/>
  <c r="E647" i="4"/>
  <c r="F647" i="4"/>
  <c r="M957" i="3"/>
  <c r="D957" i="4"/>
  <c r="E957" i="4"/>
  <c r="F957" i="4"/>
  <c r="M700" i="3"/>
  <c r="D700" i="4"/>
  <c r="E700" i="4"/>
  <c r="F700" i="4"/>
  <c r="M869" i="3"/>
  <c r="D869" i="4"/>
  <c r="E869" i="4"/>
  <c r="F869" i="4"/>
  <c r="M1055" i="3"/>
  <c r="D1055" i="4"/>
  <c r="E1055" i="4"/>
  <c r="F1055" i="4"/>
  <c r="M1059" i="3"/>
  <c r="D1059" i="4"/>
  <c r="E1059" i="4"/>
  <c r="F1059" i="4"/>
  <c r="M1071" i="3"/>
  <c r="D1071" i="4"/>
  <c r="E1071" i="4"/>
  <c r="F1071" i="4"/>
  <c r="M708" i="3"/>
  <c r="D708" i="4"/>
  <c r="E708" i="4"/>
  <c r="F708" i="4"/>
  <c r="M1013" i="3"/>
  <c r="D1013" i="4"/>
  <c r="E1013" i="4"/>
  <c r="F1013" i="4"/>
  <c r="M1015" i="3"/>
  <c r="D1015" i="4"/>
  <c r="E1015" i="4"/>
  <c r="F1015" i="4"/>
  <c r="M1039" i="3"/>
  <c r="D1039" i="4"/>
  <c r="E1039" i="4"/>
  <c r="F1039" i="4"/>
  <c r="M247" i="3"/>
  <c r="D247" i="4"/>
  <c r="E247" i="4"/>
  <c r="F247" i="4"/>
  <c r="M1099" i="3"/>
  <c r="D1099" i="4"/>
  <c r="E1099" i="4"/>
  <c r="F1099" i="4"/>
  <c r="M1048" i="3"/>
  <c r="D1048" i="4"/>
  <c r="E1048" i="4"/>
  <c r="F1048" i="4"/>
  <c r="M1044" i="3"/>
  <c r="D1044" i="4"/>
  <c r="E1044" i="4"/>
  <c r="F1044" i="4"/>
  <c r="M37" i="3"/>
  <c r="D37" i="4"/>
  <c r="E37" i="4"/>
  <c r="F37" i="4"/>
  <c r="M819" i="3"/>
  <c r="D819" i="4"/>
  <c r="E819" i="4"/>
  <c r="F819" i="4"/>
  <c r="M1072" i="3"/>
  <c r="D1072" i="4"/>
  <c r="E1072" i="4"/>
  <c r="F1072" i="4"/>
  <c r="M568" i="3"/>
  <c r="D568" i="4"/>
  <c r="E568" i="4"/>
  <c r="F568" i="4"/>
  <c r="M608" i="3"/>
  <c r="D608" i="4"/>
  <c r="E608" i="4"/>
  <c r="F608" i="4"/>
  <c r="M1040" i="3"/>
  <c r="D1040" i="4"/>
  <c r="E1040" i="4"/>
  <c r="F1040" i="4"/>
  <c r="M1076" i="3"/>
  <c r="D1076" i="4"/>
  <c r="E1076" i="4"/>
  <c r="F1076" i="4"/>
  <c r="M1052" i="3"/>
  <c r="D1052" i="4"/>
  <c r="E1052" i="4"/>
  <c r="F1052" i="4"/>
  <c r="M1088" i="3"/>
  <c r="D1088" i="4"/>
  <c r="E1088" i="4"/>
  <c r="F1088" i="4"/>
  <c r="M739" i="3"/>
  <c r="D739" i="4"/>
  <c r="E739" i="4"/>
  <c r="F739" i="4"/>
  <c r="M1045" i="3"/>
  <c r="D1045" i="4"/>
  <c r="E1045" i="4"/>
  <c r="F1045" i="4"/>
  <c r="M1067" i="3"/>
  <c r="D1067" i="4"/>
  <c r="E1067" i="4"/>
  <c r="F1067" i="4"/>
  <c r="M979" i="3"/>
  <c r="D979" i="4"/>
  <c r="E979" i="4"/>
  <c r="F979" i="4"/>
  <c r="M879" i="3"/>
  <c r="D879" i="4"/>
  <c r="E879" i="4"/>
  <c r="F879" i="4"/>
  <c r="M1020" i="3"/>
  <c r="D1020" i="4"/>
  <c r="E1020" i="4"/>
  <c r="F1020" i="4"/>
  <c r="M809" i="3"/>
  <c r="D809" i="4"/>
  <c r="E809" i="4"/>
  <c r="F809" i="4"/>
  <c r="M207" i="3"/>
  <c r="D207" i="4"/>
  <c r="E207" i="4"/>
  <c r="F207" i="4"/>
  <c r="M1021" i="3"/>
  <c r="D1021" i="4"/>
  <c r="E1021" i="4"/>
  <c r="F1021" i="4"/>
  <c r="M77" i="3"/>
  <c r="D77" i="4"/>
  <c r="E77" i="4"/>
  <c r="F77" i="4"/>
  <c r="M388" i="3"/>
  <c r="D388" i="4"/>
  <c r="E388" i="4"/>
  <c r="F388" i="4"/>
  <c r="M328" i="3"/>
  <c r="D328" i="4"/>
  <c r="E328" i="4"/>
  <c r="F328" i="4"/>
  <c r="M999" i="3"/>
  <c r="D999" i="4"/>
  <c r="E999" i="4"/>
  <c r="F999" i="4"/>
  <c r="M348" i="3"/>
  <c r="J929" i="4"/>
  <c r="N701" i="4"/>
  <c r="N330" i="4"/>
  <c r="N86" i="4"/>
  <c r="M330" i="3"/>
  <c r="M969" i="3"/>
  <c r="N826" i="4"/>
  <c r="M701" i="3"/>
  <c r="N777" i="4"/>
  <c r="M310" i="3"/>
  <c r="M498" i="3"/>
  <c r="M689" i="3"/>
  <c r="M778" i="3"/>
  <c r="M922" i="3"/>
  <c r="M480" i="3"/>
  <c r="M586" i="3"/>
  <c r="M96" i="3"/>
  <c r="M843" i="3"/>
  <c r="M906" i="3"/>
  <c r="M403" i="3"/>
  <c r="M198" i="3"/>
  <c r="M675" i="3"/>
  <c r="M298" i="3"/>
  <c r="M354" i="3"/>
  <c r="M212" i="3"/>
  <c r="M316" i="3"/>
  <c r="M561" i="3"/>
  <c r="M281" i="3"/>
  <c r="M467" i="3"/>
  <c r="M329" i="3"/>
  <c r="M2" i="3"/>
  <c r="M344" i="3"/>
  <c r="M26" i="3"/>
  <c r="M527" i="3"/>
  <c r="M36" i="3"/>
  <c r="M760" i="3"/>
  <c r="M842" i="3"/>
  <c r="M60" i="3"/>
  <c r="M124" i="3"/>
  <c r="M35" i="3"/>
  <c r="J162" i="4"/>
  <c r="M794" i="3"/>
  <c r="M308" i="3"/>
  <c r="M755" i="3"/>
  <c r="M457" i="3"/>
  <c r="M683" i="3"/>
  <c r="M984" i="3"/>
  <c r="M293" i="3"/>
  <c r="M795" i="3"/>
  <c r="M612" i="3"/>
  <c r="M243" i="3"/>
  <c r="M41" i="3"/>
  <c r="M963" i="3"/>
  <c r="M893" i="3"/>
  <c r="M754" i="3"/>
  <c r="M738" i="3"/>
  <c r="M366" i="3"/>
  <c r="M337" i="3"/>
  <c r="M501" i="3"/>
  <c r="M597" i="3"/>
  <c r="M724" i="3"/>
  <c r="M694" i="3"/>
  <c r="M54" i="3"/>
  <c r="M713" i="3"/>
  <c r="M901" i="3"/>
  <c r="M680" i="3"/>
  <c r="M904" i="3"/>
  <c r="M319" i="3"/>
  <c r="M459" i="3"/>
  <c r="N491" i="4"/>
  <c r="M679" i="3"/>
  <c r="M831" i="3"/>
  <c r="M265" i="3"/>
  <c r="M570" i="3"/>
  <c r="M323" i="3"/>
  <c r="M897" i="3"/>
  <c r="M352" i="3"/>
  <c r="M380" i="3"/>
  <c r="M395" i="3"/>
  <c r="M250" i="3"/>
  <c r="J734" i="4"/>
  <c r="M342" i="3"/>
  <c r="M33" i="3"/>
  <c r="M656" i="3"/>
  <c r="M204" i="3"/>
  <c r="M725" i="3"/>
  <c r="M312" i="3"/>
  <c r="M436" i="3"/>
  <c r="M89" i="3"/>
  <c r="M817" i="3"/>
  <c r="M874" i="3"/>
  <c r="M313" i="3"/>
  <c r="M449" i="3"/>
  <c r="M632" i="3"/>
  <c r="M531" i="6"/>
  <c r="M248" i="3"/>
  <c r="M793" i="3"/>
  <c r="M986" i="3"/>
  <c r="M830" i="3"/>
  <c r="J491" i="4"/>
  <c r="M450" i="3"/>
  <c r="M792" i="3"/>
  <c r="M531" i="4"/>
  <c r="M215" i="3"/>
  <c r="M955" i="3"/>
  <c r="M535" i="3"/>
  <c r="M927" i="3"/>
  <c r="M721" i="3"/>
  <c r="N852" i="4"/>
  <c r="M335" i="3"/>
  <c r="M942" i="3"/>
  <c r="M130" i="3"/>
  <c r="M454" i="3"/>
  <c r="M65" i="3"/>
  <c r="M419" i="3"/>
  <c r="M592" i="3"/>
  <c r="M102" i="3"/>
  <c r="M126" i="3"/>
  <c r="M451" i="3"/>
  <c r="M565" i="3"/>
  <c r="M171" i="3"/>
  <c r="M72" i="3"/>
  <c r="M631" i="3"/>
  <c r="M489" i="3"/>
  <c r="M497" i="3"/>
  <c r="J852" i="4"/>
  <c r="M193" i="3"/>
  <c r="M885" i="3"/>
  <c r="M596" i="3"/>
  <c r="M21" i="3"/>
  <c r="J854" i="4"/>
  <c r="M109" i="3"/>
  <c r="M390" i="3"/>
  <c r="M290" i="3"/>
  <c r="M276" i="3"/>
  <c r="M333" i="3"/>
  <c r="M253" i="3"/>
  <c r="M273" i="3"/>
  <c r="M363" i="3"/>
  <c r="M851" i="3"/>
  <c r="M572" i="3"/>
  <c r="M119" i="3"/>
  <c r="M69" i="3"/>
  <c r="M722" i="3"/>
  <c r="M828" i="3"/>
  <c r="M190" i="3"/>
  <c r="J531" i="4"/>
  <c r="M51" i="3"/>
  <c r="M442" i="3"/>
  <c r="M110" i="3"/>
  <c r="M704" i="3"/>
  <c r="M374" i="3"/>
  <c r="M473" i="3"/>
  <c r="M918" i="3"/>
  <c r="M38" i="3"/>
  <c r="M736" i="3"/>
  <c r="M453" i="3"/>
  <c r="M474" i="3"/>
  <c r="M863" i="3"/>
  <c r="M857" i="3"/>
  <c r="M106" i="3"/>
  <c r="M838" i="3"/>
  <c r="M186" i="3"/>
  <c r="M341" i="3"/>
  <c r="J84" i="4"/>
  <c r="M967" i="3"/>
  <c r="M574" i="3"/>
  <c r="M295" i="3"/>
  <c r="M825" i="3"/>
  <c r="M654" i="3"/>
  <c r="M821" i="3"/>
  <c r="M4" i="3"/>
  <c r="M686" i="3"/>
  <c r="M159" i="3"/>
  <c r="M943" i="3"/>
  <c r="M424" i="3"/>
  <c r="M873" i="3"/>
  <c r="M85" i="3"/>
  <c r="M832" i="3"/>
  <c r="M70" i="3"/>
  <c r="M144" i="3"/>
  <c r="M610" i="3"/>
  <c r="M983" i="3"/>
  <c r="M443" i="3"/>
  <c r="M804" i="3"/>
  <c r="M192" i="3"/>
  <c r="M611" i="3"/>
  <c r="M104" i="3"/>
  <c r="M824" i="3"/>
  <c r="M46" i="3"/>
  <c r="M765" i="3"/>
  <c r="M766" i="3"/>
  <c r="M231" i="3"/>
  <c r="M987" i="3"/>
  <c r="M847" i="3"/>
  <c r="M519" i="3"/>
  <c r="M82" i="3"/>
  <c r="M845" i="3"/>
  <c r="M118" i="3"/>
  <c r="M696" i="3"/>
  <c r="M745" i="3"/>
  <c r="M526" i="3"/>
  <c r="M331" i="3"/>
  <c r="M165" i="3"/>
  <c r="M264" i="3"/>
  <c r="M753" i="3"/>
  <c r="M880" i="3"/>
  <c r="M52" i="3"/>
  <c r="M958" i="3"/>
  <c r="M544" i="3"/>
  <c r="M179" i="3"/>
  <c r="M439" i="3"/>
  <c r="M404" i="3"/>
  <c r="M820" i="3"/>
  <c r="M797" i="3"/>
  <c r="M536" i="3"/>
  <c r="M150" i="3"/>
  <c r="M219" i="3"/>
  <c r="M291" i="3"/>
  <c r="M116" i="3"/>
  <c r="M730" i="3"/>
  <c r="M719" i="3"/>
  <c r="M15" i="3"/>
  <c r="M79" i="3"/>
  <c r="M557" i="3"/>
  <c r="M188" i="3"/>
  <c r="J146" i="4"/>
  <c r="M777" i="4"/>
  <c r="M777" i="6"/>
  <c r="M205" i="3"/>
  <c r="J777" i="4"/>
  <c r="M674" i="3"/>
  <c r="M985" i="3"/>
  <c r="M591" i="3"/>
  <c r="M6" i="3"/>
  <c r="M887" i="3"/>
  <c r="M555" i="3"/>
  <c r="M263" i="3"/>
  <c r="M66" i="3"/>
  <c r="M330" i="4"/>
  <c r="M330" i="6"/>
  <c r="M701" i="6"/>
  <c r="M701" i="4"/>
  <c r="M353" i="3"/>
  <c r="J701" i="4"/>
  <c r="M461" i="3"/>
  <c r="M146" i="3"/>
  <c r="M275" i="3"/>
  <c r="M777" i="3"/>
  <c r="M383" i="3"/>
  <c r="M147" i="3"/>
  <c r="M618" i="3"/>
  <c r="M1031" i="3"/>
  <c r="M731" i="3"/>
  <c r="M1095" i="3"/>
  <c r="M779" i="3"/>
  <c r="M1012" i="3"/>
  <c r="M1064" i="3"/>
  <c r="M378" i="3"/>
  <c r="M558" i="3"/>
  <c r="M578" i="3"/>
  <c r="M1023" i="3"/>
  <c r="M1030" i="3"/>
  <c r="M1026" i="3"/>
  <c r="M1065" i="3"/>
  <c r="M408" i="3"/>
  <c r="M107" i="3"/>
  <c r="J330" i="4"/>
  <c r="M1092" i="3"/>
  <c r="M1034" i="3"/>
  <c r="M603" i="3"/>
  <c r="M438" i="3"/>
  <c r="M548" i="3"/>
  <c r="M1093" i="3"/>
  <c r="M1068" i="3"/>
  <c r="M1063" i="3"/>
  <c r="M648" i="3"/>
  <c r="M889" i="3"/>
  <c r="M1009" i="3"/>
  <c r="M1083" i="3"/>
  <c r="N1058" i="4"/>
  <c r="M1042" i="3"/>
  <c r="M368" i="3"/>
  <c r="M1019" i="3"/>
  <c r="M418" i="3"/>
  <c r="M1062" i="3"/>
  <c r="M588" i="3"/>
  <c r="M1049" i="3"/>
  <c r="M1087" i="3"/>
  <c r="M1007" i="3"/>
  <c r="M187" i="3"/>
  <c r="M478" i="3"/>
  <c r="M338" i="3"/>
  <c r="M728" i="3"/>
  <c r="M317" i="3"/>
  <c r="M1016" i="3"/>
  <c r="M528" i="3"/>
  <c r="M769" i="3"/>
  <c r="M307" i="3"/>
  <c r="M919" i="3"/>
  <c r="M137" i="3"/>
  <c r="M538" i="3"/>
  <c r="M964" i="3"/>
  <c r="M1094" i="3"/>
  <c r="M1077" i="3"/>
  <c r="M1050" i="3"/>
  <c r="N348" i="4"/>
  <c r="M348" i="4"/>
  <c r="M348" i="6"/>
  <c r="M180" i="3"/>
  <c r="M1066" i="3"/>
  <c r="M1024" i="3"/>
  <c r="M1032" i="3"/>
  <c r="M1091" i="3"/>
  <c r="J348" i="4"/>
  <c r="M1043" i="3"/>
  <c r="M1051" i="3"/>
  <c r="M799" i="3"/>
  <c r="M1037" i="3"/>
  <c r="M638" i="3"/>
  <c r="M949" i="3"/>
  <c r="M1017" i="3"/>
  <c r="M1079" i="3"/>
  <c r="M448" i="3"/>
  <c r="M486" i="3"/>
  <c r="M47" i="3"/>
  <c r="M1073" i="3"/>
  <c r="M1014" i="3"/>
  <c r="M759" i="3"/>
  <c r="M1035" i="3"/>
  <c r="J498" i="4"/>
  <c r="M849" i="3"/>
  <c r="N29" i="4"/>
  <c r="N22" i="4"/>
  <c r="J750" i="4"/>
  <c r="N1086" i="4"/>
  <c r="N162" i="4"/>
  <c r="N562" i="4"/>
  <c r="J386" i="4"/>
  <c r="N734" i="4"/>
  <c r="N121" i="4"/>
  <c r="N531" i="4"/>
  <c r="J18" i="4"/>
  <c r="N151" i="4"/>
  <c r="N886" i="4"/>
  <c r="J624" i="4"/>
  <c r="J387" i="4"/>
  <c r="N168" i="4"/>
  <c r="J34" i="4"/>
  <c r="N547" i="4"/>
  <c r="J53" i="4"/>
  <c r="J58" i="4"/>
  <c r="N80" i="4"/>
  <c r="J827" i="4"/>
  <c r="N252" i="4"/>
  <c r="N1069" i="4"/>
  <c r="N411" i="4"/>
  <c r="N758" i="4"/>
  <c r="N608" i="4"/>
  <c r="N67" i="4"/>
  <c r="J252" i="4"/>
  <c r="N604" i="4"/>
  <c r="N624" i="4"/>
  <c r="N5" i="4"/>
  <c r="N907" i="4"/>
  <c r="J1059" i="4"/>
  <c r="J1074" i="4"/>
  <c r="J87" i="4"/>
  <c r="J64" i="4"/>
  <c r="J566" i="4"/>
  <c r="N990" i="4"/>
  <c r="J644" i="4"/>
  <c r="N763" i="4"/>
  <c r="N397" i="4"/>
  <c r="N236" i="4"/>
  <c r="J128" i="4"/>
  <c r="N413" i="4"/>
  <c r="N1002" i="4"/>
  <c r="J990" i="4"/>
  <c r="N784" i="4"/>
  <c r="N699" i="4"/>
  <c r="N1033" i="4"/>
  <c r="J1039" i="4"/>
  <c r="J435" i="4"/>
  <c r="J465" i="4"/>
  <c r="N414" i="4"/>
  <c r="N251" i="4"/>
  <c r="J129" i="4"/>
  <c r="J177" i="4"/>
  <c r="N895" i="4"/>
  <c r="N405" i="4"/>
  <c r="N278" i="4"/>
  <c r="J993" i="4"/>
  <c r="J542" i="4"/>
  <c r="N961" i="4"/>
  <c r="J706" i="4"/>
  <c r="J485" i="4"/>
  <c r="N429" i="4"/>
  <c r="N1001" i="4"/>
  <c r="N301" i="4"/>
  <c r="J237" i="4"/>
  <c r="J859" i="4"/>
  <c r="J1080" i="4"/>
  <c r="J398" i="4"/>
  <c r="N136" i="4"/>
  <c r="J251" i="4"/>
  <c r="J895" i="4"/>
  <c r="N510" i="4"/>
  <c r="N271" i="4"/>
  <c r="N1055" i="4"/>
  <c r="J349" i="4"/>
  <c r="J414" i="4"/>
  <c r="J200" i="4"/>
  <c r="M993" i="4"/>
  <c r="J868" i="4"/>
  <c r="N256" i="4"/>
  <c r="N158" i="4"/>
  <c r="N866" i="4"/>
  <c r="J1101" i="4"/>
  <c r="J420" i="4"/>
  <c r="J256" i="4"/>
  <c r="J314" i="4"/>
  <c r="N771" i="4"/>
  <c r="N350" i="4"/>
  <c r="J775" i="4"/>
  <c r="N628" i="4"/>
  <c r="J829" i="4"/>
  <c r="N623" i="4"/>
  <c r="N682" i="4"/>
  <c r="N546" i="4"/>
  <c r="N860" i="4"/>
  <c r="J405" i="4"/>
  <c r="J484" i="4"/>
  <c r="J743" i="4"/>
  <c r="J876" i="4"/>
  <c r="J267" i="4"/>
  <c r="N302" i="4"/>
  <c r="N77" i="4"/>
  <c r="J37" i="4"/>
  <c r="J568" i="4"/>
  <c r="M948" i="4"/>
  <c r="J741" i="4"/>
  <c r="J782" i="4"/>
  <c r="J757" i="4"/>
  <c r="J44" i="4"/>
  <c r="J961" i="4"/>
  <c r="N483" i="4"/>
  <c r="N261" i="4"/>
  <c r="N435" i="4"/>
  <c r="N891" i="4"/>
  <c r="J907" i="4"/>
  <c r="J878" i="4"/>
  <c r="J168" i="4"/>
  <c r="N796" i="4"/>
  <c r="J623" i="4"/>
  <c r="N141" i="4"/>
  <c r="N853" i="4"/>
  <c r="N807" i="4"/>
  <c r="N145" i="4"/>
  <c r="N627" i="4"/>
  <c r="N622" i="4"/>
  <c r="J45" i="4"/>
  <c r="J1060" i="4"/>
  <c r="J977" i="4"/>
  <c r="N935" i="4"/>
  <c r="J869" i="4"/>
  <c r="N584" i="4"/>
  <c r="N693" i="4"/>
  <c r="J31" i="4"/>
  <c r="N691" i="4"/>
  <c r="N999" i="4"/>
  <c r="J197" i="4"/>
  <c r="N87" i="4"/>
  <c r="J595" i="4"/>
  <c r="J292" i="4"/>
  <c r="J500" i="4"/>
  <c r="J818" i="4"/>
  <c r="J240" i="4"/>
  <c r="J649" i="4"/>
  <c r="J633" i="4"/>
  <c r="J429" i="4"/>
  <c r="N732" i="4"/>
  <c r="J48" i="4"/>
  <c r="J971" i="4"/>
  <c r="N905" i="4"/>
  <c r="N811" i="4"/>
  <c r="N34" i="4"/>
  <c r="J83" i="4"/>
  <c r="J8" i="4"/>
  <c r="N966" i="4"/>
  <c r="N652" i="4"/>
  <c r="J809" i="4"/>
  <c r="N862" i="4"/>
  <c r="J909" i="4"/>
  <c r="J346" i="4"/>
  <c r="J727" i="4"/>
  <c r="N365" i="4"/>
  <c r="N300" i="4"/>
  <c r="N367" i="4"/>
  <c r="N714" i="4"/>
  <c r="J1036" i="4"/>
  <c r="J523" i="4"/>
  <c r="J533" i="4"/>
  <c r="J998" i="4"/>
  <c r="J477" i="4"/>
  <c r="N868" i="4"/>
  <c r="N99" i="4"/>
  <c r="N945" i="4"/>
  <c r="N914" i="4"/>
  <c r="N764" i="4"/>
  <c r="N569" i="4"/>
  <c r="N287" i="4"/>
  <c r="N153" i="4"/>
  <c r="J235" i="4"/>
  <c r="N314" i="4"/>
  <c r="N741" i="4"/>
  <c r="N543" i="4"/>
  <c r="N183" i="4"/>
  <c r="N44" i="4"/>
  <c r="J1027" i="4"/>
  <c r="N214" i="4"/>
  <c r="N936" i="4"/>
  <c r="F387" i="4"/>
  <c r="N387" i="4"/>
  <c r="J1100" i="4"/>
  <c r="J891" i="4"/>
  <c r="J691" i="4"/>
  <c r="N926" i="4"/>
  <c r="M948" i="6"/>
  <c r="N355" i="4"/>
  <c r="F944" i="4"/>
  <c r="N944" i="4"/>
  <c r="F377" i="4"/>
  <c r="N377" i="4"/>
  <c r="F142" i="4"/>
  <c r="N142" i="4"/>
  <c r="J1099" i="4"/>
  <c r="J371" i="4"/>
  <c r="N18" i="4"/>
  <c r="J685" i="4"/>
  <c r="J111" i="4"/>
  <c r="N122" i="4"/>
  <c r="J5" i="4"/>
  <c r="J972" i="4"/>
  <c r="N23" i="4"/>
  <c r="J142" i="4"/>
  <c r="J647" i="4"/>
  <c r="N425" i="4"/>
  <c r="N782" i="4"/>
  <c r="J819" i="4"/>
  <c r="N968" i="4"/>
  <c r="N509" i="4"/>
  <c r="J300" i="4"/>
  <c r="J136" i="4"/>
  <c r="N898" i="4"/>
  <c r="N903" i="4"/>
  <c r="N812" i="4"/>
  <c r="J1089" i="4"/>
  <c r="J407" i="4"/>
  <c r="N328" i="4"/>
  <c r="N210" i="4"/>
  <c r="N92" i="4"/>
  <c r="N48" i="4"/>
  <c r="J1097" i="4"/>
  <c r="J1055" i="4"/>
  <c r="N53" i="4"/>
  <c r="N128" i="4"/>
  <c r="J606" i="4"/>
  <c r="J23" i="4"/>
  <c r="J166" i="4"/>
  <c r="N475" i="4"/>
  <c r="N998" i="4"/>
  <c r="N101" i="4"/>
  <c r="J1052" i="4"/>
  <c r="N487" i="4"/>
  <c r="J296" i="4"/>
  <c r="J1006" i="4"/>
  <c r="N540" i="4"/>
  <c r="N681" i="4"/>
  <c r="J39" i="4"/>
  <c r="N747" i="4"/>
  <c r="J223" i="4"/>
  <c r="N951" i="4"/>
  <c r="J1041" i="4"/>
  <c r="N606" i="4"/>
  <c r="J1025" i="4"/>
  <c r="F292" i="4"/>
  <c r="N292" i="4"/>
  <c r="F240" i="4"/>
  <c r="N240" i="4"/>
  <c r="M1075" i="6"/>
  <c r="J509" i="4"/>
  <c r="J381" i="4"/>
  <c r="J28" i="4"/>
  <c r="N846" i="4"/>
  <c r="J944" i="4"/>
  <c r="J257" i="4"/>
  <c r="J870" i="4"/>
  <c r="J261" i="4"/>
  <c r="J483" i="4"/>
  <c r="N465" i="4"/>
  <c r="J131" i="4"/>
  <c r="J905" i="4"/>
  <c r="J362" i="4"/>
  <c r="J239" i="4"/>
  <c r="J377" i="4"/>
  <c r="N644" i="4"/>
  <c r="N266" i="4"/>
  <c r="N181" i="4"/>
  <c r="J1090" i="4"/>
  <c r="N975" i="4"/>
  <c r="N305" i="4"/>
  <c r="N100" i="4"/>
  <c r="N933" i="4"/>
  <c r="J839" i="4"/>
  <c r="J226" i="4"/>
  <c r="N921" i="4"/>
  <c r="N718" i="4"/>
  <c r="N896" i="4"/>
  <c r="N948" i="4"/>
  <c r="N827" i="4"/>
  <c r="N1000" i="4"/>
  <c r="F58" i="4"/>
  <c r="N58" i="4"/>
  <c r="J999" i="4"/>
  <c r="J879" i="4"/>
  <c r="J968" i="4"/>
  <c r="J71" i="4"/>
  <c r="J101" i="4"/>
  <c r="N542" i="4"/>
  <c r="J846" i="4"/>
  <c r="J411" i="4"/>
  <c r="J978" i="4"/>
  <c r="J762" i="4"/>
  <c r="N412" i="4"/>
  <c r="N972" i="4"/>
  <c r="N762" i="4"/>
  <c r="J1004" i="4"/>
  <c r="N430" i="4"/>
  <c r="N364" i="4"/>
  <c r="N1085" i="4"/>
  <c r="N59" i="4"/>
  <c r="N1072" i="4"/>
  <c r="J472" i="4"/>
  <c r="J234" i="4"/>
  <c r="N288" i="4"/>
  <c r="N322" i="4"/>
  <c r="M718" i="4"/>
  <c r="J708" i="4"/>
  <c r="N687" i="4"/>
  <c r="N783" i="4"/>
  <c r="N601" i="4"/>
  <c r="N1075" i="4"/>
  <c r="J277" i="4"/>
  <c r="N197" i="4"/>
  <c r="J524" i="4"/>
  <c r="J671" i="4"/>
  <c r="N371" i="4"/>
  <c r="J270" i="4"/>
  <c r="J123" i="4"/>
  <c r="J389" i="4"/>
  <c r="J431" i="4"/>
  <c r="J214" i="4"/>
  <c r="N485" i="4"/>
  <c r="J848" i="4"/>
  <c r="N239" i="4"/>
  <c r="J601" i="4"/>
  <c r="J662" i="4"/>
  <c r="N349" i="4"/>
  <c r="J979" i="4"/>
  <c r="J172" i="4"/>
  <c r="N637" i="4"/>
  <c r="J1054" i="4"/>
  <c r="N105" i="4"/>
  <c r="J673" i="4"/>
  <c r="N988" i="4"/>
  <c r="J227" i="4"/>
  <c r="N111" i="4"/>
  <c r="N993" i="4"/>
  <c r="J57" i="4"/>
  <c r="N533" i="4"/>
  <c r="N221" i="4"/>
  <c r="J1013" i="4"/>
  <c r="J1047" i="4"/>
  <c r="J628" i="4"/>
  <c r="J167" i="4"/>
  <c r="J488" i="4"/>
  <c r="J835" i="4"/>
  <c r="J413" i="4"/>
  <c r="N500" i="4"/>
  <c r="N484" i="4"/>
  <c r="J412" i="4"/>
  <c r="J266" i="4"/>
  <c r="J898" i="4"/>
  <c r="J372" i="4"/>
  <c r="J1001" i="4"/>
  <c r="N633" i="4"/>
  <c r="J966" i="4"/>
  <c r="J158" i="4"/>
  <c r="J771" i="4"/>
  <c r="N737" i="4"/>
  <c r="N971" i="4"/>
  <c r="N609" i="4"/>
  <c r="N283" i="4"/>
  <c r="J746" i="4"/>
  <c r="J646" i="4"/>
  <c r="J1029" i="4"/>
  <c r="N120" i="4"/>
  <c r="N30" i="4"/>
  <c r="N1081" i="4"/>
  <c r="N554" i="4"/>
  <c r="N685" i="4"/>
  <c r="N232" i="4"/>
  <c r="J1096" i="4"/>
  <c r="N398" i="4"/>
  <c r="N706" i="4"/>
  <c r="M405" i="4"/>
  <c r="J540" i="4"/>
  <c r="J988" i="4"/>
  <c r="J562" i="4"/>
  <c r="J714" i="4"/>
  <c r="N946" i="4"/>
  <c r="N152" i="4"/>
  <c r="J77" i="4"/>
  <c r="J975" i="4"/>
  <c r="J221" i="4"/>
  <c r="N973" i="4"/>
  <c r="J936" i="4"/>
  <c r="N673" i="4"/>
  <c r="J1081" i="4"/>
  <c r="J92" i="4"/>
  <c r="N351" i="4"/>
  <c r="J1000" i="4"/>
  <c r="M718" i="6"/>
  <c r="J946" i="4"/>
  <c r="J152" i="4"/>
  <c r="J301" i="4"/>
  <c r="N841" i="4"/>
  <c r="N431" i="4"/>
  <c r="N1044" i="4"/>
  <c r="N320" i="4"/>
  <c r="J899" i="4"/>
  <c r="J573" i="4"/>
  <c r="N625" i="4"/>
  <c r="J625" i="4"/>
  <c r="N952" i="4"/>
  <c r="N437" i="4"/>
  <c r="M783" i="4"/>
  <c r="N859" i="4"/>
  <c r="N523" i="4"/>
  <c r="M523" i="4"/>
  <c r="J143" i="4"/>
  <c r="J1057" i="4"/>
  <c r="J463" i="4"/>
  <c r="N956" i="4"/>
  <c r="N43" i="4"/>
  <c r="J783" i="4"/>
  <c r="N388" i="4"/>
  <c r="N16" i="4"/>
  <c r="N818" i="4"/>
  <c r="N470" i="4"/>
  <c r="N63" i="4"/>
  <c r="J841" i="4"/>
  <c r="J16" i="4"/>
  <c r="N690" i="4"/>
  <c r="N386" i="4"/>
  <c r="M386" i="4"/>
  <c r="N954" i="4"/>
  <c r="J271" i="4"/>
  <c r="J1069" i="4"/>
  <c r="M1081" i="6"/>
  <c r="J278" i="4"/>
  <c r="J903" i="4"/>
  <c r="J67" i="4"/>
  <c r="J948" i="4"/>
  <c r="J951" i="4"/>
  <c r="J181" i="4"/>
  <c r="J232" i="4"/>
  <c r="J122" i="4"/>
  <c r="J475" i="4"/>
  <c r="J100" i="4"/>
  <c r="M685" i="6"/>
  <c r="M685" i="4"/>
  <c r="J609" i="4"/>
  <c r="J1086" i="4"/>
  <c r="M405" i="6"/>
  <c r="J246" i="4"/>
  <c r="J653" i="4"/>
  <c r="J751" i="4"/>
  <c r="J604" i="4"/>
  <c r="J811" i="4"/>
  <c r="J294" i="4"/>
  <c r="J437" i="4"/>
  <c r="J367" i="4"/>
  <c r="M510" i="6"/>
  <c r="J220" i="4"/>
  <c r="J747" i="4"/>
  <c r="J712" i="4"/>
  <c r="J210" i="4"/>
  <c r="M1075" i="4"/>
  <c r="J247" i="4"/>
  <c r="J1044" i="4"/>
  <c r="J86" i="4"/>
  <c r="J282" i="4"/>
  <c r="J470" i="4"/>
  <c r="J141" i="4"/>
  <c r="J853" i="4"/>
  <c r="J510" i="4"/>
  <c r="J718" i="4"/>
  <c r="J896" i="4"/>
  <c r="J328" i="4"/>
  <c r="J1033" i="4"/>
  <c r="J622" i="4"/>
  <c r="N220" i="4"/>
  <c r="J99" i="4"/>
  <c r="M328" i="4"/>
  <c r="M287" i="4"/>
  <c r="M993" i="6"/>
  <c r="J866" i="4"/>
  <c r="J238" i="4"/>
  <c r="M914" i="4"/>
  <c r="J925" i="4"/>
  <c r="J153" i="4"/>
  <c r="M111" i="4"/>
  <c r="J554" i="4"/>
  <c r="J952" i="4"/>
  <c r="J1058" i="4"/>
  <c r="J320" i="4"/>
  <c r="J1075" i="4"/>
  <c r="M693" i="4"/>
  <c r="J732" i="4"/>
  <c r="J43" i="4"/>
  <c r="N641" i="4"/>
  <c r="M105" i="6"/>
  <c r="J75" i="4"/>
  <c r="J702" i="4"/>
  <c r="J1056" i="4"/>
  <c r="N1056" i="4"/>
  <c r="J642" i="4"/>
  <c r="J364" i="4"/>
  <c r="J487" i="4"/>
  <c r="N462" i="4"/>
  <c r="N702" i="4"/>
  <c r="J322" i="4"/>
  <c r="J302" i="4"/>
  <c r="J789" i="4"/>
  <c r="J183" i="4"/>
  <c r="J796" i="4"/>
  <c r="J737" i="4"/>
  <c r="J543" i="4"/>
  <c r="M628" i="6"/>
  <c r="J196" i="4"/>
  <c r="N642" i="4"/>
  <c r="N255" i="4"/>
  <c r="J22" i="4"/>
  <c r="J30" i="4"/>
  <c r="J1072" i="4"/>
  <c r="J826" i="4"/>
  <c r="J935" i="4"/>
  <c r="J546" i="4"/>
  <c r="J462" i="4"/>
  <c r="M121" i="4"/>
  <c r="J365" i="4"/>
  <c r="J217" i="4"/>
  <c r="J812" i="4"/>
  <c r="J807" i="4"/>
  <c r="J120" i="4"/>
  <c r="J351" i="4"/>
  <c r="J693" i="4"/>
  <c r="J641" i="4"/>
  <c r="J956" i="4"/>
  <c r="M365" i="4"/>
  <c r="J652" i="4"/>
  <c r="J584" i="4"/>
  <c r="J687" i="4"/>
  <c r="J733" i="4"/>
  <c r="J945" i="4"/>
  <c r="J80" i="4"/>
  <c r="M232" i="6"/>
  <c r="M30" i="4"/>
  <c r="J350" i="4"/>
  <c r="J397" i="4"/>
  <c r="J699" i="4"/>
  <c r="J121" i="4"/>
  <c r="J973" i="4"/>
  <c r="N452" i="4"/>
  <c r="J563" i="4"/>
  <c r="N174" i="4"/>
  <c r="J860" i="4"/>
  <c r="J865" i="4"/>
  <c r="J862" i="4"/>
  <c r="N789" i="4"/>
  <c r="J430" i="4"/>
  <c r="J637" i="4"/>
  <c r="J55" i="4"/>
  <c r="J508" i="4"/>
  <c r="J959" i="4"/>
  <c r="N117" i="4"/>
  <c r="J305" i="4"/>
  <c r="J260" i="4"/>
  <c r="N260" i="4"/>
  <c r="J481" i="4"/>
  <c r="N246" i="4"/>
  <c r="J195" i="4"/>
  <c r="N583" i="4"/>
  <c r="J926" i="4"/>
  <c r="M627" i="4"/>
  <c r="M862" i="6"/>
  <c r="J63" i="4"/>
  <c r="N55" i="4"/>
  <c r="J255" i="4"/>
  <c r="J900" i="4"/>
  <c r="N931" i="4"/>
  <c r="N247" i="4"/>
  <c r="M355" i="4"/>
  <c r="N900" i="4"/>
  <c r="N630" i="4"/>
  <c r="N62" i="4"/>
  <c r="J1098" i="4"/>
  <c r="M547" i="4"/>
  <c r="J630" i="4"/>
  <c r="N563" i="4"/>
  <c r="J283" i="4"/>
  <c r="M288" i="4"/>
  <c r="N262" i="4"/>
  <c r="N336" i="4"/>
  <c r="N177" i="4"/>
  <c r="J616" i="4"/>
  <c r="J262" i="4"/>
  <c r="M397" i="6"/>
  <c r="J1002" i="4"/>
  <c r="M741" i="6"/>
  <c r="J583" i="4"/>
  <c r="J643" i="4"/>
  <c r="J452" i="4"/>
  <c r="J288" i="4"/>
  <c r="J764" i="4"/>
  <c r="J886" i="4"/>
  <c r="J758" i="4"/>
  <c r="M764" i="4"/>
  <c r="M933" i="4"/>
  <c r="N751" i="4"/>
  <c r="N45" i="4"/>
  <c r="N362" i="4"/>
  <c r="N506" i="4"/>
  <c r="N705" i="4"/>
  <c r="M608" i="6"/>
  <c r="J763" i="4"/>
  <c r="J355" i="4"/>
  <c r="M283" i="4"/>
  <c r="J698" i="4"/>
  <c r="J458" i="4"/>
  <c r="J921" i="4"/>
  <c r="J336" i="4"/>
  <c r="J145" i="4"/>
  <c r="J931" i="4"/>
  <c r="J784" i="4"/>
  <c r="J427" i="4"/>
  <c r="J1085" i="4"/>
  <c r="J682" i="4"/>
  <c r="J547" i="4"/>
  <c r="M860" i="6"/>
  <c r="J569" i="4"/>
  <c r="J506" i="4"/>
  <c r="M758" i="6"/>
  <c r="M59" i="4"/>
  <c r="N217" i="4"/>
  <c r="M693" i="6"/>
  <c r="N822" i="4"/>
  <c r="J62" i="4"/>
  <c r="J236" i="4"/>
  <c r="M240" i="6"/>
  <c r="J627" i="4"/>
  <c r="J105" i="4"/>
  <c r="J933" i="4"/>
  <c r="J151" i="4"/>
  <c r="M142" i="6"/>
  <c r="N282" i="4"/>
  <c r="N294" i="4"/>
  <c r="N977" i="4"/>
  <c r="N854" i="4"/>
  <c r="J59" i="4"/>
  <c r="M1006" i="4"/>
  <c r="J117" i="4"/>
  <c r="J608" i="4"/>
  <c r="J822" i="4"/>
  <c r="M690" i="4"/>
  <c r="N653" i="4"/>
  <c r="J287" i="4"/>
  <c r="N1006" i="4"/>
  <c r="J914" i="4"/>
  <c r="J705" i="4"/>
  <c r="J174" i="4"/>
  <c r="J425" i="4"/>
  <c r="J681" i="4"/>
  <c r="J29" i="4"/>
  <c r="N75" i="4"/>
  <c r="N925" i="4"/>
  <c r="N712" i="4"/>
  <c r="N835" i="4"/>
  <c r="M624" i="6"/>
  <c r="M624" i="4"/>
  <c r="N182" i="4"/>
  <c r="J82" i="4"/>
  <c r="N834" i="4"/>
  <c r="J821" i="4"/>
  <c r="J453" i="4"/>
  <c r="N621" i="4"/>
  <c r="J582" i="4"/>
  <c r="J650" i="4"/>
  <c r="J605" i="4"/>
  <c r="N934" i="4"/>
  <c r="M975" i="4"/>
  <c r="M975" i="6"/>
  <c r="N148" i="4"/>
  <c r="J335" i="4"/>
  <c r="J215" i="4"/>
  <c r="J356" i="4"/>
  <c r="J201" i="4"/>
  <c r="J379" i="4"/>
  <c r="J89" i="4"/>
  <c r="J656" i="4"/>
  <c r="J323" i="4"/>
  <c r="N156" i="4"/>
  <c r="M5" i="4"/>
  <c r="J417" i="4"/>
  <c r="M214" i="6"/>
  <c r="M214" i="4"/>
  <c r="N810" i="4"/>
  <c r="J798" i="4"/>
  <c r="N445" i="4"/>
  <c r="N42" i="4"/>
  <c r="N272" i="4"/>
  <c r="M546" i="6"/>
  <c r="M546" i="4"/>
  <c r="J864" i="4"/>
  <c r="N61" i="4"/>
  <c r="J332" i="4"/>
  <c r="J212" i="4"/>
  <c r="M956" i="4"/>
  <c r="M956" i="6"/>
  <c r="J496" i="4"/>
  <c r="M811" i="4"/>
  <c r="M811" i="6"/>
  <c r="N505" i="4"/>
  <c r="M601" i="6"/>
  <c r="M601" i="4"/>
  <c r="J861" i="4"/>
  <c r="J78" i="4"/>
  <c r="M737" i="6"/>
  <c r="M737" i="4"/>
  <c r="M168" i="6"/>
  <c r="M168" i="4"/>
  <c r="M29" i="6"/>
  <c r="M29" i="4"/>
  <c r="M998" i="6"/>
  <c r="M998" i="4"/>
  <c r="M1001" i="6"/>
  <c r="M1001" i="4"/>
  <c r="M853" i="6"/>
  <c r="M853" i="4"/>
  <c r="M355" i="6"/>
  <c r="N969" i="4"/>
  <c r="N1040" i="4"/>
  <c r="N97" i="4"/>
  <c r="J368" i="4"/>
  <c r="J648" i="4"/>
  <c r="J1046" i="4"/>
  <c r="N658" i="4"/>
  <c r="J1012" i="4"/>
  <c r="J618" i="4"/>
  <c r="J340" i="4"/>
  <c r="J468" i="4"/>
  <c r="J448" i="4"/>
  <c r="J1043" i="4"/>
  <c r="J969" i="4"/>
  <c r="N1013" i="4"/>
  <c r="N227" i="4"/>
  <c r="J728" i="4"/>
  <c r="N267" i="4"/>
  <c r="J97" i="4"/>
  <c r="N277" i="4"/>
  <c r="J658" i="4"/>
  <c r="J1092" i="4"/>
  <c r="N167" i="4"/>
  <c r="J147" i="4"/>
  <c r="M968" i="6"/>
  <c r="M968" i="4"/>
  <c r="N488" i="4"/>
  <c r="J557" i="4"/>
  <c r="N867" i="4"/>
  <c r="J719" i="4"/>
  <c r="N115" i="4"/>
  <c r="J219" i="4"/>
  <c r="M841" i="6"/>
  <c r="M841" i="4"/>
  <c r="J476" i="4"/>
  <c r="J182" i="4"/>
  <c r="J847" i="4"/>
  <c r="J834" i="4"/>
  <c r="J924" i="4"/>
  <c r="N83" i="4"/>
  <c r="N407" i="4"/>
  <c r="N31" i="4"/>
  <c r="J838" i="4"/>
  <c r="M18" i="6"/>
  <c r="M18" i="4"/>
  <c r="J992" i="4"/>
  <c r="J493" i="4"/>
  <c r="J994" i="4"/>
  <c r="M846" i="4"/>
  <c r="M846" i="6"/>
  <c r="N123" i="4"/>
  <c r="J828" i="4"/>
  <c r="M637" i="4"/>
  <c r="M637" i="6"/>
  <c r="J613" i="4"/>
  <c r="J253" i="4"/>
  <c r="J934" i="4"/>
  <c r="N131" i="4"/>
  <c r="M302" i="4"/>
  <c r="M302" i="6"/>
  <c r="N629" i="4"/>
  <c r="J950" i="4"/>
  <c r="N643" i="4"/>
  <c r="J148" i="4"/>
  <c r="J102" i="4"/>
  <c r="J882" i="4"/>
  <c r="N529" i="4"/>
  <c r="J161" i="4"/>
  <c r="J787" i="4"/>
  <c r="N788" i="4"/>
  <c r="J744" i="4"/>
  <c r="J982" i="4"/>
  <c r="M687" i="6"/>
  <c r="M687" i="4"/>
  <c r="J156" i="4"/>
  <c r="J514" i="4"/>
  <c r="N871" i="4"/>
  <c r="M691" i="4"/>
  <c r="M691" i="6"/>
  <c r="M732" i="4"/>
  <c r="M732" i="6"/>
  <c r="J810" i="4"/>
  <c r="J114" i="4"/>
  <c r="M452" i="6"/>
  <c r="M452" i="4"/>
  <c r="N541" i="4"/>
  <c r="J503" i="4"/>
  <c r="J445" i="4"/>
  <c r="M907" i="6"/>
  <c r="M907" i="4"/>
  <c r="J42" i="4"/>
  <c r="J272" i="4"/>
  <c r="N482" i="4"/>
  <c r="J61" i="4"/>
  <c r="J199" i="4"/>
  <c r="M673" i="4"/>
  <c r="M673" i="6"/>
  <c r="J369" i="4"/>
  <c r="M377" i="4"/>
  <c r="M377" i="6"/>
  <c r="J505" i="4"/>
  <c r="M706" i="4"/>
  <c r="M706" i="6"/>
  <c r="M827" i="6"/>
  <c r="M827" i="4"/>
  <c r="J599" i="4"/>
  <c r="N1038" i="4"/>
  <c r="M1069" i="4"/>
  <c r="M1069" i="6"/>
  <c r="M1055" i="6"/>
  <c r="M1055" i="4"/>
  <c r="N947" i="4"/>
  <c r="N49" i="4"/>
  <c r="J867" i="4"/>
  <c r="M936" i="6"/>
  <c r="M936" i="4"/>
  <c r="J115" i="4"/>
  <c r="J393" i="4"/>
  <c r="N881" i="4"/>
  <c r="J516" i="4"/>
  <c r="N877" i="4"/>
  <c r="N184" i="4"/>
  <c r="N310" i="4"/>
  <c r="M367" i="4"/>
  <c r="M367" i="6"/>
  <c r="M542" i="6"/>
  <c r="M542" i="4"/>
  <c r="M413" i="4"/>
  <c r="M413" i="6"/>
  <c r="N249" i="4"/>
  <c r="N600" i="4"/>
  <c r="J85" i="4"/>
  <c r="N814" i="4"/>
  <c r="J773" i="4"/>
  <c r="J863" i="4"/>
  <c r="J492" i="4"/>
  <c r="J571" i="4"/>
  <c r="M951" i="6"/>
  <c r="M951" i="4"/>
  <c r="N684" i="4"/>
  <c r="N974" i="4"/>
  <c r="M92" i="4"/>
  <c r="M92" i="6"/>
  <c r="J276" i="4"/>
  <c r="N549" i="4"/>
  <c r="M435" i="6"/>
  <c r="M435" i="4"/>
  <c r="N10" i="4"/>
  <c r="M583" i="4"/>
  <c r="M583" i="6"/>
  <c r="J65" i="4"/>
  <c r="J130" i="4"/>
  <c r="J580" i="4"/>
  <c r="M852" i="4"/>
  <c r="M852" i="6"/>
  <c r="J529" i="4"/>
  <c r="M236" i="4"/>
  <c r="M236" i="6"/>
  <c r="N566" i="4"/>
  <c r="J313" i="4"/>
  <c r="N172" i="4"/>
  <c r="J788" i="4"/>
  <c r="J33" i="4"/>
  <c r="J380" i="4"/>
  <c r="J280" i="4"/>
  <c r="J570" i="4"/>
  <c r="J636" i="4"/>
  <c r="J776" i="4"/>
  <c r="M896" i="6"/>
  <c r="M896" i="4"/>
  <c r="J901" i="4"/>
  <c r="J556" i="4"/>
  <c r="J871" i="4"/>
  <c r="J661" i="4"/>
  <c r="J416" i="4"/>
  <c r="J767" i="4"/>
  <c r="J541" i="4"/>
  <c r="M946" i="4"/>
  <c r="M946" i="6"/>
  <c r="M429" i="6"/>
  <c r="M429" i="4"/>
  <c r="J308" i="4"/>
  <c r="J855" i="4"/>
  <c r="N346" i="4"/>
  <c r="M22" i="4"/>
  <c r="M22" i="6"/>
  <c r="J26" i="4"/>
  <c r="J444" i="4"/>
  <c r="J482" i="4"/>
  <c r="N93" i="4"/>
  <c r="N537" i="4"/>
  <c r="N254" i="4"/>
  <c r="M412" i="4"/>
  <c r="M412" i="6"/>
  <c r="J837" i="4"/>
  <c r="M734" i="4"/>
  <c r="M734" i="6"/>
  <c r="J843" i="4"/>
  <c r="J689" i="4"/>
  <c r="J433" i="4"/>
  <c r="M533" i="4"/>
  <c r="M533" i="6"/>
  <c r="M141" i="6"/>
  <c r="M141" i="4"/>
  <c r="M210" i="4"/>
  <c r="M210" i="6"/>
  <c r="M868" i="6"/>
  <c r="M868" i="4"/>
  <c r="M437" i="4"/>
  <c r="M437" i="6"/>
  <c r="M903" i="6"/>
  <c r="M903" i="4"/>
  <c r="M931" i="4"/>
  <c r="M931" i="6"/>
  <c r="J1038" i="4"/>
  <c r="N869" i="4"/>
  <c r="J947" i="4"/>
  <c r="J49" i="4"/>
  <c r="J985" i="4"/>
  <c r="J768" i="4"/>
  <c r="J385" i="4"/>
  <c r="J15" i="4"/>
  <c r="J116" i="4"/>
  <c r="M547" i="6"/>
  <c r="J881" i="4"/>
  <c r="J670" i="4"/>
  <c r="J877" i="4"/>
  <c r="J184" i="4"/>
  <c r="J310" i="4"/>
  <c r="J534" i="4"/>
  <c r="N743" i="4"/>
  <c r="N865" i="4"/>
  <c r="N28" i="4"/>
  <c r="J249" i="4"/>
  <c r="N39" i="4"/>
  <c r="J600" i="4"/>
  <c r="J814" i="4"/>
  <c r="J576" i="4"/>
  <c r="J530" i="4"/>
  <c r="J634" i="4"/>
  <c r="J324" i="4"/>
  <c r="J684" i="4"/>
  <c r="M465" i="4"/>
  <c r="M465" i="6"/>
  <c r="J974" i="4"/>
  <c r="N389" i="4"/>
  <c r="J594" i="4"/>
  <c r="M261" i="4"/>
  <c r="M261" i="6"/>
  <c r="J549" i="4"/>
  <c r="J10" i="4"/>
  <c r="J720" i="4"/>
  <c r="N746" i="4"/>
  <c r="J592" i="4"/>
  <c r="J955" i="4"/>
  <c r="J74" i="4"/>
  <c r="J785" i="4"/>
  <c r="M926" i="6"/>
  <c r="M926" i="4"/>
  <c r="J997" i="4"/>
  <c r="M491" i="4"/>
  <c r="M491" i="6"/>
  <c r="J786" i="4"/>
  <c r="J597" i="4"/>
  <c r="N539" i="4"/>
  <c r="J893" i="4"/>
  <c r="J98" i="4"/>
  <c r="J742" i="4"/>
  <c r="J795" i="4"/>
  <c r="J984" i="4"/>
  <c r="N140" i="4"/>
  <c r="N189" i="4"/>
  <c r="J806" i="4"/>
  <c r="J93" i="4"/>
  <c r="J229" i="4"/>
  <c r="J748" i="4"/>
  <c r="J537" i="4"/>
  <c r="J254" i="4"/>
  <c r="J801" i="4"/>
  <c r="J140" i="4"/>
  <c r="N979" i="4"/>
  <c r="M1058" i="4"/>
  <c r="M1058" i="6"/>
  <c r="N1027" i="4"/>
  <c r="N909" i="4"/>
  <c r="N1008" i="4"/>
  <c r="N1080" i="4"/>
  <c r="N1060" i="4"/>
  <c r="J1026" i="4"/>
  <c r="N1100" i="4"/>
  <c r="M540" i="4"/>
  <c r="M540" i="6"/>
  <c r="J461" i="4"/>
  <c r="N524" i="4"/>
  <c r="J668" i="4"/>
  <c r="N1090" i="4"/>
  <c r="J1017" i="4"/>
  <c r="N1088" i="4"/>
  <c r="J1014" i="4"/>
  <c r="N428" i="4"/>
  <c r="J1005" i="4"/>
  <c r="N1039" i="4"/>
  <c r="N1020" i="4"/>
  <c r="M120" i="6"/>
  <c r="M120" i="4"/>
  <c r="M128" i="6"/>
  <c r="M128" i="4"/>
  <c r="N590" i="4"/>
  <c r="M699" i="6"/>
  <c r="M699" i="4"/>
  <c r="J915" i="4"/>
  <c r="M260" i="6"/>
  <c r="M260" i="4"/>
  <c r="J51" i="4"/>
  <c r="M58" i="6"/>
  <c r="M58" i="4"/>
  <c r="J119" i="4"/>
  <c r="J290" i="4"/>
  <c r="N664" i="4"/>
  <c r="M1002" i="6"/>
  <c r="M1002" i="4"/>
  <c r="J631" i="4"/>
  <c r="M136" i="4"/>
  <c r="M136" i="6"/>
  <c r="M122" i="4"/>
  <c r="M122" i="6"/>
  <c r="J620" i="4"/>
  <c r="J213" i="4"/>
  <c r="J139" i="4"/>
  <c r="J874" i="4"/>
  <c r="N296" i="4"/>
  <c r="J352" i="4"/>
  <c r="J311" i="4"/>
  <c r="N238" i="4"/>
  <c r="J415" i="4"/>
  <c r="J319" i="4"/>
  <c r="M826" i="6"/>
  <c r="M826" i="4"/>
  <c r="J550" i="4"/>
  <c r="J539" i="4"/>
  <c r="J259" i="4"/>
  <c r="N175" i="4"/>
  <c r="M431" i="6"/>
  <c r="M431" i="4"/>
  <c r="J794" i="4"/>
  <c r="J842" i="4"/>
  <c r="M23" i="4"/>
  <c r="M23" i="6"/>
  <c r="N440" i="4"/>
  <c r="J344" i="4"/>
  <c r="J361" i="4"/>
  <c r="J421" i="4"/>
  <c r="J559" i="4"/>
  <c r="M239" i="4"/>
  <c r="M239" i="6"/>
  <c r="M475" i="4"/>
  <c r="M475" i="6"/>
  <c r="J198" i="4"/>
  <c r="N477" i="4"/>
  <c r="M972" i="4"/>
  <c r="M972" i="6"/>
  <c r="J175" i="4"/>
  <c r="M462" i="6"/>
  <c r="M462" i="4"/>
  <c r="M100" i="6"/>
  <c r="M100" i="4"/>
  <c r="M181" i="6"/>
  <c r="M181" i="4"/>
  <c r="M971" i="6"/>
  <c r="M971" i="4"/>
  <c r="M895" i="6"/>
  <c r="M895" i="4"/>
  <c r="N568" i="4"/>
  <c r="N157" i="4"/>
  <c r="J1053" i="4"/>
  <c r="N127" i="4"/>
  <c r="N1022" i="4"/>
  <c r="M1072" i="6"/>
  <c r="M1072" i="4"/>
  <c r="N678" i="4"/>
  <c r="J1088" i="4"/>
  <c r="J428" i="4"/>
  <c r="N1076" i="4"/>
  <c r="N839" i="4"/>
  <c r="J1051" i="4"/>
  <c r="J1020" i="4"/>
  <c r="J769" i="4"/>
  <c r="J157" i="4"/>
  <c r="J1042" i="4"/>
  <c r="J603" i="4"/>
  <c r="N358" i="4"/>
  <c r="N17" i="4"/>
  <c r="N1101" i="4"/>
  <c r="J1076" i="4"/>
  <c r="J1032" i="4"/>
  <c r="J528" i="4"/>
  <c r="N1054" i="4"/>
  <c r="J358" i="4"/>
  <c r="J779" i="4"/>
  <c r="J275" i="4"/>
  <c r="N27" i="4"/>
  <c r="M87" i="6"/>
  <c r="M87" i="4"/>
  <c r="J700" i="4"/>
  <c r="J536" i="4"/>
  <c r="J439" i="4"/>
  <c r="J526" i="4"/>
  <c r="N511" i="4"/>
  <c r="N441" i="4"/>
  <c r="N626" i="4"/>
  <c r="N299" i="4"/>
  <c r="N819" i="4"/>
  <c r="N733" i="4"/>
  <c r="J17" i="4"/>
  <c r="M999" i="4"/>
  <c r="M999" i="6"/>
  <c r="J964" i="4"/>
  <c r="N1029" i="4"/>
  <c r="N1047" i="4"/>
  <c r="N929" i="4"/>
  <c r="J1093" i="4"/>
  <c r="N708" i="4"/>
  <c r="N829" i="4"/>
  <c r="M1056" i="6"/>
  <c r="M1056" i="4"/>
  <c r="J27" i="4"/>
  <c r="J674" i="4"/>
  <c r="N667" i="4"/>
  <c r="N515" i="4"/>
  <c r="M609" i="4"/>
  <c r="M609" i="6"/>
  <c r="J544" i="4"/>
  <c r="J511" i="4"/>
  <c r="J441" i="4"/>
  <c r="N360" i="4"/>
  <c r="J626" i="4"/>
  <c r="J299" i="4"/>
  <c r="J824" i="4"/>
  <c r="N464" i="4"/>
  <c r="N757" i="4"/>
  <c r="J159" i="4"/>
  <c r="J590" i="4"/>
  <c r="J857" i="4"/>
  <c r="N270" i="4"/>
  <c r="J9" i="4"/>
  <c r="M350" i="6"/>
  <c r="M350" i="4"/>
  <c r="J572" i="4"/>
  <c r="J360" i="4"/>
  <c r="J664" i="4"/>
  <c r="M351" i="4"/>
  <c r="M351" i="6"/>
  <c r="N666" i="4"/>
  <c r="M554" i="4"/>
  <c r="M554" i="6"/>
  <c r="J803" i="4"/>
  <c r="M606" i="6"/>
  <c r="M606" i="4"/>
  <c r="M322" i="4"/>
  <c r="M322" i="6"/>
  <c r="J490" i="4"/>
  <c r="J883" i="4"/>
  <c r="M625" i="4"/>
  <c r="M625" i="6"/>
  <c r="N12" i="4"/>
  <c r="J902" i="4"/>
  <c r="N917" i="4"/>
  <c r="M952" i="4"/>
  <c r="M952" i="6"/>
  <c r="M278" i="6"/>
  <c r="M278" i="4"/>
  <c r="J612" i="4"/>
  <c r="N567" i="4"/>
  <c r="J440" i="4"/>
  <c r="J920" i="4"/>
  <c r="J922" i="4"/>
  <c r="M886" i="6"/>
  <c r="M886" i="4"/>
  <c r="J567" i="4"/>
  <c r="J133" i="4"/>
  <c r="J678" i="4"/>
  <c r="J66" i="4"/>
  <c r="N206" i="4"/>
  <c r="J667" i="4"/>
  <c r="J515" i="4"/>
  <c r="J797" i="4"/>
  <c r="N432" i="4"/>
  <c r="M500" i="4"/>
  <c r="M500" i="6"/>
  <c r="M101" i="4"/>
  <c r="M101" i="6"/>
  <c r="N469" i="4"/>
  <c r="J875" i="4"/>
  <c r="J464" i="4"/>
  <c r="N216" i="4"/>
  <c r="J967" i="4"/>
  <c r="J780" i="4"/>
  <c r="N911" i="4"/>
  <c r="J823" i="4"/>
  <c r="J805" i="4"/>
  <c r="M763" i="4"/>
  <c r="M763" i="6"/>
  <c r="J171" i="4"/>
  <c r="J666" i="4"/>
  <c r="M944" i="4"/>
  <c r="M944" i="6"/>
  <c r="J108" i="4"/>
  <c r="M271" i="6"/>
  <c r="M271" i="4"/>
  <c r="J640" i="4"/>
  <c r="J342" i="4"/>
  <c r="M387" i="4"/>
  <c r="M387" i="6"/>
  <c r="J657" i="4"/>
  <c r="J639" i="4"/>
  <c r="N876" i="4"/>
  <c r="M990" i="6"/>
  <c r="M990" i="4"/>
  <c r="J149" i="4"/>
  <c r="M714" i="4"/>
  <c r="M714" i="6"/>
  <c r="J917" i="4"/>
  <c r="J754" i="4"/>
  <c r="J660" i="4"/>
  <c r="N978" i="4"/>
  <c r="N372" i="4"/>
  <c r="J447" i="4"/>
  <c r="N551" i="4"/>
  <c r="J760" i="4"/>
  <c r="N848" i="4"/>
  <c r="M633" i="6"/>
  <c r="M633" i="4"/>
  <c r="J735" i="4"/>
  <c r="J354" i="4"/>
  <c r="M898" i="4"/>
  <c r="M898" i="6"/>
  <c r="M966" i="4"/>
  <c r="M966" i="6"/>
  <c r="J203" i="4"/>
  <c r="M796" i="4"/>
  <c r="M796" i="6"/>
  <c r="J403" i="4"/>
  <c r="M365" i="6"/>
  <c r="J564" i="4"/>
  <c r="M470" i="6"/>
  <c r="M470" i="4"/>
  <c r="M543" i="4"/>
  <c r="M543" i="6"/>
  <c r="M762" i="4"/>
  <c r="M762" i="6"/>
  <c r="M771" i="6"/>
  <c r="M771" i="4"/>
  <c r="M747" i="4"/>
  <c r="M747" i="6"/>
  <c r="M99" i="6"/>
  <c r="M99" i="4"/>
  <c r="J383" i="4"/>
  <c r="N646" i="4"/>
  <c r="N321" i="4"/>
  <c r="N957" i="4"/>
  <c r="J206" i="4"/>
  <c r="J957" i="4"/>
  <c r="N647" i="4"/>
  <c r="N234" i="4"/>
  <c r="J432" i="4"/>
  <c r="M53" i="4"/>
  <c r="M53" i="6"/>
  <c r="J519" i="4"/>
  <c r="J469" i="4"/>
  <c r="M988" i="6"/>
  <c r="M988" i="4"/>
  <c r="N937" i="4"/>
  <c r="N327" i="4"/>
  <c r="N202" i="4"/>
  <c r="J216" i="4"/>
  <c r="J474" i="4"/>
  <c r="J402" i="4"/>
  <c r="J911" i="4"/>
  <c r="N289" i="4"/>
  <c r="J473" i="4"/>
  <c r="N981" i="4"/>
  <c r="M961" i="4"/>
  <c r="M961" i="6"/>
  <c r="J851" i="4"/>
  <c r="N304" i="4"/>
  <c r="J390" i="4"/>
  <c r="J596" i="4"/>
  <c r="N11" i="4"/>
  <c r="J103" i="4"/>
  <c r="J721" i="4"/>
  <c r="J830" i="4"/>
  <c r="M891" i="6"/>
  <c r="M891" i="4"/>
  <c r="J632" i="4"/>
  <c r="N593" i="4"/>
  <c r="J160" i="4"/>
  <c r="J395" i="4"/>
  <c r="J897" i="4"/>
  <c r="J265" i="4"/>
  <c r="J459" i="4"/>
  <c r="J54" i="4"/>
  <c r="J501" i="4"/>
  <c r="N878" i="4"/>
  <c r="J91" i="4"/>
  <c r="M55" i="6"/>
  <c r="M55" i="4"/>
  <c r="M411" i="6"/>
  <c r="M411" i="4"/>
  <c r="J35" i="4"/>
  <c r="J912" i="4"/>
  <c r="J135" i="4"/>
  <c r="J96" i="4"/>
  <c r="M266" i="6"/>
  <c r="M266" i="4"/>
  <c r="J176" i="4"/>
  <c r="J338" i="4"/>
  <c r="J127" i="4"/>
  <c r="M398" i="4"/>
  <c r="M398" i="6"/>
  <c r="J1022" i="4"/>
  <c r="M1044" i="4"/>
  <c r="M1044" i="6"/>
  <c r="N879" i="4"/>
  <c r="M608" i="4"/>
  <c r="J1031" i="4"/>
  <c r="M197" i="4"/>
  <c r="M197" i="6"/>
  <c r="J887" i="4"/>
  <c r="N71" i="4"/>
  <c r="N688" i="4"/>
  <c r="N1028" i="4"/>
  <c r="J799" i="4"/>
  <c r="N1010" i="4"/>
  <c r="N1067" i="4"/>
  <c r="J1061" i="4"/>
  <c r="N1018" i="4"/>
  <c r="N1084" i="4"/>
  <c r="M117" i="6"/>
  <c r="M117" i="4"/>
  <c r="N1071" i="4"/>
  <c r="N1078" i="4"/>
  <c r="J688" i="4"/>
  <c r="M77" i="4"/>
  <c r="M77" i="6"/>
  <c r="J1073" i="4"/>
  <c r="J47" i="4"/>
  <c r="J1028" i="4"/>
  <c r="N1004" i="4"/>
  <c r="J538" i="4"/>
  <c r="J1010" i="4"/>
  <c r="J1067" i="4"/>
  <c r="N939" i="4"/>
  <c r="J1049" i="4"/>
  <c r="J1018" i="4"/>
  <c r="J1084" i="4"/>
  <c r="N7" i="4"/>
  <c r="J1068" i="4"/>
  <c r="J1071" i="4"/>
  <c r="J107" i="4"/>
  <c r="J1078" i="4"/>
  <c r="N1025" i="4"/>
  <c r="J1011" i="4"/>
  <c r="N498" i="4"/>
  <c r="N1052" i="4"/>
  <c r="N809" i="4"/>
  <c r="N1099" i="4"/>
  <c r="J1091" i="4"/>
  <c r="J1066" i="4"/>
  <c r="J1016" i="4"/>
  <c r="J939" i="4"/>
  <c r="J1040" i="4"/>
  <c r="J1009" i="4"/>
  <c r="J7" i="4"/>
  <c r="J548" i="4"/>
  <c r="N1036" i="4"/>
  <c r="J1064" i="4"/>
  <c r="M67" i="4"/>
  <c r="M67" i="6"/>
  <c r="J321" i="4"/>
  <c r="N381" i="4"/>
  <c r="N64" i="4"/>
  <c r="M945" i="6"/>
  <c r="M945" i="4"/>
  <c r="J820" i="4"/>
  <c r="J696" i="4"/>
  <c r="M174" i="4"/>
  <c r="M174" i="6"/>
  <c r="J937" i="4"/>
  <c r="J327" i="4"/>
  <c r="J202" i="4"/>
  <c r="N84" i="4"/>
  <c r="J545" i="4"/>
  <c r="N400" i="4"/>
  <c r="N695" i="4"/>
  <c r="J289" i="4"/>
  <c r="J981" i="4"/>
  <c r="J190" i="4"/>
  <c r="J304" i="4"/>
  <c r="N334" i="4"/>
  <c r="J11" i="4"/>
  <c r="N90" i="4"/>
  <c r="N587" i="4"/>
  <c r="J942" i="4"/>
  <c r="J306" i="4"/>
  <c r="J593" i="4"/>
  <c r="J312" i="4"/>
  <c r="N420" i="4"/>
  <c r="J455" i="4"/>
  <c r="J694" i="4"/>
  <c r="J233" i="4"/>
  <c r="J40" i="4"/>
  <c r="N166" i="4"/>
  <c r="J457" i="4"/>
  <c r="M569" i="4"/>
  <c r="M569" i="6"/>
  <c r="N434" i="4"/>
  <c r="N589" i="4"/>
  <c r="M973" i="4"/>
  <c r="M973" i="6"/>
  <c r="M905" i="6"/>
  <c r="M905" i="4"/>
  <c r="N399" i="4"/>
  <c r="N132" i="4"/>
  <c r="M151" i="4"/>
  <c r="M151" i="6"/>
  <c r="M63" i="6"/>
  <c r="M63" i="4"/>
  <c r="J906" i="4"/>
  <c r="J844" i="4"/>
  <c r="J12" i="4"/>
  <c r="J189" i="4"/>
  <c r="M784" i="6"/>
  <c r="M784" i="4"/>
  <c r="M251" i="4"/>
  <c r="M251" i="6"/>
  <c r="M158" i="4"/>
  <c r="M158" i="6"/>
  <c r="M255" i="6"/>
  <c r="M255" i="4"/>
  <c r="M162" i="6"/>
  <c r="M162" i="4"/>
  <c r="M506" i="6"/>
  <c r="M506" i="4"/>
  <c r="J486" i="4"/>
  <c r="N1098" i="4"/>
  <c r="N1096" i="4"/>
  <c r="N698" i="4"/>
  <c r="J137" i="4"/>
  <c r="N1041" i="4"/>
  <c r="N1097" i="4"/>
  <c r="M859" i="6"/>
  <c r="M859" i="4"/>
  <c r="N1089" i="4"/>
  <c r="N1059" i="4"/>
  <c r="J1095" i="4"/>
  <c r="N57" i="4"/>
  <c r="N775" i="4"/>
  <c r="J263" i="4"/>
  <c r="J401" i="4"/>
  <c r="N146" i="4"/>
  <c r="N616" i="4"/>
  <c r="M509" i="4"/>
  <c r="M509" i="6"/>
  <c r="N727" i="4"/>
  <c r="M682" i="6"/>
  <c r="M682" i="4"/>
  <c r="J958" i="4"/>
  <c r="J274" i="4"/>
  <c r="J46" i="4"/>
  <c r="M622" i="4"/>
  <c r="M622" i="6"/>
  <c r="J357" i="4"/>
  <c r="M300" i="6"/>
  <c r="M300" i="4"/>
  <c r="M1000" i="4"/>
  <c r="M1000" i="6"/>
  <c r="J873" i="4"/>
  <c r="M292" i="4"/>
  <c r="M292" i="6"/>
  <c r="J495" i="4"/>
  <c r="J400" i="4"/>
  <c r="J695" i="4"/>
  <c r="N481" i="4"/>
  <c r="J110" i="4"/>
  <c r="M86" i="4"/>
  <c r="M86" i="6"/>
  <c r="J273" i="4"/>
  <c r="J194" i="4"/>
  <c r="J334" i="4"/>
  <c r="M246" i="6"/>
  <c r="M246" i="4"/>
  <c r="M652" i="6"/>
  <c r="M652" i="4"/>
  <c r="J587" i="4"/>
  <c r="N196" i="4"/>
  <c r="J960" i="4"/>
  <c r="J792" i="4"/>
  <c r="J986" i="4"/>
  <c r="J90" i="4"/>
  <c r="J370" i="4"/>
  <c r="N649" i="4"/>
  <c r="N665" i="4"/>
  <c r="J729" i="4"/>
  <c r="N750" i="4"/>
  <c r="J833" i="4"/>
  <c r="J553" i="4"/>
  <c r="J659" i="4"/>
  <c r="N200" i="4"/>
  <c r="J366" i="4"/>
  <c r="J410" i="4"/>
  <c r="N223" i="4"/>
  <c r="J293" i="4"/>
  <c r="J996" i="4"/>
  <c r="J434" i="4"/>
  <c r="M48" i="4"/>
  <c r="M48" i="6"/>
  <c r="J589" i="4"/>
  <c r="M220" i="6"/>
  <c r="M220" i="4"/>
  <c r="N472" i="4"/>
  <c r="J399" i="4"/>
  <c r="J132" i="4"/>
  <c r="J586" i="4"/>
  <c r="M487" i="4"/>
  <c r="M487" i="6"/>
  <c r="J211" i="4"/>
  <c r="M681" i="6"/>
  <c r="M681" i="4"/>
  <c r="J551" i="4"/>
  <c r="J1087" i="4"/>
  <c r="J889" i="4"/>
  <c r="J1008" i="4"/>
  <c r="J578" i="4"/>
  <c r="N458" i="4"/>
  <c r="N257" i="4"/>
  <c r="M921" i="6"/>
  <c r="M921" i="4"/>
  <c r="J404" i="4"/>
  <c r="M782" i="6"/>
  <c r="M782" i="4"/>
  <c r="J4" i="4"/>
  <c r="J341" i="4"/>
  <c r="M44" i="4"/>
  <c r="M44" i="6"/>
  <c r="M430" i="6"/>
  <c r="M430" i="4"/>
  <c r="N19" i="4"/>
  <c r="M364" i="6"/>
  <c r="M364" i="4"/>
  <c r="N284" i="4"/>
  <c r="M153" i="6"/>
  <c r="N916" i="4"/>
  <c r="J451" i="4"/>
  <c r="M562" i="4"/>
  <c r="M562" i="6"/>
  <c r="M954" i="6"/>
  <c r="M954" i="4"/>
  <c r="J938" i="4"/>
  <c r="J725" i="4"/>
  <c r="N552" i="4"/>
  <c r="N962" i="4"/>
  <c r="N218" i="4"/>
  <c r="J94" i="4"/>
  <c r="J345" i="4"/>
  <c r="N872" i="4"/>
  <c r="J802" i="4"/>
  <c r="J888" i="4"/>
  <c r="J391" i="4"/>
  <c r="J709" i="4"/>
  <c r="J113" i="4"/>
  <c r="M485" i="4"/>
  <c r="M485" i="6"/>
  <c r="N980" i="4"/>
  <c r="M145" i="4"/>
  <c r="M145" i="6"/>
  <c r="N513" i="4"/>
  <c r="J36" i="4"/>
  <c r="N456" i="4"/>
  <c r="J619" i="4"/>
  <c r="J225" i="4"/>
  <c r="N970" i="4"/>
  <c r="M644" i="4"/>
  <c r="M644" i="6"/>
  <c r="J675" i="4"/>
  <c r="M252" i="4"/>
  <c r="M252" i="6"/>
  <c r="M256" i="6"/>
  <c r="M256" i="4"/>
  <c r="J560" i="4"/>
  <c r="M221" i="6"/>
  <c r="M221" i="4"/>
  <c r="M152" i="6"/>
  <c r="M152" i="4"/>
  <c r="M702" i="4"/>
  <c r="M702" i="6"/>
  <c r="M34" i="4"/>
  <c r="M34" i="6"/>
  <c r="M314" i="6"/>
  <c r="M314" i="4"/>
  <c r="M349" i="6"/>
  <c r="M349" i="4"/>
  <c r="M43" i="6"/>
  <c r="M43" i="4"/>
  <c r="M623" i="6"/>
  <c r="M623" i="4"/>
  <c r="N739" i="4"/>
  <c r="J739" i="4"/>
  <c r="J1035" i="4"/>
  <c r="N1021" i="4"/>
  <c r="J949" i="4"/>
  <c r="N1082" i="4"/>
  <c r="J307" i="4"/>
  <c r="J317" i="4"/>
  <c r="N1074" i="4"/>
  <c r="J1021" i="4"/>
  <c r="J1048" i="4"/>
  <c r="N37" i="4"/>
  <c r="J1082" i="4"/>
  <c r="J180" i="4"/>
  <c r="N237" i="4"/>
  <c r="J919" i="4"/>
  <c r="J591" i="4"/>
  <c r="M1086" i="4"/>
  <c r="M1086" i="6"/>
  <c r="N671" i="4"/>
  <c r="N595" i="4"/>
  <c r="M305" i="4"/>
  <c r="M305" i="6"/>
  <c r="M812" i="4"/>
  <c r="M812" i="6"/>
  <c r="J52" i="4"/>
  <c r="N235" i="4"/>
  <c r="N870" i="4"/>
  <c r="M80" i="6"/>
  <c r="M80" i="4"/>
  <c r="J766" i="4"/>
  <c r="J192" i="4"/>
  <c r="M642" i="6"/>
  <c r="M642" i="4"/>
  <c r="M484" i="4"/>
  <c r="M484" i="6"/>
  <c r="J832" i="4"/>
  <c r="M371" i="6"/>
  <c r="M371" i="4"/>
  <c r="N129" i="4"/>
  <c r="J339" i="4"/>
  <c r="J19" i="4"/>
  <c r="J607" i="4"/>
  <c r="M16" i="6"/>
  <c r="M16" i="4"/>
  <c r="M483" i="4"/>
  <c r="M483" i="6"/>
  <c r="J384" i="4"/>
  <c r="J884" i="4"/>
  <c r="J621" i="4"/>
  <c r="J284" i="4"/>
  <c r="N195" i="4"/>
  <c r="J916" i="4"/>
  <c r="J126" i="4"/>
  <c r="J629" i="4"/>
  <c r="J781" i="4"/>
  <c r="J663" i="4"/>
  <c r="J552" i="4"/>
  <c r="M425" i="4"/>
  <c r="M425" i="6"/>
  <c r="J962" i="4"/>
  <c r="J218" i="4"/>
  <c r="J831" i="4"/>
  <c r="J872" i="4"/>
  <c r="J840" i="4"/>
  <c r="N226" i="4"/>
  <c r="J303" i="4"/>
  <c r="M414" i="6"/>
  <c r="M414" i="4"/>
  <c r="M866" i="4"/>
  <c r="M866" i="6"/>
  <c r="M604" i="4"/>
  <c r="M604" i="6"/>
  <c r="N8" i="4"/>
  <c r="J980" i="4"/>
  <c r="J60" i="4"/>
  <c r="J513" i="4"/>
  <c r="J456" i="4"/>
  <c r="J281" i="4"/>
  <c r="J970" i="4"/>
  <c r="J651" i="4"/>
  <c r="M641" i="6"/>
  <c r="M641" i="4"/>
  <c r="J242" i="4"/>
  <c r="N662" i="4"/>
  <c r="M142" i="4"/>
  <c r="M240" i="4"/>
  <c r="M523" i="6"/>
  <c r="M818" i="4"/>
  <c r="M935" i="4"/>
  <c r="M510" i="4"/>
  <c r="M105" i="4"/>
  <c r="M807" i="6"/>
  <c r="M183" i="4"/>
  <c r="M818" i="6"/>
  <c r="M807" i="4"/>
  <c r="M183" i="6"/>
  <c r="M860" i="4"/>
  <c r="M1081" i="4"/>
  <c r="M758" i="4"/>
  <c r="M935" i="6"/>
  <c r="M1033" i="4"/>
  <c r="M1033" i="6"/>
  <c r="M283" i="6"/>
  <c r="M933" i="6"/>
  <c r="M862" i="4"/>
  <c r="M741" i="4"/>
  <c r="M287" i="6"/>
  <c r="M397" i="4"/>
  <c r="M328" i="6"/>
  <c r="M386" i="6"/>
  <c r="M764" i="6"/>
  <c r="M301" i="4"/>
  <c r="N163" i="4"/>
  <c r="M1006" i="6"/>
  <c r="M301" i="6"/>
  <c r="M288" i="6"/>
  <c r="M59" i="6"/>
  <c r="N959" i="4"/>
  <c r="J388" i="4"/>
  <c r="M914" i="6"/>
  <c r="M232" i="4"/>
  <c r="J690" i="4"/>
  <c r="N209" i="4"/>
  <c r="N573" i="4"/>
  <c r="M627" i="6"/>
  <c r="N899" i="4"/>
  <c r="M320" i="4"/>
  <c r="M320" i="6"/>
  <c r="M153" i="4"/>
  <c r="M643" i="4"/>
  <c r="M783" i="6"/>
  <c r="N463" i="4"/>
  <c r="J954" i="4"/>
  <c r="N1057" i="4"/>
  <c r="N143" i="4"/>
  <c r="N427" i="4"/>
  <c r="J209" i="4"/>
  <c r="M628" i="4"/>
  <c r="M1085" i="6"/>
  <c r="N508" i="4"/>
  <c r="M30" i="6"/>
  <c r="M1085" i="4"/>
  <c r="M111" i="6"/>
  <c r="M121" i="6"/>
  <c r="M584" i="6"/>
  <c r="M584" i="4"/>
  <c r="M690" i="6"/>
  <c r="M294" i="4"/>
  <c r="M294" i="6"/>
  <c r="M822" i="6"/>
  <c r="M822" i="4"/>
  <c r="M247" i="6"/>
  <c r="M247" i="4"/>
  <c r="M282" i="4"/>
  <c r="M282" i="6"/>
  <c r="M362" i="4"/>
  <c r="M362" i="6"/>
  <c r="M177" i="6"/>
  <c r="M177" i="4"/>
  <c r="M789" i="6"/>
  <c r="M789" i="4"/>
  <c r="N856" i="4"/>
  <c r="N989" i="4"/>
  <c r="J665" i="4"/>
  <c r="M712" i="4"/>
  <c r="M712" i="6"/>
  <c r="M217" i="4"/>
  <c r="M217" i="6"/>
  <c r="N1070" i="4"/>
  <c r="J856" i="4"/>
  <c r="J989" i="4"/>
  <c r="M62" i="4"/>
  <c r="M62" i="6"/>
  <c r="J1070" i="4"/>
  <c r="M45" i="4"/>
  <c r="M45" i="6"/>
  <c r="M336" i="4"/>
  <c r="M336" i="6"/>
  <c r="J163" i="4"/>
  <c r="M925" i="6"/>
  <c r="M925" i="4"/>
  <c r="M630" i="4"/>
  <c r="M630" i="6"/>
  <c r="M854" i="6"/>
  <c r="M854" i="4"/>
  <c r="M751" i="6"/>
  <c r="M751" i="4"/>
  <c r="M262" i="6"/>
  <c r="M262" i="4"/>
  <c r="M75" i="4"/>
  <c r="M75" i="6"/>
  <c r="M653" i="6"/>
  <c r="M653" i="4"/>
  <c r="M900" i="6"/>
  <c r="M900" i="4"/>
  <c r="M563" i="6"/>
  <c r="M977" i="6"/>
  <c r="M977" i="4"/>
  <c r="M705" i="6"/>
  <c r="M705" i="4"/>
  <c r="N570" i="4"/>
  <c r="N580" i="4"/>
  <c r="N492" i="4"/>
  <c r="M881" i="6"/>
  <c r="M881" i="4"/>
  <c r="N512" i="4"/>
  <c r="N518" i="4"/>
  <c r="N558" i="4"/>
  <c r="M1040" i="4"/>
  <c r="M1040" i="6"/>
  <c r="N755" i="4"/>
  <c r="N222" i="4"/>
  <c r="N561" i="4"/>
  <c r="N943" i="4"/>
  <c r="M743" i="4"/>
  <c r="M743" i="6"/>
  <c r="N504" i="4"/>
  <c r="N154" i="4"/>
  <c r="M346" i="4"/>
  <c r="M346" i="6"/>
  <c r="N521" i="4"/>
  <c r="N756" i="4"/>
  <c r="N677" i="4"/>
  <c r="N489" i="4"/>
  <c r="N520" i="4"/>
  <c r="M600" i="6"/>
  <c r="M600" i="4"/>
  <c r="N353" i="4"/>
  <c r="N577" i="4"/>
  <c r="N655" i="4"/>
  <c r="M541" i="6"/>
  <c r="M541" i="4"/>
  <c r="N787" i="4"/>
  <c r="M83" i="6"/>
  <c r="M83" i="4"/>
  <c r="J512" i="4"/>
  <c r="M167" i="4"/>
  <c r="M167" i="6"/>
  <c r="N728" i="4"/>
  <c r="J518" i="4"/>
  <c r="J558" i="4"/>
  <c r="N864" i="4"/>
  <c r="J755" i="4"/>
  <c r="N417" i="4"/>
  <c r="J222" i="4"/>
  <c r="N201" i="4"/>
  <c r="N335" i="4"/>
  <c r="N69" i="4"/>
  <c r="N723" i="4"/>
  <c r="M1082" i="4"/>
  <c r="M1082" i="6"/>
  <c r="N95" i="4"/>
  <c r="N602" i="4"/>
  <c r="N845" i="4"/>
  <c r="N486" i="4"/>
  <c r="N963" i="4"/>
  <c r="N908" i="4"/>
  <c r="N1023" i="4"/>
  <c r="N1034" i="4"/>
  <c r="M1004" i="6"/>
  <c r="M1004" i="4"/>
  <c r="N799" i="4"/>
  <c r="M662" i="6"/>
  <c r="M662" i="4"/>
  <c r="N717" i="4"/>
  <c r="N479" i="4"/>
  <c r="N375" i="4"/>
  <c r="N535" i="4"/>
  <c r="N325" i="4"/>
  <c r="N585" i="4"/>
  <c r="N692" i="4"/>
  <c r="M37" i="4"/>
  <c r="M37" i="6"/>
  <c r="M739" i="6"/>
  <c r="M739" i="4"/>
  <c r="M456" i="4"/>
  <c r="M456" i="6"/>
  <c r="N816" i="4"/>
  <c r="N396" i="4"/>
  <c r="N68" i="4"/>
  <c r="J95" i="4"/>
  <c r="N983" i="4"/>
  <c r="N438" i="4"/>
  <c r="N932" i="4"/>
  <c r="N761" i="4"/>
  <c r="N164" i="4"/>
  <c r="M200" i="6"/>
  <c r="M200" i="4"/>
  <c r="M750" i="4"/>
  <c r="M750" i="6"/>
  <c r="J602" i="4"/>
  <c r="N497" i="4"/>
  <c r="N285" i="4"/>
  <c r="N279" i="4"/>
  <c r="J845" i="4"/>
  <c r="M1089" i="4"/>
  <c r="M1089" i="6"/>
  <c r="N726" i="4"/>
  <c r="J963" i="4"/>
  <c r="J908" i="4"/>
  <c r="N422" i="4"/>
  <c r="N208" i="4"/>
  <c r="N825" i="4"/>
  <c r="N165" i="4"/>
  <c r="J1023" i="4"/>
  <c r="M959" i="4"/>
  <c r="M959" i="6"/>
  <c r="M498" i="6"/>
  <c r="M498" i="4"/>
  <c r="J1034" i="4"/>
  <c r="N1007" i="4"/>
  <c r="M1018" i="4"/>
  <c r="M1018" i="6"/>
  <c r="M1028" i="6"/>
  <c r="M1028" i="4"/>
  <c r="N1063" i="4"/>
  <c r="N207" i="4"/>
  <c r="N316" i="4"/>
  <c r="N615" i="4"/>
  <c r="M878" i="6"/>
  <c r="M878" i="4"/>
  <c r="N913" i="4"/>
  <c r="N817" i="4"/>
  <c r="N363" i="4"/>
  <c r="N269" i="4"/>
  <c r="N894" i="4"/>
  <c r="N815" i="4"/>
  <c r="N76" i="4"/>
  <c r="N13" i="4"/>
  <c r="N765" i="4"/>
  <c r="N745" i="4"/>
  <c r="N373" i="4"/>
  <c r="M567" i="6"/>
  <c r="M567" i="4"/>
  <c r="N169" i="4"/>
  <c r="N1015" i="4"/>
  <c r="M441" i="4"/>
  <c r="M441" i="6"/>
  <c r="N753" i="4"/>
  <c r="M678" i="4"/>
  <c r="M678" i="6"/>
  <c r="M127" i="6"/>
  <c r="M127" i="4"/>
  <c r="N134" i="4"/>
  <c r="M238" i="6"/>
  <c r="M238" i="4"/>
  <c r="N918" i="4"/>
  <c r="N800" i="4"/>
  <c r="N638" i="4"/>
  <c r="N984" i="4"/>
  <c r="N597" i="4"/>
  <c r="N592" i="4"/>
  <c r="N385" i="4"/>
  <c r="J717" i="4"/>
  <c r="J479" i="4"/>
  <c r="N836" i="4"/>
  <c r="J375" i="4"/>
  <c r="J535" i="4"/>
  <c r="J325" i="4"/>
  <c r="J585" i="4"/>
  <c r="J692" i="4"/>
  <c r="N730" i="4"/>
  <c r="N423" i="4"/>
  <c r="J816" i="4"/>
  <c r="J396" i="4"/>
  <c r="J68" i="4"/>
  <c r="N581" i="4"/>
  <c r="N892" i="4"/>
  <c r="J983" i="4"/>
  <c r="N1003" i="4"/>
  <c r="J438" i="4"/>
  <c r="J932" i="4"/>
  <c r="J761" i="4"/>
  <c r="N499" i="4"/>
  <c r="J164" i="4"/>
  <c r="N793" i="4"/>
  <c r="M196" i="4"/>
  <c r="M196" i="6"/>
  <c r="J497" i="4"/>
  <c r="J285" i="4"/>
  <c r="J279" i="4"/>
  <c r="N331" i="4"/>
  <c r="M616" i="4"/>
  <c r="M616" i="6"/>
  <c r="M775" i="4"/>
  <c r="M775" i="6"/>
  <c r="J726" i="4"/>
  <c r="M132" i="6"/>
  <c r="M132" i="4"/>
  <c r="N770" i="4"/>
  <c r="N460" i="4"/>
  <c r="N24" i="4"/>
  <c r="J422" i="4"/>
  <c r="M334" i="4"/>
  <c r="M334" i="6"/>
  <c r="J208" i="4"/>
  <c r="J825" i="4"/>
  <c r="J165" i="4"/>
  <c r="N205" i="4"/>
  <c r="M1036" i="4"/>
  <c r="M1036" i="6"/>
  <c r="J1007" i="4"/>
  <c r="N1079" i="4"/>
  <c r="N378" i="4"/>
  <c r="J1063" i="4"/>
  <c r="J207" i="4"/>
  <c r="N88" i="4"/>
  <c r="J316" i="4"/>
  <c r="J615" i="4"/>
  <c r="J913" i="4"/>
  <c r="J817" i="4"/>
  <c r="N941" i="4"/>
  <c r="J363" i="4"/>
  <c r="M289" i="6"/>
  <c r="M289" i="4"/>
  <c r="N70" i="4"/>
  <c r="N179" i="4"/>
  <c r="J269" i="4"/>
  <c r="N298" i="4"/>
  <c r="J894" i="4"/>
  <c r="M551" i="6"/>
  <c r="M551" i="4"/>
  <c r="J815" i="4"/>
  <c r="N711" i="4"/>
  <c r="J76" i="4"/>
  <c r="J13" i="4"/>
  <c r="N772" i="4"/>
  <c r="J765" i="4"/>
  <c r="J745" i="4"/>
  <c r="J373" i="4"/>
  <c r="N50" i="4"/>
  <c r="J169" i="4"/>
  <c r="N258" i="4"/>
  <c r="M666" i="4"/>
  <c r="M666" i="6"/>
  <c r="N230" i="4"/>
  <c r="N188" i="4"/>
  <c r="M708" i="4"/>
  <c r="M708" i="6"/>
  <c r="N478" i="4"/>
  <c r="J1015" i="4"/>
  <c r="J753" i="4"/>
  <c r="N1094" i="4"/>
  <c r="J134" i="4"/>
  <c r="N813" i="4"/>
  <c r="N713" i="4"/>
  <c r="N178" i="4"/>
  <c r="J918" i="4"/>
  <c r="J800" i="4"/>
  <c r="M1039" i="6"/>
  <c r="M1039" i="4"/>
  <c r="J638" i="4"/>
  <c r="M524" i="4"/>
  <c r="M524" i="6"/>
  <c r="M1060" i="4"/>
  <c r="M1060" i="6"/>
  <c r="N242" i="4"/>
  <c r="N281" i="4"/>
  <c r="N60" i="4"/>
  <c r="J836" i="4"/>
  <c r="N840" i="4"/>
  <c r="N126" i="4"/>
  <c r="N339" i="4"/>
  <c r="J730" i="4"/>
  <c r="J423" i="4"/>
  <c r="N1048" i="4"/>
  <c r="M970" i="4"/>
  <c r="M970" i="6"/>
  <c r="N36" i="4"/>
  <c r="N113" i="4"/>
  <c r="N888" i="4"/>
  <c r="N94" i="4"/>
  <c r="N938" i="4"/>
  <c r="N451" i="4"/>
  <c r="J581" i="4"/>
  <c r="J892" i="4"/>
  <c r="J1003" i="4"/>
  <c r="J499" i="4"/>
  <c r="N293" i="4"/>
  <c r="N659" i="4"/>
  <c r="N729" i="4"/>
  <c r="J793" i="4"/>
  <c r="J331" i="4"/>
  <c r="N137" i="4"/>
  <c r="J770" i="4"/>
  <c r="J460" i="4"/>
  <c r="J24" i="4"/>
  <c r="N942" i="4"/>
  <c r="M400" i="6"/>
  <c r="M400" i="4"/>
  <c r="N820" i="4"/>
  <c r="J205" i="4"/>
  <c r="N1011" i="4"/>
  <c r="N1068" i="4"/>
  <c r="M939" i="4"/>
  <c r="M939" i="6"/>
  <c r="J1079" i="4"/>
  <c r="J378" i="4"/>
  <c r="N1061" i="4"/>
  <c r="N1031" i="4"/>
  <c r="M879" i="6"/>
  <c r="M879" i="4"/>
  <c r="J88" i="4"/>
  <c r="N135" i="4"/>
  <c r="N501" i="4"/>
  <c r="N265" i="4"/>
  <c r="N160" i="4"/>
  <c r="J941" i="4"/>
  <c r="N851" i="4"/>
  <c r="J70" i="4"/>
  <c r="J179" i="4"/>
  <c r="J298" i="4"/>
  <c r="N660" i="4"/>
  <c r="N149" i="4"/>
  <c r="J711" i="4"/>
  <c r="N640" i="4"/>
  <c r="J772" i="4"/>
  <c r="N875" i="4"/>
  <c r="M432" i="4"/>
  <c r="M432" i="6"/>
  <c r="N66" i="4"/>
  <c r="J50" i="4"/>
  <c r="N883" i="4"/>
  <c r="J258" i="4"/>
  <c r="N572" i="4"/>
  <c r="J230" i="4"/>
  <c r="M464" i="6"/>
  <c r="M464" i="4"/>
  <c r="N544" i="4"/>
  <c r="J188" i="4"/>
  <c r="J478" i="4"/>
  <c r="M508" i="6"/>
  <c r="M508" i="4"/>
  <c r="M511" i="6"/>
  <c r="M511" i="4"/>
  <c r="N439" i="4"/>
  <c r="M27" i="6"/>
  <c r="M27" i="4"/>
  <c r="N528" i="4"/>
  <c r="J1094" i="4"/>
  <c r="N1053" i="4"/>
  <c r="N842" i="4"/>
  <c r="J813" i="4"/>
  <c r="J713" i="4"/>
  <c r="N311" i="4"/>
  <c r="N139" i="4"/>
  <c r="J178" i="4"/>
  <c r="M590" i="4"/>
  <c r="M590" i="6"/>
  <c r="N1005" i="4"/>
  <c r="N1017" i="4"/>
  <c r="M979" i="6"/>
  <c r="M979" i="4"/>
  <c r="J561" i="4"/>
  <c r="N795" i="4"/>
  <c r="N786" i="4"/>
  <c r="M746" i="4"/>
  <c r="M746" i="6"/>
  <c r="N324" i="4"/>
  <c r="J943" i="4"/>
  <c r="J504" i="4"/>
  <c r="N768" i="4"/>
  <c r="J154" i="4"/>
  <c r="J521" i="4"/>
  <c r="J756" i="4"/>
  <c r="N280" i="4"/>
  <c r="J677" i="4"/>
  <c r="N130" i="4"/>
  <c r="J489" i="4"/>
  <c r="J520" i="4"/>
  <c r="N863" i="4"/>
  <c r="N393" i="4"/>
  <c r="J353" i="4"/>
  <c r="J577" i="4"/>
  <c r="J655" i="4"/>
  <c r="M643" i="6"/>
  <c r="N253" i="4"/>
  <c r="N219" i="4"/>
  <c r="N448" i="4"/>
  <c r="M658" i="6"/>
  <c r="M658" i="4"/>
  <c r="M445" i="6"/>
  <c r="M445" i="4"/>
  <c r="N323" i="4"/>
  <c r="J69" i="4"/>
  <c r="J723" i="4"/>
  <c r="N1062" i="4"/>
  <c r="N173" i="4"/>
  <c r="M981" i="6"/>
  <c r="M981" i="4"/>
  <c r="N3" i="4"/>
  <c r="N527" i="4"/>
  <c r="N928" i="4"/>
  <c r="N20" i="4"/>
  <c r="N244" i="4"/>
  <c r="N976" i="4"/>
  <c r="M216" i="4"/>
  <c r="M216" i="6"/>
  <c r="N376" i="4"/>
  <c r="M515" i="6"/>
  <c r="M515" i="4"/>
  <c r="M1054" i="6"/>
  <c r="M1054" i="4"/>
  <c r="M17" i="4"/>
  <c r="M17" i="6"/>
  <c r="N187" i="4"/>
  <c r="N683" i="4"/>
  <c r="M664" i="4"/>
  <c r="M664" i="6"/>
  <c r="N731" i="4"/>
  <c r="M1027" i="4"/>
  <c r="M1027" i="6"/>
  <c r="N112" i="4"/>
  <c r="N21" i="4"/>
  <c r="M28" i="4"/>
  <c r="M28" i="6"/>
  <c r="N245" i="4"/>
  <c r="M254" i="6"/>
  <c r="M254" i="4"/>
  <c r="M172" i="4"/>
  <c r="M172" i="6"/>
  <c r="N676" i="4"/>
  <c r="N25" i="4"/>
  <c r="N343" i="4"/>
  <c r="M226" i="4"/>
  <c r="M226" i="6"/>
  <c r="N885" i="4"/>
  <c r="N32" i="4"/>
  <c r="N307" i="4"/>
  <c r="N619" i="4"/>
  <c r="N391" i="4"/>
  <c r="N345" i="4"/>
  <c r="N725" i="4"/>
  <c r="N4" i="4"/>
  <c r="N586" i="4"/>
  <c r="N996" i="4"/>
  <c r="N366" i="4"/>
  <c r="N833" i="4"/>
  <c r="N370" i="4"/>
  <c r="N273" i="4"/>
  <c r="N873" i="4"/>
  <c r="M1041" i="4"/>
  <c r="M1041" i="6"/>
  <c r="M434" i="4"/>
  <c r="M434" i="6"/>
  <c r="N306" i="4"/>
  <c r="M90" i="4"/>
  <c r="M90" i="6"/>
  <c r="M695" i="6"/>
  <c r="M695" i="4"/>
  <c r="M84" i="6"/>
  <c r="M84" i="4"/>
  <c r="N696" i="4"/>
  <c r="N1016" i="4"/>
  <c r="M1052" i="4"/>
  <c r="M1052" i="6"/>
  <c r="N1049" i="4"/>
  <c r="M1084" i="4"/>
  <c r="M1084" i="6"/>
  <c r="N1037" i="4"/>
  <c r="J1062" i="4"/>
  <c r="N923" i="4"/>
  <c r="N409" i="4"/>
  <c r="N318" i="4"/>
  <c r="N81" i="4"/>
  <c r="N204" i="4"/>
  <c r="J173" i="4"/>
  <c r="M304" i="6"/>
  <c r="M304" i="4"/>
  <c r="N686" i="4"/>
  <c r="J3" i="4"/>
  <c r="M957" i="4"/>
  <c r="M957" i="6"/>
  <c r="N778" i="4"/>
  <c r="N697" i="4"/>
  <c r="J527" i="4"/>
  <c r="M978" i="6"/>
  <c r="M978" i="4"/>
  <c r="J928" i="4"/>
  <c r="J20" i="4"/>
  <c r="N436" i="4"/>
  <c r="J244" i="4"/>
  <c r="N72" i="4"/>
  <c r="J976" i="4"/>
  <c r="N736" i="4"/>
  <c r="M206" i="6"/>
  <c r="M206" i="4"/>
  <c r="N315" i="4"/>
  <c r="N326" i="4"/>
  <c r="J376" i="4"/>
  <c r="M757" i="6"/>
  <c r="M757" i="4"/>
  <c r="M360" i="6"/>
  <c r="M360" i="4"/>
  <c r="J343" i="4"/>
  <c r="J885" i="4"/>
  <c r="J32" i="4"/>
  <c r="N766" i="4"/>
  <c r="N884" i="4"/>
  <c r="N591" i="4"/>
  <c r="N949" i="4"/>
  <c r="N986" i="4"/>
  <c r="N495" i="4"/>
  <c r="N958" i="4"/>
  <c r="M146" i="6"/>
  <c r="M146" i="4"/>
  <c r="M57" i="6"/>
  <c r="M57" i="4"/>
  <c r="N844" i="4"/>
  <c r="M399" i="4"/>
  <c r="M399" i="6"/>
  <c r="N457" i="4"/>
  <c r="N233" i="4"/>
  <c r="M420" i="6"/>
  <c r="M420" i="4"/>
  <c r="N548" i="4"/>
  <c r="N1066" i="4"/>
  <c r="N47" i="4"/>
  <c r="M1078" i="4"/>
  <c r="M1078" i="6"/>
  <c r="N176" i="4"/>
  <c r="N721" i="4"/>
  <c r="M202" i="6"/>
  <c r="M202" i="4"/>
  <c r="M647" i="4"/>
  <c r="M647" i="6"/>
  <c r="M321" i="6"/>
  <c r="M321" i="4"/>
  <c r="N403" i="4"/>
  <c r="N447" i="4"/>
  <c r="N657" i="4"/>
  <c r="M911" i="6"/>
  <c r="M911" i="4"/>
  <c r="M163" i="6"/>
  <c r="M163" i="4"/>
  <c r="M917" i="6"/>
  <c r="M917" i="4"/>
  <c r="M270" i="6"/>
  <c r="M270" i="4"/>
  <c r="N674" i="4"/>
  <c r="N1093" i="4"/>
  <c r="N964" i="4"/>
  <c r="M358" i="4"/>
  <c r="M358" i="6"/>
  <c r="N361" i="4"/>
  <c r="N259" i="4"/>
  <c r="N119" i="4"/>
  <c r="N461" i="4"/>
  <c r="M1080" i="4"/>
  <c r="M1080" i="6"/>
  <c r="N229" i="4"/>
  <c r="N594" i="4"/>
  <c r="N534" i="4"/>
  <c r="N433" i="4"/>
  <c r="M93" i="6"/>
  <c r="M93" i="4"/>
  <c r="N855" i="4"/>
  <c r="N901" i="4"/>
  <c r="M566" i="6"/>
  <c r="M566" i="4"/>
  <c r="M974" i="4"/>
  <c r="M974" i="6"/>
  <c r="M249" i="6"/>
  <c r="M249" i="4"/>
  <c r="N599" i="4"/>
  <c r="N369" i="4"/>
  <c r="M871" i="4"/>
  <c r="M871" i="6"/>
  <c r="N982" i="4"/>
  <c r="N161" i="4"/>
  <c r="N838" i="4"/>
  <c r="N924" i="4"/>
  <c r="N1092" i="4"/>
  <c r="M227" i="6"/>
  <c r="M227" i="4"/>
  <c r="N680" i="4"/>
  <c r="N890" i="4"/>
  <c r="N419" i="4"/>
  <c r="N406" i="4"/>
  <c r="N790" i="4"/>
  <c r="N610" i="4"/>
  <c r="M505" i="6"/>
  <c r="M505" i="4"/>
  <c r="N930" i="4"/>
  <c r="J680" i="4"/>
  <c r="J890" i="4"/>
  <c r="J419" i="4"/>
  <c r="J406" i="4"/>
  <c r="J790" i="4"/>
  <c r="J610" i="4"/>
  <c r="N858" i="4"/>
  <c r="N344" i="4"/>
  <c r="N915" i="4"/>
  <c r="M1008" i="4"/>
  <c r="M1008" i="6"/>
  <c r="N801" i="4"/>
  <c r="M389" i="6"/>
  <c r="M389" i="4"/>
  <c r="N689" i="4"/>
  <c r="N308" i="4"/>
  <c r="M684" i="4"/>
  <c r="M684" i="6"/>
  <c r="N286" i="4"/>
  <c r="N337" i="4"/>
  <c r="N752" i="4"/>
  <c r="N450" i="4"/>
  <c r="N424" i="4"/>
  <c r="N241" i="4"/>
  <c r="M1013" i="6"/>
  <c r="M1013" i="4"/>
  <c r="N1077" i="4"/>
  <c r="N212" i="4"/>
  <c r="J930" i="4"/>
  <c r="N248" i="4"/>
  <c r="M148" i="4"/>
  <c r="M148" i="6"/>
  <c r="N109" i="4"/>
  <c r="N442" i="4"/>
  <c r="M621" i="4"/>
  <c r="M621" i="6"/>
  <c r="M834" i="6"/>
  <c r="M834" i="4"/>
  <c r="J858" i="4"/>
  <c r="N2" i="4"/>
  <c r="N303" i="4"/>
  <c r="M235" i="6"/>
  <c r="M235" i="4"/>
  <c r="M595" i="6"/>
  <c r="M595" i="4"/>
  <c r="N560" i="4"/>
  <c r="N675" i="4"/>
  <c r="N225" i="4"/>
  <c r="N709" i="4"/>
  <c r="N802" i="4"/>
  <c r="M962" i="4"/>
  <c r="M962" i="6"/>
  <c r="M19" i="6"/>
  <c r="M19" i="4"/>
  <c r="N341" i="4"/>
  <c r="N404" i="4"/>
  <c r="M472" i="4"/>
  <c r="M472" i="6"/>
  <c r="N410" i="4"/>
  <c r="N553" i="4"/>
  <c r="M649" i="4"/>
  <c r="M649" i="6"/>
  <c r="N194" i="4"/>
  <c r="N1095" i="4"/>
  <c r="M1097" i="6"/>
  <c r="M1097" i="4"/>
  <c r="M1096" i="4"/>
  <c r="M1096" i="6"/>
  <c r="M589" i="4"/>
  <c r="M589" i="6"/>
  <c r="M587" i="6"/>
  <c r="M587" i="4"/>
  <c r="N190" i="4"/>
  <c r="N545" i="4"/>
  <c r="N1009" i="4"/>
  <c r="M1099" i="4"/>
  <c r="M1099" i="6"/>
  <c r="N538" i="4"/>
  <c r="M688" i="6"/>
  <c r="M688" i="4"/>
  <c r="N912" i="4"/>
  <c r="N54" i="4"/>
  <c r="N897" i="4"/>
  <c r="N632" i="4"/>
  <c r="N596" i="4"/>
  <c r="N402" i="4"/>
  <c r="N383" i="4"/>
  <c r="N354" i="4"/>
  <c r="N754" i="4"/>
  <c r="N797" i="4"/>
  <c r="N803" i="4"/>
  <c r="N824" i="4"/>
  <c r="M819" i="4"/>
  <c r="M819" i="6"/>
  <c r="N779" i="4"/>
  <c r="N1042" i="4"/>
  <c r="M568" i="4"/>
  <c r="M568" i="6"/>
  <c r="M477" i="6"/>
  <c r="M477" i="4"/>
  <c r="N559" i="4"/>
  <c r="N319" i="4"/>
  <c r="M296" i="4"/>
  <c r="M296" i="6"/>
  <c r="M428" i="4"/>
  <c r="M428" i="6"/>
  <c r="N806" i="4"/>
  <c r="N98" i="4"/>
  <c r="N74" i="4"/>
  <c r="N530" i="4"/>
  <c r="N116" i="4"/>
  <c r="N444" i="4"/>
  <c r="N416" i="4"/>
  <c r="N33" i="4"/>
  <c r="M549" i="6"/>
  <c r="M549" i="4"/>
  <c r="M814" i="6"/>
  <c r="M814" i="4"/>
  <c r="M184" i="4"/>
  <c r="M184" i="6"/>
  <c r="J286" i="4"/>
  <c r="N114" i="4"/>
  <c r="J337" i="4"/>
  <c r="J752" i="4"/>
  <c r="J450" i="4"/>
  <c r="M629" i="6"/>
  <c r="M629" i="4"/>
  <c r="N493" i="4"/>
  <c r="J424" i="4"/>
  <c r="N847" i="4"/>
  <c r="N719" i="4"/>
  <c r="J241" i="4"/>
  <c r="N340" i="4"/>
  <c r="N648" i="4"/>
  <c r="J1077" i="4"/>
  <c r="M272" i="4"/>
  <c r="M272" i="6"/>
  <c r="N798" i="4"/>
  <c r="J248" i="4"/>
  <c r="J109" i="4"/>
  <c r="J442" i="4"/>
  <c r="M835" i="4"/>
  <c r="M835" i="6"/>
  <c r="N724" i="4"/>
  <c r="N525" i="4"/>
  <c r="M529" i="6"/>
  <c r="M529" i="4"/>
  <c r="N144" i="4"/>
  <c r="M969" i="4"/>
  <c r="M969" i="6"/>
  <c r="N740" i="4"/>
  <c r="N656" i="4"/>
  <c r="N356" i="4"/>
  <c r="M934" i="6"/>
  <c r="M934" i="4"/>
  <c r="N650" i="4"/>
  <c r="N453" i="4"/>
  <c r="N82" i="4"/>
  <c r="N199" i="4"/>
  <c r="J724" i="4"/>
  <c r="J525" i="4"/>
  <c r="N617" i="4"/>
  <c r="J144" i="4"/>
  <c r="M867" i="6"/>
  <c r="M867" i="4"/>
  <c r="M277" i="4"/>
  <c r="M277" i="6"/>
  <c r="N618" i="4"/>
  <c r="N368" i="4"/>
  <c r="J740" i="4"/>
  <c r="M42" i="4"/>
  <c r="M42" i="6"/>
  <c r="M810" i="6"/>
  <c r="M810" i="4"/>
  <c r="M156" i="4"/>
  <c r="M156" i="6"/>
  <c r="N394" i="4"/>
  <c r="N228" i="4"/>
  <c r="N56" i="4"/>
  <c r="N268" i="4"/>
  <c r="M129" i="6"/>
  <c r="M129" i="4"/>
  <c r="M870" i="4"/>
  <c r="M870" i="6"/>
  <c r="N382" i="4"/>
  <c r="N494" i="4"/>
  <c r="N808" i="4"/>
  <c r="M513" i="6"/>
  <c r="M513" i="4"/>
  <c r="N635" i="4"/>
  <c r="N579" i="4"/>
  <c r="M218" i="4"/>
  <c r="M218" i="6"/>
  <c r="N449" i="4"/>
  <c r="M916" i="4"/>
  <c r="M916" i="6"/>
  <c r="N987" i="4"/>
  <c r="N880" i="4"/>
  <c r="N669" i="4"/>
  <c r="M223" i="6"/>
  <c r="M223" i="4"/>
  <c r="N715" i="4"/>
  <c r="M665" i="4"/>
  <c r="M665" i="6"/>
  <c r="N1045" i="4"/>
  <c r="N454" i="4"/>
  <c r="N995" i="4"/>
  <c r="N38" i="4"/>
  <c r="N703" i="4"/>
  <c r="M1025" i="6"/>
  <c r="M1025" i="4"/>
  <c r="M7" i="4"/>
  <c r="M7" i="6"/>
  <c r="M1067" i="6"/>
  <c r="M1067" i="4"/>
  <c r="N155" i="4"/>
  <c r="N522" i="4"/>
  <c r="N14" i="4"/>
  <c r="M593" i="4"/>
  <c r="M593" i="6"/>
  <c r="M11" i="4"/>
  <c r="M11" i="6"/>
  <c r="N185" i="4"/>
  <c r="N940" i="4"/>
  <c r="M646" i="6"/>
  <c r="M646" i="4"/>
  <c r="N965" i="4"/>
  <c r="N991" i="4"/>
  <c r="M469" i="6"/>
  <c r="M469" i="4"/>
  <c r="N264" i="4"/>
  <c r="N250" i="4"/>
  <c r="N722" i="4"/>
  <c r="N611" i="4"/>
  <c r="N150" i="4"/>
  <c r="M733" i="4"/>
  <c r="M733" i="6"/>
  <c r="N526" i="4"/>
  <c r="N536" i="4"/>
  <c r="N275" i="4"/>
  <c r="N1032" i="4"/>
  <c r="N603" i="4"/>
  <c r="N1051" i="4"/>
  <c r="M157" i="6"/>
  <c r="M157" i="4"/>
  <c r="N794" i="4"/>
  <c r="N352" i="4"/>
  <c r="N213" i="4"/>
  <c r="N631" i="4"/>
  <c r="M1090" i="6"/>
  <c r="M1090" i="4"/>
  <c r="N742" i="4"/>
  <c r="N785" i="4"/>
  <c r="N720" i="4"/>
  <c r="N634" i="4"/>
  <c r="M39" i="6"/>
  <c r="M39" i="4"/>
  <c r="N985" i="4"/>
  <c r="N837" i="4"/>
  <c r="N767" i="4"/>
  <c r="N380" i="4"/>
  <c r="N65" i="4"/>
  <c r="N773" i="4"/>
  <c r="M310" i="6"/>
  <c r="M310" i="4"/>
  <c r="M947" i="4"/>
  <c r="M947" i="6"/>
  <c r="N950" i="4"/>
  <c r="N613" i="4"/>
  <c r="N994" i="4"/>
  <c r="M115" i="6"/>
  <c r="M115" i="4"/>
  <c r="M488" i="4"/>
  <c r="M488" i="6"/>
  <c r="N468" i="4"/>
  <c r="N1046" i="4"/>
  <c r="J228" i="4"/>
  <c r="J56" i="4"/>
  <c r="M8" i="6"/>
  <c r="M8" i="4"/>
  <c r="J268" i="4"/>
  <c r="N663" i="4"/>
  <c r="M195" i="6"/>
  <c r="M195" i="4"/>
  <c r="N384" i="4"/>
  <c r="N607" i="4"/>
  <c r="N192" i="4"/>
  <c r="N919" i="4"/>
  <c r="M1074" i="6"/>
  <c r="M1074" i="4"/>
  <c r="M1021" i="6"/>
  <c r="M1021" i="4"/>
  <c r="J382" i="4"/>
  <c r="J494" i="4"/>
  <c r="J808" i="4"/>
  <c r="J635" i="4"/>
  <c r="J579" i="4"/>
  <c r="J449" i="4"/>
  <c r="J987" i="4"/>
  <c r="J880" i="4"/>
  <c r="M257" i="6"/>
  <c r="M257" i="4"/>
  <c r="N889" i="4"/>
  <c r="N211" i="4"/>
  <c r="J669" i="4"/>
  <c r="J715" i="4"/>
  <c r="N792" i="4"/>
  <c r="N110" i="4"/>
  <c r="N46" i="4"/>
  <c r="N401" i="4"/>
  <c r="J1045" i="4"/>
  <c r="M698" i="4"/>
  <c r="M698" i="6"/>
  <c r="N906" i="4"/>
  <c r="M166" i="4"/>
  <c r="M166" i="6"/>
  <c r="N694" i="4"/>
  <c r="N312" i="4"/>
  <c r="J454" i="4"/>
  <c r="J995" i="4"/>
  <c r="J38" i="4"/>
  <c r="J703" i="4"/>
  <c r="N1091" i="4"/>
  <c r="N1073" i="4"/>
  <c r="M1071" i="6"/>
  <c r="M1071" i="4"/>
  <c r="J155" i="4"/>
  <c r="J522" i="4"/>
  <c r="J14" i="4"/>
  <c r="N103" i="4"/>
  <c r="J185" i="4"/>
  <c r="J940" i="4"/>
  <c r="M327" i="4"/>
  <c r="M327" i="6"/>
  <c r="N519" i="4"/>
  <c r="M848" i="4"/>
  <c r="M848" i="6"/>
  <c r="J965" i="4"/>
  <c r="J991" i="4"/>
  <c r="N171" i="4"/>
  <c r="N805" i="4"/>
  <c r="N780" i="4"/>
  <c r="N967" i="4"/>
  <c r="J264" i="4"/>
  <c r="N133" i="4"/>
  <c r="N920" i="4"/>
  <c r="N612" i="4"/>
  <c r="N902" i="4"/>
  <c r="J250" i="4"/>
  <c r="J722" i="4"/>
  <c r="N857" i="4"/>
  <c r="J611" i="4"/>
  <c r="J150" i="4"/>
  <c r="M929" i="6"/>
  <c r="M929" i="4"/>
  <c r="N466" i="4"/>
  <c r="N614" i="4"/>
  <c r="N517" i="4"/>
  <c r="N104" i="4"/>
  <c r="M237" i="4"/>
  <c r="M237" i="6"/>
  <c r="N759" i="4"/>
  <c r="M458" i="6"/>
  <c r="M458" i="4"/>
  <c r="N1019" i="4"/>
  <c r="N124" i="4"/>
  <c r="N927" i="4"/>
  <c r="N446" i="4"/>
  <c r="N374" i="4"/>
  <c r="N231" i="4"/>
  <c r="N6" i="4"/>
  <c r="N1065" i="4"/>
  <c r="N170" i="4"/>
  <c r="N904" i="4"/>
  <c r="N707" i="4"/>
  <c r="M64" i="6"/>
  <c r="M64" i="4"/>
  <c r="N408" i="4"/>
  <c r="N749" i="4"/>
  <c r="M1010" i="4"/>
  <c r="M1010" i="6"/>
  <c r="M71" i="6"/>
  <c r="M71" i="4"/>
  <c r="N1030" i="4"/>
  <c r="N1083" i="4"/>
  <c r="N309" i="4"/>
  <c r="N804" i="4"/>
  <c r="N532" i="4"/>
  <c r="M876" i="4"/>
  <c r="M876" i="6"/>
  <c r="N138" i="4"/>
  <c r="N654" i="4"/>
  <c r="N359" i="4"/>
  <c r="N243" i="4"/>
  <c r="M12" i="4"/>
  <c r="M12" i="6"/>
  <c r="N297" i="4"/>
  <c r="N700" i="4"/>
  <c r="M1101" i="6"/>
  <c r="M1101" i="4"/>
  <c r="M839" i="4"/>
  <c r="M839" i="6"/>
  <c r="M440" i="4"/>
  <c r="M440" i="6"/>
  <c r="N125" i="4"/>
  <c r="M1100" i="4"/>
  <c r="M1100" i="6"/>
  <c r="M909" i="4"/>
  <c r="M909" i="6"/>
  <c r="N480" i="4"/>
  <c r="N392" i="4"/>
  <c r="N193" i="4"/>
  <c r="N426" i="4"/>
  <c r="N443" i="4"/>
  <c r="N191" i="4"/>
  <c r="N953" i="4"/>
  <c r="N716" i="4"/>
  <c r="N738" i="4"/>
  <c r="J466" i="4"/>
  <c r="J614" i="4"/>
  <c r="J517" i="4"/>
  <c r="N347" i="4"/>
  <c r="J104" i="4"/>
  <c r="N317" i="4"/>
  <c r="J759" i="4"/>
  <c r="N329" i="4"/>
  <c r="N41" i="4"/>
  <c r="M872" i="6"/>
  <c r="M872" i="4"/>
  <c r="M552" i="4"/>
  <c r="M552" i="6"/>
  <c r="N575" i="4"/>
  <c r="N295" i="4"/>
  <c r="N291" i="4"/>
  <c r="J1019" i="4"/>
  <c r="N502" i="4"/>
  <c r="J124" i="4"/>
  <c r="N850" i="4"/>
  <c r="N224" i="4"/>
  <c r="N645" i="4"/>
  <c r="J927" i="4"/>
  <c r="J446" i="4"/>
  <c r="N333" i="4"/>
  <c r="J374" i="4"/>
  <c r="J231" i="4"/>
  <c r="M727" i="6"/>
  <c r="M727" i="4"/>
  <c r="J6" i="4"/>
  <c r="J1065" i="4"/>
  <c r="N588" i="4"/>
  <c r="M1098" i="4"/>
  <c r="M1098" i="6"/>
  <c r="N471" i="4"/>
  <c r="N774" i="4"/>
  <c r="J170" i="4"/>
  <c r="J904" i="4"/>
  <c r="J707" i="4"/>
  <c r="N565" i="4"/>
  <c r="N186" i="4"/>
  <c r="M809" i="4"/>
  <c r="M809" i="6"/>
  <c r="J408" i="4"/>
  <c r="N418" i="4"/>
  <c r="N1050" i="4"/>
  <c r="J749" i="4"/>
  <c r="N1024" i="4"/>
  <c r="J1030" i="4"/>
  <c r="J1083" i="4"/>
  <c r="N96" i="4"/>
  <c r="N35" i="4"/>
  <c r="N91" i="4"/>
  <c r="N459" i="4"/>
  <c r="N395" i="4"/>
  <c r="J309" i="4"/>
  <c r="N390" i="4"/>
  <c r="N474" i="4"/>
  <c r="J804" i="4"/>
  <c r="N564" i="4"/>
  <c r="N203" i="4"/>
  <c r="N735" i="4"/>
  <c r="J532" i="4"/>
  <c r="M372" i="4"/>
  <c r="M372" i="6"/>
  <c r="N342" i="4"/>
  <c r="J138" i="4"/>
  <c r="J654" i="4"/>
  <c r="J359" i="4"/>
  <c r="J243" i="4"/>
  <c r="N490" i="4"/>
  <c r="N159" i="4"/>
  <c r="J297" i="4"/>
  <c r="M299" i="6"/>
  <c r="M299" i="4"/>
  <c r="M1076" i="6"/>
  <c r="M1076" i="4"/>
  <c r="M1022" i="6"/>
  <c r="M1022" i="4"/>
  <c r="N198" i="4"/>
  <c r="N421" i="4"/>
  <c r="N415" i="4"/>
  <c r="N874" i="4"/>
  <c r="N620" i="4"/>
  <c r="N51" i="4"/>
  <c r="J125" i="4"/>
  <c r="N1014" i="4"/>
  <c r="N668" i="4"/>
  <c r="J480" i="4"/>
  <c r="M189" i="6"/>
  <c r="M189" i="4"/>
  <c r="N893" i="4"/>
  <c r="J392" i="4"/>
  <c r="N955" i="4"/>
  <c r="J193" i="4"/>
  <c r="J426" i="4"/>
  <c r="N576" i="4"/>
  <c r="J443" i="4"/>
  <c r="N670" i="4"/>
  <c r="N15" i="4"/>
  <c r="J191" i="4"/>
  <c r="J953" i="4"/>
  <c r="N26" i="4"/>
  <c r="N661" i="4"/>
  <c r="N776" i="4"/>
  <c r="N276" i="4"/>
  <c r="M877" i="4"/>
  <c r="M877" i="6"/>
  <c r="N651" i="4"/>
  <c r="J716" i="4"/>
  <c r="J738" i="4"/>
  <c r="N831" i="4"/>
  <c r="N781" i="4"/>
  <c r="J347" i="4"/>
  <c r="N832" i="4"/>
  <c r="N52" i="4"/>
  <c r="M671" i="6"/>
  <c r="M671" i="4"/>
  <c r="N180" i="4"/>
  <c r="N1035" i="4"/>
  <c r="J329" i="4"/>
  <c r="M980" i="4"/>
  <c r="M980" i="6"/>
  <c r="J41" i="4"/>
  <c r="M284" i="6"/>
  <c r="M284" i="4"/>
  <c r="J575" i="4"/>
  <c r="J295" i="4"/>
  <c r="J291" i="4"/>
  <c r="N578" i="4"/>
  <c r="N1087" i="4"/>
  <c r="J502" i="4"/>
  <c r="J850" i="4"/>
  <c r="J224" i="4"/>
  <c r="J645" i="4"/>
  <c r="N960" i="4"/>
  <c r="J333" i="4"/>
  <c r="M481" i="6"/>
  <c r="M481" i="4"/>
  <c r="N357" i="4"/>
  <c r="N274" i="4"/>
  <c r="N263" i="4"/>
  <c r="M1059" i="6"/>
  <c r="M1059" i="4"/>
  <c r="J588" i="4"/>
  <c r="J471" i="4"/>
  <c r="J774" i="4"/>
  <c r="N40" i="4"/>
  <c r="N455" i="4"/>
  <c r="J565" i="4"/>
  <c r="J186" i="4"/>
  <c r="M381" i="6"/>
  <c r="M381" i="4"/>
  <c r="N1064" i="4"/>
  <c r="N107" i="4"/>
  <c r="J418" i="4"/>
  <c r="J1050" i="4"/>
  <c r="J1024" i="4"/>
  <c r="N887" i="4"/>
  <c r="N514" i="4"/>
  <c r="N744" i="4"/>
  <c r="N882" i="4"/>
  <c r="N828" i="4"/>
  <c r="J617" i="4"/>
  <c r="M31" i="4"/>
  <c r="M31" i="6"/>
  <c r="N476" i="4"/>
  <c r="N147" i="4"/>
  <c r="N78" i="4"/>
  <c r="N496" i="4"/>
  <c r="N332" i="4"/>
  <c r="N89" i="4"/>
  <c r="N710" i="4"/>
  <c r="N73" i="4"/>
  <c r="N910" i="4"/>
  <c r="N574" i="4"/>
  <c r="N118" i="4"/>
  <c r="J394" i="4"/>
  <c r="M1047" i="6"/>
  <c r="M1047" i="4"/>
  <c r="M626" i="4"/>
  <c r="M626" i="6"/>
  <c r="J187" i="4"/>
  <c r="N598" i="4"/>
  <c r="M427" i="4"/>
  <c r="M427" i="6"/>
  <c r="N467" i="4"/>
  <c r="J683" i="4"/>
  <c r="N679" i="4"/>
  <c r="N791" i="4"/>
  <c r="N704" i="4"/>
  <c r="M1020" i="6"/>
  <c r="M1020" i="4"/>
  <c r="M1088" i="4"/>
  <c r="M1088" i="6"/>
  <c r="N849" i="4"/>
  <c r="J731" i="4"/>
  <c r="M140" i="6"/>
  <c r="M140" i="4"/>
  <c r="M539" i="6"/>
  <c r="M539" i="4"/>
  <c r="J112" i="4"/>
  <c r="N507" i="4"/>
  <c r="J21" i="4"/>
  <c r="N106" i="4"/>
  <c r="N79" i="4"/>
  <c r="J245" i="4"/>
  <c r="N636" i="4"/>
  <c r="J676" i="4"/>
  <c r="N571" i="4"/>
  <c r="N516" i="4"/>
  <c r="J25" i="4"/>
  <c r="N992" i="4"/>
  <c r="N557" i="4"/>
  <c r="N1043" i="4"/>
  <c r="N1012" i="4"/>
  <c r="M97" i="4"/>
  <c r="M97" i="6"/>
  <c r="N672" i="4"/>
  <c r="J710" i="4"/>
  <c r="J73" i="4"/>
  <c r="J910" i="4"/>
  <c r="J574" i="4"/>
  <c r="J118" i="4"/>
  <c r="N555" i="4"/>
  <c r="J1037" i="4"/>
  <c r="N338" i="4"/>
  <c r="J923" i="4"/>
  <c r="J409" i="4"/>
  <c r="J318" i="4"/>
  <c r="J81" i="4"/>
  <c r="J204" i="4"/>
  <c r="N830" i="4"/>
  <c r="N473" i="4"/>
  <c r="J686" i="4"/>
  <c r="M937" i="6"/>
  <c r="M937" i="4"/>
  <c r="M234" i="4"/>
  <c r="M234" i="6"/>
  <c r="J778" i="4"/>
  <c r="J697" i="4"/>
  <c r="N760" i="4"/>
  <c r="N639" i="4"/>
  <c r="J436" i="4"/>
  <c r="N108" i="4"/>
  <c r="J72" i="4"/>
  <c r="N823" i="4"/>
  <c r="J736" i="4"/>
  <c r="N922" i="4"/>
  <c r="J315" i="4"/>
  <c r="J326" i="4"/>
  <c r="N9" i="4"/>
  <c r="M667" i="4"/>
  <c r="M667" i="6"/>
  <c r="M829" i="6"/>
  <c r="M829" i="4"/>
  <c r="M1029" i="4"/>
  <c r="M1029" i="6"/>
  <c r="N769" i="4"/>
  <c r="J598" i="4"/>
  <c r="J467" i="4"/>
  <c r="M175" i="6"/>
  <c r="M175" i="4"/>
  <c r="N550" i="4"/>
  <c r="J679" i="4"/>
  <c r="J791" i="4"/>
  <c r="N290" i="4"/>
  <c r="J704" i="4"/>
  <c r="J849" i="4"/>
  <c r="N1026" i="4"/>
  <c r="N748" i="4"/>
  <c r="N997" i="4"/>
  <c r="J507" i="4"/>
  <c r="J106" i="4"/>
  <c r="M865" i="6"/>
  <c r="M865" i="4"/>
  <c r="J79" i="4"/>
  <c r="M869" i="6"/>
  <c r="M869" i="4"/>
  <c r="N843" i="4"/>
  <c r="M537" i="4"/>
  <c r="M537" i="6"/>
  <c r="N556" i="4"/>
  <c r="N313" i="4"/>
  <c r="M10" i="6"/>
  <c r="M10" i="4"/>
  <c r="N85" i="4"/>
  <c r="M49" i="4"/>
  <c r="M49" i="6"/>
  <c r="M1038" i="4"/>
  <c r="M1038" i="6"/>
  <c r="M482" i="4"/>
  <c r="M482" i="6"/>
  <c r="N503" i="4"/>
  <c r="M788" i="6"/>
  <c r="M788" i="4"/>
  <c r="N102" i="4"/>
  <c r="M131" i="6"/>
  <c r="M131" i="4"/>
  <c r="M123" i="6"/>
  <c r="M123" i="4"/>
  <c r="M407" i="6"/>
  <c r="M407" i="4"/>
  <c r="M267" i="4"/>
  <c r="M267" i="6"/>
  <c r="N861" i="4"/>
  <c r="M61" i="6"/>
  <c r="M61" i="4"/>
  <c r="J672" i="4"/>
  <c r="N379" i="4"/>
  <c r="N215" i="4"/>
  <c r="N605" i="4"/>
  <c r="N582" i="4"/>
  <c r="N821" i="4"/>
  <c r="M182" i="6"/>
  <c r="M182" i="4"/>
  <c r="J555" i="4"/>
  <c r="M563" i="4"/>
  <c r="M388" i="6"/>
  <c r="M388" i="4"/>
  <c r="M1057" i="4"/>
  <c r="M1057" i="6"/>
  <c r="M899" i="6"/>
  <c r="M899" i="4"/>
  <c r="M463" i="6"/>
  <c r="M463" i="4"/>
  <c r="M573" i="4"/>
  <c r="M573" i="6"/>
  <c r="M209" i="6"/>
  <c r="M209" i="4"/>
  <c r="M143" i="6"/>
  <c r="M143" i="4"/>
  <c r="M1070" i="4"/>
  <c r="M1070" i="6"/>
  <c r="M989" i="6"/>
  <c r="M989" i="4"/>
  <c r="M856" i="4"/>
  <c r="M856" i="6"/>
  <c r="M275" i="6"/>
  <c r="M275" i="4"/>
  <c r="M449" i="6"/>
  <c r="M449" i="4"/>
  <c r="M416" i="4"/>
  <c r="M416" i="6"/>
  <c r="M499" i="6"/>
  <c r="M499" i="4"/>
  <c r="M497" i="4"/>
  <c r="M497" i="6"/>
  <c r="M138" i="4"/>
  <c r="M138" i="6"/>
  <c r="M997" i="4"/>
  <c r="M997" i="6"/>
  <c r="M550" i="6"/>
  <c r="M550" i="4"/>
  <c r="M769" i="6"/>
  <c r="M769" i="4"/>
  <c r="M108" i="4"/>
  <c r="M108" i="6"/>
  <c r="M830" i="6"/>
  <c r="M830" i="4"/>
  <c r="M73" i="4"/>
  <c r="M73" i="6"/>
  <c r="M828" i="4"/>
  <c r="M828" i="6"/>
  <c r="M887" i="6"/>
  <c r="M887" i="4"/>
  <c r="M1087" i="6"/>
  <c r="M1087" i="4"/>
  <c r="M661" i="6"/>
  <c r="M661" i="4"/>
  <c r="M668" i="4"/>
  <c r="M668" i="6"/>
  <c r="M1050" i="6"/>
  <c r="M1050" i="4"/>
  <c r="M565" i="6"/>
  <c r="M565" i="4"/>
  <c r="M588" i="4"/>
  <c r="M588" i="6"/>
  <c r="J413" i="6"/>
  <c r="M426" i="6"/>
  <c r="M426" i="4"/>
  <c r="M243" i="6"/>
  <c r="M243" i="4"/>
  <c r="M374" i="6"/>
  <c r="M374" i="4"/>
  <c r="M805" i="6"/>
  <c r="M805" i="4"/>
  <c r="M985" i="6"/>
  <c r="M985" i="4"/>
  <c r="M1051" i="6"/>
  <c r="M1051" i="4"/>
  <c r="M995" i="6"/>
  <c r="M995" i="4"/>
  <c r="M880" i="6"/>
  <c r="M880" i="4"/>
  <c r="M579" i="6"/>
  <c r="M579" i="4"/>
  <c r="M650" i="6"/>
  <c r="M650" i="4"/>
  <c r="M847" i="6"/>
  <c r="M847" i="4"/>
  <c r="M824" i="6"/>
  <c r="M824" i="4"/>
  <c r="M354" i="4"/>
  <c r="M354" i="6"/>
  <c r="M632" i="6"/>
  <c r="M632" i="4"/>
  <c r="M190" i="6"/>
  <c r="M190" i="4"/>
  <c r="M286" i="4"/>
  <c r="M286" i="6"/>
  <c r="M406" i="6"/>
  <c r="M406" i="4"/>
  <c r="M594" i="6"/>
  <c r="M594" i="4"/>
  <c r="M1093" i="4"/>
  <c r="M1093" i="6"/>
  <c r="M403" i="6"/>
  <c r="M403" i="4"/>
  <c r="M986" i="6"/>
  <c r="M986" i="4"/>
  <c r="M591" i="6"/>
  <c r="M591" i="4"/>
  <c r="M676" i="4"/>
  <c r="M676" i="6"/>
  <c r="M875" i="4"/>
  <c r="M875" i="6"/>
  <c r="M160" i="4"/>
  <c r="M160" i="6"/>
  <c r="M1031" i="4"/>
  <c r="M1031" i="6"/>
  <c r="M293" i="6"/>
  <c r="M293" i="4"/>
  <c r="M94" i="6"/>
  <c r="M94" i="4"/>
  <c r="M713" i="4"/>
  <c r="M713" i="6"/>
  <c r="M50" i="4"/>
  <c r="M50" i="6"/>
  <c r="M460" i="4"/>
  <c r="M460" i="6"/>
  <c r="M1003" i="6"/>
  <c r="M1003" i="4"/>
  <c r="M134" i="4"/>
  <c r="M134" i="6"/>
  <c r="M765" i="4"/>
  <c r="M765" i="6"/>
  <c r="M983" i="6"/>
  <c r="M983" i="4"/>
  <c r="M325" i="4"/>
  <c r="M325" i="6"/>
  <c r="M908" i="4"/>
  <c r="M908" i="6"/>
  <c r="M602" i="6"/>
  <c r="M602" i="4"/>
  <c r="M520" i="4"/>
  <c r="M520" i="6"/>
  <c r="M943" i="4"/>
  <c r="M943" i="6"/>
  <c r="M492" i="4"/>
  <c r="M492" i="6"/>
  <c r="M837" i="6"/>
  <c r="M837" i="4"/>
  <c r="M722" i="4"/>
  <c r="M722" i="6"/>
  <c r="M808" i="6"/>
  <c r="M808" i="4"/>
  <c r="M941" i="6"/>
  <c r="M941" i="4"/>
  <c r="M612" i="4"/>
  <c r="M612" i="6"/>
  <c r="M110" i="4"/>
  <c r="M110" i="6"/>
  <c r="M468" i="6"/>
  <c r="M468" i="4"/>
  <c r="M950" i="6"/>
  <c r="M950" i="4"/>
  <c r="M65" i="4"/>
  <c r="M65" i="6"/>
  <c r="M352" i="6"/>
  <c r="M352" i="4"/>
  <c r="M14" i="4"/>
  <c r="M14" i="6"/>
  <c r="M715" i="6"/>
  <c r="M715" i="4"/>
  <c r="M268" i="6"/>
  <c r="M268" i="4"/>
  <c r="M724" i="4"/>
  <c r="M724" i="6"/>
  <c r="M319" i="4"/>
  <c r="M319" i="6"/>
  <c r="M1042" i="6"/>
  <c r="M1042" i="4"/>
  <c r="M538" i="4"/>
  <c r="M538" i="6"/>
  <c r="M308" i="4"/>
  <c r="M308" i="6"/>
  <c r="M915" i="6"/>
  <c r="M915" i="4"/>
  <c r="M858" i="4"/>
  <c r="M858" i="6"/>
  <c r="M930" i="6"/>
  <c r="M930" i="4"/>
  <c r="M982" i="4"/>
  <c r="M982" i="6"/>
  <c r="M855" i="6"/>
  <c r="M855" i="4"/>
  <c r="M259" i="4"/>
  <c r="M259" i="6"/>
  <c r="M1066" i="4"/>
  <c r="M1066" i="6"/>
  <c r="M318" i="6"/>
  <c r="M318" i="4"/>
  <c r="M1049" i="6"/>
  <c r="M1049" i="4"/>
  <c r="M833" i="4"/>
  <c r="M833" i="6"/>
  <c r="M4" i="6"/>
  <c r="M4" i="4"/>
  <c r="M3" i="4"/>
  <c r="M3" i="6"/>
  <c r="M311" i="4"/>
  <c r="M311" i="6"/>
  <c r="M1011" i="6"/>
  <c r="M1011" i="4"/>
  <c r="M1048" i="4"/>
  <c r="M1048" i="6"/>
  <c r="M840" i="4"/>
  <c r="M840" i="6"/>
  <c r="M88" i="6"/>
  <c r="M88" i="4"/>
  <c r="M205" i="6"/>
  <c r="M205" i="4"/>
  <c r="M638" i="6"/>
  <c r="M638" i="4"/>
  <c r="M169" i="6"/>
  <c r="M169" i="4"/>
  <c r="M154" i="6"/>
  <c r="M154" i="4"/>
  <c r="M620" i="4"/>
  <c r="M620" i="6"/>
  <c r="M211" i="4"/>
  <c r="M211" i="6"/>
  <c r="M924" i="4"/>
  <c r="M924" i="6"/>
  <c r="M461" i="4"/>
  <c r="M461" i="6"/>
  <c r="M1007" i="6"/>
  <c r="M1007" i="4"/>
  <c r="M574" i="6"/>
  <c r="M574" i="4"/>
  <c r="M1035" i="4"/>
  <c r="M1035" i="6"/>
  <c r="M578" i="6"/>
  <c r="M578" i="4"/>
  <c r="M52" i="6"/>
  <c r="M52" i="4"/>
  <c r="M26" i="4"/>
  <c r="M26" i="6"/>
  <c r="M1014" i="4"/>
  <c r="M1014" i="6"/>
  <c r="M418" i="4"/>
  <c r="M418" i="6"/>
  <c r="M193" i="6"/>
  <c r="M193" i="4"/>
  <c r="M125" i="6"/>
  <c r="M125" i="4"/>
  <c r="M359" i="6"/>
  <c r="M359" i="4"/>
  <c r="M446" i="4"/>
  <c r="M446" i="6"/>
  <c r="M517" i="6"/>
  <c r="M517" i="4"/>
  <c r="M171" i="4"/>
  <c r="M171" i="6"/>
  <c r="M312" i="6"/>
  <c r="M312" i="4"/>
  <c r="M742" i="4"/>
  <c r="M742" i="6"/>
  <c r="M603" i="6"/>
  <c r="M603" i="4"/>
  <c r="M454" i="6"/>
  <c r="M454" i="4"/>
  <c r="M987" i="4"/>
  <c r="M987" i="6"/>
  <c r="M635" i="6"/>
  <c r="M635" i="4"/>
  <c r="M199" i="6"/>
  <c r="M199" i="4"/>
  <c r="M803" i="6"/>
  <c r="M803" i="4"/>
  <c r="M897" i="6"/>
  <c r="M897" i="4"/>
  <c r="M1095" i="4"/>
  <c r="M1095" i="6"/>
  <c r="M225" i="6"/>
  <c r="M225" i="4"/>
  <c r="M248" i="6"/>
  <c r="M248" i="4"/>
  <c r="M241" i="4"/>
  <c r="M241" i="6"/>
  <c r="M419" i="4"/>
  <c r="M419" i="6"/>
  <c r="M229" i="6"/>
  <c r="M229" i="4"/>
  <c r="M674" i="4"/>
  <c r="M674" i="6"/>
  <c r="M548" i="4"/>
  <c r="M548" i="6"/>
  <c r="M844" i="6"/>
  <c r="M844" i="4"/>
  <c r="M884" i="6"/>
  <c r="M884" i="4"/>
  <c r="M448" i="6"/>
  <c r="M448" i="4"/>
  <c r="M393" i="6"/>
  <c r="M393" i="4"/>
  <c r="M1005" i="4"/>
  <c r="M1005" i="6"/>
  <c r="M528" i="4"/>
  <c r="M528" i="6"/>
  <c r="M883" i="6"/>
  <c r="M883" i="4"/>
  <c r="M265" i="4"/>
  <c r="M265" i="6"/>
  <c r="M137" i="6"/>
  <c r="M137" i="4"/>
  <c r="M888" i="4"/>
  <c r="M888" i="6"/>
  <c r="M813" i="6"/>
  <c r="M813" i="4"/>
  <c r="M188" i="4"/>
  <c r="M188" i="6"/>
  <c r="M770" i="6"/>
  <c r="M770" i="4"/>
  <c r="M535" i="4"/>
  <c r="M535" i="6"/>
  <c r="M963" i="6"/>
  <c r="M963" i="4"/>
  <c r="M417" i="4"/>
  <c r="M417" i="6"/>
  <c r="M489" i="4"/>
  <c r="M489" i="6"/>
  <c r="M561" i="6"/>
  <c r="M561" i="4"/>
  <c r="M580" i="4"/>
  <c r="M580" i="6"/>
  <c r="M338" i="6"/>
  <c r="M338" i="4"/>
  <c r="M592" i="4"/>
  <c r="M592" i="6"/>
  <c r="M816" i="6"/>
  <c r="M816" i="4"/>
  <c r="M821" i="4"/>
  <c r="M821" i="6"/>
  <c r="M514" i="6"/>
  <c r="M514" i="4"/>
  <c r="M274" i="6"/>
  <c r="M274" i="4"/>
  <c r="M670" i="6"/>
  <c r="M670" i="4"/>
  <c r="M738" i="4"/>
  <c r="M738" i="6"/>
  <c r="M191" i="6"/>
  <c r="M191" i="4"/>
  <c r="M967" i="4"/>
  <c r="M967" i="6"/>
  <c r="M1012" i="4"/>
  <c r="M1012" i="6"/>
  <c r="M313" i="6"/>
  <c r="M313" i="4"/>
  <c r="M651" i="4"/>
  <c r="M651" i="6"/>
  <c r="M490" i="4"/>
  <c r="M490" i="6"/>
  <c r="M920" i="6"/>
  <c r="M920" i="4"/>
  <c r="M663" i="6"/>
  <c r="M663" i="4"/>
  <c r="M380" i="6"/>
  <c r="M380" i="4"/>
  <c r="M794" i="4"/>
  <c r="M794" i="6"/>
  <c r="M150" i="6"/>
  <c r="M150" i="4"/>
  <c r="M798" i="4"/>
  <c r="M798" i="6"/>
  <c r="M648" i="4"/>
  <c r="M648" i="6"/>
  <c r="M493" i="4"/>
  <c r="M493" i="6"/>
  <c r="M116" i="6"/>
  <c r="M116" i="4"/>
  <c r="M779" i="4"/>
  <c r="M779" i="6"/>
  <c r="M383" i="6"/>
  <c r="M383" i="4"/>
  <c r="M689" i="4"/>
  <c r="M689" i="6"/>
  <c r="M1092" i="4"/>
  <c r="M1092" i="6"/>
  <c r="M361" i="4"/>
  <c r="M361" i="6"/>
  <c r="M176" i="6"/>
  <c r="M176" i="4"/>
  <c r="M958" i="6"/>
  <c r="M958" i="4"/>
  <c r="M736" i="6"/>
  <c r="M736" i="4"/>
  <c r="M686" i="4"/>
  <c r="M686" i="6"/>
  <c r="M409" i="6"/>
  <c r="M409" i="4"/>
  <c r="M366" i="6"/>
  <c r="M366" i="4"/>
  <c r="M21" i="6"/>
  <c r="M21" i="4"/>
  <c r="M187" i="6"/>
  <c r="M187" i="4"/>
  <c r="M976" i="4"/>
  <c r="M976" i="6"/>
  <c r="M786" i="6"/>
  <c r="M786" i="4"/>
  <c r="M640" i="4"/>
  <c r="M640" i="6"/>
  <c r="M892" i="4"/>
  <c r="M892" i="6"/>
  <c r="M385" i="6"/>
  <c r="M385" i="4"/>
  <c r="M800" i="6"/>
  <c r="M800" i="4"/>
  <c r="M615" i="4"/>
  <c r="M615" i="6"/>
  <c r="M279" i="4"/>
  <c r="M279" i="6"/>
  <c r="M68" i="4"/>
  <c r="M68" i="6"/>
  <c r="M799" i="4"/>
  <c r="M799" i="6"/>
  <c r="M655" i="6"/>
  <c r="M655" i="4"/>
  <c r="M233" i="4"/>
  <c r="M233" i="6"/>
  <c r="M873" i="4"/>
  <c r="M873" i="6"/>
  <c r="M849" i="6"/>
  <c r="M849" i="4"/>
  <c r="M496" i="4"/>
  <c r="M496" i="6"/>
  <c r="M40" i="6"/>
  <c r="M40" i="4"/>
  <c r="M607" i="6"/>
  <c r="M607" i="4"/>
  <c r="M467" i="4"/>
  <c r="M467" i="6"/>
  <c r="M639" i="6"/>
  <c r="M639" i="4"/>
  <c r="M955" i="6"/>
  <c r="M955" i="4"/>
  <c r="M421" i="4"/>
  <c r="M421" i="6"/>
  <c r="M35" i="4"/>
  <c r="M35" i="6"/>
  <c r="M645" i="4"/>
  <c r="M645" i="6"/>
  <c r="M295" i="6"/>
  <c r="M295" i="4"/>
  <c r="M329" i="6"/>
  <c r="M329" i="4"/>
  <c r="M347" i="6"/>
  <c r="M347" i="4"/>
  <c r="M700" i="4"/>
  <c r="M700" i="6"/>
  <c r="M532" i="4"/>
  <c r="M532" i="6"/>
  <c r="M792" i="6"/>
  <c r="M792" i="4"/>
  <c r="M940" i="4"/>
  <c r="M940" i="6"/>
  <c r="M522" i="4"/>
  <c r="M522" i="6"/>
  <c r="M215" i="6"/>
  <c r="M215" i="4"/>
  <c r="M1026" i="4"/>
  <c r="M1026" i="6"/>
  <c r="M1043" i="6"/>
  <c r="M1043" i="4"/>
  <c r="M704" i="6"/>
  <c r="M704" i="4"/>
  <c r="M89" i="6"/>
  <c r="M89" i="4"/>
  <c r="M147" i="4"/>
  <c r="M147" i="6"/>
  <c r="M882" i="6"/>
  <c r="M882" i="4"/>
  <c r="M474" i="4"/>
  <c r="M474" i="6"/>
  <c r="M953" i="6"/>
  <c r="M953" i="4"/>
  <c r="M392" i="6"/>
  <c r="M392" i="4"/>
  <c r="M654" i="4"/>
  <c r="M654" i="6"/>
  <c r="M707" i="4"/>
  <c r="M707" i="6"/>
  <c r="M1065" i="6"/>
  <c r="M1065" i="4"/>
  <c r="M927" i="4"/>
  <c r="M927" i="6"/>
  <c r="M614" i="4"/>
  <c r="M614" i="6"/>
  <c r="M103" i="6"/>
  <c r="M103" i="4"/>
  <c r="M1073" i="4"/>
  <c r="M1073" i="6"/>
  <c r="M694" i="6"/>
  <c r="M694" i="4"/>
  <c r="M919" i="6"/>
  <c r="M919" i="4"/>
  <c r="M1032" i="6"/>
  <c r="M1032" i="4"/>
  <c r="M797" i="6"/>
  <c r="M797" i="4"/>
  <c r="M54" i="6"/>
  <c r="M54" i="4"/>
  <c r="M194" i="6"/>
  <c r="M194" i="4"/>
  <c r="M404" i="6"/>
  <c r="M404" i="4"/>
  <c r="M675" i="6"/>
  <c r="M675" i="4"/>
  <c r="M303" i="6"/>
  <c r="M303" i="4"/>
  <c r="M424" i="4"/>
  <c r="M424" i="6"/>
  <c r="M890" i="4"/>
  <c r="M890" i="6"/>
  <c r="M766" i="6"/>
  <c r="M766" i="4"/>
  <c r="M326" i="6"/>
  <c r="M326" i="4"/>
  <c r="M343" i="6"/>
  <c r="M343" i="4"/>
  <c r="M376" i="4"/>
  <c r="M376" i="6"/>
  <c r="M323" i="4"/>
  <c r="M323" i="6"/>
  <c r="M219" i="6"/>
  <c r="M219" i="4"/>
  <c r="M863" i="4"/>
  <c r="M863" i="6"/>
  <c r="M768" i="6"/>
  <c r="M768" i="4"/>
  <c r="M501" i="6"/>
  <c r="M501" i="4"/>
  <c r="M1061" i="4"/>
  <c r="M1061" i="6"/>
  <c r="M820" i="6"/>
  <c r="M820" i="4"/>
  <c r="M113" i="6"/>
  <c r="M113" i="4"/>
  <c r="M60" i="6"/>
  <c r="M60" i="4"/>
  <c r="M230" i="6"/>
  <c r="M230" i="4"/>
  <c r="M793" i="6"/>
  <c r="M793" i="4"/>
  <c r="M753" i="6"/>
  <c r="M753" i="4"/>
  <c r="M13" i="4"/>
  <c r="M13" i="6"/>
  <c r="M269" i="6"/>
  <c r="M269" i="4"/>
  <c r="M164" i="6"/>
  <c r="M164" i="4"/>
  <c r="M375" i="4"/>
  <c r="M375" i="6"/>
  <c r="M486" i="6"/>
  <c r="M486" i="4"/>
  <c r="M95" i="4"/>
  <c r="M95" i="6"/>
  <c r="M677" i="6"/>
  <c r="M677" i="4"/>
  <c r="M570" i="6"/>
  <c r="M570" i="4"/>
  <c r="M760" i="4"/>
  <c r="M760" i="6"/>
  <c r="M15" i="6"/>
  <c r="M15" i="4"/>
  <c r="M345" i="4"/>
  <c r="M345" i="6"/>
  <c r="M339" i="6"/>
  <c r="M339" i="4"/>
  <c r="M669" i="4"/>
  <c r="M669" i="6"/>
  <c r="M605" i="4"/>
  <c r="M605" i="6"/>
  <c r="M555" i="4"/>
  <c r="M555" i="6"/>
  <c r="M91" i="6"/>
  <c r="M91" i="4"/>
  <c r="M291" i="4"/>
  <c r="M291" i="6"/>
  <c r="M41" i="6"/>
  <c r="M41" i="4"/>
  <c r="M317" i="6"/>
  <c r="M317" i="4"/>
  <c r="M1030" i="6"/>
  <c r="M1030" i="4"/>
  <c r="M861" i="6"/>
  <c r="M861" i="4"/>
  <c r="M556" i="6"/>
  <c r="M556" i="4"/>
  <c r="M106" i="4"/>
  <c r="M106" i="6"/>
  <c r="M51" i="6"/>
  <c r="M51" i="4"/>
  <c r="M198" i="6"/>
  <c r="M198" i="4"/>
  <c r="M735" i="4"/>
  <c r="M735" i="6"/>
  <c r="M96" i="6"/>
  <c r="M96" i="4"/>
  <c r="M774" i="4"/>
  <c r="M774" i="6"/>
  <c r="M224" i="4"/>
  <c r="M224" i="6"/>
  <c r="M575" i="6"/>
  <c r="M575" i="4"/>
  <c r="M297" i="6"/>
  <c r="M297" i="4"/>
  <c r="M759" i="4"/>
  <c r="M759" i="6"/>
  <c r="M857" i="6"/>
  <c r="M857" i="4"/>
  <c r="M133" i="4"/>
  <c r="M133" i="6"/>
  <c r="M401" i="6"/>
  <c r="M401" i="4"/>
  <c r="M767" i="6"/>
  <c r="M767" i="4"/>
  <c r="M611" i="4"/>
  <c r="M611" i="6"/>
  <c r="M185" i="4"/>
  <c r="M185" i="6"/>
  <c r="M155" i="4"/>
  <c r="M155" i="6"/>
  <c r="M56" i="4"/>
  <c r="M56" i="6"/>
  <c r="M340" i="6"/>
  <c r="M340" i="4"/>
  <c r="M33" i="6"/>
  <c r="M33" i="4"/>
  <c r="M530" i="4"/>
  <c r="M530" i="6"/>
  <c r="M559" i="4"/>
  <c r="M559" i="6"/>
  <c r="M212" i="4"/>
  <c r="M212" i="6"/>
  <c r="M344" i="4"/>
  <c r="M344" i="6"/>
  <c r="M697" i="6"/>
  <c r="M697" i="4"/>
  <c r="M923" i="6"/>
  <c r="M923" i="4"/>
  <c r="M996" i="6"/>
  <c r="M996" i="4"/>
  <c r="M725" i="6"/>
  <c r="M725" i="4"/>
  <c r="M307" i="6"/>
  <c r="M307" i="4"/>
  <c r="M112" i="6"/>
  <c r="M112" i="4"/>
  <c r="M244" i="4"/>
  <c r="M244" i="6"/>
  <c r="M795" i="6"/>
  <c r="M795" i="4"/>
  <c r="M842" i="6"/>
  <c r="M842" i="4"/>
  <c r="M544" i="6"/>
  <c r="M544" i="4"/>
  <c r="M1094" i="6"/>
  <c r="M1094" i="4"/>
  <c r="M772" i="4"/>
  <c r="M772" i="6"/>
  <c r="M378" i="4"/>
  <c r="M378" i="6"/>
  <c r="M581" i="6"/>
  <c r="M581" i="4"/>
  <c r="M918" i="4"/>
  <c r="M918" i="6"/>
  <c r="M316" i="4"/>
  <c r="M316" i="6"/>
  <c r="M165" i="6"/>
  <c r="M165" i="4"/>
  <c r="M726" i="4"/>
  <c r="M726" i="6"/>
  <c r="M285" i="4"/>
  <c r="M285" i="6"/>
  <c r="M396" i="6"/>
  <c r="M396" i="4"/>
  <c r="M723" i="4"/>
  <c r="M723" i="6"/>
  <c r="M864" i="6"/>
  <c r="M864" i="4"/>
  <c r="M577" i="4"/>
  <c r="M577" i="6"/>
  <c r="M558" i="6"/>
  <c r="M558" i="4"/>
  <c r="M804" i="4"/>
  <c r="M804" i="6"/>
  <c r="M439" i="4"/>
  <c r="M439" i="6"/>
  <c r="M290" i="6"/>
  <c r="M290" i="4"/>
  <c r="M473" i="4"/>
  <c r="M473" i="6"/>
  <c r="M992" i="6"/>
  <c r="M992" i="4"/>
  <c r="M791" i="4"/>
  <c r="M791" i="6"/>
  <c r="M276" i="4"/>
  <c r="M276" i="6"/>
  <c r="M720" i="4"/>
  <c r="M720" i="6"/>
  <c r="M703" i="4"/>
  <c r="M703" i="6"/>
  <c r="M748" i="6"/>
  <c r="M748" i="4"/>
  <c r="M9" i="4"/>
  <c r="M9" i="6"/>
  <c r="M710" i="4"/>
  <c r="M710" i="6"/>
  <c r="M571" i="4"/>
  <c r="M571" i="6"/>
  <c r="M79" i="6"/>
  <c r="M79" i="4"/>
  <c r="M379" i="4"/>
  <c r="M379" i="6"/>
  <c r="M102" i="4"/>
  <c r="M102" i="6"/>
  <c r="M922" i="6"/>
  <c r="M922" i="4"/>
  <c r="M557" i="6"/>
  <c r="M557" i="4"/>
  <c r="M598" i="4"/>
  <c r="M598" i="6"/>
  <c r="M118" i="4"/>
  <c r="M118" i="6"/>
  <c r="M332" i="6"/>
  <c r="M332" i="4"/>
  <c r="M476" i="4"/>
  <c r="M476" i="6"/>
  <c r="M744" i="6"/>
  <c r="M744" i="4"/>
  <c r="M455" i="6"/>
  <c r="M455" i="4"/>
  <c r="M263" i="6"/>
  <c r="M263" i="4"/>
  <c r="M960" i="4"/>
  <c r="M960" i="6"/>
  <c r="M832" i="6"/>
  <c r="M832" i="4"/>
  <c r="M893" i="4"/>
  <c r="M893" i="6"/>
  <c r="M390" i="4"/>
  <c r="M390" i="6"/>
  <c r="M480" i="4"/>
  <c r="M480" i="6"/>
  <c r="M904" i="4"/>
  <c r="M904" i="6"/>
  <c r="M6" i="4"/>
  <c r="M6" i="6"/>
  <c r="M124" i="4"/>
  <c r="M124" i="6"/>
  <c r="M466" i="6"/>
  <c r="M466" i="4"/>
  <c r="M1091" i="4"/>
  <c r="M1091" i="6"/>
  <c r="M192" i="6"/>
  <c r="M192" i="4"/>
  <c r="M634" i="6"/>
  <c r="M634" i="4"/>
  <c r="M991" i="6"/>
  <c r="M991" i="4"/>
  <c r="M1045" i="6"/>
  <c r="M1045" i="4"/>
  <c r="M144" i="6"/>
  <c r="M144" i="4"/>
  <c r="M402" i="6"/>
  <c r="M402" i="4"/>
  <c r="M912" i="6"/>
  <c r="M912" i="4"/>
  <c r="M1009" i="4"/>
  <c r="M1009" i="6"/>
  <c r="M560" i="4"/>
  <c r="M560" i="6"/>
  <c r="M2" i="4"/>
  <c r="M450" i="6"/>
  <c r="M450" i="4"/>
  <c r="M680" i="4"/>
  <c r="M680" i="6"/>
  <c r="M433" i="4"/>
  <c r="M433" i="6"/>
  <c r="M72" i="4"/>
  <c r="M72" i="6"/>
  <c r="M1016" i="6"/>
  <c r="M1016" i="4"/>
  <c r="M25" i="4"/>
  <c r="M25" i="6"/>
  <c r="M173" i="6"/>
  <c r="M173" i="4"/>
  <c r="M253" i="6"/>
  <c r="M253" i="4"/>
  <c r="M149" i="4"/>
  <c r="M149" i="6"/>
  <c r="M135" i="4"/>
  <c r="M135" i="6"/>
  <c r="M36" i="6"/>
  <c r="M36" i="4"/>
  <c r="M281" i="4"/>
  <c r="M281" i="6"/>
  <c r="M298" i="6"/>
  <c r="M298" i="4"/>
  <c r="M331" i="4"/>
  <c r="M331" i="6"/>
  <c r="M76" i="6"/>
  <c r="M76" i="4"/>
  <c r="M363" i="4"/>
  <c r="M363" i="6"/>
  <c r="M761" i="6"/>
  <c r="M761" i="4"/>
  <c r="M756" i="4"/>
  <c r="M756" i="6"/>
  <c r="M222" i="4"/>
  <c r="M222" i="6"/>
  <c r="M69" i="4"/>
  <c r="M69" i="6"/>
  <c r="M353" i="6"/>
  <c r="M353" i="4"/>
  <c r="M504" i="6"/>
  <c r="M504" i="4"/>
  <c r="M242" i="4"/>
  <c r="M242" i="6"/>
  <c r="M1079" i="4"/>
  <c r="M1079" i="6"/>
  <c r="M423" i="6"/>
  <c r="M423" i="4"/>
  <c r="M373" i="6"/>
  <c r="M373" i="4"/>
  <c r="M815" i="4"/>
  <c r="M815" i="6"/>
  <c r="M817" i="4"/>
  <c r="M817" i="6"/>
  <c r="M932" i="4"/>
  <c r="M932" i="6"/>
  <c r="M692" i="4"/>
  <c r="M692" i="6"/>
  <c r="M479" i="4"/>
  <c r="M479" i="6"/>
  <c r="M1034" i="6"/>
  <c r="M1034" i="4"/>
  <c r="M845" i="4"/>
  <c r="M845" i="6"/>
  <c r="M521" i="6"/>
  <c r="M521" i="4"/>
  <c r="M755" i="4"/>
  <c r="M755" i="6"/>
  <c r="M518" i="6"/>
  <c r="M518" i="4"/>
  <c r="M203" i="6"/>
  <c r="M203" i="4"/>
  <c r="M471" i="6"/>
  <c r="M471" i="4"/>
  <c r="M850" i="4"/>
  <c r="M850" i="6"/>
  <c r="M356" i="6"/>
  <c r="M356" i="4"/>
  <c r="M74" i="6"/>
  <c r="M74" i="4"/>
  <c r="M306" i="6"/>
  <c r="M306" i="4"/>
  <c r="M20" i="6"/>
  <c r="M20" i="4"/>
  <c r="M825" i="4"/>
  <c r="M825" i="6"/>
  <c r="M170" i="6"/>
  <c r="M170" i="4"/>
  <c r="M231" i="4"/>
  <c r="M231" i="6"/>
  <c r="M536" i="6"/>
  <c r="M536" i="4"/>
  <c r="M617" i="4"/>
  <c r="M617" i="6"/>
  <c r="M82" i="6"/>
  <c r="M82" i="4"/>
  <c r="M801" i="4"/>
  <c r="M801" i="6"/>
  <c r="M369" i="6"/>
  <c r="M369" i="4"/>
  <c r="M657" i="4"/>
  <c r="M657" i="6"/>
  <c r="M495" i="6"/>
  <c r="M495" i="4"/>
  <c r="M696" i="6"/>
  <c r="M696" i="4"/>
  <c r="M130" i="4"/>
  <c r="M130" i="6"/>
  <c r="M324" i="4"/>
  <c r="M324" i="6"/>
  <c r="M660" i="4"/>
  <c r="M660" i="6"/>
  <c r="M729" i="4"/>
  <c r="M729" i="6"/>
  <c r="M781" i="4"/>
  <c r="M781" i="6"/>
  <c r="M874" i="6"/>
  <c r="M874" i="4"/>
  <c r="M309" i="6"/>
  <c r="M309" i="4"/>
  <c r="M749" i="6"/>
  <c r="M749" i="4"/>
  <c r="M519" i="4"/>
  <c r="M519" i="6"/>
  <c r="M46" i="4"/>
  <c r="M46" i="6"/>
  <c r="M889" i="4"/>
  <c r="M889" i="6"/>
  <c r="M994" i="6"/>
  <c r="M994" i="4"/>
  <c r="M773" i="4"/>
  <c r="M773" i="6"/>
  <c r="M631" i="4"/>
  <c r="M631" i="6"/>
  <c r="M250" i="6"/>
  <c r="M250" i="4"/>
  <c r="M494" i="4"/>
  <c r="M494" i="6"/>
  <c r="M394" i="6"/>
  <c r="M394" i="4"/>
  <c r="M368" i="6"/>
  <c r="M368" i="4"/>
  <c r="M656" i="6"/>
  <c r="M656" i="4"/>
  <c r="M444" i="6"/>
  <c r="M444" i="4"/>
  <c r="M98" i="4"/>
  <c r="M98" i="6"/>
  <c r="M553" i="6"/>
  <c r="M553" i="4"/>
  <c r="M109" i="4"/>
  <c r="M109" i="6"/>
  <c r="M838" i="4"/>
  <c r="M838" i="6"/>
  <c r="M119" i="4"/>
  <c r="M119" i="6"/>
  <c r="M457" i="4"/>
  <c r="M457" i="6"/>
  <c r="M436" i="4"/>
  <c r="M436" i="6"/>
  <c r="M778" i="6"/>
  <c r="M778" i="4"/>
  <c r="M204" i="4"/>
  <c r="M204" i="6"/>
  <c r="M1037" i="4"/>
  <c r="M1037" i="6"/>
  <c r="M273" i="4"/>
  <c r="M273" i="6"/>
  <c r="M586" i="6"/>
  <c r="M586" i="4"/>
  <c r="M391" i="4"/>
  <c r="M391" i="6"/>
  <c r="M32" i="6"/>
  <c r="M32" i="4"/>
  <c r="M928" i="6"/>
  <c r="M928" i="4"/>
  <c r="M851" i="4"/>
  <c r="M851" i="6"/>
  <c r="M942" i="6"/>
  <c r="M942" i="4"/>
  <c r="M478" i="4"/>
  <c r="M478" i="6"/>
  <c r="M258" i="6"/>
  <c r="M258" i="4"/>
  <c r="M179" i="6"/>
  <c r="M179" i="4"/>
  <c r="M597" i="6"/>
  <c r="M597" i="4"/>
  <c r="M1015" i="4"/>
  <c r="M1015" i="6"/>
  <c r="M1063" i="6"/>
  <c r="M1063" i="4"/>
  <c r="M208" i="6"/>
  <c r="M208" i="4"/>
  <c r="M335" i="6"/>
  <c r="M335" i="4"/>
  <c r="M228" i="6"/>
  <c r="M228" i="4"/>
  <c r="M683" i="6"/>
  <c r="M683" i="4"/>
  <c r="M66" i="4"/>
  <c r="M66" i="6"/>
  <c r="M207" i="6"/>
  <c r="M207" i="4"/>
  <c r="M245" i="4"/>
  <c r="M245" i="6"/>
  <c r="M823" i="6"/>
  <c r="M823" i="4"/>
  <c r="M672" i="6"/>
  <c r="M672" i="4"/>
  <c r="M107" i="4"/>
  <c r="M107" i="6"/>
  <c r="M564" i="6"/>
  <c r="M564" i="4"/>
  <c r="M395" i="4"/>
  <c r="M395" i="6"/>
  <c r="M1024" i="4"/>
  <c r="M1024" i="6"/>
  <c r="M582" i="4"/>
  <c r="M582" i="6"/>
  <c r="M85" i="4"/>
  <c r="M85" i="6"/>
  <c r="M843" i="4"/>
  <c r="M843" i="6"/>
  <c r="M636" i="6"/>
  <c r="M636" i="4"/>
  <c r="M507" i="6"/>
  <c r="M507" i="4"/>
  <c r="M679" i="6"/>
  <c r="M679" i="4"/>
  <c r="M910" i="6"/>
  <c r="M910" i="4"/>
  <c r="M78" i="4"/>
  <c r="M78" i="6"/>
  <c r="M357" i="4"/>
  <c r="M357" i="6"/>
  <c r="M180" i="6"/>
  <c r="M180" i="4"/>
  <c r="M776" i="6"/>
  <c r="M776" i="4"/>
  <c r="M186" i="4"/>
  <c r="M186" i="6"/>
  <c r="M502" i="6"/>
  <c r="M502" i="4"/>
  <c r="M716" i="4"/>
  <c r="M716" i="6"/>
  <c r="M443" i="4"/>
  <c r="M443" i="6"/>
  <c r="M1019" i="4"/>
  <c r="M1019" i="6"/>
  <c r="M104" i="6"/>
  <c r="M104" i="4"/>
  <c r="M780" i="6"/>
  <c r="M780" i="4"/>
  <c r="M384" i="4"/>
  <c r="M384" i="6"/>
  <c r="M785" i="4"/>
  <c r="M785" i="6"/>
  <c r="M526" i="6"/>
  <c r="M526" i="4"/>
  <c r="M965" i="6"/>
  <c r="M965" i="4"/>
  <c r="M38" i="6"/>
  <c r="M38" i="4"/>
  <c r="M453" i="4"/>
  <c r="M453" i="6"/>
  <c r="M719" i="6"/>
  <c r="M719" i="4"/>
  <c r="M754" i="6"/>
  <c r="M754" i="4"/>
  <c r="M596" i="6"/>
  <c r="M596" i="4"/>
  <c r="M545" i="4"/>
  <c r="M545" i="6"/>
  <c r="M709" i="6"/>
  <c r="M709" i="4"/>
  <c r="M1077" i="6"/>
  <c r="M1077" i="4"/>
  <c r="M337" i="4"/>
  <c r="M337" i="6"/>
  <c r="M790" i="4"/>
  <c r="M790" i="6"/>
  <c r="M599" i="4"/>
  <c r="M599" i="6"/>
  <c r="M534" i="4"/>
  <c r="M534" i="6"/>
  <c r="M964" i="6"/>
  <c r="M964" i="4"/>
  <c r="M447" i="6"/>
  <c r="M447" i="4"/>
  <c r="M47" i="4"/>
  <c r="M47" i="6"/>
  <c r="M315" i="6"/>
  <c r="M315" i="4"/>
  <c r="M1062" i="4"/>
  <c r="M1062" i="6"/>
  <c r="M659" i="6"/>
  <c r="M659" i="4"/>
  <c r="M938" i="6"/>
  <c r="M938" i="4"/>
  <c r="M178" i="4"/>
  <c r="M178" i="6"/>
  <c r="M24" i="6"/>
  <c r="M24" i="4"/>
  <c r="M730" i="6"/>
  <c r="M730" i="4"/>
  <c r="M745" i="4"/>
  <c r="M745" i="6"/>
  <c r="M894" i="6"/>
  <c r="M894" i="4"/>
  <c r="M913" i="6"/>
  <c r="M913" i="4"/>
  <c r="M438" i="4"/>
  <c r="M438" i="6"/>
  <c r="M585" i="4"/>
  <c r="M585" i="6"/>
  <c r="M717" i="6"/>
  <c r="M717" i="4"/>
  <c r="M1023" i="6"/>
  <c r="M1023" i="4"/>
  <c r="M787" i="4"/>
  <c r="M787" i="6"/>
  <c r="M512" i="4"/>
  <c r="M512" i="6"/>
  <c r="M442" i="4"/>
  <c r="M442" i="6"/>
  <c r="M341" i="4"/>
  <c r="M341" i="6"/>
  <c r="M802" i="4"/>
  <c r="M802" i="6"/>
  <c r="M752" i="6"/>
  <c r="M752" i="4"/>
  <c r="M610" i="4"/>
  <c r="M610" i="6"/>
  <c r="M451" i="4"/>
  <c r="M451" i="6"/>
  <c r="M503" i="6"/>
  <c r="M503" i="4"/>
  <c r="M516" i="4"/>
  <c r="M516" i="6"/>
  <c r="M1064" i="4"/>
  <c r="M1064" i="6"/>
  <c r="M831" i="4"/>
  <c r="M831" i="6"/>
  <c r="M576" i="4"/>
  <c r="M576" i="6"/>
  <c r="M415" i="6"/>
  <c r="M415" i="4"/>
  <c r="M159" i="4"/>
  <c r="M159" i="6"/>
  <c r="M342" i="4"/>
  <c r="M342" i="6"/>
  <c r="M459" i="6"/>
  <c r="M459" i="4"/>
  <c r="M333" i="6"/>
  <c r="M333" i="4"/>
  <c r="M1083" i="6"/>
  <c r="M1083" i="4"/>
  <c r="M408" i="6"/>
  <c r="M408" i="4"/>
  <c r="M902" i="6"/>
  <c r="M902" i="4"/>
  <c r="M906" i="6"/>
  <c r="M906" i="4"/>
  <c r="M1046" i="6"/>
  <c r="M1046" i="4"/>
  <c r="M613" i="6"/>
  <c r="M613" i="4"/>
  <c r="M213" i="4"/>
  <c r="M213" i="6"/>
  <c r="M264" i="6"/>
  <c r="M264" i="4"/>
  <c r="M382" i="6"/>
  <c r="M382" i="4"/>
  <c r="M618" i="6"/>
  <c r="M618" i="4"/>
  <c r="M740" i="6"/>
  <c r="M740" i="4"/>
  <c r="M525" i="6"/>
  <c r="M525" i="4"/>
  <c r="M114" i="4"/>
  <c r="M114" i="6"/>
  <c r="M806" i="4"/>
  <c r="M806" i="6"/>
  <c r="M410" i="4"/>
  <c r="M410" i="6"/>
  <c r="M161" i="6"/>
  <c r="M161" i="4"/>
  <c r="M901" i="6"/>
  <c r="M901" i="4"/>
  <c r="M721" i="6"/>
  <c r="M721" i="4"/>
  <c r="M949" i="6"/>
  <c r="M949" i="4"/>
  <c r="M81" i="6"/>
  <c r="M81" i="4"/>
  <c r="M370" i="4"/>
  <c r="M370" i="6"/>
  <c r="M619" i="4"/>
  <c r="M619" i="6"/>
  <c r="M885" i="6"/>
  <c r="M885" i="4"/>
  <c r="M731" i="6"/>
  <c r="M731" i="4"/>
  <c r="M527" i="4"/>
  <c r="M527" i="6"/>
  <c r="M280" i="6"/>
  <c r="M280" i="4"/>
  <c r="M1017" i="4"/>
  <c r="M1017" i="6"/>
  <c r="M139" i="4"/>
  <c r="M139" i="6"/>
  <c r="M1053" i="6"/>
  <c r="M1053" i="4"/>
  <c r="M572" i="4"/>
  <c r="M572" i="6"/>
  <c r="M1068" i="4"/>
  <c r="M1068" i="6"/>
  <c r="M126" i="4"/>
  <c r="M126" i="6"/>
  <c r="M711" i="6"/>
  <c r="M711" i="4"/>
  <c r="M70" i="4"/>
  <c r="M70" i="6"/>
  <c r="M836" i="6"/>
  <c r="M836" i="4"/>
  <c r="M984" i="4"/>
  <c r="M984" i="6"/>
  <c r="M422" i="6"/>
  <c r="M422" i="4"/>
  <c r="M201" i="6"/>
  <c r="M201" i="4"/>
  <c r="M728" i="6"/>
  <c r="M728" i="4"/>
  <c r="J972" i="6"/>
  <c r="J705" i="6"/>
  <c r="J506" i="6"/>
  <c r="J977" i="6"/>
  <c r="J200" i="6"/>
  <c r="J1097" i="6"/>
  <c r="J123" i="6"/>
  <c r="J1096" i="6"/>
  <c r="J1054" i="6"/>
  <c r="J878" i="6"/>
  <c r="J935" i="6"/>
  <c r="J974" i="6"/>
  <c r="J17" i="6"/>
  <c r="J587" i="6"/>
  <c r="J1085" i="6"/>
  <c r="J120" i="6"/>
  <c r="J322" i="6"/>
  <c r="J895" i="6"/>
  <c r="J626" i="6"/>
  <c r="J1021" i="6"/>
  <c r="J184" i="6"/>
  <c r="J898" i="6"/>
  <c r="J101" i="6"/>
  <c r="J664" i="6"/>
  <c r="J1084" i="6"/>
  <c r="J876" i="6"/>
  <c r="J784" i="6"/>
  <c r="J58" i="6"/>
  <c r="J641" i="6"/>
  <c r="J917" i="6"/>
  <c r="J481" i="6"/>
  <c r="J247" i="6"/>
  <c r="J227" i="6"/>
  <c r="J834" i="6"/>
  <c r="J399" i="6"/>
  <c r="J872" i="6"/>
  <c r="J1090" i="6"/>
  <c r="J1088" i="6"/>
  <c r="J933" i="6"/>
  <c r="J1000" i="6"/>
  <c r="J643" i="6"/>
  <c r="J1060" i="6"/>
  <c r="J463" i="6"/>
  <c r="J166" i="6"/>
  <c r="J702" i="6"/>
  <c r="J632" i="6"/>
  <c r="J857" i="6"/>
  <c r="J774" i="6"/>
  <c r="J855" i="6"/>
  <c r="J603" i="6"/>
  <c r="J107" i="6"/>
  <c r="J842" i="6"/>
  <c r="J341" i="6"/>
  <c r="J1017" i="6"/>
  <c r="J769" i="6"/>
  <c r="J337" i="6"/>
  <c r="J275" i="6"/>
  <c r="J780" i="6"/>
  <c r="J106" i="6"/>
  <c r="J778" i="6"/>
  <c r="J211" i="6"/>
  <c r="J902" i="6"/>
  <c r="J985" i="6"/>
  <c r="J754" i="6"/>
  <c r="J312" i="6"/>
  <c r="J102" i="6"/>
  <c r="J273" i="6"/>
  <c r="J108" i="6"/>
  <c r="J74" i="6"/>
  <c r="J983" i="6"/>
  <c r="J91" i="6"/>
  <c r="J928" i="6"/>
  <c r="J363" i="6"/>
  <c r="J444" i="6"/>
  <c r="J724" i="6"/>
  <c r="J165" i="6"/>
  <c r="J96" i="6"/>
  <c r="J366" i="6"/>
  <c r="J716" i="6"/>
  <c r="J910" i="6"/>
  <c r="J805" i="6"/>
  <c r="J459" i="6"/>
  <c r="J843" i="6"/>
  <c r="J725" i="6"/>
  <c r="J21" i="6"/>
  <c r="J615" i="6"/>
  <c r="J268" i="6"/>
  <c r="J453" i="6"/>
  <c r="J631" i="6"/>
  <c r="J838" i="6"/>
  <c r="J1003" i="6"/>
  <c r="J803" i="6"/>
  <c r="J460" i="6"/>
  <c r="J770" i="6"/>
  <c r="J332" i="6"/>
  <c r="J179" i="6"/>
  <c r="J26" i="6"/>
  <c r="J669" i="6"/>
  <c r="J208" i="6"/>
  <c r="J582" i="6"/>
  <c r="J219" i="6"/>
  <c r="J556" i="6"/>
  <c r="J41" i="6"/>
  <c r="J1093" i="6"/>
  <c r="J599" i="6"/>
  <c r="J2" i="7"/>
  <c r="J298" i="6"/>
  <c r="J976" i="6"/>
  <c r="J468" i="6"/>
  <c r="J449" i="6"/>
  <c r="J204" i="6"/>
  <c r="J498" i="6"/>
  <c r="J511" i="6"/>
  <c r="J588" i="6"/>
  <c r="J382" i="6"/>
  <c r="J567" i="6"/>
  <c r="J694" i="6"/>
  <c r="J925" i="6"/>
  <c r="J525" i="6"/>
  <c r="J274" i="6"/>
  <c r="J732" i="6"/>
  <c r="J600" i="6"/>
  <c r="J485" i="6"/>
  <c r="J858" i="6"/>
  <c r="J429" i="6"/>
  <c r="J996" i="6"/>
  <c r="J1024" i="6"/>
  <c r="J130" i="6"/>
  <c r="J715" i="6"/>
  <c r="J69" i="6"/>
  <c r="J864" i="6"/>
  <c r="J446" i="6"/>
  <c r="J203" i="6"/>
  <c r="J421" i="6"/>
  <c r="J659" i="6"/>
  <c r="J238" i="6"/>
  <c r="J373" i="6"/>
  <c r="J66" i="6"/>
  <c r="J991" i="6"/>
  <c r="J735" i="6"/>
  <c r="J518" i="6"/>
  <c r="J757" i="6"/>
  <c r="J409" i="6"/>
  <c r="J1095" i="6"/>
  <c r="J828" i="6"/>
  <c r="J98" i="6"/>
  <c r="J596" i="6"/>
  <c r="J285" i="6"/>
  <c r="J497" i="6"/>
  <c r="J277" i="6"/>
  <c r="J236" i="6"/>
  <c r="J192" i="6"/>
  <c r="J663" i="6"/>
  <c r="J362" i="6"/>
  <c r="J634" i="6"/>
  <c r="J426" i="6"/>
  <c r="J958" i="6"/>
  <c r="J78" i="6"/>
  <c r="J1013" i="6"/>
  <c r="J519" i="6"/>
  <c r="J1025" i="6"/>
  <c r="J982" i="6"/>
  <c r="J154" i="6"/>
  <c r="J1026" i="6"/>
  <c r="J178" i="6"/>
  <c r="J553" i="6"/>
  <c r="J60" i="6"/>
  <c r="J1023" i="6"/>
  <c r="J8" i="6"/>
  <c r="J561" i="6"/>
  <c r="J998" i="6"/>
  <c r="J258" i="6"/>
  <c r="J190" i="6"/>
  <c r="J1065" i="6"/>
  <c r="J1087" i="6"/>
  <c r="J744" i="6"/>
  <c r="J823" i="6"/>
  <c r="J703" i="6"/>
  <c r="J756" i="6"/>
  <c r="J772" i="6"/>
  <c r="J795" i="6"/>
  <c r="J1043" i="6"/>
  <c r="J923" i="6"/>
  <c r="J937" i="6"/>
  <c r="J660" i="6"/>
  <c r="J639" i="6"/>
  <c r="J46" i="6"/>
  <c r="J918" i="6"/>
  <c r="J1078" i="6"/>
  <c r="J344" i="6"/>
  <c r="J504" i="6"/>
  <c r="J753" i="6"/>
  <c r="J571" i="6"/>
  <c r="J792" i="6"/>
  <c r="J307" i="6"/>
  <c r="J240" i="6"/>
  <c r="J721" i="6"/>
  <c r="J645" i="6"/>
  <c r="J157" i="6"/>
  <c r="J794" i="6"/>
  <c r="J451" i="6"/>
  <c r="J167" i="6"/>
  <c r="J213" i="6"/>
  <c r="J189" i="6"/>
  <c r="J396" i="6"/>
  <c r="J177" i="6"/>
  <c r="J40" i="6"/>
  <c r="J804" i="6"/>
  <c r="J1039" i="6"/>
  <c r="J403" i="6"/>
  <c r="J964" i="6"/>
  <c r="J997" i="6"/>
  <c r="J455" i="6"/>
  <c r="J658" i="6"/>
  <c r="J875" i="6"/>
  <c r="J313" i="6"/>
  <c r="J723" i="6"/>
  <c r="J564" i="6"/>
  <c r="J760" i="6"/>
  <c r="J1069" i="6"/>
  <c r="J839" i="6"/>
  <c r="J633" i="6"/>
  <c r="J1076" i="6"/>
  <c r="J873" i="6"/>
  <c r="J1052" i="6"/>
  <c r="J76" i="6"/>
  <c r="J510" i="6"/>
  <c r="J927" i="6"/>
  <c r="J54" i="6"/>
  <c r="J955" i="6"/>
  <c r="J250" i="6"/>
  <c r="J604" i="6"/>
  <c r="J942" i="6"/>
  <c r="J105" i="6"/>
  <c r="J1016" i="6"/>
  <c r="J153" i="6"/>
  <c r="J36" i="6"/>
  <c r="J830" i="6"/>
  <c r="J1098" i="6"/>
  <c r="J109" i="6"/>
  <c r="J1049" i="6"/>
  <c r="J401" i="6"/>
  <c r="J345" i="6"/>
  <c r="J960" i="6"/>
  <c r="J915" i="6"/>
  <c r="J728" i="6"/>
  <c r="J526" i="6"/>
  <c r="J738" i="6"/>
  <c r="J741" i="6"/>
  <c r="J710" i="6"/>
  <c r="J248" i="6"/>
  <c r="J1094" i="6"/>
  <c r="J894" i="6"/>
  <c r="J378" i="6"/>
  <c r="J264" i="6"/>
  <c r="J657" i="6"/>
  <c r="J695" i="6"/>
  <c r="J352" i="6"/>
  <c r="J625" i="6"/>
  <c r="J93" i="6"/>
  <c r="J947" i="6"/>
  <c r="J926" i="6"/>
  <c r="J879" i="6"/>
  <c r="J936" i="6"/>
  <c r="J251" i="6"/>
  <c r="J566" i="6"/>
  <c r="J903" i="6"/>
  <c r="J221" i="6"/>
  <c r="J993" i="6"/>
  <c r="J466" i="6"/>
  <c r="J1063" i="6"/>
  <c r="J940" i="6"/>
  <c r="J191" i="6"/>
  <c r="J358" i="6"/>
  <c r="J1100" i="6"/>
  <c r="J183" i="6"/>
  <c r="J139" i="6"/>
  <c r="J1008" i="6"/>
  <c r="J212" i="6"/>
  <c r="J1083" i="6"/>
  <c r="J969" i="6"/>
  <c r="J882" i="6"/>
  <c r="J528" i="6"/>
  <c r="J503" i="6"/>
  <c r="J719" i="6"/>
  <c r="J919" i="6"/>
  <c r="J340" i="6"/>
  <c r="J548" i="6"/>
  <c r="J176" i="6"/>
  <c r="J761" i="6"/>
  <c r="J25" i="6"/>
  <c r="J141" i="6"/>
  <c r="J768" i="6"/>
  <c r="J1075" i="6"/>
  <c r="J1080" i="6"/>
  <c r="J1099" i="6"/>
  <c r="J1072" i="6"/>
  <c r="J496" i="6"/>
  <c r="J290" i="6"/>
  <c r="J939" i="6"/>
  <c r="J252" i="6"/>
  <c r="J733" i="6"/>
  <c r="J630" i="6"/>
  <c r="J19" i="6"/>
  <c r="J889" i="6"/>
  <c r="J24" i="6"/>
  <c r="J499" i="6"/>
  <c r="J845" i="6"/>
  <c r="J442" i="6"/>
  <c r="J222" i="6"/>
  <c r="J448" i="6"/>
  <c r="J722" i="6"/>
  <c r="J742" i="6"/>
  <c r="J851" i="6"/>
  <c r="J431" i="6"/>
  <c r="J837" i="6"/>
  <c r="J193" i="6"/>
  <c r="J523" i="6"/>
  <c r="J821" i="6"/>
  <c r="J150" i="6"/>
  <c r="J922" i="6"/>
  <c r="J824" i="6"/>
  <c r="J560" i="6"/>
  <c r="J133" i="6"/>
  <c r="J973" i="6"/>
  <c r="J155" i="6"/>
  <c r="J230" i="6"/>
  <c r="J911" i="6"/>
  <c r="J1020" i="6"/>
  <c r="J11" i="6"/>
  <c r="J629" i="6"/>
  <c r="J829" i="6"/>
  <c r="J55" i="6"/>
  <c r="J783" i="6"/>
  <c r="J1086" i="6"/>
  <c r="J743" i="6"/>
  <c r="J1018" i="6"/>
  <c r="J474" i="6"/>
  <c r="J908" i="6"/>
  <c r="J50" i="6"/>
  <c r="J333" i="6"/>
  <c r="J730" i="6"/>
  <c r="J579" i="6"/>
  <c r="J846" i="6"/>
  <c r="J125" i="6"/>
  <c r="J575" i="6"/>
  <c r="J269" i="6"/>
  <c r="J673" i="6"/>
  <c r="J620" i="6"/>
  <c r="J500" i="6"/>
  <c r="J989" i="6"/>
  <c r="J591" i="6"/>
  <c r="J559" i="6"/>
  <c r="J231" i="6"/>
  <c r="J51" i="6"/>
  <c r="J562" i="6"/>
  <c r="J656" i="6"/>
  <c r="J443" i="6"/>
  <c r="J1092" i="6"/>
  <c r="J984" i="6"/>
  <c r="J745" i="6"/>
  <c r="J100" i="6"/>
  <c r="J863" i="6"/>
  <c r="J62" i="6"/>
  <c r="J233" i="6"/>
  <c r="J329" i="6"/>
  <c r="J787" i="6"/>
  <c r="J941" i="6"/>
  <c r="J654" i="6"/>
  <c r="J636" i="6"/>
  <c r="J207" i="6"/>
  <c r="J576" i="6"/>
  <c r="J323" i="6"/>
  <c r="J357" i="6"/>
  <c r="J987" i="6"/>
  <c r="J284" i="6"/>
  <c r="J865" i="6"/>
  <c r="J954" i="6"/>
  <c r="J287" i="6"/>
  <c r="J27" i="6"/>
  <c r="J434" i="6"/>
  <c r="J400" i="6"/>
  <c r="J750" i="6"/>
  <c r="J257" i="6"/>
  <c r="J325" i="6"/>
  <c r="J759" i="6"/>
  <c r="J666" i="6"/>
  <c r="J361" i="6"/>
  <c r="J826" i="6"/>
  <c r="J551" i="6"/>
  <c r="J785" i="6"/>
  <c r="J394" i="6"/>
  <c r="J45" i="6"/>
  <c r="J945" i="6"/>
  <c r="J43" i="6"/>
  <c r="J81" i="6"/>
  <c r="J714" i="6"/>
  <c r="J524" i="6"/>
  <c r="J317" i="6"/>
  <c r="J749" i="6"/>
  <c r="J618" i="6"/>
  <c r="J572" i="6"/>
  <c r="J75" i="6"/>
  <c r="J914" i="6"/>
  <c r="J270" i="6"/>
  <c r="J802" i="6"/>
  <c r="J311" i="6"/>
  <c r="J309" i="6"/>
  <c r="J700" i="6"/>
  <c r="J616" i="6"/>
  <c r="J861" i="6"/>
  <c r="J891" i="6"/>
  <c r="J505" i="6"/>
  <c r="J635" i="6"/>
  <c r="J871" i="6"/>
  <c r="J320" i="6"/>
  <c r="J348" i="6"/>
  <c r="J758" i="6"/>
  <c r="J517" i="6"/>
  <c r="J86" i="6"/>
  <c r="J595" i="6"/>
  <c r="J1048" i="6"/>
  <c r="J699" i="6"/>
  <c r="J289" i="6"/>
  <c r="J327" i="6"/>
  <c r="J999" i="6"/>
  <c r="J161" i="6"/>
  <c r="J932" i="6"/>
  <c r="J788" i="6"/>
  <c r="J1066" i="6"/>
  <c r="J642" i="6"/>
  <c r="J23" i="6"/>
  <c r="J151" i="6"/>
  <c r="J867" i="6"/>
  <c r="J644" i="6"/>
  <c r="J22" i="6"/>
  <c r="J134" i="6"/>
  <c r="J319" i="6"/>
  <c r="J484" i="6"/>
  <c r="J971" i="6"/>
  <c r="J92" i="6"/>
  <c r="J480" i="6"/>
  <c r="J57" i="6"/>
  <c r="J789" i="6"/>
  <c r="J1031" i="6"/>
  <c r="J854" i="6"/>
  <c r="J593" i="6"/>
  <c r="J493" i="6"/>
  <c r="J259" i="6"/>
  <c r="J1059" i="6"/>
  <c r="J122" i="6"/>
  <c r="J188" i="6"/>
  <c r="J32" i="6"/>
  <c r="J900" i="6"/>
  <c r="J1081" i="6"/>
  <c r="J117" i="6"/>
  <c r="J1056" i="6"/>
  <c r="J1057" i="6"/>
  <c r="J849" i="6"/>
  <c r="J796" i="6"/>
  <c r="J675" i="6"/>
  <c r="J585" i="6"/>
  <c r="J934" i="6"/>
  <c r="J782" i="6"/>
  <c r="J1058" i="6"/>
  <c r="J1091" i="6"/>
  <c r="J149" i="6"/>
  <c r="J748" i="6"/>
  <c r="J288" i="6"/>
  <c r="J870" i="6"/>
  <c r="J885" i="6"/>
  <c r="J254" i="6"/>
  <c r="J622" i="6"/>
  <c r="J301" i="6"/>
  <c r="J547" i="6"/>
  <c r="J80" i="6"/>
  <c r="J488" i="6"/>
  <c r="J764" i="6"/>
  <c r="J1027" i="6"/>
  <c r="J1004" i="6"/>
  <c r="J255" i="6"/>
  <c r="J103" i="6"/>
  <c r="J1002" i="6"/>
  <c r="J365" i="6"/>
  <c r="J235" i="6"/>
  <c r="J767" i="6"/>
  <c r="J291" i="6"/>
  <c r="J957" i="6"/>
  <c r="J70" i="6"/>
  <c r="J840" i="6"/>
  <c r="J693" i="6"/>
  <c r="J819" i="6"/>
  <c r="J97" i="6"/>
  <c r="J598" i="6"/>
  <c r="J331" i="6"/>
  <c r="J628" i="6"/>
  <c r="J216" i="6"/>
  <c r="J1029" i="6"/>
  <c r="J349" i="6"/>
  <c r="J435" i="6"/>
  <c r="J1046" i="6"/>
  <c r="J152" i="6"/>
  <c r="J822" i="6"/>
  <c r="J367" i="6"/>
  <c r="J124" i="6"/>
  <c r="J655" i="6"/>
  <c r="J1074" i="6"/>
  <c r="J707" i="6"/>
  <c r="J986" i="6"/>
  <c r="J388" i="6"/>
  <c r="J465" i="6"/>
  <c r="J1036" i="6"/>
  <c r="J195" i="6"/>
  <c r="J555" i="6"/>
  <c r="J256" i="6"/>
  <c r="J554" i="6"/>
  <c r="J565" i="6"/>
  <c r="J583" i="6"/>
  <c r="J619" i="6"/>
  <c r="J441" i="6"/>
  <c r="J432" i="6"/>
  <c r="J638" i="6"/>
  <c r="J168" i="6"/>
  <c r="J83" i="6"/>
  <c r="J899" i="6"/>
  <c r="J210" i="6"/>
  <c r="J797" i="6"/>
  <c r="J94" i="6"/>
  <c r="J402" i="6"/>
  <c r="J1015" i="6"/>
  <c r="J661" i="6"/>
  <c r="J121" i="6"/>
  <c r="J52" i="6"/>
  <c r="J324" i="6"/>
  <c r="J61" i="6"/>
  <c r="J59" i="6"/>
  <c r="J239" i="6"/>
  <c r="J763" i="6"/>
  <c r="J950" i="6"/>
  <c r="J762" i="6"/>
  <c r="J546" i="6"/>
  <c r="J729" i="6"/>
  <c r="J162" i="6"/>
  <c r="J1011" i="6"/>
  <c r="J10" i="6"/>
  <c r="J132" i="6"/>
  <c r="J852" i="6"/>
  <c r="J514" i="6"/>
  <c r="J7" i="6"/>
  <c r="J623" i="6"/>
  <c r="J4" i="6"/>
  <c r="J12" i="6"/>
  <c r="J395" i="6"/>
  <c r="J140" i="6"/>
  <c r="J766" i="6"/>
  <c r="J994" i="6"/>
  <c r="J909" i="6"/>
  <c r="J44" i="6"/>
  <c r="J5" i="6"/>
  <c r="J594" i="6"/>
  <c r="J916" i="6"/>
  <c r="J310" i="6"/>
  <c r="J187" i="6"/>
  <c r="J734" i="6"/>
  <c r="J718" i="6"/>
  <c r="J672" i="6"/>
  <c r="J328" i="6"/>
  <c r="J387" i="6"/>
  <c r="J897" i="6"/>
  <c r="J368" i="6"/>
  <c r="J624" i="6"/>
  <c r="J698" i="6"/>
  <c r="J156" i="6"/>
  <c r="J218" i="6"/>
  <c r="J1064" i="6"/>
  <c r="J798" i="6"/>
  <c r="J37" i="6"/>
  <c r="J765" i="6"/>
  <c r="J501" i="6"/>
  <c r="J904" i="6"/>
  <c r="J77" i="6"/>
  <c r="J866" i="6"/>
  <c r="J905" i="6"/>
  <c r="J627" i="6"/>
  <c r="J209" i="6"/>
  <c r="J138" i="6"/>
  <c r="J206" i="6"/>
  <c r="J662" i="6"/>
  <c r="J951" i="6"/>
  <c r="J696" i="6"/>
  <c r="J437" i="6"/>
  <c r="J665" i="6"/>
  <c r="J1001" i="6"/>
  <c r="J1041" i="6"/>
  <c r="J775" i="6"/>
  <c r="J343" i="6"/>
  <c r="J476" i="6"/>
  <c r="J392" i="6"/>
  <c r="J835" i="6"/>
  <c r="J592" i="6"/>
  <c r="J1037" i="6"/>
  <c r="J975" i="6"/>
  <c r="J1022" i="6"/>
  <c r="J1033" i="6"/>
  <c r="J297" i="6"/>
  <c r="J621" i="6"/>
  <c r="J771" i="6"/>
  <c r="J433" i="6"/>
  <c r="J869" i="6"/>
  <c r="J790" i="6"/>
  <c r="J751" i="6"/>
  <c r="J981" i="6"/>
  <c r="J430" i="6"/>
  <c r="J1071" i="6"/>
  <c r="J1067" i="6"/>
  <c r="J308" i="6"/>
  <c r="J462" i="6"/>
  <c r="J779" i="6"/>
  <c r="J601" i="6"/>
  <c r="J584" i="6"/>
  <c r="J1101" i="6"/>
  <c r="J136" i="6"/>
  <c r="J272" i="6"/>
  <c r="J249" i="6"/>
  <c r="J931" i="6"/>
  <c r="J597" i="6"/>
  <c r="J234" i="6"/>
  <c r="J175" i="6"/>
  <c r="J589" i="6"/>
  <c r="J1009" i="6"/>
  <c r="J127" i="7" l="1"/>
  <c r="J127" i="6"/>
  <c r="J293" i="7"/>
  <c r="J293" i="6"/>
  <c r="J354" i="7"/>
  <c r="J354" i="6"/>
  <c r="J404" i="7"/>
  <c r="J404" i="6"/>
  <c r="J487" i="7"/>
  <c r="J487" i="6"/>
  <c r="J489" i="7"/>
  <c r="J489" i="6"/>
  <c r="J491" i="7"/>
  <c r="J491" i="6"/>
  <c r="J509" i="7"/>
  <c r="J509" i="6"/>
  <c r="J687" i="7"/>
  <c r="J687" i="6"/>
  <c r="J13" i="7"/>
  <c r="J13" i="6"/>
  <c r="J67" i="7"/>
  <c r="J67" i="6"/>
  <c r="J99" i="7"/>
  <c r="J99" i="6"/>
  <c r="J111" i="7"/>
  <c r="J111" i="6"/>
  <c r="J197" i="7"/>
  <c r="J197" i="6"/>
  <c r="J334" i="7"/>
  <c r="J334" i="6"/>
  <c r="J414" i="7"/>
  <c r="J414" i="6"/>
  <c r="J419" i="7"/>
  <c r="J419" i="6"/>
  <c r="J143" i="7"/>
  <c r="J143" i="6"/>
  <c r="J170" i="7"/>
  <c r="J170" i="6"/>
  <c r="J224" i="7"/>
  <c r="J224" i="6"/>
  <c r="J261" i="7"/>
  <c r="J261" i="6"/>
  <c r="J370" i="7"/>
  <c r="J370" i="6"/>
  <c r="J486" i="7"/>
  <c r="J486" i="6"/>
  <c r="J490" i="7"/>
  <c r="J490" i="6"/>
  <c r="J508" i="7"/>
  <c r="J508" i="6"/>
  <c r="J686" i="7"/>
  <c r="J686" i="6"/>
  <c r="J29" i="7"/>
  <c r="J29" i="6"/>
  <c r="J64" i="7"/>
  <c r="J64" i="6"/>
  <c r="J181" i="7"/>
  <c r="J181" i="6"/>
  <c r="J314" i="7"/>
  <c r="J314" i="6"/>
  <c r="J350" i="7"/>
  <c r="J350" i="6"/>
  <c r="G1062" i="6"/>
  <c r="G1062" i="7"/>
  <c r="G853" i="6"/>
  <c r="G853" i="7"/>
  <c r="G862" i="6"/>
  <c r="G862" i="7"/>
  <c r="G890" i="7"/>
  <c r="G890" i="6"/>
  <c r="G921" i="6"/>
  <c r="G921" i="7"/>
  <c r="G946" i="6"/>
  <c r="G946" i="7"/>
  <c r="G963" i="6"/>
  <c r="G963" i="7"/>
  <c r="G970" i="6"/>
  <c r="G970" i="7"/>
  <c r="G990" i="6"/>
  <c r="G990" i="7"/>
  <c r="G1042" i="6"/>
  <c r="G1042" i="7"/>
  <c r="G1047" i="6"/>
  <c r="G1047" i="7"/>
  <c r="G1073" i="7"/>
  <c r="G1073" i="6"/>
  <c r="G533" i="6"/>
  <c r="G533" i="7"/>
  <c r="G537" i="6"/>
  <c r="G537" i="7"/>
  <c r="G541" i="6"/>
  <c r="G541" i="7"/>
  <c r="G646" i="6"/>
  <c r="G646" i="7"/>
  <c r="G650" i="6"/>
  <c r="G650" i="7"/>
  <c r="G676" i="6"/>
  <c r="G676" i="7"/>
  <c r="G680" i="6"/>
  <c r="G680" i="7"/>
  <c r="G684" i="6"/>
  <c r="G684" i="7"/>
  <c r="G690" i="6"/>
  <c r="G690" i="7"/>
  <c r="G807" i="6"/>
  <c r="G807" i="7"/>
  <c r="G811" i="6"/>
  <c r="G811" i="7"/>
  <c r="G815" i="6"/>
  <c r="G815" i="7"/>
  <c r="G850" i="6"/>
  <c r="G850" i="7"/>
  <c r="G874" i="7"/>
  <c r="G874" i="6"/>
  <c r="G924" i="6"/>
  <c r="G924" i="7"/>
  <c r="G944" i="7"/>
  <c r="G944" i="6"/>
  <c r="G968" i="7"/>
  <c r="G968" i="6"/>
  <c r="G988" i="6"/>
  <c r="G988" i="7"/>
  <c r="G992" i="7"/>
  <c r="G992" i="6"/>
  <c r="G1032" i="7"/>
  <c r="G1032" i="6"/>
  <c r="G1045" i="6"/>
  <c r="G1045" i="7"/>
  <c r="J979" i="6"/>
  <c r="J217" i="6"/>
  <c r="J131" i="6"/>
  <c r="J473" i="6"/>
  <c r="J48" i="6"/>
  <c r="J606" i="6"/>
  <c r="J172" i="6"/>
  <c r="J110" i="6"/>
  <c r="J389" i="6"/>
  <c r="J961" i="6"/>
  <c r="J423" i="6"/>
  <c r="J965" i="6"/>
  <c r="J174" i="6"/>
  <c r="J116" i="6"/>
  <c r="J906" i="6"/>
  <c r="J590" i="6"/>
  <c r="J34" i="6"/>
  <c r="J608" i="6"/>
  <c r="J467" i="6"/>
  <c r="J263" i="6"/>
  <c r="J717" i="6"/>
  <c r="J507" i="6"/>
  <c r="J242" i="6"/>
  <c r="J605" i="6"/>
  <c r="J549" i="6"/>
  <c r="J148" i="6"/>
  <c r="J356" i="6"/>
  <c r="J265" i="6"/>
  <c r="J888" i="6"/>
  <c r="J613" i="6"/>
  <c r="J115" i="6"/>
  <c r="J611" i="6"/>
  <c r="J169" i="6"/>
  <c r="J418" i="6"/>
  <c r="J303" i="6"/>
  <c r="J223" i="6"/>
  <c r="J883" i="6"/>
  <c r="J713" i="6"/>
  <c r="J456" i="6"/>
  <c r="J831" i="6"/>
  <c r="J129" i="6"/>
  <c r="J515" i="6"/>
  <c r="J457" i="6"/>
  <c r="J318" i="6"/>
  <c r="J731" i="6"/>
  <c r="J390" i="6"/>
  <c r="J63" i="6"/>
  <c r="J302" i="6"/>
  <c r="J706" i="6"/>
  <c r="N1068" i="7"/>
  <c r="N276" i="7"/>
  <c r="N669" i="7"/>
  <c r="N519" i="7"/>
  <c r="N974" i="7"/>
  <c r="N944" i="7"/>
  <c r="N1078" i="7"/>
  <c r="N47" i="7"/>
  <c r="N805" i="7"/>
  <c r="N663" i="7"/>
  <c r="N936" i="7"/>
  <c r="N966" i="7"/>
  <c r="N1030" i="7"/>
  <c r="N1096" i="7"/>
  <c r="N708" i="7"/>
  <c r="N675" i="7"/>
  <c r="N978" i="7"/>
  <c r="N770" i="7"/>
  <c r="N546" i="7"/>
  <c r="N464" i="7"/>
  <c r="N429" i="7"/>
  <c r="N386" i="7"/>
  <c r="N94" i="7"/>
  <c r="N843" i="7"/>
  <c r="N445" i="7"/>
  <c r="N324" i="7"/>
  <c r="N59" i="7"/>
  <c r="N762" i="7"/>
  <c r="N704" i="7"/>
  <c r="N447" i="7"/>
  <c r="N346" i="7"/>
  <c r="N289" i="7"/>
  <c r="N121" i="7"/>
  <c r="N77" i="7"/>
  <c r="N778" i="7"/>
  <c r="N816" i="7"/>
  <c r="N771" i="7"/>
  <c r="N287" i="7"/>
  <c r="N95" i="7"/>
  <c r="N773" i="7"/>
  <c r="N505" i="7"/>
  <c r="N155" i="7"/>
  <c r="N67" i="7"/>
  <c r="N219" i="7"/>
  <c r="N198" i="7"/>
  <c r="N106" i="7"/>
  <c r="N24" i="7"/>
  <c r="N788" i="7"/>
  <c r="N508" i="7"/>
  <c r="N40" i="7"/>
  <c r="G513" i="6"/>
  <c r="G513" i="7"/>
  <c r="G532" i="6"/>
  <c r="G532" i="7"/>
  <c r="G536" i="6"/>
  <c r="G536" i="7"/>
  <c r="G540" i="6"/>
  <c r="G540" i="7"/>
  <c r="G649" i="6"/>
  <c r="G649" i="7"/>
  <c r="G679" i="6"/>
  <c r="G679" i="7"/>
  <c r="G683" i="6"/>
  <c r="G683" i="7"/>
  <c r="G689" i="6"/>
  <c r="G689" i="7"/>
  <c r="G806" i="6"/>
  <c r="G806" i="7"/>
  <c r="G810" i="6"/>
  <c r="G810" i="7"/>
  <c r="G814" i="6"/>
  <c r="G814" i="7"/>
  <c r="G818" i="6"/>
  <c r="G818" i="7"/>
  <c r="G844" i="6"/>
  <c r="G844" i="7"/>
  <c r="G859" i="6"/>
  <c r="G859" i="7"/>
  <c r="G868" i="7"/>
  <c r="G868" i="6"/>
  <c r="G896" i="7"/>
  <c r="G896" i="6"/>
  <c r="G938" i="7"/>
  <c r="G938" i="6"/>
  <c r="G952" i="6"/>
  <c r="G952" i="7"/>
  <c r="G967" i="6"/>
  <c r="G967" i="7"/>
  <c r="G995" i="7"/>
  <c r="G995" i="6"/>
  <c r="G1007" i="6"/>
  <c r="G1007" i="7"/>
  <c r="G1010" i="6"/>
  <c r="G1010" i="7"/>
  <c r="G1019" i="6"/>
  <c r="G1019" i="7"/>
  <c r="G1028" i="7"/>
  <c r="G1028" i="6"/>
  <c r="G1034" i="6"/>
  <c r="G1034" i="7"/>
  <c r="G1038" i="6"/>
  <c r="G1038" i="7"/>
  <c r="J470" i="6"/>
  <c r="J266" i="6"/>
  <c r="J113" i="6"/>
  <c r="J776" i="6"/>
  <c r="J158" i="6"/>
  <c r="J282" i="6"/>
  <c r="J692" i="6"/>
  <c r="J87" i="6"/>
  <c r="J477" i="6"/>
  <c r="J841" i="6"/>
  <c r="J472" i="6"/>
  <c r="J215" i="6"/>
  <c r="J142" i="6"/>
  <c r="J610" i="6"/>
  <c r="J226" i="6"/>
  <c r="J712" i="6"/>
  <c r="J670" i="6"/>
  <c r="J393" i="6"/>
  <c r="J336" i="6"/>
  <c r="J244" i="6"/>
  <c r="J701" i="6"/>
  <c r="J145" i="6"/>
  <c r="J880" i="6"/>
  <c r="J617" i="6"/>
  <c r="J956" i="6"/>
  <c r="J119" i="6"/>
  <c r="J416" i="6"/>
  <c r="J406" i="6"/>
  <c r="J316" i="6"/>
  <c r="J135" i="6"/>
  <c r="J614" i="6"/>
  <c r="J752" i="6"/>
  <c r="J886" i="6"/>
  <c r="J28" i="6"/>
  <c r="J276" i="6"/>
  <c r="J375" i="6"/>
  <c r="J199" i="6"/>
  <c r="J440" i="6"/>
  <c r="J825" i="6"/>
  <c r="J31" i="6"/>
  <c r="J652" i="6"/>
  <c r="J502" i="6"/>
  <c r="J202" i="6"/>
  <c r="J15" i="6"/>
  <c r="J836" i="6"/>
  <c r="J47" i="6"/>
  <c r="J88" i="6"/>
  <c r="J295" i="6"/>
  <c r="J892" i="6"/>
  <c r="J820" i="6"/>
  <c r="J114" i="6"/>
  <c r="J674" i="6"/>
  <c r="J33" i="6"/>
  <c r="J544" i="6"/>
  <c r="J205" i="6"/>
  <c r="J454" i="6"/>
  <c r="J793" i="6"/>
  <c r="J520" i="6"/>
  <c r="J201" i="6"/>
  <c r="J640" i="6"/>
  <c r="J450" i="6"/>
  <c r="J482" i="6"/>
  <c r="J881" i="6"/>
  <c r="J709" i="6"/>
  <c r="J126" i="6"/>
  <c r="J602" i="6"/>
  <c r="J338" i="6"/>
  <c r="J379" i="6"/>
  <c r="J607" i="6"/>
  <c r="J581" i="6"/>
  <c r="J755" i="6"/>
  <c r="J781" i="6"/>
  <c r="J232" i="6"/>
  <c r="J552" i="6"/>
  <c r="J739" i="6"/>
  <c r="J671" i="6"/>
  <c r="N1048" i="7"/>
  <c r="N835" i="7"/>
  <c r="N729" i="7"/>
  <c r="N677" i="7"/>
  <c r="N654" i="7"/>
  <c r="N581" i="7"/>
  <c r="N504" i="7"/>
  <c r="N422" i="7"/>
  <c r="N261" i="7"/>
  <c r="N99" i="7"/>
  <c r="N72" i="7"/>
  <c r="N984" i="7"/>
  <c r="N808" i="7"/>
  <c r="N774" i="7"/>
  <c r="N649" i="7"/>
  <c r="N477" i="7"/>
  <c r="N354" i="7"/>
  <c r="N207" i="7"/>
  <c r="N191" i="7"/>
  <c r="N63" i="7"/>
  <c r="N765" i="7"/>
  <c r="N690" i="7"/>
  <c r="N562" i="7"/>
  <c r="N446" i="7"/>
  <c r="N435" i="7"/>
  <c r="N209" i="7"/>
  <c r="N153" i="7"/>
  <c r="N967" i="7"/>
  <c r="N846" i="7"/>
  <c r="N709" i="7"/>
  <c r="N622" i="7"/>
  <c r="N1000" i="7"/>
  <c r="N1045" i="7"/>
  <c r="N823" i="7"/>
  <c r="N786" i="7"/>
  <c r="N749" i="7"/>
  <c r="N541" i="7"/>
  <c r="N518" i="7"/>
  <c r="N419" i="7"/>
  <c r="N166" i="7"/>
  <c r="N822" i="7"/>
  <c r="N680" i="7"/>
  <c r="N486" i="7"/>
  <c r="N414" i="7"/>
  <c r="N272" i="7"/>
  <c r="N122" i="7"/>
  <c r="N983" i="7"/>
  <c r="N852" i="7"/>
  <c r="N833" i="7"/>
  <c r="N728" i="7"/>
  <c r="N538" i="7"/>
  <c r="N450" i="7"/>
  <c r="N423" i="7"/>
  <c r="N251" i="7"/>
  <c r="N138" i="7"/>
  <c r="N28" i="7"/>
  <c r="N589" i="7"/>
  <c r="N378" i="7"/>
  <c r="N292" i="7"/>
  <c r="N256" i="7"/>
  <c r="N211" i="7"/>
  <c r="N105" i="7"/>
  <c r="N684" i="7"/>
  <c r="N547" i="7"/>
  <c r="N430" i="7"/>
  <c r="N344" i="7"/>
  <c r="N181" i="7"/>
  <c r="N490" i="7"/>
  <c r="N398" i="7"/>
  <c r="N328" i="7"/>
  <c r="N310" i="7"/>
  <c r="N213" i="7"/>
  <c r="N107" i="7"/>
  <c r="N750" i="7"/>
  <c r="N387" i="7"/>
  <c r="N969" i="7"/>
  <c r="N764" i="7"/>
  <c r="N553" i="7"/>
  <c r="N497" i="7"/>
  <c r="N330" i="7"/>
  <c r="N236" i="7"/>
  <c r="N860" i="7"/>
  <c r="N812" i="7"/>
  <c r="N782" i="7"/>
  <c r="N646" i="7"/>
  <c r="N404" i="7"/>
  <c r="N192" i="7"/>
  <c r="N123" i="7"/>
  <c r="N834" i="7"/>
  <c r="N683" i="7"/>
  <c r="N102" i="7"/>
  <c r="N58" i="7"/>
  <c r="N496" i="7"/>
  <c r="N293" i="7"/>
  <c r="N212" i="7"/>
  <c r="N829" i="7"/>
  <c r="N650" i="7"/>
  <c r="N329" i="7"/>
  <c r="N1033" i="7"/>
  <c r="N93" i="7"/>
  <c r="N14" i="7"/>
  <c r="N44" i="7"/>
  <c r="N945" i="7"/>
  <c r="G12" i="7"/>
  <c r="G13" i="7"/>
  <c r="G28" i="7"/>
  <c r="G29" i="7"/>
  <c r="G63" i="7"/>
  <c r="G64" i="7"/>
  <c r="G66" i="7"/>
  <c r="G67" i="7"/>
  <c r="G82" i="7"/>
  <c r="G83" i="7"/>
  <c r="G98" i="7"/>
  <c r="G99" i="7"/>
  <c r="G110" i="7"/>
  <c r="G111" i="7"/>
  <c r="G126" i="7"/>
  <c r="G127" i="7"/>
  <c r="G142" i="7"/>
  <c r="G143" i="7"/>
  <c r="G169" i="7"/>
  <c r="G170" i="7"/>
  <c r="G180" i="7"/>
  <c r="G181" i="7"/>
  <c r="G196" i="7"/>
  <c r="G197" i="7"/>
  <c r="G212" i="7"/>
  <c r="G213" i="7"/>
  <c r="G223" i="7"/>
  <c r="G224" i="7"/>
  <c r="G239" i="7"/>
  <c r="G240" i="7"/>
  <c r="G260" i="7"/>
  <c r="G261" i="7"/>
  <c r="G276" i="7"/>
  <c r="G292" i="7"/>
  <c r="G293" i="7"/>
  <c r="G313" i="7"/>
  <c r="G314" i="7"/>
  <c r="G333" i="7"/>
  <c r="G334" i="7"/>
  <c r="G349" i="7"/>
  <c r="G350" i="7"/>
  <c r="G353" i="7"/>
  <c r="G354" i="7"/>
  <c r="G369" i="7"/>
  <c r="G370" i="7"/>
  <c r="G403" i="7"/>
  <c r="G404" i="7"/>
  <c r="G413" i="7"/>
  <c r="G414" i="7"/>
  <c r="G418" i="7"/>
  <c r="G419" i="7"/>
  <c r="G434" i="7"/>
  <c r="G435" i="7"/>
  <c r="G450" i="7"/>
  <c r="G451" i="7"/>
  <c r="G467" i="7"/>
  <c r="G468" i="7"/>
  <c r="G486" i="7"/>
  <c r="G487" i="7"/>
  <c r="G488" i="7"/>
  <c r="G489" i="7"/>
  <c r="G490" i="7"/>
  <c r="G491" i="7"/>
  <c r="G508" i="7"/>
  <c r="G509" i="7"/>
  <c r="G510" i="7"/>
  <c r="G511" i="7"/>
  <c r="G512" i="6"/>
  <c r="G512" i="7"/>
  <c r="G535" i="6"/>
  <c r="G535" i="7"/>
  <c r="G539" i="6"/>
  <c r="G539" i="7"/>
  <c r="G543" i="6"/>
  <c r="G543" i="7"/>
  <c r="G610" i="7"/>
  <c r="G611" i="7"/>
  <c r="G612" i="7"/>
  <c r="G613" i="7"/>
  <c r="G615" i="7"/>
  <c r="G648" i="6"/>
  <c r="G648" i="7"/>
  <c r="G678" i="6"/>
  <c r="G678" i="7"/>
  <c r="G682" i="6"/>
  <c r="G682" i="7"/>
  <c r="G686" i="7"/>
  <c r="G687" i="7"/>
  <c r="G688" i="6"/>
  <c r="G688" i="7"/>
  <c r="G809" i="6"/>
  <c r="G809" i="7"/>
  <c r="G813" i="6"/>
  <c r="G813" i="7"/>
  <c r="G817" i="6"/>
  <c r="G817" i="7"/>
  <c r="J637" i="6"/>
  <c r="J708" i="6"/>
  <c r="J747" i="6"/>
  <c r="J18" i="6"/>
  <c r="J85" i="6"/>
  <c r="J95" i="6"/>
  <c r="J563" i="6"/>
  <c r="J737" i="6"/>
  <c r="J196" i="6"/>
  <c r="J667" i="6"/>
  <c r="J529" i="6"/>
  <c r="J495" i="6"/>
  <c r="J260" i="6"/>
  <c r="J306" i="6"/>
  <c r="J609" i="6"/>
  <c r="J281" i="6"/>
  <c r="J427" i="6"/>
  <c r="J342" i="6"/>
  <c r="J860" i="6"/>
  <c r="J326" i="6"/>
  <c r="J720" i="6"/>
  <c r="J71" i="6"/>
  <c r="J372" i="6"/>
  <c r="J531" i="6"/>
  <c r="J220" i="6"/>
  <c r="J49" i="6"/>
  <c r="J978" i="6"/>
  <c r="J346" i="6"/>
  <c r="J959" i="6"/>
  <c r="J408" i="6"/>
  <c r="J799" i="6"/>
  <c r="J580" i="6"/>
  <c r="J573" i="6"/>
  <c r="J568" i="6"/>
  <c r="J736" i="6"/>
  <c r="J791" i="6"/>
  <c r="J339" i="6"/>
  <c r="J726" i="6"/>
  <c r="J369" i="6"/>
  <c r="J374" i="6"/>
  <c r="J359" i="6"/>
  <c r="J384" i="6"/>
  <c r="J948" i="6"/>
  <c r="J185" i="6"/>
  <c r="J786" i="6"/>
  <c r="J56" i="6"/>
  <c r="J711" i="6"/>
  <c r="J530" i="6"/>
  <c r="J439" i="6"/>
  <c r="J920" i="6"/>
  <c r="J180" i="6"/>
  <c r="J557" i="6"/>
  <c r="J292" i="6"/>
  <c r="J147" i="6"/>
  <c r="J527" i="6"/>
  <c r="J82" i="6"/>
  <c r="J887" i="6"/>
  <c r="J912" i="6"/>
  <c r="J569" i="6"/>
  <c r="J72" i="6"/>
  <c r="J229" i="6"/>
  <c r="J801" i="6"/>
  <c r="J800" i="6"/>
  <c r="J930" i="6"/>
  <c r="J380" i="6"/>
  <c r="J159" i="6"/>
  <c r="J492" i="6"/>
  <c r="J877" i="6"/>
  <c r="J253" i="6"/>
  <c r="J848" i="6"/>
  <c r="J79" i="6"/>
  <c r="J353" i="6"/>
  <c r="J704" i="6"/>
  <c r="J279" i="6"/>
  <c r="J228" i="6"/>
  <c r="J447" i="6"/>
  <c r="J586" i="6"/>
  <c r="J1005" i="6"/>
  <c r="J9" i="6"/>
  <c r="J186" i="6"/>
  <c r="J521" i="6"/>
  <c r="J424" i="6"/>
  <c r="J550" i="6"/>
  <c r="J494" i="6"/>
  <c r="J577" i="6"/>
  <c r="J740" i="6"/>
  <c r="J245" i="6"/>
  <c r="J943" i="6"/>
  <c r="J612" i="6"/>
  <c r="J966" i="6"/>
  <c r="J464" i="6"/>
  <c r="J42" i="6"/>
  <c r="J330" i="6"/>
  <c r="J827" i="6"/>
  <c r="N850" i="7"/>
  <c r="N92" i="7"/>
  <c r="N74" i="7"/>
  <c r="N996" i="7"/>
  <c r="N23" i="7"/>
  <c r="N457" i="7"/>
  <c r="N439" i="7"/>
  <c r="N317" i="7"/>
  <c r="N161" i="7"/>
  <c r="N612" i="7"/>
  <c r="N582" i="7"/>
  <c r="N244" i="7"/>
  <c r="N767" i="7"/>
  <c r="N271" i="7"/>
  <c r="N241" i="7"/>
  <c r="N172" i="7"/>
  <c r="N70" i="7"/>
  <c r="N600" i="7"/>
  <c r="N449" i="7"/>
  <c r="N257" i="7"/>
  <c r="N169" i="7"/>
  <c r="N4" i="7"/>
  <c r="N752" i="7"/>
  <c r="N273" i="7"/>
  <c r="N15" i="7"/>
  <c r="N766" i="7"/>
  <c r="N433" i="7"/>
  <c r="N224" i="7"/>
  <c r="N11" i="7"/>
  <c r="N548" i="7"/>
  <c r="N350" i="7"/>
  <c r="N17" i="7"/>
  <c r="N500" i="7"/>
  <c r="N13" i="7"/>
  <c r="N22" i="7"/>
  <c r="N165" i="7"/>
  <c r="N703" i="7"/>
  <c r="N407" i="7"/>
  <c r="G14" i="6"/>
  <c r="G16" i="7"/>
  <c r="G30" i="6"/>
  <c r="G32" i="7"/>
  <c r="G65" i="6"/>
  <c r="G68" i="6"/>
  <c r="G70" i="7"/>
  <c r="G84" i="6"/>
  <c r="G86" i="7"/>
  <c r="G112" i="6"/>
  <c r="G128" i="6"/>
  <c r="G130" i="7"/>
  <c r="G144" i="6"/>
  <c r="G146" i="7"/>
  <c r="G171" i="6"/>
  <c r="G173" i="7"/>
  <c r="G182" i="6"/>
  <c r="G184" i="7"/>
  <c r="G198" i="6"/>
  <c r="G200" i="7"/>
  <c r="G214" i="6"/>
  <c r="G216" i="7"/>
  <c r="G225" i="6"/>
  <c r="G227" i="7"/>
  <c r="G241" i="6"/>
  <c r="G243" i="7"/>
  <c r="G262" i="6"/>
  <c r="G264" i="7"/>
  <c r="G278" i="6"/>
  <c r="G280" i="7"/>
  <c r="G294" i="6"/>
  <c r="G296" i="7"/>
  <c r="G301" i="7"/>
  <c r="G315" i="6"/>
  <c r="G317" i="7"/>
  <c r="G335" i="6"/>
  <c r="G337" i="7"/>
  <c r="G351" i="6"/>
  <c r="G352" i="7"/>
  <c r="G355" i="6"/>
  <c r="G357" i="7"/>
  <c r="G371" i="6"/>
  <c r="G373" i="7"/>
  <c r="G378" i="7"/>
  <c r="G391" i="7"/>
  <c r="G405" i="6"/>
  <c r="G407" i="7"/>
  <c r="G412" i="7"/>
  <c r="G415" i="6"/>
  <c r="G417" i="7"/>
  <c r="G420" i="6"/>
  <c r="G422" i="7"/>
  <c r="G436" i="6"/>
  <c r="G438" i="7"/>
  <c r="G452" i="6"/>
  <c r="G455" i="7"/>
  <c r="G469" i="6"/>
  <c r="G471" i="7"/>
  <c r="G477" i="7"/>
  <c r="G479" i="6"/>
  <c r="G483" i="6"/>
  <c r="G495" i="7"/>
  <c r="G522" i="6"/>
  <c r="G534" i="6"/>
  <c r="G534" i="7"/>
  <c r="G538" i="6"/>
  <c r="G538" i="7"/>
  <c r="G542" i="6"/>
  <c r="G542" i="7"/>
  <c r="G570" i="6"/>
  <c r="G574" i="6"/>
  <c r="G578" i="6"/>
  <c r="G581" i="7"/>
  <c r="G586" i="7"/>
  <c r="G590" i="7"/>
  <c r="G647" i="6"/>
  <c r="G647" i="7"/>
  <c r="G651" i="6"/>
  <c r="G651" i="7"/>
  <c r="G677" i="6"/>
  <c r="G677" i="7"/>
  <c r="G681" i="6"/>
  <c r="G681" i="7"/>
  <c r="G685" i="6"/>
  <c r="G685" i="7"/>
  <c r="G691" i="6"/>
  <c r="G691" i="7"/>
  <c r="G709" i="7"/>
  <c r="G713" i="7"/>
  <c r="G717" i="7"/>
  <c r="G746" i="7"/>
  <c r="G755" i="7"/>
  <c r="G759" i="7"/>
  <c r="G782" i="7"/>
  <c r="G786" i="7"/>
  <c r="G808" i="6"/>
  <c r="G808" i="7"/>
  <c r="G812" i="6"/>
  <c r="G812" i="7"/>
  <c r="G816" i="6"/>
  <c r="G816" i="7"/>
  <c r="G847" i="6"/>
  <c r="G847" i="7"/>
  <c r="G856" i="6"/>
  <c r="G856" i="7"/>
  <c r="G860" i="7"/>
  <c r="G884" i="7"/>
  <c r="G884" i="6"/>
  <c r="G888" i="7"/>
  <c r="G893" i="6"/>
  <c r="G913" i="6"/>
  <c r="G913" i="7"/>
  <c r="G930" i="7"/>
  <c r="G953" i="6"/>
  <c r="G953" i="7"/>
  <c r="G962" i="6"/>
  <c r="G966" i="7"/>
  <c r="G980" i="7"/>
  <c r="G980" i="6"/>
  <c r="G1012" i="7"/>
  <c r="G1012" i="6"/>
  <c r="G1035" i="6"/>
  <c r="G1035" i="7"/>
  <c r="G1040" i="6"/>
  <c r="G1040" i="7"/>
  <c r="G1044" i="6"/>
  <c r="G1044" i="7"/>
  <c r="G1051" i="6"/>
  <c r="G1051" i="7"/>
  <c r="G1079" i="7"/>
  <c r="G1079" i="6"/>
  <c r="G1082" i="6"/>
  <c r="G1082" i="7"/>
  <c r="G901" i="6"/>
  <c r="G901" i="7"/>
  <c r="G929" i="6"/>
  <c r="G929" i="7"/>
  <c r="G949" i="6"/>
  <c r="G949" i="7"/>
  <c r="G1006" i="6"/>
  <c r="G1006" i="7"/>
  <c r="G1014" i="6"/>
  <c r="G1014" i="7"/>
  <c r="G1050" i="7"/>
  <c r="G1050" i="6"/>
  <c r="G1053" i="6"/>
  <c r="G1053" i="7"/>
  <c r="G1061" i="6"/>
  <c r="G1061" i="7"/>
  <c r="G1070" i="6"/>
  <c r="G1070" i="7"/>
  <c r="G1077" i="6"/>
  <c r="G1077" i="7"/>
  <c r="G1030" i="6"/>
  <c r="G1030" i="7"/>
  <c r="G1055" i="6"/>
  <c r="G1055" i="7"/>
  <c r="G1068" i="6"/>
  <c r="G1068" i="7"/>
  <c r="G1089" i="7"/>
  <c r="G1089" i="6"/>
  <c r="G1093" i="7"/>
  <c r="J1070" i="7" l="1"/>
  <c r="J1070" i="6"/>
  <c r="J949" i="6"/>
  <c r="J949" i="7"/>
  <c r="J1035" i="7"/>
  <c r="J1035" i="6"/>
  <c r="J893" i="7"/>
  <c r="J893" i="6"/>
  <c r="J812" i="7"/>
  <c r="J812" i="6"/>
  <c r="J691" i="6"/>
  <c r="J691" i="7"/>
  <c r="J371" i="7"/>
  <c r="J371" i="6"/>
  <c r="J68" i="6"/>
  <c r="J68" i="7"/>
  <c r="J992" i="7"/>
  <c r="J992" i="6"/>
  <c r="J968" i="7"/>
  <c r="J968" i="6"/>
  <c r="J1068" i="7"/>
  <c r="J1068" i="6"/>
  <c r="J1030" i="7"/>
  <c r="J1030" i="6"/>
  <c r="J1014" i="7"/>
  <c r="J1014" i="6"/>
  <c r="J847" i="7"/>
  <c r="J847" i="6"/>
  <c r="J651" i="7"/>
  <c r="J651" i="6"/>
  <c r="J538" i="6"/>
  <c r="J538" i="7"/>
  <c r="J351" i="7"/>
  <c r="J351" i="6"/>
  <c r="J112" i="6"/>
  <c r="J112" i="7"/>
  <c r="J535" i="6"/>
  <c r="J535" i="7"/>
  <c r="J1034" i="7"/>
  <c r="J1034" i="6"/>
  <c r="J1019" i="7"/>
  <c r="J1019" i="6"/>
  <c r="J967" i="7"/>
  <c r="J967" i="6"/>
  <c r="J844" i="7"/>
  <c r="J844" i="6"/>
  <c r="J806" i="6"/>
  <c r="J806" i="7"/>
  <c r="J683" i="6"/>
  <c r="J683" i="7"/>
  <c r="J649" i="7"/>
  <c r="J649" i="6"/>
  <c r="J536" i="7"/>
  <c r="J536" i="6"/>
  <c r="J513" i="6"/>
  <c r="J513" i="7"/>
  <c r="J1089" i="7"/>
  <c r="J1089" i="6"/>
  <c r="J1012" i="7"/>
  <c r="J1012" i="6"/>
  <c r="J436" i="7"/>
  <c r="J436" i="6"/>
  <c r="J278" i="7"/>
  <c r="J278" i="6"/>
  <c r="J214" i="7"/>
  <c r="J214" i="6"/>
  <c r="J144" i="7"/>
  <c r="J144" i="6"/>
  <c r="J688" i="6"/>
  <c r="J688" i="7"/>
  <c r="J682" i="7"/>
  <c r="J682" i="6"/>
  <c r="J1028" i="7"/>
  <c r="J1028" i="6"/>
  <c r="J995" i="7"/>
  <c r="J995" i="6"/>
  <c r="J896" i="7"/>
  <c r="J896" i="6"/>
  <c r="J1045" i="7"/>
  <c r="J1045" i="6"/>
  <c r="J924" i="7"/>
  <c r="J924" i="6"/>
  <c r="J850" i="7"/>
  <c r="J850" i="6"/>
  <c r="J811" i="7"/>
  <c r="J811" i="6"/>
  <c r="J690" i="7"/>
  <c r="J690" i="6"/>
  <c r="J680" i="7"/>
  <c r="J680" i="6"/>
  <c r="J650" i="7"/>
  <c r="J650" i="6"/>
  <c r="J541" i="7"/>
  <c r="J541" i="6"/>
  <c r="J533" i="7"/>
  <c r="J533" i="6"/>
  <c r="J1047" i="7"/>
  <c r="J1047" i="6"/>
  <c r="J990" i="7"/>
  <c r="J990" i="6"/>
  <c r="J963" i="7"/>
  <c r="J963" i="6"/>
  <c r="J921" i="7"/>
  <c r="J921" i="6"/>
  <c r="J862" i="7"/>
  <c r="J862" i="6"/>
  <c r="J1062" i="7"/>
  <c r="J1062" i="6"/>
  <c r="J813" i="6"/>
  <c r="J813" i="7"/>
  <c r="J1077" i="7"/>
  <c r="J1077" i="6"/>
  <c r="J929" i="6"/>
  <c r="J929" i="7"/>
  <c r="J1051" i="7"/>
  <c r="J1051" i="6"/>
  <c r="J962" i="7"/>
  <c r="J962" i="6"/>
  <c r="J884" i="7"/>
  <c r="J884" i="6"/>
  <c r="J816" i="7"/>
  <c r="J816" i="6"/>
  <c r="J685" i="7"/>
  <c r="J685" i="6"/>
  <c r="J578" i="7"/>
  <c r="J578" i="6"/>
  <c r="J479" i="7"/>
  <c r="J479" i="6"/>
  <c r="J355" i="6"/>
  <c r="J355" i="7"/>
  <c r="J1038" i="7"/>
  <c r="J1038" i="6"/>
  <c r="J1010" i="7"/>
  <c r="J1010" i="6"/>
  <c r="J952" i="6"/>
  <c r="J952" i="7"/>
  <c r="J859" i="6"/>
  <c r="J859" i="7"/>
  <c r="J818" i="6"/>
  <c r="J818" i="7"/>
  <c r="J810" i="6"/>
  <c r="J810" i="7"/>
  <c r="J689" i="6"/>
  <c r="J689" i="7"/>
  <c r="J679" i="6"/>
  <c r="J679" i="7"/>
  <c r="J540" i="7"/>
  <c r="J540" i="6"/>
  <c r="J532" i="7"/>
  <c r="J532" i="6"/>
  <c r="J1032" i="7"/>
  <c r="J1032" i="6"/>
  <c r="J944" i="7"/>
  <c r="J944" i="6"/>
  <c r="J874" i="7"/>
  <c r="J874" i="6"/>
  <c r="J1073" i="7"/>
  <c r="J1073" i="6"/>
  <c r="J890" i="7"/>
  <c r="J890" i="6"/>
  <c r="J1053" i="7"/>
  <c r="J1053" i="6"/>
  <c r="J901" i="7"/>
  <c r="J901" i="6"/>
  <c r="J1044" i="7"/>
  <c r="J1044" i="6"/>
  <c r="J953" i="7"/>
  <c r="J953" i="6"/>
  <c r="J681" i="7"/>
  <c r="J681" i="6"/>
  <c r="J570" i="7"/>
  <c r="J570" i="6"/>
  <c r="J405" i="7"/>
  <c r="J405" i="6"/>
  <c r="J315" i="7"/>
  <c r="J315" i="6"/>
  <c r="J543" i="7"/>
  <c r="J543" i="6"/>
  <c r="J1007" i="7"/>
  <c r="J1007" i="6"/>
  <c r="J814" i="6"/>
  <c r="J814" i="7"/>
  <c r="J1050" i="7"/>
  <c r="J1050" i="6"/>
  <c r="J483" i="7"/>
  <c r="J483" i="6"/>
  <c r="J469" i="6"/>
  <c r="J469" i="7"/>
  <c r="J415" i="7"/>
  <c r="J415" i="6"/>
  <c r="J241" i="7"/>
  <c r="J241" i="6"/>
  <c r="J182" i="7"/>
  <c r="J182" i="6"/>
  <c r="J65" i="7"/>
  <c r="J65" i="6"/>
  <c r="J14" i="7"/>
  <c r="J14" i="6"/>
  <c r="J648" i="7"/>
  <c r="J648" i="6"/>
  <c r="J1055" i="7"/>
  <c r="J1055" i="6"/>
  <c r="J1061" i="7"/>
  <c r="J1061" i="6"/>
  <c r="J1006" i="7"/>
  <c r="J1006" i="6"/>
  <c r="J1082" i="7"/>
  <c r="J1082" i="6"/>
  <c r="J1040" i="7"/>
  <c r="J1040" i="6"/>
  <c r="J856" i="7"/>
  <c r="J856" i="6"/>
  <c r="J808" i="6"/>
  <c r="J808" i="7"/>
  <c r="J677" i="7"/>
  <c r="J677" i="6"/>
  <c r="J647" i="7"/>
  <c r="J647" i="6"/>
  <c r="J542" i="6"/>
  <c r="J542" i="7"/>
  <c r="J534" i="7"/>
  <c r="J534" i="6"/>
  <c r="J335" i="6"/>
  <c r="J335" i="7"/>
  <c r="J84" i="7"/>
  <c r="J84" i="6"/>
  <c r="J539" i="7"/>
  <c r="J539" i="6"/>
  <c r="J512" i="6"/>
  <c r="J512" i="7"/>
  <c r="J1079" i="7"/>
  <c r="J1079" i="6"/>
  <c r="J980" i="7"/>
  <c r="J980" i="6"/>
  <c r="J913" i="7"/>
  <c r="J913" i="6"/>
  <c r="J574" i="7"/>
  <c r="J574" i="6"/>
  <c r="J522" i="7"/>
  <c r="J522" i="6"/>
  <c r="J452" i="7"/>
  <c r="J452" i="6"/>
  <c r="J420" i="6"/>
  <c r="J420" i="7"/>
  <c r="J294" i="7"/>
  <c r="J294" i="6"/>
  <c r="J262" i="7"/>
  <c r="J262" i="6"/>
  <c r="J225" i="7"/>
  <c r="J225" i="6"/>
  <c r="J198" i="7"/>
  <c r="J198" i="6"/>
  <c r="J171" i="7"/>
  <c r="J171" i="6"/>
  <c r="J128" i="7"/>
  <c r="J128" i="6"/>
  <c r="J30" i="7"/>
  <c r="J30" i="6"/>
  <c r="J817" i="6"/>
  <c r="J817" i="7"/>
  <c r="J809" i="6"/>
  <c r="J809" i="7"/>
  <c r="J678" i="7"/>
  <c r="J678" i="6"/>
  <c r="J938" i="7"/>
  <c r="J938" i="6"/>
  <c r="J868" i="7"/>
  <c r="J868" i="6"/>
  <c r="J988" i="7"/>
  <c r="J988" i="6"/>
  <c r="J815" i="7"/>
  <c r="J815" i="6"/>
  <c r="J807" i="7"/>
  <c r="J807" i="6"/>
  <c r="J684" i="7"/>
  <c r="J684" i="6"/>
  <c r="J676" i="7"/>
  <c r="J676" i="6"/>
  <c r="J646" i="7"/>
  <c r="J646" i="6"/>
  <c r="J537" i="7"/>
  <c r="J537" i="6"/>
  <c r="J1042" i="7"/>
  <c r="J1042" i="6"/>
  <c r="J970" i="6"/>
  <c r="J970" i="7"/>
  <c r="J946" i="6"/>
  <c r="J946" i="7"/>
  <c r="J853" i="6"/>
  <c r="J85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tc={F5902B16-6C84-41A5-90E4-C618E01499CD}</author>
  </authors>
  <commentList>
    <comment ref="E1" authorId="0" shapeId="0" xr:uid="{F5902B16-6C84-41A5-90E4-C618E01499CD}">
      <text>
        <t>[Threaded comment]
Your version of Excel allows you to read this threaded comment; however, any edits to it will get removed if the file is opened in a newer version of Excel. Learn more: https://go.microsoft.com/fwlink/?linkid=870924
Comment:
    ABASTECIMENTO É FEITO EM CIMA DO MÊS ANTERIOR COMO ESSE NÃO TINHA MÊS ANTERIOR, A IDEIA ERA PREPARAR OS ESTOQUES PARA OS PRÓXIMOS 4 MESES QUE AUMENTARIAM AS VENDAS AUMENTANDO O ESTOQUE EM ATÉ 5*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tc={42B55BD4-BB83-4C22-9A3D-4F8FCF3A4439}</author>
  </authors>
  <commentList>
    <comment ref="E1" authorId="0" shapeId="0" xr:uid="{42B55BD4-BB83-4C22-9A3D-4F8FCF3A443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Aqui se necessitasse séria o estoque de 2,5
</t>
      </text>
    </comment>
  </commentList>
</comments>
</file>

<file path=xl/sharedStrings.xml><?xml version="1.0" encoding="utf-8"?>
<sst xmlns="http://schemas.openxmlformats.org/spreadsheetml/2006/main" count="22890" uniqueCount="1242">
  <si>
    <t>SKU</t>
  </si>
  <si>
    <t>QUANTIDADE_TOTAL_MES_SET</t>
  </si>
  <si>
    <t>QUANTIDADE_TOTAL_MES_OUT</t>
  </si>
  <si>
    <t>QUANTIDADE_TOTAL_MES_NOV</t>
  </si>
  <si>
    <t>QUANTIDADE_TOTAL_MES_DEZ</t>
  </si>
  <si>
    <t>SKU0001</t>
  </si>
  <si>
    <t>SKU0002</t>
  </si>
  <si>
    <t>SKU0003</t>
  </si>
  <si>
    <t>SKU0004</t>
  </si>
  <si>
    <t>SKU0005</t>
  </si>
  <si>
    <t>SKU0007</t>
  </si>
  <si>
    <t>SKU0006</t>
  </si>
  <si>
    <t>SKU0008</t>
  </si>
  <si>
    <t>SKU0009</t>
  </si>
  <si>
    <t>SKU0010</t>
  </si>
  <si>
    <t>SKU0011</t>
  </si>
  <si>
    <t>SKU0012</t>
  </si>
  <si>
    <t>SKU0013</t>
  </si>
  <si>
    <t>SKU0014</t>
  </si>
  <si>
    <t>SKU0015</t>
  </si>
  <si>
    <t>SKU0017</t>
  </si>
  <si>
    <t>SKU0018</t>
  </si>
  <si>
    <t>SKU0016</t>
  </si>
  <si>
    <t>SKU0019</t>
  </si>
  <si>
    <t>SKU0020</t>
  </si>
  <si>
    <t>SKU0021</t>
  </si>
  <si>
    <t>SKU0022</t>
  </si>
  <si>
    <t>SKU0023</t>
  </si>
  <si>
    <t>SKU0024</t>
  </si>
  <si>
    <t>SKU0025</t>
  </si>
  <si>
    <t>SKU0027</t>
  </si>
  <si>
    <t>SKU0028</t>
  </si>
  <si>
    <t>SKU0029</t>
  </si>
  <si>
    <t>SKU0026</t>
  </si>
  <si>
    <t>SKU0030</t>
  </si>
  <si>
    <t>SKU0031</t>
  </si>
  <si>
    <t>SKU0032</t>
  </si>
  <si>
    <t>SKU0033</t>
  </si>
  <si>
    <t>SKU0034</t>
  </si>
  <si>
    <t>SKU0035</t>
  </si>
  <si>
    <t>SKU0037</t>
  </si>
  <si>
    <t>SKU0038</t>
  </si>
  <si>
    <t>SKU0039</t>
  </si>
  <si>
    <t>SKU0040</t>
  </si>
  <si>
    <t>SKU0036</t>
  </si>
  <si>
    <t>SKU0041</t>
  </si>
  <si>
    <t>SKU0042</t>
  </si>
  <si>
    <t>SKU0043</t>
  </si>
  <si>
    <t>SKU0044</t>
  </si>
  <si>
    <t>SKU0045</t>
  </si>
  <si>
    <t>SKU0047</t>
  </si>
  <si>
    <t>SKU0048</t>
  </si>
  <si>
    <t>SKU0049</t>
  </si>
  <si>
    <t>SKU0050</t>
  </si>
  <si>
    <t>SKU0051</t>
  </si>
  <si>
    <t>SKU0046</t>
  </si>
  <si>
    <t>SKU0052</t>
  </si>
  <si>
    <t>SKU0053</t>
  </si>
  <si>
    <t>SKU0054</t>
  </si>
  <si>
    <t>SKU0055</t>
  </si>
  <si>
    <t>SKU0057</t>
  </si>
  <si>
    <t>SKU0058</t>
  </si>
  <si>
    <t>SKU0059</t>
  </si>
  <si>
    <t>SKU0060</t>
  </si>
  <si>
    <t>SKU0061</t>
  </si>
  <si>
    <t>SKU0062</t>
  </si>
  <si>
    <t>SKU0056</t>
  </si>
  <si>
    <t>SKU0063</t>
  </si>
  <si>
    <t>SKU0064</t>
  </si>
  <si>
    <t>SKU0065</t>
  </si>
  <si>
    <t>SKU0067</t>
  </si>
  <si>
    <t>SKU0068</t>
  </si>
  <si>
    <t>SKU0069</t>
  </si>
  <si>
    <t>SKU0070</t>
  </si>
  <si>
    <t>SKU0071</t>
  </si>
  <si>
    <t>SKU0072</t>
  </si>
  <si>
    <t>SKU0073</t>
  </si>
  <si>
    <t>SKU0066</t>
  </si>
  <si>
    <t>SKU0074</t>
  </si>
  <si>
    <t>SKU0075</t>
  </si>
  <si>
    <t>SKU0077</t>
  </si>
  <si>
    <t>SKU0078</t>
  </si>
  <si>
    <t>SKU0079</t>
  </si>
  <si>
    <t>SKU0080</t>
  </si>
  <si>
    <t>SKU0081</t>
  </si>
  <si>
    <t>SKU0082</t>
  </si>
  <si>
    <t>SKU0083</t>
  </si>
  <si>
    <t>SKU0084</t>
  </si>
  <si>
    <t>SKU0076</t>
  </si>
  <si>
    <t>SKU0085</t>
  </si>
  <si>
    <t>SKU0087</t>
  </si>
  <si>
    <t>SKU0088</t>
  </si>
  <si>
    <t>SKU0089</t>
  </si>
  <si>
    <t>SKU0090</t>
  </si>
  <si>
    <t>SKU0091</t>
  </si>
  <si>
    <t>SKU0092</t>
  </si>
  <si>
    <t>SKU0093</t>
  </si>
  <si>
    <t>SKU0094</t>
  </si>
  <si>
    <t>SKU0095</t>
  </si>
  <si>
    <t>SKU0086</t>
  </si>
  <si>
    <t>SKU0097</t>
  </si>
  <si>
    <t>SKU0098</t>
  </si>
  <si>
    <t>SKU0099</t>
  </si>
  <si>
    <t>SKU0100</t>
  </si>
  <si>
    <t>SKU0101</t>
  </si>
  <si>
    <t>SKU0102</t>
  </si>
  <si>
    <t>SKU0103</t>
  </si>
  <si>
    <t>SKU0104</t>
  </si>
  <si>
    <t>SKU0105</t>
  </si>
  <si>
    <t>SKU0107</t>
  </si>
  <si>
    <t>SKU0096</t>
  </si>
  <si>
    <t>SKU0108</t>
  </si>
  <si>
    <t>SKU0109</t>
  </si>
  <si>
    <t>SKU0110</t>
  </si>
  <si>
    <t>SKU0111</t>
  </si>
  <si>
    <t>SKU0112</t>
  </si>
  <si>
    <t>SKU0113</t>
  </si>
  <si>
    <t>SKU0114</t>
  </si>
  <si>
    <t>SKU0115</t>
  </si>
  <si>
    <t>SKU0117</t>
  </si>
  <si>
    <t>SKU0118</t>
  </si>
  <si>
    <t>SKU0106</t>
  </si>
  <si>
    <t>SKU0119</t>
  </si>
  <si>
    <t>SKU0120</t>
  </si>
  <si>
    <t>SKU0121</t>
  </si>
  <si>
    <t>SKU0122</t>
  </si>
  <si>
    <t>SKU0123</t>
  </si>
  <si>
    <t>SKU0124</t>
  </si>
  <si>
    <t>SKU0125</t>
  </si>
  <si>
    <t>SKU0127</t>
  </si>
  <si>
    <t>SKU0128</t>
  </si>
  <si>
    <t>SKU0129</t>
  </si>
  <si>
    <t>SKU0116</t>
  </si>
  <si>
    <t>SKU0130</t>
  </si>
  <si>
    <t>SKU0131</t>
  </si>
  <si>
    <t>SKU0132</t>
  </si>
  <si>
    <t>SKU0133</t>
  </si>
  <si>
    <t>SKU0134</t>
  </si>
  <si>
    <t>SKU0135</t>
  </si>
  <si>
    <t>SKU0137</t>
  </si>
  <si>
    <t>SKU0138</t>
  </si>
  <si>
    <t>SKU0139</t>
  </si>
  <si>
    <t>SKU0140</t>
  </si>
  <si>
    <t>SKU0126</t>
  </si>
  <si>
    <t>SKU0141</t>
  </si>
  <si>
    <t>SKU0142</t>
  </si>
  <si>
    <t>SKU0143</t>
  </si>
  <si>
    <t>SKU0144</t>
  </si>
  <si>
    <t>SKU0145</t>
  </si>
  <si>
    <t>SKU0147</t>
  </si>
  <si>
    <t>SKU0148</t>
  </si>
  <si>
    <t>SKU0149</t>
  </si>
  <si>
    <t>SKU0150</t>
  </si>
  <si>
    <t>SKU0151</t>
  </si>
  <si>
    <t>SKU0136</t>
  </si>
  <si>
    <t>SKU0152</t>
  </si>
  <si>
    <t>SKU0153</t>
  </si>
  <si>
    <t>SKU0154</t>
  </si>
  <si>
    <t>SKU0155</t>
  </si>
  <si>
    <t>SKU0157</t>
  </si>
  <si>
    <t>SKU0158</t>
  </si>
  <si>
    <t>SKU0159</t>
  </si>
  <si>
    <t>SKU0160</t>
  </si>
  <si>
    <t>SKU0161</t>
  </si>
  <si>
    <t>SKU0162</t>
  </si>
  <si>
    <t>SKU0146</t>
  </si>
  <si>
    <t>SKU0163</t>
  </si>
  <si>
    <t>SKU0164</t>
  </si>
  <si>
    <t>SKU0165</t>
  </si>
  <si>
    <t>SKU0167</t>
  </si>
  <si>
    <t>SKU0168</t>
  </si>
  <si>
    <t>SKU0169</t>
  </si>
  <si>
    <t>SKU0170</t>
  </si>
  <si>
    <t>SKU0171</t>
  </si>
  <si>
    <t>SKU0172</t>
  </si>
  <si>
    <t>SKU0173</t>
  </si>
  <si>
    <t>SKU0156</t>
  </si>
  <si>
    <t>SKU0174</t>
  </si>
  <si>
    <t>SKU0175</t>
  </si>
  <si>
    <t>SKU0177</t>
  </si>
  <si>
    <t>SKU0178</t>
  </si>
  <si>
    <t>SKU0179</t>
  </si>
  <si>
    <t>SKU0180</t>
  </si>
  <si>
    <t>SKU0181</t>
  </si>
  <si>
    <t>SKU0182</t>
  </si>
  <si>
    <t>SKU0183</t>
  </si>
  <si>
    <t>SKU0184</t>
  </si>
  <si>
    <t>SKU0166</t>
  </si>
  <si>
    <t>SKU0185</t>
  </si>
  <si>
    <t>SKU0187</t>
  </si>
  <si>
    <t>SKU0188</t>
  </si>
  <si>
    <t>SKU0189</t>
  </si>
  <si>
    <t>SKU0190</t>
  </si>
  <si>
    <t>SKU0191</t>
  </si>
  <si>
    <t>SKU0192</t>
  </si>
  <si>
    <t>SKU0193</t>
  </si>
  <si>
    <t>SKU0194</t>
  </si>
  <si>
    <t>SKU0195</t>
  </si>
  <si>
    <t>SKU0176</t>
  </si>
  <si>
    <t>SKU0197</t>
  </si>
  <si>
    <t>SKU0198</t>
  </si>
  <si>
    <t>SKU0199</t>
  </si>
  <si>
    <t>SKU0200</t>
  </si>
  <si>
    <t>SKU0201</t>
  </si>
  <si>
    <t>SKU0202</t>
  </si>
  <si>
    <t>SKU0203</t>
  </si>
  <si>
    <t>SKU0204</t>
  </si>
  <si>
    <t>SKU0205</t>
  </si>
  <si>
    <t>SKU0207</t>
  </si>
  <si>
    <t>SKU0186</t>
  </si>
  <si>
    <t>SKU0208</t>
  </si>
  <si>
    <t>SKU0209</t>
  </si>
  <si>
    <t>SKU0210</t>
  </si>
  <si>
    <t>SKU0211</t>
  </si>
  <si>
    <t>SKU0212</t>
  </si>
  <si>
    <t>SKU0213</t>
  </si>
  <si>
    <t>SKU0214</t>
  </si>
  <si>
    <t>SKU0215</t>
  </si>
  <si>
    <t>SKU0217</t>
  </si>
  <si>
    <t>SKU0218</t>
  </si>
  <si>
    <t>SKU0196</t>
  </si>
  <si>
    <t>SKU0219</t>
  </si>
  <si>
    <t>SKU0220</t>
  </si>
  <si>
    <t>SKU0221</t>
  </si>
  <si>
    <t>SKU0222</t>
  </si>
  <si>
    <t>SKU0223</t>
  </si>
  <si>
    <t>SKU0224</t>
  </si>
  <si>
    <t>SKU0225</t>
  </si>
  <si>
    <t>SKU0227</t>
  </si>
  <si>
    <t>SKU0228</t>
  </si>
  <si>
    <t>SKU0229</t>
  </si>
  <si>
    <t>SKU0206</t>
  </si>
  <si>
    <t>SKU0230</t>
  </si>
  <si>
    <t>SKU0231</t>
  </si>
  <si>
    <t>SKU0232</t>
  </si>
  <si>
    <t>SKU0233</t>
  </si>
  <si>
    <t>SKU0234</t>
  </si>
  <si>
    <t>SKU0235</t>
  </si>
  <si>
    <t>SKU0237</t>
  </si>
  <si>
    <t>SKU0238</t>
  </si>
  <si>
    <t>SKU0239</t>
  </si>
  <si>
    <t>SKU0240</t>
  </si>
  <si>
    <t>SKU0216</t>
  </si>
  <si>
    <t>SKU0241</t>
  </si>
  <si>
    <t>SKU0242</t>
  </si>
  <si>
    <t>SKU0243</t>
  </si>
  <si>
    <t>SKU0244</t>
  </si>
  <si>
    <t>SKU0245</t>
  </si>
  <si>
    <t>SKU0247</t>
  </si>
  <si>
    <t>SKU0248</t>
  </si>
  <si>
    <t>SKU0249</t>
  </si>
  <si>
    <t>SKU0250</t>
  </si>
  <si>
    <t>SKU0251</t>
  </si>
  <si>
    <t>SKU0226</t>
  </si>
  <si>
    <t>SKU0252</t>
  </si>
  <si>
    <t>SKU0253</t>
  </si>
  <si>
    <t>SKU0254</t>
  </si>
  <si>
    <t>SKU0255</t>
  </si>
  <si>
    <t>SKU0257</t>
  </si>
  <si>
    <t>SKU0258</t>
  </si>
  <si>
    <t>SKU0259</t>
  </si>
  <si>
    <t>SKU0260</t>
  </si>
  <si>
    <t>SKU0261</t>
  </si>
  <si>
    <t>SKU0262</t>
  </si>
  <si>
    <t>SKU0236</t>
  </si>
  <si>
    <t>SKU0263</t>
  </si>
  <si>
    <t>SKU0264</t>
  </si>
  <si>
    <t>SKU0265</t>
  </si>
  <si>
    <t>SKU0267</t>
  </si>
  <si>
    <t>SKU0268</t>
  </si>
  <si>
    <t>SKU0269</t>
  </si>
  <si>
    <t>SKU0270</t>
  </si>
  <si>
    <t>SKU0271</t>
  </si>
  <si>
    <t>SKU0272</t>
  </si>
  <si>
    <t>SKU0273</t>
  </si>
  <si>
    <t>SKU0246</t>
  </si>
  <si>
    <t>SKU0274</t>
  </si>
  <si>
    <t>SKU0275</t>
  </si>
  <si>
    <t>SKU0277</t>
  </si>
  <si>
    <t>SKU0278</t>
  </si>
  <si>
    <t>SKU0279</t>
  </si>
  <si>
    <t>SKU0280</t>
  </si>
  <si>
    <t>SKU0281</t>
  </si>
  <si>
    <t>SKU0282</t>
  </si>
  <si>
    <t>SKU0283</t>
  </si>
  <si>
    <t>SKU0284</t>
  </si>
  <si>
    <t>SKU0256</t>
  </si>
  <si>
    <t>SKU0285</t>
  </si>
  <si>
    <t>SKU0287</t>
  </si>
  <si>
    <t>SKU0288</t>
  </si>
  <si>
    <t>SKU0289</t>
  </si>
  <si>
    <t>SKU0290</t>
  </si>
  <si>
    <t>SKU0291</t>
  </si>
  <si>
    <t>SKU0292</t>
  </si>
  <si>
    <t>SKU0293</t>
  </si>
  <si>
    <t>SKU0294</t>
  </si>
  <si>
    <t>SKU0295</t>
  </si>
  <si>
    <t>SKU0266</t>
  </si>
  <si>
    <t>SKU0297</t>
  </si>
  <si>
    <t>SKU0298</t>
  </si>
  <si>
    <t>SKU0299</t>
  </si>
  <si>
    <t>SKU0300</t>
  </si>
  <si>
    <t>SKU0301</t>
  </si>
  <si>
    <t>SKU0302</t>
  </si>
  <si>
    <t>SKU0303</t>
  </si>
  <si>
    <t>SKU0304</t>
  </si>
  <si>
    <t>SKU0305</t>
  </si>
  <si>
    <t>SKU0307</t>
  </si>
  <si>
    <t>SKU0276</t>
  </si>
  <si>
    <t>SKU0308</t>
  </si>
  <si>
    <t>SKU0309</t>
  </si>
  <si>
    <t>SKU0310</t>
  </si>
  <si>
    <t>SKU0311</t>
  </si>
  <si>
    <t>SKU0312</t>
  </si>
  <si>
    <t>SKU0313</t>
  </si>
  <si>
    <t>SKU0314</t>
  </si>
  <si>
    <t>SKU0315</t>
  </si>
  <si>
    <t>SKU0317</t>
  </si>
  <si>
    <t>SKU0318</t>
  </si>
  <si>
    <t>SKU0286</t>
  </si>
  <si>
    <t>SKU0319</t>
  </si>
  <si>
    <t>SKU0320</t>
  </si>
  <si>
    <t>SKU0321</t>
  </si>
  <si>
    <t>SKU0322</t>
  </si>
  <si>
    <t>SKU0323</t>
  </si>
  <si>
    <t>SKU0324</t>
  </si>
  <si>
    <t>SKU0325</t>
  </si>
  <si>
    <t>SKU0326</t>
  </si>
  <si>
    <t>SKU0328</t>
  </si>
  <si>
    <t>SKU0329</t>
  </si>
  <si>
    <t>SKU0296</t>
  </si>
  <si>
    <t>SKU0330</t>
  </si>
  <si>
    <t>SKU0331</t>
  </si>
  <si>
    <t>SKU0332</t>
  </si>
  <si>
    <t>SKU0333</t>
  </si>
  <si>
    <t>SKU0334</t>
  </si>
  <si>
    <t>SKU0335</t>
  </si>
  <si>
    <t>SKU0336</t>
  </si>
  <si>
    <t>SKU0338</t>
  </si>
  <si>
    <t>SKU0339</t>
  </si>
  <si>
    <t>SKU0340</t>
  </si>
  <si>
    <t>SKU0306</t>
  </si>
  <si>
    <t>SKU0341</t>
  </si>
  <si>
    <t>SKU0342</t>
  </si>
  <si>
    <t>SKU0343</t>
  </si>
  <si>
    <t>SKU0344</t>
  </si>
  <si>
    <t>SKU0345</t>
  </si>
  <si>
    <t>SKU0346</t>
  </si>
  <si>
    <t>SKU0348</t>
  </si>
  <si>
    <t>SKU0349</t>
  </si>
  <si>
    <t>SKU0350</t>
  </si>
  <si>
    <t>SKU0351</t>
  </si>
  <si>
    <t>SKU0316</t>
  </si>
  <si>
    <t>SKU0352</t>
  </si>
  <si>
    <t>SKU0353</t>
  </si>
  <si>
    <t>SKU0354</t>
  </si>
  <si>
    <t>SKU0355</t>
  </si>
  <si>
    <t>SKU0356</t>
  </si>
  <si>
    <t>SKU0358</t>
  </si>
  <si>
    <t>SKU0359</t>
  </si>
  <si>
    <t>SKU0360</t>
  </si>
  <si>
    <t>SKU0361</t>
  </si>
  <si>
    <t>SKU0362</t>
  </si>
  <si>
    <t>SKU0327</t>
  </si>
  <si>
    <t>SKU0363</t>
  </si>
  <si>
    <t>SKU0364</t>
  </si>
  <si>
    <t>SKU0365</t>
  </si>
  <si>
    <t>SKU0366</t>
  </si>
  <si>
    <t>SKU0368</t>
  </si>
  <si>
    <t>SKU0369</t>
  </si>
  <si>
    <t>SKU0370</t>
  </si>
  <si>
    <t>SKU0371</t>
  </si>
  <si>
    <t>SKU0372</t>
  </si>
  <si>
    <t>SKU0373</t>
  </si>
  <si>
    <t>SKU0337</t>
  </si>
  <si>
    <t>SKU0374</t>
  </si>
  <si>
    <t>SKU0375</t>
  </si>
  <si>
    <t>SKU0376</t>
  </si>
  <si>
    <t>SKU0378</t>
  </si>
  <si>
    <t>SKU0379</t>
  </si>
  <si>
    <t>SKU0380</t>
  </si>
  <si>
    <t>SKU0381</t>
  </si>
  <si>
    <t>SKU0382</t>
  </si>
  <si>
    <t>SKU0383</t>
  </si>
  <si>
    <t>SKU0384</t>
  </si>
  <si>
    <t>SKU0347</t>
  </si>
  <si>
    <t>SKU0385</t>
  </si>
  <si>
    <t>SKU0386</t>
  </si>
  <si>
    <t>SKU0388</t>
  </si>
  <si>
    <t>SKU0389</t>
  </si>
  <si>
    <t>SKU0390</t>
  </si>
  <si>
    <t>SKU0391</t>
  </si>
  <si>
    <t>SKU0392</t>
  </si>
  <si>
    <t>SKU0393</t>
  </si>
  <si>
    <t>SKU0394</t>
  </si>
  <si>
    <t>SKU0395</t>
  </si>
  <si>
    <t>SKU0357</t>
  </si>
  <si>
    <t>SKU0396</t>
  </si>
  <si>
    <t>SKU0398</t>
  </si>
  <si>
    <t>SKU0399</t>
  </si>
  <si>
    <t>SKU0400</t>
  </si>
  <si>
    <t>SKU0401</t>
  </si>
  <si>
    <t>SKU0402</t>
  </si>
  <si>
    <t>SKU0403</t>
  </si>
  <si>
    <t>SKU0404</t>
  </si>
  <si>
    <t>SKU0405</t>
  </si>
  <si>
    <t>SKU0406</t>
  </si>
  <si>
    <t>SKU0367</t>
  </si>
  <si>
    <t>SKU0408</t>
  </si>
  <si>
    <t>SKU0409</t>
  </si>
  <si>
    <t>SKU0410</t>
  </si>
  <si>
    <t>SKU0411</t>
  </si>
  <si>
    <t>SKU0412</t>
  </si>
  <si>
    <t>SKU0413</t>
  </si>
  <si>
    <t>SKU0414</t>
  </si>
  <si>
    <t>SKU0415</t>
  </si>
  <si>
    <t>SKU0416</t>
  </si>
  <si>
    <t>SKU0418</t>
  </si>
  <si>
    <t>SKU0377</t>
  </si>
  <si>
    <t>SKU0419</t>
  </si>
  <si>
    <t>SKU0420</t>
  </si>
  <si>
    <t>SKU0421</t>
  </si>
  <si>
    <t>SKU0422</t>
  </si>
  <si>
    <t>SKU0423</t>
  </si>
  <si>
    <t>SKU0424</t>
  </si>
  <si>
    <t>SKU0425</t>
  </si>
  <si>
    <t>SKU0426</t>
  </si>
  <si>
    <t>SKU0428</t>
  </si>
  <si>
    <t>SKU0429</t>
  </si>
  <si>
    <t>SKU0387</t>
  </si>
  <si>
    <t>SKU0430</t>
  </si>
  <si>
    <t>SKU0431</t>
  </si>
  <si>
    <t>SKU0432</t>
  </si>
  <si>
    <t>SKU0433</t>
  </si>
  <si>
    <t>SKU0434</t>
  </si>
  <si>
    <t>SKU0435</t>
  </si>
  <si>
    <t>SKU0436</t>
  </si>
  <si>
    <t>SKU0438</t>
  </si>
  <si>
    <t>SKU0439</t>
  </si>
  <si>
    <t>SKU0440</t>
  </si>
  <si>
    <t>SKU0397</t>
  </si>
  <si>
    <t>SKU0441</t>
  </si>
  <si>
    <t>SKU0442</t>
  </si>
  <si>
    <t>SKU0443</t>
  </si>
  <si>
    <t>SKU0444</t>
  </si>
  <si>
    <t>SKU0445</t>
  </si>
  <si>
    <t>SKU0446</t>
  </si>
  <si>
    <t>SKU0448</t>
  </si>
  <si>
    <t>SKU0449</t>
  </si>
  <si>
    <t>SKU0450</t>
  </si>
  <si>
    <t>SKU0451</t>
  </si>
  <si>
    <t>SKU0407</t>
  </si>
  <si>
    <t>SKU0452</t>
  </si>
  <si>
    <t>SKU0453</t>
  </si>
  <si>
    <t>SKU0454</t>
  </si>
  <si>
    <t>SKU0455</t>
  </si>
  <si>
    <t>SKU0456</t>
  </si>
  <si>
    <t>SKU0458</t>
  </si>
  <si>
    <t>SKU0459</t>
  </si>
  <si>
    <t>SKU0460</t>
  </si>
  <si>
    <t>SKU0461</t>
  </si>
  <si>
    <t>SKU0462</t>
  </si>
  <si>
    <t>SKU0417</t>
  </si>
  <si>
    <t>SKU0463</t>
  </si>
  <si>
    <t>SKU0464</t>
  </si>
  <si>
    <t>SKU0465</t>
  </si>
  <si>
    <t>SKU0466</t>
  </si>
  <si>
    <t>SKU0468</t>
  </si>
  <si>
    <t>SKU0469</t>
  </si>
  <si>
    <t>SKU0470</t>
  </si>
  <si>
    <t>SKU0471</t>
  </si>
  <si>
    <t>SKU0472</t>
  </si>
  <si>
    <t>SKU0473</t>
  </si>
  <si>
    <t>SKU0427</t>
  </si>
  <si>
    <t>SKU0474</t>
  </si>
  <si>
    <t>SKU0475</t>
  </si>
  <si>
    <t>SKU0476</t>
  </si>
  <si>
    <t>SKU0478</t>
  </si>
  <si>
    <t>SKU0479</t>
  </si>
  <si>
    <t>SKU0480</t>
  </si>
  <si>
    <t>SKU0481</t>
  </si>
  <si>
    <t>SKU0482</t>
  </si>
  <si>
    <t>SKU0483</t>
  </si>
  <si>
    <t>SKU0484</t>
  </si>
  <si>
    <t>SKU0437</t>
  </si>
  <si>
    <t>SKU0485</t>
  </si>
  <si>
    <t>SKU0486</t>
  </si>
  <si>
    <t>SKU0488</t>
  </si>
  <si>
    <t>SKU0489</t>
  </si>
  <si>
    <t>SKU0490</t>
  </si>
  <si>
    <t>SKU0491</t>
  </si>
  <si>
    <t>SKU0492</t>
  </si>
  <si>
    <t>SKU0493</t>
  </si>
  <si>
    <t>SKU0494</t>
  </si>
  <si>
    <t>SKU0495</t>
  </si>
  <si>
    <t>SKU0447</t>
  </si>
  <si>
    <t>SKU0496</t>
  </si>
  <si>
    <t>SKU0498</t>
  </si>
  <si>
    <t>SKU0499</t>
  </si>
  <si>
    <t>SKU0500</t>
  </si>
  <si>
    <t>SKU0501</t>
  </si>
  <si>
    <t>SKU0502</t>
  </si>
  <si>
    <t>SKU0503</t>
  </si>
  <si>
    <t>SKU0504</t>
  </si>
  <si>
    <t>SKU0505</t>
  </si>
  <si>
    <t>SKU0506</t>
  </si>
  <si>
    <t>SKU0457</t>
  </si>
  <si>
    <t>SKU0508</t>
  </si>
  <si>
    <t>SKU0509</t>
  </si>
  <si>
    <t>SKU0510</t>
  </si>
  <si>
    <t>SKU0511</t>
  </si>
  <si>
    <t>SKU0512</t>
  </si>
  <si>
    <t>SKU0513</t>
  </si>
  <si>
    <t>SKU0514</t>
  </si>
  <si>
    <t>SKU0515</t>
  </si>
  <si>
    <t>SKU0516</t>
  </si>
  <si>
    <t>SKU0518</t>
  </si>
  <si>
    <t>SKU0467</t>
  </si>
  <si>
    <t>SKU0519</t>
  </si>
  <si>
    <t>SKU0520</t>
  </si>
  <si>
    <t>SKU0521</t>
  </si>
  <si>
    <t>SKU0522</t>
  </si>
  <si>
    <t>SKU0523</t>
  </si>
  <si>
    <t>SKU0524</t>
  </si>
  <si>
    <t>SKU0525</t>
  </si>
  <si>
    <t>SKU0526</t>
  </si>
  <si>
    <t>SKU0528</t>
  </si>
  <si>
    <t>SKU0529</t>
  </si>
  <si>
    <t>SKU0477</t>
  </si>
  <si>
    <t>SKU0530</t>
  </si>
  <si>
    <t>SKU0531</t>
  </si>
  <si>
    <t>SKU0532</t>
  </si>
  <si>
    <t>SKU0533</t>
  </si>
  <si>
    <t>SKU0534</t>
  </si>
  <si>
    <t>SKU0535</t>
  </si>
  <si>
    <t>SKU0536</t>
  </si>
  <si>
    <t>SKU0538</t>
  </si>
  <si>
    <t>SKU0539</t>
  </si>
  <si>
    <t>SKU0487</t>
  </si>
  <si>
    <t>SKU0540</t>
  </si>
  <si>
    <t>SKU0541</t>
  </si>
  <si>
    <t>SKU0542</t>
  </si>
  <si>
    <t>SKU0543</t>
  </si>
  <si>
    <t>SKU0544</t>
  </si>
  <si>
    <t>SKU0545</t>
  </si>
  <si>
    <t>SKU0546</t>
  </si>
  <si>
    <t>SKU0548</t>
  </si>
  <si>
    <t>SKU0549</t>
  </si>
  <si>
    <t>SKU0550</t>
  </si>
  <si>
    <t>SKU0497</t>
  </si>
  <si>
    <t>SKU0551</t>
  </si>
  <si>
    <t>SKU0552</t>
  </si>
  <si>
    <t>SKU0553</t>
  </si>
  <si>
    <t>SKU0554</t>
  </si>
  <si>
    <t>SKU0555</t>
  </si>
  <si>
    <t>SKU0556</t>
  </si>
  <si>
    <t>SKU0558</t>
  </si>
  <si>
    <t>SKU0559</t>
  </si>
  <si>
    <t>SKU0560</t>
  </si>
  <si>
    <t>SKU0561</t>
  </si>
  <si>
    <t>SKU0507</t>
  </si>
  <si>
    <t>SKU0562</t>
  </si>
  <si>
    <t>SKU0563</t>
  </si>
  <si>
    <t>SKU0564</t>
  </si>
  <si>
    <t>SKU0565</t>
  </si>
  <si>
    <t>SKU0566</t>
  </si>
  <si>
    <t>SKU0568</t>
  </si>
  <si>
    <t>SKU0569</t>
  </si>
  <si>
    <t>SKU0570</t>
  </si>
  <si>
    <t>SKU0571</t>
  </si>
  <si>
    <t>SKU0572</t>
  </si>
  <si>
    <t>SKU0517</t>
  </si>
  <si>
    <t>SKU0573</t>
  </si>
  <si>
    <t>SKU0574</t>
  </si>
  <si>
    <t>SKU0575</t>
  </si>
  <si>
    <t>SKU0576</t>
  </si>
  <si>
    <t>SKU0578</t>
  </si>
  <si>
    <t>SKU0579</t>
  </si>
  <si>
    <t>SKU0580</t>
  </si>
  <si>
    <t>SKU0581</t>
  </si>
  <si>
    <t>SKU0582</t>
  </si>
  <si>
    <t>SKU0583</t>
  </si>
  <si>
    <t>SKU0527</t>
  </si>
  <si>
    <t>SKU0584</t>
  </si>
  <si>
    <t>SKU0585</t>
  </si>
  <si>
    <t>SKU0586</t>
  </si>
  <si>
    <t>SKU0588</t>
  </si>
  <si>
    <t>SKU0589</t>
  </si>
  <si>
    <t>SKU0590</t>
  </si>
  <si>
    <t>SKU0591</t>
  </si>
  <si>
    <t>SKU0592</t>
  </si>
  <si>
    <t>SKU0593</t>
  </si>
  <si>
    <t>SKU0594</t>
  </si>
  <si>
    <t>SKU0537</t>
  </si>
  <si>
    <t>SKU0595</t>
  </si>
  <si>
    <t>SKU0596</t>
  </si>
  <si>
    <t>SKU0598</t>
  </si>
  <si>
    <t>SKU0599</t>
  </si>
  <si>
    <t>SKU0600</t>
  </si>
  <si>
    <t>SKU0601</t>
  </si>
  <si>
    <t>SKU0602</t>
  </si>
  <si>
    <t>SKU0603</t>
  </si>
  <si>
    <t>SKU0604</t>
  </si>
  <si>
    <t>SKU0605</t>
  </si>
  <si>
    <t>SKU0547</t>
  </si>
  <si>
    <t>SKU0606</t>
  </si>
  <si>
    <t>SKU0608</t>
  </si>
  <si>
    <t>SKU0609</t>
  </si>
  <si>
    <t>SKU0610</t>
  </si>
  <si>
    <t>SKU0611</t>
  </si>
  <si>
    <t>SKU0612</t>
  </si>
  <si>
    <t>SKU0613</t>
  </si>
  <si>
    <t>SKU0614</t>
  </si>
  <si>
    <t>SKU0615</t>
  </si>
  <si>
    <t>SKU0616</t>
  </si>
  <si>
    <t>SKU0557</t>
  </si>
  <si>
    <t>SKU0618</t>
  </si>
  <si>
    <t>SKU0619</t>
  </si>
  <si>
    <t>SKU0620</t>
  </si>
  <si>
    <t>SKU0621</t>
  </si>
  <si>
    <t>SKU0622</t>
  </si>
  <si>
    <t>SKU0623</t>
  </si>
  <si>
    <t>SKU0624</t>
  </si>
  <si>
    <t>SKU0625</t>
  </si>
  <si>
    <t>SKU0626</t>
  </si>
  <si>
    <t>SKU0628</t>
  </si>
  <si>
    <t>SKU0567</t>
  </si>
  <si>
    <t>SKU0629</t>
  </si>
  <si>
    <t>SKU0630</t>
  </si>
  <si>
    <t>SKU0631</t>
  </si>
  <si>
    <t>SKU0632</t>
  </si>
  <si>
    <t>SKU0633</t>
  </si>
  <si>
    <t>SKU0634</t>
  </si>
  <si>
    <t>SKU0635</t>
  </si>
  <si>
    <t>SKU0636</t>
  </si>
  <si>
    <t>SKU0638</t>
  </si>
  <si>
    <t>SKU0639</t>
  </si>
  <si>
    <t>SKU0577</t>
  </si>
  <si>
    <t>SKU0640</t>
  </si>
  <si>
    <t>SKU0641</t>
  </si>
  <si>
    <t>SKU0642</t>
  </si>
  <si>
    <t>SKU0643</t>
  </si>
  <si>
    <t>SKU0644</t>
  </si>
  <si>
    <t>SKU0645</t>
  </si>
  <si>
    <t>SKU0646</t>
  </si>
  <si>
    <t>SKU0648</t>
  </si>
  <si>
    <t>SKU0649</t>
  </si>
  <si>
    <t>SKU0650</t>
  </si>
  <si>
    <t>SKU0587</t>
  </si>
  <si>
    <t>SKU0651</t>
  </si>
  <si>
    <t>SKU0652</t>
  </si>
  <si>
    <t>SKU0653</t>
  </si>
  <si>
    <t>SKU0654</t>
  </si>
  <si>
    <t>SKU0655</t>
  </si>
  <si>
    <t>SKU0656</t>
  </si>
  <si>
    <t>SKU0658</t>
  </si>
  <si>
    <t>SKU0659</t>
  </si>
  <si>
    <t>SKU0660</t>
  </si>
  <si>
    <t>SKU0661</t>
  </si>
  <si>
    <t>SKU0597</t>
  </si>
  <si>
    <t>SKU0662</t>
  </si>
  <si>
    <t>SKU0663</t>
  </si>
  <si>
    <t>SKU0664</t>
  </si>
  <si>
    <t>SKU0665</t>
  </si>
  <si>
    <t>SKU0666</t>
  </si>
  <si>
    <t>SKU0668</t>
  </si>
  <si>
    <t>SKU0669</t>
  </si>
  <si>
    <t>SKU0670</t>
  </si>
  <si>
    <t>SKU0671</t>
  </si>
  <si>
    <t>SKU0672</t>
  </si>
  <si>
    <t>SKU0607</t>
  </si>
  <si>
    <t>SKU0673</t>
  </si>
  <si>
    <t>SKU0674</t>
  </si>
  <si>
    <t>SKU0675</t>
  </si>
  <si>
    <t>SKU0676</t>
  </si>
  <si>
    <t>SKU0678</t>
  </si>
  <si>
    <t>SKU0679</t>
  </si>
  <si>
    <t>SKU0680</t>
  </si>
  <si>
    <t>SKU0681</t>
  </si>
  <si>
    <t>SKU0682</t>
  </si>
  <si>
    <t>SKU0683</t>
  </si>
  <si>
    <t>SKU0617</t>
  </si>
  <si>
    <t>SKU0684</t>
  </si>
  <si>
    <t>SKU0685</t>
  </si>
  <si>
    <t>SKU0686</t>
  </si>
  <si>
    <t>SKU0688</t>
  </si>
  <si>
    <t>SKU0689</t>
  </si>
  <si>
    <t>SKU0690</t>
  </si>
  <si>
    <t>SKU0691</t>
  </si>
  <si>
    <t>SKU0692</t>
  </si>
  <si>
    <t>SKU0693</t>
  </si>
  <si>
    <t>SKU0694</t>
  </si>
  <si>
    <t>SKU0627</t>
  </si>
  <si>
    <t>SKU0695</t>
  </si>
  <si>
    <t>SKU0696</t>
  </si>
  <si>
    <t>SKU0698</t>
  </si>
  <si>
    <t>SKU0699</t>
  </si>
  <si>
    <t>SKU0700</t>
  </si>
  <si>
    <t>SKU0701</t>
  </si>
  <si>
    <t>SKU0702</t>
  </si>
  <si>
    <t>SKU0703</t>
  </si>
  <si>
    <t>SKU0704</t>
  </si>
  <si>
    <t>SKU0705</t>
  </si>
  <si>
    <t>SKU0637</t>
  </si>
  <si>
    <t>SKU0706</t>
  </si>
  <si>
    <t>SKU0708</t>
  </si>
  <si>
    <t>SKU0709</t>
  </si>
  <si>
    <t>SKU0710</t>
  </si>
  <si>
    <t>SKU0711</t>
  </si>
  <si>
    <t>SKU0712</t>
  </si>
  <si>
    <t>SKU0713</t>
  </si>
  <si>
    <t>SKU0714</t>
  </si>
  <si>
    <t>SKU0715</t>
  </si>
  <si>
    <t>SKU0716</t>
  </si>
  <si>
    <t>SKU0647</t>
  </si>
  <si>
    <t>SKU0718</t>
  </si>
  <si>
    <t>SKU0719</t>
  </si>
  <si>
    <t>SKU0720</t>
  </si>
  <si>
    <t>SKU0721</t>
  </si>
  <si>
    <t>SKU0722</t>
  </si>
  <si>
    <t>SKU0723</t>
  </si>
  <si>
    <t>SKU0724</t>
  </si>
  <si>
    <t>SKU0725</t>
  </si>
  <si>
    <t>SKU0726</t>
  </si>
  <si>
    <t>SKU0728</t>
  </si>
  <si>
    <t>SKU0657</t>
  </si>
  <si>
    <t>SKU0729</t>
  </si>
  <si>
    <t>SKU0730</t>
  </si>
  <si>
    <t>SKU0731</t>
  </si>
  <si>
    <t>SKU0732</t>
  </si>
  <si>
    <t>SKU0733</t>
  </si>
  <si>
    <t>SKU0734</t>
  </si>
  <si>
    <t>SKU0735</t>
  </si>
  <si>
    <t>SKU0736</t>
  </si>
  <si>
    <t>SKU0737</t>
  </si>
  <si>
    <t>SKU0739</t>
  </si>
  <si>
    <t>SKU0667</t>
  </si>
  <si>
    <t>SKU0740</t>
  </si>
  <si>
    <t>SKU0741</t>
  </si>
  <si>
    <t>SKU0742</t>
  </si>
  <si>
    <t>SKU0743</t>
  </si>
  <si>
    <t>SKU0744</t>
  </si>
  <si>
    <t>SKU0745</t>
  </si>
  <si>
    <t>SKU0746</t>
  </si>
  <si>
    <t>SKU0747</t>
  </si>
  <si>
    <t>SKU0749</t>
  </si>
  <si>
    <t>SKU0750</t>
  </si>
  <si>
    <t>SKU0677</t>
  </si>
  <si>
    <t>SKU0751</t>
  </si>
  <si>
    <t>SKU0752</t>
  </si>
  <si>
    <t>SKU0753</t>
  </si>
  <si>
    <t>SKU0754</t>
  </si>
  <si>
    <t>SKU0755</t>
  </si>
  <si>
    <t>SKU0756</t>
  </si>
  <si>
    <t>SKU0757</t>
  </si>
  <si>
    <t>SKU0759</t>
  </si>
  <si>
    <t>SKU0760</t>
  </si>
  <si>
    <t>SKU0761</t>
  </si>
  <si>
    <t>SKU0687</t>
  </si>
  <si>
    <t>SKU0762</t>
  </si>
  <si>
    <t>SKU0763</t>
  </si>
  <si>
    <t>SKU0764</t>
  </si>
  <si>
    <t>SKU0765</t>
  </si>
  <si>
    <t>SKU0766</t>
  </si>
  <si>
    <t>SKU0767</t>
  </si>
  <si>
    <t>SKU0769</t>
  </si>
  <si>
    <t>SKU0770</t>
  </si>
  <si>
    <t>SKU0771</t>
  </si>
  <si>
    <t>SKU0772</t>
  </si>
  <si>
    <t>SKU0697</t>
  </si>
  <si>
    <t>SKU0773</t>
  </si>
  <si>
    <t>SKU0774</t>
  </si>
  <si>
    <t>SKU0775</t>
  </si>
  <si>
    <t>SKU0776</t>
  </si>
  <si>
    <t>SKU0777</t>
  </si>
  <si>
    <t>SKU0779</t>
  </si>
  <si>
    <t>SKU0780</t>
  </si>
  <si>
    <t>SKU0781</t>
  </si>
  <si>
    <t>SKU0782</t>
  </si>
  <si>
    <t>SKU0783</t>
  </si>
  <si>
    <t>SKU0707</t>
  </si>
  <si>
    <t>SKU0784</t>
  </si>
  <si>
    <t>SKU0785</t>
  </si>
  <si>
    <t>SKU0786</t>
  </si>
  <si>
    <t>SKU0787</t>
  </si>
  <si>
    <t>SKU0789</t>
  </si>
  <si>
    <t>SKU0790</t>
  </si>
  <si>
    <t>SKU0791</t>
  </si>
  <si>
    <t>SKU0792</t>
  </si>
  <si>
    <t>SKU0793</t>
  </si>
  <si>
    <t>SKU0794</t>
  </si>
  <si>
    <t>SKU0717</t>
  </si>
  <si>
    <t>SKU0795</t>
  </si>
  <si>
    <t>SKU0796</t>
  </si>
  <si>
    <t>SKU0797</t>
  </si>
  <si>
    <t>SKU0799</t>
  </si>
  <si>
    <t>SKU0800</t>
  </si>
  <si>
    <t>SKU0801</t>
  </si>
  <si>
    <t>SKU0802</t>
  </si>
  <si>
    <t>SKU0803</t>
  </si>
  <si>
    <t>SKU0804</t>
  </si>
  <si>
    <t>SKU0805</t>
  </si>
  <si>
    <t>SKU0727</t>
  </si>
  <si>
    <t>SKU0806</t>
  </si>
  <si>
    <t>SKU0807</t>
  </si>
  <si>
    <t>SKU0809</t>
  </si>
  <si>
    <t>SKU0810</t>
  </si>
  <si>
    <t>SKU0811</t>
  </si>
  <si>
    <t>SKU0812</t>
  </si>
  <si>
    <t>SKU0813</t>
  </si>
  <si>
    <t>SKU0814</t>
  </si>
  <si>
    <t>SKU0815</t>
  </si>
  <si>
    <t>SKU0816</t>
  </si>
  <si>
    <t>SKU0738</t>
  </si>
  <si>
    <t>SKU0817</t>
  </si>
  <si>
    <t>SKU0819</t>
  </si>
  <si>
    <t>SKU0820</t>
  </si>
  <si>
    <t>SKU0821</t>
  </si>
  <si>
    <t>SKU0822</t>
  </si>
  <si>
    <t>SKU0823</t>
  </si>
  <si>
    <t>SKU0824</t>
  </si>
  <si>
    <t>SKU0825</t>
  </si>
  <si>
    <t>SKU0826</t>
  </si>
  <si>
    <t>SKU0827</t>
  </si>
  <si>
    <t>SKU0748</t>
  </si>
  <si>
    <t>SKU0829</t>
  </si>
  <si>
    <t>SKU0830</t>
  </si>
  <si>
    <t>SKU0831</t>
  </si>
  <si>
    <t>SKU0832</t>
  </si>
  <si>
    <t>SKU0833</t>
  </si>
  <si>
    <t>SKU0834</t>
  </si>
  <si>
    <t>SKU0835</t>
  </si>
  <si>
    <t>SKU0836</t>
  </si>
  <si>
    <t>SKU0837</t>
  </si>
  <si>
    <t>SKU0839</t>
  </si>
  <si>
    <t>SKU0758</t>
  </si>
  <si>
    <t>SKU0840</t>
  </si>
  <si>
    <t>SKU0841</t>
  </si>
  <si>
    <t>SKU0842</t>
  </si>
  <si>
    <t>SKU0843</t>
  </si>
  <si>
    <t>SKU0844</t>
  </si>
  <si>
    <t>SKU0845</t>
  </si>
  <si>
    <t>SKU0846</t>
  </si>
  <si>
    <t>SKU0847</t>
  </si>
  <si>
    <t>SKU0849</t>
  </si>
  <si>
    <t>SKU0850</t>
  </si>
  <si>
    <t>SKU0768</t>
  </si>
  <si>
    <t>SKU0851</t>
  </si>
  <si>
    <t>SKU0852</t>
  </si>
  <si>
    <t>SKU0853</t>
  </si>
  <si>
    <t>SKU0854</t>
  </si>
  <si>
    <t>SKU0855</t>
  </si>
  <si>
    <t>SKU0856</t>
  </si>
  <si>
    <t>SKU0857</t>
  </si>
  <si>
    <t>SKU0859</t>
  </si>
  <si>
    <t>SKU0860</t>
  </si>
  <si>
    <t>SKU0778</t>
  </si>
  <si>
    <t>SKU0861</t>
  </si>
  <si>
    <t>SKU0862</t>
  </si>
  <si>
    <t>SKU0863</t>
  </si>
  <si>
    <t>SKU0864</t>
  </si>
  <si>
    <t>SKU0865</t>
  </si>
  <si>
    <t>SKU0866</t>
  </si>
  <si>
    <t>SKU0867</t>
  </si>
  <si>
    <t>SKU0869</t>
  </si>
  <si>
    <t>SKU0870</t>
  </si>
  <si>
    <t>SKU0871</t>
  </si>
  <si>
    <t>SKU0788</t>
  </si>
  <si>
    <t>SKU0872</t>
  </si>
  <si>
    <t>SKU0873</t>
  </si>
  <si>
    <t>SKU0874</t>
  </si>
  <si>
    <t>SKU0875</t>
  </si>
  <si>
    <t>SKU0876</t>
  </si>
  <si>
    <t>SKU0877</t>
  </si>
  <si>
    <t>SKU0879</t>
  </si>
  <si>
    <t>SKU0880</t>
  </si>
  <si>
    <t>SKU0881</t>
  </si>
  <si>
    <t>SKU0882</t>
  </si>
  <si>
    <t>SKU0798</t>
  </si>
  <si>
    <t>SKU0883</t>
  </si>
  <si>
    <t>SKU0884</t>
  </si>
  <si>
    <t>SKU0885</t>
  </si>
  <si>
    <t>SKU0886</t>
  </si>
  <si>
    <t>SKU0887</t>
  </si>
  <si>
    <t>SKU0889</t>
  </si>
  <si>
    <t>SKU0890</t>
  </si>
  <si>
    <t>SKU0891</t>
  </si>
  <si>
    <t>SKU0892</t>
  </si>
  <si>
    <t>SKU0893</t>
  </si>
  <si>
    <t>SKU0808</t>
  </si>
  <si>
    <t>SKU0894</t>
  </si>
  <si>
    <t>SKU0895</t>
  </si>
  <si>
    <t>SKU0896</t>
  </si>
  <si>
    <t>SKU0897</t>
  </si>
  <si>
    <t>SKU0899</t>
  </si>
  <si>
    <t>SKU0900</t>
  </si>
  <si>
    <t>SKU0901</t>
  </si>
  <si>
    <t>SKU0902</t>
  </si>
  <si>
    <t>SKU0903</t>
  </si>
  <si>
    <t>SKU0904</t>
  </si>
  <si>
    <t>SKU0818</t>
  </si>
  <si>
    <t>SKU0905</t>
  </si>
  <si>
    <t>SKU0906</t>
  </si>
  <si>
    <t>SKU0907</t>
  </si>
  <si>
    <t>SKU0909</t>
  </si>
  <si>
    <t>SKU0910</t>
  </si>
  <si>
    <t>SKU0911</t>
  </si>
  <si>
    <t>SKU0912</t>
  </si>
  <si>
    <t>SKU0913</t>
  </si>
  <si>
    <t>SKU0914</t>
  </si>
  <si>
    <t>SKU0915</t>
  </si>
  <si>
    <t>SKU0828</t>
  </si>
  <si>
    <t>SKU0916</t>
  </si>
  <si>
    <t>SKU0917</t>
  </si>
  <si>
    <t>SKU0919</t>
  </si>
  <si>
    <t>SKU0920</t>
  </si>
  <si>
    <t>SKU0921</t>
  </si>
  <si>
    <t>SKU0922</t>
  </si>
  <si>
    <t>SKU0923</t>
  </si>
  <si>
    <t>SKU0924</t>
  </si>
  <si>
    <t>SKU0925</t>
  </si>
  <si>
    <t>SKU0926</t>
  </si>
  <si>
    <t>SKU0838</t>
  </si>
  <si>
    <t>SKU0927</t>
  </si>
  <si>
    <t>SKU0929</t>
  </si>
  <si>
    <t>SKU0930</t>
  </si>
  <si>
    <t>SKU0931</t>
  </si>
  <si>
    <t>SKU0932</t>
  </si>
  <si>
    <t>SKU0933</t>
  </si>
  <si>
    <t>SKU0934</t>
  </si>
  <si>
    <t>SKU0935</t>
  </si>
  <si>
    <t>SKU0936</t>
  </si>
  <si>
    <t>SKU0937</t>
  </si>
  <si>
    <t>SKU0848</t>
  </si>
  <si>
    <t>SKU0939</t>
  </si>
  <si>
    <t>SKU0940</t>
  </si>
  <si>
    <t>SKU0941</t>
  </si>
  <si>
    <t>SKU0942</t>
  </si>
  <si>
    <t>SKU0943</t>
  </si>
  <si>
    <t>SKU0944</t>
  </si>
  <si>
    <t>SKU0945</t>
  </si>
  <si>
    <t>SKU0946</t>
  </si>
  <si>
    <t>SKU0947</t>
  </si>
  <si>
    <t>SKU0949</t>
  </si>
  <si>
    <t>SKU0858</t>
  </si>
  <si>
    <t>SKU0950</t>
  </si>
  <si>
    <t>SKU0951</t>
  </si>
  <si>
    <t>SKU0952</t>
  </si>
  <si>
    <t>SKU0953</t>
  </si>
  <si>
    <t>SKU0954</t>
  </si>
  <si>
    <t>SKU0955</t>
  </si>
  <si>
    <t>SKU0956</t>
  </si>
  <si>
    <t>SKU0957</t>
  </si>
  <si>
    <t>SKU0959</t>
  </si>
  <si>
    <t>SKU0960</t>
  </si>
  <si>
    <t>SKU0868</t>
  </si>
  <si>
    <t>SKU0961</t>
  </si>
  <si>
    <t>SKU0962</t>
  </si>
  <si>
    <t>SKU0963</t>
  </si>
  <si>
    <t>SKU0964</t>
  </si>
  <si>
    <t>SKU0965</t>
  </si>
  <si>
    <t>SKU0966</t>
  </si>
  <si>
    <t>SKU0967</t>
  </si>
  <si>
    <t>SKU0969</t>
  </si>
  <si>
    <t>SKU0970</t>
  </si>
  <si>
    <t>SKU0971</t>
  </si>
  <si>
    <t>SKU0878</t>
  </si>
  <si>
    <t>SKU0972</t>
  </si>
  <si>
    <t>SKU0973</t>
  </si>
  <si>
    <t>SKU0974</t>
  </si>
  <si>
    <t>SKU0975</t>
  </si>
  <si>
    <t>SKU0976</t>
  </si>
  <si>
    <t>SKU0977</t>
  </si>
  <si>
    <t>SKU0979</t>
  </si>
  <si>
    <t>SKU0980</t>
  </si>
  <si>
    <t>SKU0981</t>
  </si>
  <si>
    <t>SKU0982</t>
  </si>
  <si>
    <t>SKU0888</t>
  </si>
  <si>
    <t>SKU0983</t>
  </si>
  <si>
    <t>SKU0984</t>
  </si>
  <si>
    <t>SKU0985</t>
  </si>
  <si>
    <t>SKU0986</t>
  </si>
  <si>
    <t>SKU0987</t>
  </si>
  <si>
    <t>SKU0989</t>
  </si>
  <si>
    <t>SKU0990</t>
  </si>
  <si>
    <t>SKU0991</t>
  </si>
  <si>
    <t>SKU0992</t>
  </si>
  <si>
    <t>SKU0993</t>
  </si>
  <si>
    <t>SKU0898</t>
  </si>
  <si>
    <t>SKU0994</t>
  </si>
  <si>
    <t>SKU0995</t>
  </si>
  <si>
    <t>SKU0996</t>
  </si>
  <si>
    <t>SKU0997</t>
  </si>
  <si>
    <t>SKU0999</t>
  </si>
  <si>
    <t>SKU1000</t>
  </si>
  <si>
    <t>SKU1001</t>
  </si>
  <si>
    <t>SKU1002</t>
  </si>
  <si>
    <t>SKU1003</t>
  </si>
  <si>
    <t>SKU1004</t>
  </si>
  <si>
    <t>SKU0908</t>
  </si>
  <si>
    <t>SKU1005</t>
  </si>
  <si>
    <t>SKU1006</t>
  </si>
  <si>
    <t>SKU1007</t>
  </si>
  <si>
    <t>SKU1008</t>
  </si>
  <si>
    <t>SKU1009</t>
  </si>
  <si>
    <t>SKU1010</t>
  </si>
  <si>
    <t>SKU1011</t>
  </si>
  <si>
    <t>SKU1012</t>
  </si>
  <si>
    <t>SKU1013</t>
  </si>
  <si>
    <t>SKU1014</t>
  </si>
  <si>
    <t>SKU0918</t>
  </si>
  <si>
    <t>SKU1015</t>
  </si>
  <si>
    <t>SKU1016</t>
  </si>
  <si>
    <t>SKU1017</t>
  </si>
  <si>
    <t>SKU1018</t>
  </si>
  <si>
    <t>SKU1019</t>
  </si>
  <si>
    <t>SKU1020</t>
  </si>
  <si>
    <t>SKU1021</t>
  </si>
  <si>
    <t>SKU1022</t>
  </si>
  <si>
    <t>SKU1023</t>
  </si>
  <si>
    <t>SKU1024</t>
  </si>
  <si>
    <t>SKU0928</t>
  </si>
  <si>
    <t>SKU1025</t>
  </si>
  <si>
    <t>SKU1026</t>
  </si>
  <si>
    <t>SKU1027</t>
  </si>
  <si>
    <t>SKU1028</t>
  </si>
  <si>
    <t>SKU1029</t>
  </si>
  <si>
    <t>SKU1030</t>
  </si>
  <si>
    <t>SKU1031</t>
  </si>
  <si>
    <t>SKU1032</t>
  </si>
  <si>
    <t>SKU1033</t>
  </si>
  <si>
    <t>SKU1034</t>
  </si>
  <si>
    <t>SKU0938</t>
  </si>
  <si>
    <t>SKU1035</t>
  </si>
  <si>
    <t>SKU1036</t>
  </si>
  <si>
    <t>SKU1037</t>
  </si>
  <si>
    <t>SKU1038</t>
  </si>
  <si>
    <t>SKU1039</t>
  </si>
  <si>
    <t>SKU1040</t>
  </si>
  <si>
    <t>SKU1041</t>
  </si>
  <si>
    <t>SKU1042</t>
  </si>
  <si>
    <t>SKU1043</t>
  </si>
  <si>
    <t>SKU1044</t>
  </si>
  <si>
    <t>SKU0948</t>
  </si>
  <si>
    <t>SKU1045</t>
  </si>
  <si>
    <t>SKU1046</t>
  </si>
  <si>
    <t>SKU1047</t>
  </si>
  <si>
    <t>SKU1048</t>
  </si>
  <si>
    <t>SKU1049</t>
  </si>
  <si>
    <t>SKU1050</t>
  </si>
  <si>
    <t>SKU1051</t>
  </si>
  <si>
    <t>SKU1052</t>
  </si>
  <si>
    <t>SKU1053</t>
  </si>
  <si>
    <t>SKU1054</t>
  </si>
  <si>
    <t>SKU0958</t>
  </si>
  <si>
    <t>SKU1055</t>
  </si>
  <si>
    <t>SKU1056</t>
  </si>
  <si>
    <t>SKU1057</t>
  </si>
  <si>
    <t>SKU1058</t>
  </si>
  <si>
    <t>SKU1059</t>
  </si>
  <si>
    <t>SKU1060</t>
  </si>
  <si>
    <t>SKU1061</t>
  </si>
  <si>
    <t>SKU1062</t>
  </si>
  <si>
    <t>SKU1063</t>
  </si>
  <si>
    <t>SKU0968</t>
  </si>
  <si>
    <t>SKU1064</t>
  </si>
  <si>
    <t>SKU1065</t>
  </si>
  <si>
    <t>SKU1066</t>
  </si>
  <si>
    <t>SKU1067</t>
  </si>
  <si>
    <t>SKU1068</t>
  </si>
  <si>
    <t>SKU1069</t>
  </si>
  <si>
    <t>SKU1070</t>
  </si>
  <si>
    <t>SKU1071</t>
  </si>
  <si>
    <t>SKU1072</t>
  </si>
  <si>
    <t>SKU1073</t>
  </si>
  <si>
    <t>SKU0978</t>
  </si>
  <si>
    <t>SKU1074</t>
  </si>
  <si>
    <t>SKU1075</t>
  </si>
  <si>
    <t>SKU1076</t>
  </si>
  <si>
    <t>SKU1077</t>
  </si>
  <si>
    <t>SKU1078</t>
  </si>
  <si>
    <t>SKU1079</t>
  </si>
  <si>
    <t>SKU1080</t>
  </si>
  <si>
    <t>SKU1081</t>
  </si>
  <si>
    <t>SKU1082</t>
  </si>
  <si>
    <t>SKU1083</t>
  </si>
  <si>
    <t>SKU0988</t>
  </si>
  <si>
    <t>SKU1084</t>
  </si>
  <si>
    <t>SKU1085</t>
  </si>
  <si>
    <t>SKU1086</t>
  </si>
  <si>
    <t>SKU1087</t>
  </si>
  <si>
    <t>SKU1088</t>
  </si>
  <si>
    <t>SKU1089</t>
  </si>
  <si>
    <t>SKU1090</t>
  </si>
  <si>
    <t>SKU1091</t>
  </si>
  <si>
    <t>SKU1092</t>
  </si>
  <si>
    <t>SKU1093</t>
  </si>
  <si>
    <t>SKU0998</t>
  </si>
  <si>
    <t>SKU1094</t>
  </si>
  <si>
    <t>SKU1095</t>
  </si>
  <si>
    <t>SKU1096</t>
  </si>
  <si>
    <t>SKU1097</t>
  </si>
  <si>
    <t>SKU1098</t>
  </si>
  <si>
    <t>SKU1099</t>
  </si>
  <si>
    <t>SKU1100</t>
  </si>
  <si>
    <t>DEMANDA_DIARIA_SETEMBRO</t>
  </si>
  <si>
    <t>DEMANDA_DIARIA_OUTUBRO</t>
  </si>
  <si>
    <t>DEMANDA_DIARIA_NOVEMBRO</t>
  </si>
  <si>
    <t>DEMANDA_DIARIA_DEZEMBRO</t>
  </si>
  <si>
    <t>Custo_Setembro</t>
  </si>
  <si>
    <t>Custo_outubro</t>
  </si>
  <si>
    <t>Custo_novembro</t>
  </si>
  <si>
    <t>Custo_dezembro</t>
  </si>
  <si>
    <t>SKU_DESCRICAO</t>
  </si>
  <si>
    <t>ESTOQUE_DE_SEGURANCA</t>
  </si>
  <si>
    <t>ESTOQUE_INICIAL</t>
  </si>
  <si>
    <t>ABASTECIMENTO</t>
  </si>
  <si>
    <t>ESTOQUE_ATUAL</t>
  </si>
  <si>
    <t>CUSTO_UNITARIO_M-1</t>
  </si>
  <si>
    <t>CUSTO_UNITARIO_M0</t>
  </si>
  <si>
    <t>CATEGORIA</t>
  </si>
  <si>
    <t>CUSTO_TOTAL_POR_ITEM</t>
  </si>
  <si>
    <t>ESTOQUE_MINIMO</t>
  </si>
  <si>
    <t>PONTO_DE_REPOSICAO</t>
  </si>
  <si>
    <t>CATEGORIA_DE_ESTOQUE</t>
  </si>
  <si>
    <t>ULTIMO_ABASTECIMENTO_SETEMBRO</t>
  </si>
  <si>
    <t>ESTOQUE_MES</t>
  </si>
  <si>
    <t>Fone de Ouvido Bluetooth</t>
  </si>
  <si>
    <t>Eletrônicos</t>
  </si>
  <si>
    <t>Capa para Celular</t>
  </si>
  <si>
    <t>Acessórios</t>
  </si>
  <si>
    <t>Smartwatch Inteligente</t>
  </si>
  <si>
    <t>Power Bank 10000mAh</t>
  </si>
  <si>
    <t>Kit de Pincéis de Maquiagem</t>
  </si>
  <si>
    <t>Beleza</t>
  </si>
  <si>
    <t>Garrafa Térmica 500ml</t>
  </si>
  <si>
    <t>Casa e Cozinha</t>
  </si>
  <si>
    <t>Panela Elétrica Arroz</t>
  </si>
  <si>
    <t>Eletrodomésticos</t>
  </si>
  <si>
    <t>Jogo de Toalhas de Banho</t>
  </si>
  <si>
    <t>Casa</t>
  </si>
  <si>
    <t>Almofada Decorativa</t>
  </si>
  <si>
    <t>Decoração</t>
  </si>
  <si>
    <t>Luminária de Mesa LED</t>
  </si>
  <si>
    <t>Tapete Antiderrapante</t>
  </si>
  <si>
    <t>Kit de Ferramentas</t>
  </si>
  <si>
    <t>Ferramentas</t>
  </si>
  <si>
    <t>Cadeira de Escritório</t>
  </si>
  <si>
    <t>Móveis</t>
  </si>
  <si>
    <t>Mesa Portátil para Notebook</t>
  </si>
  <si>
    <t>Ventilador de Mesa</t>
  </si>
  <si>
    <t>Kit de Panelas Antiaderentes</t>
  </si>
  <si>
    <t>Cozinha</t>
  </si>
  <si>
    <t>Jogo de Talheres Inox</t>
  </si>
  <si>
    <t>Liquidificador 500W</t>
  </si>
  <si>
    <t>Máquina de Café Expresso</t>
  </si>
  <si>
    <t>Jogo de Copos de Vidro</t>
  </si>
  <si>
    <t>Panela de Pressão</t>
  </si>
  <si>
    <t>Kit de Organizadores de Gaveta</t>
  </si>
  <si>
    <t>Caixa Organizadora de Plástico</t>
  </si>
  <si>
    <t>Organização</t>
  </si>
  <si>
    <t>Suporte para Celular de Carro</t>
  </si>
  <si>
    <t>Carregador Veicular USB</t>
  </si>
  <si>
    <t>Kit de Limpeza para Tela</t>
  </si>
  <si>
    <t>Mouse Sem Fio</t>
  </si>
  <si>
    <t>Teclado Mecânico RGB</t>
  </si>
  <si>
    <t>Mouse Pad Gamer</t>
  </si>
  <si>
    <t>Headset Gamer</t>
  </si>
  <si>
    <t>Câmera de Segurança Wi-Fi</t>
  </si>
  <si>
    <t>Lâmpada Inteligente</t>
  </si>
  <si>
    <t>Extensão de Tomada com USB</t>
  </si>
  <si>
    <t>Kit de Lâminas de Barbear</t>
  </si>
  <si>
    <t>Secador de Cabelo 2000W</t>
  </si>
  <si>
    <t>Chapinha Alisadora</t>
  </si>
  <si>
    <t>Máscara Facial Hidratante</t>
  </si>
  <si>
    <t>Kit de Escova de Dentes Elétrica</t>
  </si>
  <si>
    <t>Perfume Masculino 100ml</t>
  </si>
  <si>
    <t>Perfume Feminino 100ml</t>
  </si>
  <si>
    <t>Kit de Maquiagem Profissional</t>
  </si>
  <si>
    <t>Creme para Mãos</t>
  </si>
  <si>
    <t>Protetor Solar FPS 50</t>
  </si>
  <si>
    <t>Kit de Unhas Postiças</t>
  </si>
  <si>
    <t>Tênis Esportivo Masculino</t>
  </si>
  <si>
    <t>Tênis Esportivo Feminino</t>
  </si>
  <si>
    <t>Bolsa de Couro Feminina</t>
  </si>
  <si>
    <t>Mochila Escolar</t>
  </si>
  <si>
    <t>Relógio de Pulso Masculino</t>
  </si>
  <si>
    <t>Relógio de Pulso Feminino</t>
  </si>
  <si>
    <t>Óculos de Sol Masculino</t>
  </si>
  <si>
    <t>Óculos de Sol Feminino</t>
  </si>
  <si>
    <t>Cinto de Couro Masculino</t>
  </si>
  <si>
    <t>Cachecol de Lã</t>
  </si>
  <si>
    <t>Boné Esportivo</t>
  </si>
  <si>
    <t>Camiseta Básica Masculina</t>
  </si>
  <si>
    <t>Camiseta Básica Feminina</t>
  </si>
  <si>
    <t>Calça Jeans Masculina</t>
  </si>
  <si>
    <t>Calça Jeans Feminina</t>
  </si>
  <si>
    <t>Jaqueta Corta-Vento</t>
  </si>
  <si>
    <t>Kit de Potes Herméticos</t>
  </si>
  <si>
    <t>Forma de Silicone para Cupcake</t>
  </si>
  <si>
    <t>Jogo de Facas de Cozinha</t>
  </si>
  <si>
    <t>Ralador de Alimentos</t>
  </si>
  <si>
    <t>Descascador de Legumes</t>
  </si>
  <si>
    <t>Kit de Utensílios de Cozinha</t>
  </si>
  <si>
    <t>Assadeira Antiaderente</t>
  </si>
  <si>
    <t>Espremedor de Frutas</t>
  </si>
  <si>
    <t>Kit de Copos Medidores</t>
  </si>
  <si>
    <t>Escorredor de Macarrão</t>
  </si>
  <si>
    <t>Kit de Chaves de Fenda</t>
  </si>
  <si>
    <t>Alicate Universal</t>
  </si>
  <si>
    <t>Martelo de Borracha</t>
  </si>
  <si>
    <t>Furadeira Sem Fio</t>
  </si>
  <si>
    <t>Serra Circular</t>
  </si>
  <si>
    <t>Kit de Lixas para Madeira</t>
  </si>
  <si>
    <t>Trena a Laser</t>
  </si>
  <si>
    <t>Nível a Laser</t>
  </si>
  <si>
    <t>Kit de Brocas para Concreto</t>
  </si>
  <si>
    <t>Luvas de Proteção</t>
  </si>
  <si>
    <t>Kit de Pintura para Parede</t>
  </si>
  <si>
    <t>Rodo de Limpeza</t>
  </si>
  <si>
    <t>Balde com Esfregão</t>
  </si>
  <si>
    <t>Kit de Sacos de Lixo</t>
  </si>
  <si>
    <t>Desinfetante Lavanda</t>
  </si>
  <si>
    <t>Amaciante de Roupas</t>
  </si>
  <si>
    <t>Kit de Velas Aromáticas</t>
  </si>
  <si>
    <t>Quadro Decorativo</t>
  </si>
  <si>
    <t>Vaso de Planta Decorativo</t>
  </si>
  <si>
    <t>Kit de Adesivos para Parede</t>
  </si>
  <si>
    <t>Jogo de Lençóls de Algodão</t>
  </si>
  <si>
    <t>Travesseiro Ortopédico</t>
  </si>
  <si>
    <t>Edredom Queen Size</t>
  </si>
  <si>
    <t>Kit de Cortina Blackout</t>
  </si>
  <si>
    <t>Tapete de Banho</t>
  </si>
  <si>
    <t>Kit de Potes para Armazenamento</t>
  </si>
  <si>
    <t>Organizador de Sapateira</t>
  </si>
  <si>
    <t>Caixa de Ferramentas Portátil</t>
  </si>
  <si>
    <t>Kit de Cabos e Adaptadores</t>
  </si>
  <si>
    <t>Suporte para Notebook</t>
  </si>
  <si>
    <t>ULTIMO_ABASTECIMENTO_OUTUBRO</t>
  </si>
  <si>
    <t>ULTIMO_ABASTECIMENTO_NOVEMBRO</t>
  </si>
  <si>
    <t>ULTIMO_ABASTECIMENTO_DEZEMBRO</t>
  </si>
  <si>
    <t>ULTIMO_ABASTECIMENTO_JANEIRO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</si>
</sst>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/>
    <xf numFmtId="0" fontId="2" fillId="0" borderId="1" xfId="0" applyFont="1" applyBorder="1"/>
    <xf numFmtId="9" fontId="1" fillId="0" borderId="0" xfId="1" applyFont="1"/>
    <xf numFmtId="0" fontId="1" fillId="0" borderId="0" xfId="1" applyNumberFormat="1" applyFont="1"/>
    <xf numFmtId="1" fontId="0" fillId="0" borderId="2" xfId="0" applyNumberFormat="1" applyBorder="1"/>
    <xf numFmtId="0" fontId="3" fillId="2" borderId="3" xfId="0" applyFont="1" applyFill="1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1" fillId="0" borderId="0" xfId="1" applyNumberFormat="1" applyFont="1" applyAlignment="1">
      <alignment horizontal="right"/>
    </xf>
    <xf numFmtId="14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orcentagem" xfId="1" builtinId="5"/>
  </cellStyles>
  <dxfs count="45">
    <dxf>
      <numFmt numFmtId="0" formatCode="General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</border>
    </dxf>
    <dxf>
      <numFmt numFmtId="0" formatCode="General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</border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</border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/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una Karine" id="{E7CB4876-D2B7-4DAA-A0F5-9AC56493FD51}" userId="93328bc17dd78161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A06E89-A63C-4451-BD17-B5CAA70C1DD4}" name="Tabela2" displayName="Tabela2" ref="A2:E1102" totalsRowShown="0">
  <autoFilter ref="A2:E1102" xr:uid="{35804D84-AD88-4B8D-9DFA-6292E564F0ED}"/>
  <tableColumns count="5">
    <tableColumn id="1" xr3:uid="{00000000-0010-0000-0100-000001000000}" name="SKU"/>
    <tableColumn id="2" xr3:uid="{00000000-0010-0000-0100-000002000000}" name="DEMANDA_DIARIA_SETEMBRO"/>
    <tableColumn id="3" xr3:uid="{00000000-0010-0000-0100-000003000000}" name="DEMANDA_DIARIA_OUTUBRO"/>
    <tableColumn id="4" xr3:uid="{00000000-0010-0000-0100-000004000000}" name="DEMANDA_DIARIA_NOVEMBRO"/>
    <tableColumn id="5" xr3:uid="{00000000-0010-0000-0100-000005000000}" name="DEMANDA_DIARIA_DEZEMBRO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48D8D6-6D1E-4AF2-AE34-DEF832B45311}" name="Tabela1" displayName="Tabela1" ref="A1:O1101" totalsRowShown="0">
  <autoFilter ref="A1:O1101" xr:uid="{4C556610-25F9-4174-BAA5-D86748E8F1CD}"/>
  <tableColumns count="15">
    <tableColumn id="1" xr3:uid="{00000000-0010-0000-0300-000001000000}" name="SKU" dataDxfId="44"/>
    <tableColumn id="2" xr3:uid="{00000000-0010-0000-0300-000002000000}" name="SKU_DESCRICAO" dataDxfId="43" dataCellStyle="Porcentagem"/>
    <tableColumn id="3" xr3:uid="{00000000-0010-0000-0300-000003000000}" name="ESTOQUE_DE_SEGURANCA">
      <calculatedColumnFormula>3.09*1*7</calculatedColumnFormula>
    </tableColumn>
    <tableColumn id="4" xr3:uid="{00000000-0010-0000-0300-000004000000}" name="ESTOQUE_INICIAL" dataDxfId="42"/>
    <tableColumn id="5" xr3:uid="{00000000-0010-0000-0300-000005000000}" name="ABASTECIMENTO" dataDxfId="41">
      <calculatedColumnFormula>IF(Tabela1[[#This Row],[ESTOQUE_INICIAL]]&gt;=150,Tabela1[[#This Row],[ESTOQUE_INICIAL]]*0,IF(Tabela1[[#This Row],[ESTOQUE_INICIAL]]=0,SUM(Tabela1[[#This Row],[ESTOQUE_INICIAL]],150),Tabela1[[#This Row],[ESTOQUE_INICIAL]]*5))</calculatedColumnFormula>
    </tableColumn>
    <tableColumn id="6" xr3:uid="{00000000-0010-0000-0300-000006000000}" name="ESTOQUE_ATUAL" dataDxfId="40"/>
    <tableColumn id="14" xr3:uid="{56E762AF-E531-42D9-A9CD-E537237BF70A}" name="CUSTO_UNITARIO_M-1" dataDxfId="39"/>
    <tableColumn id="7" xr3:uid="{00000000-0010-0000-0300-000007000000}" name="CUSTO_UNITARIO_M0" dataDxfId="38"/>
    <tableColumn id="8" xr3:uid="{00000000-0010-0000-0300-000008000000}" name="CATEGORIA"/>
    <tableColumn id="9" xr3:uid="{00000000-0010-0000-0300-000009000000}" name="CUSTO_TOTAL_POR_ITEM">
      <calculatedColumnFormula>Tabela1[[#This Row],[ESTOQUE_INICIAL]]*Tabela1[[#This Row],[CUSTO_UNITARIO_M-1]]+Tabela1[[#This Row],[ABASTECIMENTO]]*Tabela1[[#This Row],[CUSTO_UNITARIO_M0]]</calculatedColumnFormula>
    </tableColumn>
    <tableColumn id="10" xr3:uid="{00000000-0010-0000-0300-00000A000000}" name="ESTOQUE_MINIMO"/>
    <tableColumn id="11" xr3:uid="{00000000-0010-0000-0300-00000B000000}" name="PONTO_DE_REPOSICAO"/>
    <tableColumn id="12" xr3:uid="{00000000-0010-0000-0300-00000C000000}" name="CATEGORIA_DE_ESTOQUE"/>
    <tableColumn id="13" xr3:uid="{00000000-0010-0000-0300-00000D000000}" name="ULTIMO_ABASTECIMENTO_SETEMBRO" dataDxfId="37">
      <calculatedColumnFormula>IF('ESTOQUE SETEMBRO'!$E2&gt;=0,"setembro","sem abastecimento")</calculatedColumnFormula>
    </tableColumn>
    <tableColumn id="15" xr3:uid="{A68E5565-93D2-4498-A276-6968E8618942}" name="ESTOQUE_MES" dataDxfId="36">
      <calculatedColumnFormula>IF('ESTOQUE SETEMBRO'!$E2&gt;=0,"setembro","sem abastecimento")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994948-4E8C-4B5F-A22A-F5FC654B90A4}" name="Tabela3" displayName="Tabela3" ref="A1:O1101" totalsRowShown="0">
  <autoFilter ref="A1:O1101" xr:uid="{53994948-4E8C-4B5F-A22A-F5FC654B90A4}"/>
  <tableColumns count="15">
    <tableColumn id="1" xr3:uid="{00000000-0010-0000-0500-000001000000}" name="SKU" dataDxfId="35"/>
    <tableColumn id="2" xr3:uid="{00000000-0010-0000-0500-000002000000}" name="SKU_DESCRICAO" dataDxfId="34" dataCellStyle="Porcentagem"/>
    <tableColumn id="3" xr3:uid="{00000000-0010-0000-0500-000003000000}" name="ESTOQUE_DE_SEGURANCA" dataDxfId="33">
      <calculatedColumnFormula>3.09*2*7</calculatedColumnFormula>
    </tableColumn>
    <tableColumn id="4" xr3:uid="{00000000-0010-0000-0500-000004000000}" name="ESTOQUE_INICIAL" dataDxfId="32">
      <calculatedColumnFormula>_xlfn.XLOOKUP(Tabela3[[#This Row],[SKU]],'ESTOQUE SETEMBRO'!A:A,'ESTOQUE SETEMBRO'!F:F,,0)-_xlfn.XLOOKUP(Tabela3[[#This Row],[SKU]],'VENDA MES'!A:A,'VENDA MES'!B:B,0,0)</calculatedColumnFormula>
    </tableColumn>
    <tableColumn id="5" xr3:uid="{00000000-0010-0000-0500-000005000000}" name="ABASTECIMENTO" dataDxfId="31">
      <calculatedColumnFormula>IF(D2&lt;=0,SUM(Tabela3[[#This Row],[PONTO_DE_REPOSICAO]]*2.5,Tabela3[[#This Row],[ESTOQUE_INICIAL]]),IF(AND(Tabela3[[#This Row],[ESTOQUE_INICIAL]]&lt;=Tabela3[[#This Row],[PONTO_DE_REPOSICAO]],Tabela3[[#This Row],[ESTOQUE_INICIAL]]&gt;0),L2*2.5,D2*0))</calculatedColumnFormula>
    </tableColumn>
    <tableColumn id="6" xr3:uid="{00000000-0010-0000-0500-000006000000}" name="ESTOQUE_ATUAL" dataDxfId="30"/>
    <tableColumn id="14" xr3:uid="{654B0876-23C1-42B0-9C6C-090E30C5D4AA}" name="CUSTO_UNITARIO_M-1" dataDxfId="29" dataCellStyle="Porcentagem"/>
    <tableColumn id="7" xr3:uid="{00000000-0010-0000-0500-000007000000}" name="CUSTO_UNITARIO_M0" dataDxfId="28" dataCellStyle="Porcentagem"/>
    <tableColumn id="8" xr3:uid="{00000000-0010-0000-0500-000008000000}" name="CATEGORIA" dataDxfId="27"/>
    <tableColumn id="9" xr3:uid="{00000000-0010-0000-0500-000009000000}" name="CUSTO_TOTAL_POR_ITEM" dataDxfId="26"/>
    <tableColumn id="10" xr3:uid="{00000000-0010-0000-0500-00000A000000}" name="ESTOQUE_MINIMO"/>
    <tableColumn id="11" xr3:uid="{00000000-0010-0000-0500-00000B000000}" name="PONTO_DE_REPOSICAO"/>
    <tableColumn id="12" xr3:uid="{00000000-0010-0000-0500-00000C000000}" name="CATEGORIA_DE_ESTOQUE"/>
    <tableColumn id="13" xr3:uid="{00000000-0010-0000-0500-00000D000000}" name="ULTIMO_ABASTECIMENTO_OUTUBRO" dataDxfId="25">
      <calculatedColumnFormula>IF('ESTOQUE OUTUBRO'!$D2&gt;=0,"outubro","setembro")</calculatedColumnFormula>
    </tableColumn>
    <tableColumn id="15" xr3:uid="{BB91793A-D1D2-427C-9052-8226088E7423}" name="ESTOQUE_MES" dataDxfId="24">
      <calculatedColumnFormula>IF('ESTOQUE OUTUBRO'!$D2&gt;=0,"outubro","setembro")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5D160E-EBF9-40F4-8C5E-6ACD00C9408D}" name="Tabela4" displayName="Tabela4" ref="A1:O1101" totalsRowShown="0">
  <autoFilter ref="A1:O1101" xr:uid="{2F5D160E-EBF9-40F4-8C5E-6ACD00C9408D}"/>
  <tableColumns count="15">
    <tableColumn id="1" xr3:uid="{00000000-0010-0000-0700-000001000000}" name="SKU" dataDxfId="23"/>
    <tableColumn id="2" xr3:uid="{00000000-0010-0000-0700-000002000000}" name="SKU_DESCRICAO"/>
    <tableColumn id="3" xr3:uid="{00000000-0010-0000-0700-000003000000}" name="ESTOQUE_DE_SEGURANCA" dataDxfId="22">
      <calculatedColumnFormula>3.09*3*7</calculatedColumnFormula>
    </tableColumn>
    <tableColumn id="4" xr3:uid="{00000000-0010-0000-0700-000004000000}" name="ESTOQUE_INICIAL" dataDxfId="21">
      <calculatedColumnFormula>_xlfn.XLOOKUP(Tabela4[[#This Row],[SKU]],'ESTOQUE OUTUBRO'!A:A,'ESTOQUE OUTUBRO'!F:F,,0)-_xlfn.XLOOKUP(Tabela4[[#This Row],[SKU]],'VENDA MES'!E:E,'VENDA MES'!F:F,0,0)</calculatedColumnFormula>
    </tableColumn>
    <tableColumn id="5" xr3:uid="{00000000-0010-0000-0700-000005000000}" name="ABASTECIMENTO" dataDxfId="20">
      <calculatedColumnFormula>IF(D2&lt;=0,(L2 * 2.5) - D2,IF(AND(Tabela4[[#This Row],[ESTOQUE_INICIAL]]&lt;=Tabela4[[#This Row],[PONTO_DE_REPOSICAO]],Tabela4[[#This Row],[ESTOQUE_INICIAL]]&gt;0),L2*1.5,D2*0))</calculatedColumnFormula>
    </tableColumn>
    <tableColumn id="6" xr3:uid="{00000000-0010-0000-0700-000006000000}" name="ESTOQUE_ATUAL"/>
    <tableColumn id="7" xr3:uid="{00000000-0010-0000-0700-000007000000}" name="CUSTO_UNITARIO_M-1"/>
    <tableColumn id="13" xr3:uid="{00000000-0010-0000-0700-00000D000000}" name="CUSTO_UNITARIO_M0"/>
    <tableColumn id="8" xr3:uid="{00000000-0010-0000-0700-000008000000}" name="CATEGORIA"/>
    <tableColumn id="9" xr3:uid="{00000000-0010-0000-0700-000009000000}" name="CUSTO_TOTAL_POR_ITEM">
      <calculatedColumnFormula>'ESTOQUE NOVEMBRO'!$D2*'ESTOQUE NOVEMBRO'!$G2+'ESTOQUE NOVEMBRO'!$E2*'ESTOQUE NOVEMBRO'!$H2</calculatedColumnFormula>
    </tableColumn>
    <tableColumn id="10" xr3:uid="{00000000-0010-0000-0700-00000A000000}" name="ESTOQUE_MINIMO"/>
    <tableColumn id="11" xr3:uid="{00000000-0010-0000-0700-00000B000000}" name="PONTO_DE_REPOSICAO"/>
    <tableColumn id="12" xr3:uid="{00000000-0010-0000-0700-00000C000000}" name="CATEGORIA_DE_ESTOQUE" dataDxfId="19">
      <calculatedColumnFormula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calculatedColumnFormula>
    </tableColumn>
    <tableColumn id="14" xr3:uid="{00000000-0010-0000-0700-00000E000000}" name="ULTIMO_ABASTECIMENTO_NOVEMBRO" dataDxfId="18">
      <calculatedColumnFormula>IF('ESTOQUE NOVEMBRO'!$E2&gt;0,"Novembro","outubro")</calculatedColumnFormula>
    </tableColumn>
    <tableColumn id="15" xr3:uid="{D699C966-0347-4F81-AE15-1E52842EA391}" name="ESTOQUE_MES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378433-94E6-47D3-BBD1-DBEC077A48CF}" name="Tabela5" displayName="Tabela5" ref="A1:O1101" totalsRowShown="0">
  <autoFilter ref="A1:O1101" xr:uid="{96378433-94E6-47D3-BBD1-DBEC077A48CF}"/>
  <tableColumns count="15">
    <tableColumn id="1" xr3:uid="{00000000-0010-0000-0900-000001000000}" name="SKU" dataDxfId="17"/>
    <tableColumn id="2" xr3:uid="{00000000-0010-0000-0900-000002000000}" name="SKU_DESCRICAO" dataDxfId="16" dataCellStyle="Porcentagem"/>
    <tableColumn id="3" xr3:uid="{00000000-0010-0000-0900-000003000000}" name="ESTOQUE_DE_SEGURANCA"/>
    <tableColumn id="4" xr3:uid="{00000000-0010-0000-0900-000004000000}" name="ESTOQUE_INICIAL" dataDxfId="15">
      <calculatedColumnFormula>_xlfn.XLOOKUP(Tabela5[[#This Row],[SKU]],'ESTOQUE NOVEMBRO'!A:A,'ESTOQUE NOVEMBRO'!F:F,,0)-_xlfn.XLOOKUP(Tabela5[[#This Row],[SKU]],'VENDA MES'!H:H,'VENDA MES'!I:I,0,0)</calculatedColumnFormula>
    </tableColumn>
    <tableColumn id="5" xr3:uid="{00000000-0010-0000-0900-000005000000}" name="ABASTECIMENTO" dataDxfId="14">
      <calculatedColumnFormula>IF(D2&lt;=0,(L2 * 2.5) - D2,IF(AND(Tabela5[[#This Row],[ESTOQUE_INICIAL]]&lt;=Tabela5[[#This Row],[PONTO_DE_REPOSICAO]],Tabela5[[#This Row],[ESTOQUE_INICIAL]]&gt;0),L2*2.5,D2*0))</calculatedColumnFormula>
    </tableColumn>
    <tableColumn id="6" xr3:uid="{00000000-0010-0000-0900-000006000000}" name="ESTOQUE_ATUAL" dataDxfId="13"/>
    <tableColumn id="13" xr3:uid="{00000000-0010-0000-0900-00000D000000}" name="CUSTO_UNITARIO_M-1" dataDxfId="12">
      <calculatedColumnFormula>IF('ESTOQUE DEZEMBRO'!$N2="outubro",_xlfn.XLOOKUP('ESTOQUE DEZEMBRO'!$A2,MEDIDAS!H:H,MEDIDAS!J:J,,0),IF('ESTOQUE DEZEMBRO'!$N2="novembro",_xlfn.XLOOKUP('ESTOQUE DEZEMBRO'!$A2,MEDIDAS!H:H,MEDIDAS!K:K,,0),"0"))</calculatedColumnFormula>
    </tableColumn>
    <tableColumn id="7" xr3:uid="{00000000-0010-0000-0900-000007000000}" name="CUSTO_UNITARIO_M0" dataDxfId="11" dataCellStyle="Porcentagem"/>
    <tableColumn id="8" xr3:uid="{00000000-0010-0000-0900-000008000000}" name="CATEGORIA"/>
    <tableColumn id="9" xr3:uid="{00000000-0010-0000-0900-000009000000}" name="CUSTO_TOTAL_POR_ITEM">
      <calculatedColumnFormula>'ESTOQUE DEZEMBRO'!$D2*'ESTOQUE DEZEMBRO'!$G2+'ESTOQUE DEZEMBRO'!$E2*'ESTOQUE DEZEMBRO'!$H2</calculatedColumnFormula>
    </tableColumn>
    <tableColumn id="10" xr3:uid="{00000000-0010-0000-0900-00000A000000}" name="ESTOQUE_MINIMO"/>
    <tableColumn id="11" xr3:uid="{00000000-0010-0000-0900-00000B000000}" name="PONTO_DE_REPOSICAO"/>
    <tableColumn id="12" xr3:uid="{00000000-0010-0000-0900-00000C000000}" name="CATEGORIA_DE_ESTOQUE" dataDxfId="10">
      <calculatedColumnFormula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calculatedColumnFormula>
    </tableColumn>
    <tableColumn id="14" xr3:uid="{00000000-0010-0000-0900-00000E000000}" name="ULTIMO_ABASTECIMENTO_DEZEMBRO" dataDxfId="9">
      <calculatedColumnFormula>IF('ESTOQUE DEZEMBRO'!$E2&gt;0,"dezembro",_xlfn.XLOOKUP('ESTOQUE DEZEMBRO'!$A2,'ESTOQUE NOVEMBRO'!$A$2:$A$1101,'ESTOQUE NOVEMBRO'!$N$2:$N$1101,,0))</calculatedColumnFormula>
    </tableColumn>
    <tableColumn id="15" xr3:uid="{4E51C19B-8AD4-4820-A1EA-EAD3F2AFB99B}" name="ESTOQUE_MES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80E4E2-E7D1-410E-B46C-FEC8249A5D4F}" name="Tabela57" displayName="Tabela57" ref="A1:O1101" totalsRowShown="0">
  <autoFilter ref="A1:O1101" xr:uid="{E480E4E2-E7D1-410E-B46C-FEC8249A5D4F}"/>
  <tableColumns count="15">
    <tableColumn id="1" xr3:uid="{0D0B1A0C-47BA-4809-B699-775083D82B9B}" name="SKU" dataDxfId="8"/>
    <tableColumn id="2" xr3:uid="{D7487808-0107-4AEE-BBB6-2948D39A9D7E}" name="SKU_DESCRICAO" dataDxfId="7" dataCellStyle="Porcentagem"/>
    <tableColumn id="3" xr3:uid="{33418195-4269-443C-9C46-9BD7E90C61BE}" name="ESTOQUE_DE_SEGURANCA">
      <calculatedColumnFormula>3.09*3*7</calculatedColumnFormula>
    </tableColumn>
    <tableColumn id="4" xr3:uid="{518B2456-41A5-4BD7-944F-9A1772E92C09}" name="ESTOQUE_INICIAL" dataDxfId="6">
      <calculatedColumnFormula>_xlfn.XLOOKUP(Tabela57[[#This Row],[SKU]],'ESTOQUE DEZEMBRO'!A:A,'ESTOQUE DEZEMBRO'!F:F,,0)-
_xlfn.XLOOKUP(Tabela57[[#This Row],[SKU]],'VENDA MES'!K:K,'VENDA MES'!L:L,0,0)</calculatedColumnFormula>
    </tableColumn>
    <tableColumn id="5" xr3:uid="{9B5B1929-4B58-4782-ADCC-296B04F88ACE}" name="ABASTECIMENTO" dataDxfId="5">
      <calculatedColumnFormula>IF(D2&lt;=0,(L2 * 2.5) - D2,IF(AND(Tabela57[[#This Row],[ESTOQUE_INICIAL]]&lt;=Tabela57[[#This Row],[PONTO_DE_REPOSICAO]],Tabela57[[#This Row],[ESTOQUE_INICIAL]]&gt;0),L2*2.5,D2*0))</calculatedColumnFormula>
    </tableColumn>
    <tableColumn id="6" xr3:uid="{A6EE6A87-17A9-49DF-B759-BB027873A4A9}" name="ESTOQUE_ATUAL" dataDxfId="4">
      <calculatedColumnFormula>SUM(E2,D2)</calculatedColumnFormula>
    </tableColumn>
    <tableColumn id="13" xr3:uid="{619E64B2-9DBA-4AB6-BEAC-02E783D0206E}" name="CUSTO_UNITARIO_M-1" dataDxfId="3">
      <calculatedColumnFormula>IF('ESTOQUE DEZEMBRO'!$N2="outubro",_xlfn.XLOOKUP('ESTOQUE DEZEMBRO'!$A2,MEDIDAS!H:H,MEDIDAS!J:J,,0),IF('ESTOQUE DEZEMBRO'!$N2="novembro",_xlfn.XLOOKUP('ESTOQUE DEZEMBRO'!$A2,MEDIDAS!H:H,MEDIDAS!K:K,,0),"0"))</calculatedColumnFormula>
    </tableColumn>
    <tableColumn id="7" xr3:uid="{F662E395-F511-46BA-9C1E-D36B88E3FABC}" name="CUSTO_UNITARIO_M0" dataDxfId="2" dataCellStyle="Porcentagem"/>
    <tableColumn id="8" xr3:uid="{3B79EF63-3A95-41D4-9109-E428B0A12798}" name="CATEGORIA"/>
    <tableColumn id="9" xr3:uid="{DB5CFC13-6B02-436C-9DC1-18855605EB60}" name="CUSTO_TOTAL_POR_ITEM">
      <calculatedColumnFormula>'ESTOQUE DEZEMBRO'!$D2*'ESTOQUE DEZEMBRO'!$G2+'ESTOQUE DEZEMBRO'!$E2*'ESTOQUE DEZEMBRO'!$H2</calculatedColumnFormula>
    </tableColumn>
    <tableColumn id="10" xr3:uid="{30C13371-C254-4296-A96D-E8985033066B}" name="ESTOQUE_MINIMO">
      <calculatedColumnFormula>_xlfn.XLOOKUP(A2,MEDIDAS!A:A,MEDIDAS!D:D,,0)*5</calculatedColumnFormula>
    </tableColumn>
    <tableColumn id="11" xr3:uid="{1ACD1DA7-129A-482F-945E-70597779BD5D}" name="PONTO_DE_REPOSICAO">
      <calculatedColumnFormula>SUM(K2,_xlfn.XLOOKUP(A2,MEDIDAS!A:A,MEDIDAS!D:D,,0)*5)</calculatedColumnFormula>
    </tableColumn>
    <tableColumn id="12" xr3:uid="{5653EDA0-17D1-4614-B5B3-C4F5C47CBA0B}" name="CATEGORIA_DE_ESTOQUE" dataDxfId="1">
      <calculatedColumnFormula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calculatedColumnFormula>
    </tableColumn>
    <tableColumn id="14" xr3:uid="{5B2F63D8-BF5A-49AA-86C1-DEF263ACC0D5}" name="ULTIMO_ABASTECIMENTO_JANEIRO" dataDxfId="0">
      <calculatedColumnFormula>IF(Tabela57[[#This Row],[ABASTECIMENTO]]&gt;0,"janeiro",_xlfn.XLOOKUP(Tabela57[[#This Row],[SKU]],'ESTOQUE DEZEMBRO'!A:A,'ESTOQUE DEZEMBRO'!N:N,,0))</calculatedColumnFormula>
    </tableColumn>
    <tableColumn id="15" xr3:uid="{DF5FFEDC-F4EE-4902-B219-9162E365FB32}" name="ESTOQUE_MES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5-04-03T03:59:58.43" personId="{E7CB4876-D2B7-4DAA-A0F5-9AC56493FD51}" id="{F5902B16-6C84-41A5-90E4-C618E01499CD}">
    <text>ABASTECIMENTO É FEITO EM CIMA DO MÊS ANTERIOR COMO ESSE NÃO TINHA MÊS ANTERIOR, A IDEIA ERA PREPARAR OS ESTOQUES PARA OS PRÓXIMOS 4 MESES QUE AUMENTARIAM AS VENDAS AUMENTANDO O ESTOQUE EM ATÉ 5*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5-04-03T04:12:29.55" personId="{E7CB4876-D2B7-4DAA-A0F5-9AC56493FD51}" id="{42B55BD4-BB83-4C22-9A3D-4F8FCF3A4439}">
    <text xml:space="preserve">Aqui se necessitasse séria o estoque de 2,5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8F14-74E0-4E17-8D3A-5A1957686D79}">
  <dimension ref="A1:L1101"/>
  <sheetViews>
    <sheetView workbookViewId="0">
      <selection activeCell="K525" sqref="K525"/>
    </sheetView>
  </sheetViews>
  <sheetFormatPr defaultRowHeight="15"/>
  <cols>
    <col min="1" max="1" width="10.5703125" bestFit="1" customWidth="1"/>
    <col min="2" max="2" width="30" bestFit="1" customWidth="1"/>
    <col min="5" max="5" width="10.5703125" bestFit="1" customWidth="1"/>
    <col min="6" max="6" width="28.42578125" bestFit="1" customWidth="1"/>
    <col min="8" max="8" width="10.5703125" bestFit="1" customWidth="1"/>
    <col min="9" max="9" width="28.7109375" bestFit="1" customWidth="1"/>
    <col min="11" max="11" width="10.5703125" bestFit="1" customWidth="1"/>
    <col min="12" max="12" width="28" bestFit="1" customWidth="1"/>
  </cols>
  <sheetData>
    <row r="1" spans="1:12">
      <c r="A1" t="s">
        <v>0</v>
      </c>
      <c r="B1" t="s">
        <v>1</v>
      </c>
      <c r="E1" t="s">
        <v>0</v>
      </c>
      <c r="F1" t="s">
        <v>2</v>
      </c>
      <c r="H1" t="s">
        <v>0</v>
      </c>
      <c r="I1" t="s">
        <v>3</v>
      </c>
      <c r="K1" t="s">
        <v>0</v>
      </c>
      <c r="L1" t="s">
        <v>4</v>
      </c>
    </row>
    <row r="2" spans="1:12">
      <c r="A2" t="s">
        <v>5</v>
      </c>
      <c r="B2">
        <v>35</v>
      </c>
      <c r="C2">
        <f>B2*5</f>
        <v>175</v>
      </c>
      <c r="E2" t="s">
        <v>5</v>
      </c>
      <c r="F2">
        <v>25</v>
      </c>
      <c r="H2" t="s">
        <v>5</v>
      </c>
      <c r="I2">
        <v>43</v>
      </c>
      <c r="K2" t="s">
        <v>5</v>
      </c>
      <c r="L2">
        <v>72</v>
      </c>
    </row>
    <row r="3" spans="1:12">
      <c r="A3" t="s">
        <v>6</v>
      </c>
      <c r="B3">
        <v>20</v>
      </c>
      <c r="C3">
        <f t="shared" ref="C3:C66" si="0">B3*5</f>
        <v>100</v>
      </c>
      <c r="E3" t="s">
        <v>6</v>
      </c>
      <c r="F3">
        <v>37</v>
      </c>
      <c r="H3" t="s">
        <v>6</v>
      </c>
      <c r="I3">
        <v>44</v>
      </c>
      <c r="K3" t="s">
        <v>6</v>
      </c>
      <c r="L3">
        <v>92</v>
      </c>
    </row>
    <row r="4" spans="1:12">
      <c r="A4" t="s">
        <v>7</v>
      </c>
      <c r="B4">
        <v>42</v>
      </c>
      <c r="C4">
        <f t="shared" si="0"/>
        <v>210</v>
      </c>
      <c r="E4" t="s">
        <v>7</v>
      </c>
      <c r="F4">
        <v>38</v>
      </c>
      <c r="H4" t="s">
        <v>7</v>
      </c>
      <c r="I4">
        <v>41</v>
      </c>
      <c r="K4" t="s">
        <v>7</v>
      </c>
      <c r="L4">
        <v>102</v>
      </c>
    </row>
    <row r="5" spans="1:12">
      <c r="A5" t="s">
        <v>8</v>
      </c>
      <c r="B5">
        <v>11</v>
      </c>
      <c r="C5">
        <f t="shared" si="0"/>
        <v>55</v>
      </c>
      <c r="E5" t="s">
        <v>8</v>
      </c>
      <c r="F5">
        <v>29</v>
      </c>
      <c r="H5" t="s">
        <v>8</v>
      </c>
      <c r="I5">
        <v>31</v>
      </c>
      <c r="K5" t="s">
        <v>8</v>
      </c>
      <c r="L5">
        <v>63</v>
      </c>
    </row>
    <row r="6" spans="1:12">
      <c r="A6" t="s">
        <v>9</v>
      </c>
      <c r="B6">
        <v>10</v>
      </c>
      <c r="C6">
        <f t="shared" si="0"/>
        <v>50</v>
      </c>
      <c r="E6" t="s">
        <v>9</v>
      </c>
      <c r="F6">
        <v>79</v>
      </c>
      <c r="H6" t="s">
        <v>9</v>
      </c>
      <c r="I6">
        <v>35</v>
      </c>
      <c r="K6" t="s">
        <v>9</v>
      </c>
      <c r="L6">
        <v>88</v>
      </c>
    </row>
    <row r="7" spans="1:12">
      <c r="A7" t="s">
        <v>10</v>
      </c>
      <c r="B7">
        <v>29</v>
      </c>
      <c r="C7">
        <f t="shared" si="0"/>
        <v>145</v>
      </c>
      <c r="E7" t="s">
        <v>11</v>
      </c>
      <c r="F7">
        <v>24</v>
      </c>
      <c r="H7" t="s">
        <v>11</v>
      </c>
      <c r="I7">
        <v>62</v>
      </c>
      <c r="K7" t="s">
        <v>11</v>
      </c>
      <c r="L7">
        <v>50</v>
      </c>
    </row>
    <row r="8" spans="1:12">
      <c r="A8" t="s">
        <v>12</v>
      </c>
      <c r="B8">
        <v>30</v>
      </c>
      <c r="C8">
        <f t="shared" si="0"/>
        <v>150</v>
      </c>
      <c r="E8" t="s">
        <v>10</v>
      </c>
      <c r="F8">
        <v>22</v>
      </c>
      <c r="H8" t="s">
        <v>10</v>
      </c>
      <c r="I8">
        <v>29</v>
      </c>
      <c r="K8" t="s">
        <v>10</v>
      </c>
      <c r="L8">
        <v>61</v>
      </c>
    </row>
    <row r="9" spans="1:12">
      <c r="A9" t="s">
        <v>13</v>
      </c>
      <c r="B9">
        <v>27</v>
      </c>
      <c r="C9">
        <f t="shared" si="0"/>
        <v>135</v>
      </c>
      <c r="E9" t="s">
        <v>12</v>
      </c>
      <c r="F9">
        <v>27</v>
      </c>
      <c r="H9" t="s">
        <v>12</v>
      </c>
      <c r="I9">
        <v>53</v>
      </c>
      <c r="K9" t="s">
        <v>12</v>
      </c>
      <c r="L9">
        <v>71</v>
      </c>
    </row>
    <row r="10" spans="1:12">
      <c r="A10" t="s">
        <v>14</v>
      </c>
      <c r="B10">
        <v>24</v>
      </c>
      <c r="C10">
        <f t="shared" si="0"/>
        <v>120</v>
      </c>
      <c r="E10" t="s">
        <v>13</v>
      </c>
      <c r="F10">
        <v>41</v>
      </c>
      <c r="H10" t="s">
        <v>13</v>
      </c>
      <c r="I10">
        <v>53</v>
      </c>
      <c r="K10" t="s">
        <v>13</v>
      </c>
      <c r="L10">
        <v>26</v>
      </c>
    </row>
    <row r="11" spans="1:12">
      <c r="A11" t="s">
        <v>15</v>
      </c>
      <c r="B11">
        <v>13</v>
      </c>
      <c r="C11">
        <f t="shared" si="0"/>
        <v>65</v>
      </c>
      <c r="E11" t="s">
        <v>14</v>
      </c>
      <c r="F11">
        <v>66</v>
      </c>
      <c r="H11" t="s">
        <v>14</v>
      </c>
      <c r="I11">
        <v>65</v>
      </c>
      <c r="K11" t="s">
        <v>14</v>
      </c>
      <c r="L11">
        <v>101</v>
      </c>
    </row>
    <row r="12" spans="1:12">
      <c r="A12" t="s">
        <v>16</v>
      </c>
      <c r="B12">
        <v>16</v>
      </c>
      <c r="C12">
        <f t="shared" si="0"/>
        <v>80</v>
      </c>
      <c r="E12" t="s">
        <v>15</v>
      </c>
      <c r="F12">
        <v>29</v>
      </c>
      <c r="H12" t="s">
        <v>15</v>
      </c>
      <c r="I12">
        <v>67</v>
      </c>
      <c r="K12" t="s">
        <v>15</v>
      </c>
      <c r="L12">
        <v>35</v>
      </c>
    </row>
    <row r="13" spans="1:12">
      <c r="A13" t="s">
        <v>17</v>
      </c>
      <c r="B13">
        <v>38</v>
      </c>
      <c r="C13">
        <f t="shared" si="0"/>
        <v>190</v>
      </c>
      <c r="E13" t="s">
        <v>16</v>
      </c>
      <c r="F13">
        <v>21</v>
      </c>
      <c r="H13" t="s">
        <v>16</v>
      </c>
      <c r="I13">
        <v>43</v>
      </c>
      <c r="K13" t="s">
        <v>16</v>
      </c>
      <c r="L13">
        <v>58</v>
      </c>
    </row>
    <row r="14" spans="1:12">
      <c r="A14" t="s">
        <v>18</v>
      </c>
      <c r="B14">
        <v>36</v>
      </c>
      <c r="C14">
        <f t="shared" si="0"/>
        <v>180</v>
      </c>
      <c r="E14" t="s">
        <v>17</v>
      </c>
      <c r="F14">
        <v>28</v>
      </c>
      <c r="H14" t="s">
        <v>17</v>
      </c>
      <c r="I14">
        <v>77</v>
      </c>
      <c r="K14" t="s">
        <v>17</v>
      </c>
      <c r="L14">
        <v>45</v>
      </c>
    </row>
    <row r="15" spans="1:12">
      <c r="A15" t="s">
        <v>19</v>
      </c>
      <c r="B15">
        <v>42</v>
      </c>
      <c r="C15">
        <f t="shared" si="0"/>
        <v>210</v>
      </c>
      <c r="E15" t="s">
        <v>18</v>
      </c>
      <c r="F15">
        <v>24</v>
      </c>
      <c r="H15" t="s">
        <v>18</v>
      </c>
      <c r="I15">
        <v>25</v>
      </c>
      <c r="K15" t="s">
        <v>18</v>
      </c>
      <c r="L15">
        <v>63</v>
      </c>
    </row>
    <row r="16" spans="1:12">
      <c r="A16" t="s">
        <v>20</v>
      </c>
      <c r="B16">
        <v>18</v>
      </c>
      <c r="C16">
        <f t="shared" si="0"/>
        <v>90</v>
      </c>
      <c r="E16" t="s">
        <v>19</v>
      </c>
      <c r="F16">
        <v>67</v>
      </c>
      <c r="H16" t="s">
        <v>19</v>
      </c>
      <c r="I16">
        <v>62</v>
      </c>
      <c r="K16" t="s">
        <v>19</v>
      </c>
      <c r="L16">
        <v>87</v>
      </c>
    </row>
    <row r="17" spans="1:12">
      <c r="A17" t="s">
        <v>21</v>
      </c>
      <c r="B17">
        <v>37</v>
      </c>
      <c r="C17">
        <f t="shared" si="0"/>
        <v>185</v>
      </c>
      <c r="E17" t="s">
        <v>22</v>
      </c>
      <c r="F17">
        <v>76</v>
      </c>
      <c r="H17" t="s">
        <v>22</v>
      </c>
      <c r="I17">
        <v>55</v>
      </c>
      <c r="K17" t="s">
        <v>22</v>
      </c>
      <c r="L17">
        <v>43</v>
      </c>
    </row>
    <row r="18" spans="1:12">
      <c r="A18" t="s">
        <v>23</v>
      </c>
      <c r="B18">
        <v>25</v>
      </c>
      <c r="C18">
        <f t="shared" si="0"/>
        <v>125</v>
      </c>
      <c r="E18" t="s">
        <v>20</v>
      </c>
      <c r="F18">
        <v>35</v>
      </c>
      <c r="H18" t="s">
        <v>20</v>
      </c>
      <c r="I18">
        <v>56</v>
      </c>
      <c r="K18" t="s">
        <v>20</v>
      </c>
      <c r="L18">
        <v>55</v>
      </c>
    </row>
    <row r="19" spans="1:12">
      <c r="A19" t="s">
        <v>24</v>
      </c>
      <c r="B19">
        <v>13</v>
      </c>
      <c r="C19">
        <f t="shared" si="0"/>
        <v>65</v>
      </c>
      <c r="E19" t="s">
        <v>21</v>
      </c>
      <c r="F19">
        <v>69</v>
      </c>
      <c r="H19" t="s">
        <v>21</v>
      </c>
      <c r="I19">
        <v>18</v>
      </c>
      <c r="K19" t="s">
        <v>21</v>
      </c>
      <c r="L19">
        <v>122</v>
      </c>
    </row>
    <row r="20" spans="1:12">
      <c r="A20" t="s">
        <v>25</v>
      </c>
      <c r="B20">
        <v>42</v>
      </c>
      <c r="C20">
        <f t="shared" si="0"/>
        <v>210</v>
      </c>
      <c r="E20" t="s">
        <v>23</v>
      </c>
      <c r="F20">
        <v>49</v>
      </c>
      <c r="H20" t="s">
        <v>23</v>
      </c>
      <c r="I20">
        <v>46</v>
      </c>
      <c r="K20" t="s">
        <v>23</v>
      </c>
      <c r="L20">
        <v>54</v>
      </c>
    </row>
    <row r="21" spans="1:12">
      <c r="A21" t="s">
        <v>26</v>
      </c>
      <c r="B21">
        <v>12</v>
      </c>
      <c r="C21">
        <f t="shared" si="0"/>
        <v>60</v>
      </c>
      <c r="E21" t="s">
        <v>24</v>
      </c>
      <c r="F21">
        <v>37</v>
      </c>
      <c r="H21" t="s">
        <v>24</v>
      </c>
      <c r="I21">
        <v>67</v>
      </c>
      <c r="K21" t="s">
        <v>24</v>
      </c>
      <c r="L21">
        <v>61</v>
      </c>
    </row>
    <row r="22" spans="1:12">
      <c r="A22" t="s">
        <v>27</v>
      </c>
      <c r="B22">
        <v>15</v>
      </c>
      <c r="C22">
        <f t="shared" si="0"/>
        <v>75</v>
      </c>
      <c r="E22" t="s">
        <v>25</v>
      </c>
      <c r="F22">
        <v>53</v>
      </c>
      <c r="H22" t="s">
        <v>25</v>
      </c>
      <c r="I22">
        <v>70</v>
      </c>
      <c r="K22" t="s">
        <v>25</v>
      </c>
      <c r="L22">
        <v>48</v>
      </c>
    </row>
    <row r="23" spans="1:12">
      <c r="A23" t="s">
        <v>28</v>
      </c>
      <c r="B23">
        <v>17</v>
      </c>
      <c r="C23">
        <f t="shared" si="0"/>
        <v>85</v>
      </c>
      <c r="E23" t="s">
        <v>26</v>
      </c>
      <c r="F23">
        <v>51</v>
      </c>
      <c r="H23" t="s">
        <v>26</v>
      </c>
      <c r="I23">
        <v>65</v>
      </c>
      <c r="K23" t="s">
        <v>26</v>
      </c>
      <c r="L23">
        <v>35</v>
      </c>
    </row>
    <row r="24" spans="1:12">
      <c r="A24" t="s">
        <v>29</v>
      </c>
      <c r="B24">
        <v>28</v>
      </c>
      <c r="C24">
        <f t="shared" si="0"/>
        <v>140</v>
      </c>
      <c r="E24" t="s">
        <v>27</v>
      </c>
      <c r="F24">
        <v>62</v>
      </c>
      <c r="H24" t="s">
        <v>27</v>
      </c>
      <c r="I24">
        <v>56</v>
      </c>
      <c r="K24" t="s">
        <v>27</v>
      </c>
      <c r="L24">
        <v>30</v>
      </c>
    </row>
    <row r="25" spans="1:12">
      <c r="A25" t="s">
        <v>30</v>
      </c>
      <c r="B25">
        <v>25</v>
      </c>
      <c r="C25">
        <f t="shared" si="0"/>
        <v>125</v>
      </c>
      <c r="E25" t="s">
        <v>28</v>
      </c>
      <c r="F25">
        <v>50</v>
      </c>
      <c r="H25" t="s">
        <v>28</v>
      </c>
      <c r="I25">
        <v>59</v>
      </c>
      <c r="K25" t="s">
        <v>28</v>
      </c>
      <c r="L25">
        <v>37</v>
      </c>
    </row>
    <row r="26" spans="1:12">
      <c r="A26" t="s">
        <v>31</v>
      </c>
      <c r="B26">
        <v>31</v>
      </c>
      <c r="C26">
        <f t="shared" si="0"/>
        <v>155</v>
      </c>
      <c r="E26" t="s">
        <v>29</v>
      </c>
      <c r="F26">
        <v>55</v>
      </c>
      <c r="H26" t="s">
        <v>29</v>
      </c>
      <c r="I26">
        <v>46</v>
      </c>
      <c r="K26" t="s">
        <v>29</v>
      </c>
      <c r="L26">
        <v>96</v>
      </c>
    </row>
    <row r="27" spans="1:12">
      <c r="A27" t="s">
        <v>32</v>
      </c>
      <c r="B27">
        <v>37</v>
      </c>
      <c r="C27">
        <f t="shared" si="0"/>
        <v>185</v>
      </c>
      <c r="E27" t="s">
        <v>33</v>
      </c>
      <c r="F27">
        <v>58</v>
      </c>
      <c r="H27" t="s">
        <v>33</v>
      </c>
      <c r="I27">
        <v>18</v>
      </c>
      <c r="K27" t="s">
        <v>33</v>
      </c>
      <c r="L27">
        <v>34</v>
      </c>
    </row>
    <row r="28" spans="1:12">
      <c r="A28" t="s">
        <v>34</v>
      </c>
      <c r="B28">
        <v>49</v>
      </c>
      <c r="C28">
        <f t="shared" si="0"/>
        <v>245</v>
      </c>
      <c r="E28" t="s">
        <v>30</v>
      </c>
      <c r="F28">
        <v>70</v>
      </c>
      <c r="H28" t="s">
        <v>30</v>
      </c>
      <c r="I28">
        <v>32</v>
      </c>
      <c r="K28" t="s">
        <v>30</v>
      </c>
      <c r="L28">
        <v>99</v>
      </c>
    </row>
    <row r="29" spans="1:12">
      <c r="A29" t="s">
        <v>35</v>
      </c>
      <c r="B29">
        <v>25</v>
      </c>
      <c r="C29">
        <f t="shared" si="0"/>
        <v>125</v>
      </c>
      <c r="E29" t="s">
        <v>31</v>
      </c>
      <c r="F29">
        <v>34</v>
      </c>
      <c r="H29" t="s">
        <v>31</v>
      </c>
      <c r="I29">
        <v>57</v>
      </c>
      <c r="K29" t="s">
        <v>31</v>
      </c>
      <c r="L29">
        <v>70</v>
      </c>
    </row>
    <row r="30" spans="1:12">
      <c r="A30" t="s">
        <v>36</v>
      </c>
      <c r="B30">
        <v>23</v>
      </c>
      <c r="C30">
        <f t="shared" si="0"/>
        <v>115</v>
      </c>
      <c r="E30" t="s">
        <v>32</v>
      </c>
      <c r="F30">
        <v>79</v>
      </c>
      <c r="H30" t="s">
        <v>32</v>
      </c>
      <c r="I30">
        <v>48</v>
      </c>
      <c r="K30" t="s">
        <v>32</v>
      </c>
      <c r="L30">
        <v>71</v>
      </c>
    </row>
    <row r="31" spans="1:12">
      <c r="A31" t="s">
        <v>37</v>
      </c>
      <c r="B31">
        <v>33</v>
      </c>
      <c r="C31">
        <f t="shared" si="0"/>
        <v>165</v>
      </c>
      <c r="E31" t="s">
        <v>34</v>
      </c>
      <c r="F31">
        <v>31</v>
      </c>
      <c r="H31" t="s">
        <v>34</v>
      </c>
      <c r="I31">
        <v>54</v>
      </c>
      <c r="K31" t="s">
        <v>34</v>
      </c>
      <c r="L31">
        <v>82</v>
      </c>
    </row>
    <row r="32" spans="1:12">
      <c r="A32" t="s">
        <v>38</v>
      </c>
      <c r="B32">
        <v>37</v>
      </c>
      <c r="C32">
        <f t="shared" si="0"/>
        <v>185</v>
      </c>
      <c r="E32" t="s">
        <v>35</v>
      </c>
      <c r="F32">
        <v>32</v>
      </c>
      <c r="H32" t="s">
        <v>35</v>
      </c>
      <c r="I32">
        <v>103</v>
      </c>
      <c r="K32" t="s">
        <v>35</v>
      </c>
      <c r="L32">
        <v>83</v>
      </c>
    </row>
    <row r="33" spans="1:12">
      <c r="A33" t="s">
        <v>39</v>
      </c>
      <c r="B33">
        <v>37</v>
      </c>
      <c r="C33">
        <f t="shared" si="0"/>
        <v>185</v>
      </c>
      <c r="E33" t="s">
        <v>36</v>
      </c>
      <c r="F33">
        <v>38</v>
      </c>
      <c r="H33" t="s">
        <v>36</v>
      </c>
      <c r="I33">
        <v>50</v>
      </c>
      <c r="K33" t="s">
        <v>36</v>
      </c>
      <c r="L33">
        <v>64</v>
      </c>
    </row>
    <row r="34" spans="1:12">
      <c r="A34" t="s">
        <v>40</v>
      </c>
      <c r="B34">
        <v>26</v>
      </c>
      <c r="C34">
        <f t="shared" si="0"/>
        <v>130</v>
      </c>
      <c r="E34" t="s">
        <v>37</v>
      </c>
      <c r="F34">
        <v>25</v>
      </c>
      <c r="H34" t="s">
        <v>37</v>
      </c>
      <c r="I34">
        <v>55</v>
      </c>
      <c r="K34" t="s">
        <v>37</v>
      </c>
      <c r="L34">
        <v>82</v>
      </c>
    </row>
    <row r="35" spans="1:12">
      <c r="A35" t="s">
        <v>41</v>
      </c>
      <c r="B35">
        <v>20</v>
      </c>
      <c r="C35">
        <f t="shared" si="0"/>
        <v>100</v>
      </c>
      <c r="E35" t="s">
        <v>38</v>
      </c>
      <c r="F35">
        <v>61</v>
      </c>
      <c r="H35" t="s">
        <v>38</v>
      </c>
      <c r="I35">
        <v>69</v>
      </c>
      <c r="K35" t="s">
        <v>38</v>
      </c>
      <c r="L35">
        <v>45</v>
      </c>
    </row>
    <row r="36" spans="1:12">
      <c r="A36" t="s">
        <v>42</v>
      </c>
      <c r="B36">
        <v>38</v>
      </c>
      <c r="C36">
        <f t="shared" si="0"/>
        <v>190</v>
      </c>
      <c r="E36" t="s">
        <v>39</v>
      </c>
      <c r="F36">
        <v>9</v>
      </c>
      <c r="H36" t="s">
        <v>39</v>
      </c>
      <c r="I36">
        <v>8</v>
      </c>
      <c r="K36" t="s">
        <v>39</v>
      </c>
      <c r="L36">
        <v>78</v>
      </c>
    </row>
    <row r="37" spans="1:12">
      <c r="A37" t="s">
        <v>43</v>
      </c>
      <c r="B37">
        <v>14</v>
      </c>
      <c r="C37">
        <f t="shared" si="0"/>
        <v>70</v>
      </c>
      <c r="E37" t="s">
        <v>44</v>
      </c>
      <c r="F37">
        <v>45</v>
      </c>
      <c r="H37" t="s">
        <v>44</v>
      </c>
      <c r="I37">
        <v>52</v>
      </c>
      <c r="K37" t="s">
        <v>44</v>
      </c>
      <c r="L37">
        <v>64</v>
      </c>
    </row>
    <row r="38" spans="1:12">
      <c r="A38" t="s">
        <v>45</v>
      </c>
      <c r="B38">
        <v>20</v>
      </c>
      <c r="C38">
        <f t="shared" si="0"/>
        <v>100</v>
      </c>
      <c r="E38" t="s">
        <v>40</v>
      </c>
      <c r="F38">
        <v>44</v>
      </c>
      <c r="H38" t="s">
        <v>40</v>
      </c>
      <c r="I38">
        <v>62</v>
      </c>
      <c r="K38" t="s">
        <v>40</v>
      </c>
      <c r="L38">
        <v>93</v>
      </c>
    </row>
    <row r="39" spans="1:12">
      <c r="A39" t="s">
        <v>46</v>
      </c>
      <c r="B39">
        <v>20</v>
      </c>
      <c r="C39">
        <f t="shared" si="0"/>
        <v>100</v>
      </c>
      <c r="E39" t="s">
        <v>41</v>
      </c>
      <c r="F39">
        <v>18</v>
      </c>
      <c r="H39" t="s">
        <v>41</v>
      </c>
      <c r="I39">
        <v>15</v>
      </c>
      <c r="K39" t="s">
        <v>41</v>
      </c>
      <c r="L39">
        <v>83</v>
      </c>
    </row>
    <row r="40" spans="1:12">
      <c r="A40" t="s">
        <v>47</v>
      </c>
      <c r="B40">
        <v>27</v>
      </c>
      <c r="C40">
        <f t="shared" si="0"/>
        <v>135</v>
      </c>
      <c r="E40" t="s">
        <v>42</v>
      </c>
      <c r="F40">
        <v>42</v>
      </c>
      <c r="H40" t="s">
        <v>42</v>
      </c>
      <c r="I40">
        <v>47</v>
      </c>
      <c r="K40" t="s">
        <v>42</v>
      </c>
      <c r="L40">
        <v>89</v>
      </c>
    </row>
    <row r="41" spans="1:12">
      <c r="A41" t="s">
        <v>48</v>
      </c>
      <c r="B41">
        <v>48</v>
      </c>
      <c r="C41">
        <f t="shared" si="0"/>
        <v>240</v>
      </c>
      <c r="E41" t="s">
        <v>43</v>
      </c>
      <c r="F41">
        <v>45</v>
      </c>
      <c r="H41" t="s">
        <v>43</v>
      </c>
      <c r="I41">
        <v>52</v>
      </c>
      <c r="K41" t="s">
        <v>43</v>
      </c>
      <c r="L41">
        <v>92</v>
      </c>
    </row>
    <row r="42" spans="1:12">
      <c r="A42" t="s">
        <v>49</v>
      </c>
      <c r="B42">
        <v>23</v>
      </c>
      <c r="C42">
        <f t="shared" si="0"/>
        <v>115</v>
      </c>
      <c r="E42" t="s">
        <v>45</v>
      </c>
      <c r="F42">
        <v>43</v>
      </c>
      <c r="H42" t="s">
        <v>45</v>
      </c>
      <c r="I42">
        <v>33</v>
      </c>
      <c r="K42" t="s">
        <v>45</v>
      </c>
      <c r="L42">
        <v>87</v>
      </c>
    </row>
    <row r="43" spans="1:12">
      <c r="A43" t="s">
        <v>50</v>
      </c>
      <c r="B43">
        <v>24</v>
      </c>
      <c r="C43">
        <f t="shared" si="0"/>
        <v>120</v>
      </c>
      <c r="E43" t="s">
        <v>46</v>
      </c>
      <c r="F43">
        <v>58</v>
      </c>
      <c r="H43" t="s">
        <v>46</v>
      </c>
      <c r="I43">
        <v>50</v>
      </c>
      <c r="K43" t="s">
        <v>46</v>
      </c>
      <c r="L43">
        <v>78</v>
      </c>
    </row>
    <row r="44" spans="1:12">
      <c r="A44" t="s">
        <v>51</v>
      </c>
      <c r="B44">
        <v>5</v>
      </c>
      <c r="C44">
        <f t="shared" si="0"/>
        <v>25</v>
      </c>
      <c r="E44" t="s">
        <v>47</v>
      </c>
      <c r="F44">
        <v>28</v>
      </c>
      <c r="H44" t="s">
        <v>47</v>
      </c>
      <c r="I44">
        <v>78</v>
      </c>
      <c r="K44" t="s">
        <v>47</v>
      </c>
      <c r="L44">
        <v>20</v>
      </c>
    </row>
    <row r="45" spans="1:12">
      <c r="A45" t="s">
        <v>52</v>
      </c>
      <c r="B45">
        <v>37</v>
      </c>
      <c r="C45">
        <f t="shared" si="0"/>
        <v>185</v>
      </c>
      <c r="E45" t="s">
        <v>48</v>
      </c>
      <c r="F45">
        <v>43</v>
      </c>
      <c r="H45" t="s">
        <v>48</v>
      </c>
      <c r="I45">
        <v>15</v>
      </c>
      <c r="K45" t="s">
        <v>48</v>
      </c>
      <c r="L45">
        <v>98</v>
      </c>
    </row>
    <row r="46" spans="1:12">
      <c r="A46" t="s">
        <v>53</v>
      </c>
      <c r="B46">
        <v>26</v>
      </c>
      <c r="C46">
        <f t="shared" si="0"/>
        <v>130</v>
      </c>
      <c r="E46" t="s">
        <v>49</v>
      </c>
      <c r="F46">
        <v>30</v>
      </c>
      <c r="H46" t="s">
        <v>49</v>
      </c>
      <c r="I46">
        <v>52</v>
      </c>
      <c r="K46" t="s">
        <v>49</v>
      </c>
      <c r="L46">
        <v>78</v>
      </c>
    </row>
    <row r="47" spans="1:12">
      <c r="A47" t="s">
        <v>54</v>
      </c>
      <c r="B47">
        <v>14</v>
      </c>
      <c r="C47">
        <f t="shared" si="0"/>
        <v>70</v>
      </c>
      <c r="E47" t="s">
        <v>55</v>
      </c>
      <c r="F47">
        <v>44</v>
      </c>
      <c r="H47" t="s">
        <v>55</v>
      </c>
      <c r="I47">
        <v>57</v>
      </c>
      <c r="K47" t="s">
        <v>55</v>
      </c>
      <c r="L47">
        <v>102</v>
      </c>
    </row>
    <row r="48" spans="1:12">
      <c r="A48" t="s">
        <v>56</v>
      </c>
      <c r="B48">
        <v>26</v>
      </c>
      <c r="C48">
        <f t="shared" si="0"/>
        <v>130</v>
      </c>
      <c r="E48" t="s">
        <v>50</v>
      </c>
      <c r="F48">
        <v>36</v>
      </c>
      <c r="H48" t="s">
        <v>50</v>
      </c>
      <c r="I48">
        <v>42</v>
      </c>
      <c r="K48" t="s">
        <v>50</v>
      </c>
      <c r="L48">
        <v>66</v>
      </c>
    </row>
    <row r="49" spans="1:12">
      <c r="A49" t="s">
        <v>57</v>
      </c>
      <c r="B49">
        <v>28</v>
      </c>
      <c r="C49">
        <f t="shared" si="0"/>
        <v>140</v>
      </c>
      <c r="E49" t="s">
        <v>51</v>
      </c>
      <c r="F49">
        <v>44</v>
      </c>
      <c r="H49" t="s">
        <v>51</v>
      </c>
      <c r="I49">
        <v>60</v>
      </c>
      <c r="K49" t="s">
        <v>51</v>
      </c>
      <c r="L49">
        <v>77</v>
      </c>
    </row>
    <row r="50" spans="1:12">
      <c r="A50" t="s">
        <v>58</v>
      </c>
      <c r="B50">
        <v>13</v>
      </c>
      <c r="C50">
        <f t="shared" si="0"/>
        <v>65</v>
      </c>
      <c r="E50" t="s">
        <v>52</v>
      </c>
      <c r="F50">
        <v>22</v>
      </c>
      <c r="H50" t="s">
        <v>52</v>
      </c>
      <c r="I50">
        <v>28</v>
      </c>
      <c r="K50" t="s">
        <v>52</v>
      </c>
      <c r="L50">
        <v>50</v>
      </c>
    </row>
    <row r="51" spans="1:12">
      <c r="A51" t="s">
        <v>59</v>
      </c>
      <c r="B51">
        <v>29</v>
      </c>
      <c r="C51">
        <f t="shared" si="0"/>
        <v>145</v>
      </c>
      <c r="E51" t="s">
        <v>53</v>
      </c>
      <c r="F51">
        <v>21</v>
      </c>
      <c r="H51" t="s">
        <v>53</v>
      </c>
      <c r="I51">
        <v>19</v>
      </c>
      <c r="K51" t="s">
        <v>53</v>
      </c>
      <c r="L51">
        <v>56</v>
      </c>
    </row>
    <row r="52" spans="1:12">
      <c r="A52" t="s">
        <v>60</v>
      </c>
      <c r="B52">
        <v>21</v>
      </c>
      <c r="C52">
        <f t="shared" si="0"/>
        <v>105</v>
      </c>
      <c r="E52" t="s">
        <v>54</v>
      </c>
      <c r="F52">
        <v>24</v>
      </c>
      <c r="H52" t="s">
        <v>54</v>
      </c>
      <c r="I52">
        <v>61</v>
      </c>
      <c r="K52" t="s">
        <v>54</v>
      </c>
      <c r="L52">
        <v>86</v>
      </c>
    </row>
    <row r="53" spans="1:12">
      <c r="A53" t="s">
        <v>61</v>
      </c>
      <c r="B53">
        <v>18</v>
      </c>
      <c r="C53">
        <f t="shared" si="0"/>
        <v>90</v>
      </c>
      <c r="E53" t="s">
        <v>56</v>
      </c>
      <c r="F53">
        <v>40</v>
      </c>
      <c r="H53" t="s">
        <v>56</v>
      </c>
      <c r="I53">
        <v>64</v>
      </c>
      <c r="K53" t="s">
        <v>56</v>
      </c>
      <c r="L53">
        <v>64</v>
      </c>
    </row>
    <row r="54" spans="1:12">
      <c r="A54" t="s">
        <v>62</v>
      </c>
      <c r="B54">
        <v>35</v>
      </c>
      <c r="C54">
        <f t="shared" si="0"/>
        <v>175</v>
      </c>
      <c r="E54" t="s">
        <v>57</v>
      </c>
      <c r="F54">
        <v>23</v>
      </c>
      <c r="H54" t="s">
        <v>57</v>
      </c>
      <c r="I54">
        <v>50</v>
      </c>
      <c r="K54" t="s">
        <v>57</v>
      </c>
      <c r="L54">
        <v>53</v>
      </c>
    </row>
    <row r="55" spans="1:12">
      <c r="A55" t="s">
        <v>63</v>
      </c>
      <c r="B55">
        <v>22</v>
      </c>
      <c r="C55">
        <f t="shared" si="0"/>
        <v>110</v>
      </c>
      <c r="E55" t="s">
        <v>58</v>
      </c>
      <c r="F55">
        <v>57</v>
      </c>
      <c r="H55" t="s">
        <v>58</v>
      </c>
      <c r="I55">
        <v>56</v>
      </c>
      <c r="K55" t="s">
        <v>58</v>
      </c>
      <c r="L55">
        <v>82</v>
      </c>
    </row>
    <row r="56" spans="1:12">
      <c r="A56" t="s">
        <v>64</v>
      </c>
      <c r="B56">
        <v>22</v>
      </c>
      <c r="C56">
        <f t="shared" si="0"/>
        <v>110</v>
      </c>
      <c r="E56" t="s">
        <v>59</v>
      </c>
      <c r="F56">
        <v>91</v>
      </c>
      <c r="H56" t="s">
        <v>59</v>
      </c>
      <c r="I56">
        <v>49</v>
      </c>
      <c r="K56" t="s">
        <v>59</v>
      </c>
      <c r="L56">
        <v>67</v>
      </c>
    </row>
    <row r="57" spans="1:12">
      <c r="A57" t="s">
        <v>65</v>
      </c>
      <c r="B57">
        <v>38</v>
      </c>
      <c r="C57">
        <f t="shared" si="0"/>
        <v>190</v>
      </c>
      <c r="E57" t="s">
        <v>66</v>
      </c>
      <c r="F57">
        <v>27</v>
      </c>
      <c r="H57" t="s">
        <v>66</v>
      </c>
      <c r="I57">
        <v>48</v>
      </c>
      <c r="K57" t="s">
        <v>66</v>
      </c>
      <c r="L57">
        <v>57</v>
      </c>
    </row>
    <row r="58" spans="1:12">
      <c r="A58" t="s">
        <v>67</v>
      </c>
      <c r="B58">
        <v>9</v>
      </c>
      <c r="C58">
        <f t="shared" si="0"/>
        <v>45</v>
      </c>
      <c r="E58" t="s">
        <v>60</v>
      </c>
      <c r="F58">
        <v>68</v>
      </c>
      <c r="H58" t="s">
        <v>60</v>
      </c>
      <c r="I58">
        <v>41</v>
      </c>
      <c r="K58" t="s">
        <v>60</v>
      </c>
      <c r="L58">
        <v>75</v>
      </c>
    </row>
    <row r="59" spans="1:12">
      <c r="A59" t="s">
        <v>68</v>
      </c>
      <c r="B59">
        <v>26</v>
      </c>
      <c r="C59">
        <f t="shared" si="0"/>
        <v>130</v>
      </c>
      <c r="E59" t="s">
        <v>61</v>
      </c>
      <c r="F59">
        <v>39</v>
      </c>
      <c r="H59" t="s">
        <v>61</v>
      </c>
      <c r="I59">
        <v>74</v>
      </c>
      <c r="K59" t="s">
        <v>61</v>
      </c>
      <c r="L59">
        <v>81</v>
      </c>
    </row>
    <row r="60" spans="1:12">
      <c r="A60" t="s">
        <v>69</v>
      </c>
      <c r="B60">
        <v>25</v>
      </c>
      <c r="C60">
        <f t="shared" si="0"/>
        <v>125</v>
      </c>
      <c r="E60" t="s">
        <v>62</v>
      </c>
      <c r="F60">
        <v>17</v>
      </c>
      <c r="H60" t="s">
        <v>62</v>
      </c>
      <c r="I60">
        <v>30</v>
      </c>
      <c r="K60" t="s">
        <v>62</v>
      </c>
      <c r="L60">
        <v>72</v>
      </c>
    </row>
    <row r="61" spans="1:12">
      <c r="A61" t="s">
        <v>70</v>
      </c>
      <c r="B61">
        <v>23</v>
      </c>
      <c r="C61">
        <f t="shared" si="0"/>
        <v>115</v>
      </c>
      <c r="E61" t="s">
        <v>63</v>
      </c>
      <c r="F61">
        <v>25</v>
      </c>
      <c r="H61" t="s">
        <v>63</v>
      </c>
      <c r="I61">
        <v>31</v>
      </c>
      <c r="K61" t="s">
        <v>63</v>
      </c>
      <c r="L61">
        <v>59</v>
      </c>
    </row>
    <row r="62" spans="1:12">
      <c r="A62" t="s">
        <v>71</v>
      </c>
      <c r="B62">
        <v>40</v>
      </c>
      <c r="C62">
        <f t="shared" si="0"/>
        <v>200</v>
      </c>
      <c r="E62" t="s">
        <v>64</v>
      </c>
      <c r="F62">
        <v>36</v>
      </c>
      <c r="H62" t="s">
        <v>64</v>
      </c>
      <c r="I62">
        <v>27</v>
      </c>
      <c r="K62" t="s">
        <v>64</v>
      </c>
      <c r="L62">
        <v>74</v>
      </c>
    </row>
    <row r="63" spans="1:12">
      <c r="A63" t="s">
        <v>72</v>
      </c>
      <c r="B63">
        <v>28</v>
      </c>
      <c r="C63">
        <f t="shared" si="0"/>
        <v>140</v>
      </c>
      <c r="E63" t="s">
        <v>65</v>
      </c>
      <c r="F63">
        <v>33</v>
      </c>
      <c r="H63" t="s">
        <v>65</v>
      </c>
      <c r="I63">
        <v>30</v>
      </c>
      <c r="K63" t="s">
        <v>65</v>
      </c>
      <c r="L63">
        <v>49</v>
      </c>
    </row>
    <row r="64" spans="1:12">
      <c r="A64" t="s">
        <v>73</v>
      </c>
      <c r="B64">
        <v>10</v>
      </c>
      <c r="C64">
        <f t="shared" si="0"/>
        <v>50</v>
      </c>
      <c r="E64" t="s">
        <v>67</v>
      </c>
      <c r="F64">
        <v>44</v>
      </c>
      <c r="H64" t="s">
        <v>67</v>
      </c>
      <c r="I64">
        <v>62</v>
      </c>
      <c r="K64" t="s">
        <v>67</v>
      </c>
      <c r="L64">
        <v>79</v>
      </c>
    </row>
    <row r="65" spans="1:12">
      <c r="A65" t="s">
        <v>74</v>
      </c>
      <c r="B65">
        <v>42</v>
      </c>
      <c r="C65">
        <f t="shared" si="0"/>
        <v>210</v>
      </c>
      <c r="E65" t="s">
        <v>68</v>
      </c>
      <c r="F65">
        <v>32</v>
      </c>
      <c r="H65" t="s">
        <v>68</v>
      </c>
      <c r="I65">
        <v>47</v>
      </c>
      <c r="K65" t="s">
        <v>68</v>
      </c>
      <c r="L65">
        <v>66</v>
      </c>
    </row>
    <row r="66" spans="1:12">
      <c r="A66" t="s">
        <v>75</v>
      </c>
      <c r="B66">
        <v>26</v>
      </c>
      <c r="C66">
        <f t="shared" si="0"/>
        <v>130</v>
      </c>
      <c r="E66" t="s">
        <v>69</v>
      </c>
      <c r="F66">
        <v>27</v>
      </c>
      <c r="H66" t="s">
        <v>69</v>
      </c>
      <c r="I66">
        <v>43</v>
      </c>
      <c r="K66" t="s">
        <v>69</v>
      </c>
      <c r="L66">
        <v>29</v>
      </c>
    </row>
    <row r="67" spans="1:12">
      <c r="A67" t="s">
        <v>76</v>
      </c>
      <c r="B67">
        <v>33</v>
      </c>
      <c r="C67">
        <f t="shared" ref="C67:C130" si="1">B67*5</f>
        <v>165</v>
      </c>
      <c r="E67" t="s">
        <v>77</v>
      </c>
      <c r="F67">
        <v>13</v>
      </c>
      <c r="H67" t="s">
        <v>77</v>
      </c>
      <c r="I67">
        <v>36</v>
      </c>
      <c r="K67" t="s">
        <v>77</v>
      </c>
      <c r="L67">
        <v>33</v>
      </c>
    </row>
    <row r="68" spans="1:12">
      <c r="A68" t="s">
        <v>78</v>
      </c>
      <c r="B68">
        <v>15</v>
      </c>
      <c r="C68">
        <f t="shared" si="1"/>
        <v>75</v>
      </c>
      <c r="E68" t="s">
        <v>70</v>
      </c>
      <c r="F68">
        <v>39</v>
      </c>
      <c r="H68" t="s">
        <v>70</v>
      </c>
      <c r="I68">
        <v>64</v>
      </c>
      <c r="K68" t="s">
        <v>70</v>
      </c>
      <c r="L68">
        <v>87</v>
      </c>
    </row>
    <row r="69" spans="1:12">
      <c r="A69" t="s">
        <v>79</v>
      </c>
      <c r="B69">
        <v>41</v>
      </c>
      <c r="C69">
        <f t="shared" si="1"/>
        <v>205</v>
      </c>
      <c r="E69" t="s">
        <v>71</v>
      </c>
      <c r="F69">
        <v>27</v>
      </c>
      <c r="H69" t="s">
        <v>71</v>
      </c>
      <c r="I69">
        <v>58</v>
      </c>
      <c r="K69" t="s">
        <v>71</v>
      </c>
      <c r="L69">
        <v>81</v>
      </c>
    </row>
    <row r="70" spans="1:12">
      <c r="A70" t="s">
        <v>80</v>
      </c>
      <c r="B70">
        <v>36</v>
      </c>
      <c r="C70">
        <f t="shared" si="1"/>
        <v>180</v>
      </c>
      <c r="E70" t="s">
        <v>72</v>
      </c>
      <c r="F70">
        <v>60</v>
      </c>
      <c r="H70" t="s">
        <v>72</v>
      </c>
      <c r="I70">
        <v>33</v>
      </c>
      <c r="K70" t="s">
        <v>72</v>
      </c>
      <c r="L70">
        <v>32</v>
      </c>
    </row>
    <row r="71" spans="1:12">
      <c r="A71" t="s">
        <v>81</v>
      </c>
      <c r="B71">
        <v>31</v>
      </c>
      <c r="C71">
        <f t="shared" si="1"/>
        <v>155</v>
      </c>
      <c r="E71" t="s">
        <v>73</v>
      </c>
      <c r="F71">
        <v>15</v>
      </c>
      <c r="H71" t="s">
        <v>73</v>
      </c>
      <c r="I71">
        <v>62</v>
      </c>
      <c r="K71" t="s">
        <v>73</v>
      </c>
      <c r="L71">
        <v>49</v>
      </c>
    </row>
    <row r="72" spans="1:12">
      <c r="A72" t="s">
        <v>82</v>
      </c>
      <c r="B72">
        <v>13</v>
      </c>
      <c r="C72">
        <f t="shared" si="1"/>
        <v>65</v>
      </c>
      <c r="E72" t="s">
        <v>74</v>
      </c>
      <c r="F72">
        <v>17</v>
      </c>
      <c r="H72" t="s">
        <v>74</v>
      </c>
      <c r="I72">
        <v>57</v>
      </c>
      <c r="K72" t="s">
        <v>74</v>
      </c>
      <c r="L72">
        <v>83</v>
      </c>
    </row>
    <row r="73" spans="1:12">
      <c r="A73" t="s">
        <v>83</v>
      </c>
      <c r="B73">
        <v>24</v>
      </c>
      <c r="C73">
        <f t="shared" si="1"/>
        <v>120</v>
      </c>
      <c r="E73" t="s">
        <v>75</v>
      </c>
      <c r="F73">
        <v>49</v>
      </c>
      <c r="H73" t="s">
        <v>75</v>
      </c>
      <c r="I73">
        <v>30</v>
      </c>
      <c r="K73" t="s">
        <v>75</v>
      </c>
      <c r="L73">
        <v>65</v>
      </c>
    </row>
    <row r="74" spans="1:12">
      <c r="A74" t="s">
        <v>84</v>
      </c>
      <c r="B74">
        <v>25</v>
      </c>
      <c r="C74">
        <f t="shared" si="1"/>
        <v>125</v>
      </c>
      <c r="E74" t="s">
        <v>76</v>
      </c>
      <c r="F74">
        <v>65</v>
      </c>
      <c r="H74" t="s">
        <v>76</v>
      </c>
      <c r="I74">
        <v>12</v>
      </c>
      <c r="K74" t="s">
        <v>76</v>
      </c>
      <c r="L74">
        <v>83</v>
      </c>
    </row>
    <row r="75" spans="1:12">
      <c r="A75" t="s">
        <v>85</v>
      </c>
      <c r="B75">
        <v>7</v>
      </c>
      <c r="C75">
        <f t="shared" si="1"/>
        <v>35</v>
      </c>
      <c r="E75" t="s">
        <v>78</v>
      </c>
      <c r="F75">
        <v>15</v>
      </c>
      <c r="H75" t="s">
        <v>78</v>
      </c>
      <c r="I75">
        <v>30</v>
      </c>
      <c r="K75" t="s">
        <v>78</v>
      </c>
      <c r="L75">
        <v>47</v>
      </c>
    </row>
    <row r="76" spans="1:12">
      <c r="A76" t="s">
        <v>86</v>
      </c>
      <c r="B76">
        <v>20</v>
      </c>
      <c r="C76">
        <f t="shared" si="1"/>
        <v>100</v>
      </c>
      <c r="E76" t="s">
        <v>79</v>
      </c>
      <c r="F76">
        <v>42</v>
      </c>
      <c r="H76" t="s">
        <v>79</v>
      </c>
      <c r="I76">
        <v>57</v>
      </c>
      <c r="K76" t="s">
        <v>79</v>
      </c>
      <c r="L76">
        <v>106</v>
      </c>
    </row>
    <row r="77" spans="1:12">
      <c r="A77" t="s">
        <v>87</v>
      </c>
      <c r="B77">
        <v>36</v>
      </c>
      <c r="C77">
        <f t="shared" si="1"/>
        <v>180</v>
      </c>
      <c r="E77" t="s">
        <v>88</v>
      </c>
      <c r="F77">
        <v>20</v>
      </c>
      <c r="H77" t="s">
        <v>88</v>
      </c>
      <c r="I77">
        <v>68</v>
      </c>
      <c r="K77" t="s">
        <v>88</v>
      </c>
      <c r="L77">
        <v>90</v>
      </c>
    </row>
    <row r="78" spans="1:12">
      <c r="A78" t="s">
        <v>89</v>
      </c>
      <c r="B78">
        <v>22</v>
      </c>
      <c r="C78">
        <f t="shared" si="1"/>
        <v>110</v>
      </c>
      <c r="E78" t="s">
        <v>80</v>
      </c>
      <c r="F78">
        <v>23</v>
      </c>
      <c r="H78" t="s">
        <v>80</v>
      </c>
      <c r="I78">
        <v>88</v>
      </c>
      <c r="K78" t="s">
        <v>80</v>
      </c>
      <c r="L78">
        <v>45</v>
      </c>
    </row>
    <row r="79" spans="1:12">
      <c r="A79" t="s">
        <v>90</v>
      </c>
      <c r="B79">
        <v>37</v>
      </c>
      <c r="C79">
        <f t="shared" si="1"/>
        <v>185</v>
      </c>
      <c r="E79" t="s">
        <v>81</v>
      </c>
      <c r="F79">
        <v>17</v>
      </c>
      <c r="H79" t="s">
        <v>81</v>
      </c>
      <c r="I79">
        <v>64</v>
      </c>
      <c r="K79" t="s">
        <v>81</v>
      </c>
      <c r="L79">
        <v>101</v>
      </c>
    </row>
    <row r="80" spans="1:12">
      <c r="A80" t="s">
        <v>91</v>
      </c>
      <c r="B80">
        <v>12</v>
      </c>
      <c r="C80">
        <f t="shared" si="1"/>
        <v>60</v>
      </c>
      <c r="E80" t="s">
        <v>82</v>
      </c>
      <c r="F80">
        <v>39</v>
      </c>
      <c r="H80" t="s">
        <v>82</v>
      </c>
      <c r="I80">
        <v>81</v>
      </c>
      <c r="K80" t="s">
        <v>82</v>
      </c>
      <c r="L80">
        <v>71</v>
      </c>
    </row>
    <row r="81" spans="1:12">
      <c r="A81" t="s">
        <v>92</v>
      </c>
      <c r="B81">
        <v>24</v>
      </c>
      <c r="C81">
        <f t="shared" si="1"/>
        <v>120</v>
      </c>
      <c r="E81" t="s">
        <v>83</v>
      </c>
      <c r="F81">
        <v>38</v>
      </c>
      <c r="H81" t="s">
        <v>83</v>
      </c>
      <c r="I81">
        <v>45</v>
      </c>
      <c r="K81" t="s">
        <v>83</v>
      </c>
      <c r="L81">
        <v>95</v>
      </c>
    </row>
    <row r="82" spans="1:12">
      <c r="A82" t="s">
        <v>93</v>
      </c>
      <c r="B82">
        <v>20</v>
      </c>
      <c r="C82">
        <f t="shared" si="1"/>
        <v>100</v>
      </c>
      <c r="E82" t="s">
        <v>84</v>
      </c>
      <c r="F82">
        <v>53</v>
      </c>
      <c r="H82" t="s">
        <v>84</v>
      </c>
      <c r="I82">
        <v>52</v>
      </c>
      <c r="K82" t="s">
        <v>84</v>
      </c>
      <c r="L82">
        <v>53</v>
      </c>
    </row>
    <row r="83" spans="1:12">
      <c r="A83" t="s">
        <v>94</v>
      </c>
      <c r="B83">
        <v>48</v>
      </c>
      <c r="C83">
        <f t="shared" si="1"/>
        <v>240</v>
      </c>
      <c r="E83" t="s">
        <v>85</v>
      </c>
      <c r="F83">
        <v>32</v>
      </c>
      <c r="H83" t="s">
        <v>85</v>
      </c>
      <c r="I83">
        <v>49</v>
      </c>
      <c r="K83" t="s">
        <v>85</v>
      </c>
      <c r="L83">
        <v>63</v>
      </c>
    </row>
    <row r="84" spans="1:12">
      <c r="A84" t="s">
        <v>95</v>
      </c>
      <c r="B84">
        <v>28</v>
      </c>
      <c r="C84">
        <f t="shared" si="1"/>
        <v>140</v>
      </c>
      <c r="E84" t="s">
        <v>86</v>
      </c>
      <c r="F84">
        <v>32</v>
      </c>
      <c r="H84" t="s">
        <v>86</v>
      </c>
      <c r="I84">
        <v>56</v>
      </c>
      <c r="K84" t="s">
        <v>86</v>
      </c>
      <c r="L84">
        <v>82</v>
      </c>
    </row>
    <row r="85" spans="1:12">
      <c r="A85" t="s">
        <v>96</v>
      </c>
      <c r="B85">
        <v>18</v>
      </c>
      <c r="C85">
        <f t="shared" si="1"/>
        <v>90</v>
      </c>
      <c r="E85" t="s">
        <v>87</v>
      </c>
      <c r="F85">
        <v>35</v>
      </c>
      <c r="H85" t="s">
        <v>87</v>
      </c>
      <c r="I85">
        <v>48</v>
      </c>
      <c r="K85" t="s">
        <v>87</v>
      </c>
      <c r="L85">
        <v>53</v>
      </c>
    </row>
    <row r="86" spans="1:12">
      <c r="A86" t="s">
        <v>97</v>
      </c>
      <c r="B86">
        <v>10</v>
      </c>
      <c r="C86">
        <f t="shared" si="1"/>
        <v>50</v>
      </c>
      <c r="E86" t="s">
        <v>89</v>
      </c>
      <c r="F86">
        <v>35</v>
      </c>
      <c r="H86" t="s">
        <v>89</v>
      </c>
      <c r="I86">
        <v>81</v>
      </c>
      <c r="K86" t="s">
        <v>89</v>
      </c>
      <c r="L86">
        <v>108</v>
      </c>
    </row>
    <row r="87" spans="1:12">
      <c r="A87" t="s">
        <v>98</v>
      </c>
      <c r="B87">
        <v>26</v>
      </c>
      <c r="C87">
        <f t="shared" si="1"/>
        <v>130</v>
      </c>
      <c r="E87" t="s">
        <v>99</v>
      </c>
      <c r="F87">
        <v>72</v>
      </c>
      <c r="H87" t="s">
        <v>99</v>
      </c>
      <c r="I87">
        <v>19</v>
      </c>
      <c r="K87" t="s">
        <v>99</v>
      </c>
      <c r="L87">
        <v>72</v>
      </c>
    </row>
    <row r="88" spans="1:12">
      <c r="A88" t="s">
        <v>100</v>
      </c>
      <c r="B88">
        <v>21</v>
      </c>
      <c r="C88">
        <f t="shared" si="1"/>
        <v>105</v>
      </c>
      <c r="E88" t="s">
        <v>90</v>
      </c>
      <c r="F88">
        <v>37</v>
      </c>
      <c r="H88" t="s">
        <v>90</v>
      </c>
      <c r="I88">
        <v>48</v>
      </c>
      <c r="K88" t="s">
        <v>90</v>
      </c>
      <c r="L88">
        <v>38</v>
      </c>
    </row>
    <row r="89" spans="1:12">
      <c r="A89" t="s">
        <v>101</v>
      </c>
      <c r="B89">
        <v>37</v>
      </c>
      <c r="C89">
        <f t="shared" si="1"/>
        <v>185</v>
      </c>
      <c r="E89" t="s">
        <v>91</v>
      </c>
      <c r="F89">
        <v>42</v>
      </c>
      <c r="H89" t="s">
        <v>91</v>
      </c>
      <c r="I89">
        <v>28</v>
      </c>
      <c r="K89" t="s">
        <v>91</v>
      </c>
      <c r="L89">
        <v>83</v>
      </c>
    </row>
    <row r="90" spans="1:12">
      <c r="A90" t="s">
        <v>102</v>
      </c>
      <c r="B90">
        <v>34</v>
      </c>
      <c r="C90">
        <f t="shared" si="1"/>
        <v>170</v>
      </c>
      <c r="E90" t="s">
        <v>92</v>
      </c>
      <c r="F90">
        <v>44</v>
      </c>
      <c r="H90" t="s">
        <v>92</v>
      </c>
      <c r="I90">
        <v>45</v>
      </c>
      <c r="K90" t="s">
        <v>92</v>
      </c>
      <c r="L90">
        <v>56</v>
      </c>
    </row>
    <row r="91" spans="1:12">
      <c r="A91" t="s">
        <v>103</v>
      </c>
      <c r="B91">
        <v>30</v>
      </c>
      <c r="C91">
        <f t="shared" si="1"/>
        <v>150</v>
      </c>
      <c r="E91" t="s">
        <v>93</v>
      </c>
      <c r="F91">
        <v>5</v>
      </c>
      <c r="H91" t="s">
        <v>93</v>
      </c>
      <c r="I91">
        <v>25</v>
      </c>
      <c r="K91" t="s">
        <v>93</v>
      </c>
      <c r="L91">
        <v>78</v>
      </c>
    </row>
    <row r="92" spans="1:12">
      <c r="A92" t="s">
        <v>104</v>
      </c>
      <c r="B92">
        <v>23</v>
      </c>
      <c r="C92">
        <f t="shared" si="1"/>
        <v>115</v>
      </c>
      <c r="E92" t="s">
        <v>94</v>
      </c>
      <c r="F92">
        <v>31</v>
      </c>
      <c r="H92" t="s">
        <v>94</v>
      </c>
      <c r="I92">
        <v>75</v>
      </c>
      <c r="K92" t="s">
        <v>94</v>
      </c>
      <c r="L92">
        <v>106</v>
      </c>
    </row>
    <row r="93" spans="1:12">
      <c r="A93" t="s">
        <v>105</v>
      </c>
      <c r="B93">
        <v>15</v>
      </c>
      <c r="C93">
        <f t="shared" si="1"/>
        <v>75</v>
      </c>
      <c r="E93" t="s">
        <v>95</v>
      </c>
      <c r="F93">
        <v>38</v>
      </c>
      <c r="H93" t="s">
        <v>95</v>
      </c>
      <c r="I93">
        <v>30</v>
      </c>
      <c r="K93" t="s">
        <v>95</v>
      </c>
      <c r="L93">
        <v>77</v>
      </c>
    </row>
    <row r="94" spans="1:12">
      <c r="A94" t="s">
        <v>106</v>
      </c>
      <c r="B94">
        <v>27</v>
      </c>
      <c r="C94">
        <f t="shared" si="1"/>
        <v>135</v>
      </c>
      <c r="E94" t="s">
        <v>96</v>
      </c>
      <c r="F94">
        <v>18</v>
      </c>
      <c r="H94" t="s">
        <v>96</v>
      </c>
      <c r="I94">
        <v>25</v>
      </c>
      <c r="K94" t="s">
        <v>96</v>
      </c>
      <c r="L94">
        <v>44</v>
      </c>
    </row>
    <row r="95" spans="1:12">
      <c r="A95" t="s">
        <v>107</v>
      </c>
      <c r="B95">
        <v>28</v>
      </c>
      <c r="C95">
        <f t="shared" si="1"/>
        <v>140</v>
      </c>
      <c r="E95" t="s">
        <v>97</v>
      </c>
      <c r="F95">
        <v>76</v>
      </c>
      <c r="H95" t="s">
        <v>97</v>
      </c>
      <c r="I95">
        <v>3</v>
      </c>
      <c r="K95" t="s">
        <v>97</v>
      </c>
      <c r="L95">
        <v>64</v>
      </c>
    </row>
    <row r="96" spans="1:12">
      <c r="A96" t="s">
        <v>108</v>
      </c>
      <c r="B96">
        <v>19</v>
      </c>
      <c r="C96">
        <f t="shared" si="1"/>
        <v>95</v>
      </c>
      <c r="E96" t="s">
        <v>98</v>
      </c>
      <c r="F96">
        <v>59</v>
      </c>
      <c r="H96" t="s">
        <v>98</v>
      </c>
      <c r="I96">
        <v>36</v>
      </c>
      <c r="K96" t="s">
        <v>98</v>
      </c>
      <c r="L96">
        <v>77</v>
      </c>
    </row>
    <row r="97" spans="1:12">
      <c r="A97" t="s">
        <v>109</v>
      </c>
      <c r="B97">
        <v>23</v>
      </c>
      <c r="C97">
        <f t="shared" si="1"/>
        <v>115</v>
      </c>
      <c r="E97" t="s">
        <v>110</v>
      </c>
      <c r="F97">
        <v>34</v>
      </c>
      <c r="H97" t="s">
        <v>110</v>
      </c>
      <c r="I97">
        <v>67</v>
      </c>
      <c r="K97" t="s">
        <v>110</v>
      </c>
      <c r="L97">
        <v>120</v>
      </c>
    </row>
    <row r="98" spans="1:12">
      <c r="A98" t="s">
        <v>111</v>
      </c>
      <c r="B98">
        <v>23</v>
      </c>
      <c r="C98">
        <f t="shared" si="1"/>
        <v>115</v>
      </c>
      <c r="E98" t="s">
        <v>100</v>
      </c>
      <c r="F98">
        <v>45</v>
      </c>
      <c r="H98" t="s">
        <v>100</v>
      </c>
      <c r="I98">
        <v>62</v>
      </c>
      <c r="K98" t="s">
        <v>100</v>
      </c>
      <c r="L98">
        <v>54</v>
      </c>
    </row>
    <row r="99" spans="1:12">
      <c r="A99" t="s">
        <v>112</v>
      </c>
      <c r="B99">
        <v>27</v>
      </c>
      <c r="C99">
        <f t="shared" si="1"/>
        <v>135</v>
      </c>
      <c r="E99" t="s">
        <v>101</v>
      </c>
      <c r="F99">
        <v>23</v>
      </c>
      <c r="H99" t="s">
        <v>101</v>
      </c>
      <c r="I99">
        <v>40</v>
      </c>
      <c r="K99" t="s">
        <v>101</v>
      </c>
      <c r="L99">
        <v>78</v>
      </c>
    </row>
    <row r="100" spans="1:12">
      <c r="A100" t="s">
        <v>113</v>
      </c>
      <c r="B100">
        <v>22</v>
      </c>
      <c r="C100">
        <f t="shared" si="1"/>
        <v>110</v>
      </c>
      <c r="E100" t="s">
        <v>102</v>
      </c>
      <c r="F100">
        <v>31</v>
      </c>
      <c r="H100" t="s">
        <v>102</v>
      </c>
      <c r="I100">
        <v>39</v>
      </c>
      <c r="K100" t="s">
        <v>102</v>
      </c>
      <c r="L100">
        <v>58</v>
      </c>
    </row>
    <row r="101" spans="1:12">
      <c r="A101" t="s">
        <v>114</v>
      </c>
      <c r="B101">
        <v>27</v>
      </c>
      <c r="C101">
        <f t="shared" si="1"/>
        <v>135</v>
      </c>
      <c r="E101" t="s">
        <v>103</v>
      </c>
      <c r="F101">
        <v>57</v>
      </c>
      <c r="H101" t="s">
        <v>103</v>
      </c>
      <c r="I101">
        <v>39</v>
      </c>
      <c r="K101" t="s">
        <v>103</v>
      </c>
      <c r="L101">
        <v>61</v>
      </c>
    </row>
    <row r="102" spans="1:12">
      <c r="A102" t="s">
        <v>115</v>
      </c>
      <c r="B102">
        <v>17</v>
      </c>
      <c r="C102">
        <f t="shared" si="1"/>
        <v>85</v>
      </c>
      <c r="E102" t="s">
        <v>104</v>
      </c>
      <c r="F102">
        <v>35</v>
      </c>
      <c r="H102" t="s">
        <v>104</v>
      </c>
      <c r="I102">
        <v>55</v>
      </c>
      <c r="K102" t="s">
        <v>104</v>
      </c>
      <c r="L102">
        <v>103</v>
      </c>
    </row>
    <row r="103" spans="1:12">
      <c r="A103" t="s">
        <v>116</v>
      </c>
      <c r="B103">
        <v>18</v>
      </c>
      <c r="C103">
        <f t="shared" si="1"/>
        <v>90</v>
      </c>
      <c r="E103" t="s">
        <v>105</v>
      </c>
      <c r="F103">
        <v>36</v>
      </c>
      <c r="H103" t="s">
        <v>105</v>
      </c>
      <c r="I103">
        <v>35</v>
      </c>
      <c r="K103" t="s">
        <v>105</v>
      </c>
      <c r="L103">
        <v>44</v>
      </c>
    </row>
    <row r="104" spans="1:12">
      <c r="A104" t="s">
        <v>117</v>
      </c>
      <c r="B104">
        <v>9</v>
      </c>
      <c r="C104">
        <f t="shared" si="1"/>
        <v>45</v>
      </c>
      <c r="E104" t="s">
        <v>106</v>
      </c>
      <c r="F104">
        <v>76</v>
      </c>
      <c r="H104" t="s">
        <v>106</v>
      </c>
      <c r="I104">
        <v>26</v>
      </c>
      <c r="K104" t="s">
        <v>106</v>
      </c>
      <c r="L104">
        <v>38</v>
      </c>
    </row>
    <row r="105" spans="1:12">
      <c r="A105" t="s">
        <v>118</v>
      </c>
      <c r="B105">
        <v>21</v>
      </c>
      <c r="C105">
        <f t="shared" si="1"/>
        <v>105</v>
      </c>
      <c r="E105" t="s">
        <v>107</v>
      </c>
      <c r="F105">
        <v>25</v>
      </c>
      <c r="H105" t="s">
        <v>107</v>
      </c>
      <c r="I105">
        <v>19</v>
      </c>
      <c r="K105" t="s">
        <v>107</v>
      </c>
      <c r="L105">
        <v>50</v>
      </c>
    </row>
    <row r="106" spans="1:12">
      <c r="A106" t="s">
        <v>119</v>
      </c>
      <c r="B106">
        <v>26</v>
      </c>
      <c r="C106">
        <f t="shared" si="1"/>
        <v>130</v>
      </c>
      <c r="E106" t="s">
        <v>108</v>
      </c>
      <c r="F106">
        <v>64</v>
      </c>
      <c r="H106" t="s">
        <v>108</v>
      </c>
      <c r="I106">
        <v>85</v>
      </c>
      <c r="K106" t="s">
        <v>108</v>
      </c>
      <c r="L106">
        <v>87</v>
      </c>
    </row>
    <row r="107" spans="1:12">
      <c r="A107" t="s">
        <v>120</v>
      </c>
      <c r="B107">
        <v>19</v>
      </c>
      <c r="C107">
        <f t="shared" si="1"/>
        <v>95</v>
      </c>
      <c r="E107" t="s">
        <v>121</v>
      </c>
      <c r="F107">
        <v>29</v>
      </c>
      <c r="H107" t="s">
        <v>121</v>
      </c>
      <c r="I107">
        <v>40</v>
      </c>
      <c r="K107" t="s">
        <v>121</v>
      </c>
      <c r="L107">
        <v>76</v>
      </c>
    </row>
    <row r="108" spans="1:12">
      <c r="A108" t="s">
        <v>122</v>
      </c>
      <c r="B108">
        <v>26</v>
      </c>
      <c r="C108">
        <f t="shared" si="1"/>
        <v>130</v>
      </c>
      <c r="E108" t="s">
        <v>109</v>
      </c>
      <c r="F108">
        <v>38</v>
      </c>
      <c r="H108" t="s">
        <v>109</v>
      </c>
      <c r="I108">
        <v>37</v>
      </c>
      <c r="K108" t="s">
        <v>109</v>
      </c>
      <c r="L108">
        <v>88</v>
      </c>
    </row>
    <row r="109" spans="1:12">
      <c r="A109" t="s">
        <v>123</v>
      </c>
      <c r="B109">
        <v>19</v>
      </c>
      <c r="C109">
        <f t="shared" si="1"/>
        <v>95</v>
      </c>
      <c r="E109" t="s">
        <v>111</v>
      </c>
      <c r="F109">
        <v>29</v>
      </c>
      <c r="H109" t="s">
        <v>111</v>
      </c>
      <c r="I109">
        <v>39</v>
      </c>
      <c r="K109" t="s">
        <v>111</v>
      </c>
      <c r="L109">
        <v>37</v>
      </c>
    </row>
    <row r="110" spans="1:12">
      <c r="A110" t="s">
        <v>124</v>
      </c>
      <c r="B110">
        <v>31</v>
      </c>
      <c r="C110">
        <f t="shared" si="1"/>
        <v>155</v>
      </c>
      <c r="E110" t="s">
        <v>112</v>
      </c>
      <c r="F110">
        <v>40</v>
      </c>
      <c r="H110" t="s">
        <v>112</v>
      </c>
      <c r="I110">
        <v>42</v>
      </c>
      <c r="K110" t="s">
        <v>112</v>
      </c>
      <c r="L110">
        <v>47</v>
      </c>
    </row>
    <row r="111" spans="1:12">
      <c r="A111" t="s">
        <v>125</v>
      </c>
      <c r="B111">
        <v>10</v>
      </c>
      <c r="C111">
        <f t="shared" si="1"/>
        <v>50</v>
      </c>
      <c r="E111" t="s">
        <v>113</v>
      </c>
      <c r="F111">
        <v>39</v>
      </c>
      <c r="H111" t="s">
        <v>113</v>
      </c>
      <c r="I111">
        <v>70</v>
      </c>
      <c r="K111" t="s">
        <v>113</v>
      </c>
      <c r="L111">
        <v>98</v>
      </c>
    </row>
    <row r="112" spans="1:12">
      <c r="A112" t="s">
        <v>126</v>
      </c>
      <c r="B112">
        <v>45</v>
      </c>
      <c r="C112">
        <f t="shared" si="1"/>
        <v>225</v>
      </c>
      <c r="E112" t="s">
        <v>114</v>
      </c>
      <c r="F112">
        <v>44</v>
      </c>
      <c r="H112" t="s">
        <v>114</v>
      </c>
      <c r="I112">
        <v>46</v>
      </c>
      <c r="K112" t="s">
        <v>114</v>
      </c>
      <c r="L112">
        <v>67</v>
      </c>
    </row>
    <row r="113" spans="1:12">
      <c r="A113" t="s">
        <v>127</v>
      </c>
      <c r="B113">
        <v>14</v>
      </c>
      <c r="C113">
        <f t="shared" si="1"/>
        <v>70</v>
      </c>
      <c r="E113" t="s">
        <v>115</v>
      </c>
      <c r="F113">
        <v>45</v>
      </c>
      <c r="H113" t="s">
        <v>115</v>
      </c>
      <c r="I113">
        <v>53</v>
      </c>
      <c r="K113" t="s">
        <v>115</v>
      </c>
      <c r="L113">
        <v>31</v>
      </c>
    </row>
    <row r="114" spans="1:12">
      <c r="A114" t="s">
        <v>128</v>
      </c>
      <c r="B114">
        <v>20</v>
      </c>
      <c r="C114">
        <f t="shared" si="1"/>
        <v>100</v>
      </c>
      <c r="E114" t="s">
        <v>116</v>
      </c>
      <c r="F114">
        <v>10</v>
      </c>
      <c r="H114" t="s">
        <v>116</v>
      </c>
      <c r="I114">
        <v>49</v>
      </c>
      <c r="K114" t="s">
        <v>116</v>
      </c>
      <c r="L114">
        <v>45</v>
      </c>
    </row>
    <row r="115" spans="1:12">
      <c r="A115" t="s">
        <v>129</v>
      </c>
      <c r="B115">
        <v>21</v>
      </c>
      <c r="C115">
        <f t="shared" si="1"/>
        <v>105</v>
      </c>
      <c r="E115" t="s">
        <v>117</v>
      </c>
      <c r="F115">
        <v>36</v>
      </c>
      <c r="H115" t="s">
        <v>117</v>
      </c>
      <c r="I115">
        <v>36</v>
      </c>
      <c r="K115" t="s">
        <v>117</v>
      </c>
      <c r="L115">
        <v>48</v>
      </c>
    </row>
    <row r="116" spans="1:12">
      <c r="A116" t="s">
        <v>130</v>
      </c>
      <c r="B116">
        <v>19</v>
      </c>
      <c r="C116">
        <f t="shared" si="1"/>
        <v>95</v>
      </c>
      <c r="E116" t="s">
        <v>118</v>
      </c>
      <c r="F116">
        <v>46</v>
      </c>
      <c r="H116" t="s">
        <v>118</v>
      </c>
      <c r="I116">
        <v>108</v>
      </c>
      <c r="K116" t="s">
        <v>118</v>
      </c>
      <c r="L116">
        <v>74</v>
      </c>
    </row>
    <row r="117" spans="1:12">
      <c r="A117" t="s">
        <v>131</v>
      </c>
      <c r="B117">
        <v>26</v>
      </c>
      <c r="C117">
        <f t="shared" si="1"/>
        <v>130</v>
      </c>
      <c r="E117" t="s">
        <v>132</v>
      </c>
      <c r="F117">
        <v>34</v>
      </c>
      <c r="H117" t="s">
        <v>132</v>
      </c>
      <c r="I117">
        <v>29</v>
      </c>
      <c r="K117" t="s">
        <v>132</v>
      </c>
      <c r="L117">
        <v>32</v>
      </c>
    </row>
    <row r="118" spans="1:12">
      <c r="A118" t="s">
        <v>133</v>
      </c>
      <c r="B118">
        <v>19</v>
      </c>
      <c r="C118">
        <f t="shared" si="1"/>
        <v>95</v>
      </c>
      <c r="E118" t="s">
        <v>119</v>
      </c>
      <c r="F118">
        <v>40</v>
      </c>
      <c r="H118" t="s">
        <v>119</v>
      </c>
      <c r="I118">
        <v>30</v>
      </c>
      <c r="K118" t="s">
        <v>119</v>
      </c>
      <c r="L118">
        <v>67</v>
      </c>
    </row>
    <row r="119" spans="1:12">
      <c r="A119" t="s">
        <v>134</v>
      </c>
      <c r="B119">
        <v>30</v>
      </c>
      <c r="C119">
        <f t="shared" si="1"/>
        <v>150</v>
      </c>
      <c r="E119" t="s">
        <v>120</v>
      </c>
      <c r="F119">
        <v>22</v>
      </c>
      <c r="H119" t="s">
        <v>120</v>
      </c>
      <c r="I119">
        <v>55</v>
      </c>
      <c r="K119" t="s">
        <v>120</v>
      </c>
      <c r="L119">
        <v>51</v>
      </c>
    </row>
    <row r="120" spans="1:12">
      <c r="A120" t="s">
        <v>135</v>
      </c>
      <c r="B120">
        <v>42</v>
      </c>
      <c r="C120">
        <f t="shared" si="1"/>
        <v>210</v>
      </c>
      <c r="E120" t="s">
        <v>122</v>
      </c>
      <c r="F120">
        <v>24</v>
      </c>
      <c r="H120" t="s">
        <v>122</v>
      </c>
      <c r="I120">
        <v>66</v>
      </c>
      <c r="K120" t="s">
        <v>122</v>
      </c>
      <c r="L120">
        <v>52</v>
      </c>
    </row>
    <row r="121" spans="1:12">
      <c r="A121" t="s">
        <v>136</v>
      </c>
      <c r="B121">
        <v>17</v>
      </c>
      <c r="C121">
        <f t="shared" si="1"/>
        <v>85</v>
      </c>
      <c r="E121" t="s">
        <v>123</v>
      </c>
      <c r="F121">
        <v>41</v>
      </c>
      <c r="H121" t="s">
        <v>123</v>
      </c>
      <c r="I121">
        <v>47</v>
      </c>
      <c r="K121" t="s">
        <v>123</v>
      </c>
      <c r="L121">
        <v>106</v>
      </c>
    </row>
    <row r="122" spans="1:12">
      <c r="A122" t="s">
        <v>137</v>
      </c>
      <c r="B122">
        <v>19</v>
      </c>
      <c r="C122">
        <f t="shared" si="1"/>
        <v>95</v>
      </c>
      <c r="E122" t="s">
        <v>124</v>
      </c>
      <c r="F122">
        <v>49</v>
      </c>
      <c r="H122" t="s">
        <v>124</v>
      </c>
      <c r="I122">
        <v>76</v>
      </c>
      <c r="K122" t="s">
        <v>124</v>
      </c>
      <c r="L122">
        <v>110</v>
      </c>
    </row>
    <row r="123" spans="1:12">
      <c r="A123" t="s">
        <v>138</v>
      </c>
      <c r="B123">
        <v>20</v>
      </c>
      <c r="C123">
        <f t="shared" si="1"/>
        <v>100</v>
      </c>
      <c r="E123" t="s">
        <v>125</v>
      </c>
      <c r="F123">
        <v>66</v>
      </c>
      <c r="H123" t="s">
        <v>125</v>
      </c>
      <c r="I123">
        <v>71</v>
      </c>
      <c r="K123" t="s">
        <v>125</v>
      </c>
      <c r="L123">
        <v>49</v>
      </c>
    </row>
    <row r="124" spans="1:12">
      <c r="A124" t="s">
        <v>139</v>
      </c>
      <c r="B124">
        <v>11</v>
      </c>
      <c r="C124">
        <f t="shared" si="1"/>
        <v>55</v>
      </c>
      <c r="E124" t="s">
        <v>126</v>
      </c>
      <c r="F124">
        <v>43</v>
      </c>
      <c r="H124" t="s">
        <v>126</v>
      </c>
      <c r="I124">
        <v>24</v>
      </c>
      <c r="K124" t="s">
        <v>126</v>
      </c>
      <c r="L124">
        <v>85</v>
      </c>
    </row>
    <row r="125" spans="1:12">
      <c r="A125" t="s">
        <v>140</v>
      </c>
      <c r="B125">
        <v>13</v>
      </c>
      <c r="C125">
        <f t="shared" si="1"/>
        <v>65</v>
      </c>
      <c r="E125" t="s">
        <v>127</v>
      </c>
      <c r="F125">
        <v>28</v>
      </c>
      <c r="H125" t="s">
        <v>127</v>
      </c>
      <c r="I125">
        <v>64</v>
      </c>
      <c r="K125" t="s">
        <v>127</v>
      </c>
      <c r="L125">
        <v>89</v>
      </c>
    </row>
    <row r="126" spans="1:12">
      <c r="A126" t="s">
        <v>141</v>
      </c>
      <c r="B126">
        <v>35</v>
      </c>
      <c r="C126">
        <f t="shared" si="1"/>
        <v>175</v>
      </c>
      <c r="E126" t="s">
        <v>128</v>
      </c>
      <c r="F126">
        <v>22</v>
      </c>
      <c r="H126" t="s">
        <v>128</v>
      </c>
      <c r="I126">
        <v>41</v>
      </c>
      <c r="K126" t="s">
        <v>128</v>
      </c>
      <c r="L126">
        <v>54</v>
      </c>
    </row>
    <row r="127" spans="1:12">
      <c r="A127" t="s">
        <v>142</v>
      </c>
      <c r="B127">
        <v>16</v>
      </c>
      <c r="C127">
        <f t="shared" si="1"/>
        <v>80</v>
      </c>
      <c r="E127" t="s">
        <v>143</v>
      </c>
      <c r="F127">
        <v>47</v>
      </c>
      <c r="H127" t="s">
        <v>143</v>
      </c>
      <c r="I127">
        <v>47</v>
      </c>
      <c r="K127" t="s">
        <v>143</v>
      </c>
      <c r="L127">
        <v>34</v>
      </c>
    </row>
    <row r="128" spans="1:12">
      <c r="A128" t="s">
        <v>144</v>
      </c>
      <c r="B128">
        <v>31</v>
      </c>
      <c r="C128">
        <f t="shared" si="1"/>
        <v>155</v>
      </c>
      <c r="E128" t="s">
        <v>129</v>
      </c>
      <c r="F128">
        <v>53</v>
      </c>
      <c r="H128" t="s">
        <v>129</v>
      </c>
      <c r="I128">
        <v>83</v>
      </c>
      <c r="K128" t="s">
        <v>129</v>
      </c>
      <c r="L128">
        <v>93</v>
      </c>
    </row>
    <row r="129" spans="1:12">
      <c r="A129" t="s">
        <v>145</v>
      </c>
      <c r="B129">
        <v>23</v>
      </c>
      <c r="C129">
        <f t="shared" si="1"/>
        <v>115</v>
      </c>
      <c r="E129" t="s">
        <v>130</v>
      </c>
      <c r="F129">
        <v>17</v>
      </c>
      <c r="H129" t="s">
        <v>130</v>
      </c>
      <c r="I129">
        <v>53</v>
      </c>
      <c r="K129" t="s">
        <v>130</v>
      </c>
      <c r="L129">
        <v>43</v>
      </c>
    </row>
    <row r="130" spans="1:12">
      <c r="A130" t="s">
        <v>146</v>
      </c>
      <c r="B130">
        <v>18</v>
      </c>
      <c r="C130">
        <f t="shared" si="1"/>
        <v>90</v>
      </c>
      <c r="E130" t="s">
        <v>131</v>
      </c>
      <c r="F130">
        <v>46</v>
      </c>
      <c r="H130" t="s">
        <v>131</v>
      </c>
      <c r="I130">
        <v>90</v>
      </c>
      <c r="K130" t="s">
        <v>131</v>
      </c>
      <c r="L130">
        <v>42</v>
      </c>
    </row>
    <row r="131" spans="1:12">
      <c r="A131" t="s">
        <v>147</v>
      </c>
      <c r="B131">
        <v>25</v>
      </c>
      <c r="C131">
        <f t="shared" ref="C131:C194" si="2">B131*5</f>
        <v>125</v>
      </c>
      <c r="E131" t="s">
        <v>133</v>
      </c>
      <c r="F131">
        <v>34</v>
      </c>
      <c r="H131" t="s">
        <v>133</v>
      </c>
      <c r="I131">
        <v>45</v>
      </c>
      <c r="K131" t="s">
        <v>133</v>
      </c>
      <c r="L131">
        <v>55</v>
      </c>
    </row>
    <row r="132" spans="1:12">
      <c r="A132" t="s">
        <v>148</v>
      </c>
      <c r="B132">
        <v>17</v>
      </c>
      <c r="C132">
        <f t="shared" si="2"/>
        <v>85</v>
      </c>
      <c r="E132" t="s">
        <v>134</v>
      </c>
      <c r="F132">
        <v>37</v>
      </c>
      <c r="H132" t="s">
        <v>134</v>
      </c>
      <c r="I132">
        <v>39</v>
      </c>
      <c r="K132" t="s">
        <v>134</v>
      </c>
      <c r="L132">
        <v>89</v>
      </c>
    </row>
    <row r="133" spans="1:12">
      <c r="A133" t="s">
        <v>149</v>
      </c>
      <c r="B133">
        <v>15</v>
      </c>
      <c r="C133">
        <f t="shared" si="2"/>
        <v>75</v>
      </c>
      <c r="E133" t="s">
        <v>135</v>
      </c>
      <c r="F133">
        <v>70</v>
      </c>
      <c r="H133" t="s">
        <v>135</v>
      </c>
      <c r="I133">
        <v>53</v>
      </c>
      <c r="K133" t="s">
        <v>135</v>
      </c>
      <c r="L133">
        <v>42</v>
      </c>
    </row>
    <row r="134" spans="1:12">
      <c r="A134" t="s">
        <v>150</v>
      </c>
      <c r="B134">
        <v>32</v>
      </c>
      <c r="C134">
        <f t="shared" si="2"/>
        <v>160</v>
      </c>
      <c r="E134" t="s">
        <v>136</v>
      </c>
      <c r="F134">
        <v>55</v>
      </c>
      <c r="H134" t="s">
        <v>136</v>
      </c>
      <c r="I134">
        <v>17</v>
      </c>
      <c r="K134" t="s">
        <v>136</v>
      </c>
      <c r="L134">
        <v>54</v>
      </c>
    </row>
    <row r="135" spans="1:12">
      <c r="A135" t="s">
        <v>151</v>
      </c>
      <c r="B135">
        <v>27</v>
      </c>
      <c r="C135">
        <f t="shared" si="2"/>
        <v>135</v>
      </c>
      <c r="E135" t="s">
        <v>137</v>
      </c>
      <c r="F135">
        <v>87</v>
      </c>
      <c r="H135" t="s">
        <v>137</v>
      </c>
      <c r="I135">
        <v>29</v>
      </c>
      <c r="K135" t="s">
        <v>137</v>
      </c>
      <c r="L135">
        <v>73</v>
      </c>
    </row>
    <row r="136" spans="1:12">
      <c r="A136" t="s">
        <v>152</v>
      </c>
      <c r="B136">
        <v>30</v>
      </c>
      <c r="C136">
        <f t="shared" si="2"/>
        <v>150</v>
      </c>
      <c r="E136" t="s">
        <v>138</v>
      </c>
      <c r="F136">
        <v>40</v>
      </c>
      <c r="H136" t="s">
        <v>138</v>
      </c>
      <c r="I136">
        <v>40</v>
      </c>
      <c r="K136" t="s">
        <v>138</v>
      </c>
      <c r="L136">
        <v>65</v>
      </c>
    </row>
    <row r="137" spans="1:12">
      <c r="A137" t="s">
        <v>153</v>
      </c>
      <c r="B137">
        <v>5</v>
      </c>
      <c r="C137">
        <f t="shared" si="2"/>
        <v>25</v>
      </c>
      <c r="E137" t="s">
        <v>154</v>
      </c>
      <c r="F137">
        <v>74</v>
      </c>
      <c r="H137" t="s">
        <v>154</v>
      </c>
      <c r="I137">
        <v>66</v>
      </c>
      <c r="K137" t="s">
        <v>154</v>
      </c>
      <c r="L137">
        <v>51</v>
      </c>
    </row>
    <row r="138" spans="1:12">
      <c r="A138" t="s">
        <v>155</v>
      </c>
      <c r="B138">
        <v>23</v>
      </c>
      <c r="C138">
        <f t="shared" si="2"/>
        <v>115</v>
      </c>
      <c r="E138" t="s">
        <v>139</v>
      </c>
      <c r="F138">
        <v>41</v>
      </c>
      <c r="H138" t="s">
        <v>139</v>
      </c>
      <c r="I138">
        <v>39</v>
      </c>
      <c r="K138" t="s">
        <v>139</v>
      </c>
      <c r="L138">
        <v>138</v>
      </c>
    </row>
    <row r="139" spans="1:12">
      <c r="A139" t="s">
        <v>156</v>
      </c>
      <c r="B139">
        <v>14</v>
      </c>
      <c r="C139">
        <f t="shared" si="2"/>
        <v>70</v>
      </c>
      <c r="E139" t="s">
        <v>140</v>
      </c>
      <c r="F139">
        <v>26</v>
      </c>
      <c r="H139" t="s">
        <v>140</v>
      </c>
      <c r="I139">
        <v>39</v>
      </c>
      <c r="K139" t="s">
        <v>140</v>
      </c>
      <c r="L139">
        <v>105</v>
      </c>
    </row>
    <row r="140" spans="1:12">
      <c r="A140" t="s">
        <v>157</v>
      </c>
      <c r="B140">
        <v>25</v>
      </c>
      <c r="C140">
        <f t="shared" si="2"/>
        <v>125</v>
      </c>
      <c r="E140" t="s">
        <v>141</v>
      </c>
      <c r="F140">
        <v>43</v>
      </c>
      <c r="H140" t="s">
        <v>141</v>
      </c>
      <c r="I140">
        <v>36</v>
      </c>
      <c r="K140" t="s">
        <v>141</v>
      </c>
      <c r="L140">
        <v>77</v>
      </c>
    </row>
    <row r="141" spans="1:12">
      <c r="A141" t="s">
        <v>158</v>
      </c>
      <c r="B141">
        <v>23</v>
      </c>
      <c r="C141">
        <f t="shared" si="2"/>
        <v>115</v>
      </c>
      <c r="E141" t="s">
        <v>142</v>
      </c>
      <c r="F141">
        <v>28</v>
      </c>
      <c r="H141" t="s">
        <v>142</v>
      </c>
      <c r="I141">
        <v>41</v>
      </c>
      <c r="K141" t="s">
        <v>142</v>
      </c>
      <c r="L141">
        <v>56</v>
      </c>
    </row>
    <row r="142" spans="1:12">
      <c r="A142" t="s">
        <v>159</v>
      </c>
      <c r="B142">
        <v>13</v>
      </c>
      <c r="C142">
        <f t="shared" si="2"/>
        <v>65</v>
      </c>
      <c r="E142" t="s">
        <v>144</v>
      </c>
      <c r="F142">
        <v>48</v>
      </c>
      <c r="H142" t="s">
        <v>144</v>
      </c>
      <c r="I142">
        <v>44</v>
      </c>
      <c r="K142" t="s">
        <v>144</v>
      </c>
      <c r="L142">
        <v>50</v>
      </c>
    </row>
    <row r="143" spans="1:12">
      <c r="A143" t="s">
        <v>160</v>
      </c>
      <c r="B143">
        <v>14</v>
      </c>
      <c r="C143">
        <f t="shared" si="2"/>
        <v>70</v>
      </c>
      <c r="E143" t="s">
        <v>145</v>
      </c>
      <c r="F143">
        <v>50</v>
      </c>
      <c r="H143" t="s">
        <v>145</v>
      </c>
      <c r="I143">
        <v>21</v>
      </c>
      <c r="K143" t="s">
        <v>145</v>
      </c>
      <c r="L143">
        <v>75</v>
      </c>
    </row>
    <row r="144" spans="1:12">
      <c r="A144" t="s">
        <v>161</v>
      </c>
      <c r="B144">
        <v>24</v>
      </c>
      <c r="C144">
        <f t="shared" si="2"/>
        <v>120</v>
      </c>
      <c r="E144" t="s">
        <v>146</v>
      </c>
      <c r="F144">
        <v>21</v>
      </c>
      <c r="H144" t="s">
        <v>146</v>
      </c>
      <c r="I144">
        <v>79</v>
      </c>
      <c r="K144" t="s">
        <v>146</v>
      </c>
      <c r="L144">
        <v>88</v>
      </c>
    </row>
    <row r="145" spans="1:12">
      <c r="A145" t="s">
        <v>162</v>
      </c>
      <c r="B145">
        <v>40</v>
      </c>
      <c r="C145">
        <f t="shared" si="2"/>
        <v>200</v>
      </c>
      <c r="E145" t="s">
        <v>147</v>
      </c>
      <c r="F145">
        <v>90</v>
      </c>
      <c r="H145" t="s">
        <v>147</v>
      </c>
      <c r="I145">
        <v>81</v>
      </c>
      <c r="K145" t="s">
        <v>147</v>
      </c>
      <c r="L145">
        <v>104</v>
      </c>
    </row>
    <row r="146" spans="1:12">
      <c r="A146" t="s">
        <v>163</v>
      </c>
      <c r="B146">
        <v>25</v>
      </c>
      <c r="C146">
        <f t="shared" si="2"/>
        <v>125</v>
      </c>
      <c r="E146" t="s">
        <v>148</v>
      </c>
      <c r="F146">
        <v>56</v>
      </c>
      <c r="H146" t="s">
        <v>148</v>
      </c>
      <c r="I146">
        <v>68</v>
      </c>
      <c r="K146" t="s">
        <v>148</v>
      </c>
      <c r="L146">
        <v>61</v>
      </c>
    </row>
    <row r="147" spans="1:12">
      <c r="A147" t="s">
        <v>164</v>
      </c>
      <c r="B147">
        <v>30</v>
      </c>
      <c r="C147">
        <f t="shared" si="2"/>
        <v>150</v>
      </c>
      <c r="E147" t="s">
        <v>165</v>
      </c>
      <c r="F147">
        <v>12</v>
      </c>
      <c r="H147" t="s">
        <v>165</v>
      </c>
      <c r="I147">
        <v>52</v>
      </c>
      <c r="K147" t="s">
        <v>165</v>
      </c>
      <c r="L147">
        <v>70</v>
      </c>
    </row>
    <row r="148" spans="1:12">
      <c r="A148" t="s">
        <v>166</v>
      </c>
      <c r="B148">
        <v>22</v>
      </c>
      <c r="C148">
        <f t="shared" si="2"/>
        <v>110</v>
      </c>
      <c r="E148" t="s">
        <v>149</v>
      </c>
      <c r="F148">
        <v>32</v>
      </c>
      <c r="H148" t="s">
        <v>149</v>
      </c>
      <c r="I148">
        <v>61</v>
      </c>
      <c r="K148" t="s">
        <v>149</v>
      </c>
      <c r="L148">
        <v>43</v>
      </c>
    </row>
    <row r="149" spans="1:12">
      <c r="A149" t="s">
        <v>167</v>
      </c>
      <c r="B149">
        <v>46</v>
      </c>
      <c r="C149">
        <f t="shared" si="2"/>
        <v>230</v>
      </c>
      <c r="E149" t="s">
        <v>150</v>
      </c>
      <c r="F149">
        <v>38</v>
      </c>
      <c r="H149" t="s">
        <v>150</v>
      </c>
      <c r="I149">
        <v>60</v>
      </c>
      <c r="K149" t="s">
        <v>150</v>
      </c>
      <c r="L149">
        <v>112</v>
      </c>
    </row>
    <row r="150" spans="1:12">
      <c r="A150" t="s">
        <v>168</v>
      </c>
      <c r="B150">
        <v>42</v>
      </c>
      <c r="C150">
        <f t="shared" si="2"/>
        <v>210</v>
      </c>
      <c r="E150" t="s">
        <v>151</v>
      </c>
      <c r="F150">
        <v>35</v>
      </c>
      <c r="H150" t="s">
        <v>151</v>
      </c>
      <c r="I150">
        <v>36</v>
      </c>
      <c r="K150" t="s">
        <v>151</v>
      </c>
      <c r="L150">
        <v>66</v>
      </c>
    </row>
    <row r="151" spans="1:12">
      <c r="A151" t="s">
        <v>169</v>
      </c>
      <c r="B151">
        <v>16</v>
      </c>
      <c r="C151">
        <f t="shared" si="2"/>
        <v>80</v>
      </c>
      <c r="E151" t="s">
        <v>152</v>
      </c>
      <c r="F151">
        <v>77</v>
      </c>
      <c r="H151" t="s">
        <v>152</v>
      </c>
      <c r="I151">
        <v>41</v>
      </c>
      <c r="K151" t="s">
        <v>152</v>
      </c>
      <c r="L151">
        <v>61</v>
      </c>
    </row>
    <row r="152" spans="1:12">
      <c r="A152" t="s">
        <v>170</v>
      </c>
      <c r="B152">
        <v>18</v>
      </c>
      <c r="C152">
        <f t="shared" si="2"/>
        <v>90</v>
      </c>
      <c r="E152" t="s">
        <v>153</v>
      </c>
      <c r="F152">
        <v>43</v>
      </c>
      <c r="H152" t="s">
        <v>153</v>
      </c>
      <c r="I152">
        <v>67</v>
      </c>
      <c r="K152" t="s">
        <v>153</v>
      </c>
      <c r="L152">
        <v>84</v>
      </c>
    </row>
    <row r="153" spans="1:12">
      <c r="A153" t="s">
        <v>171</v>
      </c>
      <c r="B153">
        <v>20</v>
      </c>
      <c r="C153">
        <f t="shared" si="2"/>
        <v>100</v>
      </c>
      <c r="E153" t="s">
        <v>155</v>
      </c>
      <c r="F153">
        <v>60</v>
      </c>
      <c r="H153" t="s">
        <v>155</v>
      </c>
      <c r="I153">
        <v>37</v>
      </c>
      <c r="K153" t="s">
        <v>155</v>
      </c>
      <c r="L153">
        <v>34</v>
      </c>
    </row>
    <row r="154" spans="1:12">
      <c r="A154" t="s">
        <v>172</v>
      </c>
      <c r="B154">
        <v>26</v>
      </c>
      <c r="C154">
        <f t="shared" si="2"/>
        <v>130</v>
      </c>
      <c r="E154" t="s">
        <v>156</v>
      </c>
      <c r="F154">
        <v>34</v>
      </c>
      <c r="H154" t="s">
        <v>156</v>
      </c>
      <c r="I154">
        <v>65</v>
      </c>
      <c r="K154" t="s">
        <v>156</v>
      </c>
      <c r="L154">
        <v>75</v>
      </c>
    </row>
    <row r="155" spans="1:12">
      <c r="A155" t="s">
        <v>173</v>
      </c>
      <c r="B155">
        <v>36</v>
      </c>
      <c r="C155">
        <f t="shared" si="2"/>
        <v>180</v>
      </c>
      <c r="E155" t="s">
        <v>157</v>
      </c>
      <c r="F155">
        <v>16</v>
      </c>
      <c r="H155" t="s">
        <v>157</v>
      </c>
      <c r="I155">
        <v>14</v>
      </c>
      <c r="K155" t="s">
        <v>157</v>
      </c>
      <c r="L155">
        <v>75</v>
      </c>
    </row>
    <row r="156" spans="1:12">
      <c r="A156" t="s">
        <v>174</v>
      </c>
      <c r="B156">
        <v>37</v>
      </c>
      <c r="C156">
        <f t="shared" si="2"/>
        <v>185</v>
      </c>
      <c r="E156" t="s">
        <v>158</v>
      </c>
      <c r="F156">
        <v>20</v>
      </c>
      <c r="H156" t="s">
        <v>158</v>
      </c>
      <c r="I156">
        <v>74</v>
      </c>
      <c r="K156" t="s">
        <v>158</v>
      </c>
      <c r="L156">
        <v>60</v>
      </c>
    </row>
    <row r="157" spans="1:12">
      <c r="A157" t="s">
        <v>175</v>
      </c>
      <c r="B157">
        <v>28</v>
      </c>
      <c r="C157">
        <f t="shared" si="2"/>
        <v>140</v>
      </c>
      <c r="E157" t="s">
        <v>176</v>
      </c>
      <c r="F157">
        <v>30</v>
      </c>
      <c r="H157" t="s">
        <v>176</v>
      </c>
      <c r="I157">
        <v>70</v>
      </c>
      <c r="K157" t="s">
        <v>176</v>
      </c>
      <c r="L157">
        <v>94</v>
      </c>
    </row>
    <row r="158" spans="1:12">
      <c r="A158" t="s">
        <v>177</v>
      </c>
      <c r="B158">
        <v>24</v>
      </c>
      <c r="C158">
        <f t="shared" si="2"/>
        <v>120</v>
      </c>
      <c r="E158" t="s">
        <v>159</v>
      </c>
      <c r="F158">
        <v>39</v>
      </c>
      <c r="H158" t="s">
        <v>159</v>
      </c>
      <c r="I158">
        <v>37</v>
      </c>
      <c r="K158" t="s">
        <v>159</v>
      </c>
      <c r="L158">
        <v>65</v>
      </c>
    </row>
    <row r="159" spans="1:12">
      <c r="A159" t="s">
        <v>178</v>
      </c>
      <c r="B159">
        <v>26</v>
      </c>
      <c r="C159">
        <f t="shared" si="2"/>
        <v>130</v>
      </c>
      <c r="E159" t="s">
        <v>160</v>
      </c>
      <c r="F159">
        <v>52</v>
      </c>
      <c r="H159" t="s">
        <v>160</v>
      </c>
      <c r="I159">
        <v>51</v>
      </c>
      <c r="K159" t="s">
        <v>160</v>
      </c>
      <c r="L159">
        <v>72</v>
      </c>
    </row>
    <row r="160" spans="1:12">
      <c r="A160" t="s">
        <v>179</v>
      </c>
      <c r="B160">
        <v>29</v>
      </c>
      <c r="C160">
        <f t="shared" si="2"/>
        <v>145</v>
      </c>
      <c r="E160" t="s">
        <v>161</v>
      </c>
      <c r="F160">
        <v>28</v>
      </c>
      <c r="H160" t="s">
        <v>161</v>
      </c>
      <c r="I160">
        <v>42</v>
      </c>
      <c r="K160" t="s">
        <v>161</v>
      </c>
      <c r="L160">
        <v>60</v>
      </c>
    </row>
    <row r="161" spans="1:12">
      <c r="A161" t="s">
        <v>180</v>
      </c>
      <c r="B161">
        <v>31</v>
      </c>
      <c r="C161">
        <f t="shared" si="2"/>
        <v>155</v>
      </c>
      <c r="E161" t="s">
        <v>162</v>
      </c>
      <c r="F161">
        <v>75</v>
      </c>
      <c r="H161" t="s">
        <v>162</v>
      </c>
      <c r="I161">
        <v>35</v>
      </c>
      <c r="K161" t="s">
        <v>162</v>
      </c>
      <c r="L161">
        <v>86</v>
      </c>
    </row>
    <row r="162" spans="1:12">
      <c r="A162" t="s">
        <v>181</v>
      </c>
      <c r="B162">
        <v>46</v>
      </c>
      <c r="C162">
        <f t="shared" si="2"/>
        <v>230</v>
      </c>
      <c r="E162" t="s">
        <v>163</v>
      </c>
      <c r="F162">
        <v>37</v>
      </c>
      <c r="H162" t="s">
        <v>163</v>
      </c>
      <c r="I162">
        <v>37</v>
      </c>
      <c r="K162" t="s">
        <v>163</v>
      </c>
      <c r="L162">
        <v>80</v>
      </c>
    </row>
    <row r="163" spans="1:12">
      <c r="A163" t="s">
        <v>182</v>
      </c>
      <c r="B163">
        <v>15</v>
      </c>
      <c r="C163">
        <f t="shared" si="2"/>
        <v>75</v>
      </c>
      <c r="E163" t="s">
        <v>164</v>
      </c>
      <c r="F163">
        <v>34</v>
      </c>
      <c r="H163" t="s">
        <v>164</v>
      </c>
      <c r="I163">
        <v>66</v>
      </c>
      <c r="K163" t="s">
        <v>164</v>
      </c>
      <c r="L163">
        <v>40</v>
      </c>
    </row>
    <row r="164" spans="1:12">
      <c r="A164" t="s">
        <v>183</v>
      </c>
      <c r="B164">
        <v>21</v>
      </c>
      <c r="C164">
        <f t="shared" si="2"/>
        <v>105</v>
      </c>
      <c r="E164" t="s">
        <v>166</v>
      </c>
      <c r="F164">
        <v>23</v>
      </c>
      <c r="H164" t="s">
        <v>166</v>
      </c>
      <c r="I164">
        <v>56</v>
      </c>
      <c r="K164" t="s">
        <v>166</v>
      </c>
      <c r="L164">
        <v>97</v>
      </c>
    </row>
    <row r="165" spans="1:12">
      <c r="A165" t="s">
        <v>184</v>
      </c>
      <c r="B165">
        <v>16</v>
      </c>
      <c r="C165">
        <f t="shared" si="2"/>
        <v>80</v>
      </c>
      <c r="E165" t="s">
        <v>167</v>
      </c>
      <c r="F165">
        <v>23</v>
      </c>
      <c r="H165" t="s">
        <v>167</v>
      </c>
      <c r="I165">
        <v>64</v>
      </c>
      <c r="K165" t="s">
        <v>167</v>
      </c>
      <c r="L165">
        <v>88</v>
      </c>
    </row>
    <row r="166" spans="1:12">
      <c r="A166" t="s">
        <v>185</v>
      </c>
      <c r="B166">
        <v>28</v>
      </c>
      <c r="C166">
        <f t="shared" si="2"/>
        <v>140</v>
      </c>
      <c r="E166" t="s">
        <v>168</v>
      </c>
      <c r="F166">
        <v>32</v>
      </c>
      <c r="H166" t="s">
        <v>168</v>
      </c>
      <c r="I166">
        <v>70</v>
      </c>
      <c r="K166" t="s">
        <v>168</v>
      </c>
      <c r="L166">
        <v>80</v>
      </c>
    </row>
    <row r="167" spans="1:12">
      <c r="A167" t="s">
        <v>186</v>
      </c>
      <c r="B167">
        <v>23</v>
      </c>
      <c r="C167">
        <f t="shared" si="2"/>
        <v>115</v>
      </c>
      <c r="E167" t="s">
        <v>187</v>
      </c>
      <c r="F167">
        <v>45</v>
      </c>
      <c r="H167" t="s">
        <v>187</v>
      </c>
      <c r="I167">
        <v>80</v>
      </c>
      <c r="K167" t="s">
        <v>187</v>
      </c>
      <c r="L167">
        <v>56</v>
      </c>
    </row>
    <row r="168" spans="1:12">
      <c r="A168" t="s">
        <v>188</v>
      </c>
      <c r="B168">
        <v>23</v>
      </c>
      <c r="C168">
        <f t="shared" si="2"/>
        <v>115</v>
      </c>
      <c r="E168" t="s">
        <v>169</v>
      </c>
      <c r="F168">
        <v>35</v>
      </c>
      <c r="H168" t="s">
        <v>169</v>
      </c>
      <c r="I168">
        <v>74</v>
      </c>
      <c r="K168" t="s">
        <v>169</v>
      </c>
      <c r="L168">
        <v>111</v>
      </c>
    </row>
    <row r="169" spans="1:12">
      <c r="A169" t="s">
        <v>189</v>
      </c>
      <c r="B169">
        <v>18</v>
      </c>
      <c r="C169">
        <f t="shared" si="2"/>
        <v>90</v>
      </c>
      <c r="E169" t="s">
        <v>170</v>
      </c>
      <c r="F169">
        <v>54</v>
      </c>
      <c r="H169" t="s">
        <v>170</v>
      </c>
      <c r="I169">
        <v>31</v>
      </c>
      <c r="K169" t="s">
        <v>170</v>
      </c>
      <c r="L169">
        <v>52</v>
      </c>
    </row>
    <row r="170" spans="1:12">
      <c r="A170" t="s">
        <v>190</v>
      </c>
      <c r="B170">
        <v>22</v>
      </c>
      <c r="C170">
        <f t="shared" si="2"/>
        <v>110</v>
      </c>
      <c r="E170" t="s">
        <v>171</v>
      </c>
      <c r="F170">
        <v>54</v>
      </c>
      <c r="H170" t="s">
        <v>171</v>
      </c>
      <c r="I170">
        <v>63</v>
      </c>
      <c r="K170" t="s">
        <v>171</v>
      </c>
      <c r="L170">
        <v>53</v>
      </c>
    </row>
    <row r="171" spans="1:12">
      <c r="A171" t="s">
        <v>191</v>
      </c>
      <c r="B171">
        <v>15</v>
      </c>
      <c r="C171">
        <f t="shared" si="2"/>
        <v>75</v>
      </c>
      <c r="E171" t="s">
        <v>172</v>
      </c>
      <c r="F171">
        <v>43</v>
      </c>
      <c r="H171" t="s">
        <v>172</v>
      </c>
      <c r="I171">
        <v>71</v>
      </c>
      <c r="K171" t="s">
        <v>172</v>
      </c>
      <c r="L171">
        <v>64</v>
      </c>
    </row>
    <row r="172" spans="1:12">
      <c r="A172" t="s">
        <v>192</v>
      </c>
      <c r="B172">
        <v>11</v>
      </c>
      <c r="C172">
        <f t="shared" si="2"/>
        <v>55</v>
      </c>
      <c r="E172" t="s">
        <v>173</v>
      </c>
      <c r="F172">
        <v>55</v>
      </c>
      <c r="H172" t="s">
        <v>173</v>
      </c>
      <c r="I172">
        <v>98</v>
      </c>
      <c r="K172" t="s">
        <v>173</v>
      </c>
      <c r="L172">
        <v>39</v>
      </c>
    </row>
    <row r="173" spans="1:12">
      <c r="A173" t="s">
        <v>193</v>
      </c>
      <c r="B173">
        <v>33</v>
      </c>
      <c r="C173">
        <f t="shared" si="2"/>
        <v>165</v>
      </c>
      <c r="E173" t="s">
        <v>174</v>
      </c>
      <c r="F173">
        <v>50</v>
      </c>
      <c r="H173" t="s">
        <v>174</v>
      </c>
      <c r="I173">
        <v>59</v>
      </c>
      <c r="K173" t="s">
        <v>174</v>
      </c>
      <c r="L173">
        <v>136</v>
      </c>
    </row>
    <row r="174" spans="1:12">
      <c r="A174" t="s">
        <v>194</v>
      </c>
      <c r="B174">
        <v>27</v>
      </c>
      <c r="C174">
        <f t="shared" si="2"/>
        <v>135</v>
      </c>
      <c r="E174" t="s">
        <v>175</v>
      </c>
      <c r="F174">
        <v>47</v>
      </c>
      <c r="H174" t="s">
        <v>175</v>
      </c>
      <c r="I174">
        <v>46</v>
      </c>
      <c r="K174" t="s">
        <v>175</v>
      </c>
      <c r="L174">
        <v>75</v>
      </c>
    </row>
    <row r="175" spans="1:12">
      <c r="A175" t="s">
        <v>195</v>
      </c>
      <c r="B175">
        <v>25</v>
      </c>
      <c r="C175">
        <f t="shared" si="2"/>
        <v>125</v>
      </c>
      <c r="E175" t="s">
        <v>177</v>
      </c>
      <c r="F175">
        <v>55</v>
      </c>
      <c r="H175" t="s">
        <v>177</v>
      </c>
      <c r="I175">
        <v>54</v>
      </c>
      <c r="K175" t="s">
        <v>177</v>
      </c>
      <c r="L175">
        <v>92</v>
      </c>
    </row>
    <row r="176" spans="1:12">
      <c r="A176" t="s">
        <v>196</v>
      </c>
      <c r="B176">
        <v>30</v>
      </c>
      <c r="C176">
        <f t="shared" si="2"/>
        <v>150</v>
      </c>
      <c r="E176" t="s">
        <v>178</v>
      </c>
      <c r="F176">
        <v>73</v>
      </c>
      <c r="H176" t="s">
        <v>178</v>
      </c>
      <c r="I176">
        <v>43</v>
      </c>
      <c r="K176" t="s">
        <v>178</v>
      </c>
      <c r="L176">
        <v>54</v>
      </c>
    </row>
    <row r="177" spans="1:12">
      <c r="A177" t="s">
        <v>197</v>
      </c>
      <c r="B177">
        <v>30</v>
      </c>
      <c r="C177">
        <f t="shared" si="2"/>
        <v>150</v>
      </c>
      <c r="E177" t="s">
        <v>198</v>
      </c>
      <c r="F177">
        <v>41</v>
      </c>
      <c r="H177" t="s">
        <v>198</v>
      </c>
      <c r="I177">
        <v>77</v>
      </c>
      <c r="K177" t="s">
        <v>198</v>
      </c>
      <c r="L177">
        <v>42</v>
      </c>
    </row>
    <row r="178" spans="1:12">
      <c r="A178" t="s">
        <v>199</v>
      </c>
      <c r="B178">
        <v>30</v>
      </c>
      <c r="C178">
        <f t="shared" si="2"/>
        <v>150</v>
      </c>
      <c r="E178" t="s">
        <v>179</v>
      </c>
      <c r="F178">
        <v>28</v>
      </c>
      <c r="H178" t="s">
        <v>179</v>
      </c>
      <c r="I178">
        <v>37</v>
      </c>
      <c r="K178" t="s">
        <v>179</v>
      </c>
      <c r="L178">
        <v>61</v>
      </c>
    </row>
    <row r="179" spans="1:12">
      <c r="A179" t="s">
        <v>200</v>
      </c>
      <c r="B179">
        <v>33</v>
      </c>
      <c r="C179">
        <f t="shared" si="2"/>
        <v>165</v>
      </c>
      <c r="E179" t="s">
        <v>180</v>
      </c>
      <c r="F179">
        <v>38</v>
      </c>
      <c r="H179" t="s">
        <v>180</v>
      </c>
      <c r="I179">
        <v>30</v>
      </c>
      <c r="K179" t="s">
        <v>180</v>
      </c>
      <c r="L179">
        <v>66</v>
      </c>
    </row>
    <row r="180" spans="1:12">
      <c r="A180" t="s">
        <v>201</v>
      </c>
      <c r="B180">
        <v>17</v>
      </c>
      <c r="C180">
        <f t="shared" si="2"/>
        <v>85</v>
      </c>
      <c r="E180" t="s">
        <v>181</v>
      </c>
      <c r="F180">
        <v>5</v>
      </c>
      <c r="H180" t="s">
        <v>181</v>
      </c>
      <c r="I180">
        <v>38</v>
      </c>
      <c r="K180" t="s">
        <v>181</v>
      </c>
      <c r="L180">
        <v>64</v>
      </c>
    </row>
    <row r="181" spans="1:12">
      <c r="A181" t="s">
        <v>202</v>
      </c>
      <c r="B181">
        <v>25</v>
      </c>
      <c r="C181">
        <f t="shared" si="2"/>
        <v>125</v>
      </c>
      <c r="E181" t="s">
        <v>182</v>
      </c>
      <c r="F181">
        <v>41</v>
      </c>
      <c r="H181" t="s">
        <v>182</v>
      </c>
      <c r="I181">
        <v>33</v>
      </c>
      <c r="K181" t="s">
        <v>182</v>
      </c>
      <c r="L181">
        <v>94</v>
      </c>
    </row>
    <row r="182" spans="1:12">
      <c r="A182" t="s">
        <v>203</v>
      </c>
      <c r="B182">
        <v>1</v>
      </c>
      <c r="C182">
        <f t="shared" si="2"/>
        <v>5</v>
      </c>
      <c r="E182" t="s">
        <v>183</v>
      </c>
      <c r="F182">
        <v>33</v>
      </c>
      <c r="H182" t="s">
        <v>183</v>
      </c>
      <c r="I182">
        <v>50</v>
      </c>
      <c r="K182" t="s">
        <v>183</v>
      </c>
      <c r="L182">
        <v>57</v>
      </c>
    </row>
    <row r="183" spans="1:12">
      <c r="A183" t="s">
        <v>204</v>
      </c>
      <c r="B183">
        <v>19</v>
      </c>
      <c r="C183">
        <f t="shared" si="2"/>
        <v>95</v>
      </c>
      <c r="E183" t="s">
        <v>184</v>
      </c>
      <c r="F183">
        <v>19</v>
      </c>
      <c r="H183" t="s">
        <v>184</v>
      </c>
      <c r="I183">
        <v>72</v>
      </c>
      <c r="K183" t="s">
        <v>184</v>
      </c>
      <c r="L183">
        <v>76</v>
      </c>
    </row>
    <row r="184" spans="1:12">
      <c r="A184" t="s">
        <v>205</v>
      </c>
      <c r="B184">
        <v>31</v>
      </c>
      <c r="C184">
        <f t="shared" si="2"/>
        <v>155</v>
      </c>
      <c r="E184" t="s">
        <v>185</v>
      </c>
      <c r="F184">
        <v>55</v>
      </c>
      <c r="H184" t="s">
        <v>185</v>
      </c>
      <c r="I184">
        <v>49</v>
      </c>
      <c r="K184" t="s">
        <v>185</v>
      </c>
      <c r="L184">
        <v>85</v>
      </c>
    </row>
    <row r="185" spans="1:12">
      <c r="A185" t="s">
        <v>206</v>
      </c>
      <c r="B185">
        <v>15</v>
      </c>
      <c r="C185">
        <f t="shared" si="2"/>
        <v>75</v>
      </c>
      <c r="E185" t="s">
        <v>186</v>
      </c>
      <c r="F185">
        <v>42</v>
      </c>
      <c r="H185" t="s">
        <v>186</v>
      </c>
      <c r="I185">
        <v>82</v>
      </c>
      <c r="K185" t="s">
        <v>186</v>
      </c>
      <c r="L185">
        <v>69</v>
      </c>
    </row>
    <row r="186" spans="1:12">
      <c r="A186" t="s">
        <v>207</v>
      </c>
      <c r="B186">
        <v>13</v>
      </c>
      <c r="C186">
        <f t="shared" si="2"/>
        <v>65</v>
      </c>
      <c r="E186" t="s">
        <v>188</v>
      </c>
      <c r="F186">
        <v>47</v>
      </c>
      <c r="H186" t="s">
        <v>188</v>
      </c>
      <c r="I186">
        <v>83</v>
      </c>
      <c r="K186" t="s">
        <v>188</v>
      </c>
      <c r="L186">
        <v>56</v>
      </c>
    </row>
    <row r="187" spans="1:12">
      <c r="A187" t="s">
        <v>208</v>
      </c>
      <c r="B187">
        <v>10</v>
      </c>
      <c r="C187">
        <f t="shared" si="2"/>
        <v>50</v>
      </c>
      <c r="E187" t="s">
        <v>209</v>
      </c>
      <c r="F187">
        <v>48</v>
      </c>
      <c r="H187" t="s">
        <v>209</v>
      </c>
      <c r="I187">
        <v>27</v>
      </c>
      <c r="K187" t="s">
        <v>209</v>
      </c>
      <c r="L187">
        <v>30</v>
      </c>
    </row>
    <row r="188" spans="1:12">
      <c r="A188" t="s">
        <v>210</v>
      </c>
      <c r="B188">
        <v>30</v>
      </c>
      <c r="C188">
        <f t="shared" si="2"/>
        <v>150</v>
      </c>
      <c r="E188" t="s">
        <v>189</v>
      </c>
      <c r="F188">
        <v>40</v>
      </c>
      <c r="H188" t="s">
        <v>189</v>
      </c>
      <c r="I188">
        <v>76</v>
      </c>
      <c r="K188" t="s">
        <v>189</v>
      </c>
      <c r="L188">
        <v>66</v>
      </c>
    </row>
    <row r="189" spans="1:12">
      <c r="A189" t="s">
        <v>211</v>
      </c>
      <c r="B189">
        <v>46</v>
      </c>
      <c r="C189">
        <f t="shared" si="2"/>
        <v>230</v>
      </c>
      <c r="E189" t="s">
        <v>190</v>
      </c>
      <c r="F189">
        <v>34</v>
      </c>
      <c r="H189" t="s">
        <v>190</v>
      </c>
      <c r="I189">
        <v>55</v>
      </c>
      <c r="K189" t="s">
        <v>190</v>
      </c>
      <c r="L189">
        <v>49</v>
      </c>
    </row>
    <row r="190" spans="1:12">
      <c r="A190" t="s">
        <v>212</v>
      </c>
      <c r="B190">
        <v>28</v>
      </c>
      <c r="C190">
        <f t="shared" si="2"/>
        <v>140</v>
      </c>
      <c r="E190" t="s">
        <v>191</v>
      </c>
      <c r="F190">
        <v>13</v>
      </c>
      <c r="H190" t="s">
        <v>191</v>
      </c>
      <c r="I190">
        <v>61</v>
      </c>
      <c r="K190" t="s">
        <v>191</v>
      </c>
      <c r="L190">
        <v>73</v>
      </c>
    </row>
    <row r="191" spans="1:12">
      <c r="A191" t="s">
        <v>213</v>
      </c>
      <c r="B191">
        <v>25</v>
      </c>
      <c r="C191">
        <f t="shared" si="2"/>
        <v>125</v>
      </c>
      <c r="E191" t="s">
        <v>192</v>
      </c>
      <c r="F191">
        <v>49</v>
      </c>
      <c r="H191" t="s">
        <v>192</v>
      </c>
      <c r="I191">
        <v>42</v>
      </c>
      <c r="K191" t="s">
        <v>192</v>
      </c>
      <c r="L191">
        <v>63</v>
      </c>
    </row>
    <row r="192" spans="1:12">
      <c r="A192" t="s">
        <v>214</v>
      </c>
      <c r="B192">
        <v>19</v>
      </c>
      <c r="C192">
        <f t="shared" si="2"/>
        <v>95</v>
      </c>
      <c r="E192" t="s">
        <v>193</v>
      </c>
      <c r="F192">
        <v>40</v>
      </c>
      <c r="H192" t="s">
        <v>193</v>
      </c>
      <c r="I192">
        <v>42</v>
      </c>
      <c r="K192" t="s">
        <v>193</v>
      </c>
      <c r="L192">
        <v>86</v>
      </c>
    </row>
    <row r="193" spans="1:12">
      <c r="A193" t="s">
        <v>215</v>
      </c>
      <c r="B193">
        <v>25</v>
      </c>
      <c r="C193">
        <f t="shared" si="2"/>
        <v>125</v>
      </c>
      <c r="E193" t="s">
        <v>194</v>
      </c>
      <c r="F193">
        <v>79</v>
      </c>
      <c r="H193" t="s">
        <v>194</v>
      </c>
      <c r="I193">
        <v>38</v>
      </c>
      <c r="K193" t="s">
        <v>194</v>
      </c>
      <c r="L193">
        <v>61</v>
      </c>
    </row>
    <row r="194" spans="1:12">
      <c r="A194" t="s">
        <v>216</v>
      </c>
      <c r="B194">
        <v>17</v>
      </c>
      <c r="C194">
        <f t="shared" si="2"/>
        <v>85</v>
      </c>
      <c r="E194" t="s">
        <v>195</v>
      </c>
      <c r="F194">
        <v>59</v>
      </c>
      <c r="H194" t="s">
        <v>195</v>
      </c>
      <c r="I194">
        <v>55</v>
      </c>
      <c r="K194" t="s">
        <v>195</v>
      </c>
      <c r="L194">
        <v>59</v>
      </c>
    </row>
    <row r="195" spans="1:12">
      <c r="A195" t="s">
        <v>217</v>
      </c>
      <c r="B195">
        <v>29</v>
      </c>
      <c r="C195">
        <f t="shared" ref="C195:C258" si="3">B195*5</f>
        <v>145</v>
      </c>
      <c r="E195" t="s">
        <v>196</v>
      </c>
      <c r="F195">
        <v>40</v>
      </c>
      <c r="H195" t="s">
        <v>196</v>
      </c>
      <c r="I195">
        <v>70</v>
      </c>
      <c r="K195" t="s">
        <v>196</v>
      </c>
      <c r="L195">
        <v>87</v>
      </c>
    </row>
    <row r="196" spans="1:12">
      <c r="A196" t="s">
        <v>218</v>
      </c>
      <c r="B196">
        <v>37</v>
      </c>
      <c r="C196">
        <f t="shared" si="3"/>
        <v>185</v>
      </c>
      <c r="E196" t="s">
        <v>197</v>
      </c>
      <c r="F196">
        <v>39</v>
      </c>
      <c r="H196" t="s">
        <v>197</v>
      </c>
      <c r="I196">
        <v>78</v>
      </c>
      <c r="K196" t="s">
        <v>197</v>
      </c>
      <c r="L196">
        <v>81</v>
      </c>
    </row>
    <row r="197" spans="1:12">
      <c r="A197" t="s">
        <v>219</v>
      </c>
      <c r="B197">
        <v>34</v>
      </c>
      <c r="C197">
        <f t="shared" si="3"/>
        <v>170</v>
      </c>
      <c r="E197" t="s">
        <v>220</v>
      </c>
      <c r="F197">
        <v>71</v>
      </c>
      <c r="H197" t="s">
        <v>220</v>
      </c>
      <c r="I197">
        <v>37</v>
      </c>
      <c r="K197" t="s">
        <v>220</v>
      </c>
      <c r="L197">
        <v>90</v>
      </c>
    </row>
    <row r="198" spans="1:12">
      <c r="A198" t="s">
        <v>221</v>
      </c>
      <c r="B198">
        <v>11</v>
      </c>
      <c r="C198">
        <f t="shared" si="3"/>
        <v>55</v>
      </c>
      <c r="E198" t="s">
        <v>199</v>
      </c>
      <c r="F198">
        <v>44</v>
      </c>
      <c r="H198" t="s">
        <v>199</v>
      </c>
      <c r="I198">
        <v>29</v>
      </c>
      <c r="K198" t="s">
        <v>199</v>
      </c>
      <c r="L198">
        <v>46</v>
      </c>
    </row>
    <row r="199" spans="1:12">
      <c r="A199" t="s">
        <v>222</v>
      </c>
      <c r="B199">
        <v>23</v>
      </c>
      <c r="C199">
        <f t="shared" si="3"/>
        <v>115</v>
      </c>
      <c r="E199" t="s">
        <v>200</v>
      </c>
      <c r="F199">
        <v>67</v>
      </c>
      <c r="H199" t="s">
        <v>200</v>
      </c>
      <c r="I199">
        <v>36</v>
      </c>
      <c r="K199" t="s">
        <v>200</v>
      </c>
      <c r="L199">
        <v>41</v>
      </c>
    </row>
    <row r="200" spans="1:12">
      <c r="A200" t="s">
        <v>223</v>
      </c>
      <c r="B200">
        <v>32</v>
      </c>
      <c r="C200">
        <f t="shared" si="3"/>
        <v>160</v>
      </c>
      <c r="E200" t="s">
        <v>201</v>
      </c>
      <c r="F200">
        <v>40</v>
      </c>
      <c r="H200" t="s">
        <v>201</v>
      </c>
      <c r="I200">
        <v>39</v>
      </c>
      <c r="K200" t="s">
        <v>201</v>
      </c>
      <c r="L200">
        <v>52</v>
      </c>
    </row>
    <row r="201" spans="1:12">
      <c r="A201" t="s">
        <v>224</v>
      </c>
      <c r="B201">
        <v>11</v>
      </c>
      <c r="C201">
        <f t="shared" si="3"/>
        <v>55</v>
      </c>
      <c r="E201" t="s">
        <v>202</v>
      </c>
      <c r="F201">
        <v>65</v>
      </c>
      <c r="H201" t="s">
        <v>202</v>
      </c>
      <c r="I201">
        <v>57</v>
      </c>
      <c r="K201" t="s">
        <v>202</v>
      </c>
      <c r="L201">
        <v>92</v>
      </c>
    </row>
    <row r="202" spans="1:12">
      <c r="A202" t="s">
        <v>225</v>
      </c>
      <c r="B202">
        <v>2</v>
      </c>
      <c r="C202">
        <f t="shared" si="3"/>
        <v>10</v>
      </c>
      <c r="E202" t="s">
        <v>203</v>
      </c>
      <c r="F202">
        <v>22</v>
      </c>
      <c r="H202" t="s">
        <v>203</v>
      </c>
      <c r="I202">
        <v>57</v>
      </c>
      <c r="K202" t="s">
        <v>203</v>
      </c>
      <c r="L202">
        <v>69</v>
      </c>
    </row>
    <row r="203" spans="1:12">
      <c r="A203" t="s">
        <v>226</v>
      </c>
      <c r="B203">
        <v>22</v>
      </c>
      <c r="C203">
        <f t="shared" si="3"/>
        <v>110</v>
      </c>
      <c r="E203" t="s">
        <v>204</v>
      </c>
      <c r="F203">
        <v>23</v>
      </c>
      <c r="H203" t="s">
        <v>204</v>
      </c>
      <c r="I203">
        <v>94</v>
      </c>
      <c r="K203" t="s">
        <v>204</v>
      </c>
      <c r="L203">
        <v>123</v>
      </c>
    </row>
    <row r="204" spans="1:12">
      <c r="A204" t="s">
        <v>227</v>
      </c>
      <c r="B204">
        <v>27</v>
      </c>
      <c r="C204">
        <f t="shared" si="3"/>
        <v>135</v>
      </c>
      <c r="E204" t="s">
        <v>205</v>
      </c>
      <c r="F204">
        <v>88</v>
      </c>
      <c r="H204" t="s">
        <v>205</v>
      </c>
      <c r="I204">
        <v>91</v>
      </c>
      <c r="K204" t="s">
        <v>205</v>
      </c>
      <c r="L204">
        <v>103</v>
      </c>
    </row>
    <row r="205" spans="1:12">
      <c r="A205" t="s">
        <v>228</v>
      </c>
      <c r="B205">
        <v>30</v>
      </c>
      <c r="C205">
        <f t="shared" si="3"/>
        <v>150</v>
      </c>
      <c r="E205" t="s">
        <v>206</v>
      </c>
      <c r="F205">
        <v>46</v>
      </c>
      <c r="H205" t="s">
        <v>206</v>
      </c>
      <c r="I205">
        <v>51</v>
      </c>
      <c r="K205" t="s">
        <v>206</v>
      </c>
      <c r="L205">
        <v>11</v>
      </c>
    </row>
    <row r="206" spans="1:12">
      <c r="A206" t="s">
        <v>229</v>
      </c>
      <c r="B206">
        <v>18</v>
      </c>
      <c r="C206">
        <f t="shared" si="3"/>
        <v>90</v>
      </c>
      <c r="E206" t="s">
        <v>207</v>
      </c>
      <c r="F206">
        <v>31</v>
      </c>
      <c r="H206" t="s">
        <v>207</v>
      </c>
      <c r="I206">
        <v>52</v>
      </c>
      <c r="K206" t="s">
        <v>207</v>
      </c>
      <c r="L206">
        <v>46</v>
      </c>
    </row>
    <row r="207" spans="1:12">
      <c r="A207" t="s">
        <v>230</v>
      </c>
      <c r="B207">
        <v>11</v>
      </c>
      <c r="C207">
        <f t="shared" si="3"/>
        <v>55</v>
      </c>
      <c r="E207" t="s">
        <v>231</v>
      </c>
      <c r="F207">
        <v>25</v>
      </c>
      <c r="H207" t="s">
        <v>231</v>
      </c>
      <c r="I207">
        <v>47</v>
      </c>
      <c r="K207" t="s">
        <v>231</v>
      </c>
      <c r="L207">
        <v>56</v>
      </c>
    </row>
    <row r="208" spans="1:12">
      <c r="A208" t="s">
        <v>232</v>
      </c>
      <c r="B208">
        <v>26</v>
      </c>
      <c r="C208">
        <f t="shared" si="3"/>
        <v>130</v>
      </c>
      <c r="E208" t="s">
        <v>208</v>
      </c>
      <c r="F208">
        <v>81</v>
      </c>
      <c r="H208" t="s">
        <v>208</v>
      </c>
      <c r="I208">
        <v>75</v>
      </c>
      <c r="K208" t="s">
        <v>208</v>
      </c>
      <c r="L208">
        <v>65</v>
      </c>
    </row>
    <row r="209" spans="1:12">
      <c r="A209" t="s">
        <v>233</v>
      </c>
      <c r="B209">
        <v>10</v>
      </c>
      <c r="C209">
        <f t="shared" si="3"/>
        <v>50</v>
      </c>
      <c r="E209" t="s">
        <v>210</v>
      </c>
      <c r="F209">
        <v>32</v>
      </c>
      <c r="H209" t="s">
        <v>210</v>
      </c>
      <c r="I209">
        <v>52</v>
      </c>
      <c r="K209" t="s">
        <v>210</v>
      </c>
      <c r="L209">
        <v>48</v>
      </c>
    </row>
    <row r="210" spans="1:12">
      <c r="A210" t="s">
        <v>234</v>
      </c>
      <c r="B210">
        <v>28</v>
      </c>
      <c r="C210">
        <f t="shared" si="3"/>
        <v>140</v>
      </c>
      <c r="E210" t="s">
        <v>211</v>
      </c>
      <c r="F210">
        <v>47</v>
      </c>
      <c r="H210" t="s">
        <v>211</v>
      </c>
      <c r="I210">
        <v>69</v>
      </c>
      <c r="K210" t="s">
        <v>211</v>
      </c>
      <c r="L210">
        <v>50</v>
      </c>
    </row>
    <row r="211" spans="1:12">
      <c r="A211" t="s">
        <v>235</v>
      </c>
      <c r="B211">
        <v>21</v>
      </c>
      <c r="C211">
        <f t="shared" si="3"/>
        <v>105</v>
      </c>
      <c r="E211" t="s">
        <v>212</v>
      </c>
      <c r="F211">
        <v>52</v>
      </c>
      <c r="H211" t="s">
        <v>212</v>
      </c>
      <c r="I211">
        <v>62</v>
      </c>
      <c r="K211" t="s">
        <v>212</v>
      </c>
      <c r="L211">
        <v>64</v>
      </c>
    </row>
    <row r="212" spans="1:12">
      <c r="A212" t="s">
        <v>236</v>
      </c>
      <c r="B212">
        <v>14</v>
      </c>
      <c r="C212">
        <f t="shared" si="3"/>
        <v>70</v>
      </c>
      <c r="E212" t="s">
        <v>213</v>
      </c>
      <c r="F212">
        <v>32</v>
      </c>
      <c r="H212" t="s">
        <v>213</v>
      </c>
      <c r="I212">
        <v>63</v>
      </c>
      <c r="K212" t="s">
        <v>213</v>
      </c>
      <c r="L212">
        <v>56</v>
      </c>
    </row>
    <row r="213" spans="1:12">
      <c r="A213" t="s">
        <v>237</v>
      </c>
      <c r="B213">
        <v>27</v>
      </c>
      <c r="C213">
        <f t="shared" si="3"/>
        <v>135</v>
      </c>
      <c r="E213" t="s">
        <v>214</v>
      </c>
      <c r="F213">
        <v>58</v>
      </c>
      <c r="H213" t="s">
        <v>214</v>
      </c>
      <c r="I213">
        <v>59</v>
      </c>
      <c r="K213" t="s">
        <v>214</v>
      </c>
      <c r="L213">
        <v>56</v>
      </c>
    </row>
    <row r="214" spans="1:12">
      <c r="A214" t="s">
        <v>238</v>
      </c>
      <c r="B214">
        <v>16</v>
      </c>
      <c r="C214">
        <f t="shared" si="3"/>
        <v>80</v>
      </c>
      <c r="E214" t="s">
        <v>215</v>
      </c>
      <c r="F214">
        <v>45</v>
      </c>
      <c r="H214" t="s">
        <v>215</v>
      </c>
      <c r="I214">
        <v>94</v>
      </c>
      <c r="K214" t="s">
        <v>215</v>
      </c>
      <c r="L214">
        <v>63</v>
      </c>
    </row>
    <row r="215" spans="1:12">
      <c r="A215" t="s">
        <v>239</v>
      </c>
      <c r="B215">
        <v>32</v>
      </c>
      <c r="C215">
        <f t="shared" si="3"/>
        <v>160</v>
      </c>
      <c r="E215" t="s">
        <v>216</v>
      </c>
      <c r="F215">
        <v>34</v>
      </c>
      <c r="H215" t="s">
        <v>216</v>
      </c>
      <c r="I215">
        <v>56</v>
      </c>
      <c r="K215" t="s">
        <v>216</v>
      </c>
      <c r="L215">
        <v>83</v>
      </c>
    </row>
    <row r="216" spans="1:12">
      <c r="A216" t="s">
        <v>240</v>
      </c>
      <c r="B216">
        <v>32</v>
      </c>
      <c r="C216">
        <f t="shared" si="3"/>
        <v>160</v>
      </c>
      <c r="E216" t="s">
        <v>217</v>
      </c>
      <c r="F216">
        <v>41</v>
      </c>
      <c r="H216" t="s">
        <v>217</v>
      </c>
      <c r="I216">
        <v>50</v>
      </c>
      <c r="K216" t="s">
        <v>217</v>
      </c>
      <c r="L216">
        <v>59</v>
      </c>
    </row>
    <row r="217" spans="1:12">
      <c r="A217" t="s">
        <v>241</v>
      </c>
      <c r="B217">
        <v>47</v>
      </c>
      <c r="C217">
        <f t="shared" si="3"/>
        <v>235</v>
      </c>
      <c r="E217" t="s">
        <v>242</v>
      </c>
      <c r="F217">
        <v>45</v>
      </c>
      <c r="H217" t="s">
        <v>242</v>
      </c>
      <c r="I217">
        <v>53</v>
      </c>
      <c r="K217" t="s">
        <v>242</v>
      </c>
      <c r="L217">
        <v>43</v>
      </c>
    </row>
    <row r="218" spans="1:12">
      <c r="A218" t="s">
        <v>243</v>
      </c>
      <c r="B218">
        <v>30</v>
      </c>
      <c r="C218">
        <f t="shared" si="3"/>
        <v>150</v>
      </c>
      <c r="E218" t="s">
        <v>218</v>
      </c>
      <c r="F218">
        <v>56</v>
      </c>
      <c r="H218" t="s">
        <v>218</v>
      </c>
      <c r="I218">
        <v>22</v>
      </c>
      <c r="K218" t="s">
        <v>218</v>
      </c>
      <c r="L218">
        <v>50</v>
      </c>
    </row>
    <row r="219" spans="1:12">
      <c r="A219" t="s">
        <v>244</v>
      </c>
      <c r="B219">
        <v>29</v>
      </c>
      <c r="C219">
        <f t="shared" si="3"/>
        <v>145</v>
      </c>
      <c r="E219" t="s">
        <v>219</v>
      </c>
      <c r="F219">
        <v>77</v>
      </c>
      <c r="H219" t="s">
        <v>219</v>
      </c>
      <c r="I219">
        <v>64</v>
      </c>
      <c r="K219" t="s">
        <v>219</v>
      </c>
      <c r="L219">
        <v>53</v>
      </c>
    </row>
    <row r="220" spans="1:12">
      <c r="A220" t="s">
        <v>245</v>
      </c>
      <c r="B220">
        <v>27</v>
      </c>
      <c r="C220">
        <f t="shared" si="3"/>
        <v>135</v>
      </c>
      <c r="E220" t="s">
        <v>221</v>
      </c>
      <c r="F220">
        <v>45</v>
      </c>
      <c r="H220" t="s">
        <v>221</v>
      </c>
      <c r="I220">
        <v>27</v>
      </c>
      <c r="K220" t="s">
        <v>221</v>
      </c>
      <c r="L220">
        <v>90</v>
      </c>
    </row>
    <row r="221" spans="1:12">
      <c r="A221" t="s">
        <v>246</v>
      </c>
      <c r="B221">
        <v>17</v>
      </c>
      <c r="C221">
        <f t="shared" si="3"/>
        <v>85</v>
      </c>
      <c r="E221" t="s">
        <v>222</v>
      </c>
      <c r="F221">
        <v>62</v>
      </c>
      <c r="H221" t="s">
        <v>222</v>
      </c>
      <c r="I221">
        <v>39</v>
      </c>
      <c r="K221" t="s">
        <v>222</v>
      </c>
      <c r="L221">
        <v>44</v>
      </c>
    </row>
    <row r="222" spans="1:12">
      <c r="A222" t="s">
        <v>247</v>
      </c>
      <c r="B222">
        <v>21</v>
      </c>
      <c r="C222">
        <f t="shared" si="3"/>
        <v>105</v>
      </c>
      <c r="E222" t="s">
        <v>223</v>
      </c>
      <c r="F222">
        <v>36</v>
      </c>
      <c r="H222" t="s">
        <v>223</v>
      </c>
      <c r="I222">
        <v>81</v>
      </c>
      <c r="K222" t="s">
        <v>223</v>
      </c>
      <c r="L222">
        <v>85</v>
      </c>
    </row>
    <row r="223" spans="1:12">
      <c r="A223" t="s">
        <v>248</v>
      </c>
      <c r="B223">
        <v>14</v>
      </c>
      <c r="C223">
        <f t="shared" si="3"/>
        <v>70</v>
      </c>
      <c r="E223" t="s">
        <v>224</v>
      </c>
      <c r="F223">
        <v>50</v>
      </c>
      <c r="H223" t="s">
        <v>224</v>
      </c>
      <c r="I223">
        <v>56</v>
      </c>
      <c r="K223" t="s">
        <v>224</v>
      </c>
      <c r="L223">
        <v>104</v>
      </c>
    </row>
    <row r="224" spans="1:12">
      <c r="A224" t="s">
        <v>249</v>
      </c>
      <c r="B224">
        <v>19</v>
      </c>
      <c r="C224">
        <f t="shared" si="3"/>
        <v>95</v>
      </c>
      <c r="E224" t="s">
        <v>225</v>
      </c>
      <c r="F224">
        <v>37</v>
      </c>
      <c r="H224" t="s">
        <v>225</v>
      </c>
      <c r="I224">
        <v>40</v>
      </c>
      <c r="K224" t="s">
        <v>225</v>
      </c>
      <c r="L224">
        <v>83</v>
      </c>
    </row>
    <row r="225" spans="1:12">
      <c r="A225" t="s">
        <v>250</v>
      </c>
      <c r="B225">
        <v>29</v>
      </c>
      <c r="C225">
        <f t="shared" si="3"/>
        <v>145</v>
      </c>
      <c r="E225" t="s">
        <v>226</v>
      </c>
      <c r="F225">
        <v>13</v>
      </c>
      <c r="H225" t="s">
        <v>226</v>
      </c>
      <c r="I225">
        <v>59</v>
      </c>
      <c r="K225" t="s">
        <v>226</v>
      </c>
      <c r="L225">
        <v>86</v>
      </c>
    </row>
    <row r="226" spans="1:12">
      <c r="A226" t="s">
        <v>251</v>
      </c>
      <c r="B226">
        <v>23</v>
      </c>
      <c r="C226">
        <f t="shared" si="3"/>
        <v>115</v>
      </c>
      <c r="E226" t="s">
        <v>227</v>
      </c>
      <c r="F226">
        <v>15</v>
      </c>
      <c r="H226" t="s">
        <v>227</v>
      </c>
      <c r="I226">
        <v>54</v>
      </c>
      <c r="K226" t="s">
        <v>227</v>
      </c>
      <c r="L226">
        <v>81</v>
      </c>
    </row>
    <row r="227" spans="1:12">
      <c r="A227" t="s">
        <v>252</v>
      </c>
      <c r="B227">
        <v>14</v>
      </c>
      <c r="C227">
        <f t="shared" si="3"/>
        <v>70</v>
      </c>
      <c r="E227" t="s">
        <v>253</v>
      </c>
      <c r="F227">
        <v>46</v>
      </c>
      <c r="H227" t="s">
        <v>253</v>
      </c>
      <c r="I227">
        <v>37</v>
      </c>
      <c r="K227" t="s">
        <v>253</v>
      </c>
      <c r="L227">
        <v>51</v>
      </c>
    </row>
    <row r="228" spans="1:12">
      <c r="A228" t="s">
        <v>254</v>
      </c>
      <c r="B228">
        <v>21</v>
      </c>
      <c r="C228">
        <f t="shared" si="3"/>
        <v>105</v>
      </c>
      <c r="E228" t="s">
        <v>228</v>
      </c>
      <c r="F228">
        <v>11</v>
      </c>
      <c r="H228" t="s">
        <v>228</v>
      </c>
      <c r="I228">
        <v>16</v>
      </c>
      <c r="K228" t="s">
        <v>228</v>
      </c>
      <c r="L228">
        <v>74</v>
      </c>
    </row>
    <row r="229" spans="1:12">
      <c r="A229" t="s">
        <v>255</v>
      </c>
      <c r="B229">
        <v>24</v>
      </c>
      <c r="C229">
        <f t="shared" si="3"/>
        <v>120</v>
      </c>
      <c r="E229" t="s">
        <v>229</v>
      </c>
      <c r="F229">
        <v>38</v>
      </c>
      <c r="H229" t="s">
        <v>229</v>
      </c>
      <c r="I229">
        <v>83</v>
      </c>
      <c r="K229" t="s">
        <v>229</v>
      </c>
      <c r="L229">
        <v>30</v>
      </c>
    </row>
    <row r="230" spans="1:12">
      <c r="A230" t="s">
        <v>256</v>
      </c>
      <c r="B230">
        <v>20</v>
      </c>
      <c r="C230">
        <f t="shared" si="3"/>
        <v>100</v>
      </c>
      <c r="E230" t="s">
        <v>230</v>
      </c>
      <c r="F230">
        <v>55</v>
      </c>
      <c r="H230" t="s">
        <v>230</v>
      </c>
      <c r="I230">
        <v>44</v>
      </c>
      <c r="K230" t="s">
        <v>230</v>
      </c>
      <c r="L230">
        <v>91</v>
      </c>
    </row>
    <row r="231" spans="1:12">
      <c r="A231" t="s">
        <v>257</v>
      </c>
      <c r="B231">
        <v>33</v>
      </c>
      <c r="C231">
        <f t="shared" si="3"/>
        <v>165</v>
      </c>
      <c r="E231" t="s">
        <v>232</v>
      </c>
      <c r="F231">
        <v>41</v>
      </c>
      <c r="H231" t="s">
        <v>232</v>
      </c>
      <c r="I231">
        <v>38</v>
      </c>
      <c r="K231" t="s">
        <v>232</v>
      </c>
      <c r="L231">
        <v>75</v>
      </c>
    </row>
    <row r="232" spans="1:12">
      <c r="A232" t="s">
        <v>258</v>
      </c>
      <c r="B232">
        <v>15</v>
      </c>
      <c r="C232">
        <f t="shared" si="3"/>
        <v>75</v>
      </c>
      <c r="E232" t="s">
        <v>233</v>
      </c>
      <c r="F232">
        <v>27</v>
      </c>
      <c r="H232" t="s">
        <v>233</v>
      </c>
      <c r="I232">
        <v>40</v>
      </c>
      <c r="K232" t="s">
        <v>233</v>
      </c>
      <c r="L232">
        <v>79</v>
      </c>
    </row>
    <row r="233" spans="1:12">
      <c r="A233" t="s">
        <v>259</v>
      </c>
      <c r="B233">
        <v>41</v>
      </c>
      <c r="C233">
        <f t="shared" si="3"/>
        <v>205</v>
      </c>
      <c r="E233" t="s">
        <v>234</v>
      </c>
      <c r="F233">
        <v>42</v>
      </c>
      <c r="H233" t="s">
        <v>234</v>
      </c>
      <c r="I233">
        <v>51</v>
      </c>
      <c r="K233" t="s">
        <v>234</v>
      </c>
      <c r="L233">
        <v>79</v>
      </c>
    </row>
    <row r="234" spans="1:12">
      <c r="A234" t="s">
        <v>260</v>
      </c>
      <c r="B234">
        <v>22</v>
      </c>
      <c r="C234">
        <f t="shared" si="3"/>
        <v>110</v>
      </c>
      <c r="E234" t="s">
        <v>235</v>
      </c>
      <c r="F234">
        <v>50</v>
      </c>
      <c r="H234" t="s">
        <v>235</v>
      </c>
      <c r="I234">
        <v>45</v>
      </c>
      <c r="K234" t="s">
        <v>235</v>
      </c>
      <c r="L234">
        <v>41</v>
      </c>
    </row>
    <row r="235" spans="1:12">
      <c r="A235" t="s">
        <v>261</v>
      </c>
      <c r="B235">
        <v>26</v>
      </c>
      <c r="C235">
        <f t="shared" si="3"/>
        <v>130</v>
      </c>
      <c r="E235" t="s">
        <v>236</v>
      </c>
      <c r="F235">
        <v>41</v>
      </c>
      <c r="H235" t="s">
        <v>236</v>
      </c>
      <c r="I235">
        <v>56</v>
      </c>
      <c r="K235" t="s">
        <v>236</v>
      </c>
      <c r="L235">
        <v>44</v>
      </c>
    </row>
    <row r="236" spans="1:12">
      <c r="A236" t="s">
        <v>262</v>
      </c>
      <c r="B236">
        <v>34</v>
      </c>
      <c r="C236">
        <f t="shared" si="3"/>
        <v>170</v>
      </c>
      <c r="E236" t="s">
        <v>237</v>
      </c>
      <c r="F236">
        <v>45</v>
      </c>
      <c r="H236" t="s">
        <v>237</v>
      </c>
      <c r="I236">
        <v>70</v>
      </c>
      <c r="K236" t="s">
        <v>237</v>
      </c>
      <c r="L236">
        <v>98</v>
      </c>
    </row>
    <row r="237" spans="1:12">
      <c r="A237" t="s">
        <v>263</v>
      </c>
      <c r="B237">
        <v>14</v>
      </c>
      <c r="C237">
        <f t="shared" si="3"/>
        <v>70</v>
      </c>
      <c r="E237" t="s">
        <v>264</v>
      </c>
      <c r="F237">
        <v>51</v>
      </c>
      <c r="H237" t="s">
        <v>264</v>
      </c>
      <c r="I237">
        <v>65</v>
      </c>
      <c r="K237" t="s">
        <v>264</v>
      </c>
      <c r="L237">
        <v>70</v>
      </c>
    </row>
    <row r="238" spans="1:12">
      <c r="A238" t="s">
        <v>265</v>
      </c>
      <c r="B238">
        <v>26</v>
      </c>
      <c r="C238">
        <f t="shared" si="3"/>
        <v>130</v>
      </c>
      <c r="E238" t="s">
        <v>238</v>
      </c>
      <c r="F238">
        <v>33</v>
      </c>
      <c r="H238" t="s">
        <v>238</v>
      </c>
      <c r="I238">
        <v>51</v>
      </c>
      <c r="K238" t="s">
        <v>238</v>
      </c>
      <c r="L238">
        <v>48</v>
      </c>
    </row>
    <row r="239" spans="1:12">
      <c r="A239" t="s">
        <v>266</v>
      </c>
      <c r="B239">
        <v>26</v>
      </c>
      <c r="C239">
        <f t="shared" si="3"/>
        <v>130</v>
      </c>
      <c r="E239" t="s">
        <v>239</v>
      </c>
      <c r="F239">
        <v>20</v>
      </c>
      <c r="H239" t="s">
        <v>239</v>
      </c>
      <c r="I239">
        <v>26</v>
      </c>
      <c r="K239" t="s">
        <v>239</v>
      </c>
      <c r="L239">
        <v>77</v>
      </c>
    </row>
    <row r="240" spans="1:12">
      <c r="A240" t="s">
        <v>267</v>
      </c>
      <c r="B240">
        <v>30</v>
      </c>
      <c r="C240">
        <f t="shared" si="3"/>
        <v>150</v>
      </c>
      <c r="E240" t="s">
        <v>240</v>
      </c>
      <c r="F240">
        <v>25</v>
      </c>
      <c r="H240" t="s">
        <v>240</v>
      </c>
      <c r="I240">
        <v>50</v>
      </c>
      <c r="K240" t="s">
        <v>240</v>
      </c>
      <c r="L240">
        <v>64</v>
      </c>
    </row>
    <row r="241" spans="1:12">
      <c r="A241" t="s">
        <v>268</v>
      </c>
      <c r="B241">
        <v>13</v>
      </c>
      <c r="C241">
        <f t="shared" si="3"/>
        <v>65</v>
      </c>
      <c r="E241" t="s">
        <v>241</v>
      </c>
      <c r="F241">
        <v>8</v>
      </c>
      <c r="H241" t="s">
        <v>241</v>
      </c>
      <c r="I241">
        <v>28</v>
      </c>
      <c r="K241" t="s">
        <v>241</v>
      </c>
      <c r="L241">
        <v>78</v>
      </c>
    </row>
    <row r="242" spans="1:12">
      <c r="A242" t="s">
        <v>269</v>
      </c>
      <c r="B242">
        <v>26</v>
      </c>
      <c r="C242">
        <f t="shared" si="3"/>
        <v>130</v>
      </c>
      <c r="E242" t="s">
        <v>243</v>
      </c>
      <c r="F242">
        <v>40</v>
      </c>
      <c r="H242" t="s">
        <v>243</v>
      </c>
      <c r="I242">
        <v>64</v>
      </c>
      <c r="K242" t="s">
        <v>243</v>
      </c>
      <c r="L242">
        <v>46</v>
      </c>
    </row>
    <row r="243" spans="1:12">
      <c r="A243" t="s">
        <v>270</v>
      </c>
      <c r="B243">
        <v>23</v>
      </c>
      <c r="C243">
        <f t="shared" si="3"/>
        <v>115</v>
      </c>
      <c r="E243" t="s">
        <v>244</v>
      </c>
      <c r="F243">
        <v>39</v>
      </c>
      <c r="H243" t="s">
        <v>244</v>
      </c>
      <c r="I243">
        <v>53</v>
      </c>
      <c r="K243" t="s">
        <v>244</v>
      </c>
      <c r="L243">
        <v>113</v>
      </c>
    </row>
    <row r="244" spans="1:12">
      <c r="A244" t="s">
        <v>271</v>
      </c>
      <c r="B244">
        <v>30</v>
      </c>
      <c r="C244">
        <f t="shared" si="3"/>
        <v>150</v>
      </c>
      <c r="E244" t="s">
        <v>245</v>
      </c>
      <c r="F244">
        <v>23</v>
      </c>
      <c r="H244" t="s">
        <v>245</v>
      </c>
      <c r="I244">
        <v>52</v>
      </c>
      <c r="K244" t="s">
        <v>245</v>
      </c>
      <c r="L244">
        <v>69</v>
      </c>
    </row>
    <row r="245" spans="1:12">
      <c r="A245" t="s">
        <v>272</v>
      </c>
      <c r="B245">
        <v>14</v>
      </c>
      <c r="C245">
        <f t="shared" si="3"/>
        <v>70</v>
      </c>
      <c r="E245" t="s">
        <v>246</v>
      </c>
      <c r="F245">
        <v>57</v>
      </c>
      <c r="H245" t="s">
        <v>246</v>
      </c>
      <c r="I245">
        <v>48</v>
      </c>
      <c r="K245" t="s">
        <v>246</v>
      </c>
      <c r="L245">
        <v>27</v>
      </c>
    </row>
    <row r="246" spans="1:12">
      <c r="A246" t="s">
        <v>273</v>
      </c>
      <c r="B246">
        <v>18</v>
      </c>
      <c r="C246">
        <f t="shared" si="3"/>
        <v>90</v>
      </c>
      <c r="E246" t="s">
        <v>247</v>
      </c>
      <c r="F246">
        <v>28</v>
      </c>
      <c r="H246" t="s">
        <v>247</v>
      </c>
      <c r="I246">
        <v>58</v>
      </c>
      <c r="K246" t="s">
        <v>247</v>
      </c>
      <c r="L246">
        <v>58</v>
      </c>
    </row>
    <row r="247" spans="1:12">
      <c r="A247" t="s">
        <v>274</v>
      </c>
      <c r="B247">
        <v>32</v>
      </c>
      <c r="C247">
        <f t="shared" si="3"/>
        <v>160</v>
      </c>
      <c r="E247" t="s">
        <v>275</v>
      </c>
      <c r="F247">
        <v>36</v>
      </c>
      <c r="H247" t="s">
        <v>275</v>
      </c>
      <c r="I247">
        <v>65</v>
      </c>
      <c r="K247" t="s">
        <v>275</v>
      </c>
      <c r="L247">
        <v>86</v>
      </c>
    </row>
    <row r="248" spans="1:12">
      <c r="A248" t="s">
        <v>276</v>
      </c>
      <c r="B248">
        <v>37</v>
      </c>
      <c r="C248">
        <f t="shared" si="3"/>
        <v>185</v>
      </c>
      <c r="E248" t="s">
        <v>248</v>
      </c>
      <c r="F248">
        <v>60</v>
      </c>
      <c r="H248" t="s">
        <v>248</v>
      </c>
      <c r="I248">
        <v>53</v>
      </c>
      <c r="K248" t="s">
        <v>248</v>
      </c>
      <c r="L248">
        <v>59</v>
      </c>
    </row>
    <row r="249" spans="1:12">
      <c r="A249" t="s">
        <v>277</v>
      </c>
      <c r="B249">
        <v>14</v>
      </c>
      <c r="C249">
        <f t="shared" si="3"/>
        <v>70</v>
      </c>
      <c r="E249" t="s">
        <v>249</v>
      </c>
      <c r="F249">
        <v>22</v>
      </c>
      <c r="H249" t="s">
        <v>249</v>
      </c>
      <c r="I249">
        <v>43</v>
      </c>
      <c r="K249" t="s">
        <v>249</v>
      </c>
      <c r="L249">
        <v>63</v>
      </c>
    </row>
    <row r="250" spans="1:12">
      <c r="A250" t="s">
        <v>278</v>
      </c>
      <c r="B250">
        <v>32</v>
      </c>
      <c r="C250">
        <f t="shared" si="3"/>
        <v>160</v>
      </c>
      <c r="E250" t="s">
        <v>250</v>
      </c>
      <c r="F250">
        <v>34</v>
      </c>
      <c r="H250" t="s">
        <v>250</v>
      </c>
      <c r="I250">
        <v>68</v>
      </c>
      <c r="K250" t="s">
        <v>250</v>
      </c>
      <c r="L250">
        <v>54</v>
      </c>
    </row>
    <row r="251" spans="1:12">
      <c r="A251" t="s">
        <v>279</v>
      </c>
      <c r="B251">
        <v>21</v>
      </c>
      <c r="C251">
        <f t="shared" si="3"/>
        <v>105</v>
      </c>
      <c r="E251" t="s">
        <v>251</v>
      </c>
      <c r="F251">
        <v>56</v>
      </c>
      <c r="H251" t="s">
        <v>251</v>
      </c>
      <c r="I251">
        <v>54</v>
      </c>
      <c r="K251" t="s">
        <v>251</v>
      </c>
      <c r="L251">
        <v>47</v>
      </c>
    </row>
    <row r="252" spans="1:12">
      <c r="A252" t="s">
        <v>280</v>
      </c>
      <c r="B252">
        <v>18</v>
      </c>
      <c r="C252">
        <f t="shared" si="3"/>
        <v>90</v>
      </c>
      <c r="E252" t="s">
        <v>252</v>
      </c>
      <c r="F252">
        <v>51</v>
      </c>
      <c r="H252" t="s">
        <v>252</v>
      </c>
      <c r="I252">
        <v>48</v>
      </c>
      <c r="K252" t="s">
        <v>252</v>
      </c>
      <c r="L252">
        <v>52</v>
      </c>
    </row>
    <row r="253" spans="1:12">
      <c r="A253" t="s">
        <v>281</v>
      </c>
      <c r="B253">
        <v>5</v>
      </c>
      <c r="C253">
        <f t="shared" si="3"/>
        <v>25</v>
      </c>
      <c r="E253" t="s">
        <v>254</v>
      </c>
      <c r="F253">
        <v>18</v>
      </c>
      <c r="H253" t="s">
        <v>254</v>
      </c>
      <c r="I253">
        <v>59</v>
      </c>
      <c r="K253" t="s">
        <v>254</v>
      </c>
      <c r="L253">
        <v>65</v>
      </c>
    </row>
    <row r="254" spans="1:12">
      <c r="A254" t="s">
        <v>282</v>
      </c>
      <c r="B254">
        <v>26</v>
      </c>
      <c r="C254">
        <f t="shared" si="3"/>
        <v>130</v>
      </c>
      <c r="E254" t="s">
        <v>255</v>
      </c>
      <c r="F254">
        <v>23</v>
      </c>
      <c r="H254" t="s">
        <v>255</v>
      </c>
      <c r="I254">
        <v>86</v>
      </c>
      <c r="K254" t="s">
        <v>255</v>
      </c>
      <c r="L254">
        <v>54</v>
      </c>
    </row>
    <row r="255" spans="1:12">
      <c r="A255" t="s">
        <v>283</v>
      </c>
      <c r="B255">
        <v>11</v>
      </c>
      <c r="C255">
        <f t="shared" si="3"/>
        <v>55</v>
      </c>
      <c r="E255" t="s">
        <v>256</v>
      </c>
      <c r="F255">
        <v>52</v>
      </c>
      <c r="H255" t="s">
        <v>256</v>
      </c>
      <c r="I255">
        <v>62</v>
      </c>
      <c r="K255" t="s">
        <v>256</v>
      </c>
      <c r="L255">
        <v>34</v>
      </c>
    </row>
    <row r="256" spans="1:12">
      <c r="A256" t="s">
        <v>284</v>
      </c>
      <c r="B256">
        <v>18</v>
      </c>
      <c r="C256">
        <f t="shared" si="3"/>
        <v>90</v>
      </c>
      <c r="E256" t="s">
        <v>257</v>
      </c>
      <c r="F256">
        <v>53</v>
      </c>
      <c r="H256" t="s">
        <v>257</v>
      </c>
      <c r="I256">
        <v>62</v>
      </c>
      <c r="K256" t="s">
        <v>257</v>
      </c>
      <c r="L256">
        <v>56</v>
      </c>
    </row>
    <row r="257" spans="1:12">
      <c r="A257" t="s">
        <v>285</v>
      </c>
      <c r="B257">
        <v>14</v>
      </c>
      <c r="C257">
        <f t="shared" si="3"/>
        <v>70</v>
      </c>
      <c r="E257" t="s">
        <v>286</v>
      </c>
      <c r="F257">
        <v>57</v>
      </c>
      <c r="H257" t="s">
        <v>286</v>
      </c>
      <c r="I257">
        <v>52</v>
      </c>
      <c r="K257" t="s">
        <v>286</v>
      </c>
      <c r="L257">
        <v>82</v>
      </c>
    </row>
    <row r="258" spans="1:12">
      <c r="A258" t="s">
        <v>287</v>
      </c>
      <c r="B258">
        <v>29</v>
      </c>
      <c r="C258">
        <f t="shared" si="3"/>
        <v>145</v>
      </c>
      <c r="E258" t="s">
        <v>258</v>
      </c>
      <c r="F258">
        <v>78</v>
      </c>
      <c r="H258" t="s">
        <v>258</v>
      </c>
      <c r="I258">
        <v>11</v>
      </c>
      <c r="K258" t="s">
        <v>258</v>
      </c>
      <c r="L258">
        <v>54</v>
      </c>
    </row>
    <row r="259" spans="1:12">
      <c r="A259" t="s">
        <v>288</v>
      </c>
      <c r="B259">
        <v>30</v>
      </c>
      <c r="C259">
        <f t="shared" ref="C259:C322" si="4">B259*5</f>
        <v>150</v>
      </c>
      <c r="E259" t="s">
        <v>259</v>
      </c>
      <c r="F259">
        <v>31</v>
      </c>
      <c r="H259" t="s">
        <v>259</v>
      </c>
      <c r="I259">
        <v>85</v>
      </c>
      <c r="K259" t="s">
        <v>259</v>
      </c>
      <c r="L259">
        <v>43</v>
      </c>
    </row>
    <row r="260" spans="1:12">
      <c r="A260" t="s">
        <v>289</v>
      </c>
      <c r="B260">
        <v>35</v>
      </c>
      <c r="C260">
        <f t="shared" si="4"/>
        <v>175</v>
      </c>
      <c r="E260" t="s">
        <v>260</v>
      </c>
      <c r="F260">
        <v>54</v>
      </c>
      <c r="H260" t="s">
        <v>260</v>
      </c>
      <c r="I260">
        <v>51</v>
      </c>
      <c r="K260" t="s">
        <v>260</v>
      </c>
      <c r="L260">
        <v>35</v>
      </c>
    </row>
    <row r="261" spans="1:12">
      <c r="A261" t="s">
        <v>290</v>
      </c>
      <c r="B261">
        <v>19</v>
      </c>
      <c r="C261">
        <f t="shared" si="4"/>
        <v>95</v>
      </c>
      <c r="E261" t="s">
        <v>261</v>
      </c>
      <c r="F261">
        <v>17</v>
      </c>
      <c r="H261" t="s">
        <v>261</v>
      </c>
      <c r="I261">
        <v>36</v>
      </c>
      <c r="K261" t="s">
        <v>261</v>
      </c>
      <c r="L261">
        <v>51</v>
      </c>
    </row>
    <row r="262" spans="1:12">
      <c r="A262" t="s">
        <v>291</v>
      </c>
      <c r="B262">
        <v>30</v>
      </c>
      <c r="C262">
        <f t="shared" si="4"/>
        <v>150</v>
      </c>
      <c r="E262" t="s">
        <v>262</v>
      </c>
      <c r="F262">
        <v>47</v>
      </c>
      <c r="H262" t="s">
        <v>262</v>
      </c>
      <c r="I262">
        <v>51</v>
      </c>
      <c r="K262" t="s">
        <v>262</v>
      </c>
      <c r="L262">
        <v>88</v>
      </c>
    </row>
    <row r="263" spans="1:12">
      <c r="A263" t="s">
        <v>292</v>
      </c>
      <c r="B263">
        <v>21</v>
      </c>
      <c r="C263">
        <f t="shared" si="4"/>
        <v>105</v>
      </c>
      <c r="E263" t="s">
        <v>263</v>
      </c>
      <c r="F263">
        <v>46</v>
      </c>
      <c r="H263" t="s">
        <v>263</v>
      </c>
      <c r="I263">
        <v>37</v>
      </c>
      <c r="K263" t="s">
        <v>263</v>
      </c>
      <c r="L263">
        <v>104</v>
      </c>
    </row>
    <row r="264" spans="1:12">
      <c r="A264" t="s">
        <v>293</v>
      </c>
      <c r="B264">
        <v>23</v>
      </c>
      <c r="C264">
        <f t="shared" si="4"/>
        <v>115</v>
      </c>
      <c r="E264" t="s">
        <v>265</v>
      </c>
      <c r="F264">
        <v>41</v>
      </c>
      <c r="H264" t="s">
        <v>265</v>
      </c>
      <c r="I264">
        <v>28</v>
      </c>
      <c r="K264" t="s">
        <v>265</v>
      </c>
      <c r="L264">
        <v>47</v>
      </c>
    </row>
    <row r="265" spans="1:12">
      <c r="A265" t="s">
        <v>294</v>
      </c>
      <c r="B265">
        <v>25</v>
      </c>
      <c r="C265">
        <f t="shared" si="4"/>
        <v>125</v>
      </c>
      <c r="E265" t="s">
        <v>266</v>
      </c>
      <c r="F265">
        <v>50</v>
      </c>
      <c r="H265" t="s">
        <v>266</v>
      </c>
      <c r="I265">
        <v>56</v>
      </c>
      <c r="K265" t="s">
        <v>266</v>
      </c>
      <c r="L265">
        <v>116</v>
      </c>
    </row>
    <row r="266" spans="1:12">
      <c r="A266" t="s">
        <v>295</v>
      </c>
      <c r="B266">
        <v>18</v>
      </c>
      <c r="C266">
        <f t="shared" si="4"/>
        <v>90</v>
      </c>
      <c r="E266" t="s">
        <v>267</v>
      </c>
      <c r="F266">
        <v>10</v>
      </c>
      <c r="H266" t="s">
        <v>267</v>
      </c>
      <c r="I266">
        <v>52</v>
      </c>
      <c r="K266" t="s">
        <v>267</v>
      </c>
      <c r="L266">
        <v>50</v>
      </c>
    </row>
    <row r="267" spans="1:12">
      <c r="A267" t="s">
        <v>296</v>
      </c>
      <c r="B267">
        <v>27</v>
      </c>
      <c r="C267">
        <f t="shared" si="4"/>
        <v>135</v>
      </c>
      <c r="E267" t="s">
        <v>297</v>
      </c>
      <c r="F267">
        <v>39</v>
      </c>
      <c r="H267" t="s">
        <v>297</v>
      </c>
      <c r="I267">
        <v>34</v>
      </c>
      <c r="K267" t="s">
        <v>297</v>
      </c>
      <c r="L267">
        <v>100</v>
      </c>
    </row>
    <row r="268" spans="1:12">
      <c r="A268" t="s">
        <v>298</v>
      </c>
      <c r="B268">
        <v>23</v>
      </c>
      <c r="C268">
        <f t="shared" si="4"/>
        <v>115</v>
      </c>
      <c r="E268" t="s">
        <v>268</v>
      </c>
      <c r="F268">
        <v>36</v>
      </c>
      <c r="H268" t="s">
        <v>268</v>
      </c>
      <c r="I268">
        <v>79</v>
      </c>
      <c r="K268" t="s">
        <v>268</v>
      </c>
      <c r="L268">
        <v>59</v>
      </c>
    </row>
    <row r="269" spans="1:12">
      <c r="A269" t="s">
        <v>299</v>
      </c>
      <c r="B269">
        <v>29</v>
      </c>
      <c r="C269">
        <f t="shared" si="4"/>
        <v>145</v>
      </c>
      <c r="E269" t="s">
        <v>269</v>
      </c>
      <c r="F269">
        <v>13</v>
      </c>
      <c r="H269" t="s">
        <v>269</v>
      </c>
      <c r="I269">
        <v>62</v>
      </c>
      <c r="K269" t="s">
        <v>269</v>
      </c>
      <c r="L269">
        <v>73</v>
      </c>
    </row>
    <row r="270" spans="1:12">
      <c r="A270" t="s">
        <v>300</v>
      </c>
      <c r="B270">
        <v>40</v>
      </c>
      <c r="C270">
        <f t="shared" si="4"/>
        <v>200</v>
      </c>
      <c r="E270" t="s">
        <v>270</v>
      </c>
      <c r="F270">
        <v>37</v>
      </c>
      <c r="H270" t="s">
        <v>270</v>
      </c>
      <c r="I270">
        <v>27</v>
      </c>
      <c r="K270" t="s">
        <v>270</v>
      </c>
      <c r="L270">
        <v>72</v>
      </c>
    </row>
    <row r="271" spans="1:12">
      <c r="A271" t="s">
        <v>301</v>
      </c>
      <c r="B271">
        <v>12</v>
      </c>
      <c r="C271">
        <f t="shared" si="4"/>
        <v>60</v>
      </c>
      <c r="E271" t="s">
        <v>271</v>
      </c>
      <c r="F271">
        <v>57</v>
      </c>
      <c r="H271" t="s">
        <v>271</v>
      </c>
      <c r="I271">
        <v>41</v>
      </c>
      <c r="K271" t="s">
        <v>271</v>
      </c>
      <c r="L271">
        <v>54</v>
      </c>
    </row>
    <row r="272" spans="1:12">
      <c r="A272" t="s">
        <v>302</v>
      </c>
      <c r="B272">
        <v>17</v>
      </c>
      <c r="C272">
        <f t="shared" si="4"/>
        <v>85</v>
      </c>
      <c r="E272" t="s">
        <v>272</v>
      </c>
      <c r="F272">
        <v>54</v>
      </c>
      <c r="H272" t="s">
        <v>272</v>
      </c>
      <c r="I272">
        <v>26</v>
      </c>
      <c r="K272" t="s">
        <v>272</v>
      </c>
      <c r="L272">
        <v>63</v>
      </c>
    </row>
    <row r="273" spans="1:12">
      <c r="A273" t="s">
        <v>303</v>
      </c>
      <c r="B273">
        <v>30</v>
      </c>
      <c r="C273">
        <f t="shared" si="4"/>
        <v>150</v>
      </c>
      <c r="E273" t="s">
        <v>273</v>
      </c>
      <c r="F273">
        <v>44</v>
      </c>
      <c r="H273" t="s">
        <v>273</v>
      </c>
      <c r="I273">
        <v>38</v>
      </c>
      <c r="K273" t="s">
        <v>273</v>
      </c>
      <c r="L273">
        <v>67</v>
      </c>
    </row>
    <row r="274" spans="1:12">
      <c r="A274" t="s">
        <v>304</v>
      </c>
      <c r="B274">
        <v>13</v>
      </c>
      <c r="C274">
        <f t="shared" si="4"/>
        <v>65</v>
      </c>
      <c r="E274" t="s">
        <v>274</v>
      </c>
      <c r="F274">
        <v>52</v>
      </c>
      <c r="H274" t="s">
        <v>274</v>
      </c>
      <c r="I274">
        <v>18</v>
      </c>
      <c r="K274" t="s">
        <v>274</v>
      </c>
      <c r="L274">
        <v>83</v>
      </c>
    </row>
    <row r="275" spans="1:12">
      <c r="A275" t="s">
        <v>305</v>
      </c>
      <c r="B275">
        <v>31</v>
      </c>
      <c r="C275">
        <f t="shared" si="4"/>
        <v>155</v>
      </c>
      <c r="E275" t="s">
        <v>276</v>
      </c>
      <c r="F275">
        <v>17</v>
      </c>
      <c r="H275" t="s">
        <v>276</v>
      </c>
      <c r="I275">
        <v>90</v>
      </c>
      <c r="K275" t="s">
        <v>276</v>
      </c>
      <c r="L275">
        <v>106</v>
      </c>
    </row>
    <row r="276" spans="1:12">
      <c r="A276" t="s">
        <v>306</v>
      </c>
      <c r="B276">
        <v>27</v>
      </c>
      <c r="C276">
        <f t="shared" si="4"/>
        <v>135</v>
      </c>
      <c r="E276" t="s">
        <v>277</v>
      </c>
      <c r="F276">
        <v>57</v>
      </c>
      <c r="H276" t="s">
        <v>277</v>
      </c>
      <c r="I276">
        <v>65</v>
      </c>
      <c r="K276" t="s">
        <v>277</v>
      </c>
      <c r="L276">
        <v>54</v>
      </c>
    </row>
    <row r="277" spans="1:12">
      <c r="A277" t="s">
        <v>307</v>
      </c>
      <c r="B277">
        <v>33</v>
      </c>
      <c r="C277">
        <f t="shared" si="4"/>
        <v>165</v>
      </c>
      <c r="E277" t="s">
        <v>308</v>
      </c>
      <c r="F277">
        <v>77</v>
      </c>
      <c r="H277" t="s">
        <v>308</v>
      </c>
      <c r="I277">
        <v>44</v>
      </c>
      <c r="K277" t="s">
        <v>308</v>
      </c>
      <c r="L277">
        <v>65</v>
      </c>
    </row>
    <row r="278" spans="1:12">
      <c r="A278" t="s">
        <v>309</v>
      </c>
      <c r="B278">
        <v>16</v>
      </c>
      <c r="C278">
        <f t="shared" si="4"/>
        <v>80</v>
      </c>
      <c r="E278" t="s">
        <v>278</v>
      </c>
      <c r="F278">
        <v>49</v>
      </c>
      <c r="H278" t="s">
        <v>278</v>
      </c>
      <c r="I278">
        <v>59</v>
      </c>
      <c r="K278" t="s">
        <v>278</v>
      </c>
      <c r="L278">
        <v>87</v>
      </c>
    </row>
    <row r="279" spans="1:12">
      <c r="A279" t="s">
        <v>310</v>
      </c>
      <c r="B279">
        <v>13</v>
      </c>
      <c r="C279">
        <f t="shared" si="4"/>
        <v>65</v>
      </c>
      <c r="E279" t="s">
        <v>279</v>
      </c>
      <c r="F279">
        <v>30</v>
      </c>
      <c r="H279" t="s">
        <v>279</v>
      </c>
      <c r="I279">
        <v>38</v>
      </c>
      <c r="K279" t="s">
        <v>279</v>
      </c>
      <c r="L279">
        <v>94</v>
      </c>
    </row>
    <row r="280" spans="1:12">
      <c r="A280" t="s">
        <v>311</v>
      </c>
      <c r="B280">
        <v>29</v>
      </c>
      <c r="C280">
        <f t="shared" si="4"/>
        <v>145</v>
      </c>
      <c r="E280" t="s">
        <v>280</v>
      </c>
      <c r="F280">
        <v>46</v>
      </c>
      <c r="H280" t="s">
        <v>280</v>
      </c>
      <c r="I280">
        <v>45</v>
      </c>
      <c r="K280" t="s">
        <v>280</v>
      </c>
      <c r="L280">
        <v>86</v>
      </c>
    </row>
    <row r="281" spans="1:12">
      <c r="A281" t="s">
        <v>312</v>
      </c>
      <c r="B281">
        <v>10</v>
      </c>
      <c r="C281">
        <f t="shared" si="4"/>
        <v>50</v>
      </c>
      <c r="E281" t="s">
        <v>281</v>
      </c>
      <c r="F281">
        <v>41</v>
      </c>
      <c r="H281" t="s">
        <v>281</v>
      </c>
      <c r="I281">
        <v>51</v>
      </c>
      <c r="K281" t="s">
        <v>281</v>
      </c>
      <c r="L281">
        <v>56</v>
      </c>
    </row>
    <row r="282" spans="1:12">
      <c r="A282" t="s">
        <v>313</v>
      </c>
      <c r="B282">
        <v>47</v>
      </c>
      <c r="C282">
        <f t="shared" si="4"/>
        <v>235</v>
      </c>
      <c r="E282" t="s">
        <v>282</v>
      </c>
      <c r="F282">
        <v>58</v>
      </c>
      <c r="H282" t="s">
        <v>282</v>
      </c>
      <c r="I282">
        <v>81</v>
      </c>
      <c r="K282" t="s">
        <v>282</v>
      </c>
      <c r="L282">
        <v>56</v>
      </c>
    </row>
    <row r="283" spans="1:12">
      <c r="A283" t="s">
        <v>314</v>
      </c>
      <c r="B283">
        <v>29</v>
      </c>
      <c r="C283">
        <f t="shared" si="4"/>
        <v>145</v>
      </c>
      <c r="E283" t="s">
        <v>283</v>
      </c>
      <c r="F283">
        <v>20</v>
      </c>
      <c r="H283" t="s">
        <v>283</v>
      </c>
      <c r="I283">
        <v>49</v>
      </c>
      <c r="K283" t="s">
        <v>283</v>
      </c>
      <c r="L283">
        <v>76</v>
      </c>
    </row>
    <row r="284" spans="1:12">
      <c r="A284" t="s">
        <v>315</v>
      </c>
      <c r="B284">
        <v>13</v>
      </c>
      <c r="C284">
        <f t="shared" si="4"/>
        <v>65</v>
      </c>
      <c r="E284" t="s">
        <v>284</v>
      </c>
      <c r="F284">
        <v>17</v>
      </c>
      <c r="H284" t="s">
        <v>284</v>
      </c>
      <c r="I284">
        <v>89</v>
      </c>
      <c r="K284" t="s">
        <v>284</v>
      </c>
      <c r="L284">
        <v>40</v>
      </c>
    </row>
    <row r="285" spans="1:12">
      <c r="A285" t="s">
        <v>316</v>
      </c>
      <c r="B285">
        <v>23</v>
      </c>
      <c r="C285">
        <f t="shared" si="4"/>
        <v>115</v>
      </c>
      <c r="E285" t="s">
        <v>285</v>
      </c>
      <c r="F285">
        <v>27</v>
      </c>
      <c r="H285" t="s">
        <v>285</v>
      </c>
      <c r="I285">
        <v>62</v>
      </c>
      <c r="K285" t="s">
        <v>285</v>
      </c>
      <c r="L285">
        <v>74</v>
      </c>
    </row>
    <row r="286" spans="1:12">
      <c r="A286" t="s">
        <v>317</v>
      </c>
      <c r="B286">
        <v>16</v>
      </c>
      <c r="C286">
        <f t="shared" si="4"/>
        <v>80</v>
      </c>
      <c r="E286" t="s">
        <v>287</v>
      </c>
      <c r="F286">
        <v>25</v>
      </c>
      <c r="H286" t="s">
        <v>287</v>
      </c>
      <c r="I286">
        <v>39</v>
      </c>
      <c r="K286" t="s">
        <v>287</v>
      </c>
      <c r="L286">
        <v>26</v>
      </c>
    </row>
    <row r="287" spans="1:12">
      <c r="A287" t="s">
        <v>318</v>
      </c>
      <c r="B287">
        <v>30</v>
      </c>
      <c r="C287">
        <f t="shared" si="4"/>
        <v>150</v>
      </c>
      <c r="E287" t="s">
        <v>319</v>
      </c>
      <c r="F287">
        <v>33</v>
      </c>
      <c r="H287" t="s">
        <v>319</v>
      </c>
      <c r="I287">
        <v>56</v>
      </c>
      <c r="K287" t="s">
        <v>319</v>
      </c>
      <c r="L287">
        <v>70</v>
      </c>
    </row>
    <row r="288" spans="1:12">
      <c r="A288" t="s">
        <v>320</v>
      </c>
      <c r="B288">
        <v>29</v>
      </c>
      <c r="C288">
        <f t="shared" si="4"/>
        <v>145</v>
      </c>
      <c r="E288" t="s">
        <v>288</v>
      </c>
      <c r="F288">
        <v>38</v>
      </c>
      <c r="H288" t="s">
        <v>288</v>
      </c>
      <c r="I288">
        <v>48</v>
      </c>
      <c r="K288" t="s">
        <v>288</v>
      </c>
      <c r="L288">
        <v>35</v>
      </c>
    </row>
    <row r="289" spans="1:12">
      <c r="A289" t="s">
        <v>321</v>
      </c>
      <c r="B289">
        <v>41</v>
      </c>
      <c r="C289">
        <f t="shared" si="4"/>
        <v>205</v>
      </c>
      <c r="E289" t="s">
        <v>289</v>
      </c>
      <c r="F289">
        <v>67</v>
      </c>
      <c r="H289" t="s">
        <v>289</v>
      </c>
      <c r="I289">
        <v>56</v>
      </c>
      <c r="K289" t="s">
        <v>289</v>
      </c>
      <c r="L289">
        <v>86</v>
      </c>
    </row>
    <row r="290" spans="1:12">
      <c r="A290" t="s">
        <v>322</v>
      </c>
      <c r="B290">
        <v>19</v>
      </c>
      <c r="C290">
        <f t="shared" si="4"/>
        <v>95</v>
      </c>
      <c r="E290" t="s">
        <v>290</v>
      </c>
      <c r="F290">
        <v>29</v>
      </c>
      <c r="H290" t="s">
        <v>290</v>
      </c>
      <c r="I290">
        <v>49</v>
      </c>
      <c r="K290" t="s">
        <v>290</v>
      </c>
      <c r="L290">
        <v>74</v>
      </c>
    </row>
    <row r="291" spans="1:12">
      <c r="A291" t="s">
        <v>323</v>
      </c>
      <c r="B291">
        <v>16</v>
      </c>
      <c r="C291">
        <f t="shared" si="4"/>
        <v>80</v>
      </c>
      <c r="E291" t="s">
        <v>291</v>
      </c>
      <c r="F291">
        <v>33</v>
      </c>
      <c r="H291" t="s">
        <v>291</v>
      </c>
      <c r="I291">
        <v>26</v>
      </c>
      <c r="K291" t="s">
        <v>291</v>
      </c>
      <c r="L291">
        <v>72</v>
      </c>
    </row>
    <row r="292" spans="1:12">
      <c r="A292" t="s">
        <v>324</v>
      </c>
      <c r="B292">
        <v>18</v>
      </c>
      <c r="C292">
        <f t="shared" si="4"/>
        <v>90</v>
      </c>
      <c r="E292" t="s">
        <v>292</v>
      </c>
      <c r="F292">
        <v>43</v>
      </c>
      <c r="H292" t="s">
        <v>292</v>
      </c>
      <c r="I292">
        <v>34</v>
      </c>
      <c r="K292" t="s">
        <v>292</v>
      </c>
      <c r="L292">
        <v>84</v>
      </c>
    </row>
    <row r="293" spans="1:12">
      <c r="A293" t="s">
        <v>325</v>
      </c>
      <c r="B293">
        <v>15</v>
      </c>
      <c r="C293">
        <f t="shared" si="4"/>
        <v>75</v>
      </c>
      <c r="E293" t="s">
        <v>293</v>
      </c>
      <c r="F293">
        <v>20</v>
      </c>
      <c r="H293" t="s">
        <v>293</v>
      </c>
      <c r="I293">
        <v>33</v>
      </c>
      <c r="K293" t="s">
        <v>293</v>
      </c>
      <c r="L293">
        <v>62</v>
      </c>
    </row>
    <row r="294" spans="1:12">
      <c r="A294" t="s">
        <v>326</v>
      </c>
      <c r="B294">
        <v>30</v>
      </c>
      <c r="C294">
        <f t="shared" si="4"/>
        <v>150</v>
      </c>
      <c r="E294" t="s">
        <v>294</v>
      </c>
      <c r="F294">
        <v>41</v>
      </c>
      <c r="H294" t="s">
        <v>294</v>
      </c>
      <c r="I294">
        <v>78</v>
      </c>
      <c r="K294" t="s">
        <v>294</v>
      </c>
      <c r="L294">
        <v>50</v>
      </c>
    </row>
    <row r="295" spans="1:12">
      <c r="A295" t="s">
        <v>327</v>
      </c>
      <c r="B295">
        <v>12</v>
      </c>
      <c r="C295">
        <f t="shared" si="4"/>
        <v>60</v>
      </c>
      <c r="E295" t="s">
        <v>295</v>
      </c>
      <c r="F295">
        <v>66</v>
      </c>
      <c r="H295" t="s">
        <v>295</v>
      </c>
      <c r="I295">
        <v>45</v>
      </c>
      <c r="K295" t="s">
        <v>295</v>
      </c>
      <c r="L295">
        <v>80</v>
      </c>
    </row>
    <row r="296" spans="1:12">
      <c r="A296" t="s">
        <v>328</v>
      </c>
      <c r="B296">
        <v>28</v>
      </c>
      <c r="C296">
        <f t="shared" si="4"/>
        <v>140</v>
      </c>
      <c r="E296" t="s">
        <v>296</v>
      </c>
      <c r="F296">
        <v>77</v>
      </c>
      <c r="H296" t="s">
        <v>296</v>
      </c>
      <c r="I296">
        <v>57</v>
      </c>
      <c r="K296" t="s">
        <v>296</v>
      </c>
      <c r="L296">
        <v>70</v>
      </c>
    </row>
    <row r="297" spans="1:12">
      <c r="A297" t="s">
        <v>329</v>
      </c>
      <c r="B297">
        <v>20</v>
      </c>
      <c r="C297">
        <f t="shared" si="4"/>
        <v>100</v>
      </c>
      <c r="E297" t="s">
        <v>330</v>
      </c>
      <c r="F297">
        <v>40</v>
      </c>
      <c r="H297" t="s">
        <v>330</v>
      </c>
      <c r="I297">
        <v>65</v>
      </c>
      <c r="K297" t="s">
        <v>330</v>
      </c>
      <c r="L297">
        <v>70</v>
      </c>
    </row>
    <row r="298" spans="1:12">
      <c r="A298" t="s">
        <v>331</v>
      </c>
      <c r="B298">
        <v>44</v>
      </c>
      <c r="C298">
        <f t="shared" si="4"/>
        <v>220</v>
      </c>
      <c r="E298" t="s">
        <v>298</v>
      </c>
      <c r="F298">
        <v>43</v>
      </c>
      <c r="H298" t="s">
        <v>298</v>
      </c>
      <c r="I298">
        <v>34</v>
      </c>
      <c r="K298" t="s">
        <v>298</v>
      </c>
      <c r="L298">
        <v>75</v>
      </c>
    </row>
    <row r="299" spans="1:12">
      <c r="A299" t="s">
        <v>332</v>
      </c>
      <c r="B299">
        <v>34</v>
      </c>
      <c r="C299">
        <f t="shared" si="4"/>
        <v>170</v>
      </c>
      <c r="E299" t="s">
        <v>299</v>
      </c>
      <c r="F299">
        <v>27</v>
      </c>
      <c r="H299" t="s">
        <v>299</v>
      </c>
      <c r="I299">
        <v>24</v>
      </c>
      <c r="K299" t="s">
        <v>299</v>
      </c>
      <c r="L299">
        <v>73</v>
      </c>
    </row>
    <row r="300" spans="1:12">
      <c r="A300" t="s">
        <v>333</v>
      </c>
      <c r="B300">
        <v>26</v>
      </c>
      <c r="C300">
        <f t="shared" si="4"/>
        <v>130</v>
      </c>
      <c r="E300" t="s">
        <v>300</v>
      </c>
      <c r="F300">
        <v>16</v>
      </c>
      <c r="H300" t="s">
        <v>300</v>
      </c>
      <c r="I300">
        <v>27</v>
      </c>
      <c r="K300" t="s">
        <v>300</v>
      </c>
      <c r="L300">
        <v>45</v>
      </c>
    </row>
    <row r="301" spans="1:12">
      <c r="A301" t="s">
        <v>334</v>
      </c>
      <c r="B301">
        <v>20</v>
      </c>
      <c r="C301">
        <f t="shared" si="4"/>
        <v>100</v>
      </c>
      <c r="E301" t="s">
        <v>301</v>
      </c>
      <c r="F301">
        <v>31</v>
      </c>
      <c r="H301" t="s">
        <v>301</v>
      </c>
      <c r="I301">
        <v>58</v>
      </c>
      <c r="K301" t="s">
        <v>301</v>
      </c>
      <c r="L301">
        <v>76</v>
      </c>
    </row>
    <row r="302" spans="1:12">
      <c r="A302" t="s">
        <v>335</v>
      </c>
      <c r="B302">
        <v>32</v>
      </c>
      <c r="C302">
        <f t="shared" si="4"/>
        <v>160</v>
      </c>
      <c r="E302" t="s">
        <v>302</v>
      </c>
      <c r="F302">
        <v>27</v>
      </c>
      <c r="H302" t="s">
        <v>302</v>
      </c>
      <c r="I302">
        <v>49</v>
      </c>
      <c r="K302" t="s">
        <v>302</v>
      </c>
      <c r="L302">
        <v>54</v>
      </c>
    </row>
    <row r="303" spans="1:12">
      <c r="A303" t="s">
        <v>336</v>
      </c>
      <c r="B303">
        <v>8</v>
      </c>
      <c r="C303">
        <f t="shared" si="4"/>
        <v>40</v>
      </c>
      <c r="E303" t="s">
        <v>303</v>
      </c>
      <c r="F303">
        <v>47</v>
      </c>
      <c r="H303" t="s">
        <v>303</v>
      </c>
      <c r="I303">
        <v>39</v>
      </c>
      <c r="K303" t="s">
        <v>303</v>
      </c>
      <c r="L303">
        <v>78</v>
      </c>
    </row>
    <row r="304" spans="1:12">
      <c r="A304" t="s">
        <v>337</v>
      </c>
      <c r="B304">
        <v>27</v>
      </c>
      <c r="C304">
        <f t="shared" si="4"/>
        <v>135</v>
      </c>
      <c r="E304" t="s">
        <v>304</v>
      </c>
      <c r="F304">
        <v>48</v>
      </c>
      <c r="H304" t="s">
        <v>304</v>
      </c>
      <c r="I304">
        <v>60</v>
      </c>
      <c r="K304" t="s">
        <v>304</v>
      </c>
      <c r="L304">
        <v>59</v>
      </c>
    </row>
    <row r="305" spans="1:12">
      <c r="A305" t="s">
        <v>338</v>
      </c>
      <c r="B305">
        <v>12</v>
      </c>
      <c r="C305">
        <f t="shared" si="4"/>
        <v>60</v>
      </c>
      <c r="E305" t="s">
        <v>305</v>
      </c>
      <c r="F305">
        <v>23</v>
      </c>
      <c r="H305" t="s">
        <v>305</v>
      </c>
      <c r="I305">
        <v>30</v>
      </c>
      <c r="K305" t="s">
        <v>305</v>
      </c>
      <c r="L305">
        <v>69</v>
      </c>
    </row>
    <row r="306" spans="1:12">
      <c r="A306" t="s">
        <v>339</v>
      </c>
      <c r="B306">
        <v>3</v>
      </c>
      <c r="C306">
        <f t="shared" si="4"/>
        <v>15</v>
      </c>
      <c r="E306" t="s">
        <v>306</v>
      </c>
      <c r="F306">
        <v>24</v>
      </c>
      <c r="H306" t="s">
        <v>306</v>
      </c>
      <c r="I306">
        <v>13</v>
      </c>
      <c r="K306" t="s">
        <v>306</v>
      </c>
      <c r="L306">
        <v>73</v>
      </c>
    </row>
    <row r="307" spans="1:12">
      <c r="A307" t="s">
        <v>340</v>
      </c>
      <c r="B307">
        <v>34</v>
      </c>
      <c r="C307">
        <f t="shared" si="4"/>
        <v>170</v>
      </c>
      <c r="E307" t="s">
        <v>341</v>
      </c>
      <c r="F307">
        <v>51</v>
      </c>
      <c r="H307" t="s">
        <v>341</v>
      </c>
      <c r="I307">
        <v>18</v>
      </c>
      <c r="K307" t="s">
        <v>341</v>
      </c>
      <c r="L307">
        <v>61</v>
      </c>
    </row>
    <row r="308" spans="1:12">
      <c r="A308" t="s">
        <v>342</v>
      </c>
      <c r="B308">
        <v>27</v>
      </c>
      <c r="C308">
        <f t="shared" si="4"/>
        <v>135</v>
      </c>
      <c r="E308" t="s">
        <v>307</v>
      </c>
      <c r="F308">
        <v>46</v>
      </c>
      <c r="H308" t="s">
        <v>307</v>
      </c>
      <c r="I308">
        <v>59</v>
      </c>
      <c r="K308" t="s">
        <v>307</v>
      </c>
      <c r="L308">
        <v>47</v>
      </c>
    </row>
    <row r="309" spans="1:12">
      <c r="A309" t="s">
        <v>343</v>
      </c>
      <c r="B309">
        <v>35</v>
      </c>
      <c r="C309">
        <f t="shared" si="4"/>
        <v>175</v>
      </c>
      <c r="E309" t="s">
        <v>309</v>
      </c>
      <c r="F309">
        <v>30</v>
      </c>
      <c r="H309" t="s">
        <v>309</v>
      </c>
      <c r="I309">
        <v>33</v>
      </c>
      <c r="K309" t="s">
        <v>309</v>
      </c>
      <c r="L309">
        <v>85</v>
      </c>
    </row>
    <row r="310" spans="1:12">
      <c r="A310" t="s">
        <v>344</v>
      </c>
      <c r="B310">
        <v>37</v>
      </c>
      <c r="C310">
        <f t="shared" si="4"/>
        <v>185</v>
      </c>
      <c r="E310" t="s">
        <v>310</v>
      </c>
      <c r="F310">
        <v>26</v>
      </c>
      <c r="H310" t="s">
        <v>310</v>
      </c>
      <c r="I310">
        <v>59</v>
      </c>
      <c r="K310" t="s">
        <v>310</v>
      </c>
      <c r="L310">
        <v>83</v>
      </c>
    </row>
    <row r="311" spans="1:12">
      <c r="A311" t="s">
        <v>345</v>
      </c>
      <c r="B311">
        <v>38</v>
      </c>
      <c r="C311">
        <f t="shared" si="4"/>
        <v>190</v>
      </c>
      <c r="E311" t="s">
        <v>311</v>
      </c>
      <c r="F311">
        <v>69</v>
      </c>
      <c r="H311" t="s">
        <v>311</v>
      </c>
      <c r="I311">
        <v>34</v>
      </c>
      <c r="K311" t="s">
        <v>311</v>
      </c>
      <c r="L311">
        <v>73</v>
      </c>
    </row>
    <row r="312" spans="1:12">
      <c r="A312" t="s">
        <v>346</v>
      </c>
      <c r="B312">
        <v>13</v>
      </c>
      <c r="C312">
        <f t="shared" si="4"/>
        <v>65</v>
      </c>
      <c r="E312" t="s">
        <v>312</v>
      </c>
      <c r="F312">
        <v>17</v>
      </c>
      <c r="H312" t="s">
        <v>312</v>
      </c>
      <c r="I312">
        <v>48</v>
      </c>
      <c r="K312" t="s">
        <v>312</v>
      </c>
      <c r="L312">
        <v>43</v>
      </c>
    </row>
    <row r="313" spans="1:12">
      <c r="A313" t="s">
        <v>347</v>
      </c>
      <c r="B313">
        <v>22</v>
      </c>
      <c r="C313">
        <f t="shared" si="4"/>
        <v>110</v>
      </c>
      <c r="E313" t="s">
        <v>313</v>
      </c>
      <c r="F313">
        <v>28</v>
      </c>
      <c r="H313" t="s">
        <v>313</v>
      </c>
      <c r="I313">
        <v>39</v>
      </c>
      <c r="K313" t="s">
        <v>313</v>
      </c>
      <c r="L313">
        <v>58</v>
      </c>
    </row>
    <row r="314" spans="1:12">
      <c r="A314" t="s">
        <v>348</v>
      </c>
      <c r="B314">
        <v>24</v>
      </c>
      <c r="C314">
        <f t="shared" si="4"/>
        <v>120</v>
      </c>
      <c r="E314" t="s">
        <v>314</v>
      </c>
      <c r="F314">
        <v>31</v>
      </c>
      <c r="H314" t="s">
        <v>314</v>
      </c>
      <c r="I314">
        <v>45</v>
      </c>
      <c r="K314" t="s">
        <v>314</v>
      </c>
      <c r="L314">
        <v>87</v>
      </c>
    </row>
    <row r="315" spans="1:12">
      <c r="A315" t="s">
        <v>349</v>
      </c>
      <c r="B315">
        <v>32</v>
      </c>
      <c r="C315">
        <f t="shared" si="4"/>
        <v>160</v>
      </c>
      <c r="E315" t="s">
        <v>315</v>
      </c>
      <c r="F315">
        <v>45</v>
      </c>
      <c r="H315" t="s">
        <v>315</v>
      </c>
      <c r="I315">
        <v>65</v>
      </c>
      <c r="K315" t="s">
        <v>315</v>
      </c>
      <c r="L315">
        <v>79</v>
      </c>
    </row>
    <row r="316" spans="1:12">
      <c r="A316" t="s">
        <v>350</v>
      </c>
      <c r="B316">
        <v>38</v>
      </c>
      <c r="C316">
        <f t="shared" si="4"/>
        <v>190</v>
      </c>
      <c r="E316" t="s">
        <v>316</v>
      </c>
      <c r="F316">
        <v>52</v>
      </c>
      <c r="H316" t="s">
        <v>316</v>
      </c>
      <c r="I316">
        <v>80</v>
      </c>
      <c r="K316" t="s">
        <v>316</v>
      </c>
      <c r="L316">
        <v>64</v>
      </c>
    </row>
    <row r="317" spans="1:12">
      <c r="A317" t="s">
        <v>351</v>
      </c>
      <c r="B317">
        <v>13</v>
      </c>
      <c r="C317">
        <f t="shared" si="4"/>
        <v>65</v>
      </c>
      <c r="E317" t="s">
        <v>352</v>
      </c>
      <c r="F317">
        <v>65</v>
      </c>
      <c r="H317" t="s">
        <v>352</v>
      </c>
      <c r="I317">
        <v>41</v>
      </c>
      <c r="K317" t="s">
        <v>352</v>
      </c>
      <c r="L317">
        <v>83</v>
      </c>
    </row>
    <row r="318" spans="1:12">
      <c r="A318" t="s">
        <v>353</v>
      </c>
      <c r="B318">
        <v>13</v>
      </c>
      <c r="C318">
        <f t="shared" si="4"/>
        <v>65</v>
      </c>
      <c r="E318" t="s">
        <v>317</v>
      </c>
      <c r="F318">
        <v>30</v>
      </c>
      <c r="H318" t="s">
        <v>317</v>
      </c>
      <c r="I318">
        <v>27</v>
      </c>
      <c r="K318" t="s">
        <v>317</v>
      </c>
      <c r="L318">
        <v>63</v>
      </c>
    </row>
    <row r="319" spans="1:12">
      <c r="A319" t="s">
        <v>354</v>
      </c>
      <c r="B319">
        <v>30</v>
      </c>
      <c r="C319">
        <f t="shared" si="4"/>
        <v>150</v>
      </c>
      <c r="E319" t="s">
        <v>318</v>
      </c>
      <c r="F319">
        <v>48</v>
      </c>
      <c r="H319" t="s">
        <v>318</v>
      </c>
      <c r="I319">
        <v>58</v>
      </c>
      <c r="K319" t="s">
        <v>318</v>
      </c>
      <c r="L319">
        <v>116</v>
      </c>
    </row>
    <row r="320" spans="1:12">
      <c r="A320" t="s">
        <v>355</v>
      </c>
      <c r="B320">
        <v>32</v>
      </c>
      <c r="C320">
        <f t="shared" si="4"/>
        <v>160</v>
      </c>
      <c r="E320" t="s">
        <v>320</v>
      </c>
      <c r="F320">
        <v>73</v>
      </c>
      <c r="H320" t="s">
        <v>320</v>
      </c>
      <c r="I320">
        <v>29</v>
      </c>
      <c r="K320" t="s">
        <v>320</v>
      </c>
      <c r="L320">
        <v>46</v>
      </c>
    </row>
    <row r="321" spans="1:12">
      <c r="A321" t="s">
        <v>356</v>
      </c>
      <c r="B321">
        <v>33</v>
      </c>
      <c r="C321">
        <f t="shared" si="4"/>
        <v>165</v>
      </c>
      <c r="E321" t="s">
        <v>322</v>
      </c>
      <c r="F321">
        <v>38</v>
      </c>
      <c r="H321" t="s">
        <v>321</v>
      </c>
      <c r="I321">
        <v>37</v>
      </c>
      <c r="K321" t="s">
        <v>322</v>
      </c>
      <c r="L321">
        <v>29</v>
      </c>
    </row>
    <row r="322" spans="1:12">
      <c r="A322" t="s">
        <v>357</v>
      </c>
      <c r="B322">
        <v>11</v>
      </c>
      <c r="C322">
        <f t="shared" si="4"/>
        <v>55</v>
      </c>
      <c r="E322" t="s">
        <v>323</v>
      </c>
      <c r="F322">
        <v>69</v>
      </c>
      <c r="H322" t="s">
        <v>322</v>
      </c>
      <c r="I322">
        <v>69</v>
      </c>
      <c r="K322" t="s">
        <v>323</v>
      </c>
      <c r="L322">
        <v>80</v>
      </c>
    </row>
    <row r="323" spans="1:12">
      <c r="A323" t="s">
        <v>358</v>
      </c>
      <c r="B323">
        <v>17</v>
      </c>
      <c r="C323">
        <f t="shared" ref="C323:C386" si="5">B323*5</f>
        <v>85</v>
      </c>
      <c r="E323" t="s">
        <v>324</v>
      </c>
      <c r="F323">
        <v>73</v>
      </c>
      <c r="H323" t="s">
        <v>323</v>
      </c>
      <c r="I323">
        <v>68</v>
      </c>
      <c r="K323" t="s">
        <v>324</v>
      </c>
      <c r="L323">
        <v>69</v>
      </c>
    </row>
    <row r="324" spans="1:12">
      <c r="A324" t="s">
        <v>359</v>
      </c>
      <c r="B324">
        <v>10</v>
      </c>
      <c r="C324">
        <f t="shared" si="5"/>
        <v>50</v>
      </c>
      <c r="E324" t="s">
        <v>325</v>
      </c>
      <c r="F324">
        <v>23</v>
      </c>
      <c r="H324" t="s">
        <v>324</v>
      </c>
      <c r="I324">
        <v>42</v>
      </c>
      <c r="K324" t="s">
        <v>325</v>
      </c>
      <c r="L324">
        <v>48</v>
      </c>
    </row>
    <row r="325" spans="1:12">
      <c r="A325" t="s">
        <v>360</v>
      </c>
      <c r="B325">
        <v>30</v>
      </c>
      <c r="C325">
        <f t="shared" si="5"/>
        <v>150</v>
      </c>
      <c r="E325" t="s">
        <v>326</v>
      </c>
      <c r="F325">
        <v>26</v>
      </c>
      <c r="H325" t="s">
        <v>325</v>
      </c>
      <c r="I325">
        <v>41</v>
      </c>
      <c r="K325" t="s">
        <v>326</v>
      </c>
      <c r="L325">
        <v>45</v>
      </c>
    </row>
    <row r="326" spans="1:12">
      <c r="A326" t="s">
        <v>361</v>
      </c>
      <c r="B326">
        <v>19</v>
      </c>
      <c r="C326">
        <f t="shared" si="5"/>
        <v>95</v>
      </c>
      <c r="E326" t="s">
        <v>327</v>
      </c>
      <c r="F326">
        <v>6</v>
      </c>
      <c r="H326" t="s">
        <v>326</v>
      </c>
      <c r="I326">
        <v>42</v>
      </c>
      <c r="K326" t="s">
        <v>327</v>
      </c>
      <c r="L326">
        <v>51</v>
      </c>
    </row>
    <row r="327" spans="1:12">
      <c r="A327" t="s">
        <v>362</v>
      </c>
      <c r="B327">
        <v>23</v>
      </c>
      <c r="C327">
        <f t="shared" si="5"/>
        <v>115</v>
      </c>
      <c r="E327" t="s">
        <v>363</v>
      </c>
      <c r="F327">
        <v>42</v>
      </c>
      <c r="H327" t="s">
        <v>327</v>
      </c>
      <c r="I327">
        <v>45</v>
      </c>
      <c r="K327" t="s">
        <v>363</v>
      </c>
      <c r="L327">
        <v>56</v>
      </c>
    </row>
    <row r="328" spans="1:12">
      <c r="A328" t="s">
        <v>364</v>
      </c>
      <c r="B328">
        <v>21</v>
      </c>
      <c r="C328">
        <f t="shared" si="5"/>
        <v>105</v>
      </c>
      <c r="E328" t="s">
        <v>328</v>
      </c>
      <c r="F328">
        <v>53</v>
      </c>
      <c r="H328" t="s">
        <v>363</v>
      </c>
      <c r="I328">
        <v>53</v>
      </c>
      <c r="K328" t="s">
        <v>328</v>
      </c>
      <c r="L328">
        <v>73</v>
      </c>
    </row>
    <row r="329" spans="1:12">
      <c r="A329" t="s">
        <v>365</v>
      </c>
      <c r="B329">
        <v>8</v>
      </c>
      <c r="C329">
        <f t="shared" si="5"/>
        <v>40</v>
      </c>
      <c r="E329" t="s">
        <v>329</v>
      </c>
      <c r="F329">
        <v>39</v>
      </c>
      <c r="H329" t="s">
        <v>328</v>
      </c>
      <c r="I329">
        <v>20</v>
      </c>
      <c r="K329" t="s">
        <v>329</v>
      </c>
      <c r="L329">
        <v>80</v>
      </c>
    </row>
    <row r="330" spans="1:12">
      <c r="A330" t="s">
        <v>366</v>
      </c>
      <c r="B330">
        <v>13</v>
      </c>
      <c r="C330">
        <f t="shared" si="5"/>
        <v>65</v>
      </c>
      <c r="E330" t="s">
        <v>331</v>
      </c>
      <c r="F330">
        <v>54</v>
      </c>
      <c r="H330" t="s">
        <v>329</v>
      </c>
      <c r="I330">
        <v>54</v>
      </c>
      <c r="K330" t="s">
        <v>331</v>
      </c>
      <c r="L330">
        <v>49</v>
      </c>
    </row>
    <row r="331" spans="1:12">
      <c r="A331" t="s">
        <v>367</v>
      </c>
      <c r="B331">
        <v>18</v>
      </c>
      <c r="C331">
        <f t="shared" si="5"/>
        <v>90</v>
      </c>
      <c r="E331" t="s">
        <v>332</v>
      </c>
      <c r="F331">
        <v>34</v>
      </c>
      <c r="H331" t="s">
        <v>331</v>
      </c>
      <c r="I331">
        <v>42</v>
      </c>
      <c r="K331" t="s">
        <v>332</v>
      </c>
      <c r="L331">
        <v>69</v>
      </c>
    </row>
    <row r="332" spans="1:12">
      <c r="A332" t="s">
        <v>368</v>
      </c>
      <c r="B332">
        <v>35</v>
      </c>
      <c r="C332">
        <f t="shared" si="5"/>
        <v>175</v>
      </c>
      <c r="E332" t="s">
        <v>333</v>
      </c>
      <c r="F332">
        <v>73</v>
      </c>
      <c r="H332" t="s">
        <v>332</v>
      </c>
      <c r="I332">
        <v>89</v>
      </c>
      <c r="K332" t="s">
        <v>333</v>
      </c>
      <c r="L332">
        <v>78</v>
      </c>
    </row>
    <row r="333" spans="1:12">
      <c r="A333" t="s">
        <v>369</v>
      </c>
      <c r="B333">
        <v>32</v>
      </c>
      <c r="C333">
        <f t="shared" si="5"/>
        <v>160</v>
      </c>
      <c r="E333" t="s">
        <v>334</v>
      </c>
      <c r="F333">
        <v>44</v>
      </c>
      <c r="H333" t="s">
        <v>333</v>
      </c>
      <c r="I333">
        <v>70</v>
      </c>
      <c r="K333" t="s">
        <v>334</v>
      </c>
      <c r="L333">
        <v>68</v>
      </c>
    </row>
    <row r="334" spans="1:12">
      <c r="A334" t="s">
        <v>370</v>
      </c>
      <c r="B334">
        <v>21</v>
      </c>
      <c r="C334">
        <f t="shared" si="5"/>
        <v>105</v>
      </c>
      <c r="E334" t="s">
        <v>335</v>
      </c>
      <c r="F334">
        <v>61</v>
      </c>
      <c r="H334" t="s">
        <v>334</v>
      </c>
      <c r="I334">
        <v>78</v>
      </c>
      <c r="K334" t="s">
        <v>335</v>
      </c>
      <c r="L334">
        <v>35</v>
      </c>
    </row>
    <row r="335" spans="1:12">
      <c r="A335" t="s">
        <v>371</v>
      </c>
      <c r="B335">
        <v>21</v>
      </c>
      <c r="C335">
        <f t="shared" si="5"/>
        <v>105</v>
      </c>
      <c r="E335" t="s">
        <v>336</v>
      </c>
      <c r="F335">
        <v>31</v>
      </c>
      <c r="H335" t="s">
        <v>335</v>
      </c>
      <c r="I335">
        <v>36</v>
      </c>
      <c r="K335" t="s">
        <v>336</v>
      </c>
      <c r="L335">
        <v>101</v>
      </c>
    </row>
    <row r="336" spans="1:12">
      <c r="A336" t="s">
        <v>372</v>
      </c>
      <c r="B336">
        <v>31</v>
      </c>
      <c r="C336">
        <f t="shared" si="5"/>
        <v>155</v>
      </c>
      <c r="E336" t="s">
        <v>337</v>
      </c>
      <c r="F336">
        <v>38</v>
      </c>
      <c r="H336" t="s">
        <v>336</v>
      </c>
      <c r="I336">
        <v>53</v>
      </c>
      <c r="K336" t="s">
        <v>337</v>
      </c>
      <c r="L336">
        <v>105</v>
      </c>
    </row>
    <row r="337" spans="1:12">
      <c r="A337" t="s">
        <v>373</v>
      </c>
      <c r="B337">
        <v>27</v>
      </c>
      <c r="C337">
        <f t="shared" si="5"/>
        <v>135</v>
      </c>
      <c r="E337" t="s">
        <v>374</v>
      </c>
      <c r="F337">
        <v>30</v>
      </c>
      <c r="H337" t="s">
        <v>337</v>
      </c>
      <c r="I337">
        <v>50</v>
      </c>
      <c r="K337" t="s">
        <v>374</v>
      </c>
      <c r="L337">
        <v>97</v>
      </c>
    </row>
    <row r="338" spans="1:12">
      <c r="A338" t="s">
        <v>375</v>
      </c>
      <c r="B338">
        <v>10</v>
      </c>
      <c r="C338">
        <f t="shared" si="5"/>
        <v>50</v>
      </c>
      <c r="E338" t="s">
        <v>338</v>
      </c>
      <c r="F338">
        <v>51</v>
      </c>
      <c r="H338" t="s">
        <v>374</v>
      </c>
      <c r="I338">
        <v>30</v>
      </c>
      <c r="K338" t="s">
        <v>338</v>
      </c>
      <c r="L338">
        <v>88</v>
      </c>
    </row>
    <row r="339" spans="1:12">
      <c r="A339" t="s">
        <v>376</v>
      </c>
      <c r="B339">
        <v>12</v>
      </c>
      <c r="C339">
        <f t="shared" si="5"/>
        <v>60</v>
      </c>
      <c r="E339" t="s">
        <v>339</v>
      </c>
      <c r="F339">
        <v>15</v>
      </c>
      <c r="H339" t="s">
        <v>338</v>
      </c>
      <c r="I339">
        <v>28</v>
      </c>
      <c r="K339" t="s">
        <v>339</v>
      </c>
      <c r="L339">
        <v>101</v>
      </c>
    </row>
    <row r="340" spans="1:12">
      <c r="A340" t="s">
        <v>377</v>
      </c>
      <c r="B340">
        <v>24</v>
      </c>
      <c r="C340">
        <f t="shared" si="5"/>
        <v>120</v>
      </c>
      <c r="E340" t="s">
        <v>340</v>
      </c>
      <c r="F340">
        <v>21</v>
      </c>
      <c r="H340" t="s">
        <v>339</v>
      </c>
      <c r="I340">
        <v>27</v>
      </c>
      <c r="K340" t="s">
        <v>340</v>
      </c>
      <c r="L340">
        <v>110</v>
      </c>
    </row>
    <row r="341" spans="1:12">
      <c r="A341" t="s">
        <v>378</v>
      </c>
      <c r="B341">
        <v>9</v>
      </c>
      <c r="C341">
        <f t="shared" si="5"/>
        <v>45</v>
      </c>
      <c r="E341" t="s">
        <v>342</v>
      </c>
      <c r="F341">
        <v>29</v>
      </c>
      <c r="H341" t="s">
        <v>340</v>
      </c>
      <c r="I341">
        <v>41</v>
      </c>
      <c r="K341" t="s">
        <v>342</v>
      </c>
      <c r="L341">
        <v>82</v>
      </c>
    </row>
    <row r="342" spans="1:12">
      <c r="A342" t="s">
        <v>379</v>
      </c>
      <c r="B342">
        <v>40</v>
      </c>
      <c r="C342">
        <f t="shared" si="5"/>
        <v>200</v>
      </c>
      <c r="E342" t="s">
        <v>343</v>
      </c>
      <c r="F342">
        <v>62</v>
      </c>
      <c r="H342" t="s">
        <v>342</v>
      </c>
      <c r="I342">
        <v>46</v>
      </c>
      <c r="K342" t="s">
        <v>343</v>
      </c>
      <c r="L342">
        <v>74</v>
      </c>
    </row>
    <row r="343" spans="1:12">
      <c r="A343" t="s">
        <v>380</v>
      </c>
      <c r="B343">
        <v>5</v>
      </c>
      <c r="C343">
        <f t="shared" si="5"/>
        <v>25</v>
      </c>
      <c r="E343" t="s">
        <v>344</v>
      </c>
      <c r="F343">
        <v>34</v>
      </c>
      <c r="H343" t="s">
        <v>343</v>
      </c>
      <c r="I343">
        <v>40</v>
      </c>
      <c r="K343" t="s">
        <v>344</v>
      </c>
      <c r="L343">
        <v>54</v>
      </c>
    </row>
    <row r="344" spans="1:12">
      <c r="A344" t="s">
        <v>381</v>
      </c>
      <c r="B344">
        <v>18</v>
      </c>
      <c r="C344">
        <f t="shared" si="5"/>
        <v>90</v>
      </c>
      <c r="E344" t="s">
        <v>345</v>
      </c>
      <c r="F344">
        <v>33</v>
      </c>
      <c r="H344" t="s">
        <v>344</v>
      </c>
      <c r="I344">
        <v>44</v>
      </c>
      <c r="K344" t="s">
        <v>345</v>
      </c>
      <c r="L344">
        <v>50</v>
      </c>
    </row>
    <row r="345" spans="1:12">
      <c r="A345" t="s">
        <v>382</v>
      </c>
      <c r="B345">
        <v>24</v>
      </c>
      <c r="C345">
        <f t="shared" si="5"/>
        <v>120</v>
      </c>
      <c r="E345" t="s">
        <v>346</v>
      </c>
      <c r="F345">
        <v>57</v>
      </c>
      <c r="H345" t="s">
        <v>345</v>
      </c>
      <c r="I345">
        <v>57</v>
      </c>
      <c r="K345" t="s">
        <v>346</v>
      </c>
      <c r="L345">
        <v>26</v>
      </c>
    </row>
    <row r="346" spans="1:12">
      <c r="A346" t="s">
        <v>383</v>
      </c>
      <c r="B346">
        <v>37</v>
      </c>
      <c r="C346">
        <f t="shared" si="5"/>
        <v>185</v>
      </c>
      <c r="E346" t="s">
        <v>347</v>
      </c>
      <c r="F346">
        <v>75</v>
      </c>
      <c r="H346" t="s">
        <v>346</v>
      </c>
      <c r="I346">
        <v>77</v>
      </c>
      <c r="K346" t="s">
        <v>347</v>
      </c>
      <c r="L346">
        <v>82</v>
      </c>
    </row>
    <row r="347" spans="1:12">
      <c r="A347" t="s">
        <v>384</v>
      </c>
      <c r="B347">
        <v>16</v>
      </c>
      <c r="C347">
        <f t="shared" si="5"/>
        <v>80</v>
      </c>
      <c r="E347" t="s">
        <v>385</v>
      </c>
      <c r="F347">
        <v>52</v>
      </c>
      <c r="H347" t="s">
        <v>347</v>
      </c>
      <c r="I347">
        <v>63</v>
      </c>
      <c r="K347" t="s">
        <v>385</v>
      </c>
      <c r="L347">
        <v>28</v>
      </c>
    </row>
    <row r="348" spans="1:12">
      <c r="A348" t="s">
        <v>386</v>
      </c>
      <c r="B348">
        <v>24</v>
      </c>
      <c r="C348">
        <f t="shared" si="5"/>
        <v>120</v>
      </c>
      <c r="E348" t="s">
        <v>348</v>
      </c>
      <c r="F348">
        <v>37</v>
      </c>
      <c r="H348" t="s">
        <v>385</v>
      </c>
      <c r="I348">
        <v>31</v>
      </c>
      <c r="K348" t="s">
        <v>348</v>
      </c>
      <c r="L348">
        <v>79</v>
      </c>
    </row>
    <row r="349" spans="1:12">
      <c r="A349" t="s">
        <v>387</v>
      </c>
      <c r="B349">
        <v>19</v>
      </c>
      <c r="C349">
        <f t="shared" si="5"/>
        <v>95</v>
      </c>
      <c r="E349" t="s">
        <v>349</v>
      </c>
      <c r="F349">
        <v>39</v>
      </c>
      <c r="H349" t="s">
        <v>348</v>
      </c>
      <c r="I349">
        <v>35</v>
      </c>
      <c r="K349" t="s">
        <v>349</v>
      </c>
      <c r="L349">
        <v>105</v>
      </c>
    </row>
    <row r="350" spans="1:12">
      <c r="A350" t="s">
        <v>388</v>
      </c>
      <c r="B350">
        <v>24</v>
      </c>
      <c r="C350">
        <f t="shared" si="5"/>
        <v>120</v>
      </c>
      <c r="E350" t="s">
        <v>350</v>
      </c>
      <c r="F350">
        <v>24</v>
      </c>
      <c r="H350" t="s">
        <v>349</v>
      </c>
      <c r="I350">
        <v>32</v>
      </c>
      <c r="K350" t="s">
        <v>350</v>
      </c>
      <c r="L350">
        <v>49</v>
      </c>
    </row>
    <row r="351" spans="1:12">
      <c r="A351" t="s">
        <v>389</v>
      </c>
      <c r="B351">
        <v>18</v>
      </c>
      <c r="C351">
        <f t="shared" si="5"/>
        <v>90</v>
      </c>
      <c r="E351" t="s">
        <v>351</v>
      </c>
      <c r="F351">
        <v>47</v>
      </c>
      <c r="H351" t="s">
        <v>350</v>
      </c>
      <c r="I351">
        <v>92</v>
      </c>
      <c r="K351" t="s">
        <v>351</v>
      </c>
      <c r="L351">
        <v>69</v>
      </c>
    </row>
    <row r="352" spans="1:12">
      <c r="A352" t="s">
        <v>390</v>
      </c>
      <c r="B352">
        <v>14</v>
      </c>
      <c r="C352">
        <f t="shared" si="5"/>
        <v>70</v>
      </c>
      <c r="E352" t="s">
        <v>353</v>
      </c>
      <c r="F352">
        <v>13</v>
      </c>
      <c r="H352" t="s">
        <v>351</v>
      </c>
      <c r="I352">
        <v>35</v>
      </c>
      <c r="K352" t="s">
        <v>353</v>
      </c>
      <c r="L352">
        <v>90</v>
      </c>
    </row>
    <row r="353" spans="1:12">
      <c r="A353" t="s">
        <v>391</v>
      </c>
      <c r="B353">
        <v>31</v>
      </c>
      <c r="C353">
        <f t="shared" si="5"/>
        <v>155</v>
      </c>
      <c r="E353" t="s">
        <v>354</v>
      </c>
      <c r="F353">
        <v>50</v>
      </c>
      <c r="H353" t="s">
        <v>353</v>
      </c>
      <c r="I353">
        <v>82</v>
      </c>
      <c r="K353" t="s">
        <v>354</v>
      </c>
      <c r="L353">
        <v>37</v>
      </c>
    </row>
    <row r="354" spans="1:12">
      <c r="A354" t="s">
        <v>392</v>
      </c>
      <c r="B354">
        <v>24</v>
      </c>
      <c r="C354">
        <f t="shared" si="5"/>
        <v>120</v>
      </c>
      <c r="E354" t="s">
        <v>355</v>
      </c>
      <c r="F354">
        <v>34</v>
      </c>
      <c r="H354" t="s">
        <v>354</v>
      </c>
      <c r="I354">
        <v>23</v>
      </c>
      <c r="K354" t="s">
        <v>355</v>
      </c>
      <c r="L354">
        <v>35</v>
      </c>
    </row>
    <row r="355" spans="1:12">
      <c r="A355" t="s">
        <v>393</v>
      </c>
      <c r="B355">
        <v>25</v>
      </c>
      <c r="C355">
        <f t="shared" si="5"/>
        <v>125</v>
      </c>
      <c r="E355" t="s">
        <v>356</v>
      </c>
      <c r="F355">
        <v>34</v>
      </c>
      <c r="H355" t="s">
        <v>355</v>
      </c>
      <c r="I355">
        <v>56</v>
      </c>
      <c r="K355" t="s">
        <v>356</v>
      </c>
      <c r="L355">
        <v>83</v>
      </c>
    </row>
    <row r="356" spans="1:12">
      <c r="A356" t="s">
        <v>394</v>
      </c>
      <c r="B356">
        <v>11</v>
      </c>
      <c r="C356">
        <f t="shared" si="5"/>
        <v>55</v>
      </c>
      <c r="E356" t="s">
        <v>357</v>
      </c>
      <c r="F356">
        <v>37</v>
      </c>
      <c r="H356" t="s">
        <v>356</v>
      </c>
      <c r="I356">
        <v>43</v>
      </c>
      <c r="K356" t="s">
        <v>357</v>
      </c>
      <c r="L356">
        <v>59</v>
      </c>
    </row>
    <row r="357" spans="1:12">
      <c r="A357" t="s">
        <v>395</v>
      </c>
      <c r="B357">
        <v>35</v>
      </c>
      <c r="C357">
        <f t="shared" si="5"/>
        <v>175</v>
      </c>
      <c r="E357" t="s">
        <v>396</v>
      </c>
      <c r="F357">
        <v>55</v>
      </c>
      <c r="H357" t="s">
        <v>357</v>
      </c>
      <c r="I357">
        <v>77</v>
      </c>
      <c r="K357" t="s">
        <v>396</v>
      </c>
      <c r="L357">
        <v>57</v>
      </c>
    </row>
    <row r="358" spans="1:12">
      <c r="A358" t="s">
        <v>397</v>
      </c>
      <c r="B358">
        <v>32</v>
      </c>
      <c r="C358">
        <f t="shared" si="5"/>
        <v>160</v>
      </c>
      <c r="E358" t="s">
        <v>358</v>
      </c>
      <c r="F358">
        <v>69</v>
      </c>
      <c r="H358" t="s">
        <v>396</v>
      </c>
      <c r="I358">
        <v>58</v>
      </c>
      <c r="K358" t="s">
        <v>358</v>
      </c>
      <c r="L358">
        <v>61</v>
      </c>
    </row>
    <row r="359" spans="1:12">
      <c r="A359" t="s">
        <v>398</v>
      </c>
      <c r="B359">
        <v>32</v>
      </c>
      <c r="C359">
        <f t="shared" si="5"/>
        <v>160</v>
      </c>
      <c r="E359" t="s">
        <v>359</v>
      </c>
      <c r="F359">
        <v>51</v>
      </c>
      <c r="H359" t="s">
        <v>358</v>
      </c>
      <c r="I359">
        <v>10</v>
      </c>
      <c r="K359" t="s">
        <v>359</v>
      </c>
      <c r="L359">
        <v>60</v>
      </c>
    </row>
    <row r="360" spans="1:12">
      <c r="A360" t="s">
        <v>399</v>
      </c>
      <c r="B360">
        <v>14</v>
      </c>
      <c r="C360">
        <f t="shared" si="5"/>
        <v>70</v>
      </c>
      <c r="E360" t="s">
        <v>360</v>
      </c>
      <c r="F360">
        <v>52</v>
      </c>
      <c r="H360" t="s">
        <v>359</v>
      </c>
      <c r="I360">
        <v>64</v>
      </c>
      <c r="K360" t="s">
        <v>360</v>
      </c>
      <c r="L360">
        <v>77</v>
      </c>
    </row>
    <row r="361" spans="1:12">
      <c r="A361" t="s">
        <v>400</v>
      </c>
      <c r="B361">
        <v>36</v>
      </c>
      <c r="C361">
        <f t="shared" si="5"/>
        <v>180</v>
      </c>
      <c r="E361" t="s">
        <v>361</v>
      </c>
      <c r="F361">
        <v>69</v>
      </c>
      <c r="H361" t="s">
        <v>360</v>
      </c>
      <c r="I361">
        <v>51</v>
      </c>
      <c r="K361" t="s">
        <v>361</v>
      </c>
      <c r="L361">
        <v>61</v>
      </c>
    </row>
    <row r="362" spans="1:12">
      <c r="A362" t="s">
        <v>401</v>
      </c>
      <c r="B362">
        <v>38</v>
      </c>
      <c r="C362">
        <f t="shared" si="5"/>
        <v>190</v>
      </c>
      <c r="E362" t="s">
        <v>362</v>
      </c>
      <c r="F362">
        <v>24</v>
      </c>
      <c r="H362" t="s">
        <v>361</v>
      </c>
      <c r="I362">
        <v>52</v>
      </c>
      <c r="K362" t="s">
        <v>362</v>
      </c>
      <c r="L362">
        <v>53</v>
      </c>
    </row>
    <row r="363" spans="1:12">
      <c r="A363" t="s">
        <v>402</v>
      </c>
      <c r="B363">
        <v>23</v>
      </c>
      <c r="C363">
        <f t="shared" si="5"/>
        <v>115</v>
      </c>
      <c r="E363" t="s">
        <v>364</v>
      </c>
      <c r="F363">
        <v>44</v>
      </c>
      <c r="H363" t="s">
        <v>362</v>
      </c>
      <c r="I363">
        <v>43</v>
      </c>
      <c r="K363" t="s">
        <v>364</v>
      </c>
      <c r="L363">
        <v>60</v>
      </c>
    </row>
    <row r="364" spans="1:12">
      <c r="A364" t="s">
        <v>403</v>
      </c>
      <c r="B364">
        <v>36</v>
      </c>
      <c r="C364">
        <f t="shared" si="5"/>
        <v>180</v>
      </c>
      <c r="E364" t="s">
        <v>365</v>
      </c>
      <c r="F364">
        <v>14</v>
      </c>
      <c r="H364" t="s">
        <v>364</v>
      </c>
      <c r="I364">
        <v>23</v>
      </c>
      <c r="K364" t="s">
        <v>365</v>
      </c>
      <c r="L364">
        <v>57</v>
      </c>
    </row>
    <row r="365" spans="1:12">
      <c r="A365" t="s">
        <v>404</v>
      </c>
      <c r="B365">
        <v>23</v>
      </c>
      <c r="C365">
        <f t="shared" si="5"/>
        <v>115</v>
      </c>
      <c r="E365" t="s">
        <v>366</v>
      </c>
      <c r="F365">
        <v>60</v>
      </c>
      <c r="H365" t="s">
        <v>365</v>
      </c>
      <c r="I365">
        <v>44</v>
      </c>
      <c r="K365" t="s">
        <v>366</v>
      </c>
      <c r="L365">
        <v>76</v>
      </c>
    </row>
    <row r="366" spans="1:12">
      <c r="A366" t="s">
        <v>405</v>
      </c>
      <c r="B366">
        <v>12</v>
      </c>
      <c r="C366">
        <f t="shared" si="5"/>
        <v>60</v>
      </c>
      <c r="E366" t="s">
        <v>367</v>
      </c>
      <c r="F366">
        <v>76</v>
      </c>
      <c r="H366" t="s">
        <v>366</v>
      </c>
      <c r="I366">
        <v>45</v>
      </c>
      <c r="K366" t="s">
        <v>367</v>
      </c>
      <c r="L366">
        <v>73</v>
      </c>
    </row>
    <row r="367" spans="1:12">
      <c r="A367" t="s">
        <v>406</v>
      </c>
      <c r="B367">
        <v>25</v>
      </c>
      <c r="C367">
        <f t="shared" si="5"/>
        <v>125</v>
      </c>
      <c r="E367" t="s">
        <v>407</v>
      </c>
      <c r="F367">
        <v>72</v>
      </c>
      <c r="H367" t="s">
        <v>367</v>
      </c>
      <c r="I367">
        <v>35</v>
      </c>
      <c r="K367" t="s">
        <v>407</v>
      </c>
      <c r="L367">
        <v>113</v>
      </c>
    </row>
    <row r="368" spans="1:12">
      <c r="A368" t="s">
        <v>408</v>
      </c>
      <c r="B368">
        <v>15</v>
      </c>
      <c r="C368">
        <f t="shared" si="5"/>
        <v>75</v>
      </c>
      <c r="E368" t="s">
        <v>368</v>
      </c>
      <c r="F368">
        <v>32</v>
      </c>
      <c r="H368" t="s">
        <v>407</v>
      </c>
      <c r="I368">
        <v>73</v>
      </c>
      <c r="K368" t="s">
        <v>368</v>
      </c>
      <c r="L368">
        <v>80</v>
      </c>
    </row>
    <row r="369" spans="1:12">
      <c r="A369" t="s">
        <v>409</v>
      </c>
      <c r="B369">
        <v>29</v>
      </c>
      <c r="C369">
        <f t="shared" si="5"/>
        <v>145</v>
      </c>
      <c r="E369" t="s">
        <v>369</v>
      </c>
      <c r="F369">
        <v>41</v>
      </c>
      <c r="H369" t="s">
        <v>368</v>
      </c>
      <c r="I369">
        <v>26</v>
      </c>
      <c r="K369" t="s">
        <v>369</v>
      </c>
      <c r="L369">
        <v>80</v>
      </c>
    </row>
    <row r="370" spans="1:12">
      <c r="A370" t="s">
        <v>410</v>
      </c>
      <c r="B370">
        <v>20</v>
      </c>
      <c r="C370">
        <f t="shared" si="5"/>
        <v>100</v>
      </c>
      <c r="E370" t="s">
        <v>370</v>
      </c>
      <c r="F370">
        <v>18</v>
      </c>
      <c r="H370" t="s">
        <v>369</v>
      </c>
      <c r="I370">
        <v>31</v>
      </c>
      <c r="K370" t="s">
        <v>370</v>
      </c>
      <c r="L370">
        <v>101</v>
      </c>
    </row>
    <row r="371" spans="1:12">
      <c r="A371" t="s">
        <v>411</v>
      </c>
      <c r="B371">
        <v>37</v>
      </c>
      <c r="C371">
        <f t="shared" si="5"/>
        <v>185</v>
      </c>
      <c r="E371" t="s">
        <v>371</v>
      </c>
      <c r="F371">
        <v>21</v>
      </c>
      <c r="H371" t="s">
        <v>370</v>
      </c>
      <c r="I371">
        <v>42</v>
      </c>
      <c r="K371" t="s">
        <v>371</v>
      </c>
      <c r="L371">
        <v>81</v>
      </c>
    </row>
    <row r="372" spans="1:12">
      <c r="A372" t="s">
        <v>412</v>
      </c>
      <c r="B372">
        <v>28</v>
      </c>
      <c r="C372">
        <f t="shared" si="5"/>
        <v>140</v>
      </c>
      <c r="E372" t="s">
        <v>372</v>
      </c>
      <c r="F372">
        <v>69</v>
      </c>
      <c r="H372" t="s">
        <v>371</v>
      </c>
      <c r="I372">
        <v>74</v>
      </c>
      <c r="K372" t="s">
        <v>372</v>
      </c>
      <c r="L372">
        <v>90</v>
      </c>
    </row>
    <row r="373" spans="1:12">
      <c r="A373" t="s">
        <v>413</v>
      </c>
      <c r="B373">
        <v>15</v>
      </c>
      <c r="C373">
        <f t="shared" si="5"/>
        <v>75</v>
      </c>
      <c r="E373" t="s">
        <v>373</v>
      </c>
      <c r="F373">
        <v>45</v>
      </c>
      <c r="H373" t="s">
        <v>372</v>
      </c>
      <c r="I373">
        <v>86</v>
      </c>
      <c r="K373" t="s">
        <v>373</v>
      </c>
      <c r="L373">
        <v>87</v>
      </c>
    </row>
    <row r="374" spans="1:12">
      <c r="A374" t="s">
        <v>414</v>
      </c>
      <c r="B374">
        <v>15</v>
      </c>
      <c r="C374">
        <f t="shared" si="5"/>
        <v>75</v>
      </c>
      <c r="E374" t="s">
        <v>375</v>
      </c>
      <c r="F374">
        <v>65</v>
      </c>
      <c r="H374" t="s">
        <v>373</v>
      </c>
      <c r="I374">
        <v>53</v>
      </c>
      <c r="K374" t="s">
        <v>375</v>
      </c>
      <c r="L374">
        <v>66</v>
      </c>
    </row>
    <row r="375" spans="1:12">
      <c r="A375" t="s">
        <v>415</v>
      </c>
      <c r="B375">
        <v>23</v>
      </c>
      <c r="C375">
        <f t="shared" si="5"/>
        <v>115</v>
      </c>
      <c r="E375" t="s">
        <v>376</v>
      </c>
      <c r="F375">
        <v>15</v>
      </c>
      <c r="H375" t="s">
        <v>375</v>
      </c>
      <c r="I375">
        <v>64</v>
      </c>
      <c r="K375" t="s">
        <v>376</v>
      </c>
      <c r="L375">
        <v>67</v>
      </c>
    </row>
    <row r="376" spans="1:12">
      <c r="A376" t="s">
        <v>416</v>
      </c>
      <c r="B376">
        <v>31</v>
      </c>
      <c r="C376">
        <f t="shared" si="5"/>
        <v>155</v>
      </c>
      <c r="E376" t="s">
        <v>377</v>
      </c>
      <c r="F376">
        <v>22</v>
      </c>
      <c r="H376" t="s">
        <v>376</v>
      </c>
      <c r="I376">
        <v>40</v>
      </c>
      <c r="K376" t="s">
        <v>377</v>
      </c>
      <c r="L376">
        <v>51</v>
      </c>
    </row>
    <row r="377" spans="1:12">
      <c r="A377" t="s">
        <v>417</v>
      </c>
      <c r="B377">
        <v>10</v>
      </c>
      <c r="C377">
        <f t="shared" si="5"/>
        <v>50</v>
      </c>
      <c r="E377" t="s">
        <v>418</v>
      </c>
      <c r="F377">
        <v>58</v>
      </c>
      <c r="H377" t="s">
        <v>377</v>
      </c>
      <c r="I377">
        <v>79</v>
      </c>
      <c r="K377" t="s">
        <v>418</v>
      </c>
      <c r="L377">
        <v>61</v>
      </c>
    </row>
    <row r="378" spans="1:12">
      <c r="A378" t="s">
        <v>419</v>
      </c>
      <c r="B378">
        <v>11</v>
      </c>
      <c r="C378">
        <f t="shared" si="5"/>
        <v>55</v>
      </c>
      <c r="E378" t="s">
        <v>378</v>
      </c>
      <c r="F378">
        <v>40</v>
      </c>
      <c r="H378" t="s">
        <v>418</v>
      </c>
      <c r="I378">
        <v>10</v>
      </c>
      <c r="K378" t="s">
        <v>378</v>
      </c>
      <c r="L378">
        <v>84</v>
      </c>
    </row>
    <row r="379" spans="1:12">
      <c r="A379" t="s">
        <v>420</v>
      </c>
      <c r="B379">
        <v>14</v>
      </c>
      <c r="C379">
        <f t="shared" si="5"/>
        <v>70</v>
      </c>
      <c r="E379" t="s">
        <v>379</v>
      </c>
      <c r="F379">
        <v>67</v>
      </c>
      <c r="H379" t="s">
        <v>378</v>
      </c>
      <c r="I379">
        <v>53</v>
      </c>
      <c r="K379" t="s">
        <v>379</v>
      </c>
      <c r="L379">
        <v>114</v>
      </c>
    </row>
    <row r="380" spans="1:12">
      <c r="A380" t="s">
        <v>421</v>
      </c>
      <c r="B380">
        <v>42</v>
      </c>
      <c r="C380">
        <f t="shared" si="5"/>
        <v>210</v>
      </c>
      <c r="E380" t="s">
        <v>380</v>
      </c>
      <c r="F380">
        <v>68</v>
      </c>
      <c r="H380" t="s">
        <v>379</v>
      </c>
      <c r="I380">
        <v>71</v>
      </c>
      <c r="K380" t="s">
        <v>380</v>
      </c>
      <c r="L380">
        <v>77</v>
      </c>
    </row>
    <row r="381" spans="1:12">
      <c r="A381" t="s">
        <v>422</v>
      </c>
      <c r="B381">
        <v>45</v>
      </c>
      <c r="C381">
        <f t="shared" si="5"/>
        <v>225</v>
      </c>
      <c r="E381" t="s">
        <v>381</v>
      </c>
      <c r="F381">
        <v>49</v>
      </c>
      <c r="H381" t="s">
        <v>380</v>
      </c>
      <c r="I381">
        <v>49</v>
      </c>
      <c r="K381" t="s">
        <v>381</v>
      </c>
      <c r="L381">
        <v>65</v>
      </c>
    </row>
    <row r="382" spans="1:12">
      <c r="A382" t="s">
        <v>423</v>
      </c>
      <c r="B382">
        <v>29</v>
      </c>
      <c r="C382">
        <f t="shared" si="5"/>
        <v>145</v>
      </c>
      <c r="E382" t="s">
        <v>382</v>
      </c>
      <c r="F382">
        <v>83</v>
      </c>
      <c r="H382" t="s">
        <v>381</v>
      </c>
      <c r="I382">
        <v>58</v>
      </c>
      <c r="K382" t="s">
        <v>382</v>
      </c>
      <c r="L382">
        <v>100</v>
      </c>
    </row>
    <row r="383" spans="1:12">
      <c r="A383" t="s">
        <v>424</v>
      </c>
      <c r="B383">
        <v>18</v>
      </c>
      <c r="C383">
        <f t="shared" si="5"/>
        <v>90</v>
      </c>
      <c r="E383" t="s">
        <v>383</v>
      </c>
      <c r="F383">
        <v>81</v>
      </c>
      <c r="H383" t="s">
        <v>382</v>
      </c>
      <c r="I383">
        <v>50</v>
      </c>
      <c r="K383" t="s">
        <v>383</v>
      </c>
      <c r="L383">
        <v>95</v>
      </c>
    </row>
    <row r="384" spans="1:12">
      <c r="A384" t="s">
        <v>425</v>
      </c>
      <c r="B384">
        <v>9</v>
      </c>
      <c r="C384">
        <f t="shared" si="5"/>
        <v>45</v>
      </c>
      <c r="E384" t="s">
        <v>384</v>
      </c>
      <c r="F384">
        <v>80</v>
      </c>
      <c r="H384" t="s">
        <v>383</v>
      </c>
      <c r="I384">
        <v>39</v>
      </c>
      <c r="K384" t="s">
        <v>384</v>
      </c>
      <c r="L384">
        <v>104</v>
      </c>
    </row>
    <row r="385" spans="1:12">
      <c r="A385" t="s">
        <v>426</v>
      </c>
      <c r="B385">
        <v>36</v>
      </c>
      <c r="C385">
        <f t="shared" si="5"/>
        <v>180</v>
      </c>
      <c r="E385" t="s">
        <v>386</v>
      </c>
      <c r="F385">
        <v>32</v>
      </c>
      <c r="H385" t="s">
        <v>384</v>
      </c>
      <c r="I385">
        <v>36</v>
      </c>
      <c r="K385" t="s">
        <v>386</v>
      </c>
      <c r="L385">
        <v>72</v>
      </c>
    </row>
    <row r="386" spans="1:12">
      <c r="A386" t="s">
        <v>427</v>
      </c>
      <c r="B386">
        <v>33</v>
      </c>
      <c r="C386">
        <f t="shared" si="5"/>
        <v>165</v>
      </c>
      <c r="E386" t="s">
        <v>387</v>
      </c>
      <c r="F386">
        <v>74</v>
      </c>
      <c r="H386" t="s">
        <v>386</v>
      </c>
      <c r="I386">
        <v>46</v>
      </c>
      <c r="K386" t="s">
        <v>387</v>
      </c>
      <c r="L386">
        <v>53</v>
      </c>
    </row>
    <row r="387" spans="1:12">
      <c r="A387" t="s">
        <v>428</v>
      </c>
      <c r="B387">
        <v>12</v>
      </c>
      <c r="C387">
        <f t="shared" ref="C387:C450" si="6">B387*5</f>
        <v>60</v>
      </c>
      <c r="E387" t="s">
        <v>429</v>
      </c>
      <c r="F387">
        <v>63</v>
      </c>
      <c r="H387" t="s">
        <v>387</v>
      </c>
      <c r="I387">
        <v>49</v>
      </c>
      <c r="K387" t="s">
        <v>429</v>
      </c>
      <c r="L387">
        <v>66</v>
      </c>
    </row>
    <row r="388" spans="1:12">
      <c r="A388" t="s">
        <v>430</v>
      </c>
      <c r="B388">
        <v>21</v>
      </c>
      <c r="C388">
        <f t="shared" si="6"/>
        <v>105</v>
      </c>
      <c r="E388" t="s">
        <v>388</v>
      </c>
      <c r="F388">
        <v>79</v>
      </c>
      <c r="H388" t="s">
        <v>429</v>
      </c>
      <c r="I388">
        <v>36</v>
      </c>
      <c r="K388" t="s">
        <v>388</v>
      </c>
      <c r="L388">
        <v>82</v>
      </c>
    </row>
    <row r="389" spans="1:12">
      <c r="A389" t="s">
        <v>431</v>
      </c>
      <c r="B389">
        <v>31</v>
      </c>
      <c r="C389">
        <f t="shared" si="6"/>
        <v>155</v>
      </c>
      <c r="E389" t="s">
        <v>389</v>
      </c>
      <c r="F389">
        <v>30</v>
      </c>
      <c r="H389" t="s">
        <v>388</v>
      </c>
      <c r="I389">
        <v>37</v>
      </c>
      <c r="K389" t="s">
        <v>389</v>
      </c>
      <c r="L389">
        <v>91</v>
      </c>
    </row>
    <row r="390" spans="1:12">
      <c r="A390" t="s">
        <v>432</v>
      </c>
      <c r="B390">
        <v>38</v>
      </c>
      <c r="C390">
        <f t="shared" si="6"/>
        <v>190</v>
      </c>
      <c r="E390" t="s">
        <v>390</v>
      </c>
      <c r="F390">
        <v>48</v>
      </c>
      <c r="H390" t="s">
        <v>389</v>
      </c>
      <c r="I390">
        <v>60</v>
      </c>
      <c r="K390" t="s">
        <v>390</v>
      </c>
      <c r="L390">
        <v>66</v>
      </c>
    </row>
    <row r="391" spans="1:12">
      <c r="A391" t="s">
        <v>433</v>
      </c>
      <c r="B391">
        <v>33</v>
      </c>
      <c r="C391">
        <f t="shared" si="6"/>
        <v>165</v>
      </c>
      <c r="E391" t="s">
        <v>391</v>
      </c>
      <c r="F391">
        <v>63</v>
      </c>
      <c r="H391" t="s">
        <v>390</v>
      </c>
      <c r="I391">
        <v>36</v>
      </c>
      <c r="K391" t="s">
        <v>391</v>
      </c>
      <c r="L391">
        <v>60</v>
      </c>
    </row>
    <row r="392" spans="1:12">
      <c r="A392" t="s">
        <v>434</v>
      </c>
      <c r="B392">
        <v>24</v>
      </c>
      <c r="C392">
        <f t="shared" si="6"/>
        <v>120</v>
      </c>
      <c r="E392" t="s">
        <v>392</v>
      </c>
      <c r="F392">
        <v>36</v>
      </c>
      <c r="H392" t="s">
        <v>391</v>
      </c>
      <c r="I392">
        <v>101</v>
      </c>
      <c r="K392" t="s">
        <v>392</v>
      </c>
      <c r="L392">
        <v>40</v>
      </c>
    </row>
    <row r="393" spans="1:12">
      <c r="A393" t="s">
        <v>435</v>
      </c>
      <c r="B393">
        <v>23</v>
      </c>
      <c r="C393">
        <f t="shared" si="6"/>
        <v>115</v>
      </c>
      <c r="E393" t="s">
        <v>393</v>
      </c>
      <c r="F393">
        <v>71</v>
      </c>
      <c r="H393" t="s">
        <v>392</v>
      </c>
      <c r="I393">
        <v>64</v>
      </c>
      <c r="K393" t="s">
        <v>393</v>
      </c>
      <c r="L393">
        <v>70</v>
      </c>
    </row>
    <row r="394" spans="1:12">
      <c r="A394" t="s">
        <v>436</v>
      </c>
      <c r="B394">
        <v>22</v>
      </c>
      <c r="C394">
        <f t="shared" si="6"/>
        <v>110</v>
      </c>
      <c r="E394" t="s">
        <v>394</v>
      </c>
      <c r="F394">
        <v>24</v>
      </c>
      <c r="H394" t="s">
        <v>393</v>
      </c>
      <c r="I394">
        <v>44</v>
      </c>
      <c r="K394" t="s">
        <v>394</v>
      </c>
      <c r="L394">
        <v>40</v>
      </c>
    </row>
    <row r="395" spans="1:12">
      <c r="A395" t="s">
        <v>437</v>
      </c>
      <c r="B395">
        <v>23</v>
      </c>
      <c r="C395">
        <f t="shared" si="6"/>
        <v>115</v>
      </c>
      <c r="E395" t="s">
        <v>395</v>
      </c>
      <c r="F395">
        <v>46</v>
      </c>
      <c r="H395" t="s">
        <v>394</v>
      </c>
      <c r="I395">
        <v>48</v>
      </c>
      <c r="K395" t="s">
        <v>395</v>
      </c>
      <c r="L395">
        <v>97</v>
      </c>
    </row>
    <row r="396" spans="1:12">
      <c r="A396" t="s">
        <v>438</v>
      </c>
      <c r="B396">
        <v>36</v>
      </c>
      <c r="C396">
        <f t="shared" si="6"/>
        <v>180</v>
      </c>
      <c r="E396" t="s">
        <v>397</v>
      </c>
      <c r="F396">
        <v>48</v>
      </c>
      <c r="H396" t="s">
        <v>395</v>
      </c>
      <c r="I396">
        <v>67</v>
      </c>
      <c r="K396" t="s">
        <v>397</v>
      </c>
      <c r="L396">
        <v>110</v>
      </c>
    </row>
    <row r="397" spans="1:12">
      <c r="A397" t="s">
        <v>439</v>
      </c>
      <c r="B397">
        <v>31</v>
      </c>
      <c r="C397">
        <f t="shared" si="6"/>
        <v>155</v>
      </c>
      <c r="E397" t="s">
        <v>440</v>
      </c>
      <c r="F397">
        <v>53</v>
      </c>
      <c r="H397" t="s">
        <v>397</v>
      </c>
      <c r="I397">
        <v>61</v>
      </c>
      <c r="K397" t="s">
        <v>440</v>
      </c>
      <c r="L397">
        <v>27</v>
      </c>
    </row>
    <row r="398" spans="1:12">
      <c r="A398" t="s">
        <v>441</v>
      </c>
      <c r="B398">
        <v>11</v>
      </c>
      <c r="C398">
        <f t="shared" si="6"/>
        <v>55</v>
      </c>
      <c r="E398" t="s">
        <v>398</v>
      </c>
      <c r="F398">
        <v>36</v>
      </c>
      <c r="H398" t="s">
        <v>440</v>
      </c>
      <c r="I398">
        <v>69</v>
      </c>
      <c r="K398" t="s">
        <v>398</v>
      </c>
      <c r="L398">
        <v>45</v>
      </c>
    </row>
    <row r="399" spans="1:12">
      <c r="A399" t="s">
        <v>442</v>
      </c>
      <c r="B399">
        <v>15</v>
      </c>
      <c r="C399">
        <f t="shared" si="6"/>
        <v>75</v>
      </c>
      <c r="E399" t="s">
        <v>399</v>
      </c>
      <c r="F399">
        <v>36</v>
      </c>
      <c r="H399" t="s">
        <v>398</v>
      </c>
      <c r="I399">
        <v>59</v>
      </c>
      <c r="K399" t="s">
        <v>399</v>
      </c>
      <c r="L399">
        <v>67</v>
      </c>
    </row>
    <row r="400" spans="1:12">
      <c r="A400" t="s">
        <v>443</v>
      </c>
      <c r="B400">
        <v>35</v>
      </c>
      <c r="C400">
        <f t="shared" si="6"/>
        <v>175</v>
      </c>
      <c r="E400" t="s">
        <v>400</v>
      </c>
      <c r="F400">
        <v>10</v>
      </c>
      <c r="H400" t="s">
        <v>399</v>
      </c>
      <c r="I400">
        <v>51</v>
      </c>
      <c r="K400" t="s">
        <v>400</v>
      </c>
      <c r="L400">
        <v>73</v>
      </c>
    </row>
    <row r="401" spans="1:12">
      <c r="A401" t="s">
        <v>444</v>
      </c>
      <c r="B401">
        <v>23</v>
      </c>
      <c r="C401">
        <f t="shared" si="6"/>
        <v>115</v>
      </c>
      <c r="E401" t="s">
        <v>401</v>
      </c>
      <c r="F401">
        <v>73</v>
      </c>
      <c r="H401" t="s">
        <v>400</v>
      </c>
      <c r="I401">
        <v>72</v>
      </c>
      <c r="K401" t="s">
        <v>401</v>
      </c>
      <c r="L401">
        <v>42</v>
      </c>
    </row>
    <row r="402" spans="1:12">
      <c r="A402" t="s">
        <v>445</v>
      </c>
      <c r="B402">
        <v>18</v>
      </c>
      <c r="C402">
        <f t="shared" si="6"/>
        <v>90</v>
      </c>
      <c r="E402" t="s">
        <v>402</v>
      </c>
      <c r="F402">
        <v>57</v>
      </c>
      <c r="H402" t="s">
        <v>401</v>
      </c>
      <c r="I402">
        <v>26</v>
      </c>
      <c r="K402" t="s">
        <v>402</v>
      </c>
      <c r="L402">
        <v>90</v>
      </c>
    </row>
    <row r="403" spans="1:12">
      <c r="A403" t="s">
        <v>446</v>
      </c>
      <c r="B403">
        <v>13</v>
      </c>
      <c r="C403">
        <f t="shared" si="6"/>
        <v>65</v>
      </c>
      <c r="E403" t="s">
        <v>403</v>
      </c>
      <c r="F403">
        <v>69</v>
      </c>
      <c r="H403" t="s">
        <v>402</v>
      </c>
      <c r="I403">
        <v>24</v>
      </c>
      <c r="K403" t="s">
        <v>403</v>
      </c>
      <c r="L403">
        <v>42</v>
      </c>
    </row>
    <row r="404" spans="1:12">
      <c r="A404" t="s">
        <v>447</v>
      </c>
      <c r="B404">
        <v>13</v>
      </c>
      <c r="C404">
        <f t="shared" si="6"/>
        <v>65</v>
      </c>
      <c r="E404" t="s">
        <v>404</v>
      </c>
      <c r="F404">
        <v>45</v>
      </c>
      <c r="H404" t="s">
        <v>403</v>
      </c>
      <c r="I404">
        <v>34</v>
      </c>
      <c r="K404" t="s">
        <v>404</v>
      </c>
      <c r="L404">
        <v>61</v>
      </c>
    </row>
    <row r="405" spans="1:12">
      <c r="A405" t="s">
        <v>448</v>
      </c>
      <c r="B405">
        <v>38</v>
      </c>
      <c r="C405">
        <f t="shared" si="6"/>
        <v>190</v>
      </c>
      <c r="E405" t="s">
        <v>405</v>
      </c>
      <c r="F405">
        <v>53</v>
      </c>
      <c r="H405" t="s">
        <v>404</v>
      </c>
      <c r="I405">
        <v>55</v>
      </c>
      <c r="K405" t="s">
        <v>405</v>
      </c>
      <c r="L405">
        <v>51</v>
      </c>
    </row>
    <row r="406" spans="1:12">
      <c r="A406" t="s">
        <v>449</v>
      </c>
      <c r="B406">
        <v>10</v>
      </c>
      <c r="C406">
        <f t="shared" si="6"/>
        <v>50</v>
      </c>
      <c r="E406" t="s">
        <v>406</v>
      </c>
      <c r="F406">
        <v>49</v>
      </c>
      <c r="H406" t="s">
        <v>405</v>
      </c>
      <c r="I406">
        <v>52</v>
      </c>
      <c r="K406" t="s">
        <v>406</v>
      </c>
      <c r="L406">
        <v>74</v>
      </c>
    </row>
    <row r="407" spans="1:12">
      <c r="A407" t="s">
        <v>450</v>
      </c>
      <c r="B407">
        <v>31</v>
      </c>
      <c r="C407">
        <f t="shared" si="6"/>
        <v>155</v>
      </c>
      <c r="E407" t="s">
        <v>451</v>
      </c>
      <c r="F407">
        <v>71</v>
      </c>
      <c r="H407" t="s">
        <v>406</v>
      </c>
      <c r="I407">
        <v>27</v>
      </c>
      <c r="K407" t="s">
        <v>451</v>
      </c>
      <c r="L407">
        <v>65</v>
      </c>
    </row>
    <row r="408" spans="1:12">
      <c r="A408" t="s">
        <v>452</v>
      </c>
      <c r="B408">
        <v>26</v>
      </c>
      <c r="C408">
        <f t="shared" si="6"/>
        <v>130</v>
      </c>
      <c r="E408" t="s">
        <v>408</v>
      </c>
      <c r="F408">
        <v>59</v>
      </c>
      <c r="H408" t="s">
        <v>451</v>
      </c>
      <c r="I408">
        <v>59</v>
      </c>
      <c r="K408" t="s">
        <v>408</v>
      </c>
      <c r="L408">
        <v>76</v>
      </c>
    </row>
    <row r="409" spans="1:12">
      <c r="A409" t="s">
        <v>453</v>
      </c>
      <c r="B409">
        <v>14</v>
      </c>
      <c r="C409">
        <f t="shared" si="6"/>
        <v>70</v>
      </c>
      <c r="E409" t="s">
        <v>409</v>
      </c>
      <c r="F409">
        <v>45</v>
      </c>
      <c r="H409" t="s">
        <v>408</v>
      </c>
      <c r="I409">
        <v>24</v>
      </c>
      <c r="K409" t="s">
        <v>409</v>
      </c>
      <c r="L409">
        <v>71</v>
      </c>
    </row>
    <row r="410" spans="1:12">
      <c r="A410" t="s">
        <v>454</v>
      </c>
      <c r="B410">
        <v>20</v>
      </c>
      <c r="C410">
        <f t="shared" si="6"/>
        <v>100</v>
      </c>
      <c r="E410" t="s">
        <v>410</v>
      </c>
      <c r="F410">
        <v>64</v>
      </c>
      <c r="H410" t="s">
        <v>409</v>
      </c>
      <c r="I410">
        <v>66</v>
      </c>
      <c r="K410" t="s">
        <v>410</v>
      </c>
      <c r="L410">
        <v>47</v>
      </c>
    </row>
    <row r="411" spans="1:12">
      <c r="A411" t="s">
        <v>455</v>
      </c>
      <c r="B411">
        <v>1</v>
      </c>
      <c r="C411">
        <f t="shared" si="6"/>
        <v>5</v>
      </c>
      <c r="E411" t="s">
        <v>411</v>
      </c>
      <c r="F411">
        <v>38</v>
      </c>
      <c r="H411" t="s">
        <v>410</v>
      </c>
      <c r="I411">
        <v>20</v>
      </c>
      <c r="K411" t="s">
        <v>411</v>
      </c>
      <c r="L411">
        <v>95</v>
      </c>
    </row>
    <row r="412" spans="1:12">
      <c r="A412" t="s">
        <v>456</v>
      </c>
      <c r="B412">
        <v>28</v>
      </c>
      <c r="C412">
        <f t="shared" si="6"/>
        <v>140</v>
      </c>
      <c r="E412" t="s">
        <v>412</v>
      </c>
      <c r="F412">
        <v>52</v>
      </c>
      <c r="H412" t="s">
        <v>411</v>
      </c>
      <c r="I412">
        <v>25</v>
      </c>
      <c r="K412" t="s">
        <v>412</v>
      </c>
      <c r="L412">
        <v>63</v>
      </c>
    </row>
    <row r="413" spans="1:12">
      <c r="A413" t="s">
        <v>457</v>
      </c>
      <c r="B413">
        <v>30</v>
      </c>
      <c r="C413">
        <f t="shared" si="6"/>
        <v>150</v>
      </c>
      <c r="E413" t="s">
        <v>413</v>
      </c>
      <c r="F413">
        <v>58</v>
      </c>
      <c r="H413" t="s">
        <v>412</v>
      </c>
      <c r="I413">
        <v>42</v>
      </c>
      <c r="K413" t="s">
        <v>413</v>
      </c>
      <c r="L413">
        <v>65</v>
      </c>
    </row>
    <row r="414" spans="1:12">
      <c r="A414" t="s">
        <v>458</v>
      </c>
      <c r="B414">
        <v>12</v>
      </c>
      <c r="C414">
        <f t="shared" si="6"/>
        <v>60</v>
      </c>
      <c r="E414" t="s">
        <v>414</v>
      </c>
      <c r="F414">
        <v>48</v>
      </c>
      <c r="H414" t="s">
        <v>413</v>
      </c>
      <c r="I414">
        <v>58</v>
      </c>
      <c r="K414" t="s">
        <v>414</v>
      </c>
      <c r="L414">
        <v>55</v>
      </c>
    </row>
    <row r="415" spans="1:12">
      <c r="A415" t="s">
        <v>459</v>
      </c>
      <c r="B415">
        <v>14</v>
      </c>
      <c r="C415">
        <f t="shared" si="6"/>
        <v>70</v>
      </c>
      <c r="E415" t="s">
        <v>415</v>
      </c>
      <c r="F415">
        <v>17</v>
      </c>
      <c r="H415" t="s">
        <v>414</v>
      </c>
      <c r="I415">
        <v>47</v>
      </c>
      <c r="K415" t="s">
        <v>415</v>
      </c>
      <c r="L415">
        <v>100</v>
      </c>
    </row>
    <row r="416" spans="1:12">
      <c r="A416" t="s">
        <v>460</v>
      </c>
      <c r="B416">
        <v>18</v>
      </c>
      <c r="C416">
        <f t="shared" si="6"/>
        <v>90</v>
      </c>
      <c r="E416" t="s">
        <v>416</v>
      </c>
      <c r="F416">
        <v>61</v>
      </c>
      <c r="H416" t="s">
        <v>415</v>
      </c>
      <c r="I416">
        <v>28</v>
      </c>
      <c r="K416" t="s">
        <v>416</v>
      </c>
      <c r="L416">
        <v>68</v>
      </c>
    </row>
    <row r="417" spans="1:12">
      <c r="A417" t="s">
        <v>461</v>
      </c>
      <c r="B417">
        <v>24</v>
      </c>
      <c r="C417">
        <f t="shared" si="6"/>
        <v>120</v>
      </c>
      <c r="E417" t="s">
        <v>462</v>
      </c>
      <c r="F417">
        <v>45</v>
      </c>
      <c r="H417" t="s">
        <v>416</v>
      </c>
      <c r="I417">
        <v>49</v>
      </c>
      <c r="K417" t="s">
        <v>462</v>
      </c>
      <c r="L417">
        <v>102</v>
      </c>
    </row>
    <row r="418" spans="1:12">
      <c r="A418" t="s">
        <v>463</v>
      </c>
      <c r="B418">
        <v>22</v>
      </c>
      <c r="C418">
        <f t="shared" si="6"/>
        <v>110</v>
      </c>
      <c r="E418" t="s">
        <v>417</v>
      </c>
      <c r="F418">
        <v>51</v>
      </c>
      <c r="H418" t="s">
        <v>462</v>
      </c>
      <c r="I418">
        <v>60</v>
      </c>
      <c r="K418" t="s">
        <v>417</v>
      </c>
      <c r="L418">
        <v>59</v>
      </c>
    </row>
    <row r="419" spans="1:12">
      <c r="A419" t="s">
        <v>464</v>
      </c>
      <c r="B419">
        <v>44</v>
      </c>
      <c r="C419">
        <f t="shared" si="6"/>
        <v>220</v>
      </c>
      <c r="E419" t="s">
        <v>419</v>
      </c>
      <c r="F419">
        <v>32</v>
      </c>
      <c r="H419" t="s">
        <v>417</v>
      </c>
      <c r="I419">
        <v>37</v>
      </c>
      <c r="K419" t="s">
        <v>419</v>
      </c>
      <c r="L419">
        <v>78</v>
      </c>
    </row>
    <row r="420" spans="1:12">
      <c r="A420" t="s">
        <v>465</v>
      </c>
      <c r="B420">
        <v>27</v>
      </c>
      <c r="C420">
        <f t="shared" si="6"/>
        <v>135</v>
      </c>
      <c r="E420" t="s">
        <v>420</v>
      </c>
      <c r="F420">
        <v>43</v>
      </c>
      <c r="H420" t="s">
        <v>419</v>
      </c>
      <c r="I420">
        <v>69</v>
      </c>
      <c r="K420" t="s">
        <v>420</v>
      </c>
      <c r="L420">
        <v>60</v>
      </c>
    </row>
    <row r="421" spans="1:12">
      <c r="A421" t="s">
        <v>466</v>
      </c>
      <c r="B421">
        <v>21</v>
      </c>
      <c r="C421">
        <f t="shared" si="6"/>
        <v>105</v>
      </c>
      <c r="E421" t="s">
        <v>421</v>
      </c>
      <c r="F421">
        <v>29</v>
      </c>
      <c r="H421" t="s">
        <v>420</v>
      </c>
      <c r="I421">
        <v>50</v>
      </c>
      <c r="K421" t="s">
        <v>421</v>
      </c>
      <c r="L421">
        <v>106</v>
      </c>
    </row>
    <row r="422" spans="1:12">
      <c r="A422" t="s">
        <v>467</v>
      </c>
      <c r="B422">
        <v>8</v>
      </c>
      <c r="C422">
        <f t="shared" si="6"/>
        <v>40</v>
      </c>
      <c r="E422" t="s">
        <v>422</v>
      </c>
      <c r="F422">
        <v>27</v>
      </c>
      <c r="H422" t="s">
        <v>421</v>
      </c>
      <c r="I422">
        <v>83</v>
      </c>
      <c r="K422" t="s">
        <v>422</v>
      </c>
      <c r="L422">
        <v>39</v>
      </c>
    </row>
    <row r="423" spans="1:12">
      <c r="A423" t="s">
        <v>468</v>
      </c>
      <c r="B423">
        <v>25</v>
      </c>
      <c r="C423">
        <f t="shared" si="6"/>
        <v>125</v>
      </c>
      <c r="E423" t="s">
        <v>423</v>
      </c>
      <c r="F423">
        <v>34</v>
      </c>
      <c r="H423" t="s">
        <v>422</v>
      </c>
      <c r="I423">
        <v>62</v>
      </c>
      <c r="K423" t="s">
        <v>423</v>
      </c>
      <c r="L423">
        <v>84</v>
      </c>
    </row>
    <row r="424" spans="1:12">
      <c r="A424" t="s">
        <v>469</v>
      </c>
      <c r="B424">
        <v>50</v>
      </c>
      <c r="C424">
        <f t="shared" si="6"/>
        <v>250</v>
      </c>
      <c r="E424" t="s">
        <v>424</v>
      </c>
      <c r="F424">
        <v>54</v>
      </c>
      <c r="H424" t="s">
        <v>423</v>
      </c>
      <c r="I424">
        <v>67</v>
      </c>
      <c r="K424" t="s">
        <v>424</v>
      </c>
      <c r="L424">
        <v>47</v>
      </c>
    </row>
    <row r="425" spans="1:12">
      <c r="A425" t="s">
        <v>470</v>
      </c>
      <c r="B425">
        <v>20</v>
      </c>
      <c r="C425">
        <f t="shared" si="6"/>
        <v>100</v>
      </c>
      <c r="E425" t="s">
        <v>425</v>
      </c>
      <c r="F425">
        <v>98</v>
      </c>
      <c r="H425" t="s">
        <v>424</v>
      </c>
      <c r="I425">
        <v>33</v>
      </c>
      <c r="K425" t="s">
        <v>425</v>
      </c>
      <c r="L425">
        <v>39</v>
      </c>
    </row>
    <row r="426" spans="1:12">
      <c r="A426" t="s">
        <v>471</v>
      </c>
      <c r="B426">
        <v>26</v>
      </c>
      <c r="C426">
        <f t="shared" si="6"/>
        <v>130</v>
      </c>
      <c r="E426" t="s">
        <v>426</v>
      </c>
      <c r="F426">
        <v>79</v>
      </c>
      <c r="H426" t="s">
        <v>425</v>
      </c>
      <c r="I426">
        <v>14</v>
      </c>
      <c r="K426" t="s">
        <v>426</v>
      </c>
      <c r="L426">
        <v>81</v>
      </c>
    </row>
    <row r="427" spans="1:12">
      <c r="A427" t="s">
        <v>472</v>
      </c>
      <c r="B427">
        <v>27</v>
      </c>
      <c r="C427">
        <f t="shared" si="6"/>
        <v>135</v>
      </c>
      <c r="E427" t="s">
        <v>473</v>
      </c>
      <c r="F427">
        <v>44</v>
      </c>
      <c r="H427" t="s">
        <v>426</v>
      </c>
      <c r="I427">
        <v>29</v>
      </c>
      <c r="K427" t="s">
        <v>473</v>
      </c>
      <c r="L427">
        <v>88</v>
      </c>
    </row>
    <row r="428" spans="1:12">
      <c r="A428" t="s">
        <v>474</v>
      </c>
      <c r="B428">
        <v>34</v>
      </c>
      <c r="C428">
        <f t="shared" si="6"/>
        <v>170</v>
      </c>
      <c r="E428" t="s">
        <v>427</v>
      </c>
      <c r="F428">
        <v>53</v>
      </c>
      <c r="H428" t="s">
        <v>473</v>
      </c>
      <c r="I428">
        <v>33</v>
      </c>
      <c r="K428" t="s">
        <v>427</v>
      </c>
      <c r="L428">
        <v>103</v>
      </c>
    </row>
    <row r="429" spans="1:12">
      <c r="A429" t="s">
        <v>475</v>
      </c>
      <c r="B429">
        <v>30</v>
      </c>
      <c r="C429">
        <f t="shared" si="6"/>
        <v>150</v>
      </c>
      <c r="E429" t="s">
        <v>428</v>
      </c>
      <c r="F429">
        <v>29</v>
      </c>
      <c r="H429" t="s">
        <v>427</v>
      </c>
      <c r="I429">
        <v>55</v>
      </c>
      <c r="K429" t="s">
        <v>428</v>
      </c>
      <c r="L429">
        <v>66</v>
      </c>
    </row>
    <row r="430" spans="1:12">
      <c r="A430" t="s">
        <v>476</v>
      </c>
      <c r="B430">
        <v>26</v>
      </c>
      <c r="C430">
        <f t="shared" si="6"/>
        <v>130</v>
      </c>
      <c r="E430" t="s">
        <v>430</v>
      </c>
      <c r="F430">
        <v>75</v>
      </c>
      <c r="H430" t="s">
        <v>428</v>
      </c>
      <c r="I430">
        <v>79</v>
      </c>
      <c r="K430" t="s">
        <v>430</v>
      </c>
      <c r="L430">
        <v>74</v>
      </c>
    </row>
    <row r="431" spans="1:12">
      <c r="A431" t="s">
        <v>477</v>
      </c>
      <c r="B431">
        <v>26</v>
      </c>
      <c r="C431">
        <f t="shared" si="6"/>
        <v>130</v>
      </c>
      <c r="E431" t="s">
        <v>431</v>
      </c>
      <c r="F431">
        <v>60</v>
      </c>
      <c r="H431" t="s">
        <v>430</v>
      </c>
      <c r="I431">
        <v>55</v>
      </c>
      <c r="K431" t="s">
        <v>431</v>
      </c>
      <c r="L431">
        <v>49</v>
      </c>
    </row>
    <row r="432" spans="1:12">
      <c r="A432" t="s">
        <v>478</v>
      </c>
      <c r="B432">
        <v>11</v>
      </c>
      <c r="C432">
        <f t="shared" si="6"/>
        <v>55</v>
      </c>
      <c r="E432" t="s">
        <v>432</v>
      </c>
      <c r="F432">
        <v>48</v>
      </c>
      <c r="H432" t="s">
        <v>431</v>
      </c>
      <c r="I432">
        <v>8</v>
      </c>
      <c r="K432" t="s">
        <v>432</v>
      </c>
      <c r="L432">
        <v>59</v>
      </c>
    </row>
    <row r="433" spans="1:12">
      <c r="A433" t="s">
        <v>479</v>
      </c>
      <c r="B433">
        <v>19</v>
      </c>
      <c r="C433">
        <f t="shared" si="6"/>
        <v>95</v>
      </c>
      <c r="E433" t="s">
        <v>433</v>
      </c>
      <c r="F433">
        <v>46</v>
      </c>
      <c r="H433" t="s">
        <v>432</v>
      </c>
      <c r="I433">
        <v>66</v>
      </c>
      <c r="K433" t="s">
        <v>433</v>
      </c>
      <c r="L433">
        <v>50</v>
      </c>
    </row>
    <row r="434" spans="1:12">
      <c r="A434" t="s">
        <v>480</v>
      </c>
      <c r="B434">
        <v>28</v>
      </c>
      <c r="C434">
        <f t="shared" si="6"/>
        <v>140</v>
      </c>
      <c r="E434" t="s">
        <v>434</v>
      </c>
      <c r="F434">
        <v>63</v>
      </c>
      <c r="H434" t="s">
        <v>433</v>
      </c>
      <c r="I434">
        <v>25</v>
      </c>
      <c r="K434" t="s">
        <v>434</v>
      </c>
      <c r="L434">
        <v>67</v>
      </c>
    </row>
    <row r="435" spans="1:12">
      <c r="A435" t="s">
        <v>481</v>
      </c>
      <c r="B435">
        <v>36</v>
      </c>
      <c r="C435">
        <f t="shared" si="6"/>
        <v>180</v>
      </c>
      <c r="E435" t="s">
        <v>435</v>
      </c>
      <c r="F435">
        <v>83</v>
      </c>
      <c r="H435" t="s">
        <v>434</v>
      </c>
      <c r="I435">
        <v>57</v>
      </c>
      <c r="K435" t="s">
        <v>435</v>
      </c>
      <c r="L435">
        <v>71</v>
      </c>
    </row>
    <row r="436" spans="1:12">
      <c r="A436" t="s">
        <v>482</v>
      </c>
      <c r="B436">
        <v>30</v>
      </c>
      <c r="C436">
        <f t="shared" si="6"/>
        <v>150</v>
      </c>
      <c r="E436" t="s">
        <v>436</v>
      </c>
      <c r="F436">
        <v>44</v>
      </c>
      <c r="H436" t="s">
        <v>435</v>
      </c>
      <c r="I436">
        <v>32</v>
      </c>
      <c r="K436" t="s">
        <v>436</v>
      </c>
      <c r="L436">
        <v>73</v>
      </c>
    </row>
    <row r="437" spans="1:12">
      <c r="A437" t="s">
        <v>483</v>
      </c>
      <c r="B437">
        <v>21</v>
      </c>
      <c r="C437">
        <f t="shared" si="6"/>
        <v>105</v>
      </c>
      <c r="E437" t="s">
        <v>484</v>
      </c>
      <c r="F437">
        <v>56</v>
      </c>
      <c r="H437" t="s">
        <v>436</v>
      </c>
      <c r="I437">
        <v>31</v>
      </c>
      <c r="K437" t="s">
        <v>484</v>
      </c>
      <c r="L437">
        <v>51</v>
      </c>
    </row>
    <row r="438" spans="1:12">
      <c r="A438" t="s">
        <v>485</v>
      </c>
      <c r="B438">
        <v>30</v>
      </c>
      <c r="C438">
        <f t="shared" si="6"/>
        <v>150</v>
      </c>
      <c r="E438" t="s">
        <v>437</v>
      </c>
      <c r="F438">
        <v>61</v>
      </c>
      <c r="H438" t="s">
        <v>484</v>
      </c>
      <c r="I438">
        <v>37</v>
      </c>
      <c r="K438" t="s">
        <v>437</v>
      </c>
      <c r="L438">
        <v>53</v>
      </c>
    </row>
    <row r="439" spans="1:12">
      <c r="A439" t="s">
        <v>486</v>
      </c>
      <c r="B439">
        <v>14</v>
      </c>
      <c r="C439">
        <f t="shared" si="6"/>
        <v>70</v>
      </c>
      <c r="E439" t="s">
        <v>438</v>
      </c>
      <c r="F439">
        <v>57</v>
      </c>
      <c r="H439" t="s">
        <v>437</v>
      </c>
      <c r="I439">
        <v>73</v>
      </c>
      <c r="K439" t="s">
        <v>438</v>
      </c>
      <c r="L439">
        <v>42</v>
      </c>
    </row>
    <row r="440" spans="1:12">
      <c r="A440" t="s">
        <v>487</v>
      </c>
      <c r="B440">
        <v>22</v>
      </c>
      <c r="C440">
        <f t="shared" si="6"/>
        <v>110</v>
      </c>
      <c r="E440" t="s">
        <v>439</v>
      </c>
      <c r="F440">
        <v>22</v>
      </c>
      <c r="H440" t="s">
        <v>438</v>
      </c>
      <c r="I440">
        <v>39</v>
      </c>
      <c r="K440" t="s">
        <v>439</v>
      </c>
      <c r="L440">
        <v>44</v>
      </c>
    </row>
    <row r="441" spans="1:12">
      <c r="A441" t="s">
        <v>488</v>
      </c>
      <c r="B441">
        <v>29</v>
      </c>
      <c r="C441">
        <f t="shared" si="6"/>
        <v>145</v>
      </c>
      <c r="E441" t="s">
        <v>441</v>
      </c>
      <c r="F441">
        <v>57</v>
      </c>
      <c r="H441" t="s">
        <v>439</v>
      </c>
      <c r="I441">
        <v>71</v>
      </c>
      <c r="K441" t="s">
        <v>441</v>
      </c>
      <c r="L441">
        <v>83</v>
      </c>
    </row>
    <row r="442" spans="1:12">
      <c r="A442" t="s">
        <v>489</v>
      </c>
      <c r="B442">
        <v>26</v>
      </c>
      <c r="C442">
        <f t="shared" si="6"/>
        <v>130</v>
      </c>
      <c r="E442" t="s">
        <v>442</v>
      </c>
      <c r="F442">
        <v>63</v>
      </c>
      <c r="H442" t="s">
        <v>441</v>
      </c>
      <c r="I442">
        <v>51</v>
      </c>
      <c r="K442" t="s">
        <v>442</v>
      </c>
      <c r="L442">
        <v>102</v>
      </c>
    </row>
    <row r="443" spans="1:12">
      <c r="A443" t="s">
        <v>490</v>
      </c>
      <c r="B443">
        <v>45</v>
      </c>
      <c r="C443">
        <f t="shared" si="6"/>
        <v>225</v>
      </c>
      <c r="E443" t="s">
        <v>443</v>
      </c>
      <c r="F443">
        <v>45</v>
      </c>
      <c r="H443" t="s">
        <v>442</v>
      </c>
      <c r="I443">
        <v>53</v>
      </c>
      <c r="K443" t="s">
        <v>443</v>
      </c>
      <c r="L443">
        <v>38</v>
      </c>
    </row>
    <row r="444" spans="1:12">
      <c r="A444" t="s">
        <v>491</v>
      </c>
      <c r="B444">
        <v>47</v>
      </c>
      <c r="C444">
        <f t="shared" si="6"/>
        <v>235</v>
      </c>
      <c r="E444" t="s">
        <v>444</v>
      </c>
      <c r="F444">
        <v>53</v>
      </c>
      <c r="H444" t="s">
        <v>443</v>
      </c>
      <c r="I444">
        <v>30</v>
      </c>
      <c r="K444" t="s">
        <v>444</v>
      </c>
      <c r="L444">
        <v>47</v>
      </c>
    </row>
    <row r="445" spans="1:12">
      <c r="A445" t="s">
        <v>492</v>
      </c>
      <c r="B445">
        <v>24</v>
      </c>
      <c r="C445">
        <f t="shared" si="6"/>
        <v>120</v>
      </c>
      <c r="E445" t="s">
        <v>445</v>
      </c>
      <c r="F445">
        <v>63</v>
      </c>
      <c r="H445" t="s">
        <v>444</v>
      </c>
      <c r="I445">
        <v>47</v>
      </c>
      <c r="K445" t="s">
        <v>445</v>
      </c>
      <c r="L445">
        <v>71</v>
      </c>
    </row>
    <row r="446" spans="1:12">
      <c r="A446" t="s">
        <v>493</v>
      </c>
      <c r="B446">
        <v>16</v>
      </c>
      <c r="C446">
        <f t="shared" si="6"/>
        <v>80</v>
      </c>
      <c r="E446" t="s">
        <v>446</v>
      </c>
      <c r="F446">
        <v>61</v>
      </c>
      <c r="H446" t="s">
        <v>445</v>
      </c>
      <c r="I446">
        <v>56</v>
      </c>
      <c r="K446" t="s">
        <v>446</v>
      </c>
      <c r="L446">
        <v>90</v>
      </c>
    </row>
    <row r="447" spans="1:12">
      <c r="A447" t="s">
        <v>494</v>
      </c>
      <c r="B447">
        <v>27</v>
      </c>
      <c r="C447">
        <f t="shared" si="6"/>
        <v>135</v>
      </c>
      <c r="E447" t="s">
        <v>495</v>
      </c>
      <c r="F447">
        <v>24</v>
      </c>
      <c r="H447" t="s">
        <v>446</v>
      </c>
      <c r="I447">
        <v>66</v>
      </c>
      <c r="K447" t="s">
        <v>495</v>
      </c>
      <c r="L447">
        <v>53</v>
      </c>
    </row>
    <row r="448" spans="1:12">
      <c r="A448" t="s">
        <v>496</v>
      </c>
      <c r="B448">
        <v>18</v>
      </c>
      <c r="C448">
        <f t="shared" si="6"/>
        <v>90</v>
      </c>
      <c r="E448" t="s">
        <v>447</v>
      </c>
      <c r="F448">
        <v>66</v>
      </c>
      <c r="H448" t="s">
        <v>495</v>
      </c>
      <c r="I448">
        <v>19</v>
      </c>
      <c r="K448" t="s">
        <v>447</v>
      </c>
      <c r="L448">
        <v>71</v>
      </c>
    </row>
    <row r="449" spans="1:12">
      <c r="A449" t="s">
        <v>497</v>
      </c>
      <c r="B449">
        <v>18</v>
      </c>
      <c r="C449">
        <f t="shared" si="6"/>
        <v>90</v>
      </c>
      <c r="E449" t="s">
        <v>448</v>
      </c>
      <c r="F449">
        <v>49</v>
      </c>
      <c r="H449" t="s">
        <v>447</v>
      </c>
      <c r="I449">
        <v>29</v>
      </c>
      <c r="K449" t="s">
        <v>448</v>
      </c>
      <c r="L449">
        <v>44</v>
      </c>
    </row>
    <row r="450" spans="1:12">
      <c r="A450" t="s">
        <v>498</v>
      </c>
      <c r="B450">
        <v>16</v>
      </c>
      <c r="C450">
        <f t="shared" si="6"/>
        <v>80</v>
      </c>
      <c r="E450" t="s">
        <v>449</v>
      </c>
      <c r="F450">
        <v>23</v>
      </c>
      <c r="H450" t="s">
        <v>448</v>
      </c>
      <c r="I450">
        <v>56</v>
      </c>
      <c r="K450" t="s">
        <v>449</v>
      </c>
      <c r="L450">
        <v>59</v>
      </c>
    </row>
    <row r="451" spans="1:12">
      <c r="A451" t="s">
        <v>499</v>
      </c>
      <c r="B451">
        <v>20</v>
      </c>
      <c r="C451">
        <f t="shared" ref="C451:C514" si="7">B451*5</f>
        <v>100</v>
      </c>
      <c r="E451" t="s">
        <v>450</v>
      </c>
      <c r="F451">
        <v>37</v>
      </c>
      <c r="H451" t="s">
        <v>449</v>
      </c>
      <c r="I451">
        <v>84</v>
      </c>
      <c r="K451" t="s">
        <v>450</v>
      </c>
      <c r="L451">
        <v>94</v>
      </c>
    </row>
    <row r="452" spans="1:12">
      <c r="A452" t="s">
        <v>500</v>
      </c>
      <c r="B452">
        <v>15</v>
      </c>
      <c r="C452">
        <f t="shared" si="7"/>
        <v>75</v>
      </c>
      <c r="E452" t="s">
        <v>452</v>
      </c>
      <c r="F452">
        <v>52</v>
      </c>
      <c r="H452" t="s">
        <v>450</v>
      </c>
      <c r="I452">
        <v>22</v>
      </c>
      <c r="K452" t="s">
        <v>452</v>
      </c>
      <c r="L452">
        <v>54</v>
      </c>
    </row>
    <row r="453" spans="1:12">
      <c r="A453" t="s">
        <v>501</v>
      </c>
      <c r="B453">
        <v>32</v>
      </c>
      <c r="C453">
        <f t="shared" si="7"/>
        <v>160</v>
      </c>
      <c r="E453" t="s">
        <v>453</v>
      </c>
      <c r="F453">
        <v>26</v>
      </c>
      <c r="H453" t="s">
        <v>452</v>
      </c>
      <c r="I453">
        <v>56</v>
      </c>
      <c r="K453" t="s">
        <v>453</v>
      </c>
      <c r="L453">
        <v>15</v>
      </c>
    </row>
    <row r="454" spans="1:12">
      <c r="A454" t="s">
        <v>502</v>
      </c>
      <c r="B454">
        <v>13</v>
      </c>
      <c r="C454">
        <f t="shared" si="7"/>
        <v>65</v>
      </c>
      <c r="E454" t="s">
        <v>454</v>
      </c>
      <c r="F454">
        <v>45</v>
      </c>
      <c r="H454" t="s">
        <v>453</v>
      </c>
      <c r="I454">
        <v>58</v>
      </c>
      <c r="K454" t="s">
        <v>454</v>
      </c>
      <c r="L454">
        <v>64</v>
      </c>
    </row>
    <row r="455" spans="1:12">
      <c r="A455" t="s">
        <v>503</v>
      </c>
      <c r="B455">
        <v>12</v>
      </c>
      <c r="C455">
        <f t="shared" si="7"/>
        <v>60</v>
      </c>
      <c r="E455" t="s">
        <v>455</v>
      </c>
      <c r="F455">
        <v>29</v>
      </c>
      <c r="H455" t="s">
        <v>454</v>
      </c>
      <c r="I455">
        <v>48</v>
      </c>
      <c r="K455" t="s">
        <v>455</v>
      </c>
      <c r="L455">
        <v>63</v>
      </c>
    </row>
    <row r="456" spans="1:12">
      <c r="A456" t="s">
        <v>504</v>
      </c>
      <c r="B456">
        <v>16</v>
      </c>
      <c r="C456">
        <f t="shared" si="7"/>
        <v>80</v>
      </c>
      <c r="E456" t="s">
        <v>456</v>
      </c>
      <c r="F456">
        <v>33</v>
      </c>
      <c r="H456" t="s">
        <v>455</v>
      </c>
      <c r="I456">
        <v>37</v>
      </c>
      <c r="K456" t="s">
        <v>456</v>
      </c>
      <c r="L456">
        <v>43</v>
      </c>
    </row>
    <row r="457" spans="1:12">
      <c r="A457" t="s">
        <v>505</v>
      </c>
      <c r="B457">
        <v>30</v>
      </c>
      <c r="C457">
        <f t="shared" si="7"/>
        <v>150</v>
      </c>
      <c r="E457" t="s">
        <v>506</v>
      </c>
      <c r="F457">
        <v>39</v>
      </c>
      <c r="H457" t="s">
        <v>456</v>
      </c>
      <c r="I457">
        <v>62</v>
      </c>
      <c r="K457" t="s">
        <v>506</v>
      </c>
      <c r="L457">
        <v>36</v>
      </c>
    </row>
    <row r="458" spans="1:12">
      <c r="A458" t="s">
        <v>507</v>
      </c>
      <c r="B458">
        <v>27</v>
      </c>
      <c r="C458">
        <f t="shared" si="7"/>
        <v>135</v>
      </c>
      <c r="E458" t="s">
        <v>457</v>
      </c>
      <c r="F458">
        <v>74</v>
      </c>
      <c r="H458" t="s">
        <v>506</v>
      </c>
      <c r="I458">
        <v>29</v>
      </c>
      <c r="K458" t="s">
        <v>457</v>
      </c>
      <c r="L458">
        <v>61</v>
      </c>
    </row>
    <row r="459" spans="1:12">
      <c r="A459" t="s">
        <v>508</v>
      </c>
      <c r="B459">
        <v>17</v>
      </c>
      <c r="C459">
        <f t="shared" si="7"/>
        <v>85</v>
      </c>
      <c r="E459" t="s">
        <v>458</v>
      </c>
      <c r="F459">
        <v>48</v>
      </c>
      <c r="H459" t="s">
        <v>457</v>
      </c>
      <c r="I459">
        <v>61</v>
      </c>
      <c r="K459" t="s">
        <v>458</v>
      </c>
      <c r="L459">
        <v>80</v>
      </c>
    </row>
    <row r="460" spans="1:12">
      <c r="A460" t="s">
        <v>509</v>
      </c>
      <c r="B460">
        <v>16</v>
      </c>
      <c r="C460">
        <f t="shared" si="7"/>
        <v>80</v>
      </c>
      <c r="E460" t="s">
        <v>459</v>
      </c>
      <c r="F460">
        <v>19</v>
      </c>
      <c r="H460" t="s">
        <v>458</v>
      </c>
      <c r="I460">
        <v>41</v>
      </c>
      <c r="K460" t="s">
        <v>459</v>
      </c>
      <c r="L460">
        <v>62</v>
      </c>
    </row>
    <row r="461" spans="1:12">
      <c r="A461" t="s">
        <v>510</v>
      </c>
      <c r="B461">
        <v>28</v>
      </c>
      <c r="C461">
        <f t="shared" si="7"/>
        <v>140</v>
      </c>
      <c r="E461" t="s">
        <v>460</v>
      </c>
      <c r="F461">
        <v>40</v>
      </c>
      <c r="H461" t="s">
        <v>459</v>
      </c>
      <c r="I461">
        <v>33</v>
      </c>
      <c r="K461" t="s">
        <v>460</v>
      </c>
      <c r="L461">
        <v>119</v>
      </c>
    </row>
    <row r="462" spans="1:12">
      <c r="A462" t="s">
        <v>511</v>
      </c>
      <c r="B462">
        <v>18</v>
      </c>
      <c r="C462">
        <f t="shared" si="7"/>
        <v>90</v>
      </c>
      <c r="E462" t="s">
        <v>461</v>
      </c>
      <c r="F462">
        <v>59</v>
      </c>
      <c r="H462" t="s">
        <v>460</v>
      </c>
      <c r="I462">
        <v>48</v>
      </c>
      <c r="K462" t="s">
        <v>461</v>
      </c>
      <c r="L462">
        <v>64</v>
      </c>
    </row>
    <row r="463" spans="1:12">
      <c r="A463" t="s">
        <v>512</v>
      </c>
      <c r="B463">
        <v>17</v>
      </c>
      <c r="C463">
        <f t="shared" si="7"/>
        <v>85</v>
      </c>
      <c r="E463" t="s">
        <v>463</v>
      </c>
      <c r="F463">
        <v>50</v>
      </c>
      <c r="H463" t="s">
        <v>461</v>
      </c>
      <c r="I463">
        <v>59</v>
      </c>
      <c r="K463" t="s">
        <v>463</v>
      </c>
      <c r="L463">
        <v>77</v>
      </c>
    </row>
    <row r="464" spans="1:12">
      <c r="A464" t="s">
        <v>513</v>
      </c>
      <c r="B464">
        <v>16</v>
      </c>
      <c r="C464">
        <f t="shared" si="7"/>
        <v>80</v>
      </c>
      <c r="E464" t="s">
        <v>464</v>
      </c>
      <c r="F464">
        <v>29</v>
      </c>
      <c r="H464" t="s">
        <v>463</v>
      </c>
      <c r="I464">
        <v>40</v>
      </c>
      <c r="K464" t="s">
        <v>464</v>
      </c>
      <c r="L464">
        <v>69</v>
      </c>
    </row>
    <row r="465" spans="1:12">
      <c r="A465" t="s">
        <v>514</v>
      </c>
      <c r="B465">
        <v>29</v>
      </c>
      <c r="C465">
        <f t="shared" si="7"/>
        <v>145</v>
      </c>
      <c r="E465" t="s">
        <v>465</v>
      </c>
      <c r="F465">
        <v>19</v>
      </c>
      <c r="H465" t="s">
        <v>464</v>
      </c>
      <c r="I465">
        <v>70</v>
      </c>
      <c r="K465" t="s">
        <v>465</v>
      </c>
      <c r="L465">
        <v>52</v>
      </c>
    </row>
    <row r="466" spans="1:12">
      <c r="A466" t="s">
        <v>515</v>
      </c>
      <c r="B466">
        <v>31</v>
      </c>
      <c r="C466">
        <f t="shared" si="7"/>
        <v>155</v>
      </c>
      <c r="E466" t="s">
        <v>466</v>
      </c>
      <c r="F466">
        <v>44</v>
      </c>
      <c r="H466" t="s">
        <v>465</v>
      </c>
      <c r="I466">
        <v>63</v>
      </c>
      <c r="K466" t="s">
        <v>466</v>
      </c>
      <c r="L466">
        <v>68</v>
      </c>
    </row>
    <row r="467" spans="1:12">
      <c r="A467" t="s">
        <v>516</v>
      </c>
      <c r="B467">
        <v>40</v>
      </c>
      <c r="C467">
        <f t="shared" si="7"/>
        <v>200</v>
      </c>
      <c r="E467" t="s">
        <v>517</v>
      </c>
      <c r="F467">
        <v>41</v>
      </c>
      <c r="H467" t="s">
        <v>466</v>
      </c>
      <c r="I467">
        <v>35</v>
      </c>
      <c r="K467" t="s">
        <v>517</v>
      </c>
      <c r="L467">
        <v>73</v>
      </c>
    </row>
    <row r="468" spans="1:12">
      <c r="A468" t="s">
        <v>518</v>
      </c>
      <c r="B468">
        <v>30</v>
      </c>
      <c r="C468">
        <f t="shared" si="7"/>
        <v>150</v>
      </c>
      <c r="E468" t="s">
        <v>467</v>
      </c>
      <c r="F468">
        <v>51</v>
      </c>
      <c r="H468" t="s">
        <v>517</v>
      </c>
      <c r="I468">
        <v>62</v>
      </c>
      <c r="K468" t="s">
        <v>467</v>
      </c>
      <c r="L468">
        <v>58</v>
      </c>
    </row>
    <row r="469" spans="1:12">
      <c r="A469" t="s">
        <v>519</v>
      </c>
      <c r="B469">
        <v>30</v>
      </c>
      <c r="C469">
        <f t="shared" si="7"/>
        <v>150</v>
      </c>
      <c r="E469" t="s">
        <v>468</v>
      </c>
      <c r="F469">
        <v>64</v>
      </c>
      <c r="H469" t="s">
        <v>467</v>
      </c>
      <c r="I469">
        <v>83</v>
      </c>
      <c r="K469" t="s">
        <v>468</v>
      </c>
      <c r="L469">
        <v>72</v>
      </c>
    </row>
    <row r="470" spans="1:12">
      <c r="A470" t="s">
        <v>520</v>
      </c>
      <c r="B470">
        <v>21</v>
      </c>
      <c r="C470">
        <f t="shared" si="7"/>
        <v>105</v>
      </c>
      <c r="E470" t="s">
        <v>469</v>
      </c>
      <c r="F470">
        <v>62</v>
      </c>
      <c r="H470" t="s">
        <v>468</v>
      </c>
      <c r="I470">
        <v>29</v>
      </c>
      <c r="K470" t="s">
        <v>469</v>
      </c>
      <c r="L470">
        <v>74</v>
      </c>
    </row>
    <row r="471" spans="1:12">
      <c r="A471" t="s">
        <v>521</v>
      </c>
      <c r="B471">
        <v>23</v>
      </c>
      <c r="C471">
        <f t="shared" si="7"/>
        <v>115</v>
      </c>
      <c r="E471" t="s">
        <v>470</v>
      </c>
      <c r="F471">
        <v>44</v>
      </c>
      <c r="H471" t="s">
        <v>469</v>
      </c>
      <c r="I471">
        <v>24</v>
      </c>
      <c r="K471" t="s">
        <v>470</v>
      </c>
      <c r="L471">
        <v>70</v>
      </c>
    </row>
    <row r="472" spans="1:12">
      <c r="A472" t="s">
        <v>522</v>
      </c>
      <c r="B472">
        <v>25</v>
      </c>
      <c r="C472">
        <f t="shared" si="7"/>
        <v>125</v>
      </c>
      <c r="E472" t="s">
        <v>471</v>
      </c>
      <c r="F472">
        <v>30</v>
      </c>
      <c r="H472" t="s">
        <v>470</v>
      </c>
      <c r="I472">
        <v>36</v>
      </c>
      <c r="K472" t="s">
        <v>471</v>
      </c>
      <c r="L472">
        <v>89</v>
      </c>
    </row>
    <row r="473" spans="1:12">
      <c r="A473" t="s">
        <v>523</v>
      </c>
      <c r="B473">
        <v>10</v>
      </c>
      <c r="C473">
        <f t="shared" si="7"/>
        <v>50</v>
      </c>
      <c r="E473" t="s">
        <v>472</v>
      </c>
      <c r="F473">
        <v>55</v>
      </c>
      <c r="H473" t="s">
        <v>471</v>
      </c>
      <c r="I473">
        <v>46</v>
      </c>
      <c r="K473" t="s">
        <v>472</v>
      </c>
      <c r="L473">
        <v>70</v>
      </c>
    </row>
    <row r="474" spans="1:12">
      <c r="A474" t="s">
        <v>524</v>
      </c>
      <c r="B474">
        <v>14</v>
      </c>
      <c r="C474">
        <f t="shared" si="7"/>
        <v>70</v>
      </c>
      <c r="E474" t="s">
        <v>474</v>
      </c>
      <c r="F474">
        <v>67</v>
      </c>
      <c r="H474" t="s">
        <v>472</v>
      </c>
      <c r="I474">
        <v>75</v>
      </c>
      <c r="K474" t="s">
        <v>474</v>
      </c>
      <c r="L474">
        <v>71</v>
      </c>
    </row>
    <row r="475" spans="1:12">
      <c r="A475" t="s">
        <v>525</v>
      </c>
      <c r="B475">
        <v>24</v>
      </c>
      <c r="C475">
        <f t="shared" si="7"/>
        <v>120</v>
      </c>
      <c r="E475" t="s">
        <v>475</v>
      </c>
      <c r="F475">
        <v>38</v>
      </c>
      <c r="H475" t="s">
        <v>474</v>
      </c>
      <c r="I475">
        <v>57</v>
      </c>
      <c r="K475" t="s">
        <v>475</v>
      </c>
      <c r="L475">
        <v>85</v>
      </c>
    </row>
    <row r="476" spans="1:12">
      <c r="A476" t="s">
        <v>526</v>
      </c>
      <c r="B476">
        <v>14</v>
      </c>
      <c r="C476">
        <f t="shared" si="7"/>
        <v>70</v>
      </c>
      <c r="E476" t="s">
        <v>476</v>
      </c>
      <c r="F476">
        <v>15</v>
      </c>
      <c r="H476" t="s">
        <v>475</v>
      </c>
      <c r="I476">
        <v>61</v>
      </c>
      <c r="K476" t="s">
        <v>476</v>
      </c>
      <c r="L476">
        <v>68</v>
      </c>
    </row>
    <row r="477" spans="1:12">
      <c r="A477" t="s">
        <v>527</v>
      </c>
      <c r="B477">
        <v>19</v>
      </c>
      <c r="C477">
        <f t="shared" si="7"/>
        <v>95</v>
      </c>
      <c r="E477" t="s">
        <v>528</v>
      </c>
      <c r="F477">
        <v>66</v>
      </c>
      <c r="H477" t="s">
        <v>476</v>
      </c>
      <c r="I477">
        <v>28</v>
      </c>
      <c r="K477" t="s">
        <v>528</v>
      </c>
      <c r="L477">
        <v>58</v>
      </c>
    </row>
    <row r="478" spans="1:12">
      <c r="A478" t="s">
        <v>529</v>
      </c>
      <c r="B478">
        <v>35</v>
      </c>
      <c r="C478">
        <f t="shared" si="7"/>
        <v>175</v>
      </c>
      <c r="E478" t="s">
        <v>477</v>
      </c>
      <c r="F478">
        <v>68</v>
      </c>
      <c r="H478" t="s">
        <v>528</v>
      </c>
      <c r="I478">
        <v>49</v>
      </c>
      <c r="K478" t="s">
        <v>477</v>
      </c>
      <c r="L478">
        <v>82</v>
      </c>
    </row>
    <row r="479" spans="1:12">
      <c r="A479" t="s">
        <v>530</v>
      </c>
      <c r="B479">
        <v>18</v>
      </c>
      <c r="C479">
        <f t="shared" si="7"/>
        <v>90</v>
      </c>
      <c r="E479" t="s">
        <v>478</v>
      </c>
      <c r="F479">
        <v>22</v>
      </c>
      <c r="H479" t="s">
        <v>477</v>
      </c>
      <c r="I479">
        <v>36</v>
      </c>
      <c r="K479" t="s">
        <v>478</v>
      </c>
      <c r="L479">
        <v>39</v>
      </c>
    </row>
    <row r="480" spans="1:12">
      <c r="A480" t="s">
        <v>531</v>
      </c>
      <c r="B480">
        <v>14</v>
      </c>
      <c r="C480">
        <f t="shared" si="7"/>
        <v>70</v>
      </c>
      <c r="E480" t="s">
        <v>479</v>
      </c>
      <c r="F480">
        <v>43</v>
      </c>
      <c r="H480" t="s">
        <v>478</v>
      </c>
      <c r="I480">
        <v>35</v>
      </c>
      <c r="K480" t="s">
        <v>479</v>
      </c>
      <c r="L480">
        <v>56</v>
      </c>
    </row>
    <row r="481" spans="1:12">
      <c r="A481" t="s">
        <v>532</v>
      </c>
      <c r="B481">
        <v>26</v>
      </c>
      <c r="C481">
        <f t="shared" si="7"/>
        <v>130</v>
      </c>
      <c r="E481" t="s">
        <v>480</v>
      </c>
      <c r="F481">
        <v>27</v>
      </c>
      <c r="H481" t="s">
        <v>479</v>
      </c>
      <c r="I481">
        <v>46</v>
      </c>
      <c r="K481" t="s">
        <v>480</v>
      </c>
      <c r="L481">
        <v>52</v>
      </c>
    </row>
    <row r="482" spans="1:12">
      <c r="A482" t="s">
        <v>533</v>
      </c>
      <c r="B482">
        <v>25</v>
      </c>
      <c r="C482">
        <f t="shared" si="7"/>
        <v>125</v>
      </c>
      <c r="E482" t="s">
        <v>481</v>
      </c>
      <c r="F482">
        <v>26</v>
      </c>
      <c r="H482" t="s">
        <v>480</v>
      </c>
      <c r="I482">
        <v>79</v>
      </c>
      <c r="K482" t="s">
        <v>481</v>
      </c>
      <c r="L482">
        <v>56</v>
      </c>
    </row>
    <row r="483" spans="1:12">
      <c r="A483" t="s">
        <v>534</v>
      </c>
      <c r="B483">
        <v>21</v>
      </c>
      <c r="C483">
        <f t="shared" si="7"/>
        <v>105</v>
      </c>
      <c r="E483" t="s">
        <v>482</v>
      </c>
      <c r="F483">
        <v>42</v>
      </c>
      <c r="H483" t="s">
        <v>481</v>
      </c>
      <c r="I483">
        <v>44</v>
      </c>
      <c r="K483" t="s">
        <v>482</v>
      </c>
      <c r="L483">
        <v>88</v>
      </c>
    </row>
    <row r="484" spans="1:12">
      <c r="A484" t="s">
        <v>535</v>
      </c>
      <c r="B484">
        <v>32</v>
      </c>
      <c r="C484">
        <f t="shared" si="7"/>
        <v>160</v>
      </c>
      <c r="E484" t="s">
        <v>483</v>
      </c>
      <c r="F484">
        <v>36</v>
      </c>
      <c r="H484" t="s">
        <v>482</v>
      </c>
      <c r="I484">
        <v>42</v>
      </c>
      <c r="K484" t="s">
        <v>483</v>
      </c>
      <c r="L484">
        <v>95</v>
      </c>
    </row>
    <row r="485" spans="1:12">
      <c r="A485" t="s">
        <v>536</v>
      </c>
      <c r="B485">
        <v>26</v>
      </c>
      <c r="C485">
        <f t="shared" si="7"/>
        <v>130</v>
      </c>
      <c r="E485" t="s">
        <v>486</v>
      </c>
      <c r="F485">
        <v>43</v>
      </c>
      <c r="H485" t="s">
        <v>483</v>
      </c>
      <c r="I485">
        <v>45</v>
      </c>
      <c r="K485" t="s">
        <v>485</v>
      </c>
      <c r="L485">
        <v>40</v>
      </c>
    </row>
    <row r="486" spans="1:12">
      <c r="A486" t="s">
        <v>537</v>
      </c>
      <c r="B486">
        <v>30</v>
      </c>
      <c r="C486">
        <f t="shared" si="7"/>
        <v>150</v>
      </c>
      <c r="E486" t="s">
        <v>538</v>
      </c>
      <c r="F486">
        <v>41</v>
      </c>
      <c r="H486" t="s">
        <v>485</v>
      </c>
      <c r="I486">
        <v>77</v>
      </c>
      <c r="K486" t="s">
        <v>486</v>
      </c>
      <c r="L486">
        <v>54</v>
      </c>
    </row>
    <row r="487" spans="1:12">
      <c r="A487" t="s">
        <v>539</v>
      </c>
      <c r="B487">
        <v>26</v>
      </c>
      <c r="C487">
        <f t="shared" si="7"/>
        <v>130</v>
      </c>
      <c r="E487" t="s">
        <v>487</v>
      </c>
      <c r="F487">
        <v>23</v>
      </c>
      <c r="H487" t="s">
        <v>486</v>
      </c>
      <c r="I487">
        <v>72</v>
      </c>
      <c r="K487" t="s">
        <v>538</v>
      </c>
      <c r="L487">
        <v>61</v>
      </c>
    </row>
    <row r="488" spans="1:12">
      <c r="A488" t="s">
        <v>540</v>
      </c>
      <c r="B488">
        <v>17</v>
      </c>
      <c r="C488">
        <f t="shared" si="7"/>
        <v>85</v>
      </c>
      <c r="E488" t="s">
        <v>488</v>
      </c>
      <c r="F488">
        <v>34</v>
      </c>
      <c r="H488" t="s">
        <v>538</v>
      </c>
      <c r="I488">
        <v>55</v>
      </c>
      <c r="K488" t="s">
        <v>487</v>
      </c>
      <c r="L488">
        <v>40</v>
      </c>
    </row>
    <row r="489" spans="1:12">
      <c r="A489" t="s">
        <v>541</v>
      </c>
      <c r="B489">
        <v>28</v>
      </c>
      <c r="C489">
        <f t="shared" si="7"/>
        <v>140</v>
      </c>
      <c r="E489" t="s">
        <v>489</v>
      </c>
      <c r="F489">
        <v>92</v>
      </c>
      <c r="H489" t="s">
        <v>487</v>
      </c>
      <c r="I489">
        <v>14</v>
      </c>
      <c r="K489" t="s">
        <v>488</v>
      </c>
      <c r="L489">
        <v>59</v>
      </c>
    </row>
    <row r="490" spans="1:12">
      <c r="A490" t="s">
        <v>542</v>
      </c>
      <c r="B490">
        <v>24</v>
      </c>
      <c r="C490">
        <f t="shared" si="7"/>
        <v>120</v>
      </c>
      <c r="E490" t="s">
        <v>490</v>
      </c>
      <c r="F490">
        <v>55</v>
      </c>
      <c r="H490" t="s">
        <v>488</v>
      </c>
      <c r="I490">
        <v>39</v>
      </c>
      <c r="K490" t="s">
        <v>489</v>
      </c>
      <c r="L490">
        <v>63</v>
      </c>
    </row>
    <row r="491" spans="1:12">
      <c r="A491" t="s">
        <v>543</v>
      </c>
      <c r="B491">
        <v>32</v>
      </c>
      <c r="C491">
        <f t="shared" si="7"/>
        <v>160</v>
      </c>
      <c r="E491" t="s">
        <v>491</v>
      </c>
      <c r="F491">
        <v>30</v>
      </c>
      <c r="H491" t="s">
        <v>489</v>
      </c>
      <c r="I491">
        <v>72</v>
      </c>
      <c r="K491" t="s">
        <v>490</v>
      </c>
      <c r="L491">
        <v>51</v>
      </c>
    </row>
    <row r="492" spans="1:12">
      <c r="A492" t="s">
        <v>544</v>
      </c>
      <c r="B492">
        <v>26</v>
      </c>
      <c r="C492">
        <f t="shared" si="7"/>
        <v>130</v>
      </c>
      <c r="E492" t="s">
        <v>492</v>
      </c>
      <c r="F492">
        <v>30</v>
      </c>
      <c r="H492" t="s">
        <v>490</v>
      </c>
      <c r="I492">
        <v>91</v>
      </c>
      <c r="K492" t="s">
        <v>491</v>
      </c>
      <c r="L492">
        <v>60</v>
      </c>
    </row>
    <row r="493" spans="1:12">
      <c r="A493" t="s">
        <v>545</v>
      </c>
      <c r="B493">
        <v>26</v>
      </c>
      <c r="C493">
        <f t="shared" si="7"/>
        <v>130</v>
      </c>
      <c r="E493" t="s">
        <v>493</v>
      </c>
      <c r="F493">
        <v>23</v>
      </c>
      <c r="H493" t="s">
        <v>491</v>
      </c>
      <c r="I493">
        <v>13</v>
      </c>
      <c r="K493" t="s">
        <v>492</v>
      </c>
      <c r="L493">
        <v>91</v>
      </c>
    </row>
    <row r="494" spans="1:12">
      <c r="A494" t="s">
        <v>546</v>
      </c>
      <c r="B494">
        <v>14</v>
      </c>
      <c r="C494">
        <f t="shared" si="7"/>
        <v>70</v>
      </c>
      <c r="E494" t="s">
        <v>494</v>
      </c>
      <c r="F494">
        <v>71</v>
      </c>
      <c r="H494" t="s">
        <v>492</v>
      </c>
      <c r="I494">
        <v>21</v>
      </c>
      <c r="K494" t="s">
        <v>493</v>
      </c>
      <c r="L494">
        <v>85</v>
      </c>
    </row>
    <row r="495" spans="1:12">
      <c r="A495" t="s">
        <v>547</v>
      </c>
      <c r="B495">
        <v>18</v>
      </c>
      <c r="C495">
        <f t="shared" si="7"/>
        <v>90</v>
      </c>
      <c r="E495" t="s">
        <v>496</v>
      </c>
      <c r="F495">
        <v>39</v>
      </c>
      <c r="H495" t="s">
        <v>493</v>
      </c>
      <c r="I495">
        <v>57</v>
      </c>
      <c r="K495" t="s">
        <v>494</v>
      </c>
      <c r="L495">
        <v>66</v>
      </c>
    </row>
    <row r="496" spans="1:12">
      <c r="A496" t="s">
        <v>548</v>
      </c>
      <c r="B496">
        <v>33</v>
      </c>
      <c r="C496">
        <f t="shared" si="7"/>
        <v>165</v>
      </c>
      <c r="E496" t="s">
        <v>549</v>
      </c>
      <c r="F496">
        <v>73</v>
      </c>
      <c r="H496" t="s">
        <v>494</v>
      </c>
      <c r="I496">
        <v>42</v>
      </c>
      <c r="K496" t="s">
        <v>496</v>
      </c>
      <c r="L496">
        <v>81</v>
      </c>
    </row>
    <row r="497" spans="1:12">
      <c r="A497" t="s">
        <v>550</v>
      </c>
      <c r="B497">
        <v>19</v>
      </c>
      <c r="C497">
        <f t="shared" si="7"/>
        <v>95</v>
      </c>
      <c r="E497" t="s">
        <v>497</v>
      </c>
      <c r="F497">
        <v>57</v>
      </c>
      <c r="H497" t="s">
        <v>496</v>
      </c>
      <c r="I497">
        <v>63</v>
      </c>
      <c r="K497" t="s">
        <v>549</v>
      </c>
      <c r="L497">
        <v>50</v>
      </c>
    </row>
    <row r="498" spans="1:12">
      <c r="A498" t="s">
        <v>551</v>
      </c>
      <c r="B498">
        <v>42</v>
      </c>
      <c r="C498">
        <f t="shared" si="7"/>
        <v>210</v>
      </c>
      <c r="E498" t="s">
        <v>498</v>
      </c>
      <c r="F498">
        <v>40</v>
      </c>
      <c r="H498" t="s">
        <v>549</v>
      </c>
      <c r="I498">
        <v>49</v>
      </c>
      <c r="K498" t="s">
        <v>497</v>
      </c>
      <c r="L498">
        <v>93</v>
      </c>
    </row>
    <row r="499" spans="1:12">
      <c r="A499" t="s">
        <v>552</v>
      </c>
      <c r="B499">
        <v>36</v>
      </c>
      <c r="C499">
        <f t="shared" si="7"/>
        <v>180</v>
      </c>
      <c r="E499" t="s">
        <v>499</v>
      </c>
      <c r="F499">
        <v>50</v>
      </c>
      <c r="H499" t="s">
        <v>497</v>
      </c>
      <c r="I499">
        <v>43</v>
      </c>
      <c r="K499" t="s">
        <v>498</v>
      </c>
      <c r="L499">
        <v>65</v>
      </c>
    </row>
    <row r="500" spans="1:12">
      <c r="A500" t="s">
        <v>553</v>
      </c>
      <c r="B500">
        <v>16</v>
      </c>
      <c r="C500">
        <f t="shared" si="7"/>
        <v>80</v>
      </c>
      <c r="E500" t="s">
        <v>500</v>
      </c>
      <c r="F500">
        <v>79</v>
      </c>
      <c r="H500" t="s">
        <v>498</v>
      </c>
      <c r="I500">
        <v>64</v>
      </c>
      <c r="K500" t="s">
        <v>499</v>
      </c>
      <c r="L500">
        <v>64</v>
      </c>
    </row>
    <row r="501" spans="1:12">
      <c r="A501" t="s">
        <v>554</v>
      </c>
      <c r="B501">
        <v>20</v>
      </c>
      <c r="C501">
        <f t="shared" si="7"/>
        <v>100</v>
      </c>
      <c r="E501" t="s">
        <v>501</v>
      </c>
      <c r="F501">
        <v>43</v>
      </c>
      <c r="H501" t="s">
        <v>499</v>
      </c>
      <c r="I501">
        <v>55</v>
      </c>
      <c r="K501" t="s">
        <v>500</v>
      </c>
      <c r="L501">
        <v>37</v>
      </c>
    </row>
    <row r="502" spans="1:12">
      <c r="A502" t="s">
        <v>555</v>
      </c>
      <c r="B502">
        <v>26</v>
      </c>
      <c r="C502">
        <f t="shared" si="7"/>
        <v>130</v>
      </c>
      <c r="E502" t="s">
        <v>502</v>
      </c>
      <c r="F502">
        <v>29</v>
      </c>
      <c r="H502" t="s">
        <v>500</v>
      </c>
      <c r="I502">
        <v>46</v>
      </c>
      <c r="K502" t="s">
        <v>501</v>
      </c>
      <c r="L502">
        <v>37</v>
      </c>
    </row>
    <row r="503" spans="1:12">
      <c r="A503" t="s">
        <v>556</v>
      </c>
      <c r="B503">
        <v>29</v>
      </c>
      <c r="C503">
        <f t="shared" si="7"/>
        <v>145</v>
      </c>
      <c r="E503" t="s">
        <v>503</v>
      </c>
      <c r="F503">
        <v>34</v>
      </c>
      <c r="H503" t="s">
        <v>501</v>
      </c>
      <c r="I503">
        <v>22</v>
      </c>
      <c r="K503" t="s">
        <v>502</v>
      </c>
      <c r="L503">
        <v>80</v>
      </c>
    </row>
    <row r="504" spans="1:12">
      <c r="A504" t="s">
        <v>557</v>
      </c>
      <c r="B504">
        <v>41</v>
      </c>
      <c r="C504">
        <f t="shared" si="7"/>
        <v>205</v>
      </c>
      <c r="E504" t="s">
        <v>504</v>
      </c>
      <c r="F504">
        <v>45</v>
      </c>
      <c r="H504" t="s">
        <v>502</v>
      </c>
      <c r="I504">
        <v>49</v>
      </c>
      <c r="K504" t="s">
        <v>503</v>
      </c>
      <c r="L504">
        <v>44</v>
      </c>
    </row>
    <row r="505" spans="1:12">
      <c r="A505" t="s">
        <v>558</v>
      </c>
      <c r="B505">
        <v>36</v>
      </c>
      <c r="C505">
        <f t="shared" si="7"/>
        <v>180</v>
      </c>
      <c r="E505" t="s">
        <v>505</v>
      </c>
      <c r="F505">
        <v>11</v>
      </c>
      <c r="H505" t="s">
        <v>503</v>
      </c>
      <c r="I505">
        <v>72</v>
      </c>
      <c r="K505" t="s">
        <v>504</v>
      </c>
      <c r="L505">
        <v>68</v>
      </c>
    </row>
    <row r="506" spans="1:12">
      <c r="A506" t="s">
        <v>559</v>
      </c>
      <c r="B506">
        <v>21</v>
      </c>
      <c r="C506">
        <f t="shared" si="7"/>
        <v>105</v>
      </c>
      <c r="E506" t="s">
        <v>560</v>
      </c>
      <c r="F506">
        <v>37</v>
      </c>
      <c r="H506" t="s">
        <v>504</v>
      </c>
      <c r="I506">
        <v>81</v>
      </c>
      <c r="K506" t="s">
        <v>505</v>
      </c>
      <c r="L506">
        <v>28</v>
      </c>
    </row>
    <row r="507" spans="1:12">
      <c r="A507" t="s">
        <v>561</v>
      </c>
      <c r="B507">
        <v>18</v>
      </c>
      <c r="C507">
        <f t="shared" si="7"/>
        <v>90</v>
      </c>
      <c r="E507" t="s">
        <v>507</v>
      </c>
      <c r="F507">
        <v>80</v>
      </c>
      <c r="H507" t="s">
        <v>505</v>
      </c>
      <c r="I507">
        <v>77</v>
      </c>
      <c r="K507" t="s">
        <v>560</v>
      </c>
      <c r="L507">
        <v>26</v>
      </c>
    </row>
    <row r="508" spans="1:12">
      <c r="A508" t="s">
        <v>562</v>
      </c>
      <c r="B508">
        <v>24</v>
      </c>
      <c r="C508">
        <f t="shared" si="7"/>
        <v>120</v>
      </c>
      <c r="E508" t="s">
        <v>508</v>
      </c>
      <c r="F508">
        <v>42</v>
      </c>
      <c r="H508" t="s">
        <v>560</v>
      </c>
      <c r="I508">
        <v>42</v>
      </c>
      <c r="K508" t="s">
        <v>507</v>
      </c>
      <c r="L508">
        <v>58</v>
      </c>
    </row>
    <row r="509" spans="1:12">
      <c r="A509" t="s">
        <v>563</v>
      </c>
      <c r="B509">
        <v>27</v>
      </c>
      <c r="C509">
        <f t="shared" si="7"/>
        <v>135</v>
      </c>
      <c r="E509" t="s">
        <v>509</v>
      </c>
      <c r="F509">
        <v>19</v>
      </c>
      <c r="H509" t="s">
        <v>507</v>
      </c>
      <c r="I509">
        <v>32</v>
      </c>
      <c r="K509" t="s">
        <v>508</v>
      </c>
      <c r="L509">
        <v>49</v>
      </c>
    </row>
    <row r="510" spans="1:12">
      <c r="A510" t="s">
        <v>564</v>
      </c>
      <c r="B510">
        <v>23</v>
      </c>
      <c r="C510">
        <f t="shared" si="7"/>
        <v>115</v>
      </c>
      <c r="E510" t="s">
        <v>510</v>
      </c>
      <c r="F510">
        <v>84</v>
      </c>
      <c r="H510" t="s">
        <v>508</v>
      </c>
      <c r="I510">
        <v>49</v>
      </c>
      <c r="K510" t="s">
        <v>509</v>
      </c>
      <c r="L510">
        <v>91</v>
      </c>
    </row>
    <row r="511" spans="1:12">
      <c r="A511" t="s">
        <v>565</v>
      </c>
      <c r="B511">
        <v>14</v>
      </c>
      <c r="C511">
        <f t="shared" si="7"/>
        <v>70</v>
      </c>
      <c r="E511" t="s">
        <v>511</v>
      </c>
      <c r="F511">
        <v>51</v>
      </c>
      <c r="H511" t="s">
        <v>509</v>
      </c>
      <c r="I511">
        <v>65</v>
      </c>
      <c r="K511" t="s">
        <v>510</v>
      </c>
      <c r="L511">
        <v>64</v>
      </c>
    </row>
    <row r="512" spans="1:12">
      <c r="A512" t="s">
        <v>566</v>
      </c>
      <c r="B512">
        <v>20</v>
      </c>
      <c r="C512">
        <f t="shared" si="7"/>
        <v>100</v>
      </c>
      <c r="E512" t="s">
        <v>512</v>
      </c>
      <c r="F512">
        <v>64</v>
      </c>
      <c r="H512" t="s">
        <v>510</v>
      </c>
      <c r="I512">
        <v>45</v>
      </c>
      <c r="K512" t="s">
        <v>511</v>
      </c>
      <c r="L512">
        <v>44</v>
      </c>
    </row>
    <row r="513" spans="1:12">
      <c r="A513" t="s">
        <v>567</v>
      </c>
      <c r="B513">
        <v>24</v>
      </c>
      <c r="C513">
        <f t="shared" si="7"/>
        <v>120</v>
      </c>
      <c r="E513" t="s">
        <v>513</v>
      </c>
      <c r="F513">
        <v>63</v>
      </c>
      <c r="H513" t="s">
        <v>511</v>
      </c>
      <c r="I513">
        <v>13</v>
      </c>
      <c r="K513" t="s">
        <v>512</v>
      </c>
      <c r="L513">
        <v>89</v>
      </c>
    </row>
    <row r="514" spans="1:12">
      <c r="A514" t="s">
        <v>568</v>
      </c>
      <c r="B514">
        <v>42</v>
      </c>
      <c r="C514">
        <f t="shared" si="7"/>
        <v>210</v>
      </c>
      <c r="E514" t="s">
        <v>514</v>
      </c>
      <c r="F514">
        <v>56</v>
      </c>
      <c r="H514" t="s">
        <v>512</v>
      </c>
      <c r="I514">
        <v>37</v>
      </c>
      <c r="K514" t="s">
        <v>513</v>
      </c>
      <c r="L514">
        <v>49</v>
      </c>
    </row>
    <row r="515" spans="1:12">
      <c r="A515" t="s">
        <v>569</v>
      </c>
      <c r="B515">
        <v>22</v>
      </c>
      <c r="C515">
        <f t="shared" ref="C515:C578" si="8">B515*5</f>
        <v>110</v>
      </c>
      <c r="E515" t="s">
        <v>515</v>
      </c>
      <c r="F515">
        <v>18</v>
      </c>
      <c r="H515" t="s">
        <v>513</v>
      </c>
      <c r="I515">
        <v>20</v>
      </c>
      <c r="K515" t="s">
        <v>514</v>
      </c>
      <c r="L515">
        <v>145</v>
      </c>
    </row>
    <row r="516" spans="1:12">
      <c r="A516" t="s">
        <v>570</v>
      </c>
      <c r="B516">
        <v>34</v>
      </c>
      <c r="C516">
        <f t="shared" si="8"/>
        <v>170</v>
      </c>
      <c r="E516" t="s">
        <v>571</v>
      </c>
      <c r="F516">
        <v>37</v>
      </c>
      <c r="H516" t="s">
        <v>514</v>
      </c>
      <c r="I516">
        <v>30</v>
      </c>
      <c r="K516" t="s">
        <v>515</v>
      </c>
      <c r="L516">
        <v>50</v>
      </c>
    </row>
    <row r="517" spans="1:12">
      <c r="A517" t="s">
        <v>572</v>
      </c>
      <c r="B517">
        <v>19</v>
      </c>
      <c r="C517">
        <f t="shared" si="8"/>
        <v>95</v>
      </c>
      <c r="E517" t="s">
        <v>516</v>
      </c>
      <c r="F517">
        <v>49</v>
      </c>
      <c r="H517" t="s">
        <v>515</v>
      </c>
      <c r="I517">
        <v>59</v>
      </c>
      <c r="K517" t="s">
        <v>571</v>
      </c>
      <c r="L517">
        <v>72</v>
      </c>
    </row>
    <row r="518" spans="1:12">
      <c r="A518" t="s">
        <v>573</v>
      </c>
      <c r="B518">
        <v>12</v>
      </c>
      <c r="C518">
        <f t="shared" si="8"/>
        <v>60</v>
      </c>
      <c r="E518" t="s">
        <v>518</v>
      </c>
      <c r="F518">
        <v>62</v>
      </c>
      <c r="H518" t="s">
        <v>571</v>
      </c>
      <c r="I518">
        <v>54</v>
      </c>
      <c r="K518" t="s">
        <v>516</v>
      </c>
      <c r="L518">
        <v>66</v>
      </c>
    </row>
    <row r="519" spans="1:12">
      <c r="A519" t="s">
        <v>574</v>
      </c>
      <c r="B519">
        <v>23</v>
      </c>
      <c r="C519">
        <f t="shared" si="8"/>
        <v>115</v>
      </c>
      <c r="E519" t="s">
        <v>519</v>
      </c>
      <c r="F519">
        <v>52</v>
      </c>
      <c r="H519" t="s">
        <v>516</v>
      </c>
      <c r="I519">
        <v>30</v>
      </c>
      <c r="K519" t="s">
        <v>518</v>
      </c>
      <c r="L519">
        <v>113</v>
      </c>
    </row>
    <row r="520" spans="1:12">
      <c r="A520" t="s">
        <v>575</v>
      </c>
      <c r="B520">
        <v>48</v>
      </c>
      <c r="C520">
        <f t="shared" si="8"/>
        <v>240</v>
      </c>
      <c r="E520" t="s">
        <v>520</v>
      </c>
      <c r="F520">
        <v>61</v>
      </c>
      <c r="H520" t="s">
        <v>518</v>
      </c>
      <c r="I520">
        <v>57</v>
      </c>
      <c r="K520" t="s">
        <v>519</v>
      </c>
      <c r="L520">
        <v>52</v>
      </c>
    </row>
    <row r="521" spans="1:12">
      <c r="A521" t="s">
        <v>576</v>
      </c>
      <c r="B521">
        <v>36</v>
      </c>
      <c r="C521">
        <f t="shared" si="8"/>
        <v>180</v>
      </c>
      <c r="E521" t="s">
        <v>521</v>
      </c>
      <c r="F521">
        <v>28</v>
      </c>
      <c r="H521" t="s">
        <v>519</v>
      </c>
      <c r="I521">
        <v>71</v>
      </c>
      <c r="K521" t="s">
        <v>520</v>
      </c>
      <c r="L521">
        <v>60</v>
      </c>
    </row>
    <row r="522" spans="1:12">
      <c r="A522" t="s">
        <v>577</v>
      </c>
      <c r="B522">
        <v>34</v>
      </c>
      <c r="C522">
        <f t="shared" si="8"/>
        <v>170</v>
      </c>
      <c r="E522" t="s">
        <v>522</v>
      </c>
      <c r="F522">
        <v>27</v>
      </c>
      <c r="H522" t="s">
        <v>520</v>
      </c>
      <c r="I522">
        <v>48</v>
      </c>
      <c r="K522" t="s">
        <v>521</v>
      </c>
      <c r="L522">
        <v>59</v>
      </c>
    </row>
    <row r="523" spans="1:12">
      <c r="A523" t="s">
        <v>578</v>
      </c>
      <c r="B523">
        <v>28</v>
      </c>
      <c r="C523">
        <f t="shared" si="8"/>
        <v>140</v>
      </c>
      <c r="E523" t="s">
        <v>523</v>
      </c>
      <c r="F523">
        <v>66</v>
      </c>
      <c r="H523" t="s">
        <v>521</v>
      </c>
      <c r="I523">
        <v>37</v>
      </c>
      <c r="K523" t="s">
        <v>522</v>
      </c>
      <c r="L523">
        <v>68</v>
      </c>
    </row>
    <row r="524" spans="1:12">
      <c r="A524" t="s">
        <v>579</v>
      </c>
      <c r="B524">
        <v>15</v>
      </c>
      <c r="C524">
        <f t="shared" si="8"/>
        <v>75</v>
      </c>
      <c r="E524" t="s">
        <v>524</v>
      </c>
      <c r="F524">
        <v>32</v>
      </c>
      <c r="H524" t="s">
        <v>522</v>
      </c>
      <c r="I524">
        <v>42</v>
      </c>
      <c r="K524" t="s">
        <v>523</v>
      </c>
      <c r="L524">
        <v>50</v>
      </c>
    </row>
    <row r="525" spans="1:12">
      <c r="A525" t="s">
        <v>580</v>
      </c>
      <c r="B525">
        <v>18</v>
      </c>
      <c r="C525">
        <f t="shared" si="8"/>
        <v>90</v>
      </c>
      <c r="E525" t="s">
        <v>525</v>
      </c>
      <c r="F525">
        <v>14</v>
      </c>
      <c r="H525" t="s">
        <v>523</v>
      </c>
      <c r="I525">
        <v>46</v>
      </c>
      <c r="K525" t="s">
        <v>524</v>
      </c>
      <c r="L525">
        <v>117</v>
      </c>
    </row>
    <row r="526" spans="1:12">
      <c r="A526" t="s">
        <v>581</v>
      </c>
      <c r="B526">
        <v>22</v>
      </c>
      <c r="C526">
        <f t="shared" si="8"/>
        <v>110</v>
      </c>
      <c r="E526" t="s">
        <v>582</v>
      </c>
      <c r="F526">
        <v>72</v>
      </c>
      <c r="H526" t="s">
        <v>524</v>
      </c>
      <c r="I526">
        <v>37</v>
      </c>
      <c r="K526" t="s">
        <v>525</v>
      </c>
      <c r="L526">
        <v>70</v>
      </c>
    </row>
    <row r="527" spans="1:12">
      <c r="A527" t="s">
        <v>583</v>
      </c>
      <c r="B527">
        <v>18</v>
      </c>
      <c r="C527">
        <f t="shared" si="8"/>
        <v>90</v>
      </c>
      <c r="E527" t="s">
        <v>526</v>
      </c>
      <c r="F527">
        <v>89</v>
      </c>
      <c r="H527" t="s">
        <v>525</v>
      </c>
      <c r="I527">
        <v>78</v>
      </c>
      <c r="K527" t="s">
        <v>582</v>
      </c>
      <c r="L527">
        <v>107</v>
      </c>
    </row>
    <row r="528" spans="1:12">
      <c r="A528" t="s">
        <v>584</v>
      </c>
      <c r="B528">
        <v>28</v>
      </c>
      <c r="C528">
        <f t="shared" si="8"/>
        <v>140</v>
      </c>
      <c r="E528" t="s">
        <v>527</v>
      </c>
      <c r="F528">
        <v>62</v>
      </c>
      <c r="H528" t="s">
        <v>582</v>
      </c>
      <c r="I528">
        <v>24</v>
      </c>
      <c r="K528" t="s">
        <v>526</v>
      </c>
      <c r="L528">
        <v>95</v>
      </c>
    </row>
    <row r="529" spans="1:12">
      <c r="A529" t="s">
        <v>585</v>
      </c>
      <c r="B529">
        <v>45</v>
      </c>
      <c r="C529">
        <f t="shared" si="8"/>
        <v>225</v>
      </c>
      <c r="E529" t="s">
        <v>529</v>
      </c>
      <c r="F529">
        <v>30</v>
      </c>
      <c r="H529" t="s">
        <v>526</v>
      </c>
      <c r="I529">
        <v>53</v>
      </c>
      <c r="K529" t="s">
        <v>527</v>
      </c>
      <c r="L529">
        <v>109</v>
      </c>
    </row>
    <row r="530" spans="1:12">
      <c r="A530" t="s">
        <v>586</v>
      </c>
      <c r="B530">
        <v>38</v>
      </c>
      <c r="C530">
        <f t="shared" si="8"/>
        <v>190</v>
      </c>
      <c r="E530" t="s">
        <v>530</v>
      </c>
      <c r="F530">
        <v>42</v>
      </c>
      <c r="H530" t="s">
        <v>527</v>
      </c>
      <c r="I530">
        <v>22</v>
      </c>
      <c r="K530" t="s">
        <v>529</v>
      </c>
      <c r="L530">
        <v>70</v>
      </c>
    </row>
    <row r="531" spans="1:12">
      <c r="A531" t="s">
        <v>587</v>
      </c>
      <c r="B531">
        <v>26</v>
      </c>
      <c r="C531">
        <f t="shared" si="8"/>
        <v>130</v>
      </c>
      <c r="E531" t="s">
        <v>531</v>
      </c>
      <c r="F531">
        <v>30</v>
      </c>
      <c r="H531" t="s">
        <v>529</v>
      </c>
      <c r="I531">
        <v>38</v>
      </c>
      <c r="K531" t="s">
        <v>530</v>
      </c>
      <c r="L531">
        <v>81</v>
      </c>
    </row>
    <row r="532" spans="1:12">
      <c r="A532" t="s">
        <v>588</v>
      </c>
      <c r="B532">
        <v>14</v>
      </c>
      <c r="C532">
        <f t="shared" si="8"/>
        <v>70</v>
      </c>
      <c r="E532" t="s">
        <v>532</v>
      </c>
      <c r="F532">
        <v>57</v>
      </c>
      <c r="H532" t="s">
        <v>530</v>
      </c>
      <c r="I532">
        <v>52</v>
      </c>
      <c r="K532" t="s">
        <v>531</v>
      </c>
      <c r="L532">
        <v>45</v>
      </c>
    </row>
    <row r="533" spans="1:12">
      <c r="A533" t="s">
        <v>589</v>
      </c>
      <c r="B533">
        <v>35</v>
      </c>
      <c r="C533">
        <f t="shared" si="8"/>
        <v>175</v>
      </c>
      <c r="E533" t="s">
        <v>533</v>
      </c>
      <c r="F533">
        <v>57</v>
      </c>
      <c r="H533" t="s">
        <v>531</v>
      </c>
      <c r="I533">
        <v>55</v>
      </c>
      <c r="K533" t="s">
        <v>532</v>
      </c>
      <c r="L533">
        <v>73</v>
      </c>
    </row>
    <row r="534" spans="1:12">
      <c r="A534" t="s">
        <v>590</v>
      </c>
      <c r="B534">
        <v>24</v>
      </c>
      <c r="C534">
        <f t="shared" si="8"/>
        <v>120</v>
      </c>
      <c r="E534" t="s">
        <v>534</v>
      </c>
      <c r="F534">
        <v>30</v>
      </c>
      <c r="H534" t="s">
        <v>532</v>
      </c>
      <c r="I534">
        <v>41</v>
      </c>
      <c r="K534" t="s">
        <v>533</v>
      </c>
      <c r="L534">
        <v>67</v>
      </c>
    </row>
    <row r="535" spans="1:12">
      <c r="A535" t="s">
        <v>591</v>
      </c>
      <c r="B535">
        <v>8</v>
      </c>
      <c r="C535">
        <f t="shared" si="8"/>
        <v>40</v>
      </c>
      <c r="E535" t="s">
        <v>535</v>
      </c>
      <c r="F535">
        <v>52</v>
      </c>
      <c r="H535" t="s">
        <v>533</v>
      </c>
      <c r="I535">
        <v>68</v>
      </c>
      <c r="K535" t="s">
        <v>534</v>
      </c>
      <c r="L535">
        <v>95</v>
      </c>
    </row>
    <row r="536" spans="1:12">
      <c r="A536" t="s">
        <v>592</v>
      </c>
      <c r="B536">
        <v>15</v>
      </c>
      <c r="C536">
        <f t="shared" si="8"/>
        <v>75</v>
      </c>
      <c r="E536" t="s">
        <v>593</v>
      </c>
      <c r="F536">
        <v>11</v>
      </c>
      <c r="H536" t="s">
        <v>534</v>
      </c>
      <c r="I536">
        <v>39</v>
      </c>
      <c r="K536" t="s">
        <v>535</v>
      </c>
      <c r="L536">
        <v>78</v>
      </c>
    </row>
    <row r="537" spans="1:12">
      <c r="A537" t="s">
        <v>594</v>
      </c>
      <c r="B537">
        <v>29</v>
      </c>
      <c r="C537">
        <f t="shared" si="8"/>
        <v>145</v>
      </c>
      <c r="E537" t="s">
        <v>536</v>
      </c>
      <c r="F537">
        <v>50</v>
      </c>
      <c r="H537" t="s">
        <v>535</v>
      </c>
      <c r="I537">
        <v>45</v>
      </c>
      <c r="K537" t="s">
        <v>593</v>
      </c>
      <c r="L537">
        <v>114</v>
      </c>
    </row>
    <row r="538" spans="1:12">
      <c r="A538" t="s">
        <v>595</v>
      </c>
      <c r="B538">
        <v>40</v>
      </c>
      <c r="C538">
        <f t="shared" si="8"/>
        <v>200</v>
      </c>
      <c r="E538" t="s">
        <v>537</v>
      </c>
      <c r="F538">
        <v>64</v>
      </c>
      <c r="H538" t="s">
        <v>593</v>
      </c>
      <c r="I538">
        <v>49</v>
      </c>
      <c r="K538" t="s">
        <v>536</v>
      </c>
      <c r="L538">
        <v>65</v>
      </c>
    </row>
    <row r="539" spans="1:12">
      <c r="A539" t="s">
        <v>596</v>
      </c>
      <c r="B539">
        <v>27</v>
      </c>
      <c r="C539">
        <f t="shared" si="8"/>
        <v>135</v>
      </c>
      <c r="E539" t="s">
        <v>539</v>
      </c>
      <c r="F539">
        <v>37</v>
      </c>
      <c r="H539" t="s">
        <v>536</v>
      </c>
      <c r="I539">
        <v>70</v>
      </c>
      <c r="K539" t="s">
        <v>537</v>
      </c>
      <c r="L539">
        <v>104</v>
      </c>
    </row>
    <row r="540" spans="1:12">
      <c r="A540" t="s">
        <v>597</v>
      </c>
      <c r="B540">
        <v>21</v>
      </c>
      <c r="C540">
        <f t="shared" si="8"/>
        <v>105</v>
      </c>
      <c r="E540" t="s">
        <v>540</v>
      </c>
      <c r="F540">
        <v>26</v>
      </c>
      <c r="H540" t="s">
        <v>537</v>
      </c>
      <c r="I540">
        <v>55</v>
      </c>
      <c r="K540" t="s">
        <v>539</v>
      </c>
      <c r="L540">
        <v>92</v>
      </c>
    </row>
    <row r="541" spans="1:12">
      <c r="A541" t="s">
        <v>598</v>
      </c>
      <c r="B541">
        <v>2</v>
      </c>
      <c r="C541">
        <f t="shared" si="8"/>
        <v>10</v>
      </c>
      <c r="E541" t="s">
        <v>541</v>
      </c>
      <c r="F541">
        <v>31</v>
      </c>
      <c r="H541" t="s">
        <v>539</v>
      </c>
      <c r="I541">
        <v>36</v>
      </c>
      <c r="K541" t="s">
        <v>540</v>
      </c>
      <c r="L541">
        <v>57</v>
      </c>
    </row>
    <row r="542" spans="1:12">
      <c r="A542" t="s">
        <v>599</v>
      </c>
      <c r="B542">
        <v>24</v>
      </c>
      <c r="C542">
        <f t="shared" si="8"/>
        <v>120</v>
      </c>
      <c r="E542" t="s">
        <v>542</v>
      </c>
      <c r="F542">
        <v>48</v>
      </c>
      <c r="H542" t="s">
        <v>540</v>
      </c>
      <c r="I542">
        <v>86</v>
      </c>
      <c r="K542" t="s">
        <v>541</v>
      </c>
      <c r="L542">
        <v>85</v>
      </c>
    </row>
    <row r="543" spans="1:12">
      <c r="A543" t="s">
        <v>600</v>
      </c>
      <c r="B543">
        <v>21</v>
      </c>
      <c r="C543">
        <f t="shared" si="8"/>
        <v>105</v>
      </c>
      <c r="E543" t="s">
        <v>543</v>
      </c>
      <c r="F543">
        <v>25</v>
      </c>
      <c r="H543" t="s">
        <v>541</v>
      </c>
      <c r="I543">
        <v>53</v>
      </c>
      <c r="K543" t="s">
        <v>542</v>
      </c>
      <c r="L543">
        <v>62</v>
      </c>
    </row>
    <row r="544" spans="1:12">
      <c r="A544" t="s">
        <v>601</v>
      </c>
      <c r="B544">
        <v>35</v>
      </c>
      <c r="C544">
        <f t="shared" si="8"/>
        <v>175</v>
      </c>
      <c r="E544" t="s">
        <v>544</v>
      </c>
      <c r="F544">
        <v>47</v>
      </c>
      <c r="H544" t="s">
        <v>542</v>
      </c>
      <c r="I544">
        <v>22</v>
      </c>
      <c r="K544" t="s">
        <v>543</v>
      </c>
      <c r="L544">
        <v>98</v>
      </c>
    </row>
    <row r="545" spans="1:12">
      <c r="A545" t="s">
        <v>602</v>
      </c>
      <c r="B545">
        <v>37</v>
      </c>
      <c r="C545">
        <f t="shared" si="8"/>
        <v>185</v>
      </c>
      <c r="E545" t="s">
        <v>545</v>
      </c>
      <c r="F545">
        <v>72</v>
      </c>
      <c r="H545" t="s">
        <v>543</v>
      </c>
      <c r="I545">
        <v>67</v>
      </c>
      <c r="K545" t="s">
        <v>544</v>
      </c>
      <c r="L545">
        <v>51</v>
      </c>
    </row>
    <row r="546" spans="1:12">
      <c r="A546" t="s">
        <v>603</v>
      </c>
      <c r="B546">
        <v>28</v>
      </c>
      <c r="C546">
        <f t="shared" si="8"/>
        <v>140</v>
      </c>
      <c r="E546" t="s">
        <v>604</v>
      </c>
      <c r="F546">
        <v>26</v>
      </c>
      <c r="H546" t="s">
        <v>544</v>
      </c>
      <c r="I546">
        <v>43</v>
      </c>
      <c r="K546" t="s">
        <v>545</v>
      </c>
      <c r="L546">
        <v>41</v>
      </c>
    </row>
    <row r="547" spans="1:12">
      <c r="A547" t="s">
        <v>605</v>
      </c>
      <c r="B547">
        <v>21</v>
      </c>
      <c r="C547">
        <f t="shared" si="8"/>
        <v>105</v>
      </c>
      <c r="E547" t="s">
        <v>546</v>
      </c>
      <c r="F547">
        <v>49</v>
      </c>
      <c r="H547" t="s">
        <v>545</v>
      </c>
      <c r="I547">
        <v>57</v>
      </c>
      <c r="K547" t="s">
        <v>604</v>
      </c>
      <c r="L547">
        <v>148</v>
      </c>
    </row>
    <row r="548" spans="1:12">
      <c r="A548" t="s">
        <v>606</v>
      </c>
      <c r="B548">
        <v>20</v>
      </c>
      <c r="C548">
        <f t="shared" si="8"/>
        <v>100</v>
      </c>
      <c r="E548" t="s">
        <v>547</v>
      </c>
      <c r="F548">
        <v>42</v>
      </c>
      <c r="H548" t="s">
        <v>604</v>
      </c>
      <c r="I548">
        <v>61</v>
      </c>
      <c r="K548" t="s">
        <v>546</v>
      </c>
      <c r="L548">
        <v>87</v>
      </c>
    </row>
    <row r="549" spans="1:12">
      <c r="A549" t="s">
        <v>607</v>
      </c>
      <c r="B549">
        <v>17</v>
      </c>
      <c r="C549">
        <f t="shared" si="8"/>
        <v>85</v>
      </c>
      <c r="E549" t="s">
        <v>548</v>
      </c>
      <c r="F549">
        <v>33</v>
      </c>
      <c r="H549" t="s">
        <v>546</v>
      </c>
      <c r="I549">
        <v>21</v>
      </c>
      <c r="K549" t="s">
        <v>547</v>
      </c>
      <c r="L549">
        <v>48</v>
      </c>
    </row>
    <row r="550" spans="1:12">
      <c r="A550" t="s">
        <v>608</v>
      </c>
      <c r="B550">
        <v>19</v>
      </c>
      <c r="C550">
        <f t="shared" si="8"/>
        <v>95</v>
      </c>
      <c r="E550" t="s">
        <v>550</v>
      </c>
      <c r="F550">
        <v>45</v>
      </c>
      <c r="H550" t="s">
        <v>547</v>
      </c>
      <c r="I550">
        <v>28</v>
      </c>
      <c r="K550" t="s">
        <v>548</v>
      </c>
      <c r="L550">
        <v>79</v>
      </c>
    </row>
    <row r="551" spans="1:12">
      <c r="A551" t="s">
        <v>609</v>
      </c>
      <c r="B551">
        <v>29</v>
      </c>
      <c r="C551">
        <f t="shared" si="8"/>
        <v>145</v>
      </c>
      <c r="E551" t="s">
        <v>551</v>
      </c>
      <c r="F551">
        <v>52</v>
      </c>
      <c r="H551" t="s">
        <v>548</v>
      </c>
      <c r="I551">
        <v>72</v>
      </c>
      <c r="K551" t="s">
        <v>550</v>
      </c>
      <c r="L551">
        <v>88</v>
      </c>
    </row>
    <row r="552" spans="1:12">
      <c r="A552" t="s">
        <v>610</v>
      </c>
      <c r="B552">
        <v>21</v>
      </c>
      <c r="C552">
        <f t="shared" si="8"/>
        <v>105</v>
      </c>
      <c r="E552" t="s">
        <v>552</v>
      </c>
      <c r="F552">
        <v>11</v>
      </c>
      <c r="H552" t="s">
        <v>550</v>
      </c>
      <c r="I552">
        <v>68</v>
      </c>
      <c r="K552" t="s">
        <v>551</v>
      </c>
      <c r="L552">
        <v>103</v>
      </c>
    </row>
    <row r="553" spans="1:12">
      <c r="A553" t="s">
        <v>611</v>
      </c>
      <c r="B553">
        <v>35</v>
      </c>
      <c r="C553">
        <f t="shared" si="8"/>
        <v>175</v>
      </c>
      <c r="E553" t="s">
        <v>553</v>
      </c>
      <c r="F553">
        <v>38</v>
      </c>
      <c r="H553" t="s">
        <v>551</v>
      </c>
      <c r="I553">
        <v>15</v>
      </c>
      <c r="K553" t="s">
        <v>552</v>
      </c>
      <c r="L553">
        <v>65</v>
      </c>
    </row>
    <row r="554" spans="1:12">
      <c r="A554" t="s">
        <v>612</v>
      </c>
      <c r="B554">
        <v>12</v>
      </c>
      <c r="C554">
        <f t="shared" si="8"/>
        <v>60</v>
      </c>
      <c r="E554" t="s">
        <v>554</v>
      </c>
      <c r="F554">
        <v>32</v>
      </c>
      <c r="H554" t="s">
        <v>552</v>
      </c>
      <c r="I554">
        <v>29</v>
      </c>
      <c r="K554" t="s">
        <v>553</v>
      </c>
      <c r="L554">
        <v>98</v>
      </c>
    </row>
    <row r="555" spans="1:12">
      <c r="A555" t="s">
        <v>613</v>
      </c>
      <c r="B555">
        <v>22</v>
      </c>
      <c r="C555">
        <f t="shared" si="8"/>
        <v>110</v>
      </c>
      <c r="E555" t="s">
        <v>555</v>
      </c>
      <c r="F555">
        <v>55</v>
      </c>
      <c r="H555" t="s">
        <v>553</v>
      </c>
      <c r="I555">
        <v>34</v>
      </c>
      <c r="K555" t="s">
        <v>554</v>
      </c>
      <c r="L555">
        <v>53</v>
      </c>
    </row>
    <row r="556" spans="1:12">
      <c r="A556" t="s">
        <v>614</v>
      </c>
      <c r="B556">
        <v>22</v>
      </c>
      <c r="C556">
        <f t="shared" si="8"/>
        <v>110</v>
      </c>
      <c r="E556" t="s">
        <v>615</v>
      </c>
      <c r="F556">
        <v>25</v>
      </c>
      <c r="H556" t="s">
        <v>554</v>
      </c>
      <c r="I556">
        <v>52</v>
      </c>
      <c r="K556" t="s">
        <v>555</v>
      </c>
      <c r="L556">
        <v>44</v>
      </c>
    </row>
    <row r="557" spans="1:12">
      <c r="A557" t="s">
        <v>616</v>
      </c>
      <c r="B557">
        <v>49</v>
      </c>
      <c r="C557">
        <f t="shared" si="8"/>
        <v>245</v>
      </c>
      <c r="E557" t="s">
        <v>556</v>
      </c>
      <c r="F557">
        <v>52</v>
      </c>
      <c r="H557" t="s">
        <v>555</v>
      </c>
      <c r="I557">
        <v>31</v>
      </c>
      <c r="K557" t="s">
        <v>615</v>
      </c>
      <c r="L557">
        <v>46</v>
      </c>
    </row>
    <row r="558" spans="1:12">
      <c r="A558" t="s">
        <v>617</v>
      </c>
      <c r="B558">
        <v>20</v>
      </c>
      <c r="C558">
        <f t="shared" si="8"/>
        <v>100</v>
      </c>
      <c r="E558" t="s">
        <v>557</v>
      </c>
      <c r="F558">
        <v>67</v>
      </c>
      <c r="H558" t="s">
        <v>615</v>
      </c>
      <c r="I558">
        <v>31</v>
      </c>
      <c r="K558" t="s">
        <v>556</v>
      </c>
      <c r="L558">
        <v>83</v>
      </c>
    </row>
    <row r="559" spans="1:12">
      <c r="A559" t="s">
        <v>618</v>
      </c>
      <c r="B559">
        <v>40</v>
      </c>
      <c r="C559">
        <f t="shared" si="8"/>
        <v>200</v>
      </c>
      <c r="E559" t="s">
        <v>558</v>
      </c>
      <c r="F559">
        <v>13</v>
      </c>
      <c r="H559" t="s">
        <v>556</v>
      </c>
      <c r="I559">
        <v>53</v>
      </c>
      <c r="K559" t="s">
        <v>557</v>
      </c>
      <c r="L559">
        <v>90</v>
      </c>
    </row>
    <row r="560" spans="1:12">
      <c r="A560" t="s">
        <v>619</v>
      </c>
      <c r="B560">
        <v>22</v>
      </c>
      <c r="C560">
        <f t="shared" si="8"/>
        <v>110</v>
      </c>
      <c r="E560" t="s">
        <v>559</v>
      </c>
      <c r="F560">
        <v>58</v>
      </c>
      <c r="H560" t="s">
        <v>557</v>
      </c>
      <c r="I560">
        <v>73</v>
      </c>
      <c r="K560" t="s">
        <v>558</v>
      </c>
      <c r="L560">
        <v>63</v>
      </c>
    </row>
    <row r="561" spans="1:12">
      <c r="A561" t="s">
        <v>620</v>
      </c>
      <c r="B561">
        <v>21</v>
      </c>
      <c r="C561">
        <f t="shared" si="8"/>
        <v>105</v>
      </c>
      <c r="E561" t="s">
        <v>561</v>
      </c>
      <c r="F561">
        <v>21</v>
      </c>
      <c r="H561" t="s">
        <v>558</v>
      </c>
      <c r="I561">
        <v>27</v>
      </c>
      <c r="K561" t="s">
        <v>559</v>
      </c>
      <c r="L561">
        <v>91</v>
      </c>
    </row>
    <row r="562" spans="1:12">
      <c r="A562" t="s">
        <v>621</v>
      </c>
      <c r="B562">
        <v>25</v>
      </c>
      <c r="C562">
        <f t="shared" si="8"/>
        <v>125</v>
      </c>
      <c r="E562" t="s">
        <v>562</v>
      </c>
      <c r="F562">
        <v>52</v>
      </c>
      <c r="H562" t="s">
        <v>559</v>
      </c>
      <c r="I562">
        <v>43</v>
      </c>
      <c r="K562" t="s">
        <v>561</v>
      </c>
      <c r="L562">
        <v>106</v>
      </c>
    </row>
    <row r="563" spans="1:12">
      <c r="A563" t="s">
        <v>622</v>
      </c>
      <c r="B563">
        <v>20</v>
      </c>
      <c r="C563">
        <f t="shared" si="8"/>
        <v>100</v>
      </c>
      <c r="E563" t="s">
        <v>563</v>
      </c>
      <c r="F563">
        <v>64</v>
      </c>
      <c r="H563" t="s">
        <v>561</v>
      </c>
      <c r="I563">
        <v>35</v>
      </c>
      <c r="K563" t="s">
        <v>562</v>
      </c>
      <c r="L563">
        <v>41</v>
      </c>
    </row>
    <row r="564" spans="1:12">
      <c r="A564" t="s">
        <v>623</v>
      </c>
      <c r="B564">
        <v>17</v>
      </c>
      <c r="C564">
        <f t="shared" si="8"/>
        <v>85</v>
      </c>
      <c r="E564" t="s">
        <v>564</v>
      </c>
      <c r="F564">
        <v>53</v>
      </c>
      <c r="H564" t="s">
        <v>562</v>
      </c>
      <c r="I564">
        <v>49</v>
      </c>
      <c r="K564" t="s">
        <v>563</v>
      </c>
      <c r="L564">
        <v>68</v>
      </c>
    </row>
    <row r="565" spans="1:12">
      <c r="A565" t="s">
        <v>624</v>
      </c>
      <c r="B565">
        <v>12</v>
      </c>
      <c r="C565">
        <f t="shared" si="8"/>
        <v>60</v>
      </c>
      <c r="E565" t="s">
        <v>565</v>
      </c>
      <c r="F565">
        <v>31</v>
      </c>
      <c r="H565" t="s">
        <v>563</v>
      </c>
      <c r="I565">
        <v>35</v>
      </c>
      <c r="K565" t="s">
        <v>564</v>
      </c>
      <c r="L565">
        <v>44</v>
      </c>
    </row>
    <row r="566" spans="1:12">
      <c r="A566" t="s">
        <v>625</v>
      </c>
      <c r="B566">
        <v>17</v>
      </c>
      <c r="C566">
        <f t="shared" si="8"/>
        <v>85</v>
      </c>
      <c r="E566" t="s">
        <v>626</v>
      </c>
      <c r="F566">
        <v>23</v>
      </c>
      <c r="H566" t="s">
        <v>564</v>
      </c>
      <c r="I566">
        <v>40</v>
      </c>
      <c r="K566" t="s">
        <v>565</v>
      </c>
      <c r="L566">
        <v>75</v>
      </c>
    </row>
    <row r="567" spans="1:12">
      <c r="A567" t="s">
        <v>627</v>
      </c>
      <c r="B567">
        <v>19</v>
      </c>
      <c r="C567">
        <f t="shared" si="8"/>
        <v>95</v>
      </c>
      <c r="E567" t="s">
        <v>566</v>
      </c>
      <c r="F567">
        <v>39</v>
      </c>
      <c r="H567" t="s">
        <v>565</v>
      </c>
      <c r="I567">
        <v>111</v>
      </c>
      <c r="K567" t="s">
        <v>626</v>
      </c>
      <c r="L567">
        <v>52</v>
      </c>
    </row>
    <row r="568" spans="1:12">
      <c r="A568" t="s">
        <v>628</v>
      </c>
      <c r="B568">
        <v>29</v>
      </c>
      <c r="C568">
        <f t="shared" si="8"/>
        <v>145</v>
      </c>
      <c r="E568" t="s">
        <v>567</v>
      </c>
      <c r="F568">
        <v>44</v>
      </c>
      <c r="H568" t="s">
        <v>626</v>
      </c>
      <c r="I568">
        <v>13</v>
      </c>
      <c r="K568" t="s">
        <v>566</v>
      </c>
      <c r="L568">
        <v>72</v>
      </c>
    </row>
    <row r="569" spans="1:12">
      <c r="A569" t="s">
        <v>629</v>
      </c>
      <c r="B569">
        <v>30</v>
      </c>
      <c r="C569">
        <f t="shared" si="8"/>
        <v>150</v>
      </c>
      <c r="E569" t="s">
        <v>568</v>
      </c>
      <c r="F569">
        <v>43</v>
      </c>
      <c r="H569" t="s">
        <v>566</v>
      </c>
      <c r="I569">
        <v>88</v>
      </c>
      <c r="K569" t="s">
        <v>567</v>
      </c>
      <c r="L569">
        <v>59</v>
      </c>
    </row>
    <row r="570" spans="1:12">
      <c r="A570" t="s">
        <v>630</v>
      </c>
      <c r="B570">
        <v>20</v>
      </c>
      <c r="C570">
        <f t="shared" si="8"/>
        <v>100</v>
      </c>
      <c r="E570" t="s">
        <v>569</v>
      </c>
      <c r="F570">
        <v>21</v>
      </c>
      <c r="H570" t="s">
        <v>567</v>
      </c>
      <c r="I570">
        <v>83</v>
      </c>
      <c r="K570" t="s">
        <v>568</v>
      </c>
      <c r="L570">
        <v>64</v>
      </c>
    </row>
    <row r="571" spans="1:12">
      <c r="A571" t="s">
        <v>631</v>
      </c>
      <c r="B571">
        <v>12</v>
      </c>
      <c r="C571">
        <f t="shared" si="8"/>
        <v>60</v>
      </c>
      <c r="E571" t="s">
        <v>570</v>
      </c>
      <c r="F571">
        <v>73</v>
      </c>
      <c r="H571" t="s">
        <v>568</v>
      </c>
      <c r="I571">
        <v>39</v>
      </c>
      <c r="K571" t="s">
        <v>569</v>
      </c>
      <c r="L571">
        <v>48</v>
      </c>
    </row>
    <row r="572" spans="1:12">
      <c r="A572" t="s">
        <v>632</v>
      </c>
      <c r="B572">
        <v>24</v>
      </c>
      <c r="C572">
        <f t="shared" si="8"/>
        <v>120</v>
      </c>
      <c r="E572" t="s">
        <v>572</v>
      </c>
      <c r="F572">
        <v>37</v>
      </c>
      <c r="H572" t="s">
        <v>569</v>
      </c>
      <c r="I572">
        <v>23</v>
      </c>
      <c r="K572" t="s">
        <v>570</v>
      </c>
      <c r="L572">
        <v>45</v>
      </c>
    </row>
    <row r="573" spans="1:12">
      <c r="A573" t="s">
        <v>633</v>
      </c>
      <c r="B573">
        <v>25</v>
      </c>
      <c r="C573">
        <f t="shared" si="8"/>
        <v>125</v>
      </c>
      <c r="E573" t="s">
        <v>573</v>
      </c>
      <c r="F573">
        <v>47</v>
      </c>
      <c r="H573" t="s">
        <v>570</v>
      </c>
      <c r="I573">
        <v>28</v>
      </c>
      <c r="K573" t="s">
        <v>572</v>
      </c>
      <c r="L573">
        <v>30</v>
      </c>
    </row>
    <row r="574" spans="1:12">
      <c r="A574" t="s">
        <v>634</v>
      </c>
      <c r="B574">
        <v>22</v>
      </c>
      <c r="C574">
        <f t="shared" si="8"/>
        <v>110</v>
      </c>
      <c r="E574" t="s">
        <v>574</v>
      </c>
      <c r="F574">
        <v>71</v>
      </c>
      <c r="H574" t="s">
        <v>572</v>
      </c>
      <c r="I574">
        <v>35</v>
      </c>
      <c r="K574" t="s">
        <v>573</v>
      </c>
      <c r="L574">
        <v>66</v>
      </c>
    </row>
    <row r="575" spans="1:12">
      <c r="A575" t="s">
        <v>635</v>
      </c>
      <c r="B575">
        <v>20</v>
      </c>
      <c r="C575">
        <f t="shared" si="8"/>
        <v>100</v>
      </c>
      <c r="E575" t="s">
        <v>575</v>
      </c>
      <c r="F575">
        <v>47</v>
      </c>
      <c r="H575" t="s">
        <v>573</v>
      </c>
      <c r="I575">
        <v>62</v>
      </c>
      <c r="K575" t="s">
        <v>574</v>
      </c>
      <c r="L575">
        <v>97</v>
      </c>
    </row>
    <row r="576" spans="1:12">
      <c r="A576" t="s">
        <v>636</v>
      </c>
      <c r="B576">
        <v>10</v>
      </c>
      <c r="C576">
        <f t="shared" si="8"/>
        <v>50</v>
      </c>
      <c r="E576" t="s">
        <v>637</v>
      </c>
      <c r="F576">
        <v>53</v>
      </c>
      <c r="H576" t="s">
        <v>574</v>
      </c>
      <c r="I576">
        <v>58</v>
      </c>
      <c r="K576" t="s">
        <v>575</v>
      </c>
      <c r="L576">
        <v>97</v>
      </c>
    </row>
    <row r="577" spans="1:12">
      <c r="A577" t="s">
        <v>638</v>
      </c>
      <c r="B577">
        <v>40</v>
      </c>
      <c r="C577">
        <f t="shared" si="8"/>
        <v>200</v>
      </c>
      <c r="E577" t="s">
        <v>576</v>
      </c>
      <c r="F577">
        <v>40</v>
      </c>
      <c r="H577" t="s">
        <v>575</v>
      </c>
      <c r="I577">
        <v>58</v>
      </c>
      <c r="K577" t="s">
        <v>637</v>
      </c>
      <c r="L577">
        <v>55</v>
      </c>
    </row>
    <row r="578" spans="1:12">
      <c r="A578" t="s">
        <v>639</v>
      </c>
      <c r="B578">
        <v>31</v>
      </c>
      <c r="C578">
        <f t="shared" si="8"/>
        <v>155</v>
      </c>
      <c r="E578" t="s">
        <v>577</v>
      </c>
      <c r="F578">
        <v>36</v>
      </c>
      <c r="H578" t="s">
        <v>637</v>
      </c>
      <c r="I578">
        <v>52</v>
      </c>
      <c r="K578" t="s">
        <v>576</v>
      </c>
      <c r="L578">
        <v>62</v>
      </c>
    </row>
    <row r="579" spans="1:12">
      <c r="A579" t="s">
        <v>640</v>
      </c>
      <c r="B579">
        <v>22</v>
      </c>
      <c r="C579">
        <f t="shared" ref="C579:C642" si="9">B579*5</f>
        <v>110</v>
      </c>
      <c r="E579" t="s">
        <v>578</v>
      </c>
      <c r="F579">
        <v>49</v>
      </c>
      <c r="H579" t="s">
        <v>576</v>
      </c>
      <c r="I579">
        <v>78</v>
      </c>
      <c r="K579" t="s">
        <v>577</v>
      </c>
      <c r="L579">
        <v>98</v>
      </c>
    </row>
    <row r="580" spans="1:12">
      <c r="A580" t="s">
        <v>641</v>
      </c>
      <c r="B580">
        <v>6</v>
      </c>
      <c r="C580">
        <f t="shared" si="9"/>
        <v>30</v>
      </c>
      <c r="E580" t="s">
        <v>579</v>
      </c>
      <c r="F580">
        <v>40</v>
      </c>
      <c r="H580" t="s">
        <v>577</v>
      </c>
      <c r="I580">
        <v>47</v>
      </c>
      <c r="K580" t="s">
        <v>578</v>
      </c>
      <c r="L580">
        <v>92</v>
      </c>
    </row>
    <row r="581" spans="1:12">
      <c r="A581" t="s">
        <v>642</v>
      </c>
      <c r="B581">
        <v>29</v>
      </c>
      <c r="C581">
        <f t="shared" si="9"/>
        <v>145</v>
      </c>
      <c r="E581" t="s">
        <v>580</v>
      </c>
      <c r="F581">
        <v>17</v>
      </c>
      <c r="H581" t="s">
        <v>578</v>
      </c>
      <c r="I581">
        <v>33</v>
      </c>
      <c r="K581" t="s">
        <v>579</v>
      </c>
      <c r="L581">
        <v>87</v>
      </c>
    </row>
    <row r="582" spans="1:12">
      <c r="A582" t="s">
        <v>643</v>
      </c>
      <c r="B582">
        <v>20</v>
      </c>
      <c r="C582">
        <f t="shared" si="9"/>
        <v>100</v>
      </c>
      <c r="E582" t="s">
        <v>581</v>
      </c>
      <c r="F582">
        <v>40</v>
      </c>
      <c r="H582" t="s">
        <v>579</v>
      </c>
      <c r="I582">
        <v>57</v>
      </c>
      <c r="K582" t="s">
        <v>580</v>
      </c>
      <c r="L582">
        <v>72</v>
      </c>
    </row>
    <row r="583" spans="1:12">
      <c r="A583" t="s">
        <v>644</v>
      </c>
      <c r="B583">
        <v>8</v>
      </c>
      <c r="C583">
        <f t="shared" si="9"/>
        <v>40</v>
      </c>
      <c r="E583" t="s">
        <v>583</v>
      </c>
      <c r="F583">
        <v>66</v>
      </c>
      <c r="H583" t="s">
        <v>580</v>
      </c>
      <c r="I583">
        <v>81</v>
      </c>
      <c r="K583" t="s">
        <v>581</v>
      </c>
      <c r="L583">
        <v>143</v>
      </c>
    </row>
    <row r="584" spans="1:12">
      <c r="A584" t="s">
        <v>645</v>
      </c>
      <c r="B584">
        <v>46</v>
      </c>
      <c r="C584">
        <f t="shared" si="9"/>
        <v>230</v>
      </c>
      <c r="E584" t="s">
        <v>584</v>
      </c>
      <c r="F584">
        <v>86</v>
      </c>
      <c r="H584" t="s">
        <v>581</v>
      </c>
      <c r="I584">
        <v>50</v>
      </c>
      <c r="K584" t="s">
        <v>583</v>
      </c>
      <c r="L584">
        <v>68</v>
      </c>
    </row>
    <row r="585" spans="1:12">
      <c r="A585" t="s">
        <v>646</v>
      </c>
      <c r="B585">
        <v>20</v>
      </c>
      <c r="C585">
        <f t="shared" si="9"/>
        <v>100</v>
      </c>
      <c r="E585" t="s">
        <v>585</v>
      </c>
      <c r="F585">
        <v>93</v>
      </c>
      <c r="H585" t="s">
        <v>583</v>
      </c>
      <c r="I585">
        <v>28</v>
      </c>
      <c r="K585" t="s">
        <v>584</v>
      </c>
      <c r="L585">
        <v>45</v>
      </c>
    </row>
    <row r="586" spans="1:12">
      <c r="A586" t="s">
        <v>647</v>
      </c>
      <c r="B586">
        <v>17</v>
      </c>
      <c r="C586">
        <f t="shared" si="9"/>
        <v>85</v>
      </c>
      <c r="E586" t="s">
        <v>648</v>
      </c>
      <c r="F586">
        <v>12</v>
      </c>
      <c r="H586" t="s">
        <v>584</v>
      </c>
      <c r="I586">
        <v>59</v>
      </c>
      <c r="K586" t="s">
        <v>585</v>
      </c>
      <c r="L586">
        <v>38</v>
      </c>
    </row>
    <row r="587" spans="1:12">
      <c r="A587" t="s">
        <v>649</v>
      </c>
      <c r="B587">
        <v>43</v>
      </c>
      <c r="C587">
        <f t="shared" si="9"/>
        <v>215</v>
      </c>
      <c r="E587" t="s">
        <v>586</v>
      </c>
      <c r="F587">
        <v>28</v>
      </c>
      <c r="H587" t="s">
        <v>585</v>
      </c>
      <c r="I587">
        <v>52</v>
      </c>
      <c r="K587" t="s">
        <v>648</v>
      </c>
      <c r="L587">
        <v>32</v>
      </c>
    </row>
    <row r="588" spans="1:12">
      <c r="A588" t="s">
        <v>650</v>
      </c>
      <c r="B588">
        <v>21</v>
      </c>
      <c r="C588">
        <f t="shared" si="9"/>
        <v>105</v>
      </c>
      <c r="E588" t="s">
        <v>587</v>
      </c>
      <c r="F588">
        <v>59</v>
      </c>
      <c r="H588" t="s">
        <v>648</v>
      </c>
      <c r="I588">
        <v>65</v>
      </c>
      <c r="K588" t="s">
        <v>586</v>
      </c>
      <c r="L588">
        <v>68</v>
      </c>
    </row>
    <row r="589" spans="1:12">
      <c r="A589" t="s">
        <v>651</v>
      </c>
      <c r="B589">
        <v>36</v>
      </c>
      <c r="C589">
        <f t="shared" si="9"/>
        <v>180</v>
      </c>
      <c r="E589" t="s">
        <v>588</v>
      </c>
      <c r="F589">
        <v>40</v>
      </c>
      <c r="H589" t="s">
        <v>586</v>
      </c>
      <c r="I589">
        <v>17</v>
      </c>
      <c r="K589" t="s">
        <v>587</v>
      </c>
      <c r="L589">
        <v>46</v>
      </c>
    </row>
    <row r="590" spans="1:12">
      <c r="A590" t="s">
        <v>652</v>
      </c>
      <c r="B590">
        <v>22</v>
      </c>
      <c r="C590">
        <f t="shared" si="9"/>
        <v>110</v>
      </c>
      <c r="E590" t="s">
        <v>589</v>
      </c>
      <c r="F590">
        <v>60</v>
      </c>
      <c r="H590" t="s">
        <v>587</v>
      </c>
      <c r="I590">
        <v>95</v>
      </c>
      <c r="K590" t="s">
        <v>588</v>
      </c>
      <c r="L590">
        <v>74</v>
      </c>
    </row>
    <row r="591" spans="1:12">
      <c r="A591" t="s">
        <v>653</v>
      </c>
      <c r="B591">
        <v>19</v>
      </c>
      <c r="C591">
        <f t="shared" si="9"/>
        <v>95</v>
      </c>
      <c r="E591" t="s">
        <v>590</v>
      </c>
      <c r="F591">
        <v>41</v>
      </c>
      <c r="H591" t="s">
        <v>588</v>
      </c>
      <c r="I591">
        <v>21</v>
      </c>
      <c r="K591" t="s">
        <v>589</v>
      </c>
      <c r="L591">
        <v>82</v>
      </c>
    </row>
    <row r="592" spans="1:12">
      <c r="A592" t="s">
        <v>654</v>
      </c>
      <c r="B592">
        <v>8</v>
      </c>
      <c r="C592">
        <f t="shared" si="9"/>
        <v>40</v>
      </c>
      <c r="E592" t="s">
        <v>591</v>
      </c>
      <c r="F592">
        <v>32</v>
      </c>
      <c r="H592" t="s">
        <v>589</v>
      </c>
      <c r="I592">
        <v>59</v>
      </c>
      <c r="K592" t="s">
        <v>590</v>
      </c>
      <c r="L592">
        <v>72</v>
      </c>
    </row>
    <row r="593" spans="1:12">
      <c r="A593" t="s">
        <v>655</v>
      </c>
      <c r="B593">
        <v>28</v>
      </c>
      <c r="C593">
        <f t="shared" si="9"/>
        <v>140</v>
      </c>
      <c r="E593" t="s">
        <v>592</v>
      </c>
      <c r="F593">
        <v>42</v>
      </c>
      <c r="H593" t="s">
        <v>590</v>
      </c>
      <c r="I593">
        <v>28</v>
      </c>
      <c r="K593" t="s">
        <v>591</v>
      </c>
      <c r="L593">
        <v>68</v>
      </c>
    </row>
    <row r="594" spans="1:12">
      <c r="A594" t="s">
        <v>656</v>
      </c>
      <c r="B594">
        <v>29</v>
      </c>
      <c r="C594">
        <f t="shared" si="9"/>
        <v>145</v>
      </c>
      <c r="E594" t="s">
        <v>594</v>
      </c>
      <c r="F594">
        <v>65</v>
      </c>
      <c r="H594" t="s">
        <v>591</v>
      </c>
      <c r="I594">
        <v>70</v>
      </c>
      <c r="K594" t="s">
        <v>592</v>
      </c>
      <c r="L594">
        <v>55</v>
      </c>
    </row>
    <row r="595" spans="1:12">
      <c r="A595" t="s">
        <v>657</v>
      </c>
      <c r="B595">
        <v>27</v>
      </c>
      <c r="C595">
        <f t="shared" si="9"/>
        <v>135</v>
      </c>
      <c r="E595" t="s">
        <v>595</v>
      </c>
      <c r="F595">
        <v>57</v>
      </c>
      <c r="H595" t="s">
        <v>592</v>
      </c>
      <c r="I595">
        <v>62</v>
      </c>
      <c r="K595" t="s">
        <v>594</v>
      </c>
      <c r="L595">
        <v>45</v>
      </c>
    </row>
    <row r="596" spans="1:12">
      <c r="A596" t="s">
        <v>658</v>
      </c>
      <c r="B596">
        <v>17</v>
      </c>
      <c r="C596">
        <f t="shared" si="9"/>
        <v>85</v>
      </c>
      <c r="E596" t="s">
        <v>659</v>
      </c>
      <c r="F596">
        <v>29</v>
      </c>
      <c r="H596" t="s">
        <v>594</v>
      </c>
      <c r="I596">
        <v>63</v>
      </c>
      <c r="K596" t="s">
        <v>595</v>
      </c>
      <c r="L596">
        <v>53</v>
      </c>
    </row>
    <row r="597" spans="1:12">
      <c r="A597" t="s">
        <v>660</v>
      </c>
      <c r="B597">
        <v>5</v>
      </c>
      <c r="C597">
        <f t="shared" si="9"/>
        <v>25</v>
      </c>
      <c r="E597" t="s">
        <v>596</v>
      </c>
      <c r="F597">
        <v>68</v>
      </c>
      <c r="H597" t="s">
        <v>595</v>
      </c>
      <c r="I597">
        <v>48</v>
      </c>
      <c r="K597" t="s">
        <v>659</v>
      </c>
      <c r="L597">
        <v>64</v>
      </c>
    </row>
    <row r="598" spans="1:12">
      <c r="A598" t="s">
        <v>661</v>
      </c>
      <c r="B598">
        <v>47</v>
      </c>
      <c r="C598">
        <f t="shared" si="9"/>
        <v>235</v>
      </c>
      <c r="E598" t="s">
        <v>597</v>
      </c>
      <c r="F598">
        <v>46</v>
      </c>
      <c r="H598" t="s">
        <v>659</v>
      </c>
      <c r="I598">
        <v>44</v>
      </c>
      <c r="K598" t="s">
        <v>596</v>
      </c>
      <c r="L598">
        <v>70</v>
      </c>
    </row>
    <row r="599" spans="1:12">
      <c r="A599" t="s">
        <v>662</v>
      </c>
      <c r="B599">
        <v>39</v>
      </c>
      <c r="C599">
        <f t="shared" si="9"/>
        <v>195</v>
      </c>
      <c r="E599" t="s">
        <v>598</v>
      </c>
      <c r="F599">
        <v>62</v>
      </c>
      <c r="H599" t="s">
        <v>596</v>
      </c>
      <c r="I599">
        <v>91</v>
      </c>
      <c r="K599" t="s">
        <v>597</v>
      </c>
      <c r="L599">
        <v>93</v>
      </c>
    </row>
    <row r="600" spans="1:12">
      <c r="A600" t="s">
        <v>663</v>
      </c>
      <c r="B600">
        <v>10</v>
      </c>
      <c r="C600">
        <f t="shared" si="9"/>
        <v>50</v>
      </c>
      <c r="E600" t="s">
        <v>599</v>
      </c>
      <c r="F600">
        <v>66</v>
      </c>
      <c r="H600" t="s">
        <v>597</v>
      </c>
      <c r="I600">
        <v>39</v>
      </c>
      <c r="K600" t="s">
        <v>598</v>
      </c>
      <c r="L600">
        <v>51</v>
      </c>
    </row>
    <row r="601" spans="1:12">
      <c r="A601" t="s">
        <v>664</v>
      </c>
      <c r="B601">
        <v>34</v>
      </c>
      <c r="C601">
        <f t="shared" si="9"/>
        <v>170</v>
      </c>
      <c r="E601" t="s">
        <v>600</v>
      </c>
      <c r="F601">
        <v>18</v>
      </c>
      <c r="H601" t="s">
        <v>598</v>
      </c>
      <c r="I601">
        <v>36</v>
      </c>
      <c r="K601" t="s">
        <v>599</v>
      </c>
      <c r="L601">
        <v>51</v>
      </c>
    </row>
    <row r="602" spans="1:12">
      <c r="A602" t="s">
        <v>665</v>
      </c>
      <c r="B602">
        <v>22</v>
      </c>
      <c r="C602">
        <f t="shared" si="9"/>
        <v>110</v>
      </c>
      <c r="E602" t="s">
        <v>601</v>
      </c>
      <c r="F602">
        <v>37</v>
      </c>
      <c r="H602" t="s">
        <v>599</v>
      </c>
      <c r="I602">
        <v>69</v>
      </c>
      <c r="K602" t="s">
        <v>600</v>
      </c>
      <c r="L602">
        <v>59</v>
      </c>
    </row>
    <row r="603" spans="1:12">
      <c r="A603" t="s">
        <v>666</v>
      </c>
      <c r="B603">
        <v>14</v>
      </c>
      <c r="C603">
        <f t="shared" si="9"/>
        <v>70</v>
      </c>
      <c r="E603" t="s">
        <v>602</v>
      </c>
      <c r="F603">
        <v>74</v>
      </c>
      <c r="H603" t="s">
        <v>600</v>
      </c>
      <c r="I603">
        <v>33</v>
      </c>
      <c r="K603" t="s">
        <v>601</v>
      </c>
      <c r="L603">
        <v>70</v>
      </c>
    </row>
    <row r="604" spans="1:12">
      <c r="A604" t="s">
        <v>667</v>
      </c>
      <c r="B604">
        <v>14</v>
      </c>
      <c r="C604">
        <f t="shared" si="9"/>
        <v>70</v>
      </c>
      <c r="E604" t="s">
        <v>603</v>
      </c>
      <c r="F604">
        <v>64</v>
      </c>
      <c r="H604" t="s">
        <v>601</v>
      </c>
      <c r="I604">
        <v>44</v>
      </c>
      <c r="K604" t="s">
        <v>602</v>
      </c>
      <c r="L604">
        <v>56</v>
      </c>
    </row>
    <row r="605" spans="1:12">
      <c r="A605" t="s">
        <v>668</v>
      </c>
      <c r="B605">
        <v>36</v>
      </c>
      <c r="C605">
        <f t="shared" si="9"/>
        <v>180</v>
      </c>
      <c r="E605" t="s">
        <v>605</v>
      </c>
      <c r="F605">
        <v>83</v>
      </c>
      <c r="H605" t="s">
        <v>602</v>
      </c>
      <c r="I605">
        <v>45</v>
      </c>
      <c r="K605" t="s">
        <v>603</v>
      </c>
      <c r="L605">
        <v>99</v>
      </c>
    </row>
    <row r="606" spans="1:12">
      <c r="A606" t="s">
        <v>669</v>
      </c>
      <c r="B606">
        <v>13</v>
      </c>
      <c r="C606">
        <f t="shared" si="9"/>
        <v>65</v>
      </c>
      <c r="E606" t="s">
        <v>670</v>
      </c>
      <c r="F606">
        <v>64</v>
      </c>
      <c r="H606" t="s">
        <v>603</v>
      </c>
      <c r="I606">
        <v>38</v>
      </c>
      <c r="K606" t="s">
        <v>605</v>
      </c>
      <c r="L606">
        <v>53</v>
      </c>
    </row>
    <row r="607" spans="1:12">
      <c r="A607" t="s">
        <v>671</v>
      </c>
      <c r="B607">
        <v>13</v>
      </c>
      <c r="C607">
        <f t="shared" si="9"/>
        <v>65</v>
      </c>
      <c r="E607" t="s">
        <v>606</v>
      </c>
      <c r="F607">
        <v>29</v>
      </c>
      <c r="H607" t="s">
        <v>605</v>
      </c>
      <c r="I607">
        <v>25</v>
      </c>
      <c r="K607" t="s">
        <v>670</v>
      </c>
      <c r="L607">
        <v>75</v>
      </c>
    </row>
    <row r="608" spans="1:12">
      <c r="A608" t="s">
        <v>672</v>
      </c>
      <c r="B608">
        <v>19</v>
      </c>
      <c r="C608">
        <f t="shared" si="9"/>
        <v>95</v>
      </c>
      <c r="E608" t="s">
        <v>607</v>
      </c>
      <c r="F608">
        <v>74</v>
      </c>
      <c r="H608" t="s">
        <v>670</v>
      </c>
      <c r="I608">
        <v>47</v>
      </c>
      <c r="K608" t="s">
        <v>606</v>
      </c>
      <c r="L608">
        <v>68</v>
      </c>
    </row>
    <row r="609" spans="1:12">
      <c r="A609" t="s">
        <v>673</v>
      </c>
      <c r="B609">
        <v>16</v>
      </c>
      <c r="C609">
        <f t="shared" si="9"/>
        <v>80</v>
      </c>
      <c r="E609" t="s">
        <v>608</v>
      </c>
      <c r="F609">
        <v>91</v>
      </c>
      <c r="H609" t="s">
        <v>606</v>
      </c>
      <c r="I609">
        <v>35</v>
      </c>
      <c r="K609" t="s">
        <v>607</v>
      </c>
      <c r="L609">
        <v>68</v>
      </c>
    </row>
    <row r="610" spans="1:12">
      <c r="A610" t="s">
        <v>674</v>
      </c>
      <c r="B610">
        <v>23</v>
      </c>
      <c r="C610">
        <f t="shared" si="9"/>
        <v>115</v>
      </c>
      <c r="E610" t="s">
        <v>609</v>
      </c>
      <c r="F610">
        <v>34</v>
      </c>
      <c r="H610" t="s">
        <v>607</v>
      </c>
      <c r="I610">
        <v>39</v>
      </c>
      <c r="K610" t="s">
        <v>608</v>
      </c>
      <c r="L610">
        <v>53</v>
      </c>
    </row>
    <row r="611" spans="1:12">
      <c r="A611" t="s">
        <v>675</v>
      </c>
      <c r="B611">
        <v>11</v>
      </c>
      <c r="C611">
        <f t="shared" si="9"/>
        <v>55</v>
      </c>
      <c r="E611" t="s">
        <v>610</v>
      </c>
      <c r="F611">
        <v>27</v>
      </c>
      <c r="H611" t="s">
        <v>608</v>
      </c>
      <c r="I611">
        <v>26</v>
      </c>
      <c r="K611" t="s">
        <v>609</v>
      </c>
      <c r="L611">
        <v>68</v>
      </c>
    </row>
    <row r="612" spans="1:12">
      <c r="A612" t="s">
        <v>676</v>
      </c>
      <c r="B612">
        <v>53</v>
      </c>
      <c r="C612">
        <f t="shared" si="9"/>
        <v>265</v>
      </c>
      <c r="E612" t="s">
        <v>611</v>
      </c>
      <c r="F612">
        <v>44</v>
      </c>
      <c r="H612" t="s">
        <v>609</v>
      </c>
      <c r="I612">
        <v>30</v>
      </c>
      <c r="K612" t="s">
        <v>610</v>
      </c>
      <c r="L612">
        <v>83</v>
      </c>
    </row>
    <row r="613" spans="1:12">
      <c r="A613" t="s">
        <v>677</v>
      </c>
      <c r="B613">
        <v>14</v>
      </c>
      <c r="C613">
        <f t="shared" si="9"/>
        <v>70</v>
      </c>
      <c r="E613" t="s">
        <v>612</v>
      </c>
      <c r="F613">
        <v>38</v>
      </c>
      <c r="H613" t="s">
        <v>610</v>
      </c>
      <c r="I613">
        <v>26</v>
      </c>
      <c r="K613" t="s">
        <v>611</v>
      </c>
      <c r="L613">
        <v>96</v>
      </c>
    </row>
    <row r="614" spans="1:12">
      <c r="A614" t="s">
        <v>678</v>
      </c>
      <c r="B614">
        <v>39</v>
      </c>
      <c r="C614">
        <f t="shared" si="9"/>
        <v>195</v>
      </c>
      <c r="E614" t="s">
        <v>613</v>
      </c>
      <c r="F614">
        <v>35</v>
      </c>
      <c r="H614" t="s">
        <v>611</v>
      </c>
      <c r="I614">
        <v>72</v>
      </c>
      <c r="K614" t="s">
        <v>612</v>
      </c>
      <c r="L614">
        <v>82</v>
      </c>
    </row>
    <row r="615" spans="1:12">
      <c r="A615" t="s">
        <v>679</v>
      </c>
      <c r="B615">
        <v>37</v>
      </c>
      <c r="C615">
        <f t="shared" si="9"/>
        <v>185</v>
      </c>
      <c r="E615" t="s">
        <v>614</v>
      </c>
      <c r="F615">
        <v>58</v>
      </c>
      <c r="H615" t="s">
        <v>612</v>
      </c>
      <c r="I615">
        <v>59</v>
      </c>
      <c r="K615" t="s">
        <v>613</v>
      </c>
      <c r="L615">
        <v>47</v>
      </c>
    </row>
    <row r="616" spans="1:12">
      <c r="A616" t="s">
        <v>680</v>
      </c>
      <c r="B616">
        <v>12</v>
      </c>
      <c r="C616">
        <f t="shared" si="9"/>
        <v>60</v>
      </c>
      <c r="E616" t="s">
        <v>681</v>
      </c>
      <c r="F616">
        <v>51</v>
      </c>
      <c r="H616" t="s">
        <v>613</v>
      </c>
      <c r="I616">
        <v>82</v>
      </c>
      <c r="K616" t="s">
        <v>614</v>
      </c>
      <c r="L616">
        <v>50</v>
      </c>
    </row>
    <row r="617" spans="1:12">
      <c r="A617" t="s">
        <v>682</v>
      </c>
      <c r="B617">
        <v>29</v>
      </c>
      <c r="C617">
        <f t="shared" si="9"/>
        <v>145</v>
      </c>
      <c r="E617" t="s">
        <v>616</v>
      </c>
      <c r="F617">
        <v>32</v>
      </c>
      <c r="H617" t="s">
        <v>614</v>
      </c>
      <c r="I617">
        <v>70</v>
      </c>
      <c r="K617" t="s">
        <v>681</v>
      </c>
      <c r="L617">
        <v>73</v>
      </c>
    </row>
    <row r="618" spans="1:12">
      <c r="A618" t="s">
        <v>683</v>
      </c>
      <c r="B618">
        <v>41</v>
      </c>
      <c r="C618">
        <f t="shared" si="9"/>
        <v>205</v>
      </c>
      <c r="E618" t="s">
        <v>617</v>
      </c>
      <c r="F618">
        <v>67</v>
      </c>
      <c r="H618" t="s">
        <v>681</v>
      </c>
      <c r="I618">
        <v>79</v>
      </c>
      <c r="K618" t="s">
        <v>616</v>
      </c>
      <c r="L618">
        <v>67</v>
      </c>
    </row>
    <row r="619" spans="1:12">
      <c r="A619" t="s">
        <v>684</v>
      </c>
      <c r="B619">
        <v>8</v>
      </c>
      <c r="C619">
        <f t="shared" si="9"/>
        <v>40</v>
      </c>
      <c r="E619" t="s">
        <v>618</v>
      </c>
      <c r="F619">
        <v>46</v>
      </c>
      <c r="H619" t="s">
        <v>616</v>
      </c>
      <c r="I619">
        <v>56</v>
      </c>
      <c r="K619" t="s">
        <v>617</v>
      </c>
      <c r="L619">
        <v>62</v>
      </c>
    </row>
    <row r="620" spans="1:12">
      <c r="A620" t="s">
        <v>685</v>
      </c>
      <c r="B620">
        <v>25</v>
      </c>
      <c r="C620">
        <f t="shared" si="9"/>
        <v>125</v>
      </c>
      <c r="E620" t="s">
        <v>619</v>
      </c>
      <c r="F620">
        <v>31</v>
      </c>
      <c r="H620" t="s">
        <v>617</v>
      </c>
      <c r="I620">
        <v>33</v>
      </c>
      <c r="K620" t="s">
        <v>618</v>
      </c>
      <c r="L620">
        <v>53</v>
      </c>
    </row>
    <row r="621" spans="1:12">
      <c r="A621" t="s">
        <v>686</v>
      </c>
      <c r="B621">
        <v>42</v>
      </c>
      <c r="C621">
        <f t="shared" si="9"/>
        <v>210</v>
      </c>
      <c r="E621" t="s">
        <v>620</v>
      </c>
      <c r="F621">
        <v>29</v>
      </c>
      <c r="H621" t="s">
        <v>618</v>
      </c>
      <c r="I621">
        <v>44</v>
      </c>
      <c r="K621" t="s">
        <v>619</v>
      </c>
      <c r="L621">
        <v>45</v>
      </c>
    </row>
    <row r="622" spans="1:12">
      <c r="A622" t="s">
        <v>687</v>
      </c>
      <c r="B622">
        <v>40</v>
      </c>
      <c r="C622">
        <f t="shared" si="9"/>
        <v>200</v>
      </c>
      <c r="E622" t="s">
        <v>621</v>
      </c>
      <c r="F622">
        <v>61</v>
      </c>
      <c r="H622" t="s">
        <v>619</v>
      </c>
      <c r="I622">
        <v>78</v>
      </c>
      <c r="K622" t="s">
        <v>620</v>
      </c>
      <c r="L622">
        <v>62</v>
      </c>
    </row>
    <row r="623" spans="1:12">
      <c r="A623" t="s">
        <v>688</v>
      </c>
      <c r="B623">
        <v>48</v>
      </c>
      <c r="C623">
        <f t="shared" si="9"/>
        <v>240</v>
      </c>
      <c r="E623" t="s">
        <v>622</v>
      </c>
      <c r="F623">
        <v>57</v>
      </c>
      <c r="H623" t="s">
        <v>620</v>
      </c>
      <c r="I623">
        <v>56</v>
      </c>
      <c r="K623" t="s">
        <v>621</v>
      </c>
      <c r="L623">
        <v>72</v>
      </c>
    </row>
    <row r="624" spans="1:12">
      <c r="A624" t="s">
        <v>689</v>
      </c>
      <c r="B624">
        <v>19</v>
      </c>
      <c r="C624">
        <f t="shared" si="9"/>
        <v>95</v>
      </c>
      <c r="E624" t="s">
        <v>623</v>
      </c>
      <c r="F624">
        <v>43</v>
      </c>
      <c r="H624" t="s">
        <v>621</v>
      </c>
      <c r="I624">
        <v>52</v>
      </c>
      <c r="K624" t="s">
        <v>622</v>
      </c>
      <c r="L624">
        <v>45</v>
      </c>
    </row>
    <row r="625" spans="1:12">
      <c r="A625" t="s">
        <v>690</v>
      </c>
      <c r="B625">
        <v>10</v>
      </c>
      <c r="C625">
        <f t="shared" si="9"/>
        <v>50</v>
      </c>
      <c r="E625" t="s">
        <v>624</v>
      </c>
      <c r="F625">
        <v>22</v>
      </c>
      <c r="H625" t="s">
        <v>622</v>
      </c>
      <c r="I625">
        <v>37</v>
      </c>
      <c r="K625" t="s">
        <v>623</v>
      </c>
      <c r="L625">
        <v>56</v>
      </c>
    </row>
    <row r="626" spans="1:12">
      <c r="A626" t="s">
        <v>691</v>
      </c>
      <c r="B626">
        <v>18</v>
      </c>
      <c r="C626">
        <f t="shared" si="9"/>
        <v>90</v>
      </c>
      <c r="E626" t="s">
        <v>692</v>
      </c>
      <c r="F626">
        <v>31</v>
      </c>
      <c r="H626" t="s">
        <v>623</v>
      </c>
      <c r="I626">
        <v>26</v>
      </c>
      <c r="K626" t="s">
        <v>624</v>
      </c>
      <c r="L626">
        <v>40</v>
      </c>
    </row>
    <row r="627" spans="1:12">
      <c r="A627" t="s">
        <v>693</v>
      </c>
      <c r="B627">
        <v>18</v>
      </c>
      <c r="C627">
        <f t="shared" si="9"/>
        <v>90</v>
      </c>
      <c r="E627" t="s">
        <v>625</v>
      </c>
      <c r="F627">
        <v>33</v>
      </c>
      <c r="H627" t="s">
        <v>624</v>
      </c>
      <c r="I627">
        <v>42</v>
      </c>
      <c r="K627" t="s">
        <v>692</v>
      </c>
      <c r="L627">
        <v>50</v>
      </c>
    </row>
    <row r="628" spans="1:12">
      <c r="A628" t="s">
        <v>694</v>
      </c>
      <c r="B628">
        <v>44</v>
      </c>
      <c r="C628">
        <f t="shared" si="9"/>
        <v>220</v>
      </c>
      <c r="E628" t="s">
        <v>627</v>
      </c>
      <c r="F628">
        <v>50</v>
      </c>
      <c r="H628" t="s">
        <v>692</v>
      </c>
      <c r="I628">
        <v>57</v>
      </c>
      <c r="K628" t="s">
        <v>625</v>
      </c>
      <c r="L628">
        <v>65</v>
      </c>
    </row>
    <row r="629" spans="1:12">
      <c r="A629" t="s">
        <v>695</v>
      </c>
      <c r="B629">
        <v>30</v>
      </c>
      <c r="C629">
        <f t="shared" si="9"/>
        <v>150</v>
      </c>
      <c r="E629" t="s">
        <v>628</v>
      </c>
      <c r="F629">
        <v>48</v>
      </c>
      <c r="H629" t="s">
        <v>625</v>
      </c>
      <c r="I629">
        <v>53</v>
      </c>
      <c r="K629" t="s">
        <v>627</v>
      </c>
      <c r="L629">
        <v>101</v>
      </c>
    </row>
    <row r="630" spans="1:12">
      <c r="A630" t="s">
        <v>696</v>
      </c>
      <c r="B630">
        <v>19</v>
      </c>
      <c r="C630">
        <f t="shared" si="9"/>
        <v>95</v>
      </c>
      <c r="E630" t="s">
        <v>629</v>
      </c>
      <c r="F630">
        <v>64</v>
      </c>
      <c r="H630" t="s">
        <v>627</v>
      </c>
      <c r="I630">
        <v>50</v>
      </c>
      <c r="K630" t="s">
        <v>628</v>
      </c>
      <c r="L630">
        <v>95</v>
      </c>
    </row>
    <row r="631" spans="1:12">
      <c r="A631" t="s">
        <v>697</v>
      </c>
      <c r="B631">
        <v>32</v>
      </c>
      <c r="C631">
        <f t="shared" si="9"/>
        <v>160</v>
      </c>
      <c r="E631" t="s">
        <v>630</v>
      </c>
      <c r="F631">
        <v>51</v>
      </c>
      <c r="H631" t="s">
        <v>628</v>
      </c>
      <c r="I631">
        <v>19</v>
      </c>
      <c r="K631" t="s">
        <v>629</v>
      </c>
      <c r="L631">
        <v>107</v>
      </c>
    </row>
    <row r="632" spans="1:12">
      <c r="A632" t="s">
        <v>698</v>
      </c>
      <c r="B632">
        <v>22</v>
      </c>
      <c r="C632">
        <f t="shared" si="9"/>
        <v>110</v>
      </c>
      <c r="E632" t="s">
        <v>631</v>
      </c>
      <c r="F632">
        <v>72</v>
      </c>
      <c r="H632" t="s">
        <v>629</v>
      </c>
      <c r="I632">
        <v>84</v>
      </c>
      <c r="K632" t="s">
        <v>630</v>
      </c>
      <c r="L632">
        <v>30</v>
      </c>
    </row>
    <row r="633" spans="1:12">
      <c r="A633" t="s">
        <v>699</v>
      </c>
      <c r="B633">
        <v>26</v>
      </c>
      <c r="C633">
        <f t="shared" si="9"/>
        <v>130</v>
      </c>
      <c r="E633" t="s">
        <v>632</v>
      </c>
      <c r="F633">
        <v>71</v>
      </c>
      <c r="H633" t="s">
        <v>630</v>
      </c>
      <c r="I633">
        <v>51</v>
      </c>
      <c r="K633" t="s">
        <v>631</v>
      </c>
      <c r="L633">
        <v>91</v>
      </c>
    </row>
    <row r="634" spans="1:12">
      <c r="A634" t="s">
        <v>700</v>
      </c>
      <c r="B634">
        <v>19</v>
      </c>
      <c r="C634">
        <f t="shared" si="9"/>
        <v>95</v>
      </c>
      <c r="E634" t="s">
        <v>633</v>
      </c>
      <c r="F634">
        <v>49</v>
      </c>
      <c r="H634" t="s">
        <v>631</v>
      </c>
      <c r="I634">
        <v>95</v>
      </c>
      <c r="K634" t="s">
        <v>632</v>
      </c>
      <c r="L634">
        <v>85</v>
      </c>
    </row>
    <row r="635" spans="1:12">
      <c r="A635" t="s">
        <v>701</v>
      </c>
      <c r="B635">
        <v>21</v>
      </c>
      <c r="C635">
        <f t="shared" si="9"/>
        <v>105</v>
      </c>
      <c r="E635" t="s">
        <v>634</v>
      </c>
      <c r="F635">
        <v>83</v>
      </c>
      <c r="H635" t="s">
        <v>632</v>
      </c>
      <c r="I635">
        <v>74</v>
      </c>
      <c r="K635" t="s">
        <v>633</v>
      </c>
      <c r="L635">
        <v>77</v>
      </c>
    </row>
    <row r="636" spans="1:12">
      <c r="A636" t="s">
        <v>702</v>
      </c>
      <c r="B636">
        <v>22</v>
      </c>
      <c r="C636">
        <f t="shared" si="9"/>
        <v>110</v>
      </c>
      <c r="E636" t="s">
        <v>703</v>
      </c>
      <c r="F636">
        <v>47</v>
      </c>
      <c r="H636" t="s">
        <v>633</v>
      </c>
      <c r="I636">
        <v>9</v>
      </c>
      <c r="K636" t="s">
        <v>634</v>
      </c>
      <c r="L636">
        <v>88</v>
      </c>
    </row>
    <row r="637" spans="1:12">
      <c r="A637" t="s">
        <v>704</v>
      </c>
      <c r="B637">
        <v>29</v>
      </c>
      <c r="C637">
        <f t="shared" si="9"/>
        <v>145</v>
      </c>
      <c r="E637" t="s">
        <v>635</v>
      </c>
      <c r="F637">
        <v>22</v>
      </c>
      <c r="H637" t="s">
        <v>634</v>
      </c>
      <c r="I637">
        <v>70</v>
      </c>
      <c r="K637" t="s">
        <v>703</v>
      </c>
      <c r="L637">
        <v>56</v>
      </c>
    </row>
    <row r="638" spans="1:12">
      <c r="A638" t="s">
        <v>705</v>
      </c>
      <c r="B638">
        <v>32</v>
      </c>
      <c r="C638">
        <f t="shared" si="9"/>
        <v>160</v>
      </c>
      <c r="E638" t="s">
        <v>636</v>
      </c>
      <c r="F638">
        <v>45</v>
      </c>
      <c r="H638" t="s">
        <v>703</v>
      </c>
      <c r="I638">
        <v>49</v>
      </c>
      <c r="K638" t="s">
        <v>635</v>
      </c>
      <c r="L638">
        <v>99</v>
      </c>
    </row>
    <row r="639" spans="1:12">
      <c r="A639" t="s">
        <v>706</v>
      </c>
      <c r="B639">
        <v>15</v>
      </c>
      <c r="C639">
        <f t="shared" si="9"/>
        <v>75</v>
      </c>
      <c r="E639" t="s">
        <v>638</v>
      </c>
      <c r="F639">
        <v>53</v>
      </c>
      <c r="H639" t="s">
        <v>635</v>
      </c>
      <c r="I639">
        <v>49</v>
      </c>
      <c r="K639" t="s">
        <v>636</v>
      </c>
      <c r="L639">
        <v>103</v>
      </c>
    </row>
    <row r="640" spans="1:12">
      <c r="A640" t="s">
        <v>707</v>
      </c>
      <c r="B640">
        <v>25</v>
      </c>
      <c r="C640">
        <f t="shared" si="9"/>
        <v>125</v>
      </c>
      <c r="E640" t="s">
        <v>639</v>
      </c>
      <c r="F640">
        <v>52</v>
      </c>
      <c r="H640" t="s">
        <v>636</v>
      </c>
      <c r="I640">
        <v>51</v>
      </c>
      <c r="K640" t="s">
        <v>638</v>
      </c>
      <c r="L640">
        <v>63</v>
      </c>
    </row>
    <row r="641" spans="1:12">
      <c r="A641" t="s">
        <v>708</v>
      </c>
      <c r="B641">
        <v>17</v>
      </c>
      <c r="C641">
        <f t="shared" si="9"/>
        <v>85</v>
      </c>
      <c r="E641" t="s">
        <v>640</v>
      </c>
      <c r="F641">
        <v>62</v>
      </c>
      <c r="H641" t="s">
        <v>638</v>
      </c>
      <c r="I641">
        <v>30</v>
      </c>
      <c r="K641" t="s">
        <v>639</v>
      </c>
      <c r="L641">
        <v>67</v>
      </c>
    </row>
    <row r="642" spans="1:12">
      <c r="A642" t="s">
        <v>709</v>
      </c>
      <c r="B642">
        <v>35</v>
      </c>
      <c r="C642">
        <f t="shared" si="9"/>
        <v>175</v>
      </c>
      <c r="E642" t="s">
        <v>641</v>
      </c>
      <c r="F642">
        <v>39</v>
      </c>
      <c r="H642" t="s">
        <v>639</v>
      </c>
      <c r="I642">
        <v>21</v>
      </c>
      <c r="K642" t="s">
        <v>640</v>
      </c>
      <c r="L642">
        <v>37</v>
      </c>
    </row>
    <row r="643" spans="1:12">
      <c r="A643" t="s">
        <v>710</v>
      </c>
      <c r="B643">
        <v>35</v>
      </c>
      <c r="C643">
        <f t="shared" ref="C643:C706" si="10">B643*5</f>
        <v>175</v>
      </c>
      <c r="E643" t="s">
        <v>642</v>
      </c>
      <c r="F643">
        <v>46</v>
      </c>
      <c r="H643" t="s">
        <v>640</v>
      </c>
      <c r="I643">
        <v>31</v>
      </c>
      <c r="K643" t="s">
        <v>641</v>
      </c>
      <c r="L643">
        <v>44</v>
      </c>
    </row>
    <row r="644" spans="1:12">
      <c r="A644" t="s">
        <v>711</v>
      </c>
      <c r="B644">
        <v>30</v>
      </c>
      <c r="C644">
        <f t="shared" si="10"/>
        <v>150</v>
      </c>
      <c r="E644" t="s">
        <v>643</v>
      </c>
      <c r="F644">
        <v>48</v>
      </c>
      <c r="H644" t="s">
        <v>641</v>
      </c>
      <c r="I644">
        <v>30</v>
      </c>
      <c r="K644" t="s">
        <v>642</v>
      </c>
      <c r="L644">
        <v>82</v>
      </c>
    </row>
    <row r="645" spans="1:12">
      <c r="A645" t="s">
        <v>712</v>
      </c>
      <c r="B645">
        <v>10</v>
      </c>
      <c r="C645">
        <f t="shared" si="10"/>
        <v>50</v>
      </c>
      <c r="E645" t="s">
        <v>644</v>
      </c>
      <c r="F645">
        <v>36</v>
      </c>
      <c r="H645" t="s">
        <v>642</v>
      </c>
      <c r="I645">
        <v>58</v>
      </c>
      <c r="K645" t="s">
        <v>643</v>
      </c>
      <c r="L645">
        <v>79</v>
      </c>
    </row>
    <row r="646" spans="1:12">
      <c r="A646" t="s">
        <v>713</v>
      </c>
      <c r="B646">
        <v>27</v>
      </c>
      <c r="C646">
        <f t="shared" si="10"/>
        <v>135</v>
      </c>
      <c r="E646" t="s">
        <v>714</v>
      </c>
      <c r="F646">
        <v>16</v>
      </c>
      <c r="H646" t="s">
        <v>643</v>
      </c>
      <c r="I646">
        <v>77</v>
      </c>
      <c r="K646" t="s">
        <v>644</v>
      </c>
      <c r="L646">
        <v>106</v>
      </c>
    </row>
    <row r="647" spans="1:12">
      <c r="A647" t="s">
        <v>715</v>
      </c>
      <c r="B647">
        <v>19</v>
      </c>
      <c r="C647">
        <f t="shared" si="10"/>
        <v>95</v>
      </c>
      <c r="E647" t="s">
        <v>645</v>
      </c>
      <c r="F647">
        <v>39</v>
      </c>
      <c r="H647" t="s">
        <v>644</v>
      </c>
      <c r="I647">
        <v>28</v>
      </c>
      <c r="K647" t="s">
        <v>714</v>
      </c>
      <c r="L647">
        <v>97</v>
      </c>
    </row>
    <row r="648" spans="1:12">
      <c r="A648" t="s">
        <v>716</v>
      </c>
      <c r="B648">
        <v>23</v>
      </c>
      <c r="C648">
        <f t="shared" si="10"/>
        <v>115</v>
      </c>
      <c r="E648" t="s">
        <v>646</v>
      </c>
      <c r="F648">
        <v>43</v>
      </c>
      <c r="H648" t="s">
        <v>714</v>
      </c>
      <c r="I648">
        <v>16</v>
      </c>
      <c r="K648" t="s">
        <v>645</v>
      </c>
      <c r="L648">
        <v>85</v>
      </c>
    </row>
    <row r="649" spans="1:12">
      <c r="A649" t="s">
        <v>717</v>
      </c>
      <c r="B649">
        <v>35</v>
      </c>
      <c r="C649">
        <f t="shared" si="10"/>
        <v>175</v>
      </c>
      <c r="E649" t="s">
        <v>647</v>
      </c>
      <c r="F649">
        <v>54</v>
      </c>
      <c r="H649" t="s">
        <v>645</v>
      </c>
      <c r="I649">
        <v>48</v>
      </c>
      <c r="K649" t="s">
        <v>646</v>
      </c>
      <c r="L649">
        <v>59</v>
      </c>
    </row>
    <row r="650" spans="1:12">
      <c r="A650" t="s">
        <v>718</v>
      </c>
      <c r="B650">
        <v>32</v>
      </c>
      <c r="C650">
        <f t="shared" si="10"/>
        <v>160</v>
      </c>
      <c r="E650" t="s">
        <v>649</v>
      </c>
      <c r="F650">
        <v>28</v>
      </c>
      <c r="H650" t="s">
        <v>646</v>
      </c>
      <c r="I650">
        <v>34</v>
      </c>
      <c r="K650" t="s">
        <v>647</v>
      </c>
      <c r="L650">
        <v>90</v>
      </c>
    </row>
    <row r="651" spans="1:12">
      <c r="A651" t="s">
        <v>719</v>
      </c>
      <c r="B651">
        <v>24</v>
      </c>
      <c r="C651">
        <f t="shared" si="10"/>
        <v>120</v>
      </c>
      <c r="E651" t="s">
        <v>650</v>
      </c>
      <c r="F651">
        <v>64</v>
      </c>
      <c r="H651" t="s">
        <v>647</v>
      </c>
      <c r="I651">
        <v>32</v>
      </c>
      <c r="K651" t="s">
        <v>649</v>
      </c>
      <c r="L651">
        <v>83</v>
      </c>
    </row>
    <row r="652" spans="1:12">
      <c r="A652" t="s">
        <v>720</v>
      </c>
      <c r="B652">
        <v>24</v>
      </c>
      <c r="C652">
        <f t="shared" si="10"/>
        <v>120</v>
      </c>
      <c r="E652" t="s">
        <v>651</v>
      </c>
      <c r="F652">
        <v>38</v>
      </c>
      <c r="H652" t="s">
        <v>649</v>
      </c>
      <c r="I652">
        <v>74</v>
      </c>
      <c r="K652" t="s">
        <v>650</v>
      </c>
      <c r="L652">
        <v>52</v>
      </c>
    </row>
    <row r="653" spans="1:12">
      <c r="A653" t="s">
        <v>721</v>
      </c>
      <c r="B653">
        <v>16</v>
      </c>
      <c r="C653">
        <f t="shared" si="10"/>
        <v>80</v>
      </c>
      <c r="E653" t="s">
        <v>652</v>
      </c>
      <c r="F653">
        <v>40</v>
      </c>
      <c r="H653" t="s">
        <v>650</v>
      </c>
      <c r="I653">
        <v>28</v>
      </c>
      <c r="K653" t="s">
        <v>651</v>
      </c>
      <c r="L653">
        <v>62</v>
      </c>
    </row>
    <row r="654" spans="1:12">
      <c r="A654" t="s">
        <v>722</v>
      </c>
      <c r="B654">
        <v>24</v>
      </c>
      <c r="C654">
        <f t="shared" si="10"/>
        <v>120</v>
      </c>
      <c r="E654" t="s">
        <v>653</v>
      </c>
      <c r="F654">
        <v>30</v>
      </c>
      <c r="H654" t="s">
        <v>651</v>
      </c>
      <c r="I654">
        <v>27</v>
      </c>
      <c r="K654" t="s">
        <v>652</v>
      </c>
      <c r="L654">
        <v>103</v>
      </c>
    </row>
    <row r="655" spans="1:12">
      <c r="A655" t="s">
        <v>723</v>
      </c>
      <c r="B655">
        <v>36</v>
      </c>
      <c r="C655">
        <f t="shared" si="10"/>
        <v>180</v>
      </c>
      <c r="E655" t="s">
        <v>654</v>
      </c>
      <c r="F655">
        <v>35</v>
      </c>
      <c r="H655" t="s">
        <v>652</v>
      </c>
      <c r="I655">
        <v>87</v>
      </c>
      <c r="K655" t="s">
        <v>653</v>
      </c>
      <c r="L655">
        <v>31</v>
      </c>
    </row>
    <row r="656" spans="1:12">
      <c r="A656" t="s">
        <v>724</v>
      </c>
      <c r="B656">
        <v>26</v>
      </c>
      <c r="C656">
        <f t="shared" si="10"/>
        <v>130</v>
      </c>
      <c r="E656" t="s">
        <v>725</v>
      </c>
      <c r="F656">
        <v>101</v>
      </c>
      <c r="H656" t="s">
        <v>653</v>
      </c>
      <c r="I656">
        <v>66</v>
      </c>
      <c r="K656" t="s">
        <v>654</v>
      </c>
      <c r="L656">
        <v>74</v>
      </c>
    </row>
    <row r="657" spans="1:12">
      <c r="A657" t="s">
        <v>726</v>
      </c>
      <c r="B657">
        <v>49</v>
      </c>
      <c r="C657">
        <f t="shared" si="10"/>
        <v>245</v>
      </c>
      <c r="E657" t="s">
        <v>655</v>
      </c>
      <c r="F657">
        <v>19</v>
      </c>
      <c r="H657" t="s">
        <v>654</v>
      </c>
      <c r="I657">
        <v>15</v>
      </c>
      <c r="K657" t="s">
        <v>725</v>
      </c>
      <c r="L657">
        <v>78</v>
      </c>
    </row>
    <row r="658" spans="1:12">
      <c r="A658" t="s">
        <v>727</v>
      </c>
      <c r="B658">
        <v>35</v>
      </c>
      <c r="C658">
        <f t="shared" si="10"/>
        <v>175</v>
      </c>
      <c r="E658" t="s">
        <v>656</v>
      </c>
      <c r="F658">
        <v>42</v>
      </c>
      <c r="H658" t="s">
        <v>725</v>
      </c>
      <c r="I658">
        <v>52</v>
      </c>
      <c r="K658" t="s">
        <v>655</v>
      </c>
      <c r="L658">
        <v>91</v>
      </c>
    </row>
    <row r="659" spans="1:12">
      <c r="A659" t="s">
        <v>728</v>
      </c>
      <c r="B659">
        <v>18</v>
      </c>
      <c r="C659">
        <f t="shared" si="10"/>
        <v>90</v>
      </c>
      <c r="E659" t="s">
        <v>657</v>
      </c>
      <c r="F659">
        <v>37</v>
      </c>
      <c r="H659" t="s">
        <v>655</v>
      </c>
      <c r="I659">
        <v>55</v>
      </c>
      <c r="K659" t="s">
        <v>656</v>
      </c>
      <c r="L659">
        <v>80</v>
      </c>
    </row>
    <row r="660" spans="1:12">
      <c r="A660" t="s">
        <v>729</v>
      </c>
      <c r="B660">
        <v>37</v>
      </c>
      <c r="C660">
        <f t="shared" si="10"/>
        <v>185</v>
      </c>
      <c r="E660" t="s">
        <v>658</v>
      </c>
      <c r="F660">
        <v>62</v>
      </c>
      <c r="H660" t="s">
        <v>656</v>
      </c>
      <c r="I660">
        <v>37</v>
      </c>
      <c r="K660" t="s">
        <v>657</v>
      </c>
      <c r="L660">
        <v>59</v>
      </c>
    </row>
    <row r="661" spans="1:12">
      <c r="A661" t="s">
        <v>730</v>
      </c>
      <c r="B661">
        <v>21</v>
      </c>
      <c r="C661">
        <f t="shared" si="10"/>
        <v>105</v>
      </c>
      <c r="E661" t="s">
        <v>660</v>
      </c>
      <c r="F661">
        <v>43</v>
      </c>
      <c r="H661" t="s">
        <v>657</v>
      </c>
      <c r="I661">
        <v>64</v>
      </c>
      <c r="K661" t="s">
        <v>658</v>
      </c>
      <c r="L661">
        <v>50</v>
      </c>
    </row>
    <row r="662" spans="1:12">
      <c r="A662" t="s">
        <v>731</v>
      </c>
      <c r="B662">
        <v>16</v>
      </c>
      <c r="C662">
        <f t="shared" si="10"/>
        <v>80</v>
      </c>
      <c r="E662" t="s">
        <v>661</v>
      </c>
      <c r="F662">
        <v>39</v>
      </c>
      <c r="H662" t="s">
        <v>658</v>
      </c>
      <c r="I662">
        <v>39</v>
      </c>
      <c r="K662" t="s">
        <v>660</v>
      </c>
      <c r="L662">
        <v>110</v>
      </c>
    </row>
    <row r="663" spans="1:12">
      <c r="A663" t="s">
        <v>732</v>
      </c>
      <c r="B663">
        <v>28</v>
      </c>
      <c r="C663">
        <f t="shared" si="10"/>
        <v>140</v>
      </c>
      <c r="E663" t="s">
        <v>662</v>
      </c>
      <c r="F663">
        <v>44</v>
      </c>
      <c r="H663" t="s">
        <v>660</v>
      </c>
      <c r="I663">
        <v>46</v>
      </c>
      <c r="K663" t="s">
        <v>661</v>
      </c>
      <c r="L663">
        <v>34</v>
      </c>
    </row>
    <row r="664" spans="1:12">
      <c r="A664" t="s">
        <v>733</v>
      </c>
      <c r="B664">
        <v>24</v>
      </c>
      <c r="C664">
        <f t="shared" si="10"/>
        <v>120</v>
      </c>
      <c r="E664" t="s">
        <v>663</v>
      </c>
      <c r="F664">
        <v>57</v>
      </c>
      <c r="H664" t="s">
        <v>661</v>
      </c>
      <c r="I664">
        <v>57</v>
      </c>
      <c r="K664" t="s">
        <v>662</v>
      </c>
      <c r="L664">
        <v>69</v>
      </c>
    </row>
    <row r="665" spans="1:12">
      <c r="A665" t="s">
        <v>734</v>
      </c>
      <c r="B665">
        <v>9</v>
      </c>
      <c r="C665">
        <f t="shared" si="10"/>
        <v>45</v>
      </c>
      <c r="E665" t="s">
        <v>664</v>
      </c>
      <c r="F665">
        <v>48</v>
      </c>
      <c r="H665" t="s">
        <v>662</v>
      </c>
      <c r="I665">
        <v>29</v>
      </c>
      <c r="K665" t="s">
        <v>663</v>
      </c>
      <c r="L665">
        <v>77</v>
      </c>
    </row>
    <row r="666" spans="1:12">
      <c r="A666" t="s">
        <v>735</v>
      </c>
      <c r="B666">
        <v>14</v>
      </c>
      <c r="C666">
        <f t="shared" si="10"/>
        <v>70</v>
      </c>
      <c r="E666" t="s">
        <v>736</v>
      </c>
      <c r="F666">
        <v>73</v>
      </c>
      <c r="H666" t="s">
        <v>663</v>
      </c>
      <c r="I666">
        <v>34</v>
      </c>
      <c r="K666" t="s">
        <v>664</v>
      </c>
      <c r="L666">
        <v>102</v>
      </c>
    </row>
    <row r="667" spans="1:12">
      <c r="A667" t="s">
        <v>737</v>
      </c>
      <c r="B667">
        <v>21</v>
      </c>
      <c r="C667">
        <f t="shared" si="10"/>
        <v>105</v>
      </c>
      <c r="E667" t="s">
        <v>665</v>
      </c>
      <c r="F667">
        <v>36</v>
      </c>
      <c r="H667" t="s">
        <v>664</v>
      </c>
      <c r="I667">
        <v>65</v>
      </c>
      <c r="K667" t="s">
        <v>736</v>
      </c>
      <c r="L667">
        <v>73</v>
      </c>
    </row>
    <row r="668" spans="1:12">
      <c r="A668" t="s">
        <v>738</v>
      </c>
      <c r="B668">
        <v>21</v>
      </c>
      <c r="C668">
        <f t="shared" si="10"/>
        <v>105</v>
      </c>
      <c r="E668" t="s">
        <v>666</v>
      </c>
      <c r="F668">
        <v>53</v>
      </c>
      <c r="H668" t="s">
        <v>736</v>
      </c>
      <c r="I668">
        <v>36</v>
      </c>
      <c r="K668" t="s">
        <v>665</v>
      </c>
      <c r="L668">
        <v>47</v>
      </c>
    </row>
    <row r="669" spans="1:12">
      <c r="A669" t="s">
        <v>739</v>
      </c>
      <c r="B669">
        <v>25</v>
      </c>
      <c r="C669">
        <f t="shared" si="10"/>
        <v>125</v>
      </c>
      <c r="E669" t="s">
        <v>667</v>
      </c>
      <c r="F669">
        <v>50</v>
      </c>
      <c r="H669" t="s">
        <v>665</v>
      </c>
      <c r="I669">
        <v>21</v>
      </c>
      <c r="K669" t="s">
        <v>666</v>
      </c>
      <c r="L669">
        <v>48</v>
      </c>
    </row>
    <row r="670" spans="1:12">
      <c r="A670" t="s">
        <v>740</v>
      </c>
      <c r="B670">
        <v>13</v>
      </c>
      <c r="C670">
        <f t="shared" si="10"/>
        <v>65</v>
      </c>
      <c r="E670" t="s">
        <v>668</v>
      </c>
      <c r="F670">
        <v>41</v>
      </c>
      <c r="H670" t="s">
        <v>666</v>
      </c>
      <c r="I670">
        <v>40</v>
      </c>
      <c r="K670" t="s">
        <v>667</v>
      </c>
      <c r="L670">
        <v>105</v>
      </c>
    </row>
    <row r="671" spans="1:12">
      <c r="A671" t="s">
        <v>741</v>
      </c>
      <c r="B671">
        <v>22</v>
      </c>
      <c r="C671">
        <f t="shared" si="10"/>
        <v>110</v>
      </c>
      <c r="E671" t="s">
        <v>669</v>
      </c>
      <c r="F671">
        <v>41</v>
      </c>
      <c r="H671" t="s">
        <v>667</v>
      </c>
      <c r="I671">
        <v>54</v>
      </c>
      <c r="K671" t="s">
        <v>668</v>
      </c>
      <c r="L671">
        <v>75</v>
      </c>
    </row>
    <row r="672" spans="1:12">
      <c r="A672" t="s">
        <v>742</v>
      </c>
      <c r="B672">
        <v>8</v>
      </c>
      <c r="C672">
        <f t="shared" si="10"/>
        <v>40</v>
      </c>
      <c r="E672" t="s">
        <v>671</v>
      </c>
      <c r="F672">
        <v>70</v>
      </c>
      <c r="H672" t="s">
        <v>668</v>
      </c>
      <c r="I672">
        <v>66</v>
      </c>
      <c r="K672" t="s">
        <v>669</v>
      </c>
      <c r="L672">
        <v>116</v>
      </c>
    </row>
    <row r="673" spans="1:12">
      <c r="A673" t="s">
        <v>743</v>
      </c>
      <c r="B673">
        <v>21</v>
      </c>
      <c r="C673">
        <f t="shared" si="10"/>
        <v>105</v>
      </c>
      <c r="E673" t="s">
        <v>672</v>
      </c>
      <c r="F673">
        <v>37</v>
      </c>
      <c r="H673" t="s">
        <v>669</v>
      </c>
      <c r="I673">
        <v>61</v>
      </c>
      <c r="K673" t="s">
        <v>671</v>
      </c>
      <c r="L673">
        <v>80</v>
      </c>
    </row>
    <row r="674" spans="1:12">
      <c r="A674" t="s">
        <v>744</v>
      </c>
      <c r="B674">
        <v>24</v>
      </c>
      <c r="C674">
        <f t="shared" si="10"/>
        <v>120</v>
      </c>
      <c r="E674" t="s">
        <v>673</v>
      </c>
      <c r="F674">
        <v>41</v>
      </c>
      <c r="H674" t="s">
        <v>671</v>
      </c>
      <c r="I674">
        <v>49</v>
      </c>
      <c r="K674" t="s">
        <v>672</v>
      </c>
      <c r="L674">
        <v>49</v>
      </c>
    </row>
    <row r="675" spans="1:12">
      <c r="A675" t="s">
        <v>745</v>
      </c>
      <c r="B675">
        <v>29</v>
      </c>
      <c r="C675">
        <f t="shared" si="10"/>
        <v>145</v>
      </c>
      <c r="E675" t="s">
        <v>674</v>
      </c>
      <c r="F675">
        <v>42</v>
      </c>
      <c r="H675" t="s">
        <v>672</v>
      </c>
      <c r="I675">
        <v>51</v>
      </c>
      <c r="K675" t="s">
        <v>673</v>
      </c>
      <c r="L675">
        <v>99</v>
      </c>
    </row>
    <row r="676" spans="1:12">
      <c r="A676" t="s">
        <v>746</v>
      </c>
      <c r="B676">
        <v>23</v>
      </c>
      <c r="C676">
        <f t="shared" si="10"/>
        <v>115</v>
      </c>
      <c r="E676" t="s">
        <v>747</v>
      </c>
      <c r="F676">
        <v>37</v>
      </c>
      <c r="H676" t="s">
        <v>673</v>
      </c>
      <c r="I676">
        <v>58</v>
      </c>
      <c r="K676" t="s">
        <v>674</v>
      </c>
      <c r="L676">
        <v>59</v>
      </c>
    </row>
    <row r="677" spans="1:12">
      <c r="A677" t="s">
        <v>748</v>
      </c>
      <c r="B677">
        <v>34</v>
      </c>
      <c r="C677">
        <f t="shared" si="10"/>
        <v>170</v>
      </c>
      <c r="E677" t="s">
        <v>675</v>
      </c>
      <c r="F677">
        <v>27</v>
      </c>
      <c r="H677" t="s">
        <v>674</v>
      </c>
      <c r="I677">
        <v>79</v>
      </c>
      <c r="K677" t="s">
        <v>747</v>
      </c>
      <c r="L677">
        <v>61</v>
      </c>
    </row>
    <row r="678" spans="1:12">
      <c r="A678" t="s">
        <v>749</v>
      </c>
      <c r="B678">
        <v>25</v>
      </c>
      <c r="C678">
        <f t="shared" si="10"/>
        <v>125</v>
      </c>
      <c r="E678" t="s">
        <v>676</v>
      </c>
      <c r="F678">
        <v>62</v>
      </c>
      <c r="H678" t="s">
        <v>747</v>
      </c>
      <c r="I678">
        <v>38</v>
      </c>
      <c r="K678" t="s">
        <v>675</v>
      </c>
      <c r="L678">
        <v>63</v>
      </c>
    </row>
    <row r="679" spans="1:12">
      <c r="A679" t="s">
        <v>750</v>
      </c>
      <c r="B679">
        <v>33</v>
      </c>
      <c r="C679">
        <f t="shared" si="10"/>
        <v>165</v>
      </c>
      <c r="E679" t="s">
        <v>677</v>
      </c>
      <c r="F679">
        <v>40</v>
      </c>
      <c r="H679" t="s">
        <v>675</v>
      </c>
      <c r="I679">
        <v>51</v>
      </c>
      <c r="K679" t="s">
        <v>676</v>
      </c>
      <c r="L679">
        <v>75</v>
      </c>
    </row>
    <row r="680" spans="1:12">
      <c r="A680" t="s">
        <v>751</v>
      </c>
      <c r="B680">
        <v>23</v>
      </c>
      <c r="C680">
        <f t="shared" si="10"/>
        <v>115</v>
      </c>
      <c r="E680" t="s">
        <v>678</v>
      </c>
      <c r="F680">
        <v>41</v>
      </c>
      <c r="H680" t="s">
        <v>676</v>
      </c>
      <c r="I680">
        <v>13</v>
      </c>
      <c r="K680" t="s">
        <v>677</v>
      </c>
      <c r="L680">
        <v>80</v>
      </c>
    </row>
    <row r="681" spans="1:12">
      <c r="A681" t="s">
        <v>752</v>
      </c>
      <c r="B681">
        <v>11</v>
      </c>
      <c r="C681">
        <f t="shared" si="10"/>
        <v>55</v>
      </c>
      <c r="E681" t="s">
        <v>679</v>
      </c>
      <c r="F681">
        <v>19</v>
      </c>
      <c r="H681" t="s">
        <v>677</v>
      </c>
      <c r="I681">
        <v>50</v>
      </c>
      <c r="K681" t="s">
        <v>678</v>
      </c>
      <c r="L681">
        <v>61</v>
      </c>
    </row>
    <row r="682" spans="1:12">
      <c r="A682" t="s">
        <v>753</v>
      </c>
      <c r="B682">
        <v>29</v>
      </c>
      <c r="C682">
        <f t="shared" si="10"/>
        <v>145</v>
      </c>
      <c r="E682" t="s">
        <v>680</v>
      </c>
      <c r="F682">
        <v>32</v>
      </c>
      <c r="H682" t="s">
        <v>678</v>
      </c>
      <c r="I682">
        <v>50</v>
      </c>
      <c r="K682" t="s">
        <v>679</v>
      </c>
      <c r="L682">
        <v>77</v>
      </c>
    </row>
    <row r="683" spans="1:12">
      <c r="A683" t="s">
        <v>754</v>
      </c>
      <c r="B683">
        <v>8</v>
      </c>
      <c r="C683">
        <f t="shared" si="10"/>
        <v>40</v>
      </c>
      <c r="E683" t="s">
        <v>682</v>
      </c>
      <c r="F683">
        <v>40</v>
      </c>
      <c r="H683" t="s">
        <v>679</v>
      </c>
      <c r="I683">
        <v>68</v>
      </c>
      <c r="K683" t="s">
        <v>680</v>
      </c>
      <c r="L683">
        <v>72</v>
      </c>
    </row>
    <row r="684" spans="1:12">
      <c r="A684" t="s">
        <v>755</v>
      </c>
      <c r="B684">
        <v>21</v>
      </c>
      <c r="C684">
        <f t="shared" si="10"/>
        <v>105</v>
      </c>
      <c r="E684" t="s">
        <v>683</v>
      </c>
      <c r="F684">
        <v>46</v>
      </c>
      <c r="H684" t="s">
        <v>680</v>
      </c>
      <c r="I684">
        <v>74</v>
      </c>
      <c r="K684" t="s">
        <v>682</v>
      </c>
      <c r="L684">
        <v>76</v>
      </c>
    </row>
    <row r="685" spans="1:12">
      <c r="A685" t="s">
        <v>756</v>
      </c>
      <c r="B685">
        <v>14</v>
      </c>
      <c r="C685">
        <f t="shared" si="10"/>
        <v>70</v>
      </c>
      <c r="E685" t="s">
        <v>684</v>
      </c>
      <c r="F685">
        <v>35</v>
      </c>
      <c r="H685" t="s">
        <v>682</v>
      </c>
      <c r="I685">
        <v>40</v>
      </c>
      <c r="K685" t="s">
        <v>683</v>
      </c>
      <c r="L685">
        <v>71</v>
      </c>
    </row>
    <row r="686" spans="1:12">
      <c r="A686" t="s">
        <v>757</v>
      </c>
      <c r="B686">
        <v>13</v>
      </c>
      <c r="C686">
        <f t="shared" si="10"/>
        <v>65</v>
      </c>
      <c r="E686" t="s">
        <v>758</v>
      </c>
      <c r="F686">
        <v>44</v>
      </c>
      <c r="H686" t="s">
        <v>683</v>
      </c>
      <c r="I686">
        <v>79</v>
      </c>
      <c r="K686" t="s">
        <v>684</v>
      </c>
      <c r="L686">
        <v>99</v>
      </c>
    </row>
    <row r="687" spans="1:12">
      <c r="A687" t="s">
        <v>759</v>
      </c>
      <c r="B687">
        <v>43</v>
      </c>
      <c r="C687">
        <f t="shared" si="10"/>
        <v>215</v>
      </c>
      <c r="E687" t="s">
        <v>685</v>
      </c>
      <c r="F687">
        <v>33</v>
      </c>
      <c r="H687" t="s">
        <v>684</v>
      </c>
      <c r="I687">
        <v>12</v>
      </c>
      <c r="K687" t="s">
        <v>758</v>
      </c>
      <c r="L687">
        <v>37</v>
      </c>
    </row>
    <row r="688" spans="1:12">
      <c r="A688" t="s">
        <v>760</v>
      </c>
      <c r="B688">
        <v>33</v>
      </c>
      <c r="C688">
        <f t="shared" si="10"/>
        <v>165</v>
      </c>
      <c r="E688" t="s">
        <v>686</v>
      </c>
      <c r="F688">
        <v>39</v>
      </c>
      <c r="H688" t="s">
        <v>758</v>
      </c>
      <c r="I688">
        <v>40</v>
      </c>
      <c r="K688" t="s">
        <v>685</v>
      </c>
      <c r="L688">
        <v>47</v>
      </c>
    </row>
    <row r="689" spans="1:12">
      <c r="A689" t="s">
        <v>761</v>
      </c>
      <c r="B689">
        <v>14</v>
      </c>
      <c r="C689">
        <f t="shared" si="10"/>
        <v>70</v>
      </c>
      <c r="E689" t="s">
        <v>687</v>
      </c>
      <c r="F689">
        <v>39</v>
      </c>
      <c r="H689" t="s">
        <v>685</v>
      </c>
      <c r="I689">
        <v>55</v>
      </c>
      <c r="K689" t="s">
        <v>686</v>
      </c>
      <c r="L689">
        <v>55</v>
      </c>
    </row>
    <row r="690" spans="1:12">
      <c r="A690" t="s">
        <v>762</v>
      </c>
      <c r="B690">
        <v>15</v>
      </c>
      <c r="C690">
        <f t="shared" si="10"/>
        <v>75</v>
      </c>
      <c r="E690" t="s">
        <v>688</v>
      </c>
      <c r="F690">
        <v>34</v>
      </c>
      <c r="H690" t="s">
        <v>686</v>
      </c>
      <c r="I690">
        <v>27</v>
      </c>
      <c r="K690" t="s">
        <v>687</v>
      </c>
      <c r="L690">
        <v>49</v>
      </c>
    </row>
    <row r="691" spans="1:12">
      <c r="A691" t="s">
        <v>763</v>
      </c>
      <c r="B691">
        <v>43</v>
      </c>
      <c r="C691">
        <f t="shared" si="10"/>
        <v>215</v>
      </c>
      <c r="E691" t="s">
        <v>689</v>
      </c>
      <c r="F691">
        <v>50</v>
      </c>
      <c r="H691" t="s">
        <v>687</v>
      </c>
      <c r="I691">
        <v>84</v>
      </c>
      <c r="K691" t="s">
        <v>688</v>
      </c>
      <c r="L691">
        <v>61</v>
      </c>
    </row>
    <row r="692" spans="1:12">
      <c r="A692" t="s">
        <v>764</v>
      </c>
      <c r="B692">
        <v>26</v>
      </c>
      <c r="C692">
        <f t="shared" si="10"/>
        <v>130</v>
      </c>
      <c r="E692" t="s">
        <v>690</v>
      </c>
      <c r="F692">
        <v>56</v>
      </c>
      <c r="H692" t="s">
        <v>688</v>
      </c>
      <c r="I692">
        <v>37</v>
      </c>
      <c r="K692" t="s">
        <v>689</v>
      </c>
      <c r="L692">
        <v>45</v>
      </c>
    </row>
    <row r="693" spans="1:12">
      <c r="A693" t="s">
        <v>765</v>
      </c>
      <c r="B693">
        <v>19</v>
      </c>
      <c r="C693">
        <f t="shared" si="10"/>
        <v>95</v>
      </c>
      <c r="E693" t="s">
        <v>691</v>
      </c>
      <c r="F693">
        <v>27</v>
      </c>
      <c r="H693" t="s">
        <v>689</v>
      </c>
      <c r="I693">
        <v>59</v>
      </c>
      <c r="K693" t="s">
        <v>690</v>
      </c>
      <c r="L693">
        <v>118</v>
      </c>
    </row>
    <row r="694" spans="1:12">
      <c r="A694" t="s">
        <v>766</v>
      </c>
      <c r="B694">
        <v>29</v>
      </c>
      <c r="C694">
        <f t="shared" si="10"/>
        <v>145</v>
      </c>
      <c r="E694" t="s">
        <v>693</v>
      </c>
      <c r="F694">
        <v>37</v>
      </c>
      <c r="H694" t="s">
        <v>690</v>
      </c>
      <c r="I694">
        <v>48</v>
      </c>
      <c r="K694" t="s">
        <v>691</v>
      </c>
      <c r="L694">
        <v>36</v>
      </c>
    </row>
    <row r="695" spans="1:12">
      <c r="A695" t="s">
        <v>767</v>
      </c>
      <c r="B695">
        <v>15</v>
      </c>
      <c r="C695">
        <f t="shared" si="10"/>
        <v>75</v>
      </c>
      <c r="E695" t="s">
        <v>694</v>
      </c>
      <c r="F695">
        <v>49</v>
      </c>
      <c r="H695" t="s">
        <v>691</v>
      </c>
      <c r="I695">
        <v>70</v>
      </c>
      <c r="K695" t="s">
        <v>693</v>
      </c>
      <c r="L695">
        <v>46</v>
      </c>
    </row>
    <row r="696" spans="1:12">
      <c r="A696" t="s">
        <v>768</v>
      </c>
      <c r="B696">
        <v>33</v>
      </c>
      <c r="C696">
        <f t="shared" si="10"/>
        <v>165</v>
      </c>
      <c r="E696" t="s">
        <v>769</v>
      </c>
      <c r="F696">
        <v>92</v>
      </c>
      <c r="H696" t="s">
        <v>693</v>
      </c>
      <c r="I696">
        <v>52</v>
      </c>
      <c r="K696" t="s">
        <v>694</v>
      </c>
      <c r="L696">
        <v>113</v>
      </c>
    </row>
    <row r="697" spans="1:12">
      <c r="A697" t="s">
        <v>770</v>
      </c>
      <c r="B697">
        <v>16</v>
      </c>
      <c r="C697">
        <f t="shared" si="10"/>
        <v>80</v>
      </c>
      <c r="E697" t="s">
        <v>695</v>
      </c>
      <c r="F697">
        <v>84</v>
      </c>
      <c r="H697" t="s">
        <v>694</v>
      </c>
      <c r="I697">
        <v>70</v>
      </c>
      <c r="K697" t="s">
        <v>769</v>
      </c>
      <c r="L697">
        <v>88</v>
      </c>
    </row>
    <row r="698" spans="1:12">
      <c r="A698" t="s">
        <v>771</v>
      </c>
      <c r="B698">
        <v>45</v>
      </c>
      <c r="C698">
        <f t="shared" si="10"/>
        <v>225</v>
      </c>
      <c r="E698" t="s">
        <v>696</v>
      </c>
      <c r="F698">
        <v>56</v>
      </c>
      <c r="H698" t="s">
        <v>769</v>
      </c>
      <c r="I698">
        <v>60</v>
      </c>
      <c r="K698" t="s">
        <v>695</v>
      </c>
      <c r="L698">
        <v>37</v>
      </c>
    </row>
    <row r="699" spans="1:12">
      <c r="A699" t="s">
        <v>772</v>
      </c>
      <c r="B699">
        <v>33</v>
      </c>
      <c r="C699">
        <f t="shared" si="10"/>
        <v>165</v>
      </c>
      <c r="E699" t="s">
        <v>697</v>
      </c>
      <c r="F699">
        <v>50</v>
      </c>
      <c r="H699" t="s">
        <v>695</v>
      </c>
      <c r="I699">
        <v>32</v>
      </c>
      <c r="K699" t="s">
        <v>696</v>
      </c>
      <c r="L699">
        <v>116</v>
      </c>
    </row>
    <row r="700" spans="1:12">
      <c r="A700" t="s">
        <v>773</v>
      </c>
      <c r="B700">
        <v>13</v>
      </c>
      <c r="C700">
        <f t="shared" si="10"/>
        <v>65</v>
      </c>
      <c r="E700" t="s">
        <v>698</v>
      </c>
      <c r="F700">
        <v>41</v>
      </c>
      <c r="H700" t="s">
        <v>696</v>
      </c>
      <c r="I700">
        <v>41</v>
      </c>
      <c r="K700" t="s">
        <v>697</v>
      </c>
      <c r="L700">
        <v>70</v>
      </c>
    </row>
    <row r="701" spans="1:12">
      <c r="A701" t="s">
        <v>774</v>
      </c>
      <c r="B701">
        <v>31</v>
      </c>
      <c r="C701">
        <f t="shared" si="10"/>
        <v>155</v>
      </c>
      <c r="E701" t="s">
        <v>699</v>
      </c>
      <c r="F701">
        <v>48</v>
      </c>
      <c r="H701" t="s">
        <v>697</v>
      </c>
      <c r="I701">
        <v>26</v>
      </c>
      <c r="K701" t="s">
        <v>698</v>
      </c>
      <c r="L701">
        <v>68</v>
      </c>
    </row>
    <row r="702" spans="1:12">
      <c r="A702" t="s">
        <v>775</v>
      </c>
      <c r="B702">
        <v>27</v>
      </c>
      <c r="C702">
        <f t="shared" si="10"/>
        <v>135</v>
      </c>
      <c r="E702" t="s">
        <v>700</v>
      </c>
      <c r="F702">
        <v>42</v>
      </c>
      <c r="H702" t="s">
        <v>698</v>
      </c>
      <c r="I702">
        <v>44</v>
      </c>
      <c r="K702" t="s">
        <v>699</v>
      </c>
      <c r="L702">
        <v>41</v>
      </c>
    </row>
    <row r="703" spans="1:12">
      <c r="A703" t="s">
        <v>776</v>
      </c>
      <c r="B703">
        <v>8</v>
      </c>
      <c r="C703">
        <f t="shared" si="10"/>
        <v>40</v>
      </c>
      <c r="E703" t="s">
        <v>701</v>
      </c>
      <c r="F703">
        <v>15</v>
      </c>
      <c r="H703" t="s">
        <v>699</v>
      </c>
      <c r="I703">
        <v>28</v>
      </c>
      <c r="K703" t="s">
        <v>700</v>
      </c>
      <c r="L703">
        <v>80</v>
      </c>
    </row>
    <row r="704" spans="1:12">
      <c r="A704" t="s">
        <v>777</v>
      </c>
      <c r="B704">
        <v>50</v>
      </c>
      <c r="C704">
        <f t="shared" si="10"/>
        <v>250</v>
      </c>
      <c r="E704" t="s">
        <v>702</v>
      </c>
      <c r="F704">
        <v>55</v>
      </c>
      <c r="H704" t="s">
        <v>700</v>
      </c>
      <c r="I704">
        <v>77</v>
      </c>
      <c r="K704" t="s">
        <v>701</v>
      </c>
      <c r="L704">
        <v>61</v>
      </c>
    </row>
    <row r="705" spans="1:12">
      <c r="A705" t="s">
        <v>778</v>
      </c>
      <c r="B705">
        <v>25</v>
      </c>
      <c r="C705">
        <f t="shared" si="10"/>
        <v>125</v>
      </c>
      <c r="E705" t="s">
        <v>704</v>
      </c>
      <c r="F705">
        <v>36</v>
      </c>
      <c r="H705" t="s">
        <v>701</v>
      </c>
      <c r="I705">
        <v>18</v>
      </c>
      <c r="K705" t="s">
        <v>702</v>
      </c>
      <c r="L705">
        <v>96</v>
      </c>
    </row>
    <row r="706" spans="1:12">
      <c r="A706" t="s">
        <v>779</v>
      </c>
      <c r="B706">
        <v>27</v>
      </c>
      <c r="C706">
        <f t="shared" si="10"/>
        <v>135</v>
      </c>
      <c r="E706" t="s">
        <v>780</v>
      </c>
      <c r="F706">
        <v>43</v>
      </c>
      <c r="H706" t="s">
        <v>702</v>
      </c>
      <c r="I706">
        <v>34</v>
      </c>
      <c r="K706" t="s">
        <v>704</v>
      </c>
      <c r="L706">
        <v>70</v>
      </c>
    </row>
    <row r="707" spans="1:12">
      <c r="A707" t="s">
        <v>781</v>
      </c>
      <c r="B707">
        <v>28</v>
      </c>
      <c r="C707">
        <f t="shared" ref="C707:C770" si="11">B707*5</f>
        <v>140</v>
      </c>
      <c r="E707" t="s">
        <v>705</v>
      </c>
      <c r="F707">
        <v>49</v>
      </c>
      <c r="H707" t="s">
        <v>704</v>
      </c>
      <c r="I707">
        <v>42</v>
      </c>
      <c r="K707" t="s">
        <v>780</v>
      </c>
      <c r="L707">
        <v>43</v>
      </c>
    </row>
    <row r="708" spans="1:12">
      <c r="A708" t="s">
        <v>782</v>
      </c>
      <c r="B708">
        <v>15</v>
      </c>
      <c r="C708">
        <f t="shared" si="11"/>
        <v>75</v>
      </c>
      <c r="E708" t="s">
        <v>706</v>
      </c>
      <c r="F708">
        <v>12</v>
      </c>
      <c r="H708" t="s">
        <v>780</v>
      </c>
      <c r="I708">
        <v>72</v>
      </c>
      <c r="K708" t="s">
        <v>705</v>
      </c>
      <c r="L708">
        <v>79</v>
      </c>
    </row>
    <row r="709" spans="1:12">
      <c r="A709" t="s">
        <v>783</v>
      </c>
      <c r="B709">
        <v>20</v>
      </c>
      <c r="C709">
        <f t="shared" si="11"/>
        <v>100</v>
      </c>
      <c r="E709" t="s">
        <v>707</v>
      </c>
      <c r="F709">
        <v>44</v>
      </c>
      <c r="H709" t="s">
        <v>705</v>
      </c>
      <c r="I709">
        <v>18</v>
      </c>
      <c r="K709" t="s">
        <v>706</v>
      </c>
      <c r="L709">
        <v>51</v>
      </c>
    </row>
    <row r="710" spans="1:12">
      <c r="A710" t="s">
        <v>784</v>
      </c>
      <c r="B710">
        <v>37</v>
      </c>
      <c r="C710">
        <f t="shared" si="11"/>
        <v>185</v>
      </c>
      <c r="E710" t="s">
        <v>708</v>
      </c>
      <c r="F710">
        <v>14</v>
      </c>
      <c r="H710" t="s">
        <v>706</v>
      </c>
      <c r="I710">
        <v>39</v>
      </c>
      <c r="K710" t="s">
        <v>707</v>
      </c>
      <c r="L710">
        <v>70</v>
      </c>
    </row>
    <row r="711" spans="1:12">
      <c r="A711" t="s">
        <v>785</v>
      </c>
      <c r="B711">
        <v>37</v>
      </c>
      <c r="C711">
        <f t="shared" si="11"/>
        <v>185</v>
      </c>
      <c r="E711" t="s">
        <v>709</v>
      </c>
      <c r="F711">
        <v>67</v>
      </c>
      <c r="H711" t="s">
        <v>707</v>
      </c>
      <c r="I711">
        <v>30</v>
      </c>
      <c r="K711" t="s">
        <v>708</v>
      </c>
      <c r="L711">
        <v>51</v>
      </c>
    </row>
    <row r="712" spans="1:12">
      <c r="A712" t="s">
        <v>786</v>
      </c>
      <c r="B712">
        <v>29</v>
      </c>
      <c r="C712">
        <f t="shared" si="11"/>
        <v>145</v>
      </c>
      <c r="E712" t="s">
        <v>710</v>
      </c>
      <c r="F712">
        <v>51</v>
      </c>
      <c r="H712" t="s">
        <v>708</v>
      </c>
      <c r="I712">
        <v>48</v>
      </c>
      <c r="K712" t="s">
        <v>709</v>
      </c>
      <c r="L712">
        <v>70</v>
      </c>
    </row>
    <row r="713" spans="1:12">
      <c r="A713" t="s">
        <v>787</v>
      </c>
      <c r="B713">
        <v>10</v>
      </c>
      <c r="C713">
        <f t="shared" si="11"/>
        <v>50</v>
      </c>
      <c r="E713" t="s">
        <v>711</v>
      </c>
      <c r="F713">
        <v>50</v>
      </c>
      <c r="H713" t="s">
        <v>709</v>
      </c>
      <c r="I713">
        <v>36</v>
      </c>
      <c r="K713" t="s">
        <v>710</v>
      </c>
      <c r="L713">
        <v>33</v>
      </c>
    </row>
    <row r="714" spans="1:12">
      <c r="A714" t="s">
        <v>788</v>
      </c>
      <c r="B714">
        <v>32</v>
      </c>
      <c r="C714">
        <f t="shared" si="11"/>
        <v>160</v>
      </c>
      <c r="E714" t="s">
        <v>712</v>
      </c>
      <c r="F714">
        <v>56</v>
      </c>
      <c r="H714" t="s">
        <v>710</v>
      </c>
      <c r="I714">
        <v>38</v>
      </c>
      <c r="K714" t="s">
        <v>711</v>
      </c>
      <c r="L714">
        <v>90</v>
      </c>
    </row>
    <row r="715" spans="1:12">
      <c r="A715" t="s">
        <v>789</v>
      </c>
      <c r="B715">
        <v>12</v>
      </c>
      <c r="C715">
        <f t="shared" si="11"/>
        <v>60</v>
      </c>
      <c r="E715" t="s">
        <v>713</v>
      </c>
      <c r="F715">
        <v>20</v>
      </c>
      <c r="H715" t="s">
        <v>711</v>
      </c>
      <c r="I715">
        <v>50</v>
      </c>
      <c r="K715" t="s">
        <v>712</v>
      </c>
      <c r="L715">
        <v>61</v>
      </c>
    </row>
    <row r="716" spans="1:12">
      <c r="A716" t="s">
        <v>790</v>
      </c>
      <c r="B716">
        <v>26</v>
      </c>
      <c r="C716">
        <f t="shared" si="11"/>
        <v>130</v>
      </c>
      <c r="E716" t="s">
        <v>791</v>
      </c>
      <c r="F716">
        <v>42</v>
      </c>
      <c r="H716" t="s">
        <v>712</v>
      </c>
      <c r="I716">
        <v>37</v>
      </c>
      <c r="K716" t="s">
        <v>713</v>
      </c>
      <c r="L716">
        <v>88</v>
      </c>
    </row>
    <row r="717" spans="1:12">
      <c r="A717" t="s">
        <v>792</v>
      </c>
      <c r="B717">
        <v>26</v>
      </c>
      <c r="C717">
        <f t="shared" si="11"/>
        <v>130</v>
      </c>
      <c r="E717" t="s">
        <v>715</v>
      </c>
      <c r="F717">
        <v>41</v>
      </c>
      <c r="H717" t="s">
        <v>713</v>
      </c>
      <c r="I717">
        <v>53</v>
      </c>
      <c r="K717" t="s">
        <v>791</v>
      </c>
      <c r="L717">
        <v>42</v>
      </c>
    </row>
    <row r="718" spans="1:12">
      <c r="A718" t="s">
        <v>793</v>
      </c>
      <c r="B718">
        <v>20</v>
      </c>
      <c r="C718">
        <f t="shared" si="11"/>
        <v>100</v>
      </c>
      <c r="E718" t="s">
        <v>716</v>
      </c>
      <c r="F718">
        <v>33</v>
      </c>
      <c r="H718" t="s">
        <v>791</v>
      </c>
      <c r="I718">
        <v>11</v>
      </c>
      <c r="K718" t="s">
        <v>715</v>
      </c>
      <c r="L718">
        <v>146</v>
      </c>
    </row>
    <row r="719" spans="1:12">
      <c r="A719" t="s">
        <v>794</v>
      </c>
      <c r="B719">
        <v>25</v>
      </c>
      <c r="C719">
        <f t="shared" si="11"/>
        <v>125</v>
      </c>
      <c r="E719" t="s">
        <v>717</v>
      </c>
      <c r="F719">
        <v>57</v>
      </c>
      <c r="H719" t="s">
        <v>715</v>
      </c>
      <c r="I719">
        <v>37</v>
      </c>
      <c r="K719" t="s">
        <v>716</v>
      </c>
      <c r="L719">
        <v>104</v>
      </c>
    </row>
    <row r="720" spans="1:12">
      <c r="A720" t="s">
        <v>795</v>
      </c>
      <c r="B720">
        <v>48</v>
      </c>
      <c r="C720">
        <f t="shared" si="11"/>
        <v>240</v>
      </c>
      <c r="E720" t="s">
        <v>718</v>
      </c>
      <c r="F720">
        <v>38</v>
      </c>
      <c r="H720" t="s">
        <v>716</v>
      </c>
      <c r="I720">
        <v>118</v>
      </c>
      <c r="K720" t="s">
        <v>717</v>
      </c>
      <c r="L720">
        <v>61</v>
      </c>
    </row>
    <row r="721" spans="1:12">
      <c r="A721" t="s">
        <v>796</v>
      </c>
      <c r="B721">
        <v>15</v>
      </c>
      <c r="C721">
        <f t="shared" si="11"/>
        <v>75</v>
      </c>
      <c r="E721" t="s">
        <v>719</v>
      </c>
      <c r="F721">
        <v>65</v>
      </c>
      <c r="H721" t="s">
        <v>717</v>
      </c>
      <c r="I721">
        <v>32</v>
      </c>
      <c r="K721" t="s">
        <v>718</v>
      </c>
      <c r="L721">
        <v>103</v>
      </c>
    </row>
    <row r="722" spans="1:12">
      <c r="A722" t="s">
        <v>797</v>
      </c>
      <c r="B722">
        <v>34</v>
      </c>
      <c r="C722">
        <f t="shared" si="11"/>
        <v>170</v>
      </c>
      <c r="E722" t="s">
        <v>720</v>
      </c>
      <c r="F722">
        <v>43</v>
      </c>
      <c r="H722" t="s">
        <v>718</v>
      </c>
      <c r="I722">
        <v>50</v>
      </c>
      <c r="K722" t="s">
        <v>719</v>
      </c>
      <c r="L722">
        <v>43</v>
      </c>
    </row>
    <row r="723" spans="1:12">
      <c r="A723" t="s">
        <v>798</v>
      </c>
      <c r="B723">
        <v>27</v>
      </c>
      <c r="C723">
        <f t="shared" si="11"/>
        <v>135</v>
      </c>
      <c r="E723" t="s">
        <v>721</v>
      </c>
      <c r="F723">
        <v>47</v>
      </c>
      <c r="H723" t="s">
        <v>719</v>
      </c>
      <c r="I723">
        <v>44</v>
      </c>
      <c r="K723" t="s">
        <v>720</v>
      </c>
      <c r="L723">
        <v>67</v>
      </c>
    </row>
    <row r="724" spans="1:12">
      <c r="A724" t="s">
        <v>799</v>
      </c>
      <c r="B724">
        <v>4</v>
      </c>
      <c r="C724">
        <f t="shared" si="11"/>
        <v>20</v>
      </c>
      <c r="E724" t="s">
        <v>722</v>
      </c>
      <c r="F724">
        <v>59</v>
      </c>
      <c r="H724" t="s">
        <v>720</v>
      </c>
      <c r="I724">
        <v>39</v>
      </c>
      <c r="K724" t="s">
        <v>721</v>
      </c>
      <c r="L724">
        <v>67</v>
      </c>
    </row>
    <row r="725" spans="1:12">
      <c r="A725" t="s">
        <v>800</v>
      </c>
      <c r="B725">
        <v>20</v>
      </c>
      <c r="C725">
        <f t="shared" si="11"/>
        <v>100</v>
      </c>
      <c r="E725" t="s">
        <v>723</v>
      </c>
      <c r="F725">
        <v>39</v>
      </c>
      <c r="H725" t="s">
        <v>721</v>
      </c>
      <c r="I725">
        <v>43</v>
      </c>
      <c r="K725" t="s">
        <v>722</v>
      </c>
      <c r="L725">
        <v>15</v>
      </c>
    </row>
    <row r="726" spans="1:12">
      <c r="A726" t="s">
        <v>801</v>
      </c>
      <c r="B726">
        <v>24</v>
      </c>
      <c r="C726">
        <f t="shared" si="11"/>
        <v>120</v>
      </c>
      <c r="E726" t="s">
        <v>802</v>
      </c>
      <c r="F726">
        <v>26</v>
      </c>
      <c r="H726" t="s">
        <v>722</v>
      </c>
      <c r="I726">
        <v>55</v>
      </c>
      <c r="K726" t="s">
        <v>723</v>
      </c>
      <c r="L726">
        <v>71</v>
      </c>
    </row>
    <row r="727" spans="1:12">
      <c r="A727" t="s">
        <v>803</v>
      </c>
      <c r="B727">
        <v>31</v>
      </c>
      <c r="C727">
        <f t="shared" si="11"/>
        <v>155</v>
      </c>
      <c r="E727" t="s">
        <v>724</v>
      </c>
      <c r="F727">
        <v>19</v>
      </c>
      <c r="H727" t="s">
        <v>723</v>
      </c>
      <c r="I727">
        <v>54</v>
      </c>
      <c r="K727" t="s">
        <v>802</v>
      </c>
      <c r="L727">
        <v>91</v>
      </c>
    </row>
    <row r="728" spans="1:12">
      <c r="A728" t="s">
        <v>804</v>
      </c>
      <c r="B728">
        <v>37</v>
      </c>
      <c r="C728">
        <f t="shared" si="11"/>
        <v>185</v>
      </c>
      <c r="E728" t="s">
        <v>726</v>
      </c>
      <c r="F728">
        <v>62</v>
      </c>
      <c r="H728" t="s">
        <v>802</v>
      </c>
      <c r="I728">
        <v>54</v>
      </c>
      <c r="K728" t="s">
        <v>724</v>
      </c>
      <c r="L728">
        <v>62</v>
      </c>
    </row>
    <row r="729" spans="1:12">
      <c r="A729" t="s">
        <v>805</v>
      </c>
      <c r="B729">
        <v>47</v>
      </c>
      <c r="C729">
        <f t="shared" si="11"/>
        <v>235</v>
      </c>
      <c r="E729" t="s">
        <v>727</v>
      </c>
      <c r="F729">
        <v>59</v>
      </c>
      <c r="H729" t="s">
        <v>724</v>
      </c>
      <c r="I729">
        <v>52</v>
      </c>
      <c r="K729" t="s">
        <v>726</v>
      </c>
      <c r="L729">
        <v>90</v>
      </c>
    </row>
    <row r="730" spans="1:12">
      <c r="A730" t="s">
        <v>806</v>
      </c>
      <c r="B730">
        <v>24</v>
      </c>
      <c r="C730">
        <f t="shared" si="11"/>
        <v>120</v>
      </c>
      <c r="E730" t="s">
        <v>728</v>
      </c>
      <c r="F730">
        <v>13</v>
      </c>
      <c r="H730" t="s">
        <v>726</v>
      </c>
      <c r="I730">
        <v>37</v>
      </c>
      <c r="K730" t="s">
        <v>727</v>
      </c>
      <c r="L730">
        <v>49</v>
      </c>
    </row>
    <row r="731" spans="1:12">
      <c r="A731" t="s">
        <v>807</v>
      </c>
      <c r="B731">
        <v>34</v>
      </c>
      <c r="C731">
        <f t="shared" si="11"/>
        <v>170</v>
      </c>
      <c r="E731" t="s">
        <v>730</v>
      </c>
      <c r="F731">
        <v>31</v>
      </c>
      <c r="H731" t="s">
        <v>727</v>
      </c>
      <c r="I731">
        <v>26</v>
      </c>
      <c r="K731" t="s">
        <v>728</v>
      </c>
      <c r="L731">
        <v>85</v>
      </c>
    </row>
    <row r="732" spans="1:12">
      <c r="A732" t="s">
        <v>808</v>
      </c>
      <c r="B732">
        <v>10</v>
      </c>
      <c r="C732">
        <f t="shared" si="11"/>
        <v>50</v>
      </c>
      <c r="E732" t="s">
        <v>731</v>
      </c>
      <c r="F732">
        <v>27</v>
      </c>
      <c r="H732" t="s">
        <v>728</v>
      </c>
      <c r="I732">
        <v>48</v>
      </c>
      <c r="K732" t="s">
        <v>730</v>
      </c>
      <c r="L732">
        <v>78</v>
      </c>
    </row>
    <row r="733" spans="1:12">
      <c r="A733" t="s">
        <v>809</v>
      </c>
      <c r="B733">
        <v>24</v>
      </c>
      <c r="C733">
        <f t="shared" si="11"/>
        <v>120</v>
      </c>
      <c r="E733" t="s">
        <v>732</v>
      </c>
      <c r="F733">
        <v>77</v>
      </c>
      <c r="H733" t="s">
        <v>729</v>
      </c>
      <c r="I733">
        <v>43</v>
      </c>
      <c r="K733" t="s">
        <v>731</v>
      </c>
      <c r="L733">
        <v>61</v>
      </c>
    </row>
    <row r="734" spans="1:12">
      <c r="A734" t="s">
        <v>810</v>
      </c>
      <c r="B734">
        <v>43</v>
      </c>
      <c r="C734">
        <f t="shared" si="11"/>
        <v>215</v>
      </c>
      <c r="E734" t="s">
        <v>733</v>
      </c>
      <c r="F734">
        <v>35</v>
      </c>
      <c r="H734" t="s">
        <v>730</v>
      </c>
      <c r="I734">
        <v>8</v>
      </c>
      <c r="K734" t="s">
        <v>732</v>
      </c>
      <c r="L734">
        <v>72</v>
      </c>
    </row>
    <row r="735" spans="1:12">
      <c r="A735" t="s">
        <v>811</v>
      </c>
      <c r="B735">
        <v>20</v>
      </c>
      <c r="C735">
        <f t="shared" si="11"/>
        <v>100</v>
      </c>
      <c r="E735" t="s">
        <v>734</v>
      </c>
      <c r="F735">
        <v>45</v>
      </c>
      <c r="H735" t="s">
        <v>731</v>
      </c>
      <c r="I735">
        <v>52</v>
      </c>
      <c r="K735" t="s">
        <v>733</v>
      </c>
      <c r="L735">
        <v>58</v>
      </c>
    </row>
    <row r="736" spans="1:12">
      <c r="A736" t="s">
        <v>812</v>
      </c>
      <c r="B736">
        <v>16</v>
      </c>
      <c r="C736">
        <f t="shared" si="11"/>
        <v>80</v>
      </c>
      <c r="E736" t="s">
        <v>813</v>
      </c>
      <c r="F736">
        <v>17</v>
      </c>
      <c r="H736" t="s">
        <v>732</v>
      </c>
      <c r="I736">
        <v>18</v>
      </c>
      <c r="K736" t="s">
        <v>734</v>
      </c>
      <c r="L736">
        <v>73</v>
      </c>
    </row>
    <row r="737" spans="1:12">
      <c r="A737" t="s">
        <v>814</v>
      </c>
      <c r="B737">
        <v>22</v>
      </c>
      <c r="C737">
        <f t="shared" si="11"/>
        <v>110</v>
      </c>
      <c r="E737" t="s">
        <v>735</v>
      </c>
      <c r="F737">
        <v>62</v>
      </c>
      <c r="H737" t="s">
        <v>733</v>
      </c>
      <c r="I737">
        <v>65</v>
      </c>
      <c r="K737" t="s">
        <v>813</v>
      </c>
      <c r="L737">
        <v>38</v>
      </c>
    </row>
    <row r="738" spans="1:12">
      <c r="A738" t="s">
        <v>815</v>
      </c>
      <c r="B738">
        <v>34</v>
      </c>
      <c r="C738">
        <f t="shared" si="11"/>
        <v>170</v>
      </c>
      <c r="E738" t="s">
        <v>737</v>
      </c>
      <c r="F738">
        <v>55</v>
      </c>
      <c r="H738" t="s">
        <v>734</v>
      </c>
      <c r="I738">
        <v>60</v>
      </c>
      <c r="K738" t="s">
        <v>735</v>
      </c>
      <c r="L738">
        <v>32</v>
      </c>
    </row>
    <row r="739" spans="1:12">
      <c r="A739" t="s">
        <v>816</v>
      </c>
      <c r="B739">
        <v>26</v>
      </c>
      <c r="C739">
        <f t="shared" si="11"/>
        <v>130</v>
      </c>
      <c r="E739" t="s">
        <v>738</v>
      </c>
      <c r="F739">
        <v>62</v>
      </c>
      <c r="H739" t="s">
        <v>813</v>
      </c>
      <c r="I739">
        <v>50</v>
      </c>
      <c r="K739" t="s">
        <v>737</v>
      </c>
      <c r="L739">
        <v>40</v>
      </c>
    </row>
    <row r="740" spans="1:12">
      <c r="A740" t="s">
        <v>817</v>
      </c>
      <c r="B740">
        <v>17</v>
      </c>
      <c r="C740">
        <f t="shared" si="11"/>
        <v>85</v>
      </c>
      <c r="E740" t="s">
        <v>739</v>
      </c>
      <c r="F740">
        <v>44</v>
      </c>
      <c r="H740" t="s">
        <v>735</v>
      </c>
      <c r="I740">
        <v>35</v>
      </c>
      <c r="K740" t="s">
        <v>738</v>
      </c>
      <c r="L740">
        <v>97</v>
      </c>
    </row>
    <row r="741" spans="1:12">
      <c r="A741" t="s">
        <v>818</v>
      </c>
      <c r="B741">
        <v>38</v>
      </c>
      <c r="C741">
        <f t="shared" si="11"/>
        <v>190</v>
      </c>
      <c r="E741" t="s">
        <v>740</v>
      </c>
      <c r="F741">
        <v>42</v>
      </c>
      <c r="H741" t="s">
        <v>737</v>
      </c>
      <c r="I741">
        <v>43</v>
      </c>
      <c r="K741" t="s">
        <v>739</v>
      </c>
      <c r="L741">
        <v>81</v>
      </c>
    </row>
    <row r="742" spans="1:12">
      <c r="A742" t="s">
        <v>819</v>
      </c>
      <c r="B742">
        <v>38</v>
      </c>
      <c r="C742">
        <f t="shared" si="11"/>
        <v>190</v>
      </c>
      <c r="E742" t="s">
        <v>741</v>
      </c>
      <c r="F742">
        <v>31</v>
      </c>
      <c r="H742" t="s">
        <v>738</v>
      </c>
      <c r="I742">
        <v>40</v>
      </c>
      <c r="K742" t="s">
        <v>740</v>
      </c>
      <c r="L742">
        <v>55</v>
      </c>
    </row>
    <row r="743" spans="1:12">
      <c r="A743" t="s">
        <v>820</v>
      </c>
      <c r="B743">
        <v>8</v>
      </c>
      <c r="C743">
        <f t="shared" si="11"/>
        <v>40</v>
      </c>
      <c r="E743" t="s">
        <v>742</v>
      </c>
      <c r="F743">
        <v>48</v>
      </c>
      <c r="H743" t="s">
        <v>739</v>
      </c>
      <c r="I743">
        <v>67</v>
      </c>
      <c r="K743" t="s">
        <v>741</v>
      </c>
      <c r="L743">
        <v>115</v>
      </c>
    </row>
    <row r="744" spans="1:12">
      <c r="A744" t="s">
        <v>821</v>
      </c>
      <c r="B744">
        <v>20</v>
      </c>
      <c r="C744">
        <f t="shared" si="11"/>
        <v>100</v>
      </c>
      <c r="E744" t="s">
        <v>743</v>
      </c>
      <c r="F744">
        <v>50</v>
      </c>
      <c r="H744" t="s">
        <v>740</v>
      </c>
      <c r="I744">
        <v>50</v>
      </c>
      <c r="K744" t="s">
        <v>742</v>
      </c>
      <c r="L744">
        <v>63</v>
      </c>
    </row>
    <row r="745" spans="1:12">
      <c r="A745" t="s">
        <v>822</v>
      </c>
      <c r="B745">
        <v>15</v>
      </c>
      <c r="C745">
        <f t="shared" si="11"/>
        <v>75</v>
      </c>
      <c r="E745" t="s">
        <v>744</v>
      </c>
      <c r="F745">
        <v>49</v>
      </c>
      <c r="H745" t="s">
        <v>741</v>
      </c>
      <c r="I745">
        <v>80</v>
      </c>
      <c r="K745" t="s">
        <v>743</v>
      </c>
      <c r="L745">
        <v>73</v>
      </c>
    </row>
    <row r="746" spans="1:12">
      <c r="A746" t="s">
        <v>823</v>
      </c>
      <c r="B746">
        <v>20</v>
      </c>
      <c r="C746">
        <f t="shared" si="11"/>
        <v>100</v>
      </c>
      <c r="E746" t="s">
        <v>824</v>
      </c>
      <c r="F746">
        <v>55</v>
      </c>
      <c r="H746" t="s">
        <v>742</v>
      </c>
      <c r="I746">
        <v>63</v>
      </c>
      <c r="K746" t="s">
        <v>744</v>
      </c>
      <c r="L746">
        <v>92</v>
      </c>
    </row>
    <row r="747" spans="1:12">
      <c r="A747" t="s">
        <v>825</v>
      </c>
      <c r="B747">
        <v>35</v>
      </c>
      <c r="C747">
        <f t="shared" si="11"/>
        <v>175</v>
      </c>
      <c r="E747" t="s">
        <v>745</v>
      </c>
      <c r="F747">
        <v>71</v>
      </c>
      <c r="H747" t="s">
        <v>743</v>
      </c>
      <c r="I747">
        <v>61</v>
      </c>
      <c r="K747" t="s">
        <v>824</v>
      </c>
      <c r="L747">
        <v>58</v>
      </c>
    </row>
    <row r="748" spans="1:12">
      <c r="A748" t="s">
        <v>826</v>
      </c>
      <c r="B748">
        <v>30</v>
      </c>
      <c r="C748">
        <f t="shared" si="11"/>
        <v>150</v>
      </c>
      <c r="E748" t="s">
        <v>746</v>
      </c>
      <c r="F748">
        <v>39</v>
      </c>
      <c r="H748" t="s">
        <v>744</v>
      </c>
      <c r="I748">
        <v>26</v>
      </c>
      <c r="K748" t="s">
        <v>745</v>
      </c>
      <c r="L748">
        <v>106</v>
      </c>
    </row>
    <row r="749" spans="1:12">
      <c r="A749" t="s">
        <v>827</v>
      </c>
      <c r="B749">
        <v>16</v>
      </c>
      <c r="C749">
        <f t="shared" si="11"/>
        <v>80</v>
      </c>
      <c r="E749" t="s">
        <v>748</v>
      </c>
      <c r="F749">
        <v>43</v>
      </c>
      <c r="H749" t="s">
        <v>824</v>
      </c>
      <c r="I749">
        <v>40</v>
      </c>
      <c r="K749" t="s">
        <v>746</v>
      </c>
      <c r="L749">
        <v>53</v>
      </c>
    </row>
    <row r="750" spans="1:12">
      <c r="A750" t="s">
        <v>828</v>
      </c>
      <c r="B750">
        <v>8</v>
      </c>
      <c r="C750">
        <f t="shared" si="11"/>
        <v>40</v>
      </c>
      <c r="E750" t="s">
        <v>749</v>
      </c>
      <c r="F750">
        <v>24</v>
      </c>
      <c r="H750" t="s">
        <v>745</v>
      </c>
      <c r="I750">
        <v>33</v>
      </c>
      <c r="K750" t="s">
        <v>748</v>
      </c>
      <c r="L750">
        <v>55</v>
      </c>
    </row>
    <row r="751" spans="1:12">
      <c r="A751" t="s">
        <v>829</v>
      </c>
      <c r="B751">
        <v>25</v>
      </c>
      <c r="C751">
        <f t="shared" si="11"/>
        <v>125</v>
      </c>
      <c r="E751" t="s">
        <v>750</v>
      </c>
      <c r="F751">
        <v>11</v>
      </c>
      <c r="H751" t="s">
        <v>746</v>
      </c>
      <c r="I751">
        <v>39</v>
      </c>
      <c r="K751" t="s">
        <v>749</v>
      </c>
      <c r="L751">
        <v>54</v>
      </c>
    </row>
    <row r="752" spans="1:12">
      <c r="A752" t="s">
        <v>830</v>
      </c>
      <c r="B752">
        <v>21</v>
      </c>
      <c r="C752">
        <f t="shared" si="11"/>
        <v>105</v>
      </c>
      <c r="E752" t="s">
        <v>751</v>
      </c>
      <c r="F752">
        <v>55</v>
      </c>
      <c r="H752" t="s">
        <v>748</v>
      </c>
      <c r="I752">
        <v>34</v>
      </c>
      <c r="K752" t="s">
        <v>750</v>
      </c>
      <c r="L752">
        <v>84</v>
      </c>
    </row>
    <row r="753" spans="1:12">
      <c r="A753" t="s">
        <v>831</v>
      </c>
      <c r="B753">
        <v>25</v>
      </c>
      <c r="C753">
        <f t="shared" si="11"/>
        <v>125</v>
      </c>
      <c r="E753" t="s">
        <v>752</v>
      </c>
      <c r="F753">
        <v>38</v>
      </c>
      <c r="H753" t="s">
        <v>749</v>
      </c>
      <c r="I753">
        <v>26</v>
      </c>
      <c r="K753" t="s">
        <v>751</v>
      </c>
      <c r="L753">
        <v>42</v>
      </c>
    </row>
    <row r="754" spans="1:12">
      <c r="A754" t="s">
        <v>832</v>
      </c>
      <c r="B754">
        <v>29</v>
      </c>
      <c r="C754">
        <f t="shared" si="11"/>
        <v>145</v>
      </c>
      <c r="E754" t="s">
        <v>753</v>
      </c>
      <c r="F754">
        <v>15</v>
      </c>
      <c r="H754" t="s">
        <v>750</v>
      </c>
      <c r="I754">
        <v>53</v>
      </c>
      <c r="K754" t="s">
        <v>752</v>
      </c>
      <c r="L754">
        <v>37</v>
      </c>
    </row>
    <row r="755" spans="1:12">
      <c r="A755" t="s">
        <v>833</v>
      </c>
      <c r="B755">
        <v>21</v>
      </c>
      <c r="C755">
        <f t="shared" si="11"/>
        <v>105</v>
      </c>
      <c r="E755" t="s">
        <v>754</v>
      </c>
      <c r="F755">
        <v>79</v>
      </c>
      <c r="H755" t="s">
        <v>751</v>
      </c>
      <c r="I755">
        <v>57</v>
      </c>
      <c r="K755" t="s">
        <v>753</v>
      </c>
      <c r="L755">
        <v>54</v>
      </c>
    </row>
    <row r="756" spans="1:12">
      <c r="A756" t="s">
        <v>834</v>
      </c>
      <c r="B756">
        <v>38</v>
      </c>
      <c r="C756">
        <f t="shared" si="11"/>
        <v>190</v>
      </c>
      <c r="E756" t="s">
        <v>835</v>
      </c>
      <c r="F756">
        <v>44</v>
      </c>
      <c r="H756" t="s">
        <v>752</v>
      </c>
      <c r="I756">
        <v>47</v>
      </c>
      <c r="K756" t="s">
        <v>754</v>
      </c>
      <c r="L756">
        <v>133</v>
      </c>
    </row>
    <row r="757" spans="1:12">
      <c r="A757" t="s">
        <v>836</v>
      </c>
      <c r="B757">
        <v>25</v>
      </c>
      <c r="C757">
        <f t="shared" si="11"/>
        <v>125</v>
      </c>
      <c r="E757" t="s">
        <v>755</v>
      </c>
      <c r="F757">
        <v>41</v>
      </c>
      <c r="H757" t="s">
        <v>753</v>
      </c>
      <c r="I757">
        <v>61</v>
      </c>
      <c r="K757" t="s">
        <v>835</v>
      </c>
      <c r="L757">
        <v>73</v>
      </c>
    </row>
    <row r="758" spans="1:12">
      <c r="A758" t="s">
        <v>837</v>
      </c>
      <c r="B758">
        <v>5</v>
      </c>
      <c r="C758">
        <f t="shared" si="11"/>
        <v>25</v>
      </c>
      <c r="E758" t="s">
        <v>756</v>
      </c>
      <c r="F758">
        <v>58</v>
      </c>
      <c r="H758" t="s">
        <v>754</v>
      </c>
      <c r="I758">
        <v>44</v>
      </c>
      <c r="K758" t="s">
        <v>755</v>
      </c>
      <c r="L758">
        <v>87</v>
      </c>
    </row>
    <row r="759" spans="1:12">
      <c r="A759" t="s">
        <v>838</v>
      </c>
      <c r="B759">
        <v>29</v>
      </c>
      <c r="C759">
        <f t="shared" si="11"/>
        <v>145</v>
      </c>
      <c r="E759" t="s">
        <v>757</v>
      </c>
      <c r="F759">
        <v>41</v>
      </c>
      <c r="H759" t="s">
        <v>835</v>
      </c>
      <c r="I759">
        <v>70</v>
      </c>
      <c r="K759" t="s">
        <v>756</v>
      </c>
      <c r="L759">
        <v>50</v>
      </c>
    </row>
    <row r="760" spans="1:12">
      <c r="A760" t="s">
        <v>839</v>
      </c>
      <c r="B760">
        <v>31</v>
      </c>
      <c r="C760">
        <f t="shared" si="11"/>
        <v>155</v>
      </c>
      <c r="E760" t="s">
        <v>759</v>
      </c>
      <c r="F760">
        <v>77</v>
      </c>
      <c r="H760" t="s">
        <v>755</v>
      </c>
      <c r="I760">
        <v>31</v>
      </c>
      <c r="K760" t="s">
        <v>757</v>
      </c>
      <c r="L760">
        <v>48</v>
      </c>
    </row>
    <row r="761" spans="1:12">
      <c r="A761" t="s">
        <v>840</v>
      </c>
      <c r="B761">
        <v>14</v>
      </c>
      <c r="C761">
        <f t="shared" si="11"/>
        <v>70</v>
      </c>
      <c r="E761" t="s">
        <v>760</v>
      </c>
      <c r="F761">
        <v>62</v>
      </c>
      <c r="H761" t="s">
        <v>756</v>
      </c>
      <c r="I761">
        <v>55</v>
      </c>
      <c r="K761" t="s">
        <v>759</v>
      </c>
      <c r="L761">
        <v>104</v>
      </c>
    </row>
    <row r="762" spans="1:12">
      <c r="A762" t="s">
        <v>841</v>
      </c>
      <c r="B762">
        <v>14</v>
      </c>
      <c r="C762">
        <f t="shared" si="11"/>
        <v>70</v>
      </c>
      <c r="E762" t="s">
        <v>761</v>
      </c>
      <c r="F762">
        <v>71</v>
      </c>
      <c r="H762" t="s">
        <v>757</v>
      </c>
      <c r="I762">
        <v>10</v>
      </c>
      <c r="K762" t="s">
        <v>760</v>
      </c>
      <c r="L762">
        <v>93</v>
      </c>
    </row>
    <row r="763" spans="1:12">
      <c r="A763" t="s">
        <v>842</v>
      </c>
      <c r="B763">
        <v>16</v>
      </c>
      <c r="C763">
        <f t="shared" si="11"/>
        <v>80</v>
      </c>
      <c r="E763" t="s">
        <v>762</v>
      </c>
      <c r="F763">
        <v>47</v>
      </c>
      <c r="H763" t="s">
        <v>759</v>
      </c>
      <c r="I763">
        <v>35</v>
      </c>
      <c r="K763" t="s">
        <v>761</v>
      </c>
      <c r="L763">
        <v>88</v>
      </c>
    </row>
    <row r="764" spans="1:12">
      <c r="A764" t="s">
        <v>843</v>
      </c>
      <c r="B764">
        <v>37</v>
      </c>
      <c r="C764">
        <f t="shared" si="11"/>
        <v>185</v>
      </c>
      <c r="E764" t="s">
        <v>763</v>
      </c>
      <c r="F764">
        <v>52</v>
      </c>
      <c r="H764" t="s">
        <v>760</v>
      </c>
      <c r="I764">
        <v>51</v>
      </c>
      <c r="K764" t="s">
        <v>762</v>
      </c>
      <c r="L764">
        <v>88</v>
      </c>
    </row>
    <row r="765" spans="1:12">
      <c r="A765" t="s">
        <v>844</v>
      </c>
      <c r="B765">
        <v>42</v>
      </c>
      <c r="C765">
        <f t="shared" si="11"/>
        <v>210</v>
      </c>
      <c r="E765" t="s">
        <v>764</v>
      </c>
      <c r="F765">
        <v>44</v>
      </c>
      <c r="H765" t="s">
        <v>761</v>
      </c>
      <c r="I765">
        <v>25</v>
      </c>
      <c r="K765" t="s">
        <v>763</v>
      </c>
      <c r="L765">
        <v>87</v>
      </c>
    </row>
    <row r="766" spans="1:12">
      <c r="A766" t="s">
        <v>845</v>
      </c>
      <c r="B766">
        <v>23</v>
      </c>
      <c r="C766">
        <f t="shared" si="11"/>
        <v>115</v>
      </c>
      <c r="E766" t="s">
        <v>846</v>
      </c>
      <c r="F766">
        <v>47</v>
      </c>
      <c r="H766" t="s">
        <v>762</v>
      </c>
      <c r="I766">
        <v>48</v>
      </c>
      <c r="K766" t="s">
        <v>764</v>
      </c>
      <c r="L766">
        <v>71</v>
      </c>
    </row>
    <row r="767" spans="1:12">
      <c r="A767" t="s">
        <v>847</v>
      </c>
      <c r="B767">
        <v>20</v>
      </c>
      <c r="C767">
        <f t="shared" si="11"/>
        <v>100</v>
      </c>
      <c r="E767" t="s">
        <v>765</v>
      </c>
      <c r="F767">
        <v>56</v>
      </c>
      <c r="H767" t="s">
        <v>763</v>
      </c>
      <c r="I767">
        <v>92</v>
      </c>
      <c r="K767" t="s">
        <v>846</v>
      </c>
      <c r="L767">
        <v>70</v>
      </c>
    </row>
    <row r="768" spans="1:12">
      <c r="A768" t="s">
        <v>848</v>
      </c>
      <c r="B768">
        <v>27</v>
      </c>
      <c r="C768">
        <f t="shared" si="11"/>
        <v>135</v>
      </c>
      <c r="E768" t="s">
        <v>766</v>
      </c>
      <c r="F768">
        <v>17</v>
      </c>
      <c r="H768" t="s">
        <v>764</v>
      </c>
      <c r="I768">
        <v>43</v>
      </c>
      <c r="K768" t="s">
        <v>765</v>
      </c>
      <c r="L768">
        <v>54</v>
      </c>
    </row>
    <row r="769" spans="1:12">
      <c r="A769" t="s">
        <v>849</v>
      </c>
      <c r="B769">
        <v>8</v>
      </c>
      <c r="C769">
        <f t="shared" si="11"/>
        <v>40</v>
      </c>
      <c r="E769" t="s">
        <v>767</v>
      </c>
      <c r="F769">
        <v>54</v>
      </c>
      <c r="H769" t="s">
        <v>846</v>
      </c>
      <c r="I769">
        <v>52</v>
      </c>
      <c r="K769" t="s">
        <v>766</v>
      </c>
      <c r="L769">
        <v>33</v>
      </c>
    </row>
    <row r="770" spans="1:12">
      <c r="A770" t="s">
        <v>850</v>
      </c>
      <c r="B770">
        <v>29</v>
      </c>
      <c r="C770">
        <f t="shared" si="11"/>
        <v>145</v>
      </c>
      <c r="E770" t="s">
        <v>768</v>
      </c>
      <c r="F770">
        <v>31</v>
      </c>
      <c r="H770" t="s">
        <v>765</v>
      </c>
      <c r="I770">
        <v>25</v>
      </c>
      <c r="K770" t="s">
        <v>767</v>
      </c>
      <c r="L770">
        <v>42</v>
      </c>
    </row>
    <row r="771" spans="1:12">
      <c r="A771" t="s">
        <v>851</v>
      </c>
      <c r="B771">
        <v>22</v>
      </c>
      <c r="C771">
        <f t="shared" ref="C771:C834" si="12">B771*5</f>
        <v>110</v>
      </c>
      <c r="E771" t="s">
        <v>770</v>
      </c>
      <c r="F771">
        <v>42</v>
      </c>
      <c r="H771" t="s">
        <v>766</v>
      </c>
      <c r="I771">
        <v>15</v>
      </c>
      <c r="K771" t="s">
        <v>768</v>
      </c>
      <c r="L771">
        <v>105</v>
      </c>
    </row>
    <row r="772" spans="1:12">
      <c r="A772" t="s">
        <v>852</v>
      </c>
      <c r="B772">
        <v>9</v>
      </c>
      <c r="C772">
        <f t="shared" si="12"/>
        <v>45</v>
      </c>
      <c r="E772" t="s">
        <v>772</v>
      </c>
      <c r="F772">
        <v>71</v>
      </c>
      <c r="H772" t="s">
        <v>767</v>
      </c>
      <c r="I772">
        <v>44</v>
      </c>
      <c r="K772" t="s">
        <v>770</v>
      </c>
      <c r="L772">
        <v>69</v>
      </c>
    </row>
    <row r="773" spans="1:12">
      <c r="A773" t="s">
        <v>853</v>
      </c>
      <c r="B773">
        <v>13</v>
      </c>
      <c r="C773">
        <f t="shared" si="12"/>
        <v>65</v>
      </c>
      <c r="E773" t="s">
        <v>773</v>
      </c>
      <c r="F773">
        <v>9</v>
      </c>
      <c r="H773" t="s">
        <v>768</v>
      </c>
      <c r="I773">
        <v>26</v>
      </c>
      <c r="K773" t="s">
        <v>771</v>
      </c>
      <c r="L773">
        <v>80</v>
      </c>
    </row>
    <row r="774" spans="1:12">
      <c r="A774" t="s">
        <v>854</v>
      </c>
      <c r="B774">
        <v>13</v>
      </c>
      <c r="C774">
        <f t="shared" si="12"/>
        <v>65</v>
      </c>
      <c r="E774" t="s">
        <v>774</v>
      </c>
      <c r="F774">
        <v>54</v>
      </c>
      <c r="H774" t="s">
        <v>770</v>
      </c>
      <c r="I774">
        <v>43</v>
      </c>
      <c r="K774" t="s">
        <v>772</v>
      </c>
      <c r="L774">
        <v>77</v>
      </c>
    </row>
    <row r="775" spans="1:12">
      <c r="A775" t="s">
        <v>855</v>
      </c>
      <c r="B775">
        <v>16</v>
      </c>
      <c r="C775">
        <f t="shared" si="12"/>
        <v>80</v>
      </c>
      <c r="E775" t="s">
        <v>856</v>
      </c>
      <c r="F775">
        <v>42</v>
      </c>
      <c r="H775" t="s">
        <v>771</v>
      </c>
      <c r="I775">
        <v>56</v>
      </c>
      <c r="K775" t="s">
        <v>773</v>
      </c>
      <c r="L775">
        <v>76</v>
      </c>
    </row>
    <row r="776" spans="1:12">
      <c r="A776" t="s">
        <v>857</v>
      </c>
      <c r="B776">
        <v>28</v>
      </c>
      <c r="C776">
        <f t="shared" si="12"/>
        <v>140</v>
      </c>
      <c r="E776" t="s">
        <v>775</v>
      </c>
      <c r="F776">
        <v>82</v>
      </c>
      <c r="H776" t="s">
        <v>772</v>
      </c>
      <c r="I776">
        <v>71</v>
      </c>
      <c r="K776" t="s">
        <v>774</v>
      </c>
      <c r="L776">
        <v>35</v>
      </c>
    </row>
    <row r="777" spans="1:12">
      <c r="A777" t="s">
        <v>858</v>
      </c>
      <c r="B777">
        <v>19</v>
      </c>
      <c r="C777">
        <f t="shared" si="12"/>
        <v>95</v>
      </c>
      <c r="E777" t="s">
        <v>776</v>
      </c>
      <c r="F777">
        <v>74</v>
      </c>
      <c r="H777" t="s">
        <v>773</v>
      </c>
      <c r="I777">
        <v>69</v>
      </c>
      <c r="K777" t="s">
        <v>856</v>
      </c>
      <c r="L777">
        <v>45</v>
      </c>
    </row>
    <row r="778" spans="1:12">
      <c r="A778" t="s">
        <v>859</v>
      </c>
      <c r="B778">
        <v>35</v>
      </c>
      <c r="C778">
        <f t="shared" si="12"/>
        <v>175</v>
      </c>
      <c r="E778" t="s">
        <v>777</v>
      </c>
      <c r="F778">
        <v>42</v>
      </c>
      <c r="H778" t="s">
        <v>774</v>
      </c>
      <c r="I778">
        <v>64</v>
      </c>
      <c r="K778" t="s">
        <v>775</v>
      </c>
      <c r="L778">
        <v>84</v>
      </c>
    </row>
    <row r="779" spans="1:12">
      <c r="A779" t="s">
        <v>860</v>
      </c>
      <c r="B779">
        <v>35</v>
      </c>
      <c r="C779">
        <f t="shared" si="12"/>
        <v>175</v>
      </c>
      <c r="E779" t="s">
        <v>778</v>
      </c>
      <c r="F779">
        <v>35</v>
      </c>
      <c r="H779" t="s">
        <v>856</v>
      </c>
      <c r="I779">
        <v>48</v>
      </c>
      <c r="K779" t="s">
        <v>776</v>
      </c>
      <c r="L779">
        <v>51</v>
      </c>
    </row>
    <row r="780" spans="1:12">
      <c r="A780" t="s">
        <v>861</v>
      </c>
      <c r="B780">
        <v>25</v>
      </c>
      <c r="C780">
        <f t="shared" si="12"/>
        <v>125</v>
      </c>
      <c r="E780" t="s">
        <v>779</v>
      </c>
      <c r="F780">
        <v>34</v>
      </c>
      <c r="H780" t="s">
        <v>775</v>
      </c>
      <c r="I780">
        <v>16</v>
      </c>
      <c r="K780" t="s">
        <v>777</v>
      </c>
      <c r="L780">
        <v>67</v>
      </c>
    </row>
    <row r="781" spans="1:12">
      <c r="A781" t="s">
        <v>862</v>
      </c>
      <c r="B781">
        <v>22</v>
      </c>
      <c r="C781">
        <f t="shared" si="12"/>
        <v>110</v>
      </c>
      <c r="E781" t="s">
        <v>781</v>
      </c>
      <c r="F781">
        <v>25</v>
      </c>
      <c r="H781" t="s">
        <v>776</v>
      </c>
      <c r="I781">
        <v>34</v>
      </c>
      <c r="K781" t="s">
        <v>778</v>
      </c>
      <c r="L781">
        <v>86</v>
      </c>
    </row>
    <row r="782" spans="1:12">
      <c r="A782" t="s">
        <v>863</v>
      </c>
      <c r="B782">
        <v>24</v>
      </c>
      <c r="C782">
        <f t="shared" si="12"/>
        <v>120</v>
      </c>
      <c r="E782" t="s">
        <v>782</v>
      </c>
      <c r="F782">
        <v>42</v>
      </c>
      <c r="H782" t="s">
        <v>777</v>
      </c>
      <c r="I782">
        <v>37</v>
      </c>
      <c r="K782" t="s">
        <v>779</v>
      </c>
      <c r="L782">
        <v>123</v>
      </c>
    </row>
    <row r="783" spans="1:12">
      <c r="A783" t="s">
        <v>864</v>
      </c>
      <c r="B783">
        <v>18</v>
      </c>
      <c r="C783">
        <f t="shared" si="12"/>
        <v>90</v>
      </c>
      <c r="E783" t="s">
        <v>783</v>
      </c>
      <c r="F783">
        <v>38</v>
      </c>
      <c r="H783" t="s">
        <v>778</v>
      </c>
      <c r="I783">
        <v>54</v>
      </c>
      <c r="K783" t="s">
        <v>781</v>
      </c>
      <c r="L783">
        <v>58</v>
      </c>
    </row>
    <row r="784" spans="1:12">
      <c r="A784" t="s">
        <v>865</v>
      </c>
      <c r="B784">
        <v>11</v>
      </c>
      <c r="C784">
        <f t="shared" si="12"/>
        <v>55</v>
      </c>
      <c r="E784" t="s">
        <v>784</v>
      </c>
      <c r="F784">
        <v>71</v>
      </c>
      <c r="H784" t="s">
        <v>779</v>
      </c>
      <c r="I784">
        <v>48</v>
      </c>
      <c r="K784" t="s">
        <v>782</v>
      </c>
      <c r="L784">
        <v>118</v>
      </c>
    </row>
    <row r="785" spans="1:12">
      <c r="A785" t="s">
        <v>866</v>
      </c>
      <c r="B785">
        <v>31</v>
      </c>
      <c r="C785">
        <f t="shared" si="12"/>
        <v>155</v>
      </c>
      <c r="E785" t="s">
        <v>867</v>
      </c>
      <c r="F785">
        <v>37</v>
      </c>
      <c r="H785" t="s">
        <v>781</v>
      </c>
      <c r="I785">
        <v>38</v>
      </c>
      <c r="K785" t="s">
        <v>783</v>
      </c>
      <c r="L785">
        <v>81</v>
      </c>
    </row>
    <row r="786" spans="1:12">
      <c r="A786" t="s">
        <v>868</v>
      </c>
      <c r="B786">
        <v>31</v>
      </c>
      <c r="C786">
        <f t="shared" si="12"/>
        <v>155</v>
      </c>
      <c r="E786" t="s">
        <v>785</v>
      </c>
      <c r="F786">
        <v>48</v>
      </c>
      <c r="H786" t="s">
        <v>782</v>
      </c>
      <c r="I786">
        <v>53</v>
      </c>
      <c r="K786" t="s">
        <v>784</v>
      </c>
      <c r="L786">
        <v>49</v>
      </c>
    </row>
    <row r="787" spans="1:12">
      <c r="A787" t="s">
        <v>869</v>
      </c>
      <c r="B787">
        <v>26</v>
      </c>
      <c r="C787">
        <f t="shared" si="12"/>
        <v>130</v>
      </c>
      <c r="E787" t="s">
        <v>786</v>
      </c>
      <c r="F787">
        <v>64</v>
      </c>
      <c r="H787" t="s">
        <v>783</v>
      </c>
      <c r="I787">
        <v>41</v>
      </c>
      <c r="K787" t="s">
        <v>867</v>
      </c>
      <c r="L787">
        <v>74</v>
      </c>
    </row>
    <row r="788" spans="1:12">
      <c r="A788" t="s">
        <v>870</v>
      </c>
      <c r="B788">
        <v>29</v>
      </c>
      <c r="C788">
        <f t="shared" si="12"/>
        <v>145</v>
      </c>
      <c r="E788" t="s">
        <v>787</v>
      </c>
      <c r="F788">
        <v>74</v>
      </c>
      <c r="H788" t="s">
        <v>784</v>
      </c>
      <c r="I788">
        <v>55</v>
      </c>
      <c r="K788" t="s">
        <v>785</v>
      </c>
      <c r="L788">
        <v>46</v>
      </c>
    </row>
    <row r="789" spans="1:12">
      <c r="A789" t="s">
        <v>871</v>
      </c>
      <c r="B789">
        <v>25</v>
      </c>
      <c r="C789">
        <f t="shared" si="12"/>
        <v>125</v>
      </c>
      <c r="E789" t="s">
        <v>788</v>
      </c>
      <c r="F789">
        <v>48</v>
      </c>
      <c r="H789" t="s">
        <v>867</v>
      </c>
      <c r="I789">
        <v>37</v>
      </c>
      <c r="K789" t="s">
        <v>786</v>
      </c>
      <c r="L789">
        <v>40</v>
      </c>
    </row>
    <row r="790" spans="1:12">
      <c r="A790" t="s">
        <v>872</v>
      </c>
      <c r="B790">
        <v>17</v>
      </c>
      <c r="C790">
        <f t="shared" si="12"/>
        <v>85</v>
      </c>
      <c r="E790" t="s">
        <v>789</v>
      </c>
      <c r="F790">
        <v>79</v>
      </c>
      <c r="H790" t="s">
        <v>785</v>
      </c>
      <c r="I790">
        <v>48</v>
      </c>
      <c r="K790" t="s">
        <v>787</v>
      </c>
      <c r="L790">
        <v>93</v>
      </c>
    </row>
    <row r="791" spans="1:12">
      <c r="A791" t="s">
        <v>873</v>
      </c>
      <c r="B791">
        <v>22</v>
      </c>
      <c r="C791">
        <f t="shared" si="12"/>
        <v>110</v>
      </c>
      <c r="E791" t="s">
        <v>790</v>
      </c>
      <c r="F791">
        <v>54</v>
      </c>
      <c r="H791" t="s">
        <v>786</v>
      </c>
      <c r="I791">
        <v>68</v>
      </c>
      <c r="K791" t="s">
        <v>788</v>
      </c>
      <c r="L791">
        <v>55</v>
      </c>
    </row>
    <row r="792" spans="1:12">
      <c r="A792" t="s">
        <v>874</v>
      </c>
      <c r="B792">
        <v>28</v>
      </c>
      <c r="C792">
        <f t="shared" si="12"/>
        <v>140</v>
      </c>
      <c r="E792" t="s">
        <v>792</v>
      </c>
      <c r="F792">
        <v>7</v>
      </c>
      <c r="H792" t="s">
        <v>787</v>
      </c>
      <c r="I792">
        <v>23</v>
      </c>
      <c r="K792" t="s">
        <v>789</v>
      </c>
      <c r="L792">
        <v>81</v>
      </c>
    </row>
    <row r="793" spans="1:12">
      <c r="A793" t="s">
        <v>875</v>
      </c>
      <c r="B793">
        <v>18</v>
      </c>
      <c r="C793">
        <f t="shared" si="12"/>
        <v>90</v>
      </c>
      <c r="E793" t="s">
        <v>793</v>
      </c>
      <c r="F793">
        <v>46</v>
      </c>
      <c r="H793" t="s">
        <v>788</v>
      </c>
      <c r="I793">
        <v>39</v>
      </c>
      <c r="K793" t="s">
        <v>790</v>
      </c>
      <c r="L793">
        <v>42</v>
      </c>
    </row>
    <row r="794" spans="1:12">
      <c r="A794" t="s">
        <v>876</v>
      </c>
      <c r="B794">
        <v>20</v>
      </c>
      <c r="C794">
        <f t="shared" si="12"/>
        <v>100</v>
      </c>
      <c r="E794" t="s">
        <v>794</v>
      </c>
      <c r="F794">
        <v>36</v>
      </c>
      <c r="H794" t="s">
        <v>789</v>
      </c>
      <c r="I794">
        <v>47</v>
      </c>
      <c r="K794" t="s">
        <v>792</v>
      </c>
      <c r="L794">
        <v>81</v>
      </c>
    </row>
    <row r="795" spans="1:12">
      <c r="A795" t="s">
        <v>877</v>
      </c>
      <c r="B795">
        <v>22</v>
      </c>
      <c r="C795">
        <f t="shared" si="12"/>
        <v>110</v>
      </c>
      <c r="E795" t="s">
        <v>878</v>
      </c>
      <c r="F795">
        <v>64</v>
      </c>
      <c r="H795" t="s">
        <v>790</v>
      </c>
      <c r="I795">
        <v>32</v>
      </c>
      <c r="K795" t="s">
        <v>793</v>
      </c>
      <c r="L795">
        <v>135</v>
      </c>
    </row>
    <row r="796" spans="1:12">
      <c r="A796" t="s">
        <v>879</v>
      </c>
      <c r="B796">
        <v>19</v>
      </c>
      <c r="C796">
        <f t="shared" si="12"/>
        <v>95</v>
      </c>
      <c r="E796" t="s">
        <v>795</v>
      </c>
      <c r="F796">
        <v>76</v>
      </c>
      <c r="H796" t="s">
        <v>792</v>
      </c>
      <c r="I796">
        <v>61</v>
      </c>
      <c r="K796" t="s">
        <v>794</v>
      </c>
      <c r="L796">
        <v>42</v>
      </c>
    </row>
    <row r="797" spans="1:12">
      <c r="A797" t="s">
        <v>880</v>
      </c>
      <c r="B797">
        <v>33</v>
      </c>
      <c r="C797">
        <f t="shared" si="12"/>
        <v>165</v>
      </c>
      <c r="E797" t="s">
        <v>796</v>
      </c>
      <c r="F797">
        <v>53</v>
      </c>
      <c r="H797" t="s">
        <v>793</v>
      </c>
      <c r="I797">
        <v>59</v>
      </c>
      <c r="K797" t="s">
        <v>878</v>
      </c>
      <c r="L797">
        <v>56</v>
      </c>
    </row>
    <row r="798" spans="1:12">
      <c r="A798" t="s">
        <v>881</v>
      </c>
      <c r="B798">
        <v>16</v>
      </c>
      <c r="C798">
        <f t="shared" si="12"/>
        <v>80</v>
      </c>
      <c r="E798" t="s">
        <v>797</v>
      </c>
      <c r="F798">
        <v>17</v>
      </c>
      <c r="H798" t="s">
        <v>794</v>
      </c>
      <c r="I798">
        <v>66</v>
      </c>
      <c r="K798" t="s">
        <v>795</v>
      </c>
      <c r="L798">
        <v>35</v>
      </c>
    </row>
    <row r="799" spans="1:12">
      <c r="A799" t="s">
        <v>882</v>
      </c>
      <c r="B799">
        <v>19</v>
      </c>
      <c r="C799">
        <f t="shared" si="12"/>
        <v>95</v>
      </c>
      <c r="E799" t="s">
        <v>798</v>
      </c>
      <c r="F799">
        <v>53</v>
      </c>
      <c r="H799" t="s">
        <v>878</v>
      </c>
      <c r="I799">
        <v>69</v>
      </c>
      <c r="K799" t="s">
        <v>796</v>
      </c>
      <c r="L799">
        <v>64</v>
      </c>
    </row>
    <row r="800" spans="1:12">
      <c r="A800" t="s">
        <v>883</v>
      </c>
      <c r="B800">
        <v>13</v>
      </c>
      <c r="C800">
        <f t="shared" si="12"/>
        <v>65</v>
      </c>
      <c r="E800" t="s">
        <v>799</v>
      </c>
      <c r="F800">
        <v>44</v>
      </c>
      <c r="H800" t="s">
        <v>795</v>
      </c>
      <c r="I800">
        <v>30</v>
      </c>
      <c r="K800" t="s">
        <v>797</v>
      </c>
      <c r="L800">
        <v>124</v>
      </c>
    </row>
    <row r="801" spans="1:12">
      <c r="A801" t="s">
        <v>884</v>
      </c>
      <c r="B801">
        <v>39</v>
      </c>
      <c r="C801">
        <f t="shared" si="12"/>
        <v>195</v>
      </c>
      <c r="E801" t="s">
        <v>800</v>
      </c>
      <c r="F801">
        <v>26</v>
      </c>
      <c r="H801" t="s">
        <v>796</v>
      </c>
      <c r="I801">
        <v>52</v>
      </c>
      <c r="K801" t="s">
        <v>798</v>
      </c>
      <c r="L801">
        <v>53</v>
      </c>
    </row>
    <row r="802" spans="1:12">
      <c r="A802" t="s">
        <v>885</v>
      </c>
      <c r="B802">
        <v>26</v>
      </c>
      <c r="C802">
        <f t="shared" si="12"/>
        <v>130</v>
      </c>
      <c r="E802" t="s">
        <v>801</v>
      </c>
      <c r="F802">
        <v>59</v>
      </c>
      <c r="H802" t="s">
        <v>797</v>
      </c>
      <c r="I802">
        <v>50</v>
      </c>
      <c r="K802" t="s">
        <v>799</v>
      </c>
      <c r="L802">
        <v>96</v>
      </c>
    </row>
    <row r="803" spans="1:12">
      <c r="A803" t="s">
        <v>886</v>
      </c>
      <c r="B803">
        <v>24</v>
      </c>
      <c r="C803">
        <f t="shared" si="12"/>
        <v>120</v>
      </c>
      <c r="E803" t="s">
        <v>803</v>
      </c>
      <c r="F803">
        <v>52</v>
      </c>
      <c r="H803" t="s">
        <v>798</v>
      </c>
      <c r="I803">
        <v>18</v>
      </c>
      <c r="K803" t="s">
        <v>800</v>
      </c>
      <c r="L803">
        <v>87</v>
      </c>
    </row>
    <row r="804" spans="1:12">
      <c r="A804" t="s">
        <v>887</v>
      </c>
      <c r="B804">
        <v>24</v>
      </c>
      <c r="C804">
        <f t="shared" si="12"/>
        <v>120</v>
      </c>
      <c r="E804" t="s">
        <v>804</v>
      </c>
      <c r="F804">
        <v>56</v>
      </c>
      <c r="H804" t="s">
        <v>799</v>
      </c>
      <c r="I804">
        <v>69</v>
      </c>
      <c r="K804" t="s">
        <v>801</v>
      </c>
      <c r="L804">
        <v>95</v>
      </c>
    </row>
    <row r="805" spans="1:12">
      <c r="A805" t="s">
        <v>888</v>
      </c>
      <c r="B805">
        <v>24</v>
      </c>
      <c r="C805">
        <f t="shared" si="12"/>
        <v>120</v>
      </c>
      <c r="E805" t="s">
        <v>889</v>
      </c>
      <c r="F805">
        <v>41</v>
      </c>
      <c r="H805" t="s">
        <v>800</v>
      </c>
      <c r="I805">
        <v>44</v>
      </c>
      <c r="K805" t="s">
        <v>803</v>
      </c>
      <c r="L805">
        <v>80</v>
      </c>
    </row>
    <row r="806" spans="1:12">
      <c r="A806" t="s">
        <v>890</v>
      </c>
      <c r="B806">
        <v>33</v>
      </c>
      <c r="C806">
        <f t="shared" si="12"/>
        <v>165</v>
      </c>
      <c r="E806" t="s">
        <v>805</v>
      </c>
      <c r="F806">
        <v>25</v>
      </c>
      <c r="H806" t="s">
        <v>801</v>
      </c>
      <c r="I806">
        <v>56</v>
      </c>
      <c r="K806" t="s">
        <v>804</v>
      </c>
      <c r="L806">
        <v>98</v>
      </c>
    </row>
    <row r="807" spans="1:12">
      <c r="A807" t="s">
        <v>891</v>
      </c>
      <c r="B807">
        <v>22</v>
      </c>
      <c r="C807">
        <f t="shared" si="12"/>
        <v>110</v>
      </c>
      <c r="E807" t="s">
        <v>806</v>
      </c>
      <c r="F807">
        <v>90</v>
      </c>
      <c r="H807" t="s">
        <v>803</v>
      </c>
      <c r="I807">
        <v>6</v>
      </c>
      <c r="K807" t="s">
        <v>889</v>
      </c>
      <c r="L807">
        <v>33</v>
      </c>
    </row>
    <row r="808" spans="1:12">
      <c r="A808" t="s">
        <v>892</v>
      </c>
      <c r="B808">
        <v>32</v>
      </c>
      <c r="C808">
        <f t="shared" si="12"/>
        <v>160</v>
      </c>
      <c r="E808" t="s">
        <v>807</v>
      </c>
      <c r="F808">
        <v>37</v>
      </c>
      <c r="H808" t="s">
        <v>804</v>
      </c>
      <c r="I808">
        <v>39</v>
      </c>
      <c r="K808" t="s">
        <v>805</v>
      </c>
      <c r="L808">
        <v>68</v>
      </c>
    </row>
    <row r="809" spans="1:12">
      <c r="A809" t="s">
        <v>893</v>
      </c>
      <c r="B809">
        <v>30</v>
      </c>
      <c r="C809">
        <f t="shared" si="12"/>
        <v>150</v>
      </c>
      <c r="E809" t="s">
        <v>808</v>
      </c>
      <c r="F809">
        <v>14</v>
      </c>
      <c r="H809" t="s">
        <v>889</v>
      </c>
      <c r="I809">
        <v>58</v>
      </c>
      <c r="K809" t="s">
        <v>806</v>
      </c>
      <c r="L809">
        <v>66</v>
      </c>
    </row>
    <row r="810" spans="1:12">
      <c r="A810" t="s">
        <v>894</v>
      </c>
      <c r="B810">
        <v>56</v>
      </c>
      <c r="C810">
        <f t="shared" si="12"/>
        <v>280</v>
      </c>
      <c r="E810" t="s">
        <v>809</v>
      </c>
      <c r="F810">
        <v>26</v>
      </c>
      <c r="H810" t="s">
        <v>805</v>
      </c>
      <c r="I810">
        <v>34</v>
      </c>
      <c r="K810" t="s">
        <v>807</v>
      </c>
      <c r="L810">
        <v>78</v>
      </c>
    </row>
    <row r="811" spans="1:12">
      <c r="A811" t="s">
        <v>895</v>
      </c>
      <c r="B811">
        <v>22</v>
      </c>
      <c r="C811">
        <f t="shared" si="12"/>
        <v>110</v>
      </c>
      <c r="E811" t="s">
        <v>810</v>
      </c>
      <c r="F811">
        <v>93</v>
      </c>
      <c r="H811" t="s">
        <v>806</v>
      </c>
      <c r="I811">
        <v>27</v>
      </c>
      <c r="K811" t="s">
        <v>808</v>
      </c>
      <c r="L811">
        <v>85</v>
      </c>
    </row>
    <row r="812" spans="1:12">
      <c r="A812" t="s">
        <v>896</v>
      </c>
      <c r="B812">
        <v>25</v>
      </c>
      <c r="C812">
        <f t="shared" si="12"/>
        <v>125</v>
      </c>
      <c r="E812" t="s">
        <v>811</v>
      </c>
      <c r="F812">
        <v>25</v>
      </c>
      <c r="H812" t="s">
        <v>807</v>
      </c>
      <c r="I812">
        <v>38</v>
      </c>
      <c r="K812" t="s">
        <v>809</v>
      </c>
      <c r="L812">
        <v>103</v>
      </c>
    </row>
    <row r="813" spans="1:12">
      <c r="A813" t="s">
        <v>897</v>
      </c>
      <c r="B813">
        <v>16</v>
      </c>
      <c r="C813">
        <f t="shared" si="12"/>
        <v>80</v>
      </c>
      <c r="E813" t="s">
        <v>812</v>
      </c>
      <c r="F813">
        <v>69</v>
      </c>
      <c r="H813" t="s">
        <v>808</v>
      </c>
      <c r="I813">
        <v>68</v>
      </c>
      <c r="K813" t="s">
        <v>810</v>
      </c>
      <c r="L813">
        <v>58</v>
      </c>
    </row>
    <row r="814" spans="1:12">
      <c r="A814" t="s">
        <v>898</v>
      </c>
      <c r="B814">
        <v>23</v>
      </c>
      <c r="C814">
        <f t="shared" si="12"/>
        <v>115</v>
      </c>
      <c r="E814" t="s">
        <v>814</v>
      </c>
      <c r="F814">
        <v>33</v>
      </c>
      <c r="H814" t="s">
        <v>809</v>
      </c>
      <c r="I814">
        <v>35</v>
      </c>
      <c r="K814" t="s">
        <v>811</v>
      </c>
      <c r="L814">
        <v>43</v>
      </c>
    </row>
    <row r="815" spans="1:12">
      <c r="A815" t="s">
        <v>899</v>
      </c>
      <c r="B815">
        <v>31</v>
      </c>
      <c r="C815">
        <f t="shared" si="12"/>
        <v>155</v>
      </c>
      <c r="E815" t="s">
        <v>900</v>
      </c>
      <c r="F815">
        <v>43</v>
      </c>
      <c r="H815" t="s">
        <v>810</v>
      </c>
      <c r="I815">
        <v>42</v>
      </c>
      <c r="K815" t="s">
        <v>812</v>
      </c>
      <c r="L815">
        <v>70</v>
      </c>
    </row>
    <row r="816" spans="1:12">
      <c r="A816" t="s">
        <v>901</v>
      </c>
      <c r="B816">
        <v>18</v>
      </c>
      <c r="C816">
        <f t="shared" si="12"/>
        <v>90</v>
      </c>
      <c r="E816" t="s">
        <v>815</v>
      </c>
      <c r="F816">
        <v>32</v>
      </c>
      <c r="H816" t="s">
        <v>811</v>
      </c>
      <c r="I816">
        <v>82</v>
      </c>
      <c r="K816" t="s">
        <v>814</v>
      </c>
      <c r="L816">
        <v>83</v>
      </c>
    </row>
    <row r="817" spans="1:12">
      <c r="A817" t="s">
        <v>902</v>
      </c>
      <c r="B817">
        <v>21</v>
      </c>
      <c r="C817">
        <f t="shared" si="12"/>
        <v>105</v>
      </c>
      <c r="E817" t="s">
        <v>816</v>
      </c>
      <c r="F817">
        <v>56</v>
      </c>
      <c r="H817" t="s">
        <v>812</v>
      </c>
      <c r="I817">
        <v>61</v>
      </c>
      <c r="K817" t="s">
        <v>900</v>
      </c>
      <c r="L817">
        <v>52</v>
      </c>
    </row>
    <row r="818" spans="1:12">
      <c r="A818" t="s">
        <v>903</v>
      </c>
      <c r="B818">
        <v>35</v>
      </c>
      <c r="C818">
        <f t="shared" si="12"/>
        <v>175</v>
      </c>
      <c r="E818" t="s">
        <v>817</v>
      </c>
      <c r="F818">
        <v>49</v>
      </c>
      <c r="H818" t="s">
        <v>814</v>
      </c>
      <c r="I818">
        <v>44</v>
      </c>
      <c r="K818" t="s">
        <v>815</v>
      </c>
      <c r="L818">
        <v>92</v>
      </c>
    </row>
    <row r="819" spans="1:12">
      <c r="A819" t="s">
        <v>904</v>
      </c>
      <c r="B819">
        <v>25</v>
      </c>
      <c r="C819">
        <f t="shared" si="12"/>
        <v>125</v>
      </c>
      <c r="E819" t="s">
        <v>818</v>
      </c>
      <c r="F819">
        <v>36</v>
      </c>
      <c r="H819" t="s">
        <v>900</v>
      </c>
      <c r="I819">
        <v>87</v>
      </c>
      <c r="K819" t="s">
        <v>816</v>
      </c>
      <c r="L819">
        <v>51</v>
      </c>
    </row>
    <row r="820" spans="1:12">
      <c r="A820" t="s">
        <v>905</v>
      </c>
      <c r="B820">
        <v>16</v>
      </c>
      <c r="C820">
        <f t="shared" si="12"/>
        <v>80</v>
      </c>
      <c r="E820" t="s">
        <v>819</v>
      </c>
      <c r="F820">
        <v>51</v>
      </c>
      <c r="H820" t="s">
        <v>815</v>
      </c>
      <c r="I820">
        <v>45</v>
      </c>
      <c r="K820" t="s">
        <v>817</v>
      </c>
      <c r="L820">
        <v>63</v>
      </c>
    </row>
    <row r="821" spans="1:12">
      <c r="A821" t="s">
        <v>906</v>
      </c>
      <c r="B821">
        <v>27</v>
      </c>
      <c r="C821">
        <f t="shared" si="12"/>
        <v>135</v>
      </c>
      <c r="E821" t="s">
        <v>820</v>
      </c>
      <c r="F821">
        <v>22</v>
      </c>
      <c r="H821" t="s">
        <v>816</v>
      </c>
      <c r="I821">
        <v>34</v>
      </c>
      <c r="K821" t="s">
        <v>818</v>
      </c>
      <c r="L821">
        <v>106</v>
      </c>
    </row>
    <row r="822" spans="1:12">
      <c r="A822" t="s">
        <v>907</v>
      </c>
      <c r="B822">
        <v>27</v>
      </c>
      <c r="C822">
        <f t="shared" si="12"/>
        <v>135</v>
      </c>
      <c r="E822" t="s">
        <v>821</v>
      </c>
      <c r="F822">
        <v>25</v>
      </c>
      <c r="H822" t="s">
        <v>817</v>
      </c>
      <c r="I822">
        <v>54</v>
      </c>
      <c r="K822" t="s">
        <v>819</v>
      </c>
      <c r="L822">
        <v>93</v>
      </c>
    </row>
    <row r="823" spans="1:12">
      <c r="A823" t="s">
        <v>908</v>
      </c>
      <c r="B823">
        <v>18</v>
      </c>
      <c r="C823">
        <f t="shared" si="12"/>
        <v>90</v>
      </c>
      <c r="E823" t="s">
        <v>822</v>
      </c>
      <c r="F823">
        <v>30</v>
      </c>
      <c r="H823" t="s">
        <v>818</v>
      </c>
      <c r="I823">
        <v>22</v>
      </c>
      <c r="K823" t="s">
        <v>820</v>
      </c>
      <c r="L823">
        <v>83</v>
      </c>
    </row>
    <row r="824" spans="1:12">
      <c r="A824" t="s">
        <v>909</v>
      </c>
      <c r="B824">
        <v>19</v>
      </c>
      <c r="C824">
        <f t="shared" si="12"/>
        <v>95</v>
      </c>
      <c r="E824" t="s">
        <v>823</v>
      </c>
      <c r="F824">
        <v>42</v>
      </c>
      <c r="H824" t="s">
        <v>819</v>
      </c>
      <c r="I824">
        <v>53</v>
      </c>
      <c r="K824" t="s">
        <v>821</v>
      </c>
      <c r="L824">
        <v>75</v>
      </c>
    </row>
    <row r="825" spans="1:12">
      <c r="A825" t="s">
        <v>910</v>
      </c>
      <c r="B825">
        <v>21</v>
      </c>
      <c r="C825">
        <f t="shared" si="12"/>
        <v>105</v>
      </c>
      <c r="E825" t="s">
        <v>911</v>
      </c>
      <c r="F825">
        <v>4</v>
      </c>
      <c r="H825" t="s">
        <v>820</v>
      </c>
      <c r="I825">
        <v>41</v>
      </c>
      <c r="K825" t="s">
        <v>822</v>
      </c>
      <c r="L825">
        <v>75</v>
      </c>
    </row>
    <row r="826" spans="1:12">
      <c r="A826" t="s">
        <v>912</v>
      </c>
      <c r="B826">
        <v>40</v>
      </c>
      <c r="C826">
        <f t="shared" si="12"/>
        <v>200</v>
      </c>
      <c r="E826" t="s">
        <v>825</v>
      </c>
      <c r="F826">
        <v>47</v>
      </c>
      <c r="H826" t="s">
        <v>821</v>
      </c>
      <c r="I826">
        <v>73</v>
      </c>
      <c r="K826" t="s">
        <v>823</v>
      </c>
      <c r="L826">
        <v>17</v>
      </c>
    </row>
    <row r="827" spans="1:12">
      <c r="A827" t="s">
        <v>913</v>
      </c>
      <c r="B827">
        <v>50</v>
      </c>
      <c r="C827">
        <f t="shared" si="12"/>
        <v>250</v>
      </c>
      <c r="E827" t="s">
        <v>826</v>
      </c>
      <c r="F827">
        <v>34</v>
      </c>
      <c r="H827" t="s">
        <v>822</v>
      </c>
      <c r="I827">
        <v>36</v>
      </c>
      <c r="K827" t="s">
        <v>911</v>
      </c>
      <c r="L827">
        <v>84</v>
      </c>
    </row>
    <row r="828" spans="1:12">
      <c r="A828" t="s">
        <v>914</v>
      </c>
      <c r="B828">
        <v>15</v>
      </c>
      <c r="C828">
        <f t="shared" si="12"/>
        <v>75</v>
      </c>
      <c r="E828" t="s">
        <v>827</v>
      </c>
      <c r="F828">
        <v>44</v>
      </c>
      <c r="H828" t="s">
        <v>823</v>
      </c>
      <c r="I828">
        <v>19</v>
      </c>
      <c r="K828" t="s">
        <v>825</v>
      </c>
      <c r="L828">
        <v>49</v>
      </c>
    </row>
    <row r="829" spans="1:12">
      <c r="A829" t="s">
        <v>915</v>
      </c>
      <c r="B829">
        <v>29</v>
      </c>
      <c r="C829">
        <f t="shared" si="12"/>
        <v>145</v>
      </c>
      <c r="E829" t="s">
        <v>828</v>
      </c>
      <c r="F829">
        <v>38</v>
      </c>
      <c r="H829" t="s">
        <v>911</v>
      </c>
      <c r="I829">
        <v>68</v>
      </c>
      <c r="K829" t="s">
        <v>826</v>
      </c>
      <c r="L829">
        <v>76</v>
      </c>
    </row>
    <row r="830" spans="1:12">
      <c r="A830" t="s">
        <v>916</v>
      </c>
      <c r="B830">
        <v>15</v>
      </c>
      <c r="C830">
        <f t="shared" si="12"/>
        <v>75</v>
      </c>
      <c r="E830" t="s">
        <v>829</v>
      </c>
      <c r="F830">
        <v>34</v>
      </c>
      <c r="H830" t="s">
        <v>825</v>
      </c>
      <c r="I830">
        <v>55</v>
      </c>
      <c r="K830" t="s">
        <v>827</v>
      </c>
      <c r="L830">
        <v>62</v>
      </c>
    </row>
    <row r="831" spans="1:12">
      <c r="A831" t="s">
        <v>917</v>
      </c>
      <c r="B831">
        <v>34</v>
      </c>
      <c r="C831">
        <f t="shared" si="12"/>
        <v>170</v>
      </c>
      <c r="E831" t="s">
        <v>830</v>
      </c>
      <c r="F831">
        <v>36</v>
      </c>
      <c r="H831" t="s">
        <v>826</v>
      </c>
      <c r="I831">
        <v>36</v>
      </c>
      <c r="K831" t="s">
        <v>828</v>
      </c>
      <c r="L831">
        <v>66</v>
      </c>
    </row>
    <row r="832" spans="1:12">
      <c r="A832" t="s">
        <v>918</v>
      </c>
      <c r="B832">
        <v>20</v>
      </c>
      <c r="C832">
        <f t="shared" si="12"/>
        <v>100</v>
      </c>
      <c r="E832" t="s">
        <v>831</v>
      </c>
      <c r="F832">
        <v>47</v>
      </c>
      <c r="H832" t="s">
        <v>827</v>
      </c>
      <c r="I832">
        <v>20</v>
      </c>
      <c r="K832" t="s">
        <v>829</v>
      </c>
      <c r="L832">
        <v>56</v>
      </c>
    </row>
    <row r="833" spans="1:12">
      <c r="A833" t="s">
        <v>919</v>
      </c>
      <c r="B833">
        <v>27</v>
      </c>
      <c r="C833">
        <f t="shared" si="12"/>
        <v>135</v>
      </c>
      <c r="E833" t="s">
        <v>832</v>
      </c>
      <c r="F833">
        <v>52</v>
      </c>
      <c r="H833" t="s">
        <v>828</v>
      </c>
      <c r="I833">
        <v>27</v>
      </c>
      <c r="K833" t="s">
        <v>830</v>
      </c>
      <c r="L833">
        <v>37</v>
      </c>
    </row>
    <row r="834" spans="1:12">
      <c r="A834" t="s">
        <v>920</v>
      </c>
      <c r="B834">
        <v>12</v>
      </c>
      <c r="C834">
        <f t="shared" si="12"/>
        <v>60</v>
      </c>
      <c r="E834" t="s">
        <v>833</v>
      </c>
      <c r="F834">
        <v>36</v>
      </c>
      <c r="H834" t="s">
        <v>829</v>
      </c>
      <c r="I834">
        <v>53</v>
      </c>
      <c r="K834" t="s">
        <v>831</v>
      </c>
      <c r="L834">
        <v>60</v>
      </c>
    </row>
    <row r="835" spans="1:12">
      <c r="A835" t="s">
        <v>921</v>
      </c>
      <c r="B835">
        <v>35</v>
      </c>
      <c r="C835">
        <f t="shared" ref="C835:C898" si="13">B835*5</f>
        <v>175</v>
      </c>
      <c r="E835" t="s">
        <v>922</v>
      </c>
      <c r="F835">
        <v>62</v>
      </c>
      <c r="H835" t="s">
        <v>830</v>
      </c>
      <c r="I835">
        <v>14</v>
      </c>
      <c r="K835" t="s">
        <v>832</v>
      </c>
      <c r="L835">
        <v>46</v>
      </c>
    </row>
    <row r="836" spans="1:12">
      <c r="A836" t="s">
        <v>923</v>
      </c>
      <c r="B836">
        <v>27</v>
      </c>
      <c r="C836">
        <f t="shared" si="13"/>
        <v>135</v>
      </c>
      <c r="E836" t="s">
        <v>834</v>
      </c>
      <c r="F836">
        <v>76</v>
      </c>
      <c r="H836" t="s">
        <v>831</v>
      </c>
      <c r="I836">
        <v>46</v>
      </c>
      <c r="K836" t="s">
        <v>833</v>
      </c>
      <c r="L836">
        <v>76</v>
      </c>
    </row>
    <row r="837" spans="1:12">
      <c r="A837" t="s">
        <v>924</v>
      </c>
      <c r="B837">
        <v>4</v>
      </c>
      <c r="C837">
        <f t="shared" si="13"/>
        <v>20</v>
      </c>
      <c r="E837" t="s">
        <v>836</v>
      </c>
      <c r="F837">
        <v>45</v>
      </c>
      <c r="H837" t="s">
        <v>832</v>
      </c>
      <c r="I837">
        <v>52</v>
      </c>
      <c r="K837" t="s">
        <v>922</v>
      </c>
      <c r="L837">
        <v>82</v>
      </c>
    </row>
    <row r="838" spans="1:12">
      <c r="A838" t="s">
        <v>925</v>
      </c>
      <c r="B838">
        <v>23</v>
      </c>
      <c r="C838">
        <f t="shared" si="13"/>
        <v>115</v>
      </c>
      <c r="E838" t="s">
        <v>837</v>
      </c>
      <c r="F838">
        <v>13</v>
      </c>
      <c r="H838" t="s">
        <v>833</v>
      </c>
      <c r="I838">
        <v>27</v>
      </c>
      <c r="K838" t="s">
        <v>834</v>
      </c>
      <c r="L838">
        <v>59</v>
      </c>
    </row>
    <row r="839" spans="1:12">
      <c r="A839" t="s">
        <v>926</v>
      </c>
      <c r="B839">
        <v>26</v>
      </c>
      <c r="C839">
        <f t="shared" si="13"/>
        <v>130</v>
      </c>
      <c r="E839" t="s">
        <v>838</v>
      </c>
      <c r="F839">
        <v>27</v>
      </c>
      <c r="H839" t="s">
        <v>922</v>
      </c>
      <c r="I839">
        <v>65</v>
      </c>
      <c r="K839" t="s">
        <v>836</v>
      </c>
      <c r="L839">
        <v>72</v>
      </c>
    </row>
    <row r="840" spans="1:12">
      <c r="A840" t="s">
        <v>927</v>
      </c>
      <c r="B840">
        <v>14</v>
      </c>
      <c r="C840">
        <f t="shared" si="13"/>
        <v>70</v>
      </c>
      <c r="E840" t="s">
        <v>839</v>
      </c>
      <c r="F840">
        <v>78</v>
      </c>
      <c r="H840" t="s">
        <v>834</v>
      </c>
      <c r="I840">
        <v>61</v>
      </c>
      <c r="K840" t="s">
        <v>837</v>
      </c>
      <c r="L840">
        <v>75</v>
      </c>
    </row>
    <row r="841" spans="1:12">
      <c r="A841" t="s">
        <v>928</v>
      </c>
      <c r="B841">
        <v>19</v>
      </c>
      <c r="C841">
        <f t="shared" si="13"/>
        <v>95</v>
      </c>
      <c r="E841" t="s">
        <v>840</v>
      </c>
      <c r="F841">
        <v>25</v>
      </c>
      <c r="H841" t="s">
        <v>836</v>
      </c>
      <c r="I841">
        <v>48</v>
      </c>
      <c r="K841" t="s">
        <v>838</v>
      </c>
      <c r="L841">
        <v>82</v>
      </c>
    </row>
    <row r="842" spans="1:12">
      <c r="A842" t="s">
        <v>929</v>
      </c>
      <c r="B842">
        <v>45</v>
      </c>
      <c r="C842">
        <f t="shared" si="13"/>
        <v>225</v>
      </c>
      <c r="E842" t="s">
        <v>841</v>
      </c>
      <c r="F842">
        <v>75</v>
      </c>
      <c r="H842" t="s">
        <v>837</v>
      </c>
      <c r="I842">
        <v>76</v>
      </c>
      <c r="K842" t="s">
        <v>839</v>
      </c>
      <c r="L842">
        <v>65</v>
      </c>
    </row>
    <row r="843" spans="1:12">
      <c r="A843" t="s">
        <v>930</v>
      </c>
      <c r="B843">
        <v>20</v>
      </c>
      <c r="C843">
        <f t="shared" si="13"/>
        <v>100</v>
      </c>
      <c r="E843" t="s">
        <v>842</v>
      </c>
      <c r="F843">
        <v>37</v>
      </c>
      <c r="H843" t="s">
        <v>838</v>
      </c>
      <c r="I843">
        <v>36</v>
      </c>
      <c r="K843" t="s">
        <v>840</v>
      </c>
      <c r="L843">
        <v>54</v>
      </c>
    </row>
    <row r="844" spans="1:12">
      <c r="A844" t="s">
        <v>931</v>
      </c>
      <c r="B844">
        <v>15</v>
      </c>
      <c r="C844">
        <f t="shared" si="13"/>
        <v>75</v>
      </c>
      <c r="E844" t="s">
        <v>843</v>
      </c>
      <c r="F844">
        <v>39</v>
      </c>
      <c r="H844" t="s">
        <v>839</v>
      </c>
      <c r="I844">
        <v>63</v>
      </c>
      <c r="K844" t="s">
        <v>841</v>
      </c>
      <c r="L844">
        <v>101</v>
      </c>
    </row>
    <row r="845" spans="1:12">
      <c r="A845" t="s">
        <v>932</v>
      </c>
      <c r="B845">
        <v>16</v>
      </c>
      <c r="C845">
        <f t="shared" si="13"/>
        <v>80</v>
      </c>
      <c r="E845" t="s">
        <v>933</v>
      </c>
      <c r="F845">
        <v>27</v>
      </c>
      <c r="H845" t="s">
        <v>840</v>
      </c>
      <c r="I845">
        <v>43</v>
      </c>
      <c r="K845" t="s">
        <v>842</v>
      </c>
      <c r="L845">
        <v>84</v>
      </c>
    </row>
    <row r="846" spans="1:12">
      <c r="A846" t="s">
        <v>934</v>
      </c>
      <c r="B846">
        <v>24</v>
      </c>
      <c r="C846">
        <f t="shared" si="13"/>
        <v>120</v>
      </c>
      <c r="E846" t="s">
        <v>844</v>
      </c>
      <c r="F846">
        <v>51</v>
      </c>
      <c r="H846" t="s">
        <v>841</v>
      </c>
      <c r="I846">
        <v>53</v>
      </c>
      <c r="K846" t="s">
        <v>843</v>
      </c>
      <c r="L846">
        <v>108</v>
      </c>
    </row>
    <row r="847" spans="1:12">
      <c r="A847" t="s">
        <v>935</v>
      </c>
      <c r="B847">
        <v>16</v>
      </c>
      <c r="C847">
        <f t="shared" si="13"/>
        <v>80</v>
      </c>
      <c r="E847" t="s">
        <v>845</v>
      </c>
      <c r="F847">
        <v>44</v>
      </c>
      <c r="H847" t="s">
        <v>842</v>
      </c>
      <c r="I847">
        <v>35</v>
      </c>
      <c r="K847" t="s">
        <v>933</v>
      </c>
      <c r="L847">
        <v>85</v>
      </c>
    </row>
    <row r="848" spans="1:12">
      <c r="A848" t="s">
        <v>936</v>
      </c>
      <c r="B848">
        <v>26</v>
      </c>
      <c r="C848">
        <f t="shared" si="13"/>
        <v>130</v>
      </c>
      <c r="E848" t="s">
        <v>847</v>
      </c>
      <c r="F848">
        <v>76</v>
      </c>
      <c r="H848" t="s">
        <v>843</v>
      </c>
      <c r="I848">
        <v>23</v>
      </c>
      <c r="K848" t="s">
        <v>844</v>
      </c>
      <c r="L848">
        <v>96</v>
      </c>
    </row>
    <row r="849" spans="1:12">
      <c r="A849" t="s">
        <v>937</v>
      </c>
      <c r="B849">
        <v>36</v>
      </c>
      <c r="C849">
        <f t="shared" si="13"/>
        <v>180</v>
      </c>
      <c r="E849" t="s">
        <v>848</v>
      </c>
      <c r="F849">
        <v>23</v>
      </c>
      <c r="H849" t="s">
        <v>933</v>
      </c>
      <c r="I849">
        <v>54</v>
      </c>
      <c r="K849" t="s">
        <v>845</v>
      </c>
      <c r="L849">
        <v>29</v>
      </c>
    </row>
    <row r="850" spans="1:12">
      <c r="A850" t="s">
        <v>938</v>
      </c>
      <c r="B850">
        <v>34</v>
      </c>
      <c r="C850">
        <f t="shared" si="13"/>
        <v>170</v>
      </c>
      <c r="E850" t="s">
        <v>849</v>
      </c>
      <c r="F850">
        <v>41</v>
      </c>
      <c r="H850" t="s">
        <v>844</v>
      </c>
      <c r="I850">
        <v>22</v>
      </c>
      <c r="K850" t="s">
        <v>847</v>
      </c>
      <c r="L850">
        <v>64</v>
      </c>
    </row>
    <row r="851" spans="1:12">
      <c r="A851" t="s">
        <v>939</v>
      </c>
      <c r="B851">
        <v>14</v>
      </c>
      <c r="C851">
        <f t="shared" si="13"/>
        <v>70</v>
      </c>
      <c r="E851" t="s">
        <v>850</v>
      </c>
      <c r="F851">
        <v>36</v>
      </c>
      <c r="H851" t="s">
        <v>845</v>
      </c>
      <c r="I851">
        <v>71</v>
      </c>
      <c r="K851" t="s">
        <v>848</v>
      </c>
      <c r="L851">
        <v>87</v>
      </c>
    </row>
    <row r="852" spans="1:12">
      <c r="A852" t="s">
        <v>940</v>
      </c>
      <c r="B852">
        <v>29</v>
      </c>
      <c r="C852">
        <f t="shared" si="13"/>
        <v>145</v>
      </c>
      <c r="E852" t="s">
        <v>851</v>
      </c>
      <c r="F852">
        <v>47</v>
      </c>
      <c r="H852" t="s">
        <v>847</v>
      </c>
      <c r="I852">
        <v>38</v>
      </c>
      <c r="K852" t="s">
        <v>849</v>
      </c>
      <c r="L852">
        <v>83</v>
      </c>
    </row>
    <row r="853" spans="1:12">
      <c r="A853" t="s">
        <v>941</v>
      </c>
      <c r="B853">
        <v>18</v>
      </c>
      <c r="C853">
        <f t="shared" si="13"/>
        <v>90</v>
      </c>
      <c r="E853" t="s">
        <v>852</v>
      </c>
      <c r="F853">
        <v>33</v>
      </c>
      <c r="H853" t="s">
        <v>848</v>
      </c>
      <c r="I853">
        <v>23</v>
      </c>
      <c r="K853" t="s">
        <v>850</v>
      </c>
      <c r="L853">
        <v>94</v>
      </c>
    </row>
    <row r="854" spans="1:12">
      <c r="A854" t="s">
        <v>942</v>
      </c>
      <c r="B854">
        <v>29</v>
      </c>
      <c r="C854">
        <f t="shared" si="13"/>
        <v>145</v>
      </c>
      <c r="E854" t="s">
        <v>853</v>
      </c>
      <c r="F854">
        <v>27</v>
      </c>
      <c r="H854" t="s">
        <v>849</v>
      </c>
      <c r="I854">
        <v>49</v>
      </c>
      <c r="K854" t="s">
        <v>851</v>
      </c>
      <c r="L854">
        <v>72</v>
      </c>
    </row>
    <row r="855" spans="1:12">
      <c r="A855" t="s">
        <v>943</v>
      </c>
      <c r="B855">
        <v>6</v>
      </c>
      <c r="C855">
        <f t="shared" si="13"/>
        <v>30</v>
      </c>
      <c r="E855" t="s">
        <v>944</v>
      </c>
      <c r="F855">
        <v>56</v>
      </c>
      <c r="H855" t="s">
        <v>850</v>
      </c>
      <c r="I855">
        <v>25</v>
      </c>
      <c r="K855" t="s">
        <v>852</v>
      </c>
      <c r="L855">
        <v>61</v>
      </c>
    </row>
    <row r="856" spans="1:12">
      <c r="A856" t="s">
        <v>945</v>
      </c>
      <c r="B856">
        <v>23</v>
      </c>
      <c r="C856">
        <f t="shared" si="13"/>
        <v>115</v>
      </c>
      <c r="E856" t="s">
        <v>854</v>
      </c>
      <c r="F856">
        <v>33</v>
      </c>
      <c r="H856" t="s">
        <v>851</v>
      </c>
      <c r="I856">
        <v>27</v>
      </c>
      <c r="K856" t="s">
        <v>853</v>
      </c>
      <c r="L856">
        <v>64</v>
      </c>
    </row>
    <row r="857" spans="1:12">
      <c r="A857" t="s">
        <v>946</v>
      </c>
      <c r="B857">
        <v>14</v>
      </c>
      <c r="C857">
        <f t="shared" si="13"/>
        <v>70</v>
      </c>
      <c r="E857" t="s">
        <v>855</v>
      </c>
      <c r="F857">
        <v>58</v>
      </c>
      <c r="H857" t="s">
        <v>852</v>
      </c>
      <c r="I857">
        <v>70</v>
      </c>
      <c r="K857" t="s">
        <v>944</v>
      </c>
      <c r="L857">
        <v>56</v>
      </c>
    </row>
    <row r="858" spans="1:12">
      <c r="A858" t="s">
        <v>947</v>
      </c>
      <c r="B858">
        <v>28</v>
      </c>
      <c r="C858">
        <f t="shared" si="13"/>
        <v>140</v>
      </c>
      <c r="E858" t="s">
        <v>857</v>
      </c>
      <c r="F858">
        <v>53</v>
      </c>
      <c r="H858" t="s">
        <v>853</v>
      </c>
      <c r="I858">
        <v>79</v>
      </c>
      <c r="K858" t="s">
        <v>854</v>
      </c>
      <c r="L858">
        <v>47</v>
      </c>
    </row>
    <row r="859" spans="1:12">
      <c r="A859" t="s">
        <v>948</v>
      </c>
      <c r="B859">
        <v>9</v>
      </c>
      <c r="C859">
        <f t="shared" si="13"/>
        <v>45</v>
      </c>
      <c r="E859" t="s">
        <v>858</v>
      </c>
      <c r="F859">
        <v>55</v>
      </c>
      <c r="H859" t="s">
        <v>944</v>
      </c>
      <c r="I859">
        <v>85</v>
      </c>
      <c r="K859" t="s">
        <v>855</v>
      </c>
      <c r="L859">
        <v>97</v>
      </c>
    </row>
    <row r="860" spans="1:12">
      <c r="A860" t="s">
        <v>949</v>
      </c>
      <c r="B860">
        <v>29</v>
      </c>
      <c r="C860">
        <f t="shared" si="13"/>
        <v>145</v>
      </c>
      <c r="E860" t="s">
        <v>859</v>
      </c>
      <c r="F860">
        <v>32</v>
      </c>
      <c r="H860" t="s">
        <v>854</v>
      </c>
      <c r="I860">
        <v>74</v>
      </c>
      <c r="K860" t="s">
        <v>857</v>
      </c>
      <c r="L860">
        <v>35</v>
      </c>
    </row>
    <row r="861" spans="1:12">
      <c r="A861" t="s">
        <v>950</v>
      </c>
      <c r="B861">
        <v>37</v>
      </c>
      <c r="C861">
        <f t="shared" si="13"/>
        <v>185</v>
      </c>
      <c r="E861" t="s">
        <v>860</v>
      </c>
      <c r="F861">
        <v>63</v>
      </c>
      <c r="H861" t="s">
        <v>855</v>
      </c>
      <c r="I861">
        <v>50</v>
      </c>
      <c r="K861" t="s">
        <v>858</v>
      </c>
      <c r="L861">
        <v>70</v>
      </c>
    </row>
    <row r="862" spans="1:12">
      <c r="A862" t="s">
        <v>951</v>
      </c>
      <c r="B862">
        <v>10</v>
      </c>
      <c r="C862">
        <f t="shared" si="13"/>
        <v>50</v>
      </c>
      <c r="E862" t="s">
        <v>861</v>
      </c>
      <c r="F862">
        <v>38</v>
      </c>
      <c r="H862" t="s">
        <v>857</v>
      </c>
      <c r="I862">
        <v>47</v>
      </c>
      <c r="K862" t="s">
        <v>859</v>
      </c>
      <c r="L862">
        <v>28</v>
      </c>
    </row>
    <row r="863" spans="1:12">
      <c r="A863" t="s">
        <v>952</v>
      </c>
      <c r="B863">
        <v>9</v>
      </c>
      <c r="C863">
        <f t="shared" si="13"/>
        <v>45</v>
      </c>
      <c r="E863" t="s">
        <v>862</v>
      </c>
      <c r="F863">
        <v>55</v>
      </c>
      <c r="H863" t="s">
        <v>858</v>
      </c>
      <c r="I863">
        <v>28</v>
      </c>
      <c r="K863" t="s">
        <v>860</v>
      </c>
      <c r="L863">
        <v>83</v>
      </c>
    </row>
    <row r="864" spans="1:12">
      <c r="A864" t="s">
        <v>953</v>
      </c>
      <c r="B864">
        <v>21</v>
      </c>
      <c r="C864">
        <f t="shared" si="13"/>
        <v>105</v>
      </c>
      <c r="E864" t="s">
        <v>863</v>
      </c>
      <c r="F864">
        <v>21</v>
      </c>
      <c r="H864" t="s">
        <v>859</v>
      </c>
      <c r="I864">
        <v>57</v>
      </c>
      <c r="K864" t="s">
        <v>861</v>
      </c>
      <c r="L864">
        <v>83</v>
      </c>
    </row>
    <row r="865" spans="1:12">
      <c r="A865" t="s">
        <v>954</v>
      </c>
      <c r="B865">
        <v>27</v>
      </c>
      <c r="C865">
        <f t="shared" si="13"/>
        <v>135</v>
      </c>
      <c r="E865" t="s">
        <v>955</v>
      </c>
      <c r="F865">
        <v>46</v>
      </c>
      <c r="H865" t="s">
        <v>860</v>
      </c>
      <c r="I865">
        <v>65</v>
      </c>
      <c r="K865" t="s">
        <v>862</v>
      </c>
      <c r="L865">
        <v>90</v>
      </c>
    </row>
    <row r="866" spans="1:12">
      <c r="A866" t="s">
        <v>956</v>
      </c>
      <c r="B866">
        <v>25</v>
      </c>
      <c r="C866">
        <f t="shared" si="13"/>
        <v>125</v>
      </c>
      <c r="E866" t="s">
        <v>864</v>
      </c>
      <c r="F866">
        <v>91</v>
      </c>
      <c r="H866" t="s">
        <v>861</v>
      </c>
      <c r="I866">
        <v>67</v>
      </c>
      <c r="K866" t="s">
        <v>863</v>
      </c>
      <c r="L866">
        <v>79</v>
      </c>
    </row>
    <row r="867" spans="1:12">
      <c r="A867" t="s">
        <v>957</v>
      </c>
      <c r="B867">
        <v>25</v>
      </c>
      <c r="C867">
        <f t="shared" si="13"/>
        <v>125</v>
      </c>
      <c r="E867" t="s">
        <v>865</v>
      </c>
      <c r="F867">
        <v>46</v>
      </c>
      <c r="H867" t="s">
        <v>862</v>
      </c>
      <c r="I867">
        <v>64</v>
      </c>
      <c r="K867" t="s">
        <v>955</v>
      </c>
      <c r="L867">
        <v>54</v>
      </c>
    </row>
    <row r="868" spans="1:12">
      <c r="A868" t="s">
        <v>958</v>
      </c>
      <c r="B868">
        <v>22</v>
      </c>
      <c r="C868">
        <f t="shared" si="13"/>
        <v>110</v>
      </c>
      <c r="E868" t="s">
        <v>866</v>
      </c>
      <c r="F868">
        <v>35</v>
      </c>
      <c r="H868" t="s">
        <v>863</v>
      </c>
      <c r="I868">
        <v>49</v>
      </c>
      <c r="K868" t="s">
        <v>864</v>
      </c>
      <c r="L868">
        <v>84</v>
      </c>
    </row>
    <row r="869" spans="1:12">
      <c r="A869" t="s">
        <v>959</v>
      </c>
      <c r="B869">
        <v>34</v>
      </c>
      <c r="C869">
        <f t="shared" si="13"/>
        <v>170</v>
      </c>
      <c r="E869" t="s">
        <v>868</v>
      </c>
      <c r="F869">
        <v>47</v>
      </c>
      <c r="H869" t="s">
        <v>955</v>
      </c>
      <c r="I869">
        <v>73</v>
      </c>
      <c r="K869" t="s">
        <v>865</v>
      </c>
      <c r="L869">
        <v>43</v>
      </c>
    </row>
    <row r="870" spans="1:12">
      <c r="A870" t="s">
        <v>960</v>
      </c>
      <c r="B870">
        <v>42</v>
      </c>
      <c r="C870">
        <f t="shared" si="13"/>
        <v>210</v>
      </c>
      <c r="E870" t="s">
        <v>869</v>
      </c>
      <c r="F870">
        <v>30</v>
      </c>
      <c r="H870" t="s">
        <v>864</v>
      </c>
      <c r="I870">
        <v>56</v>
      </c>
      <c r="K870" t="s">
        <v>866</v>
      </c>
      <c r="L870">
        <v>75</v>
      </c>
    </row>
    <row r="871" spans="1:12">
      <c r="A871" t="s">
        <v>961</v>
      </c>
      <c r="B871">
        <v>31</v>
      </c>
      <c r="C871">
        <f t="shared" si="13"/>
        <v>155</v>
      </c>
      <c r="E871" t="s">
        <v>870</v>
      </c>
      <c r="F871">
        <v>39</v>
      </c>
      <c r="H871" t="s">
        <v>865</v>
      </c>
      <c r="I871">
        <v>54</v>
      </c>
      <c r="K871" t="s">
        <v>868</v>
      </c>
      <c r="L871">
        <v>26</v>
      </c>
    </row>
    <row r="872" spans="1:12">
      <c r="A872" t="s">
        <v>962</v>
      </c>
      <c r="B872">
        <v>9</v>
      </c>
      <c r="C872">
        <f t="shared" si="13"/>
        <v>45</v>
      </c>
      <c r="E872" t="s">
        <v>871</v>
      </c>
      <c r="F872">
        <v>30</v>
      </c>
      <c r="H872" t="s">
        <v>866</v>
      </c>
      <c r="I872">
        <v>78</v>
      </c>
      <c r="K872" t="s">
        <v>869</v>
      </c>
      <c r="L872">
        <v>77</v>
      </c>
    </row>
    <row r="873" spans="1:12">
      <c r="A873" t="s">
        <v>963</v>
      </c>
      <c r="B873">
        <v>22</v>
      </c>
      <c r="C873">
        <f t="shared" si="13"/>
        <v>110</v>
      </c>
      <c r="E873" t="s">
        <v>872</v>
      </c>
      <c r="F873">
        <v>74</v>
      </c>
      <c r="H873" t="s">
        <v>868</v>
      </c>
      <c r="I873">
        <v>45</v>
      </c>
      <c r="K873" t="s">
        <v>870</v>
      </c>
      <c r="L873">
        <v>68</v>
      </c>
    </row>
    <row r="874" spans="1:12">
      <c r="A874" t="s">
        <v>964</v>
      </c>
      <c r="B874">
        <v>19</v>
      </c>
      <c r="C874">
        <f t="shared" si="13"/>
        <v>95</v>
      </c>
      <c r="E874" t="s">
        <v>873</v>
      </c>
      <c r="F874">
        <v>70</v>
      </c>
      <c r="H874" t="s">
        <v>869</v>
      </c>
      <c r="I874">
        <v>20</v>
      </c>
      <c r="K874" t="s">
        <v>871</v>
      </c>
      <c r="L874">
        <v>60</v>
      </c>
    </row>
    <row r="875" spans="1:12">
      <c r="A875" t="s">
        <v>965</v>
      </c>
      <c r="B875">
        <v>19</v>
      </c>
      <c r="C875">
        <f t="shared" si="13"/>
        <v>95</v>
      </c>
      <c r="E875" t="s">
        <v>966</v>
      </c>
      <c r="F875">
        <v>45</v>
      </c>
      <c r="H875" t="s">
        <v>870</v>
      </c>
      <c r="I875">
        <v>77</v>
      </c>
      <c r="K875" t="s">
        <v>872</v>
      </c>
      <c r="L875">
        <v>86</v>
      </c>
    </row>
    <row r="876" spans="1:12">
      <c r="A876" t="s">
        <v>967</v>
      </c>
      <c r="B876">
        <v>19</v>
      </c>
      <c r="C876">
        <f t="shared" si="13"/>
        <v>95</v>
      </c>
      <c r="E876" t="s">
        <v>874</v>
      </c>
      <c r="F876">
        <v>55</v>
      </c>
      <c r="H876" t="s">
        <v>871</v>
      </c>
      <c r="I876">
        <v>31</v>
      </c>
      <c r="K876" t="s">
        <v>873</v>
      </c>
      <c r="L876">
        <v>81</v>
      </c>
    </row>
    <row r="877" spans="1:12">
      <c r="A877" t="s">
        <v>968</v>
      </c>
      <c r="B877">
        <v>21</v>
      </c>
      <c r="C877">
        <f t="shared" si="13"/>
        <v>105</v>
      </c>
      <c r="E877" t="s">
        <v>875</v>
      </c>
      <c r="F877">
        <v>45</v>
      </c>
      <c r="H877" t="s">
        <v>872</v>
      </c>
      <c r="I877">
        <v>70</v>
      </c>
      <c r="K877" t="s">
        <v>966</v>
      </c>
      <c r="L877">
        <v>122</v>
      </c>
    </row>
    <row r="878" spans="1:12">
      <c r="A878" t="s">
        <v>969</v>
      </c>
      <c r="B878">
        <v>26</v>
      </c>
      <c r="C878">
        <f t="shared" si="13"/>
        <v>130</v>
      </c>
      <c r="E878" t="s">
        <v>876</v>
      </c>
      <c r="F878">
        <v>58</v>
      </c>
      <c r="H878" t="s">
        <v>873</v>
      </c>
      <c r="I878">
        <v>86</v>
      </c>
      <c r="K878" t="s">
        <v>874</v>
      </c>
      <c r="L878">
        <v>70</v>
      </c>
    </row>
    <row r="879" spans="1:12">
      <c r="A879" t="s">
        <v>970</v>
      </c>
      <c r="B879">
        <v>20</v>
      </c>
      <c r="C879">
        <f t="shared" si="13"/>
        <v>100</v>
      </c>
      <c r="E879" t="s">
        <v>877</v>
      </c>
      <c r="F879">
        <v>55</v>
      </c>
      <c r="H879" t="s">
        <v>966</v>
      </c>
      <c r="I879">
        <v>43</v>
      </c>
      <c r="K879" t="s">
        <v>875</v>
      </c>
      <c r="L879">
        <v>70</v>
      </c>
    </row>
    <row r="880" spans="1:12">
      <c r="A880" t="s">
        <v>971</v>
      </c>
      <c r="B880">
        <v>27</v>
      </c>
      <c r="C880">
        <f t="shared" si="13"/>
        <v>135</v>
      </c>
      <c r="E880" t="s">
        <v>879</v>
      </c>
      <c r="F880">
        <v>43</v>
      </c>
      <c r="H880" t="s">
        <v>874</v>
      </c>
      <c r="I880">
        <v>48</v>
      </c>
      <c r="K880" t="s">
        <v>876</v>
      </c>
      <c r="L880">
        <v>54</v>
      </c>
    </row>
    <row r="881" spans="1:12">
      <c r="A881" t="s">
        <v>972</v>
      </c>
      <c r="B881">
        <v>29</v>
      </c>
      <c r="C881">
        <f t="shared" si="13"/>
        <v>145</v>
      </c>
      <c r="E881" t="s">
        <v>880</v>
      </c>
      <c r="F881">
        <v>38</v>
      </c>
      <c r="H881" t="s">
        <v>875</v>
      </c>
      <c r="I881">
        <v>73</v>
      </c>
      <c r="K881" t="s">
        <v>877</v>
      </c>
      <c r="L881">
        <v>60</v>
      </c>
    </row>
    <row r="882" spans="1:12">
      <c r="A882" t="s">
        <v>973</v>
      </c>
      <c r="B882">
        <v>34</v>
      </c>
      <c r="C882">
        <f t="shared" si="13"/>
        <v>170</v>
      </c>
      <c r="E882" t="s">
        <v>881</v>
      </c>
      <c r="F882">
        <v>49</v>
      </c>
      <c r="H882" t="s">
        <v>876</v>
      </c>
      <c r="I882">
        <v>99</v>
      </c>
      <c r="K882" t="s">
        <v>879</v>
      </c>
      <c r="L882">
        <v>52</v>
      </c>
    </row>
    <row r="883" spans="1:12">
      <c r="A883" t="s">
        <v>974</v>
      </c>
      <c r="B883">
        <v>18</v>
      </c>
      <c r="C883">
        <f t="shared" si="13"/>
        <v>90</v>
      </c>
      <c r="E883" t="s">
        <v>882</v>
      </c>
      <c r="F883">
        <v>45</v>
      </c>
      <c r="H883" t="s">
        <v>877</v>
      </c>
      <c r="I883">
        <v>80</v>
      </c>
      <c r="K883" t="s">
        <v>880</v>
      </c>
      <c r="L883">
        <v>99</v>
      </c>
    </row>
    <row r="884" spans="1:12">
      <c r="A884" t="s">
        <v>975</v>
      </c>
      <c r="B884">
        <v>31</v>
      </c>
      <c r="C884">
        <f t="shared" si="13"/>
        <v>155</v>
      </c>
      <c r="E884" t="s">
        <v>883</v>
      </c>
      <c r="F884">
        <v>45</v>
      </c>
      <c r="H884" t="s">
        <v>879</v>
      </c>
      <c r="I884">
        <v>36</v>
      </c>
      <c r="K884" t="s">
        <v>881</v>
      </c>
      <c r="L884">
        <v>78</v>
      </c>
    </row>
    <row r="885" spans="1:12">
      <c r="A885" t="s">
        <v>976</v>
      </c>
      <c r="B885">
        <v>23</v>
      </c>
      <c r="C885">
        <f t="shared" si="13"/>
        <v>115</v>
      </c>
      <c r="E885" t="s">
        <v>977</v>
      </c>
      <c r="F885">
        <v>36</v>
      </c>
      <c r="H885" t="s">
        <v>880</v>
      </c>
      <c r="I885">
        <v>33</v>
      </c>
      <c r="K885" t="s">
        <v>882</v>
      </c>
      <c r="L885">
        <v>48</v>
      </c>
    </row>
    <row r="886" spans="1:12">
      <c r="A886" t="s">
        <v>978</v>
      </c>
      <c r="B886">
        <v>33</v>
      </c>
      <c r="C886">
        <f t="shared" si="13"/>
        <v>165</v>
      </c>
      <c r="E886" t="s">
        <v>884</v>
      </c>
      <c r="F886">
        <v>49</v>
      </c>
      <c r="H886" t="s">
        <v>881</v>
      </c>
      <c r="I886">
        <v>66</v>
      </c>
      <c r="K886" t="s">
        <v>883</v>
      </c>
      <c r="L886">
        <v>74</v>
      </c>
    </row>
    <row r="887" spans="1:12">
      <c r="A887" t="s">
        <v>979</v>
      </c>
      <c r="B887">
        <v>16</v>
      </c>
      <c r="C887">
        <f t="shared" si="13"/>
        <v>80</v>
      </c>
      <c r="E887" t="s">
        <v>885</v>
      </c>
      <c r="F887">
        <v>70</v>
      </c>
      <c r="H887" t="s">
        <v>882</v>
      </c>
      <c r="I887">
        <v>59</v>
      </c>
      <c r="K887" t="s">
        <v>977</v>
      </c>
      <c r="L887">
        <v>86</v>
      </c>
    </row>
    <row r="888" spans="1:12">
      <c r="A888" t="s">
        <v>980</v>
      </c>
      <c r="B888">
        <v>26</v>
      </c>
      <c r="C888">
        <f t="shared" si="13"/>
        <v>130</v>
      </c>
      <c r="E888" t="s">
        <v>886</v>
      </c>
      <c r="F888">
        <v>29</v>
      </c>
      <c r="H888" t="s">
        <v>883</v>
      </c>
      <c r="I888">
        <v>46</v>
      </c>
      <c r="K888" t="s">
        <v>884</v>
      </c>
      <c r="L888">
        <v>62</v>
      </c>
    </row>
    <row r="889" spans="1:12">
      <c r="A889" t="s">
        <v>981</v>
      </c>
      <c r="B889">
        <v>19</v>
      </c>
      <c r="C889">
        <f t="shared" si="13"/>
        <v>95</v>
      </c>
      <c r="E889" t="s">
        <v>887</v>
      </c>
      <c r="F889">
        <v>23</v>
      </c>
      <c r="H889" t="s">
        <v>977</v>
      </c>
      <c r="I889">
        <v>5</v>
      </c>
      <c r="K889" t="s">
        <v>885</v>
      </c>
      <c r="L889">
        <v>69</v>
      </c>
    </row>
    <row r="890" spans="1:12">
      <c r="A890" t="s">
        <v>982</v>
      </c>
      <c r="B890">
        <v>26</v>
      </c>
      <c r="C890">
        <f t="shared" si="13"/>
        <v>130</v>
      </c>
      <c r="E890" t="s">
        <v>888</v>
      </c>
      <c r="F890">
        <v>52</v>
      </c>
      <c r="H890" t="s">
        <v>884</v>
      </c>
      <c r="I890">
        <v>76</v>
      </c>
      <c r="K890" t="s">
        <v>886</v>
      </c>
      <c r="L890">
        <v>61</v>
      </c>
    </row>
    <row r="891" spans="1:12">
      <c r="A891" t="s">
        <v>983</v>
      </c>
      <c r="B891">
        <v>18</v>
      </c>
      <c r="C891">
        <f t="shared" si="13"/>
        <v>90</v>
      </c>
      <c r="E891" t="s">
        <v>890</v>
      </c>
      <c r="F891">
        <v>9</v>
      </c>
      <c r="H891" t="s">
        <v>885</v>
      </c>
      <c r="I891">
        <v>54</v>
      </c>
      <c r="K891" t="s">
        <v>887</v>
      </c>
      <c r="L891">
        <v>81</v>
      </c>
    </row>
    <row r="892" spans="1:12">
      <c r="A892" t="s">
        <v>984</v>
      </c>
      <c r="B892">
        <v>15</v>
      </c>
      <c r="C892">
        <f t="shared" si="13"/>
        <v>75</v>
      </c>
      <c r="E892" t="s">
        <v>891</v>
      </c>
      <c r="F892">
        <v>38</v>
      </c>
      <c r="H892" t="s">
        <v>886</v>
      </c>
      <c r="I892">
        <v>61</v>
      </c>
      <c r="K892" t="s">
        <v>888</v>
      </c>
      <c r="L892">
        <v>93</v>
      </c>
    </row>
    <row r="893" spans="1:12">
      <c r="A893" t="s">
        <v>985</v>
      </c>
      <c r="B893">
        <v>36</v>
      </c>
      <c r="C893">
        <f t="shared" si="13"/>
        <v>180</v>
      </c>
      <c r="E893" t="s">
        <v>892</v>
      </c>
      <c r="F893">
        <v>85</v>
      </c>
      <c r="H893" t="s">
        <v>887</v>
      </c>
      <c r="I893">
        <v>58</v>
      </c>
      <c r="K893" t="s">
        <v>890</v>
      </c>
      <c r="L893">
        <v>38</v>
      </c>
    </row>
    <row r="894" spans="1:12">
      <c r="A894" t="s">
        <v>986</v>
      </c>
      <c r="B894">
        <v>15</v>
      </c>
      <c r="C894">
        <f t="shared" si="13"/>
        <v>75</v>
      </c>
      <c r="E894" t="s">
        <v>893</v>
      </c>
      <c r="F894">
        <v>23</v>
      </c>
      <c r="H894" t="s">
        <v>888</v>
      </c>
      <c r="I894">
        <v>50</v>
      </c>
      <c r="K894" t="s">
        <v>891</v>
      </c>
      <c r="L894">
        <v>63</v>
      </c>
    </row>
    <row r="895" spans="1:12">
      <c r="A895" t="s">
        <v>987</v>
      </c>
      <c r="B895">
        <v>47</v>
      </c>
      <c r="C895">
        <f t="shared" si="13"/>
        <v>235</v>
      </c>
      <c r="E895" t="s">
        <v>988</v>
      </c>
      <c r="F895">
        <v>60</v>
      </c>
      <c r="H895" t="s">
        <v>890</v>
      </c>
      <c r="I895">
        <v>69</v>
      </c>
      <c r="K895" t="s">
        <v>892</v>
      </c>
      <c r="L895">
        <v>71</v>
      </c>
    </row>
    <row r="896" spans="1:12">
      <c r="A896" t="s">
        <v>989</v>
      </c>
      <c r="B896">
        <v>18</v>
      </c>
      <c r="C896">
        <f t="shared" si="13"/>
        <v>90</v>
      </c>
      <c r="E896" t="s">
        <v>894</v>
      </c>
      <c r="F896">
        <v>33</v>
      </c>
      <c r="H896" t="s">
        <v>891</v>
      </c>
      <c r="I896">
        <v>69</v>
      </c>
      <c r="K896" t="s">
        <v>893</v>
      </c>
      <c r="L896">
        <v>30</v>
      </c>
    </row>
    <row r="897" spans="1:12">
      <c r="A897" t="s">
        <v>990</v>
      </c>
      <c r="B897">
        <v>18</v>
      </c>
      <c r="C897">
        <f t="shared" si="13"/>
        <v>90</v>
      </c>
      <c r="E897" t="s">
        <v>895</v>
      </c>
      <c r="F897">
        <v>11</v>
      </c>
      <c r="H897" t="s">
        <v>892</v>
      </c>
      <c r="I897">
        <v>58</v>
      </c>
      <c r="K897" t="s">
        <v>988</v>
      </c>
      <c r="L897">
        <v>67</v>
      </c>
    </row>
    <row r="898" spans="1:12">
      <c r="A898" t="s">
        <v>991</v>
      </c>
      <c r="B898">
        <v>26</v>
      </c>
      <c r="C898">
        <f t="shared" si="13"/>
        <v>130</v>
      </c>
      <c r="E898" t="s">
        <v>896</v>
      </c>
      <c r="F898">
        <v>34</v>
      </c>
      <c r="H898" t="s">
        <v>893</v>
      </c>
      <c r="I898">
        <v>74</v>
      </c>
      <c r="K898" t="s">
        <v>894</v>
      </c>
      <c r="L898">
        <v>81</v>
      </c>
    </row>
    <row r="899" spans="1:12">
      <c r="A899" t="s">
        <v>992</v>
      </c>
      <c r="B899">
        <v>20</v>
      </c>
      <c r="C899">
        <f t="shared" ref="C899:C962" si="14">B899*5</f>
        <v>100</v>
      </c>
      <c r="E899" t="s">
        <v>897</v>
      </c>
      <c r="F899">
        <v>65</v>
      </c>
      <c r="H899" t="s">
        <v>988</v>
      </c>
      <c r="I899">
        <v>80</v>
      </c>
      <c r="K899" t="s">
        <v>895</v>
      </c>
      <c r="L899">
        <v>98</v>
      </c>
    </row>
    <row r="900" spans="1:12">
      <c r="A900" t="s">
        <v>993</v>
      </c>
      <c r="B900">
        <v>30</v>
      </c>
      <c r="C900">
        <f t="shared" si="14"/>
        <v>150</v>
      </c>
      <c r="E900" t="s">
        <v>898</v>
      </c>
      <c r="F900">
        <v>52</v>
      </c>
      <c r="H900" t="s">
        <v>894</v>
      </c>
      <c r="I900">
        <v>48</v>
      </c>
      <c r="K900" t="s">
        <v>896</v>
      </c>
      <c r="L900">
        <v>77</v>
      </c>
    </row>
    <row r="901" spans="1:12">
      <c r="A901" t="s">
        <v>994</v>
      </c>
      <c r="B901">
        <v>12</v>
      </c>
      <c r="C901">
        <f t="shared" si="14"/>
        <v>60</v>
      </c>
      <c r="E901" t="s">
        <v>899</v>
      </c>
      <c r="F901">
        <v>40</v>
      </c>
      <c r="H901" t="s">
        <v>895</v>
      </c>
      <c r="I901">
        <v>47</v>
      </c>
      <c r="K901" t="s">
        <v>897</v>
      </c>
      <c r="L901">
        <v>70</v>
      </c>
    </row>
    <row r="902" spans="1:12">
      <c r="A902" t="s">
        <v>995</v>
      </c>
      <c r="B902">
        <v>12</v>
      </c>
      <c r="C902">
        <f t="shared" si="14"/>
        <v>60</v>
      </c>
      <c r="E902" t="s">
        <v>901</v>
      </c>
      <c r="F902">
        <v>27</v>
      </c>
      <c r="H902" t="s">
        <v>896</v>
      </c>
      <c r="I902">
        <v>38</v>
      </c>
      <c r="K902" t="s">
        <v>898</v>
      </c>
      <c r="L902">
        <v>107</v>
      </c>
    </row>
    <row r="903" spans="1:12">
      <c r="A903" t="s">
        <v>996</v>
      </c>
      <c r="B903">
        <v>24</v>
      </c>
      <c r="C903">
        <f t="shared" si="14"/>
        <v>120</v>
      </c>
      <c r="E903" t="s">
        <v>902</v>
      </c>
      <c r="F903">
        <v>50</v>
      </c>
      <c r="H903" t="s">
        <v>897</v>
      </c>
      <c r="I903">
        <v>65</v>
      </c>
      <c r="K903" t="s">
        <v>899</v>
      </c>
      <c r="L903">
        <v>96</v>
      </c>
    </row>
    <row r="904" spans="1:12">
      <c r="A904" t="s">
        <v>997</v>
      </c>
      <c r="B904">
        <v>9</v>
      </c>
      <c r="C904">
        <f t="shared" si="14"/>
        <v>45</v>
      </c>
      <c r="E904" t="s">
        <v>903</v>
      </c>
      <c r="F904">
        <v>35</v>
      </c>
      <c r="H904" t="s">
        <v>898</v>
      </c>
      <c r="I904">
        <v>56</v>
      </c>
      <c r="K904" t="s">
        <v>901</v>
      </c>
      <c r="L904">
        <v>38</v>
      </c>
    </row>
    <row r="905" spans="1:12">
      <c r="A905" t="s">
        <v>998</v>
      </c>
      <c r="B905">
        <v>15</v>
      </c>
      <c r="C905">
        <f t="shared" si="14"/>
        <v>75</v>
      </c>
      <c r="E905" t="s">
        <v>999</v>
      </c>
      <c r="F905">
        <v>35</v>
      </c>
      <c r="H905" t="s">
        <v>899</v>
      </c>
      <c r="I905">
        <v>26</v>
      </c>
      <c r="K905" t="s">
        <v>902</v>
      </c>
      <c r="L905">
        <v>74</v>
      </c>
    </row>
    <row r="906" spans="1:12">
      <c r="A906" t="s">
        <v>1000</v>
      </c>
      <c r="B906">
        <v>14</v>
      </c>
      <c r="C906">
        <f t="shared" si="14"/>
        <v>70</v>
      </c>
      <c r="E906" t="s">
        <v>904</v>
      </c>
      <c r="F906">
        <v>52</v>
      </c>
      <c r="H906" t="s">
        <v>901</v>
      </c>
      <c r="I906">
        <v>40</v>
      </c>
      <c r="K906" t="s">
        <v>903</v>
      </c>
      <c r="L906">
        <v>71</v>
      </c>
    </row>
    <row r="907" spans="1:12">
      <c r="A907" t="s">
        <v>1001</v>
      </c>
      <c r="B907">
        <v>10</v>
      </c>
      <c r="C907">
        <f t="shared" si="14"/>
        <v>50</v>
      </c>
      <c r="E907" t="s">
        <v>905</v>
      </c>
      <c r="F907">
        <v>53</v>
      </c>
      <c r="H907" t="s">
        <v>902</v>
      </c>
      <c r="I907">
        <v>17</v>
      </c>
      <c r="K907" t="s">
        <v>999</v>
      </c>
      <c r="L907">
        <v>43</v>
      </c>
    </row>
    <row r="908" spans="1:12">
      <c r="A908" t="s">
        <v>1002</v>
      </c>
      <c r="B908">
        <v>43</v>
      </c>
      <c r="C908">
        <f t="shared" si="14"/>
        <v>215</v>
      </c>
      <c r="E908" t="s">
        <v>906</v>
      </c>
      <c r="F908">
        <v>47</v>
      </c>
      <c r="H908" t="s">
        <v>903</v>
      </c>
      <c r="I908">
        <v>32</v>
      </c>
      <c r="K908" t="s">
        <v>904</v>
      </c>
      <c r="L908">
        <v>76</v>
      </c>
    </row>
    <row r="909" spans="1:12">
      <c r="A909" t="s">
        <v>1003</v>
      </c>
      <c r="B909">
        <v>38</v>
      </c>
      <c r="C909">
        <f t="shared" si="14"/>
        <v>190</v>
      </c>
      <c r="E909" t="s">
        <v>907</v>
      </c>
      <c r="F909">
        <v>31</v>
      </c>
      <c r="H909" t="s">
        <v>999</v>
      </c>
      <c r="I909">
        <v>40</v>
      </c>
      <c r="K909" t="s">
        <v>905</v>
      </c>
      <c r="L909">
        <v>99</v>
      </c>
    </row>
    <row r="910" spans="1:12">
      <c r="A910" t="s">
        <v>1004</v>
      </c>
      <c r="B910">
        <v>21</v>
      </c>
      <c r="C910">
        <f t="shared" si="14"/>
        <v>105</v>
      </c>
      <c r="E910" t="s">
        <v>908</v>
      </c>
      <c r="F910">
        <v>56</v>
      </c>
      <c r="H910" t="s">
        <v>904</v>
      </c>
      <c r="I910">
        <v>42</v>
      </c>
      <c r="K910" t="s">
        <v>906</v>
      </c>
      <c r="L910">
        <v>96</v>
      </c>
    </row>
    <row r="911" spans="1:12">
      <c r="A911" t="s">
        <v>1005</v>
      </c>
      <c r="B911">
        <v>22</v>
      </c>
      <c r="C911">
        <f t="shared" si="14"/>
        <v>110</v>
      </c>
      <c r="E911" t="s">
        <v>909</v>
      </c>
      <c r="F911">
        <v>27</v>
      </c>
      <c r="H911" t="s">
        <v>905</v>
      </c>
      <c r="I911">
        <v>38</v>
      </c>
      <c r="K911" t="s">
        <v>907</v>
      </c>
      <c r="L911">
        <v>70</v>
      </c>
    </row>
    <row r="912" spans="1:12">
      <c r="A912" t="s">
        <v>1006</v>
      </c>
      <c r="B912">
        <v>9</v>
      </c>
      <c r="C912">
        <f t="shared" si="14"/>
        <v>45</v>
      </c>
      <c r="E912" t="s">
        <v>910</v>
      </c>
      <c r="F912">
        <v>55</v>
      </c>
      <c r="H912" t="s">
        <v>906</v>
      </c>
      <c r="I912">
        <v>33</v>
      </c>
      <c r="K912" t="s">
        <v>908</v>
      </c>
      <c r="L912">
        <v>39</v>
      </c>
    </row>
    <row r="913" spans="1:12">
      <c r="A913" t="s">
        <v>1007</v>
      </c>
      <c r="B913">
        <v>21</v>
      </c>
      <c r="C913">
        <f t="shared" si="14"/>
        <v>105</v>
      </c>
      <c r="E913" t="s">
        <v>912</v>
      </c>
      <c r="F913">
        <v>31</v>
      </c>
      <c r="H913" t="s">
        <v>907</v>
      </c>
      <c r="I913">
        <v>46</v>
      </c>
      <c r="K913" t="s">
        <v>909</v>
      </c>
      <c r="L913">
        <v>91</v>
      </c>
    </row>
    <row r="914" spans="1:12">
      <c r="A914" t="s">
        <v>1008</v>
      </c>
      <c r="B914">
        <v>17</v>
      </c>
      <c r="C914">
        <f t="shared" si="14"/>
        <v>85</v>
      </c>
      <c r="E914" t="s">
        <v>913</v>
      </c>
      <c r="F914">
        <v>40</v>
      </c>
      <c r="H914" t="s">
        <v>908</v>
      </c>
      <c r="I914">
        <v>56</v>
      </c>
      <c r="K914" t="s">
        <v>910</v>
      </c>
      <c r="L914">
        <v>66</v>
      </c>
    </row>
    <row r="915" spans="1:12">
      <c r="A915" t="s">
        <v>1009</v>
      </c>
      <c r="B915">
        <v>16</v>
      </c>
      <c r="C915">
        <f t="shared" si="14"/>
        <v>80</v>
      </c>
      <c r="E915" t="s">
        <v>1010</v>
      </c>
      <c r="F915">
        <v>36</v>
      </c>
      <c r="H915" t="s">
        <v>909</v>
      </c>
      <c r="I915">
        <v>20</v>
      </c>
      <c r="K915" t="s">
        <v>912</v>
      </c>
      <c r="L915">
        <v>45</v>
      </c>
    </row>
    <row r="916" spans="1:12">
      <c r="A916" t="s">
        <v>1011</v>
      </c>
      <c r="B916">
        <v>31</v>
      </c>
      <c r="C916">
        <f t="shared" si="14"/>
        <v>155</v>
      </c>
      <c r="E916" t="s">
        <v>914</v>
      </c>
      <c r="F916">
        <v>29</v>
      </c>
      <c r="H916" t="s">
        <v>910</v>
      </c>
      <c r="I916">
        <v>77</v>
      </c>
      <c r="K916" t="s">
        <v>913</v>
      </c>
      <c r="L916">
        <v>50</v>
      </c>
    </row>
    <row r="917" spans="1:12">
      <c r="A917" t="s">
        <v>1012</v>
      </c>
      <c r="B917">
        <v>20</v>
      </c>
      <c r="C917">
        <f t="shared" si="14"/>
        <v>100</v>
      </c>
      <c r="E917" t="s">
        <v>915</v>
      </c>
      <c r="F917">
        <v>69</v>
      </c>
      <c r="H917" t="s">
        <v>912</v>
      </c>
      <c r="I917">
        <v>61</v>
      </c>
      <c r="K917" t="s">
        <v>1010</v>
      </c>
      <c r="L917">
        <v>58</v>
      </c>
    </row>
    <row r="918" spans="1:12">
      <c r="A918" t="s">
        <v>1013</v>
      </c>
      <c r="B918">
        <v>18</v>
      </c>
      <c r="C918">
        <f t="shared" si="14"/>
        <v>90</v>
      </c>
      <c r="E918" t="s">
        <v>916</v>
      </c>
      <c r="F918">
        <v>53</v>
      </c>
      <c r="H918" t="s">
        <v>913</v>
      </c>
      <c r="I918">
        <v>84</v>
      </c>
      <c r="K918" t="s">
        <v>914</v>
      </c>
      <c r="L918">
        <v>74</v>
      </c>
    </row>
    <row r="919" spans="1:12">
      <c r="A919" t="s">
        <v>1014</v>
      </c>
      <c r="B919">
        <v>9</v>
      </c>
      <c r="C919">
        <f t="shared" si="14"/>
        <v>45</v>
      </c>
      <c r="E919" t="s">
        <v>917</v>
      </c>
      <c r="F919">
        <v>27</v>
      </c>
      <c r="H919" t="s">
        <v>1010</v>
      </c>
      <c r="I919">
        <v>72</v>
      </c>
      <c r="K919" t="s">
        <v>915</v>
      </c>
      <c r="L919">
        <v>94</v>
      </c>
    </row>
    <row r="920" spans="1:12">
      <c r="A920" t="s">
        <v>1015</v>
      </c>
      <c r="B920">
        <v>31</v>
      </c>
      <c r="C920">
        <f t="shared" si="14"/>
        <v>155</v>
      </c>
      <c r="E920" t="s">
        <v>918</v>
      </c>
      <c r="F920">
        <v>65</v>
      </c>
      <c r="H920" t="s">
        <v>914</v>
      </c>
      <c r="I920">
        <v>57</v>
      </c>
      <c r="K920" t="s">
        <v>916</v>
      </c>
      <c r="L920">
        <v>59</v>
      </c>
    </row>
    <row r="921" spans="1:12">
      <c r="A921" t="s">
        <v>1016</v>
      </c>
      <c r="B921">
        <v>21</v>
      </c>
      <c r="C921">
        <f t="shared" si="14"/>
        <v>105</v>
      </c>
      <c r="E921" t="s">
        <v>919</v>
      </c>
      <c r="F921">
        <v>48</v>
      </c>
      <c r="H921" t="s">
        <v>915</v>
      </c>
      <c r="I921">
        <v>75</v>
      </c>
      <c r="K921" t="s">
        <v>917</v>
      </c>
      <c r="L921">
        <v>57</v>
      </c>
    </row>
    <row r="922" spans="1:12">
      <c r="A922" t="s">
        <v>1017</v>
      </c>
      <c r="B922">
        <v>22</v>
      </c>
      <c r="C922">
        <f t="shared" si="14"/>
        <v>110</v>
      </c>
      <c r="E922" t="s">
        <v>920</v>
      </c>
      <c r="F922">
        <v>22</v>
      </c>
      <c r="H922" t="s">
        <v>916</v>
      </c>
      <c r="I922">
        <v>12</v>
      </c>
      <c r="K922" t="s">
        <v>918</v>
      </c>
      <c r="L922">
        <v>50</v>
      </c>
    </row>
    <row r="923" spans="1:12">
      <c r="A923" t="s">
        <v>1018</v>
      </c>
      <c r="B923">
        <v>14</v>
      </c>
      <c r="C923">
        <f t="shared" si="14"/>
        <v>70</v>
      </c>
      <c r="E923" t="s">
        <v>921</v>
      </c>
      <c r="F923">
        <v>82</v>
      </c>
      <c r="H923" t="s">
        <v>917</v>
      </c>
      <c r="I923">
        <v>35</v>
      </c>
      <c r="K923" t="s">
        <v>919</v>
      </c>
      <c r="L923">
        <v>99</v>
      </c>
    </row>
    <row r="924" spans="1:12">
      <c r="A924" t="s">
        <v>1019</v>
      </c>
      <c r="B924">
        <v>14</v>
      </c>
      <c r="C924">
        <f t="shared" si="14"/>
        <v>70</v>
      </c>
      <c r="E924" t="s">
        <v>923</v>
      </c>
      <c r="F924">
        <v>31</v>
      </c>
      <c r="H924" t="s">
        <v>918</v>
      </c>
      <c r="I924">
        <v>31</v>
      </c>
      <c r="K924" t="s">
        <v>920</v>
      </c>
      <c r="L924">
        <v>72</v>
      </c>
    </row>
    <row r="925" spans="1:12">
      <c r="A925" t="s">
        <v>1020</v>
      </c>
      <c r="B925">
        <v>14</v>
      </c>
      <c r="C925">
        <f t="shared" si="14"/>
        <v>70</v>
      </c>
      <c r="E925" t="s">
        <v>1021</v>
      </c>
      <c r="F925">
        <v>82</v>
      </c>
      <c r="H925" t="s">
        <v>919</v>
      </c>
      <c r="I925">
        <v>71</v>
      </c>
      <c r="K925" t="s">
        <v>921</v>
      </c>
      <c r="L925">
        <v>79</v>
      </c>
    </row>
    <row r="926" spans="1:12">
      <c r="A926" t="s">
        <v>1022</v>
      </c>
      <c r="B926">
        <v>13</v>
      </c>
      <c r="C926">
        <f t="shared" si="14"/>
        <v>65</v>
      </c>
      <c r="E926" t="s">
        <v>924</v>
      </c>
      <c r="F926">
        <v>34</v>
      </c>
      <c r="H926" t="s">
        <v>920</v>
      </c>
      <c r="I926">
        <v>57</v>
      </c>
      <c r="K926" t="s">
        <v>923</v>
      </c>
      <c r="L926">
        <v>57</v>
      </c>
    </row>
    <row r="927" spans="1:12">
      <c r="A927" t="s">
        <v>1023</v>
      </c>
      <c r="B927">
        <v>15</v>
      </c>
      <c r="C927">
        <f t="shared" si="14"/>
        <v>75</v>
      </c>
      <c r="E927" t="s">
        <v>925</v>
      </c>
      <c r="F927">
        <v>75</v>
      </c>
      <c r="H927" t="s">
        <v>921</v>
      </c>
      <c r="I927">
        <v>45</v>
      </c>
      <c r="K927" t="s">
        <v>1021</v>
      </c>
      <c r="L927">
        <v>79</v>
      </c>
    </row>
    <row r="928" spans="1:12">
      <c r="A928" t="s">
        <v>1024</v>
      </c>
      <c r="B928">
        <v>18</v>
      </c>
      <c r="C928">
        <f t="shared" si="14"/>
        <v>90</v>
      </c>
      <c r="E928" t="s">
        <v>926</v>
      </c>
      <c r="F928">
        <v>27</v>
      </c>
      <c r="H928" t="s">
        <v>923</v>
      </c>
      <c r="I928">
        <v>97</v>
      </c>
      <c r="K928" t="s">
        <v>924</v>
      </c>
      <c r="L928">
        <v>94</v>
      </c>
    </row>
    <row r="929" spans="1:12">
      <c r="A929" t="s">
        <v>1025</v>
      </c>
      <c r="B929">
        <v>23</v>
      </c>
      <c r="C929">
        <f t="shared" si="14"/>
        <v>115</v>
      </c>
      <c r="E929" t="s">
        <v>927</v>
      </c>
      <c r="F929">
        <v>36</v>
      </c>
      <c r="H929" t="s">
        <v>1021</v>
      </c>
      <c r="I929">
        <v>50</v>
      </c>
      <c r="K929" t="s">
        <v>925</v>
      </c>
      <c r="L929">
        <v>76</v>
      </c>
    </row>
    <row r="930" spans="1:12">
      <c r="A930" t="s">
        <v>1026</v>
      </c>
      <c r="B930">
        <v>14</v>
      </c>
      <c r="C930">
        <f t="shared" si="14"/>
        <v>70</v>
      </c>
      <c r="E930" t="s">
        <v>928</v>
      </c>
      <c r="F930">
        <v>26</v>
      </c>
      <c r="H930" t="s">
        <v>924</v>
      </c>
      <c r="I930">
        <v>54</v>
      </c>
      <c r="K930" t="s">
        <v>926</v>
      </c>
      <c r="L930">
        <v>88</v>
      </c>
    </row>
    <row r="931" spans="1:12">
      <c r="A931" t="s">
        <v>1027</v>
      </c>
      <c r="B931">
        <v>27</v>
      </c>
      <c r="C931">
        <f t="shared" si="14"/>
        <v>135</v>
      </c>
      <c r="E931" t="s">
        <v>929</v>
      </c>
      <c r="F931">
        <v>19</v>
      </c>
      <c r="H931" t="s">
        <v>925</v>
      </c>
      <c r="I931">
        <v>22</v>
      </c>
      <c r="K931" t="s">
        <v>927</v>
      </c>
      <c r="L931">
        <v>56</v>
      </c>
    </row>
    <row r="932" spans="1:12">
      <c r="A932" t="s">
        <v>1028</v>
      </c>
      <c r="B932">
        <v>37</v>
      </c>
      <c r="C932">
        <f t="shared" si="14"/>
        <v>185</v>
      </c>
      <c r="E932" t="s">
        <v>930</v>
      </c>
      <c r="F932">
        <v>69</v>
      </c>
      <c r="H932" t="s">
        <v>926</v>
      </c>
      <c r="I932">
        <v>80</v>
      </c>
      <c r="K932" t="s">
        <v>928</v>
      </c>
      <c r="L932">
        <v>77</v>
      </c>
    </row>
    <row r="933" spans="1:12">
      <c r="A933" t="s">
        <v>1029</v>
      </c>
      <c r="B933">
        <v>17</v>
      </c>
      <c r="C933">
        <f t="shared" si="14"/>
        <v>85</v>
      </c>
      <c r="E933" t="s">
        <v>931</v>
      </c>
      <c r="F933">
        <v>54</v>
      </c>
      <c r="H933" t="s">
        <v>927</v>
      </c>
      <c r="I933">
        <v>50</v>
      </c>
      <c r="K933" t="s">
        <v>929</v>
      </c>
      <c r="L933">
        <v>41</v>
      </c>
    </row>
    <row r="934" spans="1:12">
      <c r="A934" t="s">
        <v>1030</v>
      </c>
      <c r="B934">
        <v>21</v>
      </c>
      <c r="C934">
        <f t="shared" si="14"/>
        <v>105</v>
      </c>
      <c r="E934" t="s">
        <v>932</v>
      </c>
      <c r="F934">
        <v>41</v>
      </c>
      <c r="H934" t="s">
        <v>928</v>
      </c>
      <c r="I934">
        <v>19</v>
      </c>
      <c r="K934" t="s">
        <v>930</v>
      </c>
      <c r="L934">
        <v>61</v>
      </c>
    </row>
    <row r="935" spans="1:12">
      <c r="A935" t="s">
        <v>1031</v>
      </c>
      <c r="B935">
        <v>37</v>
      </c>
      <c r="C935">
        <f t="shared" si="14"/>
        <v>185</v>
      </c>
      <c r="E935" t="s">
        <v>1032</v>
      </c>
      <c r="F935">
        <v>52</v>
      </c>
      <c r="H935" t="s">
        <v>929</v>
      </c>
      <c r="I935">
        <v>45</v>
      </c>
      <c r="K935" t="s">
        <v>931</v>
      </c>
      <c r="L935">
        <v>81</v>
      </c>
    </row>
    <row r="936" spans="1:12">
      <c r="A936" t="s">
        <v>1033</v>
      </c>
      <c r="B936">
        <v>24</v>
      </c>
      <c r="C936">
        <f t="shared" si="14"/>
        <v>120</v>
      </c>
      <c r="E936" t="s">
        <v>934</v>
      </c>
      <c r="F936">
        <v>55</v>
      </c>
      <c r="H936" t="s">
        <v>930</v>
      </c>
      <c r="I936">
        <v>67</v>
      </c>
      <c r="K936" t="s">
        <v>932</v>
      </c>
      <c r="L936">
        <v>90</v>
      </c>
    </row>
    <row r="937" spans="1:12">
      <c r="A937" t="s">
        <v>1034</v>
      </c>
      <c r="B937">
        <v>20</v>
      </c>
      <c r="C937">
        <f t="shared" si="14"/>
        <v>100</v>
      </c>
      <c r="E937" t="s">
        <v>935</v>
      </c>
      <c r="F937">
        <v>92</v>
      </c>
      <c r="H937" t="s">
        <v>931</v>
      </c>
      <c r="I937">
        <v>65</v>
      </c>
      <c r="K937" t="s">
        <v>1032</v>
      </c>
      <c r="L937">
        <v>90</v>
      </c>
    </row>
    <row r="938" spans="1:12">
      <c r="A938" t="s">
        <v>1035</v>
      </c>
      <c r="B938">
        <v>40</v>
      </c>
      <c r="C938">
        <f t="shared" si="14"/>
        <v>200</v>
      </c>
      <c r="E938" t="s">
        <v>936</v>
      </c>
      <c r="F938">
        <v>102</v>
      </c>
      <c r="H938" t="s">
        <v>932</v>
      </c>
      <c r="I938">
        <v>68</v>
      </c>
      <c r="K938" t="s">
        <v>934</v>
      </c>
      <c r="L938">
        <v>64</v>
      </c>
    </row>
    <row r="939" spans="1:12">
      <c r="A939" t="s">
        <v>1036</v>
      </c>
      <c r="B939">
        <v>14</v>
      </c>
      <c r="C939">
        <f t="shared" si="14"/>
        <v>70</v>
      </c>
      <c r="E939" t="s">
        <v>937</v>
      </c>
      <c r="F939">
        <v>70</v>
      </c>
      <c r="H939" t="s">
        <v>1032</v>
      </c>
      <c r="I939">
        <v>65</v>
      </c>
      <c r="K939" t="s">
        <v>935</v>
      </c>
      <c r="L939">
        <v>48</v>
      </c>
    </row>
    <row r="940" spans="1:12">
      <c r="A940" t="s">
        <v>1037</v>
      </c>
      <c r="B940">
        <v>23</v>
      </c>
      <c r="C940">
        <f t="shared" si="14"/>
        <v>115</v>
      </c>
      <c r="E940" t="s">
        <v>938</v>
      </c>
      <c r="F940">
        <v>30</v>
      </c>
      <c r="H940" t="s">
        <v>934</v>
      </c>
      <c r="I940">
        <v>21</v>
      </c>
      <c r="K940" t="s">
        <v>936</v>
      </c>
      <c r="L940">
        <v>63</v>
      </c>
    </row>
    <row r="941" spans="1:12">
      <c r="A941" t="s">
        <v>1038</v>
      </c>
      <c r="B941">
        <v>45</v>
      </c>
      <c r="C941">
        <f t="shared" si="14"/>
        <v>225</v>
      </c>
      <c r="E941" t="s">
        <v>939</v>
      </c>
      <c r="F941">
        <v>45</v>
      </c>
      <c r="H941" t="s">
        <v>935</v>
      </c>
      <c r="I941">
        <v>49</v>
      </c>
      <c r="K941" t="s">
        <v>937</v>
      </c>
      <c r="L941">
        <v>99</v>
      </c>
    </row>
    <row r="942" spans="1:12">
      <c r="A942" t="s">
        <v>1039</v>
      </c>
      <c r="B942">
        <v>18</v>
      </c>
      <c r="C942">
        <f t="shared" si="14"/>
        <v>90</v>
      </c>
      <c r="E942" t="s">
        <v>940</v>
      </c>
      <c r="F942">
        <v>40</v>
      </c>
      <c r="H942" t="s">
        <v>936</v>
      </c>
      <c r="I942">
        <v>67</v>
      </c>
      <c r="K942" t="s">
        <v>938</v>
      </c>
      <c r="L942">
        <v>58</v>
      </c>
    </row>
    <row r="943" spans="1:12">
      <c r="A943" t="s">
        <v>1040</v>
      </c>
      <c r="B943">
        <v>8</v>
      </c>
      <c r="C943">
        <f t="shared" si="14"/>
        <v>40</v>
      </c>
      <c r="E943" t="s">
        <v>941</v>
      </c>
      <c r="F943">
        <v>19</v>
      </c>
      <c r="H943" t="s">
        <v>937</v>
      </c>
      <c r="I943">
        <v>32</v>
      </c>
      <c r="K943" t="s">
        <v>939</v>
      </c>
      <c r="L943">
        <v>57</v>
      </c>
    </row>
    <row r="944" spans="1:12">
      <c r="A944" t="s">
        <v>1041</v>
      </c>
      <c r="B944">
        <v>15</v>
      </c>
      <c r="C944">
        <f t="shared" si="14"/>
        <v>75</v>
      </c>
      <c r="E944" t="s">
        <v>942</v>
      </c>
      <c r="F944">
        <v>40</v>
      </c>
      <c r="H944" t="s">
        <v>938</v>
      </c>
      <c r="I944">
        <v>47</v>
      </c>
      <c r="K944" t="s">
        <v>940</v>
      </c>
      <c r="L944">
        <v>48</v>
      </c>
    </row>
    <row r="945" spans="1:12">
      <c r="A945" t="s">
        <v>1042</v>
      </c>
      <c r="B945">
        <v>23</v>
      </c>
      <c r="C945">
        <f t="shared" si="14"/>
        <v>115</v>
      </c>
      <c r="E945" t="s">
        <v>1043</v>
      </c>
      <c r="F945">
        <v>52</v>
      </c>
      <c r="H945" t="s">
        <v>939</v>
      </c>
      <c r="I945">
        <v>55</v>
      </c>
      <c r="K945" t="s">
        <v>941</v>
      </c>
      <c r="L945">
        <v>69</v>
      </c>
    </row>
    <row r="946" spans="1:12">
      <c r="A946" t="s">
        <v>1044</v>
      </c>
      <c r="B946">
        <v>18</v>
      </c>
      <c r="C946">
        <f t="shared" si="14"/>
        <v>90</v>
      </c>
      <c r="E946" t="s">
        <v>943</v>
      </c>
      <c r="F946">
        <v>74</v>
      </c>
      <c r="H946" t="s">
        <v>940</v>
      </c>
      <c r="I946">
        <v>33</v>
      </c>
      <c r="K946" t="s">
        <v>942</v>
      </c>
      <c r="L946">
        <v>44</v>
      </c>
    </row>
    <row r="947" spans="1:12">
      <c r="A947" t="s">
        <v>1045</v>
      </c>
      <c r="B947">
        <v>30</v>
      </c>
      <c r="C947">
        <f t="shared" si="14"/>
        <v>150</v>
      </c>
      <c r="E947" t="s">
        <v>945</v>
      </c>
      <c r="F947">
        <v>53</v>
      </c>
      <c r="H947" t="s">
        <v>941</v>
      </c>
      <c r="I947">
        <v>62</v>
      </c>
      <c r="K947" t="s">
        <v>1043</v>
      </c>
      <c r="L947">
        <v>28</v>
      </c>
    </row>
    <row r="948" spans="1:12">
      <c r="A948" t="s">
        <v>1046</v>
      </c>
      <c r="B948">
        <v>16</v>
      </c>
      <c r="C948">
        <f t="shared" si="14"/>
        <v>80</v>
      </c>
      <c r="E948" t="s">
        <v>946</v>
      </c>
      <c r="F948">
        <v>39</v>
      </c>
      <c r="H948" t="s">
        <v>942</v>
      </c>
      <c r="I948">
        <v>65</v>
      </c>
      <c r="K948" t="s">
        <v>943</v>
      </c>
      <c r="L948">
        <v>77</v>
      </c>
    </row>
    <row r="949" spans="1:12">
      <c r="A949" t="s">
        <v>1047</v>
      </c>
      <c r="B949">
        <v>17</v>
      </c>
      <c r="C949">
        <f t="shared" si="14"/>
        <v>85</v>
      </c>
      <c r="E949" t="s">
        <v>947</v>
      </c>
      <c r="F949">
        <v>77</v>
      </c>
      <c r="H949" t="s">
        <v>1043</v>
      </c>
      <c r="I949">
        <v>25</v>
      </c>
      <c r="K949" t="s">
        <v>945</v>
      </c>
      <c r="L949">
        <v>59</v>
      </c>
    </row>
    <row r="950" spans="1:12">
      <c r="A950" t="s">
        <v>1048</v>
      </c>
      <c r="B950">
        <v>24</v>
      </c>
      <c r="C950">
        <f t="shared" si="14"/>
        <v>120</v>
      </c>
      <c r="E950" t="s">
        <v>948</v>
      </c>
      <c r="F950">
        <v>33</v>
      </c>
      <c r="H950" t="s">
        <v>943</v>
      </c>
      <c r="I950">
        <v>72</v>
      </c>
      <c r="K950" t="s">
        <v>946</v>
      </c>
      <c r="L950">
        <v>44</v>
      </c>
    </row>
    <row r="951" spans="1:12">
      <c r="A951" t="s">
        <v>1049</v>
      </c>
      <c r="B951">
        <v>45</v>
      </c>
      <c r="C951">
        <f t="shared" si="14"/>
        <v>225</v>
      </c>
      <c r="E951" t="s">
        <v>949</v>
      </c>
      <c r="F951">
        <v>49</v>
      </c>
      <c r="H951" t="s">
        <v>945</v>
      </c>
      <c r="I951">
        <v>38</v>
      </c>
      <c r="K951" t="s">
        <v>947</v>
      </c>
      <c r="L951">
        <v>61</v>
      </c>
    </row>
    <row r="952" spans="1:12">
      <c r="A952" t="s">
        <v>1050</v>
      </c>
      <c r="B952">
        <v>37</v>
      </c>
      <c r="C952">
        <f t="shared" si="14"/>
        <v>185</v>
      </c>
      <c r="E952" t="s">
        <v>950</v>
      </c>
      <c r="F952">
        <v>27</v>
      </c>
      <c r="H952" t="s">
        <v>946</v>
      </c>
      <c r="I952">
        <v>9</v>
      </c>
      <c r="K952" t="s">
        <v>948</v>
      </c>
      <c r="L952">
        <v>54</v>
      </c>
    </row>
    <row r="953" spans="1:12">
      <c r="A953" t="s">
        <v>1051</v>
      </c>
      <c r="B953">
        <v>21</v>
      </c>
      <c r="C953">
        <f t="shared" si="14"/>
        <v>105</v>
      </c>
      <c r="E953" t="s">
        <v>951</v>
      </c>
      <c r="F953">
        <v>40</v>
      </c>
      <c r="H953" t="s">
        <v>947</v>
      </c>
      <c r="I953">
        <v>24</v>
      </c>
      <c r="K953" t="s">
        <v>949</v>
      </c>
      <c r="L953">
        <v>71</v>
      </c>
    </row>
    <row r="954" spans="1:12">
      <c r="A954" t="s">
        <v>1052</v>
      </c>
      <c r="B954">
        <v>23</v>
      </c>
      <c r="C954">
        <f t="shared" si="14"/>
        <v>115</v>
      </c>
      <c r="E954" t="s">
        <v>952</v>
      </c>
      <c r="F954">
        <v>62</v>
      </c>
      <c r="H954" t="s">
        <v>948</v>
      </c>
      <c r="I954">
        <v>53</v>
      </c>
      <c r="K954" t="s">
        <v>950</v>
      </c>
      <c r="L954">
        <v>75</v>
      </c>
    </row>
    <row r="955" spans="1:12">
      <c r="A955" t="s">
        <v>1053</v>
      </c>
      <c r="B955">
        <v>17</v>
      </c>
      <c r="C955">
        <f t="shared" si="14"/>
        <v>85</v>
      </c>
      <c r="E955" t="s">
        <v>1054</v>
      </c>
      <c r="F955">
        <v>60</v>
      </c>
      <c r="H955" t="s">
        <v>949</v>
      </c>
      <c r="I955">
        <v>55</v>
      </c>
      <c r="K955" t="s">
        <v>951</v>
      </c>
      <c r="L955">
        <v>81</v>
      </c>
    </row>
    <row r="956" spans="1:12">
      <c r="A956" t="s">
        <v>1055</v>
      </c>
      <c r="B956">
        <v>25</v>
      </c>
      <c r="C956">
        <f t="shared" si="14"/>
        <v>125</v>
      </c>
      <c r="E956" t="s">
        <v>953</v>
      </c>
      <c r="F956">
        <v>39</v>
      </c>
      <c r="H956" t="s">
        <v>950</v>
      </c>
      <c r="I956">
        <v>30</v>
      </c>
      <c r="K956" t="s">
        <v>952</v>
      </c>
      <c r="L956">
        <v>46</v>
      </c>
    </row>
    <row r="957" spans="1:12">
      <c r="A957" t="s">
        <v>1056</v>
      </c>
      <c r="B957">
        <v>11</v>
      </c>
      <c r="C957">
        <f t="shared" si="14"/>
        <v>55</v>
      </c>
      <c r="E957" t="s">
        <v>954</v>
      </c>
      <c r="F957">
        <v>27</v>
      </c>
      <c r="H957" t="s">
        <v>951</v>
      </c>
      <c r="I957">
        <v>83</v>
      </c>
      <c r="K957" t="s">
        <v>1054</v>
      </c>
      <c r="L957">
        <v>68</v>
      </c>
    </row>
    <row r="958" spans="1:12">
      <c r="A958" t="s">
        <v>1057</v>
      </c>
      <c r="B958">
        <v>38</v>
      </c>
      <c r="C958">
        <f t="shared" si="14"/>
        <v>190</v>
      </c>
      <c r="E958" t="s">
        <v>956</v>
      </c>
      <c r="F958">
        <v>18</v>
      </c>
      <c r="H958" t="s">
        <v>952</v>
      </c>
      <c r="I958">
        <v>48</v>
      </c>
      <c r="K958" t="s">
        <v>953</v>
      </c>
      <c r="L958">
        <v>76</v>
      </c>
    </row>
    <row r="959" spans="1:12">
      <c r="A959" t="s">
        <v>1058</v>
      </c>
      <c r="B959">
        <v>20</v>
      </c>
      <c r="C959">
        <f t="shared" si="14"/>
        <v>100</v>
      </c>
      <c r="E959" t="s">
        <v>957</v>
      </c>
      <c r="F959">
        <v>43</v>
      </c>
      <c r="H959" t="s">
        <v>1054</v>
      </c>
      <c r="I959">
        <v>80</v>
      </c>
      <c r="K959" t="s">
        <v>954</v>
      </c>
      <c r="L959">
        <v>68</v>
      </c>
    </row>
    <row r="960" spans="1:12">
      <c r="A960" t="s">
        <v>1059</v>
      </c>
      <c r="B960">
        <v>21</v>
      </c>
      <c r="C960">
        <f t="shared" si="14"/>
        <v>105</v>
      </c>
      <c r="E960" t="s">
        <v>959</v>
      </c>
      <c r="F960">
        <v>35</v>
      </c>
      <c r="H960" t="s">
        <v>953</v>
      </c>
      <c r="I960">
        <v>11</v>
      </c>
      <c r="K960" t="s">
        <v>956</v>
      </c>
      <c r="L960">
        <v>78</v>
      </c>
    </row>
    <row r="961" spans="1:12">
      <c r="A961" t="s">
        <v>1060</v>
      </c>
      <c r="B961">
        <v>15</v>
      </c>
      <c r="C961">
        <f t="shared" si="14"/>
        <v>75</v>
      </c>
      <c r="E961" t="s">
        <v>960</v>
      </c>
      <c r="F961">
        <v>38</v>
      </c>
      <c r="H961" t="s">
        <v>954</v>
      </c>
      <c r="I961">
        <v>48</v>
      </c>
      <c r="K961" t="s">
        <v>957</v>
      </c>
      <c r="L961">
        <v>87</v>
      </c>
    </row>
    <row r="962" spans="1:12">
      <c r="A962" t="s">
        <v>1061</v>
      </c>
      <c r="B962">
        <v>20</v>
      </c>
      <c r="C962">
        <f t="shared" si="14"/>
        <v>100</v>
      </c>
      <c r="E962" t="s">
        <v>961</v>
      </c>
      <c r="F962">
        <v>23</v>
      </c>
      <c r="H962" t="s">
        <v>956</v>
      </c>
      <c r="I962">
        <v>55</v>
      </c>
      <c r="K962" t="s">
        <v>958</v>
      </c>
      <c r="L962">
        <v>109</v>
      </c>
    </row>
    <row r="963" spans="1:12">
      <c r="A963" t="s">
        <v>1062</v>
      </c>
      <c r="B963">
        <v>27</v>
      </c>
      <c r="C963">
        <f t="shared" ref="C963:C1001" si="15">B963*5</f>
        <v>135</v>
      </c>
      <c r="E963" t="s">
        <v>962</v>
      </c>
      <c r="F963">
        <v>20</v>
      </c>
      <c r="H963" t="s">
        <v>957</v>
      </c>
      <c r="I963">
        <v>23</v>
      </c>
      <c r="K963" t="s">
        <v>959</v>
      </c>
      <c r="L963">
        <v>39</v>
      </c>
    </row>
    <row r="964" spans="1:12">
      <c r="A964" t="s">
        <v>1063</v>
      </c>
      <c r="B964">
        <v>18</v>
      </c>
      <c r="C964">
        <f t="shared" si="15"/>
        <v>90</v>
      </c>
      <c r="E964" t="s">
        <v>1064</v>
      </c>
      <c r="F964">
        <v>25</v>
      </c>
      <c r="H964" t="s">
        <v>958</v>
      </c>
      <c r="I964">
        <v>29</v>
      </c>
      <c r="K964" t="s">
        <v>960</v>
      </c>
      <c r="L964">
        <v>59</v>
      </c>
    </row>
    <row r="965" spans="1:12">
      <c r="A965" t="s">
        <v>1065</v>
      </c>
      <c r="B965">
        <v>9</v>
      </c>
      <c r="C965">
        <f t="shared" si="15"/>
        <v>45</v>
      </c>
      <c r="E965" t="s">
        <v>963</v>
      </c>
      <c r="F965">
        <v>46</v>
      </c>
      <c r="H965" t="s">
        <v>959</v>
      </c>
      <c r="I965">
        <v>3</v>
      </c>
      <c r="K965" t="s">
        <v>961</v>
      </c>
      <c r="L965">
        <v>78</v>
      </c>
    </row>
    <row r="966" spans="1:12">
      <c r="A966" t="s">
        <v>1066</v>
      </c>
      <c r="B966">
        <v>12</v>
      </c>
      <c r="C966">
        <f t="shared" si="15"/>
        <v>60</v>
      </c>
      <c r="E966" t="s">
        <v>964</v>
      </c>
      <c r="F966">
        <v>68</v>
      </c>
      <c r="H966" t="s">
        <v>960</v>
      </c>
      <c r="I966">
        <v>57</v>
      </c>
      <c r="K966" t="s">
        <v>962</v>
      </c>
      <c r="L966">
        <v>102</v>
      </c>
    </row>
    <row r="967" spans="1:12">
      <c r="A967" t="s">
        <v>1067</v>
      </c>
      <c r="B967">
        <v>12</v>
      </c>
      <c r="C967">
        <f t="shared" si="15"/>
        <v>60</v>
      </c>
      <c r="E967" t="s">
        <v>965</v>
      </c>
      <c r="F967">
        <v>15</v>
      </c>
      <c r="H967" t="s">
        <v>961</v>
      </c>
      <c r="I967">
        <v>44</v>
      </c>
      <c r="K967" t="s">
        <v>1064</v>
      </c>
      <c r="L967">
        <v>100</v>
      </c>
    </row>
    <row r="968" spans="1:12">
      <c r="A968" t="s">
        <v>1068</v>
      </c>
      <c r="B968">
        <v>23</v>
      </c>
      <c r="C968">
        <f t="shared" si="15"/>
        <v>115</v>
      </c>
      <c r="E968" t="s">
        <v>967</v>
      </c>
      <c r="F968">
        <v>57</v>
      </c>
      <c r="H968" t="s">
        <v>962</v>
      </c>
      <c r="I968">
        <v>57</v>
      </c>
      <c r="K968" t="s">
        <v>963</v>
      </c>
      <c r="L968">
        <v>87</v>
      </c>
    </row>
    <row r="969" spans="1:12">
      <c r="A969" t="s">
        <v>1069</v>
      </c>
      <c r="B969">
        <v>11</v>
      </c>
      <c r="C969">
        <f t="shared" si="15"/>
        <v>55</v>
      </c>
      <c r="E969" t="s">
        <v>968</v>
      </c>
      <c r="F969">
        <v>34</v>
      </c>
      <c r="H969" t="s">
        <v>1064</v>
      </c>
      <c r="I969">
        <v>30</v>
      </c>
      <c r="K969" t="s">
        <v>964</v>
      </c>
      <c r="L969">
        <v>65</v>
      </c>
    </row>
    <row r="970" spans="1:12">
      <c r="A970" t="s">
        <v>1070</v>
      </c>
      <c r="B970">
        <v>36</v>
      </c>
      <c r="C970">
        <f t="shared" si="15"/>
        <v>180</v>
      </c>
      <c r="E970" t="s">
        <v>969</v>
      </c>
      <c r="F970">
        <v>75</v>
      </c>
      <c r="H970" t="s">
        <v>963</v>
      </c>
      <c r="I970">
        <v>38</v>
      </c>
      <c r="K970" t="s">
        <v>965</v>
      </c>
      <c r="L970">
        <v>66</v>
      </c>
    </row>
    <row r="971" spans="1:12">
      <c r="A971" t="s">
        <v>1071</v>
      </c>
      <c r="B971">
        <v>27</v>
      </c>
      <c r="C971">
        <f t="shared" si="15"/>
        <v>135</v>
      </c>
      <c r="E971" t="s">
        <v>970</v>
      </c>
      <c r="F971">
        <v>68</v>
      </c>
      <c r="H971" t="s">
        <v>964</v>
      </c>
      <c r="I971">
        <v>18</v>
      </c>
      <c r="K971" t="s">
        <v>967</v>
      </c>
      <c r="L971">
        <v>75</v>
      </c>
    </row>
    <row r="972" spans="1:12">
      <c r="A972" t="s">
        <v>1072</v>
      </c>
      <c r="B972">
        <v>12</v>
      </c>
      <c r="C972">
        <f t="shared" si="15"/>
        <v>60</v>
      </c>
      <c r="E972" t="s">
        <v>971</v>
      </c>
      <c r="F972">
        <v>51</v>
      </c>
      <c r="H972" t="s">
        <v>965</v>
      </c>
      <c r="I972">
        <v>34</v>
      </c>
      <c r="K972" t="s">
        <v>968</v>
      </c>
      <c r="L972">
        <v>71</v>
      </c>
    </row>
    <row r="973" spans="1:12">
      <c r="A973" t="s">
        <v>1073</v>
      </c>
      <c r="B973">
        <v>29</v>
      </c>
      <c r="C973">
        <f t="shared" si="15"/>
        <v>145</v>
      </c>
      <c r="E973" t="s">
        <v>972</v>
      </c>
      <c r="F973">
        <v>50</v>
      </c>
      <c r="H973" t="s">
        <v>967</v>
      </c>
      <c r="I973">
        <v>31</v>
      </c>
      <c r="K973" t="s">
        <v>969</v>
      </c>
      <c r="L973">
        <v>65</v>
      </c>
    </row>
    <row r="974" spans="1:12">
      <c r="A974" t="s">
        <v>1074</v>
      </c>
      <c r="B974">
        <v>29</v>
      </c>
      <c r="C974">
        <f t="shared" si="15"/>
        <v>145</v>
      </c>
      <c r="E974" t="s">
        <v>1075</v>
      </c>
      <c r="F974">
        <v>52</v>
      </c>
      <c r="H974" t="s">
        <v>968</v>
      </c>
      <c r="I974">
        <v>52</v>
      </c>
      <c r="K974" t="s">
        <v>970</v>
      </c>
      <c r="L974">
        <v>91</v>
      </c>
    </row>
    <row r="975" spans="1:12">
      <c r="A975" t="s">
        <v>1076</v>
      </c>
      <c r="B975">
        <v>22</v>
      </c>
      <c r="C975">
        <f t="shared" si="15"/>
        <v>110</v>
      </c>
      <c r="E975" t="s">
        <v>973</v>
      </c>
      <c r="F975">
        <v>58</v>
      </c>
      <c r="H975" t="s">
        <v>969</v>
      </c>
      <c r="I975">
        <v>63</v>
      </c>
      <c r="K975" t="s">
        <v>971</v>
      </c>
      <c r="L975">
        <v>73</v>
      </c>
    </row>
    <row r="976" spans="1:12">
      <c r="A976" t="s">
        <v>1077</v>
      </c>
      <c r="B976">
        <v>11</v>
      </c>
      <c r="C976">
        <f t="shared" si="15"/>
        <v>55</v>
      </c>
      <c r="E976" t="s">
        <v>974</v>
      </c>
      <c r="F976">
        <v>42</v>
      </c>
      <c r="H976" t="s">
        <v>970</v>
      </c>
      <c r="I976">
        <v>14</v>
      </c>
      <c r="K976" t="s">
        <v>972</v>
      </c>
      <c r="L976">
        <v>62</v>
      </c>
    </row>
    <row r="977" spans="1:12">
      <c r="A977" t="s">
        <v>1078</v>
      </c>
      <c r="B977">
        <v>29</v>
      </c>
      <c r="C977">
        <f t="shared" si="15"/>
        <v>145</v>
      </c>
      <c r="E977" t="s">
        <v>975</v>
      </c>
      <c r="F977">
        <v>35</v>
      </c>
      <c r="H977" t="s">
        <v>971</v>
      </c>
      <c r="I977">
        <v>76</v>
      </c>
      <c r="K977" t="s">
        <v>1075</v>
      </c>
      <c r="L977">
        <v>61</v>
      </c>
    </row>
    <row r="978" spans="1:12">
      <c r="A978" t="s">
        <v>1079</v>
      </c>
      <c r="B978">
        <v>23</v>
      </c>
      <c r="C978">
        <f t="shared" si="15"/>
        <v>115</v>
      </c>
      <c r="E978" t="s">
        <v>976</v>
      </c>
      <c r="F978">
        <v>68</v>
      </c>
      <c r="H978" t="s">
        <v>972</v>
      </c>
      <c r="I978">
        <v>85</v>
      </c>
      <c r="K978" t="s">
        <v>973</v>
      </c>
      <c r="L978">
        <v>60</v>
      </c>
    </row>
    <row r="979" spans="1:12">
      <c r="A979" t="s">
        <v>1080</v>
      </c>
      <c r="B979">
        <v>13</v>
      </c>
      <c r="C979">
        <f t="shared" si="15"/>
        <v>65</v>
      </c>
      <c r="E979" t="s">
        <v>978</v>
      </c>
      <c r="F979">
        <v>30</v>
      </c>
      <c r="H979" t="s">
        <v>1075</v>
      </c>
      <c r="I979">
        <v>47</v>
      </c>
      <c r="K979" t="s">
        <v>974</v>
      </c>
      <c r="L979">
        <v>46</v>
      </c>
    </row>
    <row r="980" spans="1:12">
      <c r="A980" t="s">
        <v>1081</v>
      </c>
      <c r="B980">
        <v>22</v>
      </c>
      <c r="C980">
        <f t="shared" si="15"/>
        <v>110</v>
      </c>
      <c r="E980" t="s">
        <v>979</v>
      </c>
      <c r="F980">
        <v>32</v>
      </c>
      <c r="H980" t="s">
        <v>973</v>
      </c>
      <c r="I980">
        <v>66</v>
      </c>
      <c r="K980" t="s">
        <v>975</v>
      </c>
      <c r="L980">
        <v>56</v>
      </c>
    </row>
    <row r="981" spans="1:12">
      <c r="A981" t="s">
        <v>1082</v>
      </c>
      <c r="B981">
        <v>14</v>
      </c>
      <c r="C981">
        <f t="shared" si="15"/>
        <v>70</v>
      </c>
      <c r="E981" t="s">
        <v>980</v>
      </c>
      <c r="F981">
        <v>78</v>
      </c>
      <c r="H981" t="s">
        <v>974</v>
      </c>
      <c r="I981">
        <v>54</v>
      </c>
      <c r="K981" t="s">
        <v>976</v>
      </c>
      <c r="L981">
        <v>42</v>
      </c>
    </row>
    <row r="982" spans="1:12">
      <c r="A982" t="s">
        <v>1083</v>
      </c>
      <c r="B982">
        <v>28</v>
      </c>
      <c r="C982">
        <f t="shared" si="15"/>
        <v>140</v>
      </c>
      <c r="E982" t="s">
        <v>981</v>
      </c>
      <c r="F982">
        <v>40</v>
      </c>
      <c r="H982" t="s">
        <v>975</v>
      </c>
      <c r="I982">
        <v>42</v>
      </c>
      <c r="K982" t="s">
        <v>978</v>
      </c>
      <c r="L982">
        <v>56</v>
      </c>
    </row>
    <row r="983" spans="1:12">
      <c r="A983" t="s">
        <v>1084</v>
      </c>
      <c r="B983">
        <v>10</v>
      </c>
      <c r="C983">
        <f t="shared" si="15"/>
        <v>50</v>
      </c>
      <c r="E983" t="s">
        <v>982</v>
      </c>
      <c r="F983">
        <v>52</v>
      </c>
      <c r="H983" t="s">
        <v>976</v>
      </c>
      <c r="I983">
        <v>33</v>
      </c>
      <c r="K983" t="s">
        <v>979</v>
      </c>
      <c r="L983">
        <v>48</v>
      </c>
    </row>
    <row r="984" spans="1:12">
      <c r="A984" t="s">
        <v>1085</v>
      </c>
      <c r="B984">
        <v>24</v>
      </c>
      <c r="C984">
        <f t="shared" si="15"/>
        <v>120</v>
      </c>
      <c r="E984" t="s">
        <v>1086</v>
      </c>
      <c r="F984">
        <v>57</v>
      </c>
      <c r="H984" t="s">
        <v>978</v>
      </c>
      <c r="I984">
        <v>52</v>
      </c>
      <c r="K984" t="s">
        <v>980</v>
      </c>
      <c r="L984">
        <v>72</v>
      </c>
    </row>
    <row r="985" spans="1:12">
      <c r="A985" t="s">
        <v>1087</v>
      </c>
      <c r="B985">
        <v>18</v>
      </c>
      <c r="C985">
        <f t="shared" si="15"/>
        <v>90</v>
      </c>
      <c r="E985" t="s">
        <v>983</v>
      </c>
      <c r="F985">
        <v>35</v>
      </c>
      <c r="H985" t="s">
        <v>979</v>
      </c>
      <c r="I985">
        <v>31</v>
      </c>
      <c r="K985" t="s">
        <v>981</v>
      </c>
      <c r="L985">
        <v>76</v>
      </c>
    </row>
    <row r="986" spans="1:12">
      <c r="A986" t="s">
        <v>1088</v>
      </c>
      <c r="B986">
        <v>36</v>
      </c>
      <c r="C986">
        <f t="shared" si="15"/>
        <v>180</v>
      </c>
      <c r="E986" t="s">
        <v>984</v>
      </c>
      <c r="F986">
        <v>8</v>
      </c>
      <c r="H986" t="s">
        <v>980</v>
      </c>
      <c r="I986">
        <v>52</v>
      </c>
      <c r="K986" t="s">
        <v>982</v>
      </c>
      <c r="L986">
        <v>96</v>
      </c>
    </row>
    <row r="987" spans="1:12">
      <c r="A987" t="s">
        <v>1089</v>
      </c>
      <c r="B987">
        <v>14</v>
      </c>
      <c r="C987">
        <f t="shared" si="15"/>
        <v>70</v>
      </c>
      <c r="E987" t="s">
        <v>985</v>
      </c>
      <c r="F987">
        <v>68</v>
      </c>
      <c r="H987" t="s">
        <v>981</v>
      </c>
      <c r="I987">
        <v>62</v>
      </c>
      <c r="K987" t="s">
        <v>1086</v>
      </c>
      <c r="L987">
        <v>125</v>
      </c>
    </row>
    <row r="988" spans="1:12">
      <c r="A988" t="s">
        <v>1090</v>
      </c>
      <c r="B988">
        <v>15</v>
      </c>
      <c r="C988">
        <f t="shared" si="15"/>
        <v>75</v>
      </c>
      <c r="E988" t="s">
        <v>986</v>
      </c>
      <c r="F988">
        <v>37</v>
      </c>
      <c r="H988" t="s">
        <v>982</v>
      </c>
      <c r="I988">
        <v>70</v>
      </c>
      <c r="K988" t="s">
        <v>983</v>
      </c>
      <c r="L988">
        <v>36</v>
      </c>
    </row>
    <row r="989" spans="1:12">
      <c r="A989" t="s">
        <v>1091</v>
      </c>
      <c r="B989">
        <v>10</v>
      </c>
      <c r="C989">
        <f t="shared" si="15"/>
        <v>50</v>
      </c>
      <c r="E989" t="s">
        <v>987</v>
      </c>
      <c r="F989">
        <v>36</v>
      </c>
      <c r="H989" t="s">
        <v>1086</v>
      </c>
      <c r="I989">
        <v>67</v>
      </c>
      <c r="K989" t="s">
        <v>984</v>
      </c>
      <c r="L989">
        <v>46</v>
      </c>
    </row>
    <row r="990" spans="1:12">
      <c r="A990" t="s">
        <v>1092</v>
      </c>
      <c r="B990">
        <v>34</v>
      </c>
      <c r="C990">
        <f t="shared" si="15"/>
        <v>170</v>
      </c>
      <c r="E990" t="s">
        <v>989</v>
      </c>
      <c r="F990">
        <v>47</v>
      </c>
      <c r="H990" t="s">
        <v>983</v>
      </c>
      <c r="I990">
        <v>73</v>
      </c>
      <c r="K990" t="s">
        <v>985</v>
      </c>
      <c r="L990">
        <v>49</v>
      </c>
    </row>
    <row r="991" spans="1:12">
      <c r="A991" t="s">
        <v>1093</v>
      </c>
      <c r="B991">
        <v>26</v>
      </c>
      <c r="C991">
        <f t="shared" si="15"/>
        <v>130</v>
      </c>
      <c r="E991" t="s">
        <v>990</v>
      </c>
      <c r="F991">
        <v>33</v>
      </c>
      <c r="H991" t="s">
        <v>984</v>
      </c>
      <c r="I991">
        <v>69</v>
      </c>
      <c r="K991" t="s">
        <v>986</v>
      </c>
      <c r="L991">
        <v>82</v>
      </c>
    </row>
    <row r="992" spans="1:12">
      <c r="A992" t="s">
        <v>1094</v>
      </c>
      <c r="B992">
        <v>12</v>
      </c>
      <c r="C992">
        <f t="shared" si="15"/>
        <v>60</v>
      </c>
      <c r="E992" t="s">
        <v>991</v>
      </c>
      <c r="F992">
        <v>31</v>
      </c>
      <c r="H992" t="s">
        <v>985</v>
      </c>
      <c r="I992">
        <v>38</v>
      </c>
      <c r="K992" t="s">
        <v>987</v>
      </c>
      <c r="L992">
        <v>53</v>
      </c>
    </row>
    <row r="993" spans="1:12">
      <c r="A993" t="s">
        <v>1095</v>
      </c>
      <c r="B993">
        <v>36</v>
      </c>
      <c r="C993">
        <f t="shared" si="15"/>
        <v>180</v>
      </c>
      <c r="E993" t="s">
        <v>992</v>
      </c>
      <c r="F993">
        <v>34</v>
      </c>
      <c r="H993" t="s">
        <v>986</v>
      </c>
      <c r="I993">
        <v>15</v>
      </c>
      <c r="K993" t="s">
        <v>989</v>
      </c>
      <c r="L993">
        <v>65</v>
      </c>
    </row>
    <row r="994" spans="1:12">
      <c r="A994" t="s">
        <v>1096</v>
      </c>
      <c r="B994">
        <v>12</v>
      </c>
      <c r="C994">
        <f t="shared" si="15"/>
        <v>60</v>
      </c>
      <c r="E994" t="s">
        <v>1097</v>
      </c>
      <c r="F994">
        <v>34</v>
      </c>
      <c r="H994" t="s">
        <v>987</v>
      </c>
      <c r="I994">
        <v>50</v>
      </c>
      <c r="K994" t="s">
        <v>990</v>
      </c>
      <c r="L994">
        <v>87</v>
      </c>
    </row>
    <row r="995" spans="1:12">
      <c r="A995" t="s">
        <v>1098</v>
      </c>
      <c r="B995">
        <v>28</v>
      </c>
      <c r="C995">
        <f t="shared" si="15"/>
        <v>140</v>
      </c>
      <c r="E995" t="s">
        <v>993</v>
      </c>
      <c r="F995">
        <v>44</v>
      </c>
      <c r="H995" t="s">
        <v>989</v>
      </c>
      <c r="I995">
        <v>30</v>
      </c>
      <c r="K995" t="s">
        <v>991</v>
      </c>
      <c r="L995">
        <v>41</v>
      </c>
    </row>
    <row r="996" spans="1:12">
      <c r="A996" t="s">
        <v>1099</v>
      </c>
      <c r="B996">
        <v>24</v>
      </c>
      <c r="C996">
        <f t="shared" si="15"/>
        <v>120</v>
      </c>
      <c r="E996" t="s">
        <v>994</v>
      </c>
      <c r="F996">
        <v>31</v>
      </c>
      <c r="H996" t="s">
        <v>990</v>
      </c>
      <c r="I996">
        <v>29</v>
      </c>
      <c r="K996" t="s">
        <v>992</v>
      </c>
      <c r="L996">
        <v>50</v>
      </c>
    </row>
    <row r="997" spans="1:12">
      <c r="A997" t="s">
        <v>1100</v>
      </c>
      <c r="B997">
        <v>36</v>
      </c>
      <c r="C997">
        <f t="shared" si="15"/>
        <v>180</v>
      </c>
      <c r="E997" t="s">
        <v>995</v>
      </c>
      <c r="F997">
        <v>45</v>
      </c>
      <c r="H997" t="s">
        <v>991</v>
      </c>
      <c r="I997">
        <v>50</v>
      </c>
      <c r="K997" t="s">
        <v>1097</v>
      </c>
      <c r="L997">
        <v>92</v>
      </c>
    </row>
    <row r="998" spans="1:12">
      <c r="A998" t="s">
        <v>1101</v>
      </c>
      <c r="B998">
        <v>21</v>
      </c>
      <c r="C998">
        <f t="shared" si="15"/>
        <v>105</v>
      </c>
      <c r="E998" t="s">
        <v>996</v>
      </c>
      <c r="F998">
        <v>37</v>
      </c>
      <c r="H998" t="s">
        <v>992</v>
      </c>
      <c r="I998">
        <v>22</v>
      </c>
      <c r="K998" t="s">
        <v>993</v>
      </c>
      <c r="L998">
        <v>75</v>
      </c>
    </row>
    <row r="999" spans="1:12">
      <c r="A999" t="s">
        <v>1102</v>
      </c>
      <c r="B999">
        <v>23</v>
      </c>
      <c r="C999">
        <f t="shared" si="15"/>
        <v>115</v>
      </c>
      <c r="H999" t="s">
        <v>1097</v>
      </c>
      <c r="I999">
        <v>59</v>
      </c>
      <c r="K999" t="s">
        <v>994</v>
      </c>
      <c r="L999">
        <v>74</v>
      </c>
    </row>
    <row r="1000" spans="1:12">
      <c r="A1000" t="s">
        <v>1103</v>
      </c>
      <c r="B1000">
        <v>12</v>
      </c>
      <c r="C1000">
        <f t="shared" si="15"/>
        <v>60</v>
      </c>
      <c r="H1000" t="s">
        <v>993</v>
      </c>
      <c r="I1000">
        <v>19</v>
      </c>
      <c r="K1000" t="s">
        <v>995</v>
      </c>
      <c r="L1000">
        <v>66</v>
      </c>
    </row>
    <row r="1001" spans="1:12">
      <c r="A1001" t="s">
        <v>1104</v>
      </c>
      <c r="B1001">
        <v>20</v>
      </c>
      <c r="C1001">
        <f t="shared" si="15"/>
        <v>100</v>
      </c>
      <c r="H1001" t="s">
        <v>994</v>
      </c>
      <c r="I1001">
        <v>70</v>
      </c>
      <c r="K1001" t="s">
        <v>996</v>
      </c>
      <c r="L1001">
        <v>71</v>
      </c>
    </row>
    <row r="1002" spans="1:12">
      <c r="H1002" t="s">
        <v>995</v>
      </c>
      <c r="I1002">
        <v>72</v>
      </c>
    </row>
    <row r="1003" spans="1:12">
      <c r="H1003" t="s">
        <v>996</v>
      </c>
      <c r="I1003">
        <v>37</v>
      </c>
    </row>
    <row r="1004" spans="1:12">
      <c r="H1004" t="s">
        <v>997</v>
      </c>
      <c r="I1004">
        <v>62</v>
      </c>
    </row>
    <row r="1005" spans="1:12">
      <c r="H1005" t="s">
        <v>998</v>
      </c>
      <c r="I1005">
        <v>46</v>
      </c>
    </row>
    <row r="1006" spans="1:12">
      <c r="H1006" t="s">
        <v>1000</v>
      </c>
      <c r="I1006">
        <v>51</v>
      </c>
    </row>
    <row r="1007" spans="1:12">
      <c r="H1007" t="s">
        <v>1001</v>
      </c>
      <c r="I1007">
        <v>37</v>
      </c>
    </row>
    <row r="1008" spans="1:12">
      <c r="H1008" t="s">
        <v>1002</v>
      </c>
      <c r="I1008">
        <v>25</v>
      </c>
    </row>
    <row r="1009" spans="8:9">
      <c r="H1009" t="s">
        <v>1003</v>
      </c>
      <c r="I1009">
        <v>34</v>
      </c>
    </row>
    <row r="1010" spans="8:9">
      <c r="H1010" t="s">
        <v>1004</v>
      </c>
      <c r="I1010">
        <v>44</v>
      </c>
    </row>
    <row r="1011" spans="8:9">
      <c r="H1011" t="s">
        <v>1005</v>
      </c>
      <c r="I1011">
        <v>63</v>
      </c>
    </row>
    <row r="1012" spans="8:9">
      <c r="H1012" t="s">
        <v>1006</v>
      </c>
      <c r="I1012">
        <v>64</v>
      </c>
    </row>
    <row r="1013" spans="8:9">
      <c r="H1013" t="s">
        <v>1007</v>
      </c>
      <c r="I1013">
        <v>73</v>
      </c>
    </row>
    <row r="1014" spans="8:9">
      <c r="H1014" t="s">
        <v>1008</v>
      </c>
      <c r="I1014">
        <v>65</v>
      </c>
    </row>
    <row r="1015" spans="8:9">
      <c r="H1015" t="s">
        <v>1009</v>
      </c>
      <c r="I1015">
        <v>117</v>
      </c>
    </row>
    <row r="1016" spans="8:9">
      <c r="H1016" t="s">
        <v>1011</v>
      </c>
      <c r="I1016">
        <v>76</v>
      </c>
    </row>
    <row r="1017" spans="8:9">
      <c r="H1017" t="s">
        <v>1012</v>
      </c>
      <c r="I1017">
        <v>30</v>
      </c>
    </row>
    <row r="1018" spans="8:9">
      <c r="H1018" t="s">
        <v>1013</v>
      </c>
      <c r="I1018">
        <v>38</v>
      </c>
    </row>
    <row r="1019" spans="8:9">
      <c r="H1019" t="s">
        <v>1014</v>
      </c>
      <c r="I1019">
        <v>60</v>
      </c>
    </row>
    <row r="1020" spans="8:9">
      <c r="H1020" t="s">
        <v>1015</v>
      </c>
      <c r="I1020">
        <v>45</v>
      </c>
    </row>
    <row r="1021" spans="8:9">
      <c r="H1021" t="s">
        <v>1016</v>
      </c>
      <c r="I1021">
        <v>52</v>
      </c>
    </row>
    <row r="1022" spans="8:9">
      <c r="H1022" t="s">
        <v>1017</v>
      </c>
      <c r="I1022">
        <v>44</v>
      </c>
    </row>
    <row r="1023" spans="8:9">
      <c r="H1023" t="s">
        <v>1018</v>
      </c>
      <c r="I1023">
        <v>65</v>
      </c>
    </row>
    <row r="1024" spans="8:9">
      <c r="H1024" t="s">
        <v>1019</v>
      </c>
      <c r="I1024">
        <v>56</v>
      </c>
    </row>
    <row r="1025" spans="8:9">
      <c r="H1025" t="s">
        <v>1020</v>
      </c>
      <c r="I1025">
        <v>42</v>
      </c>
    </row>
    <row r="1026" spans="8:9">
      <c r="H1026" t="s">
        <v>1022</v>
      </c>
      <c r="I1026">
        <v>71</v>
      </c>
    </row>
    <row r="1027" spans="8:9">
      <c r="H1027" t="s">
        <v>1023</v>
      </c>
      <c r="I1027">
        <v>17</v>
      </c>
    </row>
    <row r="1028" spans="8:9">
      <c r="H1028" t="s">
        <v>1024</v>
      </c>
      <c r="I1028">
        <v>21</v>
      </c>
    </row>
    <row r="1029" spans="8:9">
      <c r="H1029" t="s">
        <v>1025</v>
      </c>
      <c r="I1029">
        <v>60</v>
      </c>
    </row>
    <row r="1030" spans="8:9">
      <c r="H1030" t="s">
        <v>1026</v>
      </c>
      <c r="I1030">
        <v>74</v>
      </c>
    </row>
    <row r="1031" spans="8:9">
      <c r="H1031" t="s">
        <v>1027</v>
      </c>
      <c r="I1031">
        <v>49</v>
      </c>
    </row>
    <row r="1032" spans="8:9">
      <c r="H1032" t="s">
        <v>1028</v>
      </c>
      <c r="I1032">
        <v>66</v>
      </c>
    </row>
    <row r="1033" spans="8:9">
      <c r="H1033" t="s">
        <v>1029</v>
      </c>
      <c r="I1033">
        <v>46</v>
      </c>
    </row>
    <row r="1034" spans="8:9">
      <c r="H1034" t="s">
        <v>1030</v>
      </c>
      <c r="I1034">
        <v>56</v>
      </c>
    </row>
    <row r="1035" spans="8:9">
      <c r="H1035" t="s">
        <v>1031</v>
      </c>
      <c r="I1035">
        <v>55</v>
      </c>
    </row>
    <row r="1036" spans="8:9">
      <c r="H1036" t="s">
        <v>1033</v>
      </c>
      <c r="I1036">
        <v>22</v>
      </c>
    </row>
    <row r="1037" spans="8:9">
      <c r="H1037" t="s">
        <v>1034</v>
      </c>
      <c r="I1037">
        <v>43</v>
      </c>
    </row>
    <row r="1038" spans="8:9">
      <c r="H1038" t="s">
        <v>1035</v>
      </c>
      <c r="I1038">
        <v>57</v>
      </c>
    </row>
    <row r="1039" spans="8:9">
      <c r="H1039" t="s">
        <v>1036</v>
      </c>
      <c r="I1039">
        <v>39</v>
      </c>
    </row>
    <row r="1040" spans="8:9">
      <c r="H1040" t="s">
        <v>1037</v>
      </c>
      <c r="I1040">
        <v>36</v>
      </c>
    </row>
    <row r="1041" spans="8:9">
      <c r="H1041" t="s">
        <v>1038</v>
      </c>
      <c r="I1041">
        <v>33</v>
      </c>
    </row>
    <row r="1042" spans="8:9">
      <c r="H1042" t="s">
        <v>1039</v>
      </c>
      <c r="I1042">
        <v>69</v>
      </c>
    </row>
    <row r="1043" spans="8:9">
      <c r="H1043" t="s">
        <v>1040</v>
      </c>
      <c r="I1043">
        <v>56</v>
      </c>
    </row>
    <row r="1044" spans="8:9">
      <c r="H1044" t="s">
        <v>1041</v>
      </c>
      <c r="I1044">
        <v>58</v>
      </c>
    </row>
    <row r="1045" spans="8:9">
      <c r="H1045" t="s">
        <v>1042</v>
      </c>
      <c r="I1045">
        <v>35</v>
      </c>
    </row>
    <row r="1046" spans="8:9">
      <c r="H1046" t="s">
        <v>1044</v>
      </c>
      <c r="I1046">
        <v>66</v>
      </c>
    </row>
    <row r="1047" spans="8:9">
      <c r="H1047" t="s">
        <v>1045</v>
      </c>
      <c r="I1047">
        <v>54</v>
      </c>
    </row>
    <row r="1048" spans="8:9">
      <c r="H1048" t="s">
        <v>1046</v>
      </c>
      <c r="I1048">
        <v>76</v>
      </c>
    </row>
    <row r="1049" spans="8:9">
      <c r="H1049" t="s">
        <v>1047</v>
      </c>
      <c r="I1049">
        <v>19</v>
      </c>
    </row>
    <row r="1050" spans="8:9">
      <c r="H1050" t="s">
        <v>1048</v>
      </c>
      <c r="I1050">
        <v>32</v>
      </c>
    </row>
    <row r="1051" spans="8:9">
      <c r="H1051" t="s">
        <v>1049</v>
      </c>
      <c r="I1051">
        <v>60</v>
      </c>
    </row>
    <row r="1052" spans="8:9">
      <c r="H1052" t="s">
        <v>1050</v>
      </c>
      <c r="I1052">
        <v>77</v>
      </c>
    </row>
    <row r="1053" spans="8:9">
      <c r="H1053" t="s">
        <v>1051</v>
      </c>
      <c r="I1053">
        <v>75</v>
      </c>
    </row>
    <row r="1054" spans="8:9">
      <c r="H1054" t="s">
        <v>1052</v>
      </c>
      <c r="I1054">
        <v>30</v>
      </c>
    </row>
    <row r="1055" spans="8:9">
      <c r="H1055" t="s">
        <v>1053</v>
      </c>
      <c r="I1055">
        <v>36</v>
      </c>
    </row>
    <row r="1056" spans="8:9">
      <c r="H1056" t="s">
        <v>1055</v>
      </c>
      <c r="I1056">
        <v>48</v>
      </c>
    </row>
    <row r="1057" spans="8:9">
      <c r="H1057" t="s">
        <v>1056</v>
      </c>
      <c r="I1057">
        <v>49</v>
      </c>
    </row>
    <row r="1058" spans="8:9">
      <c r="H1058" t="s">
        <v>1057</v>
      </c>
      <c r="I1058">
        <v>75</v>
      </c>
    </row>
    <row r="1059" spans="8:9">
      <c r="H1059" t="s">
        <v>1058</v>
      </c>
      <c r="I1059">
        <v>59</v>
      </c>
    </row>
    <row r="1060" spans="8:9">
      <c r="H1060" t="s">
        <v>1059</v>
      </c>
      <c r="I1060">
        <v>54</v>
      </c>
    </row>
    <row r="1061" spans="8:9">
      <c r="H1061" t="s">
        <v>1060</v>
      </c>
      <c r="I1061">
        <v>41</v>
      </c>
    </row>
    <row r="1062" spans="8:9">
      <c r="H1062" t="s">
        <v>1061</v>
      </c>
      <c r="I1062">
        <v>45</v>
      </c>
    </row>
    <row r="1063" spans="8:9">
      <c r="H1063" t="s">
        <v>1062</v>
      </c>
      <c r="I1063">
        <v>37</v>
      </c>
    </row>
    <row r="1064" spans="8:9">
      <c r="H1064" t="s">
        <v>1063</v>
      </c>
      <c r="I1064">
        <v>44</v>
      </c>
    </row>
    <row r="1065" spans="8:9">
      <c r="H1065" t="s">
        <v>1065</v>
      </c>
      <c r="I1065">
        <v>53</v>
      </c>
    </row>
    <row r="1066" spans="8:9">
      <c r="H1066" t="s">
        <v>1066</v>
      </c>
      <c r="I1066">
        <v>43</v>
      </c>
    </row>
    <row r="1067" spans="8:9">
      <c r="H1067" t="s">
        <v>1067</v>
      </c>
      <c r="I1067">
        <v>45</v>
      </c>
    </row>
    <row r="1068" spans="8:9">
      <c r="H1068" t="s">
        <v>1068</v>
      </c>
      <c r="I1068">
        <v>51</v>
      </c>
    </row>
    <row r="1069" spans="8:9">
      <c r="H1069" t="s">
        <v>1069</v>
      </c>
      <c r="I1069">
        <v>40</v>
      </c>
    </row>
    <row r="1070" spans="8:9">
      <c r="H1070" t="s">
        <v>1070</v>
      </c>
      <c r="I1070">
        <v>33</v>
      </c>
    </row>
    <row r="1071" spans="8:9">
      <c r="H1071" t="s">
        <v>1071</v>
      </c>
      <c r="I1071">
        <v>47</v>
      </c>
    </row>
    <row r="1072" spans="8:9">
      <c r="H1072" t="s">
        <v>1072</v>
      </c>
      <c r="I1072">
        <v>60</v>
      </c>
    </row>
    <row r="1073" spans="8:9">
      <c r="H1073" t="s">
        <v>1073</v>
      </c>
      <c r="I1073">
        <v>70</v>
      </c>
    </row>
    <row r="1074" spans="8:9">
      <c r="H1074" t="s">
        <v>1074</v>
      </c>
      <c r="I1074">
        <v>53</v>
      </c>
    </row>
    <row r="1075" spans="8:9">
      <c r="H1075" t="s">
        <v>1076</v>
      </c>
      <c r="I1075">
        <v>55</v>
      </c>
    </row>
    <row r="1076" spans="8:9">
      <c r="H1076" t="s">
        <v>1077</v>
      </c>
      <c r="I1076">
        <v>88</v>
      </c>
    </row>
    <row r="1077" spans="8:9">
      <c r="H1077" t="s">
        <v>1078</v>
      </c>
      <c r="I1077">
        <v>25</v>
      </c>
    </row>
    <row r="1078" spans="8:9">
      <c r="H1078" t="s">
        <v>1079</v>
      </c>
      <c r="I1078">
        <v>22</v>
      </c>
    </row>
    <row r="1079" spans="8:9">
      <c r="H1079" t="s">
        <v>1080</v>
      </c>
      <c r="I1079">
        <v>12</v>
      </c>
    </row>
    <row r="1080" spans="8:9">
      <c r="H1080" t="s">
        <v>1081</v>
      </c>
      <c r="I1080">
        <v>48</v>
      </c>
    </row>
    <row r="1081" spans="8:9">
      <c r="H1081" t="s">
        <v>1082</v>
      </c>
      <c r="I1081">
        <v>74</v>
      </c>
    </row>
    <row r="1082" spans="8:9">
      <c r="H1082" t="s">
        <v>1083</v>
      </c>
      <c r="I1082">
        <v>30</v>
      </c>
    </row>
    <row r="1083" spans="8:9">
      <c r="H1083" t="s">
        <v>1084</v>
      </c>
      <c r="I1083">
        <v>19</v>
      </c>
    </row>
    <row r="1084" spans="8:9">
      <c r="H1084" t="s">
        <v>1085</v>
      </c>
      <c r="I1084">
        <v>39</v>
      </c>
    </row>
    <row r="1085" spans="8:9">
      <c r="H1085" t="s">
        <v>1087</v>
      </c>
      <c r="I1085">
        <v>36</v>
      </c>
    </row>
    <row r="1086" spans="8:9">
      <c r="H1086" t="s">
        <v>1088</v>
      </c>
      <c r="I1086">
        <v>83</v>
      </c>
    </row>
    <row r="1087" spans="8:9">
      <c r="H1087" t="s">
        <v>1089</v>
      </c>
      <c r="I1087">
        <v>62</v>
      </c>
    </row>
    <row r="1088" spans="8:9">
      <c r="H1088" t="s">
        <v>1090</v>
      </c>
      <c r="I1088">
        <v>29</v>
      </c>
    </row>
    <row r="1089" spans="8:9">
      <c r="H1089" t="s">
        <v>1091</v>
      </c>
      <c r="I1089">
        <v>62</v>
      </c>
    </row>
    <row r="1090" spans="8:9">
      <c r="H1090" t="s">
        <v>1092</v>
      </c>
      <c r="I1090">
        <v>46</v>
      </c>
    </row>
    <row r="1091" spans="8:9">
      <c r="H1091" t="s">
        <v>1093</v>
      </c>
      <c r="I1091">
        <v>51</v>
      </c>
    </row>
    <row r="1092" spans="8:9">
      <c r="H1092" t="s">
        <v>1094</v>
      </c>
      <c r="I1092">
        <v>73</v>
      </c>
    </row>
    <row r="1093" spans="8:9">
      <c r="H1093" t="s">
        <v>1095</v>
      </c>
      <c r="I1093">
        <v>21</v>
      </c>
    </row>
    <row r="1094" spans="8:9">
      <c r="H1094" t="s">
        <v>1096</v>
      </c>
      <c r="I1094">
        <v>56</v>
      </c>
    </row>
    <row r="1095" spans="8:9">
      <c r="H1095" t="s">
        <v>1098</v>
      </c>
      <c r="I1095">
        <v>55</v>
      </c>
    </row>
    <row r="1096" spans="8:9">
      <c r="H1096" t="s">
        <v>1099</v>
      </c>
      <c r="I1096">
        <v>25</v>
      </c>
    </row>
    <row r="1097" spans="8:9">
      <c r="H1097" t="s">
        <v>1100</v>
      </c>
      <c r="I1097">
        <v>68</v>
      </c>
    </row>
    <row r="1098" spans="8:9">
      <c r="H1098" t="s">
        <v>1101</v>
      </c>
      <c r="I1098">
        <v>82</v>
      </c>
    </row>
    <row r="1099" spans="8:9">
      <c r="H1099" t="s">
        <v>1102</v>
      </c>
      <c r="I1099">
        <v>56</v>
      </c>
    </row>
    <row r="1100" spans="8:9">
      <c r="H1100" t="s">
        <v>1103</v>
      </c>
      <c r="I1100">
        <v>51</v>
      </c>
    </row>
    <row r="1101" spans="8:9">
      <c r="H1101" t="s">
        <v>1104</v>
      </c>
      <c r="I1101">
        <v>17</v>
      </c>
    </row>
  </sheetData>
  <autoFilter ref="A1:B1002" xr:uid="{2CF28F14-74E0-4E17-8D3A-5A1957686D79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B3B4-5618-4948-9FE9-BD538BC46108}">
  <dimension ref="A2:L1102"/>
  <sheetViews>
    <sheetView topLeftCell="A2" workbookViewId="0">
      <selection activeCell="L13" sqref="L13"/>
    </sheetView>
  </sheetViews>
  <sheetFormatPr defaultRowHeight="15"/>
  <cols>
    <col min="2" max="2" width="35.85546875" bestFit="1" customWidth="1"/>
    <col min="3" max="3" width="28.28515625" customWidth="1"/>
    <col min="4" max="4" width="29.85546875" customWidth="1"/>
    <col min="5" max="5" width="29.140625" customWidth="1"/>
    <col min="9" max="9" width="15.28515625" bestFit="1" customWidth="1"/>
    <col min="10" max="10" width="14" bestFit="1" customWidth="1"/>
    <col min="11" max="11" width="15.85546875" bestFit="1" customWidth="1"/>
    <col min="12" max="12" width="15.7109375" bestFit="1" customWidth="1"/>
  </cols>
  <sheetData>
    <row r="2" spans="1:12">
      <c r="A2" t="s">
        <v>0</v>
      </c>
      <c r="B2" t="s">
        <v>1105</v>
      </c>
      <c r="C2" t="s">
        <v>1106</v>
      </c>
      <c r="D2" t="s">
        <v>1107</v>
      </c>
      <c r="E2" t="s">
        <v>1108</v>
      </c>
      <c r="H2" s="9" t="s">
        <v>0</v>
      </c>
      <c r="I2" t="s">
        <v>1109</v>
      </c>
      <c r="J2" t="s">
        <v>1110</v>
      </c>
      <c r="K2" t="s">
        <v>1111</v>
      </c>
      <c r="L2" t="s">
        <v>1112</v>
      </c>
    </row>
    <row r="3" spans="1:12">
      <c r="A3" t="s">
        <v>5</v>
      </c>
      <c r="B3" s="1">
        <f>_xlfn.XLOOKUP(A3,'VENDA MES'!A:A,'VENDA MES'!B:B,"0",0)/30</f>
        <v>1.1666666666666667</v>
      </c>
      <c r="C3" s="1">
        <f>SUM(_xlfn.XLOOKUP(A3,'VENDA MES'!A:A,'VENDA MES'!B:B,0,0),_xlfn.XLOOKUP(A3,'VENDA MES'!E:E,'VENDA MES'!F:F,"0",0))/60</f>
        <v>1</v>
      </c>
      <c r="D3" s="1">
        <f>SUM(_xlfn.XLOOKUP(A3,'VENDA MES'!A:A,'VENDA MES'!B:B,"0",0),_xlfn.XLOOKUP(MEDIDAS!A3,'VENDA MES'!E:E,'VENDA MES'!F:F,"0",0),_xlfn.XLOOKUP(A3,'VENDA MES'!H:H,'VENDA MES'!I:I,"0",0))/90</f>
        <v>1.1444444444444444</v>
      </c>
      <c r="E3" s="1">
        <f>SUM(_xlfn.XLOOKUP(A3,'VENDA MES'!A:A,'VENDA MES'!B:B,"0",0),_xlfn.XLOOKUP(MEDIDAS!A3,'VENDA MES'!E:E,'VENDA MES'!F:F,"0",0),_xlfn.XLOOKUP(MEDIDAS!A3,'VENDA MES'!H:H,'VENDA MES'!I:I,"0",0),_xlfn.XLOOKUP(MEDIDAS!A3,'VENDA MES'!K:K,'VENDA MES'!L:L,"0",0))/120</f>
        <v>1.4583333333333333</v>
      </c>
      <c r="H3" s="10" t="s">
        <v>5</v>
      </c>
      <c r="I3">
        <v>24</v>
      </c>
      <c r="J3" s="7">
        <v>24</v>
      </c>
      <c r="K3" s="7">
        <v>48</v>
      </c>
      <c r="L3" s="7">
        <v>60</v>
      </c>
    </row>
    <row r="4" spans="1:12">
      <c r="A4" t="s">
        <v>6</v>
      </c>
      <c r="B4" s="1">
        <f>_xlfn.XLOOKUP(A4,'VENDA MES'!A:A,'VENDA MES'!B:B,"0",0)/30</f>
        <v>0.66666666666666663</v>
      </c>
      <c r="C4" s="1">
        <f>SUM(_xlfn.XLOOKUP(A4,'VENDA MES'!A:A,'VENDA MES'!B:B,0,0),_xlfn.XLOOKUP(A4,'VENDA MES'!E:E,'VENDA MES'!F:F,"0",0))/60</f>
        <v>0.95</v>
      </c>
      <c r="D4" s="1">
        <f>SUM(_xlfn.XLOOKUP(A4,'VENDA MES'!A:A,'VENDA MES'!B:B,"0",0),_xlfn.XLOOKUP(MEDIDAS!A4,'VENDA MES'!E:E,'VENDA MES'!F:F,"0",0),_xlfn.XLOOKUP(A4,'VENDA MES'!H:H,'VENDA MES'!I:I,"0",0))/90</f>
        <v>1.1222222222222222</v>
      </c>
      <c r="E4" s="1">
        <f>SUM(_xlfn.XLOOKUP(A4,'VENDA MES'!A:A,'VENDA MES'!B:B,"0",0),_xlfn.XLOOKUP(MEDIDAS!A4,'VENDA MES'!E:E,'VENDA MES'!F:F,"0",0),_xlfn.XLOOKUP(MEDIDAS!A4,'VENDA MES'!H:H,'VENDA MES'!I:I,"0",0),_xlfn.XLOOKUP(MEDIDAS!A4,'VENDA MES'!K:K,'VENDA MES'!L:L,"0",0))/120</f>
        <v>1.6083333333333334</v>
      </c>
      <c r="H4" s="10" t="s">
        <v>6</v>
      </c>
      <c r="I4">
        <v>24</v>
      </c>
      <c r="J4" s="7">
        <v>24</v>
      </c>
      <c r="K4" s="7">
        <v>48</v>
      </c>
      <c r="L4" s="7">
        <v>60</v>
      </c>
    </row>
    <row r="5" spans="1:12">
      <c r="A5" t="s">
        <v>7</v>
      </c>
      <c r="B5" s="1">
        <f>_xlfn.XLOOKUP(A5,'VENDA MES'!A:A,'VENDA MES'!B:B,"0",0)/30</f>
        <v>1.4</v>
      </c>
      <c r="C5" s="1">
        <f>SUM(_xlfn.XLOOKUP(A5,'VENDA MES'!A:A,'VENDA MES'!B:B,0,0),_xlfn.XLOOKUP(A5,'VENDA MES'!E:E,'VENDA MES'!F:F,"0",0))/60</f>
        <v>1.3333333333333333</v>
      </c>
      <c r="D5" s="1">
        <f>SUM(_xlfn.XLOOKUP(A5,'VENDA MES'!A:A,'VENDA MES'!B:B,"0",0),_xlfn.XLOOKUP(MEDIDAS!A5,'VENDA MES'!E:E,'VENDA MES'!F:F,"0",0),_xlfn.XLOOKUP(A5,'VENDA MES'!H:H,'VENDA MES'!I:I,"0",0))/90</f>
        <v>1.3444444444444446</v>
      </c>
      <c r="E5" s="1">
        <f>SUM(_xlfn.XLOOKUP(A5,'VENDA MES'!A:A,'VENDA MES'!B:B,"0",0),_xlfn.XLOOKUP(MEDIDAS!A5,'VENDA MES'!E:E,'VENDA MES'!F:F,"0",0),_xlfn.XLOOKUP(MEDIDAS!A5,'VENDA MES'!H:H,'VENDA MES'!I:I,"0",0),_xlfn.XLOOKUP(MEDIDAS!A5,'VENDA MES'!K:K,'VENDA MES'!L:L,"0",0))/120</f>
        <v>1.8583333333333334</v>
      </c>
      <c r="H5" s="10" t="s">
        <v>7</v>
      </c>
      <c r="I5">
        <v>24</v>
      </c>
      <c r="J5" s="7">
        <v>24</v>
      </c>
      <c r="K5" s="7">
        <v>48</v>
      </c>
      <c r="L5" s="7">
        <v>60</v>
      </c>
    </row>
    <row r="6" spans="1:12">
      <c r="A6" t="s">
        <v>8</v>
      </c>
      <c r="B6" s="1">
        <f>_xlfn.XLOOKUP(A6,'VENDA MES'!A:A,'VENDA MES'!B:B,"0",0)/30</f>
        <v>0.36666666666666664</v>
      </c>
      <c r="C6" s="1">
        <f>SUM(_xlfn.XLOOKUP(A6,'VENDA MES'!A:A,'VENDA MES'!B:B,0,0),_xlfn.XLOOKUP(A6,'VENDA MES'!E:E,'VENDA MES'!F:F,"0",0))/60</f>
        <v>0.66666666666666663</v>
      </c>
      <c r="D6" s="1">
        <f>SUM(_xlfn.XLOOKUP(A6,'VENDA MES'!A:A,'VENDA MES'!B:B,"0",0),_xlfn.XLOOKUP(MEDIDAS!A6,'VENDA MES'!E:E,'VENDA MES'!F:F,"0",0),_xlfn.XLOOKUP(A6,'VENDA MES'!H:H,'VENDA MES'!I:I,"0",0))/90</f>
        <v>0.78888888888888886</v>
      </c>
      <c r="E6" s="1">
        <f>SUM(_xlfn.XLOOKUP(A6,'VENDA MES'!A:A,'VENDA MES'!B:B,"0",0),_xlfn.XLOOKUP(MEDIDAS!A6,'VENDA MES'!E:E,'VENDA MES'!F:F,"0",0),_xlfn.XLOOKUP(MEDIDAS!A6,'VENDA MES'!H:H,'VENDA MES'!I:I,"0",0),_xlfn.XLOOKUP(MEDIDAS!A6,'VENDA MES'!K:K,'VENDA MES'!L:L,"0",0))/120</f>
        <v>1.1166666666666667</v>
      </c>
      <c r="H6" s="10" t="s">
        <v>8</v>
      </c>
      <c r="I6">
        <v>24</v>
      </c>
      <c r="J6" s="7">
        <v>24</v>
      </c>
      <c r="K6" s="7">
        <v>48</v>
      </c>
      <c r="L6" s="7">
        <v>60</v>
      </c>
    </row>
    <row r="7" spans="1:12">
      <c r="A7" t="s">
        <v>9</v>
      </c>
      <c r="B7" s="1">
        <f>_xlfn.XLOOKUP(A7,'VENDA MES'!A:A,'VENDA MES'!B:B,"0",0)/30</f>
        <v>0.33333333333333331</v>
      </c>
      <c r="C7" s="1">
        <f>SUM(_xlfn.XLOOKUP(A7,'VENDA MES'!A:A,'VENDA MES'!B:B,0,0),_xlfn.XLOOKUP(A7,'VENDA MES'!E:E,'VENDA MES'!F:F,"0",0))/60</f>
        <v>1.4833333333333334</v>
      </c>
      <c r="D7" s="1">
        <f>SUM(_xlfn.XLOOKUP(A7,'VENDA MES'!A:A,'VENDA MES'!B:B,"0",0),_xlfn.XLOOKUP(MEDIDAS!A7,'VENDA MES'!E:E,'VENDA MES'!F:F,"0",0),_xlfn.XLOOKUP(A7,'VENDA MES'!H:H,'VENDA MES'!I:I,"0",0))/90</f>
        <v>1.3777777777777778</v>
      </c>
      <c r="E7" s="1">
        <f>SUM(_xlfn.XLOOKUP(A7,'VENDA MES'!A:A,'VENDA MES'!B:B,"0",0),_xlfn.XLOOKUP(MEDIDAS!A7,'VENDA MES'!E:E,'VENDA MES'!F:F,"0",0),_xlfn.XLOOKUP(MEDIDAS!A7,'VENDA MES'!H:H,'VENDA MES'!I:I,"0",0),_xlfn.XLOOKUP(MEDIDAS!A7,'VENDA MES'!K:K,'VENDA MES'!L:L,"0",0))/120</f>
        <v>1.7666666666666666</v>
      </c>
      <c r="H7" s="10" t="s">
        <v>9</v>
      </c>
      <c r="I7">
        <v>24</v>
      </c>
      <c r="J7" s="7">
        <v>24</v>
      </c>
      <c r="K7" s="7">
        <v>48</v>
      </c>
      <c r="L7" s="7">
        <v>60</v>
      </c>
    </row>
    <row r="8" spans="1:12">
      <c r="A8" t="s">
        <v>11</v>
      </c>
      <c r="B8" s="1">
        <f>_xlfn.XLOOKUP(A8,'VENDA MES'!A:A,'VENDA MES'!B:B,"0",0)/30</f>
        <v>0</v>
      </c>
      <c r="C8" s="1">
        <f>SUM(_xlfn.XLOOKUP(A8,'VENDA MES'!A:A,'VENDA MES'!B:B,0,0),_xlfn.XLOOKUP(A8,'VENDA MES'!E:E,'VENDA MES'!F:F,"0",0))/60</f>
        <v>0.4</v>
      </c>
      <c r="D8" s="1">
        <f>SUM(_xlfn.XLOOKUP(A8,'VENDA MES'!A:A,'VENDA MES'!B:B,"0",0),_xlfn.XLOOKUP(MEDIDAS!A8,'VENDA MES'!E:E,'VENDA MES'!F:F,"0",0),_xlfn.XLOOKUP(A8,'VENDA MES'!H:H,'VENDA MES'!I:I,"0",0))/90</f>
        <v>0.9555555555555556</v>
      </c>
      <c r="E8" s="1">
        <f>SUM(_xlfn.XLOOKUP(A8,'VENDA MES'!A:A,'VENDA MES'!B:B,"0",0),_xlfn.XLOOKUP(MEDIDAS!A8,'VENDA MES'!E:E,'VENDA MES'!F:F,"0",0),_xlfn.XLOOKUP(MEDIDAS!A8,'VENDA MES'!H:H,'VENDA MES'!I:I,"0",0),_xlfn.XLOOKUP(MEDIDAS!A8,'VENDA MES'!K:K,'VENDA MES'!L:L,"0",0))/120</f>
        <v>1.1333333333333333</v>
      </c>
      <c r="H8" s="10" t="s">
        <v>11</v>
      </c>
      <c r="I8">
        <v>24</v>
      </c>
      <c r="J8" s="7">
        <v>24</v>
      </c>
      <c r="K8" s="7">
        <v>48</v>
      </c>
      <c r="L8" s="7">
        <v>60</v>
      </c>
    </row>
    <row r="9" spans="1:12">
      <c r="A9" t="s">
        <v>10</v>
      </c>
      <c r="B9" s="1">
        <f>_xlfn.XLOOKUP(A9,'VENDA MES'!A:A,'VENDA MES'!B:B,"0",0)/30</f>
        <v>0.96666666666666667</v>
      </c>
      <c r="C9" s="1">
        <f>SUM(_xlfn.XLOOKUP(A9,'VENDA MES'!A:A,'VENDA MES'!B:B,0,0),_xlfn.XLOOKUP(A9,'VENDA MES'!E:E,'VENDA MES'!F:F,"0",0))/60</f>
        <v>0.85</v>
      </c>
      <c r="D9" s="1">
        <f>SUM(_xlfn.XLOOKUP(A9,'VENDA MES'!A:A,'VENDA MES'!B:B,"0",0),_xlfn.XLOOKUP(MEDIDAS!A9,'VENDA MES'!E:E,'VENDA MES'!F:F,"0",0),_xlfn.XLOOKUP(A9,'VENDA MES'!H:H,'VENDA MES'!I:I,"0",0))/90</f>
        <v>0.88888888888888884</v>
      </c>
      <c r="E9" s="1">
        <f>SUM(_xlfn.XLOOKUP(A9,'VENDA MES'!A:A,'VENDA MES'!B:B,"0",0),_xlfn.XLOOKUP(MEDIDAS!A9,'VENDA MES'!E:E,'VENDA MES'!F:F,"0",0),_xlfn.XLOOKUP(MEDIDAS!A9,'VENDA MES'!H:H,'VENDA MES'!I:I,"0",0),_xlfn.XLOOKUP(MEDIDAS!A9,'VENDA MES'!K:K,'VENDA MES'!L:L,"0",0))/120</f>
        <v>1.175</v>
      </c>
      <c r="H9" s="10" t="s">
        <v>10</v>
      </c>
      <c r="I9">
        <v>24</v>
      </c>
      <c r="J9" s="7">
        <v>24</v>
      </c>
      <c r="K9" s="7">
        <v>48</v>
      </c>
      <c r="L9" s="7">
        <v>60</v>
      </c>
    </row>
    <row r="10" spans="1:12">
      <c r="A10" t="s">
        <v>12</v>
      </c>
      <c r="B10" s="1">
        <f>_xlfn.XLOOKUP(A10,'VENDA MES'!A:A,'VENDA MES'!B:B,"0",0)/30</f>
        <v>1</v>
      </c>
      <c r="C10" s="1">
        <f>SUM(_xlfn.XLOOKUP(A10,'VENDA MES'!A:A,'VENDA MES'!B:B,0,0),_xlfn.XLOOKUP(A10,'VENDA MES'!E:E,'VENDA MES'!F:F,"0",0))/60</f>
        <v>0.95</v>
      </c>
      <c r="D10" s="1">
        <f>SUM(_xlfn.XLOOKUP(A10,'VENDA MES'!A:A,'VENDA MES'!B:B,"0",0),_xlfn.XLOOKUP(MEDIDAS!A10,'VENDA MES'!E:E,'VENDA MES'!F:F,"0",0),_xlfn.XLOOKUP(A10,'VENDA MES'!H:H,'VENDA MES'!I:I,"0",0))/90</f>
        <v>1.2222222222222223</v>
      </c>
      <c r="E10" s="1">
        <f>SUM(_xlfn.XLOOKUP(A10,'VENDA MES'!A:A,'VENDA MES'!B:B,"0",0),_xlfn.XLOOKUP(MEDIDAS!A10,'VENDA MES'!E:E,'VENDA MES'!F:F,"0",0),_xlfn.XLOOKUP(MEDIDAS!A10,'VENDA MES'!H:H,'VENDA MES'!I:I,"0",0),_xlfn.XLOOKUP(MEDIDAS!A10,'VENDA MES'!K:K,'VENDA MES'!L:L,"0",0))/120</f>
        <v>1.5083333333333333</v>
      </c>
      <c r="H10" s="10" t="s">
        <v>12</v>
      </c>
      <c r="I10">
        <v>24</v>
      </c>
      <c r="J10" s="7">
        <v>24</v>
      </c>
      <c r="K10" s="7">
        <v>48</v>
      </c>
      <c r="L10" s="7">
        <v>60</v>
      </c>
    </row>
    <row r="11" spans="1:12">
      <c r="A11" t="s">
        <v>13</v>
      </c>
      <c r="B11" s="1">
        <f>_xlfn.XLOOKUP(A11,'VENDA MES'!A:A,'VENDA MES'!B:B,"0",0)/30</f>
        <v>0.9</v>
      </c>
      <c r="C11" s="1">
        <f>SUM(_xlfn.XLOOKUP(A11,'VENDA MES'!A:A,'VENDA MES'!B:B,0,0),_xlfn.XLOOKUP(A11,'VENDA MES'!E:E,'VENDA MES'!F:F,"0",0))/60</f>
        <v>1.1333333333333333</v>
      </c>
      <c r="D11" s="1">
        <f>SUM(_xlfn.XLOOKUP(A11,'VENDA MES'!A:A,'VENDA MES'!B:B,"0",0),_xlfn.XLOOKUP(MEDIDAS!A11,'VENDA MES'!E:E,'VENDA MES'!F:F,"0",0),_xlfn.XLOOKUP(A11,'VENDA MES'!H:H,'VENDA MES'!I:I,"0",0))/90</f>
        <v>1.3444444444444446</v>
      </c>
      <c r="E11" s="1">
        <f>SUM(_xlfn.XLOOKUP(A11,'VENDA MES'!A:A,'VENDA MES'!B:B,"0",0),_xlfn.XLOOKUP(MEDIDAS!A11,'VENDA MES'!E:E,'VENDA MES'!F:F,"0",0),_xlfn.XLOOKUP(MEDIDAS!A11,'VENDA MES'!H:H,'VENDA MES'!I:I,"0",0),_xlfn.XLOOKUP(MEDIDAS!A11,'VENDA MES'!K:K,'VENDA MES'!L:L,"0",0))/120</f>
        <v>1.2250000000000001</v>
      </c>
      <c r="H11" s="10" t="s">
        <v>13</v>
      </c>
      <c r="I11">
        <v>24</v>
      </c>
      <c r="J11" s="7">
        <v>24</v>
      </c>
      <c r="K11" s="7">
        <v>48</v>
      </c>
      <c r="L11" s="7">
        <v>60</v>
      </c>
    </row>
    <row r="12" spans="1:12">
      <c r="A12" t="s">
        <v>14</v>
      </c>
      <c r="B12" s="1">
        <f>_xlfn.XLOOKUP(A12,'VENDA MES'!A:A,'VENDA MES'!B:B,"0",0)/30</f>
        <v>0.8</v>
      </c>
      <c r="C12" s="1">
        <f>SUM(_xlfn.XLOOKUP(A12,'VENDA MES'!A:A,'VENDA MES'!B:B,0,0),_xlfn.XLOOKUP(A12,'VENDA MES'!E:E,'VENDA MES'!F:F,"0",0))/60</f>
        <v>1.5</v>
      </c>
      <c r="D12" s="1">
        <f>SUM(_xlfn.XLOOKUP(A12,'VENDA MES'!A:A,'VENDA MES'!B:B,"0",0),_xlfn.XLOOKUP(MEDIDAS!A12,'VENDA MES'!E:E,'VENDA MES'!F:F,"0",0),_xlfn.XLOOKUP(A12,'VENDA MES'!H:H,'VENDA MES'!I:I,"0",0))/90</f>
        <v>1.7222222222222223</v>
      </c>
      <c r="E12" s="1">
        <f>SUM(_xlfn.XLOOKUP(A12,'VENDA MES'!A:A,'VENDA MES'!B:B,"0",0),_xlfn.XLOOKUP(MEDIDAS!A12,'VENDA MES'!E:E,'VENDA MES'!F:F,"0",0),_xlfn.XLOOKUP(MEDIDAS!A12,'VENDA MES'!H:H,'VENDA MES'!I:I,"0",0),_xlfn.XLOOKUP(MEDIDAS!A12,'VENDA MES'!K:K,'VENDA MES'!L:L,"0",0))/120</f>
        <v>2.1333333333333333</v>
      </c>
      <c r="H12" s="10" t="s">
        <v>14</v>
      </c>
      <c r="I12">
        <v>24</v>
      </c>
      <c r="J12" s="7">
        <v>24</v>
      </c>
      <c r="K12" s="7">
        <v>48</v>
      </c>
      <c r="L12" s="7">
        <v>60</v>
      </c>
    </row>
    <row r="13" spans="1:12">
      <c r="A13" t="s">
        <v>15</v>
      </c>
      <c r="B13" s="1">
        <f>_xlfn.XLOOKUP(A13,'VENDA MES'!A:A,'VENDA MES'!B:B,"0",0)/30</f>
        <v>0.43333333333333335</v>
      </c>
      <c r="C13" s="1">
        <f>SUM(_xlfn.XLOOKUP(A13,'VENDA MES'!A:A,'VENDA MES'!B:B,0,0),_xlfn.XLOOKUP(A13,'VENDA MES'!E:E,'VENDA MES'!F:F,"0",0))/60</f>
        <v>0.7</v>
      </c>
      <c r="D13" s="1">
        <f>SUM(_xlfn.XLOOKUP(A13,'VENDA MES'!A:A,'VENDA MES'!B:B,"0",0),_xlfn.XLOOKUP(MEDIDAS!A13,'VENDA MES'!E:E,'VENDA MES'!F:F,"0",0),_xlfn.XLOOKUP(A13,'VENDA MES'!H:H,'VENDA MES'!I:I,"0",0))/90</f>
        <v>1.211111111111111</v>
      </c>
      <c r="E13" s="1">
        <f>SUM(_xlfn.XLOOKUP(A13,'VENDA MES'!A:A,'VENDA MES'!B:B,"0",0),_xlfn.XLOOKUP(MEDIDAS!A13,'VENDA MES'!E:E,'VENDA MES'!F:F,"0",0),_xlfn.XLOOKUP(MEDIDAS!A13,'VENDA MES'!H:H,'VENDA MES'!I:I,"0",0),_xlfn.XLOOKUP(MEDIDAS!A13,'VENDA MES'!K:K,'VENDA MES'!L:L,"0",0))/120</f>
        <v>1.2</v>
      </c>
      <c r="H13" s="10" t="s">
        <v>15</v>
      </c>
      <c r="I13">
        <v>5</v>
      </c>
      <c r="J13" s="7">
        <v>5</v>
      </c>
      <c r="K13" s="7">
        <v>10</v>
      </c>
      <c r="L13" s="7">
        <v>12.5</v>
      </c>
    </row>
    <row r="14" spans="1:12">
      <c r="A14" t="s">
        <v>16</v>
      </c>
      <c r="B14" s="1">
        <f>_xlfn.XLOOKUP(A14,'VENDA MES'!A:A,'VENDA MES'!B:B,"0",0)/30</f>
        <v>0.53333333333333333</v>
      </c>
      <c r="C14" s="1">
        <f>SUM(_xlfn.XLOOKUP(A14,'VENDA MES'!A:A,'VENDA MES'!B:B,0,0),_xlfn.XLOOKUP(A14,'VENDA MES'!E:E,'VENDA MES'!F:F,"0",0))/60</f>
        <v>0.6166666666666667</v>
      </c>
      <c r="D14" s="1">
        <f>SUM(_xlfn.XLOOKUP(A14,'VENDA MES'!A:A,'VENDA MES'!B:B,"0",0),_xlfn.XLOOKUP(MEDIDAS!A14,'VENDA MES'!E:E,'VENDA MES'!F:F,"0",0),_xlfn.XLOOKUP(A14,'VENDA MES'!H:H,'VENDA MES'!I:I,"0",0))/90</f>
        <v>0.88888888888888884</v>
      </c>
      <c r="E14" s="1">
        <f>SUM(_xlfn.XLOOKUP(A14,'VENDA MES'!A:A,'VENDA MES'!B:B,"0",0),_xlfn.XLOOKUP(MEDIDAS!A14,'VENDA MES'!E:E,'VENDA MES'!F:F,"0",0),_xlfn.XLOOKUP(MEDIDAS!A14,'VENDA MES'!H:H,'VENDA MES'!I:I,"0",0),_xlfn.XLOOKUP(MEDIDAS!A14,'VENDA MES'!K:K,'VENDA MES'!L:L,"0",0))/120</f>
        <v>1.1499999999999999</v>
      </c>
      <c r="H14" s="10" t="s">
        <v>16</v>
      </c>
      <c r="I14">
        <v>5</v>
      </c>
      <c r="J14" s="7">
        <v>5</v>
      </c>
      <c r="K14" s="7">
        <v>10</v>
      </c>
      <c r="L14" s="7">
        <v>12.5</v>
      </c>
    </row>
    <row r="15" spans="1:12">
      <c r="A15" t="s">
        <v>17</v>
      </c>
      <c r="B15" s="1">
        <f>_xlfn.XLOOKUP(A15,'VENDA MES'!A:A,'VENDA MES'!B:B,"0",0)/30</f>
        <v>1.2666666666666666</v>
      </c>
      <c r="C15" s="1">
        <f>SUM(_xlfn.XLOOKUP(A15,'VENDA MES'!A:A,'VENDA MES'!B:B,0,0),_xlfn.XLOOKUP(A15,'VENDA MES'!E:E,'VENDA MES'!F:F,"0",0))/60</f>
        <v>1.1000000000000001</v>
      </c>
      <c r="D15" s="1">
        <f>SUM(_xlfn.XLOOKUP(A15,'VENDA MES'!A:A,'VENDA MES'!B:B,"0",0),_xlfn.XLOOKUP(MEDIDAS!A15,'VENDA MES'!E:E,'VENDA MES'!F:F,"0",0),_xlfn.XLOOKUP(A15,'VENDA MES'!H:H,'VENDA MES'!I:I,"0",0))/90</f>
        <v>1.5888888888888888</v>
      </c>
      <c r="E15" s="1">
        <f>SUM(_xlfn.XLOOKUP(A15,'VENDA MES'!A:A,'VENDA MES'!B:B,"0",0),_xlfn.XLOOKUP(MEDIDAS!A15,'VENDA MES'!E:E,'VENDA MES'!F:F,"0",0),_xlfn.XLOOKUP(MEDIDAS!A15,'VENDA MES'!H:H,'VENDA MES'!I:I,"0",0),_xlfn.XLOOKUP(MEDIDAS!A15,'VENDA MES'!K:K,'VENDA MES'!L:L,"0",0))/120</f>
        <v>1.5666666666666667</v>
      </c>
      <c r="H15" s="10" t="s">
        <v>17</v>
      </c>
      <c r="I15">
        <v>5</v>
      </c>
      <c r="J15" s="7">
        <v>5</v>
      </c>
      <c r="K15" s="7">
        <v>10</v>
      </c>
      <c r="L15" s="7">
        <v>12.5</v>
      </c>
    </row>
    <row r="16" spans="1:12">
      <c r="A16" t="s">
        <v>18</v>
      </c>
      <c r="B16" s="1">
        <f>_xlfn.XLOOKUP(A16,'VENDA MES'!A:A,'VENDA MES'!B:B,"0",0)/30</f>
        <v>1.2</v>
      </c>
      <c r="C16" s="1">
        <f>SUM(_xlfn.XLOOKUP(A16,'VENDA MES'!A:A,'VENDA MES'!B:B,0,0),_xlfn.XLOOKUP(A16,'VENDA MES'!E:E,'VENDA MES'!F:F,"0",0))/60</f>
        <v>1</v>
      </c>
      <c r="D16" s="1">
        <f>SUM(_xlfn.XLOOKUP(A16,'VENDA MES'!A:A,'VENDA MES'!B:B,"0",0),_xlfn.XLOOKUP(MEDIDAS!A16,'VENDA MES'!E:E,'VENDA MES'!F:F,"0",0),_xlfn.XLOOKUP(A16,'VENDA MES'!H:H,'VENDA MES'!I:I,"0",0))/90</f>
        <v>0.94444444444444442</v>
      </c>
      <c r="E16" s="1">
        <f>SUM(_xlfn.XLOOKUP(A16,'VENDA MES'!A:A,'VENDA MES'!B:B,"0",0),_xlfn.XLOOKUP(MEDIDAS!A16,'VENDA MES'!E:E,'VENDA MES'!F:F,"0",0),_xlfn.XLOOKUP(MEDIDAS!A16,'VENDA MES'!H:H,'VENDA MES'!I:I,"0",0),_xlfn.XLOOKUP(MEDIDAS!A16,'VENDA MES'!K:K,'VENDA MES'!L:L,"0",0))/120</f>
        <v>1.2333333333333334</v>
      </c>
      <c r="H16" s="10" t="s">
        <v>18</v>
      </c>
      <c r="I16">
        <v>5</v>
      </c>
      <c r="J16" s="7">
        <v>5</v>
      </c>
      <c r="K16" s="7">
        <v>10</v>
      </c>
      <c r="L16" s="7">
        <v>12.5</v>
      </c>
    </row>
    <row r="17" spans="1:12">
      <c r="A17" t="s">
        <v>19</v>
      </c>
      <c r="B17" s="1">
        <f>_xlfn.XLOOKUP(A17,'VENDA MES'!A:A,'VENDA MES'!B:B,"0",0)/30</f>
        <v>1.4</v>
      </c>
      <c r="C17" s="1">
        <f>SUM(_xlfn.XLOOKUP(A17,'VENDA MES'!A:A,'VENDA MES'!B:B,0,0),_xlfn.XLOOKUP(A17,'VENDA MES'!E:E,'VENDA MES'!F:F,"0",0))/60</f>
        <v>1.8166666666666667</v>
      </c>
      <c r="D17" s="1">
        <f>SUM(_xlfn.XLOOKUP(A17,'VENDA MES'!A:A,'VENDA MES'!B:B,"0",0),_xlfn.XLOOKUP(MEDIDAS!A17,'VENDA MES'!E:E,'VENDA MES'!F:F,"0",0),_xlfn.XLOOKUP(A17,'VENDA MES'!H:H,'VENDA MES'!I:I,"0",0))/90</f>
        <v>1.9</v>
      </c>
      <c r="E17" s="1">
        <f>SUM(_xlfn.XLOOKUP(A17,'VENDA MES'!A:A,'VENDA MES'!B:B,"0",0),_xlfn.XLOOKUP(MEDIDAS!A17,'VENDA MES'!E:E,'VENDA MES'!F:F,"0",0),_xlfn.XLOOKUP(MEDIDAS!A17,'VENDA MES'!H:H,'VENDA MES'!I:I,"0",0),_xlfn.XLOOKUP(MEDIDAS!A17,'VENDA MES'!K:K,'VENDA MES'!L:L,"0",0))/120</f>
        <v>2.15</v>
      </c>
      <c r="H17" s="10" t="s">
        <v>19</v>
      </c>
      <c r="I17">
        <v>5</v>
      </c>
      <c r="J17" s="7">
        <v>5</v>
      </c>
      <c r="K17" s="7">
        <v>10</v>
      </c>
      <c r="L17" s="7">
        <v>12.5</v>
      </c>
    </row>
    <row r="18" spans="1:12">
      <c r="A18" t="s">
        <v>22</v>
      </c>
      <c r="B18" s="1">
        <f>_xlfn.XLOOKUP(A18,'VENDA MES'!A:A,'VENDA MES'!B:B,"0",0)/30</f>
        <v>0</v>
      </c>
      <c r="C18" s="1">
        <f>SUM(_xlfn.XLOOKUP(A18,'VENDA MES'!A:A,'VENDA MES'!B:B,0,0),_xlfn.XLOOKUP(A18,'VENDA MES'!E:E,'VENDA MES'!F:F,"0",0))/60</f>
        <v>1.2666666666666666</v>
      </c>
      <c r="D18" s="1">
        <f>SUM(_xlfn.XLOOKUP(A18,'VENDA MES'!A:A,'VENDA MES'!B:B,"0",0),_xlfn.XLOOKUP(MEDIDAS!A18,'VENDA MES'!E:E,'VENDA MES'!F:F,"0",0),_xlfn.XLOOKUP(A18,'VENDA MES'!H:H,'VENDA MES'!I:I,"0",0))/90</f>
        <v>1.4555555555555555</v>
      </c>
      <c r="E18" s="1">
        <f>SUM(_xlfn.XLOOKUP(A18,'VENDA MES'!A:A,'VENDA MES'!B:B,"0",0),_xlfn.XLOOKUP(MEDIDAS!A18,'VENDA MES'!E:E,'VENDA MES'!F:F,"0",0),_xlfn.XLOOKUP(MEDIDAS!A18,'VENDA MES'!H:H,'VENDA MES'!I:I,"0",0),_xlfn.XLOOKUP(MEDIDAS!A18,'VENDA MES'!K:K,'VENDA MES'!L:L,"0",0))/120</f>
        <v>1.45</v>
      </c>
      <c r="H18" s="10" t="s">
        <v>22</v>
      </c>
      <c r="I18">
        <v>5</v>
      </c>
      <c r="J18" s="7">
        <v>5</v>
      </c>
      <c r="K18" s="7">
        <v>10</v>
      </c>
      <c r="L18" s="7">
        <v>12.5</v>
      </c>
    </row>
    <row r="19" spans="1:12">
      <c r="A19" t="s">
        <v>20</v>
      </c>
      <c r="B19" s="1">
        <f>_xlfn.XLOOKUP(A19,'VENDA MES'!A:A,'VENDA MES'!B:B,"0",0)/30</f>
        <v>0.6</v>
      </c>
      <c r="C19" s="1">
        <f>SUM(_xlfn.XLOOKUP(A19,'VENDA MES'!A:A,'VENDA MES'!B:B,0,0),_xlfn.XLOOKUP(A19,'VENDA MES'!E:E,'VENDA MES'!F:F,"0",0))/60</f>
        <v>0.8833333333333333</v>
      </c>
      <c r="D19" s="1">
        <f>SUM(_xlfn.XLOOKUP(A19,'VENDA MES'!A:A,'VENDA MES'!B:B,"0",0),_xlfn.XLOOKUP(MEDIDAS!A19,'VENDA MES'!E:E,'VENDA MES'!F:F,"0",0),_xlfn.XLOOKUP(A19,'VENDA MES'!H:H,'VENDA MES'!I:I,"0",0))/90</f>
        <v>1.211111111111111</v>
      </c>
      <c r="E19" s="1">
        <f>SUM(_xlfn.XLOOKUP(A19,'VENDA MES'!A:A,'VENDA MES'!B:B,"0",0),_xlfn.XLOOKUP(MEDIDAS!A19,'VENDA MES'!E:E,'VENDA MES'!F:F,"0",0),_xlfn.XLOOKUP(MEDIDAS!A19,'VENDA MES'!H:H,'VENDA MES'!I:I,"0",0),_xlfn.XLOOKUP(MEDIDAS!A19,'VENDA MES'!K:K,'VENDA MES'!L:L,"0",0))/120</f>
        <v>1.3666666666666667</v>
      </c>
      <c r="H19" s="10" t="s">
        <v>20</v>
      </c>
      <c r="I19">
        <v>5</v>
      </c>
      <c r="J19" s="7">
        <v>5</v>
      </c>
      <c r="K19" s="7">
        <v>10</v>
      </c>
      <c r="L19" s="7">
        <v>12.5</v>
      </c>
    </row>
    <row r="20" spans="1:12">
      <c r="A20" t="s">
        <v>21</v>
      </c>
      <c r="B20" s="1">
        <f>_xlfn.XLOOKUP(A20,'VENDA MES'!A:A,'VENDA MES'!B:B,"0",0)/30</f>
        <v>1.2333333333333334</v>
      </c>
      <c r="C20" s="1">
        <f>SUM(_xlfn.XLOOKUP(A20,'VENDA MES'!A:A,'VENDA MES'!B:B,0,0),_xlfn.XLOOKUP(A20,'VENDA MES'!E:E,'VENDA MES'!F:F,"0",0))/60</f>
        <v>1.7666666666666666</v>
      </c>
      <c r="D20" s="1">
        <f>SUM(_xlfn.XLOOKUP(A20,'VENDA MES'!A:A,'VENDA MES'!B:B,"0",0),_xlfn.XLOOKUP(MEDIDAS!A20,'VENDA MES'!E:E,'VENDA MES'!F:F,"0",0),_xlfn.XLOOKUP(A20,'VENDA MES'!H:H,'VENDA MES'!I:I,"0",0))/90</f>
        <v>1.3777777777777778</v>
      </c>
      <c r="E20" s="1">
        <f>SUM(_xlfn.XLOOKUP(A20,'VENDA MES'!A:A,'VENDA MES'!B:B,"0",0),_xlfn.XLOOKUP(MEDIDAS!A20,'VENDA MES'!E:E,'VENDA MES'!F:F,"0",0),_xlfn.XLOOKUP(MEDIDAS!A20,'VENDA MES'!H:H,'VENDA MES'!I:I,"0",0),_xlfn.XLOOKUP(MEDIDAS!A20,'VENDA MES'!K:K,'VENDA MES'!L:L,"0",0))/120</f>
        <v>2.0499999999999998</v>
      </c>
      <c r="H20" s="10" t="s">
        <v>21</v>
      </c>
      <c r="I20">
        <v>5</v>
      </c>
      <c r="J20" s="7">
        <v>5</v>
      </c>
      <c r="K20" s="7">
        <v>10</v>
      </c>
      <c r="L20" s="7">
        <v>12.5</v>
      </c>
    </row>
    <row r="21" spans="1:12">
      <c r="A21" t="s">
        <v>23</v>
      </c>
      <c r="B21" s="1">
        <f>_xlfn.XLOOKUP(A21,'VENDA MES'!A:A,'VENDA MES'!B:B,"0",0)/30</f>
        <v>0.83333333333333337</v>
      </c>
      <c r="C21" s="1">
        <f>SUM(_xlfn.XLOOKUP(A21,'VENDA MES'!A:A,'VENDA MES'!B:B,0,0),_xlfn.XLOOKUP(A21,'VENDA MES'!E:E,'VENDA MES'!F:F,"0",0))/60</f>
        <v>1.2333333333333334</v>
      </c>
      <c r="D21" s="1">
        <f>SUM(_xlfn.XLOOKUP(A21,'VENDA MES'!A:A,'VENDA MES'!B:B,"0",0),_xlfn.XLOOKUP(MEDIDAS!A21,'VENDA MES'!E:E,'VENDA MES'!F:F,"0",0),_xlfn.XLOOKUP(A21,'VENDA MES'!H:H,'VENDA MES'!I:I,"0",0))/90</f>
        <v>1.3333333333333333</v>
      </c>
      <c r="E21" s="1">
        <f>SUM(_xlfn.XLOOKUP(A21,'VENDA MES'!A:A,'VENDA MES'!B:B,"0",0),_xlfn.XLOOKUP(MEDIDAS!A21,'VENDA MES'!E:E,'VENDA MES'!F:F,"0",0),_xlfn.XLOOKUP(MEDIDAS!A21,'VENDA MES'!H:H,'VENDA MES'!I:I,"0",0),_xlfn.XLOOKUP(MEDIDAS!A21,'VENDA MES'!K:K,'VENDA MES'!L:L,"0",0))/120</f>
        <v>1.45</v>
      </c>
      <c r="H21" s="10" t="s">
        <v>23</v>
      </c>
      <c r="I21">
        <v>5</v>
      </c>
      <c r="J21" s="7">
        <v>5</v>
      </c>
      <c r="K21" s="7">
        <v>10</v>
      </c>
      <c r="L21" s="7">
        <v>12.5</v>
      </c>
    </row>
    <row r="22" spans="1:12">
      <c r="A22" t="s">
        <v>24</v>
      </c>
      <c r="B22" s="1">
        <f>_xlfn.XLOOKUP(A22,'VENDA MES'!A:A,'VENDA MES'!B:B,"0",0)/30</f>
        <v>0.43333333333333335</v>
      </c>
      <c r="C22" s="1">
        <f>SUM(_xlfn.XLOOKUP(A22,'VENDA MES'!A:A,'VENDA MES'!B:B,0,0),_xlfn.XLOOKUP(A22,'VENDA MES'!E:E,'VENDA MES'!F:F,"0",0))/60</f>
        <v>0.83333333333333337</v>
      </c>
      <c r="D22" s="1">
        <f>SUM(_xlfn.XLOOKUP(A22,'VENDA MES'!A:A,'VENDA MES'!B:B,"0",0),_xlfn.XLOOKUP(MEDIDAS!A22,'VENDA MES'!E:E,'VENDA MES'!F:F,"0",0),_xlfn.XLOOKUP(A22,'VENDA MES'!H:H,'VENDA MES'!I:I,"0",0))/90</f>
        <v>1.3</v>
      </c>
      <c r="E22" s="1">
        <f>SUM(_xlfn.XLOOKUP(A22,'VENDA MES'!A:A,'VENDA MES'!B:B,"0",0),_xlfn.XLOOKUP(MEDIDAS!A22,'VENDA MES'!E:E,'VENDA MES'!F:F,"0",0),_xlfn.XLOOKUP(MEDIDAS!A22,'VENDA MES'!H:H,'VENDA MES'!I:I,"0",0),_xlfn.XLOOKUP(MEDIDAS!A22,'VENDA MES'!K:K,'VENDA MES'!L:L,"0",0))/120</f>
        <v>1.4833333333333334</v>
      </c>
      <c r="H22" s="10" t="s">
        <v>24</v>
      </c>
      <c r="I22">
        <v>5</v>
      </c>
      <c r="J22" s="7">
        <v>5</v>
      </c>
      <c r="K22" s="7">
        <v>10</v>
      </c>
      <c r="L22" s="7">
        <v>12.5</v>
      </c>
    </row>
    <row r="23" spans="1:12">
      <c r="A23" t="s">
        <v>25</v>
      </c>
      <c r="B23" s="1">
        <f>_xlfn.XLOOKUP(A23,'VENDA MES'!A:A,'VENDA MES'!B:B,"0",0)/30</f>
        <v>1.4</v>
      </c>
      <c r="C23" s="1">
        <f>SUM(_xlfn.XLOOKUP(A23,'VENDA MES'!A:A,'VENDA MES'!B:B,0,0),_xlfn.XLOOKUP(A23,'VENDA MES'!E:E,'VENDA MES'!F:F,"0",0))/60</f>
        <v>1.5833333333333333</v>
      </c>
      <c r="D23" s="1">
        <f>SUM(_xlfn.XLOOKUP(A23,'VENDA MES'!A:A,'VENDA MES'!B:B,"0",0),_xlfn.XLOOKUP(MEDIDAS!A23,'VENDA MES'!E:E,'VENDA MES'!F:F,"0",0),_xlfn.XLOOKUP(A23,'VENDA MES'!H:H,'VENDA MES'!I:I,"0",0))/90</f>
        <v>1.8333333333333333</v>
      </c>
      <c r="E23" s="1">
        <f>SUM(_xlfn.XLOOKUP(A23,'VENDA MES'!A:A,'VENDA MES'!B:B,"0",0),_xlfn.XLOOKUP(MEDIDAS!A23,'VENDA MES'!E:E,'VENDA MES'!F:F,"0",0),_xlfn.XLOOKUP(MEDIDAS!A23,'VENDA MES'!H:H,'VENDA MES'!I:I,"0",0),_xlfn.XLOOKUP(MEDIDAS!A23,'VENDA MES'!K:K,'VENDA MES'!L:L,"0",0))/120</f>
        <v>1.7749999999999999</v>
      </c>
      <c r="H23" s="10" t="s">
        <v>25</v>
      </c>
      <c r="I23">
        <v>60</v>
      </c>
      <c r="J23" s="7">
        <v>60</v>
      </c>
      <c r="K23" s="7">
        <v>120</v>
      </c>
      <c r="L23" s="7">
        <v>150</v>
      </c>
    </row>
    <row r="24" spans="1:12">
      <c r="A24" t="s">
        <v>26</v>
      </c>
      <c r="B24" s="1">
        <f>_xlfn.XLOOKUP(A24,'VENDA MES'!A:A,'VENDA MES'!B:B,"0",0)/30</f>
        <v>0.4</v>
      </c>
      <c r="C24" s="1">
        <f>SUM(_xlfn.XLOOKUP(A24,'VENDA MES'!A:A,'VENDA MES'!B:B,0,0),_xlfn.XLOOKUP(A24,'VENDA MES'!E:E,'VENDA MES'!F:F,"0",0))/60</f>
        <v>1.05</v>
      </c>
      <c r="D24" s="1">
        <f>SUM(_xlfn.XLOOKUP(A24,'VENDA MES'!A:A,'VENDA MES'!B:B,"0",0),_xlfn.XLOOKUP(MEDIDAS!A24,'VENDA MES'!E:E,'VENDA MES'!F:F,"0",0),_xlfn.XLOOKUP(A24,'VENDA MES'!H:H,'VENDA MES'!I:I,"0",0))/90</f>
        <v>1.4222222222222223</v>
      </c>
      <c r="E24" s="1">
        <f>SUM(_xlfn.XLOOKUP(A24,'VENDA MES'!A:A,'VENDA MES'!B:B,"0",0),_xlfn.XLOOKUP(MEDIDAS!A24,'VENDA MES'!E:E,'VENDA MES'!F:F,"0",0),_xlfn.XLOOKUP(MEDIDAS!A24,'VENDA MES'!H:H,'VENDA MES'!I:I,"0",0),_xlfn.XLOOKUP(MEDIDAS!A24,'VENDA MES'!K:K,'VENDA MES'!L:L,"0",0))/120</f>
        <v>1.3583333333333334</v>
      </c>
      <c r="H24" s="10" t="s">
        <v>26</v>
      </c>
      <c r="I24">
        <v>60</v>
      </c>
      <c r="J24" s="7">
        <v>60</v>
      </c>
      <c r="K24" s="7">
        <v>120</v>
      </c>
      <c r="L24" s="7">
        <v>150</v>
      </c>
    </row>
    <row r="25" spans="1:12">
      <c r="A25" t="s">
        <v>27</v>
      </c>
      <c r="B25" s="1">
        <f>_xlfn.XLOOKUP(A25,'VENDA MES'!A:A,'VENDA MES'!B:B,"0",0)/30</f>
        <v>0.5</v>
      </c>
      <c r="C25" s="1">
        <f>SUM(_xlfn.XLOOKUP(A25,'VENDA MES'!A:A,'VENDA MES'!B:B,0,0),_xlfn.XLOOKUP(A25,'VENDA MES'!E:E,'VENDA MES'!F:F,"0",0))/60</f>
        <v>1.2833333333333334</v>
      </c>
      <c r="D25" s="1">
        <f>SUM(_xlfn.XLOOKUP(A25,'VENDA MES'!A:A,'VENDA MES'!B:B,"0",0),_xlfn.XLOOKUP(MEDIDAS!A25,'VENDA MES'!E:E,'VENDA MES'!F:F,"0",0),_xlfn.XLOOKUP(A25,'VENDA MES'!H:H,'VENDA MES'!I:I,"0",0))/90</f>
        <v>1.4777777777777779</v>
      </c>
      <c r="E25" s="1">
        <f>SUM(_xlfn.XLOOKUP(A25,'VENDA MES'!A:A,'VENDA MES'!B:B,"0",0),_xlfn.XLOOKUP(MEDIDAS!A25,'VENDA MES'!E:E,'VENDA MES'!F:F,"0",0),_xlfn.XLOOKUP(MEDIDAS!A25,'VENDA MES'!H:H,'VENDA MES'!I:I,"0",0),_xlfn.XLOOKUP(MEDIDAS!A25,'VENDA MES'!K:K,'VENDA MES'!L:L,"0",0))/120</f>
        <v>1.3583333333333334</v>
      </c>
      <c r="H25" s="10" t="s">
        <v>27</v>
      </c>
      <c r="I25">
        <v>60</v>
      </c>
      <c r="J25" s="7">
        <v>60</v>
      </c>
      <c r="K25" s="7">
        <v>120</v>
      </c>
      <c r="L25" s="7">
        <v>150</v>
      </c>
    </row>
    <row r="26" spans="1:12">
      <c r="A26" t="s">
        <v>28</v>
      </c>
      <c r="B26" s="1">
        <f>_xlfn.XLOOKUP(A26,'VENDA MES'!A:A,'VENDA MES'!B:B,"0",0)/30</f>
        <v>0.56666666666666665</v>
      </c>
      <c r="C26" s="1">
        <f>SUM(_xlfn.XLOOKUP(A26,'VENDA MES'!A:A,'VENDA MES'!B:B,0,0),_xlfn.XLOOKUP(A26,'VENDA MES'!E:E,'VENDA MES'!F:F,"0",0))/60</f>
        <v>1.1166666666666667</v>
      </c>
      <c r="D26" s="1">
        <f>SUM(_xlfn.XLOOKUP(A26,'VENDA MES'!A:A,'VENDA MES'!B:B,"0",0),_xlfn.XLOOKUP(MEDIDAS!A26,'VENDA MES'!E:E,'VENDA MES'!F:F,"0",0),_xlfn.XLOOKUP(A26,'VENDA MES'!H:H,'VENDA MES'!I:I,"0",0))/90</f>
        <v>1.4</v>
      </c>
      <c r="E26" s="1">
        <f>SUM(_xlfn.XLOOKUP(A26,'VENDA MES'!A:A,'VENDA MES'!B:B,"0",0),_xlfn.XLOOKUP(MEDIDAS!A26,'VENDA MES'!E:E,'VENDA MES'!F:F,"0",0),_xlfn.XLOOKUP(MEDIDAS!A26,'VENDA MES'!H:H,'VENDA MES'!I:I,"0",0),_xlfn.XLOOKUP(MEDIDAS!A26,'VENDA MES'!K:K,'VENDA MES'!L:L,"0",0))/120</f>
        <v>1.3583333333333334</v>
      </c>
      <c r="H26" s="10" t="s">
        <v>28</v>
      </c>
      <c r="I26">
        <v>60</v>
      </c>
      <c r="J26" s="7">
        <v>60</v>
      </c>
      <c r="K26" s="7">
        <v>120</v>
      </c>
      <c r="L26" s="7">
        <v>150</v>
      </c>
    </row>
    <row r="27" spans="1:12">
      <c r="A27" t="s">
        <v>29</v>
      </c>
      <c r="B27" s="1">
        <f>_xlfn.XLOOKUP(A27,'VENDA MES'!A:A,'VENDA MES'!B:B,"0",0)/30</f>
        <v>0.93333333333333335</v>
      </c>
      <c r="C27" s="1">
        <f>SUM(_xlfn.XLOOKUP(A27,'VENDA MES'!A:A,'VENDA MES'!B:B,0,0),_xlfn.XLOOKUP(A27,'VENDA MES'!E:E,'VENDA MES'!F:F,"0",0))/60</f>
        <v>1.3833333333333333</v>
      </c>
      <c r="D27" s="1">
        <f>SUM(_xlfn.XLOOKUP(A27,'VENDA MES'!A:A,'VENDA MES'!B:B,"0",0),_xlfn.XLOOKUP(MEDIDAS!A27,'VENDA MES'!E:E,'VENDA MES'!F:F,"0",0),_xlfn.XLOOKUP(A27,'VENDA MES'!H:H,'VENDA MES'!I:I,"0",0))/90</f>
        <v>1.4333333333333333</v>
      </c>
      <c r="E27" s="1">
        <f>SUM(_xlfn.XLOOKUP(A27,'VENDA MES'!A:A,'VENDA MES'!B:B,"0",0),_xlfn.XLOOKUP(MEDIDAS!A27,'VENDA MES'!E:E,'VENDA MES'!F:F,"0",0),_xlfn.XLOOKUP(MEDIDAS!A27,'VENDA MES'!H:H,'VENDA MES'!I:I,"0",0),_xlfn.XLOOKUP(MEDIDAS!A27,'VENDA MES'!K:K,'VENDA MES'!L:L,"0",0))/120</f>
        <v>1.875</v>
      </c>
      <c r="H27" s="10" t="s">
        <v>29</v>
      </c>
      <c r="I27">
        <v>60</v>
      </c>
      <c r="J27" s="7">
        <v>60</v>
      </c>
      <c r="K27" s="7">
        <v>120</v>
      </c>
      <c r="L27" s="7">
        <v>150</v>
      </c>
    </row>
    <row r="28" spans="1:12">
      <c r="A28" t="s">
        <v>33</v>
      </c>
      <c r="B28" s="1">
        <f>_xlfn.XLOOKUP(A28,'VENDA MES'!A:A,'VENDA MES'!B:B,"0",0)/30</f>
        <v>0</v>
      </c>
      <c r="C28" s="1">
        <f>SUM(_xlfn.XLOOKUP(A28,'VENDA MES'!A:A,'VENDA MES'!B:B,0,0),_xlfn.XLOOKUP(A28,'VENDA MES'!E:E,'VENDA MES'!F:F,"0",0))/60</f>
        <v>0.96666666666666667</v>
      </c>
      <c r="D28" s="1">
        <f>SUM(_xlfn.XLOOKUP(A28,'VENDA MES'!A:A,'VENDA MES'!B:B,"0",0),_xlfn.XLOOKUP(MEDIDAS!A28,'VENDA MES'!E:E,'VENDA MES'!F:F,"0",0),_xlfn.XLOOKUP(A28,'VENDA MES'!H:H,'VENDA MES'!I:I,"0",0))/90</f>
        <v>0.84444444444444444</v>
      </c>
      <c r="E28" s="1">
        <f>SUM(_xlfn.XLOOKUP(A28,'VENDA MES'!A:A,'VENDA MES'!B:B,"0",0),_xlfn.XLOOKUP(MEDIDAS!A28,'VENDA MES'!E:E,'VENDA MES'!F:F,"0",0),_xlfn.XLOOKUP(MEDIDAS!A28,'VENDA MES'!H:H,'VENDA MES'!I:I,"0",0),_xlfn.XLOOKUP(MEDIDAS!A28,'VENDA MES'!K:K,'VENDA MES'!L:L,"0",0))/120</f>
        <v>0.91666666666666663</v>
      </c>
      <c r="H28" s="10" t="s">
        <v>33</v>
      </c>
      <c r="I28">
        <v>60</v>
      </c>
      <c r="J28" s="7">
        <v>60</v>
      </c>
      <c r="K28" s="7">
        <v>120</v>
      </c>
      <c r="L28" s="7">
        <v>150</v>
      </c>
    </row>
    <row r="29" spans="1:12">
      <c r="A29" t="s">
        <v>30</v>
      </c>
      <c r="B29" s="1">
        <f>_xlfn.XLOOKUP(A29,'VENDA MES'!A:A,'VENDA MES'!B:B,"0",0)/30</f>
        <v>0.83333333333333337</v>
      </c>
      <c r="C29" s="1">
        <f>SUM(_xlfn.XLOOKUP(A29,'VENDA MES'!A:A,'VENDA MES'!B:B,0,0),_xlfn.XLOOKUP(A29,'VENDA MES'!E:E,'VENDA MES'!F:F,"0",0))/60</f>
        <v>1.5833333333333333</v>
      </c>
      <c r="D29" s="1">
        <f>SUM(_xlfn.XLOOKUP(A29,'VENDA MES'!A:A,'VENDA MES'!B:B,"0",0),_xlfn.XLOOKUP(MEDIDAS!A29,'VENDA MES'!E:E,'VENDA MES'!F:F,"0",0),_xlfn.XLOOKUP(A29,'VENDA MES'!H:H,'VENDA MES'!I:I,"0",0))/90</f>
        <v>1.4111111111111112</v>
      </c>
      <c r="E29" s="1">
        <f>SUM(_xlfn.XLOOKUP(A29,'VENDA MES'!A:A,'VENDA MES'!B:B,"0",0),_xlfn.XLOOKUP(MEDIDAS!A29,'VENDA MES'!E:E,'VENDA MES'!F:F,"0",0),_xlfn.XLOOKUP(MEDIDAS!A29,'VENDA MES'!H:H,'VENDA MES'!I:I,"0",0),_xlfn.XLOOKUP(MEDIDAS!A29,'VENDA MES'!K:K,'VENDA MES'!L:L,"0",0))/120</f>
        <v>1.8833333333333333</v>
      </c>
      <c r="H29" s="10" t="s">
        <v>30</v>
      </c>
      <c r="I29">
        <v>60</v>
      </c>
      <c r="J29" s="7">
        <v>60</v>
      </c>
      <c r="K29" s="7">
        <v>120</v>
      </c>
      <c r="L29" s="7">
        <v>150</v>
      </c>
    </row>
    <row r="30" spans="1:12">
      <c r="A30" t="s">
        <v>31</v>
      </c>
      <c r="B30" s="1">
        <f>_xlfn.XLOOKUP(A30,'VENDA MES'!A:A,'VENDA MES'!B:B,"0",0)/30</f>
        <v>1.0333333333333334</v>
      </c>
      <c r="C30" s="1">
        <f>SUM(_xlfn.XLOOKUP(A30,'VENDA MES'!A:A,'VENDA MES'!B:B,0,0),_xlfn.XLOOKUP(A30,'VENDA MES'!E:E,'VENDA MES'!F:F,"0",0))/60</f>
        <v>1.0833333333333333</v>
      </c>
      <c r="D30" s="1">
        <f>SUM(_xlfn.XLOOKUP(A30,'VENDA MES'!A:A,'VENDA MES'!B:B,"0",0),_xlfn.XLOOKUP(MEDIDAS!A30,'VENDA MES'!E:E,'VENDA MES'!F:F,"0",0),_xlfn.XLOOKUP(A30,'VENDA MES'!H:H,'VENDA MES'!I:I,"0",0))/90</f>
        <v>1.3555555555555556</v>
      </c>
      <c r="E30" s="1">
        <f>SUM(_xlfn.XLOOKUP(A30,'VENDA MES'!A:A,'VENDA MES'!B:B,"0",0),_xlfn.XLOOKUP(MEDIDAS!A30,'VENDA MES'!E:E,'VENDA MES'!F:F,"0",0),_xlfn.XLOOKUP(MEDIDAS!A30,'VENDA MES'!H:H,'VENDA MES'!I:I,"0",0),_xlfn.XLOOKUP(MEDIDAS!A30,'VENDA MES'!K:K,'VENDA MES'!L:L,"0",0))/120</f>
        <v>1.6</v>
      </c>
      <c r="H30" s="10" t="s">
        <v>31</v>
      </c>
      <c r="I30">
        <v>60</v>
      </c>
      <c r="J30" s="7">
        <v>60</v>
      </c>
      <c r="K30" s="7">
        <v>120</v>
      </c>
      <c r="L30" s="7">
        <v>150</v>
      </c>
    </row>
    <row r="31" spans="1:12">
      <c r="A31" t="s">
        <v>32</v>
      </c>
      <c r="B31" s="1">
        <f>_xlfn.XLOOKUP(A31,'VENDA MES'!A:A,'VENDA MES'!B:B,"0",0)/30</f>
        <v>1.2333333333333334</v>
      </c>
      <c r="C31" s="1">
        <f>SUM(_xlfn.XLOOKUP(A31,'VENDA MES'!A:A,'VENDA MES'!B:B,0,0),_xlfn.XLOOKUP(A31,'VENDA MES'!E:E,'VENDA MES'!F:F,"0",0))/60</f>
        <v>1.9333333333333333</v>
      </c>
      <c r="D31" s="1">
        <f>SUM(_xlfn.XLOOKUP(A31,'VENDA MES'!A:A,'VENDA MES'!B:B,"0",0),_xlfn.XLOOKUP(MEDIDAS!A31,'VENDA MES'!E:E,'VENDA MES'!F:F,"0",0),_xlfn.XLOOKUP(A31,'VENDA MES'!H:H,'VENDA MES'!I:I,"0",0))/90</f>
        <v>1.8222222222222222</v>
      </c>
      <c r="E31" s="1">
        <f>SUM(_xlfn.XLOOKUP(A31,'VENDA MES'!A:A,'VENDA MES'!B:B,"0",0),_xlfn.XLOOKUP(MEDIDAS!A31,'VENDA MES'!E:E,'VENDA MES'!F:F,"0",0),_xlfn.XLOOKUP(MEDIDAS!A31,'VENDA MES'!H:H,'VENDA MES'!I:I,"0",0),_xlfn.XLOOKUP(MEDIDAS!A31,'VENDA MES'!K:K,'VENDA MES'!L:L,"0",0))/120</f>
        <v>1.9583333333333333</v>
      </c>
      <c r="H31" s="10" t="s">
        <v>32</v>
      </c>
      <c r="I31">
        <v>60</v>
      </c>
      <c r="J31" s="7">
        <v>60</v>
      </c>
      <c r="K31" s="7">
        <v>120</v>
      </c>
      <c r="L31" s="7">
        <v>150</v>
      </c>
    </row>
    <row r="32" spans="1:12">
      <c r="A32" t="s">
        <v>34</v>
      </c>
      <c r="B32" s="1">
        <f>_xlfn.XLOOKUP(A32,'VENDA MES'!A:A,'VENDA MES'!B:B,"0",0)/30</f>
        <v>1.6333333333333333</v>
      </c>
      <c r="C32" s="1">
        <f>SUM(_xlfn.XLOOKUP(A32,'VENDA MES'!A:A,'VENDA MES'!B:B,0,0),_xlfn.XLOOKUP(A32,'VENDA MES'!E:E,'VENDA MES'!F:F,"0",0))/60</f>
        <v>1.3333333333333333</v>
      </c>
      <c r="D32" s="1">
        <f>SUM(_xlfn.XLOOKUP(A32,'VENDA MES'!A:A,'VENDA MES'!B:B,"0",0),_xlfn.XLOOKUP(MEDIDAS!A32,'VENDA MES'!E:E,'VENDA MES'!F:F,"0",0),_xlfn.XLOOKUP(A32,'VENDA MES'!H:H,'VENDA MES'!I:I,"0",0))/90</f>
        <v>1.4888888888888889</v>
      </c>
      <c r="E32" s="1">
        <f>SUM(_xlfn.XLOOKUP(A32,'VENDA MES'!A:A,'VENDA MES'!B:B,"0",0),_xlfn.XLOOKUP(MEDIDAS!A32,'VENDA MES'!E:E,'VENDA MES'!F:F,"0",0),_xlfn.XLOOKUP(MEDIDAS!A32,'VENDA MES'!H:H,'VENDA MES'!I:I,"0",0),_xlfn.XLOOKUP(MEDIDAS!A32,'VENDA MES'!K:K,'VENDA MES'!L:L,"0",0))/120</f>
        <v>1.8</v>
      </c>
      <c r="H32" s="10" t="s">
        <v>34</v>
      </c>
      <c r="I32">
        <v>60</v>
      </c>
      <c r="J32" s="7">
        <v>60</v>
      </c>
      <c r="K32" s="7">
        <v>120</v>
      </c>
      <c r="L32" s="7">
        <v>150</v>
      </c>
    </row>
    <row r="33" spans="1:12">
      <c r="A33" t="s">
        <v>35</v>
      </c>
      <c r="B33" s="1">
        <f>_xlfn.XLOOKUP(A33,'VENDA MES'!A:A,'VENDA MES'!B:B,"0",0)/30</f>
        <v>0.83333333333333337</v>
      </c>
      <c r="C33" s="1">
        <f>SUM(_xlfn.XLOOKUP(A33,'VENDA MES'!A:A,'VENDA MES'!B:B,0,0),_xlfn.XLOOKUP(A33,'VENDA MES'!E:E,'VENDA MES'!F:F,"0",0))/60</f>
        <v>0.95</v>
      </c>
      <c r="D33" s="1">
        <f>SUM(_xlfn.XLOOKUP(A33,'VENDA MES'!A:A,'VENDA MES'!B:B,"0",0),_xlfn.XLOOKUP(MEDIDAS!A33,'VENDA MES'!E:E,'VENDA MES'!F:F,"0",0),_xlfn.XLOOKUP(A33,'VENDA MES'!H:H,'VENDA MES'!I:I,"0",0))/90</f>
        <v>1.7777777777777777</v>
      </c>
      <c r="E33" s="1">
        <f>SUM(_xlfn.XLOOKUP(A33,'VENDA MES'!A:A,'VENDA MES'!B:B,"0",0),_xlfn.XLOOKUP(MEDIDAS!A33,'VENDA MES'!E:E,'VENDA MES'!F:F,"0",0),_xlfn.XLOOKUP(MEDIDAS!A33,'VENDA MES'!H:H,'VENDA MES'!I:I,"0",0),_xlfn.XLOOKUP(MEDIDAS!A33,'VENDA MES'!K:K,'VENDA MES'!L:L,"0",0))/120</f>
        <v>2.0249999999999999</v>
      </c>
      <c r="H33" s="10" t="s">
        <v>35</v>
      </c>
      <c r="I33">
        <v>16</v>
      </c>
      <c r="J33" s="7">
        <v>16</v>
      </c>
      <c r="K33" s="7">
        <v>32</v>
      </c>
      <c r="L33" s="7">
        <v>40</v>
      </c>
    </row>
    <row r="34" spans="1:12">
      <c r="A34" t="s">
        <v>36</v>
      </c>
      <c r="B34" s="1">
        <f>_xlfn.XLOOKUP(A34,'VENDA MES'!A:A,'VENDA MES'!B:B,"0",0)/30</f>
        <v>0.76666666666666672</v>
      </c>
      <c r="C34" s="1">
        <f>SUM(_xlfn.XLOOKUP(A34,'VENDA MES'!A:A,'VENDA MES'!B:B,0,0),_xlfn.XLOOKUP(A34,'VENDA MES'!E:E,'VENDA MES'!F:F,"0",0))/60</f>
        <v>1.0166666666666666</v>
      </c>
      <c r="D34" s="1">
        <f>SUM(_xlfn.XLOOKUP(A34,'VENDA MES'!A:A,'VENDA MES'!B:B,"0",0),_xlfn.XLOOKUP(MEDIDAS!A34,'VENDA MES'!E:E,'VENDA MES'!F:F,"0",0),_xlfn.XLOOKUP(A34,'VENDA MES'!H:H,'VENDA MES'!I:I,"0",0))/90</f>
        <v>1.2333333333333334</v>
      </c>
      <c r="E34" s="1">
        <f>SUM(_xlfn.XLOOKUP(A34,'VENDA MES'!A:A,'VENDA MES'!B:B,"0",0),_xlfn.XLOOKUP(MEDIDAS!A34,'VENDA MES'!E:E,'VENDA MES'!F:F,"0",0),_xlfn.XLOOKUP(MEDIDAS!A34,'VENDA MES'!H:H,'VENDA MES'!I:I,"0",0),_xlfn.XLOOKUP(MEDIDAS!A34,'VENDA MES'!K:K,'VENDA MES'!L:L,"0",0))/120</f>
        <v>1.4583333333333333</v>
      </c>
      <c r="H34" s="10" t="s">
        <v>36</v>
      </c>
      <c r="I34">
        <v>16</v>
      </c>
      <c r="J34" s="7">
        <v>16</v>
      </c>
      <c r="K34" s="7">
        <v>32</v>
      </c>
      <c r="L34" s="7">
        <v>40</v>
      </c>
    </row>
    <row r="35" spans="1:12">
      <c r="A35" t="s">
        <v>37</v>
      </c>
      <c r="B35" s="1">
        <f>_xlfn.XLOOKUP(A35,'VENDA MES'!A:A,'VENDA MES'!B:B,"0",0)/30</f>
        <v>1.1000000000000001</v>
      </c>
      <c r="C35" s="1">
        <f>SUM(_xlfn.XLOOKUP(A35,'VENDA MES'!A:A,'VENDA MES'!B:B,0,0),_xlfn.XLOOKUP(A35,'VENDA MES'!E:E,'VENDA MES'!F:F,"0",0))/60</f>
        <v>0.96666666666666667</v>
      </c>
      <c r="D35" s="1">
        <f>SUM(_xlfn.XLOOKUP(A35,'VENDA MES'!A:A,'VENDA MES'!B:B,"0",0),_xlfn.XLOOKUP(MEDIDAS!A35,'VENDA MES'!E:E,'VENDA MES'!F:F,"0",0),_xlfn.XLOOKUP(A35,'VENDA MES'!H:H,'VENDA MES'!I:I,"0",0))/90</f>
        <v>1.2555555555555555</v>
      </c>
      <c r="E35" s="1">
        <f>SUM(_xlfn.XLOOKUP(A35,'VENDA MES'!A:A,'VENDA MES'!B:B,"0",0),_xlfn.XLOOKUP(MEDIDAS!A35,'VENDA MES'!E:E,'VENDA MES'!F:F,"0",0),_xlfn.XLOOKUP(MEDIDAS!A35,'VENDA MES'!H:H,'VENDA MES'!I:I,"0",0),_xlfn.XLOOKUP(MEDIDAS!A35,'VENDA MES'!K:K,'VENDA MES'!L:L,"0",0))/120</f>
        <v>1.625</v>
      </c>
      <c r="H35" s="10" t="s">
        <v>37</v>
      </c>
      <c r="I35">
        <v>16</v>
      </c>
      <c r="J35" s="7">
        <v>16</v>
      </c>
      <c r="K35" s="7">
        <v>32</v>
      </c>
      <c r="L35" s="7">
        <v>40</v>
      </c>
    </row>
    <row r="36" spans="1:12">
      <c r="A36" t="s">
        <v>38</v>
      </c>
      <c r="B36" s="1">
        <f>_xlfn.XLOOKUP(A36,'VENDA MES'!A:A,'VENDA MES'!B:B,"0",0)/30</f>
        <v>1.2333333333333334</v>
      </c>
      <c r="C36" s="1">
        <f>SUM(_xlfn.XLOOKUP(A36,'VENDA MES'!A:A,'VENDA MES'!B:B,0,0),_xlfn.XLOOKUP(A36,'VENDA MES'!E:E,'VENDA MES'!F:F,"0",0))/60</f>
        <v>1.6333333333333333</v>
      </c>
      <c r="D36" s="1">
        <f>SUM(_xlfn.XLOOKUP(A36,'VENDA MES'!A:A,'VENDA MES'!B:B,"0",0),_xlfn.XLOOKUP(MEDIDAS!A36,'VENDA MES'!E:E,'VENDA MES'!F:F,"0",0),_xlfn.XLOOKUP(A36,'VENDA MES'!H:H,'VENDA MES'!I:I,"0",0))/90</f>
        <v>1.8555555555555556</v>
      </c>
      <c r="E36" s="1">
        <f>SUM(_xlfn.XLOOKUP(A36,'VENDA MES'!A:A,'VENDA MES'!B:B,"0",0),_xlfn.XLOOKUP(MEDIDAS!A36,'VENDA MES'!E:E,'VENDA MES'!F:F,"0",0),_xlfn.XLOOKUP(MEDIDAS!A36,'VENDA MES'!H:H,'VENDA MES'!I:I,"0",0),_xlfn.XLOOKUP(MEDIDAS!A36,'VENDA MES'!K:K,'VENDA MES'!L:L,"0",0))/120</f>
        <v>1.7666666666666666</v>
      </c>
      <c r="H36" s="10" t="s">
        <v>38</v>
      </c>
      <c r="I36">
        <v>16</v>
      </c>
      <c r="J36" s="7">
        <v>16</v>
      </c>
      <c r="K36" s="7">
        <v>32</v>
      </c>
      <c r="L36" s="7">
        <v>40</v>
      </c>
    </row>
    <row r="37" spans="1:12">
      <c r="A37" t="s">
        <v>39</v>
      </c>
      <c r="B37" s="1">
        <f>_xlfn.XLOOKUP(A37,'VENDA MES'!A:A,'VENDA MES'!B:B,"0",0)/30</f>
        <v>1.2333333333333334</v>
      </c>
      <c r="C37" s="1">
        <f>SUM(_xlfn.XLOOKUP(A37,'VENDA MES'!A:A,'VENDA MES'!B:B,0,0),_xlfn.XLOOKUP(A37,'VENDA MES'!E:E,'VENDA MES'!F:F,"0",0))/60</f>
        <v>0.76666666666666672</v>
      </c>
      <c r="D37" s="1">
        <f>SUM(_xlfn.XLOOKUP(A37,'VENDA MES'!A:A,'VENDA MES'!B:B,"0",0),_xlfn.XLOOKUP(MEDIDAS!A37,'VENDA MES'!E:E,'VENDA MES'!F:F,"0",0),_xlfn.XLOOKUP(A37,'VENDA MES'!H:H,'VENDA MES'!I:I,"0",0))/90</f>
        <v>0.6</v>
      </c>
      <c r="E37" s="1">
        <f>SUM(_xlfn.XLOOKUP(A37,'VENDA MES'!A:A,'VENDA MES'!B:B,"0",0),_xlfn.XLOOKUP(MEDIDAS!A37,'VENDA MES'!E:E,'VENDA MES'!F:F,"0",0),_xlfn.XLOOKUP(MEDIDAS!A37,'VENDA MES'!H:H,'VENDA MES'!I:I,"0",0),_xlfn.XLOOKUP(MEDIDAS!A37,'VENDA MES'!K:K,'VENDA MES'!L:L,"0",0))/120</f>
        <v>1.1000000000000001</v>
      </c>
      <c r="H37" s="10" t="s">
        <v>39</v>
      </c>
      <c r="I37">
        <v>16</v>
      </c>
      <c r="J37" s="7">
        <v>16</v>
      </c>
      <c r="K37" s="7">
        <v>32</v>
      </c>
      <c r="L37" s="7">
        <v>40</v>
      </c>
    </row>
    <row r="38" spans="1:12">
      <c r="A38" t="s">
        <v>44</v>
      </c>
      <c r="B38" s="1">
        <f>_xlfn.XLOOKUP(A38,'VENDA MES'!A:A,'VENDA MES'!B:B,"0",0)/30</f>
        <v>0</v>
      </c>
      <c r="C38" s="1">
        <f>SUM(_xlfn.XLOOKUP(A38,'VENDA MES'!A:A,'VENDA MES'!B:B,0,0),_xlfn.XLOOKUP(A38,'VENDA MES'!E:E,'VENDA MES'!F:F,"0",0))/60</f>
        <v>0.75</v>
      </c>
      <c r="D38" s="1">
        <f>SUM(_xlfn.XLOOKUP(A38,'VENDA MES'!A:A,'VENDA MES'!B:B,"0",0),_xlfn.XLOOKUP(MEDIDAS!A38,'VENDA MES'!E:E,'VENDA MES'!F:F,"0",0),_xlfn.XLOOKUP(A38,'VENDA MES'!H:H,'VENDA MES'!I:I,"0",0))/90</f>
        <v>1.0777777777777777</v>
      </c>
      <c r="E38" s="1">
        <f>SUM(_xlfn.XLOOKUP(A38,'VENDA MES'!A:A,'VENDA MES'!B:B,"0",0),_xlfn.XLOOKUP(MEDIDAS!A38,'VENDA MES'!E:E,'VENDA MES'!F:F,"0",0),_xlfn.XLOOKUP(MEDIDAS!A38,'VENDA MES'!H:H,'VENDA MES'!I:I,"0",0),_xlfn.XLOOKUP(MEDIDAS!A38,'VENDA MES'!K:K,'VENDA MES'!L:L,"0",0))/120</f>
        <v>1.3416666666666666</v>
      </c>
      <c r="H38" s="10" t="s">
        <v>44</v>
      </c>
      <c r="I38">
        <v>16</v>
      </c>
      <c r="J38" s="7">
        <v>16</v>
      </c>
      <c r="K38" s="7">
        <v>32</v>
      </c>
      <c r="L38" s="7">
        <v>40</v>
      </c>
    </row>
    <row r="39" spans="1:12">
      <c r="A39" t="s">
        <v>40</v>
      </c>
      <c r="B39" s="1">
        <f>_xlfn.XLOOKUP(A39,'VENDA MES'!A:A,'VENDA MES'!B:B,"0",0)/30</f>
        <v>0.8666666666666667</v>
      </c>
      <c r="C39" s="1">
        <f>SUM(_xlfn.XLOOKUP(A39,'VENDA MES'!A:A,'VENDA MES'!B:B,0,0),_xlfn.XLOOKUP(A39,'VENDA MES'!E:E,'VENDA MES'!F:F,"0",0))/60</f>
        <v>1.1666666666666667</v>
      </c>
      <c r="D39" s="1">
        <f>SUM(_xlfn.XLOOKUP(A39,'VENDA MES'!A:A,'VENDA MES'!B:B,"0",0),_xlfn.XLOOKUP(MEDIDAS!A39,'VENDA MES'!E:E,'VENDA MES'!F:F,"0",0),_xlfn.XLOOKUP(A39,'VENDA MES'!H:H,'VENDA MES'!I:I,"0",0))/90</f>
        <v>1.4666666666666666</v>
      </c>
      <c r="E39" s="1">
        <f>SUM(_xlfn.XLOOKUP(A39,'VENDA MES'!A:A,'VENDA MES'!B:B,"0",0),_xlfn.XLOOKUP(MEDIDAS!A39,'VENDA MES'!E:E,'VENDA MES'!F:F,"0",0),_xlfn.XLOOKUP(MEDIDAS!A39,'VENDA MES'!H:H,'VENDA MES'!I:I,"0",0),_xlfn.XLOOKUP(MEDIDAS!A39,'VENDA MES'!K:K,'VENDA MES'!L:L,"0",0))/120</f>
        <v>1.875</v>
      </c>
      <c r="H39" s="10" t="s">
        <v>40</v>
      </c>
      <c r="I39">
        <v>16</v>
      </c>
      <c r="J39" s="7">
        <v>16</v>
      </c>
      <c r="K39" s="7">
        <v>32</v>
      </c>
      <c r="L39" s="7">
        <v>40</v>
      </c>
    </row>
    <row r="40" spans="1:12">
      <c r="A40" t="s">
        <v>41</v>
      </c>
      <c r="B40" s="1">
        <f>_xlfn.XLOOKUP(A40,'VENDA MES'!A:A,'VENDA MES'!B:B,"0",0)/30</f>
        <v>0.66666666666666663</v>
      </c>
      <c r="C40" s="1">
        <f>SUM(_xlfn.XLOOKUP(A40,'VENDA MES'!A:A,'VENDA MES'!B:B,0,0),_xlfn.XLOOKUP(A40,'VENDA MES'!E:E,'VENDA MES'!F:F,"0",0))/60</f>
        <v>0.6333333333333333</v>
      </c>
      <c r="D40" s="1">
        <f>SUM(_xlfn.XLOOKUP(A40,'VENDA MES'!A:A,'VENDA MES'!B:B,"0",0),_xlfn.XLOOKUP(MEDIDAS!A40,'VENDA MES'!E:E,'VENDA MES'!F:F,"0",0),_xlfn.XLOOKUP(A40,'VENDA MES'!H:H,'VENDA MES'!I:I,"0",0))/90</f>
        <v>0.58888888888888891</v>
      </c>
      <c r="E40" s="1">
        <f>SUM(_xlfn.XLOOKUP(A40,'VENDA MES'!A:A,'VENDA MES'!B:B,"0",0),_xlfn.XLOOKUP(MEDIDAS!A40,'VENDA MES'!E:E,'VENDA MES'!F:F,"0",0),_xlfn.XLOOKUP(MEDIDAS!A40,'VENDA MES'!H:H,'VENDA MES'!I:I,"0",0),_xlfn.XLOOKUP(MEDIDAS!A40,'VENDA MES'!K:K,'VENDA MES'!L:L,"0",0))/120</f>
        <v>1.1333333333333333</v>
      </c>
      <c r="H40" s="10" t="s">
        <v>41</v>
      </c>
      <c r="I40">
        <v>16</v>
      </c>
      <c r="J40" s="7">
        <v>16</v>
      </c>
      <c r="K40" s="7">
        <v>32</v>
      </c>
      <c r="L40" s="7">
        <v>40</v>
      </c>
    </row>
    <row r="41" spans="1:12">
      <c r="A41" t="s">
        <v>42</v>
      </c>
      <c r="B41" s="1">
        <f>_xlfn.XLOOKUP(A41,'VENDA MES'!A:A,'VENDA MES'!B:B,"0",0)/30</f>
        <v>1.2666666666666666</v>
      </c>
      <c r="C41" s="1">
        <f>SUM(_xlfn.XLOOKUP(A41,'VENDA MES'!A:A,'VENDA MES'!B:B,0,0),_xlfn.XLOOKUP(A41,'VENDA MES'!E:E,'VENDA MES'!F:F,"0",0))/60</f>
        <v>1.3333333333333333</v>
      </c>
      <c r="D41" s="1">
        <f>SUM(_xlfn.XLOOKUP(A41,'VENDA MES'!A:A,'VENDA MES'!B:B,"0",0),_xlfn.XLOOKUP(MEDIDAS!A41,'VENDA MES'!E:E,'VENDA MES'!F:F,"0",0),_xlfn.XLOOKUP(A41,'VENDA MES'!H:H,'VENDA MES'!I:I,"0",0))/90</f>
        <v>1.4111111111111112</v>
      </c>
      <c r="E41" s="1">
        <f>SUM(_xlfn.XLOOKUP(A41,'VENDA MES'!A:A,'VENDA MES'!B:B,"0",0),_xlfn.XLOOKUP(MEDIDAS!A41,'VENDA MES'!E:E,'VENDA MES'!F:F,"0",0),_xlfn.XLOOKUP(MEDIDAS!A41,'VENDA MES'!H:H,'VENDA MES'!I:I,"0",0),_xlfn.XLOOKUP(MEDIDAS!A41,'VENDA MES'!K:K,'VENDA MES'!L:L,"0",0))/120</f>
        <v>1.8</v>
      </c>
      <c r="H41" s="10" t="s">
        <v>42</v>
      </c>
      <c r="I41">
        <v>16</v>
      </c>
      <c r="J41" s="7">
        <v>16</v>
      </c>
      <c r="K41" s="7">
        <v>32</v>
      </c>
      <c r="L41" s="7">
        <v>40</v>
      </c>
    </row>
    <row r="42" spans="1:12">
      <c r="A42" t="s">
        <v>43</v>
      </c>
      <c r="B42" s="1">
        <f>_xlfn.XLOOKUP(A42,'VENDA MES'!A:A,'VENDA MES'!B:B,"0",0)/30</f>
        <v>0.46666666666666667</v>
      </c>
      <c r="C42" s="1">
        <f>SUM(_xlfn.XLOOKUP(A42,'VENDA MES'!A:A,'VENDA MES'!B:B,0,0),_xlfn.XLOOKUP(A42,'VENDA MES'!E:E,'VENDA MES'!F:F,"0",0))/60</f>
        <v>0.98333333333333328</v>
      </c>
      <c r="D42" s="1">
        <f>SUM(_xlfn.XLOOKUP(A42,'VENDA MES'!A:A,'VENDA MES'!B:B,"0",0),_xlfn.XLOOKUP(MEDIDAS!A42,'VENDA MES'!E:E,'VENDA MES'!F:F,"0",0),_xlfn.XLOOKUP(A42,'VENDA MES'!H:H,'VENDA MES'!I:I,"0",0))/90</f>
        <v>1.2333333333333334</v>
      </c>
      <c r="E42" s="1">
        <f>SUM(_xlfn.XLOOKUP(A42,'VENDA MES'!A:A,'VENDA MES'!B:B,"0",0),_xlfn.XLOOKUP(MEDIDAS!A42,'VENDA MES'!E:E,'VENDA MES'!F:F,"0",0),_xlfn.XLOOKUP(MEDIDAS!A42,'VENDA MES'!H:H,'VENDA MES'!I:I,"0",0),_xlfn.XLOOKUP(MEDIDAS!A42,'VENDA MES'!K:K,'VENDA MES'!L:L,"0",0))/120</f>
        <v>1.6916666666666667</v>
      </c>
      <c r="H42" s="10" t="s">
        <v>43</v>
      </c>
      <c r="I42">
        <v>16</v>
      </c>
      <c r="J42" s="7">
        <v>16</v>
      </c>
      <c r="K42" s="7">
        <v>32</v>
      </c>
      <c r="L42" s="7">
        <v>40</v>
      </c>
    </row>
    <row r="43" spans="1:12">
      <c r="A43" t="s">
        <v>45</v>
      </c>
      <c r="B43" s="1">
        <f>_xlfn.XLOOKUP(A43,'VENDA MES'!A:A,'VENDA MES'!B:B,"0",0)/30</f>
        <v>0.66666666666666663</v>
      </c>
      <c r="C43" s="1">
        <f>SUM(_xlfn.XLOOKUP(A43,'VENDA MES'!A:A,'VENDA MES'!B:B,0,0),_xlfn.XLOOKUP(A43,'VENDA MES'!E:E,'VENDA MES'!F:F,"0",0))/60</f>
        <v>1.05</v>
      </c>
      <c r="D43" s="1">
        <f>SUM(_xlfn.XLOOKUP(A43,'VENDA MES'!A:A,'VENDA MES'!B:B,"0",0),_xlfn.XLOOKUP(MEDIDAS!A43,'VENDA MES'!E:E,'VENDA MES'!F:F,"0",0),_xlfn.XLOOKUP(A43,'VENDA MES'!H:H,'VENDA MES'!I:I,"0",0))/90</f>
        <v>1.0666666666666667</v>
      </c>
      <c r="E43" s="1">
        <f>SUM(_xlfn.XLOOKUP(A43,'VENDA MES'!A:A,'VENDA MES'!B:B,"0",0),_xlfn.XLOOKUP(MEDIDAS!A43,'VENDA MES'!E:E,'VENDA MES'!F:F,"0",0),_xlfn.XLOOKUP(MEDIDAS!A43,'VENDA MES'!H:H,'VENDA MES'!I:I,"0",0),_xlfn.XLOOKUP(MEDIDAS!A43,'VENDA MES'!K:K,'VENDA MES'!L:L,"0",0))/120</f>
        <v>1.5249999999999999</v>
      </c>
      <c r="H43" s="10" t="s">
        <v>45</v>
      </c>
      <c r="I43">
        <v>10</v>
      </c>
      <c r="J43" s="7">
        <v>10</v>
      </c>
      <c r="K43" s="7">
        <v>20</v>
      </c>
      <c r="L43" s="7">
        <v>25</v>
      </c>
    </row>
    <row r="44" spans="1:12">
      <c r="A44" t="s">
        <v>46</v>
      </c>
      <c r="B44" s="1">
        <f>_xlfn.XLOOKUP(A44,'VENDA MES'!A:A,'VENDA MES'!B:B,"0",0)/30</f>
        <v>0.66666666666666663</v>
      </c>
      <c r="C44" s="1">
        <f>SUM(_xlfn.XLOOKUP(A44,'VENDA MES'!A:A,'VENDA MES'!B:B,0,0),_xlfn.XLOOKUP(A44,'VENDA MES'!E:E,'VENDA MES'!F:F,"0",0))/60</f>
        <v>1.3</v>
      </c>
      <c r="D44" s="1">
        <f>SUM(_xlfn.XLOOKUP(A44,'VENDA MES'!A:A,'VENDA MES'!B:B,"0",0),_xlfn.XLOOKUP(MEDIDAS!A44,'VENDA MES'!E:E,'VENDA MES'!F:F,"0",0),_xlfn.XLOOKUP(A44,'VENDA MES'!H:H,'VENDA MES'!I:I,"0",0))/90</f>
        <v>1.4222222222222223</v>
      </c>
      <c r="E44" s="1">
        <f>SUM(_xlfn.XLOOKUP(A44,'VENDA MES'!A:A,'VENDA MES'!B:B,"0",0),_xlfn.XLOOKUP(MEDIDAS!A44,'VENDA MES'!E:E,'VENDA MES'!F:F,"0",0),_xlfn.XLOOKUP(MEDIDAS!A44,'VENDA MES'!H:H,'VENDA MES'!I:I,"0",0),_xlfn.XLOOKUP(MEDIDAS!A44,'VENDA MES'!K:K,'VENDA MES'!L:L,"0",0))/120</f>
        <v>1.7166666666666666</v>
      </c>
      <c r="H44" s="10" t="s">
        <v>46</v>
      </c>
      <c r="I44">
        <v>10</v>
      </c>
      <c r="J44" s="7">
        <v>10</v>
      </c>
      <c r="K44" s="7">
        <v>20</v>
      </c>
      <c r="L44" s="7">
        <v>25</v>
      </c>
    </row>
    <row r="45" spans="1:12">
      <c r="A45" t="s">
        <v>47</v>
      </c>
      <c r="B45" s="1">
        <f>_xlfn.XLOOKUP(A45,'VENDA MES'!A:A,'VENDA MES'!B:B,"0",0)/30</f>
        <v>0.9</v>
      </c>
      <c r="C45" s="1">
        <f>SUM(_xlfn.XLOOKUP(A45,'VENDA MES'!A:A,'VENDA MES'!B:B,0,0),_xlfn.XLOOKUP(A45,'VENDA MES'!E:E,'VENDA MES'!F:F,"0",0))/60</f>
        <v>0.91666666666666663</v>
      </c>
      <c r="D45" s="1">
        <f>SUM(_xlfn.XLOOKUP(A45,'VENDA MES'!A:A,'VENDA MES'!B:B,"0",0),_xlfn.XLOOKUP(MEDIDAS!A45,'VENDA MES'!E:E,'VENDA MES'!F:F,"0",0),_xlfn.XLOOKUP(A45,'VENDA MES'!H:H,'VENDA MES'!I:I,"0",0))/90</f>
        <v>1.4777777777777779</v>
      </c>
      <c r="E45" s="1">
        <f>SUM(_xlfn.XLOOKUP(A45,'VENDA MES'!A:A,'VENDA MES'!B:B,"0",0),_xlfn.XLOOKUP(MEDIDAS!A45,'VENDA MES'!E:E,'VENDA MES'!F:F,"0",0),_xlfn.XLOOKUP(MEDIDAS!A45,'VENDA MES'!H:H,'VENDA MES'!I:I,"0",0),_xlfn.XLOOKUP(MEDIDAS!A45,'VENDA MES'!K:K,'VENDA MES'!L:L,"0",0))/120</f>
        <v>1.2749999999999999</v>
      </c>
      <c r="H45" s="10" t="s">
        <v>47</v>
      </c>
      <c r="I45">
        <v>10</v>
      </c>
      <c r="J45" s="7">
        <v>10</v>
      </c>
      <c r="K45" s="7">
        <v>20</v>
      </c>
      <c r="L45" s="7">
        <v>25</v>
      </c>
    </row>
    <row r="46" spans="1:12">
      <c r="A46" t="s">
        <v>48</v>
      </c>
      <c r="B46" s="1">
        <f>_xlfn.XLOOKUP(A46,'VENDA MES'!A:A,'VENDA MES'!B:B,"0",0)/30</f>
        <v>1.6</v>
      </c>
      <c r="C46" s="1">
        <f>SUM(_xlfn.XLOOKUP(A46,'VENDA MES'!A:A,'VENDA MES'!B:B,0,0),_xlfn.XLOOKUP(A46,'VENDA MES'!E:E,'VENDA MES'!F:F,"0",0))/60</f>
        <v>1.5166666666666666</v>
      </c>
      <c r="D46" s="1">
        <f>SUM(_xlfn.XLOOKUP(A46,'VENDA MES'!A:A,'VENDA MES'!B:B,"0",0),_xlfn.XLOOKUP(MEDIDAS!A46,'VENDA MES'!E:E,'VENDA MES'!F:F,"0",0),_xlfn.XLOOKUP(A46,'VENDA MES'!H:H,'VENDA MES'!I:I,"0",0))/90</f>
        <v>1.1777777777777778</v>
      </c>
      <c r="E46" s="1">
        <f>SUM(_xlfn.XLOOKUP(A46,'VENDA MES'!A:A,'VENDA MES'!B:B,"0",0),_xlfn.XLOOKUP(MEDIDAS!A46,'VENDA MES'!E:E,'VENDA MES'!F:F,"0",0),_xlfn.XLOOKUP(MEDIDAS!A46,'VENDA MES'!H:H,'VENDA MES'!I:I,"0",0),_xlfn.XLOOKUP(MEDIDAS!A46,'VENDA MES'!K:K,'VENDA MES'!L:L,"0",0))/120</f>
        <v>1.7</v>
      </c>
      <c r="H46" s="10" t="s">
        <v>48</v>
      </c>
      <c r="I46">
        <v>10</v>
      </c>
      <c r="J46" s="7">
        <v>10</v>
      </c>
      <c r="K46" s="7">
        <v>20</v>
      </c>
      <c r="L46" s="7">
        <v>25</v>
      </c>
    </row>
    <row r="47" spans="1:12">
      <c r="A47" t="s">
        <v>49</v>
      </c>
      <c r="B47" s="1">
        <f>_xlfn.XLOOKUP(A47,'VENDA MES'!A:A,'VENDA MES'!B:B,"0",0)/30</f>
        <v>0.76666666666666672</v>
      </c>
      <c r="C47" s="1">
        <f>SUM(_xlfn.XLOOKUP(A47,'VENDA MES'!A:A,'VENDA MES'!B:B,0,0),_xlfn.XLOOKUP(A47,'VENDA MES'!E:E,'VENDA MES'!F:F,"0",0))/60</f>
        <v>0.8833333333333333</v>
      </c>
      <c r="D47" s="1">
        <f>SUM(_xlfn.XLOOKUP(A47,'VENDA MES'!A:A,'VENDA MES'!B:B,"0",0),_xlfn.XLOOKUP(MEDIDAS!A47,'VENDA MES'!E:E,'VENDA MES'!F:F,"0",0),_xlfn.XLOOKUP(A47,'VENDA MES'!H:H,'VENDA MES'!I:I,"0",0))/90</f>
        <v>1.1666666666666667</v>
      </c>
      <c r="E47" s="1">
        <f>SUM(_xlfn.XLOOKUP(A47,'VENDA MES'!A:A,'VENDA MES'!B:B,"0",0),_xlfn.XLOOKUP(MEDIDAS!A47,'VENDA MES'!E:E,'VENDA MES'!F:F,"0",0),_xlfn.XLOOKUP(MEDIDAS!A47,'VENDA MES'!H:H,'VENDA MES'!I:I,"0",0),_xlfn.XLOOKUP(MEDIDAS!A47,'VENDA MES'!K:K,'VENDA MES'!L:L,"0",0))/120</f>
        <v>1.5249999999999999</v>
      </c>
      <c r="H47" s="10" t="s">
        <v>49</v>
      </c>
      <c r="I47">
        <v>10</v>
      </c>
      <c r="J47" s="7">
        <v>10</v>
      </c>
      <c r="K47" s="7">
        <v>20</v>
      </c>
      <c r="L47" s="7">
        <v>25</v>
      </c>
    </row>
    <row r="48" spans="1:12">
      <c r="A48" t="s">
        <v>55</v>
      </c>
      <c r="B48" s="1">
        <f>_xlfn.XLOOKUP(A48,'VENDA MES'!A:A,'VENDA MES'!B:B,"0",0)/30</f>
        <v>0</v>
      </c>
      <c r="C48" s="1">
        <f>SUM(_xlfn.XLOOKUP(A48,'VENDA MES'!A:A,'VENDA MES'!B:B,0,0),_xlfn.XLOOKUP(A48,'VENDA MES'!E:E,'VENDA MES'!F:F,"0",0))/60</f>
        <v>0.73333333333333328</v>
      </c>
      <c r="D48" s="1">
        <f>SUM(_xlfn.XLOOKUP(A48,'VENDA MES'!A:A,'VENDA MES'!B:B,"0",0),_xlfn.XLOOKUP(MEDIDAS!A48,'VENDA MES'!E:E,'VENDA MES'!F:F,"0",0),_xlfn.XLOOKUP(A48,'VENDA MES'!H:H,'VENDA MES'!I:I,"0",0))/90</f>
        <v>1.1222222222222222</v>
      </c>
      <c r="E48" s="1">
        <f>SUM(_xlfn.XLOOKUP(A48,'VENDA MES'!A:A,'VENDA MES'!B:B,"0",0),_xlfn.XLOOKUP(MEDIDAS!A48,'VENDA MES'!E:E,'VENDA MES'!F:F,"0",0),_xlfn.XLOOKUP(MEDIDAS!A48,'VENDA MES'!H:H,'VENDA MES'!I:I,"0",0),_xlfn.XLOOKUP(MEDIDAS!A48,'VENDA MES'!K:K,'VENDA MES'!L:L,"0",0))/120</f>
        <v>1.6916666666666667</v>
      </c>
      <c r="H48" s="10" t="s">
        <v>55</v>
      </c>
      <c r="I48">
        <v>10</v>
      </c>
      <c r="J48" s="7">
        <v>10</v>
      </c>
      <c r="K48" s="7">
        <v>20</v>
      </c>
      <c r="L48" s="7">
        <v>25</v>
      </c>
    </row>
    <row r="49" spans="1:12">
      <c r="A49" t="s">
        <v>50</v>
      </c>
      <c r="B49" s="1">
        <f>_xlfn.XLOOKUP(A49,'VENDA MES'!A:A,'VENDA MES'!B:B,"0",0)/30</f>
        <v>0.8</v>
      </c>
      <c r="C49" s="1">
        <f>SUM(_xlfn.XLOOKUP(A49,'VENDA MES'!A:A,'VENDA MES'!B:B,0,0),_xlfn.XLOOKUP(A49,'VENDA MES'!E:E,'VENDA MES'!F:F,"0",0))/60</f>
        <v>1</v>
      </c>
      <c r="D49" s="1">
        <f>SUM(_xlfn.XLOOKUP(A49,'VENDA MES'!A:A,'VENDA MES'!B:B,"0",0),_xlfn.XLOOKUP(MEDIDAS!A49,'VENDA MES'!E:E,'VENDA MES'!F:F,"0",0),_xlfn.XLOOKUP(A49,'VENDA MES'!H:H,'VENDA MES'!I:I,"0",0))/90</f>
        <v>1.1333333333333333</v>
      </c>
      <c r="E49" s="1">
        <f>SUM(_xlfn.XLOOKUP(A49,'VENDA MES'!A:A,'VENDA MES'!B:B,"0",0),_xlfn.XLOOKUP(MEDIDAS!A49,'VENDA MES'!E:E,'VENDA MES'!F:F,"0",0),_xlfn.XLOOKUP(MEDIDAS!A49,'VENDA MES'!H:H,'VENDA MES'!I:I,"0",0),_xlfn.XLOOKUP(MEDIDAS!A49,'VENDA MES'!K:K,'VENDA MES'!L:L,"0",0))/120</f>
        <v>1.4</v>
      </c>
      <c r="H49" s="10" t="s">
        <v>50</v>
      </c>
      <c r="I49">
        <v>10</v>
      </c>
      <c r="J49" s="7">
        <v>10</v>
      </c>
      <c r="K49" s="7">
        <v>20</v>
      </c>
      <c r="L49" s="7">
        <v>25</v>
      </c>
    </row>
    <row r="50" spans="1:12">
      <c r="A50" t="s">
        <v>51</v>
      </c>
      <c r="B50" s="1">
        <f>_xlfn.XLOOKUP(A50,'VENDA MES'!A:A,'VENDA MES'!B:B,"0",0)/30</f>
        <v>0.16666666666666666</v>
      </c>
      <c r="C50" s="1">
        <f>SUM(_xlfn.XLOOKUP(A50,'VENDA MES'!A:A,'VENDA MES'!B:B,0,0),_xlfn.XLOOKUP(A50,'VENDA MES'!E:E,'VENDA MES'!F:F,"0",0))/60</f>
        <v>0.81666666666666665</v>
      </c>
      <c r="D50" s="1">
        <f>SUM(_xlfn.XLOOKUP(A50,'VENDA MES'!A:A,'VENDA MES'!B:B,"0",0),_xlfn.XLOOKUP(MEDIDAS!A50,'VENDA MES'!E:E,'VENDA MES'!F:F,"0",0),_xlfn.XLOOKUP(A50,'VENDA MES'!H:H,'VENDA MES'!I:I,"0",0))/90</f>
        <v>1.211111111111111</v>
      </c>
      <c r="E50" s="1">
        <f>SUM(_xlfn.XLOOKUP(A50,'VENDA MES'!A:A,'VENDA MES'!B:B,"0",0),_xlfn.XLOOKUP(MEDIDAS!A50,'VENDA MES'!E:E,'VENDA MES'!F:F,"0",0),_xlfn.XLOOKUP(MEDIDAS!A50,'VENDA MES'!H:H,'VENDA MES'!I:I,"0",0),_xlfn.XLOOKUP(MEDIDAS!A50,'VENDA MES'!K:K,'VENDA MES'!L:L,"0",0))/120</f>
        <v>1.55</v>
      </c>
      <c r="H50" s="10" t="s">
        <v>51</v>
      </c>
      <c r="I50">
        <v>10</v>
      </c>
      <c r="J50" s="7">
        <v>10</v>
      </c>
      <c r="K50" s="7">
        <v>20</v>
      </c>
      <c r="L50" s="7">
        <v>25</v>
      </c>
    </row>
    <row r="51" spans="1:12">
      <c r="A51" t="s">
        <v>52</v>
      </c>
      <c r="B51" s="1">
        <f>_xlfn.XLOOKUP(A51,'VENDA MES'!A:A,'VENDA MES'!B:B,"0",0)/30</f>
        <v>1.2333333333333334</v>
      </c>
      <c r="C51" s="1">
        <f>SUM(_xlfn.XLOOKUP(A51,'VENDA MES'!A:A,'VENDA MES'!B:B,0,0),_xlfn.XLOOKUP(A51,'VENDA MES'!E:E,'VENDA MES'!F:F,"0",0))/60</f>
        <v>0.98333333333333328</v>
      </c>
      <c r="D51" s="1">
        <f>SUM(_xlfn.XLOOKUP(A51,'VENDA MES'!A:A,'VENDA MES'!B:B,"0",0),_xlfn.XLOOKUP(MEDIDAS!A51,'VENDA MES'!E:E,'VENDA MES'!F:F,"0",0),_xlfn.XLOOKUP(A51,'VENDA MES'!H:H,'VENDA MES'!I:I,"0",0))/90</f>
        <v>0.96666666666666667</v>
      </c>
      <c r="E51" s="1">
        <f>SUM(_xlfn.XLOOKUP(A51,'VENDA MES'!A:A,'VENDA MES'!B:B,"0",0),_xlfn.XLOOKUP(MEDIDAS!A51,'VENDA MES'!E:E,'VENDA MES'!F:F,"0",0),_xlfn.XLOOKUP(MEDIDAS!A51,'VENDA MES'!H:H,'VENDA MES'!I:I,"0",0),_xlfn.XLOOKUP(MEDIDAS!A51,'VENDA MES'!K:K,'VENDA MES'!L:L,"0",0))/120</f>
        <v>1.1416666666666666</v>
      </c>
      <c r="H51" s="10" t="s">
        <v>52</v>
      </c>
      <c r="I51">
        <v>10</v>
      </c>
      <c r="J51" s="7">
        <v>10</v>
      </c>
      <c r="K51" s="7">
        <v>20</v>
      </c>
      <c r="L51" s="7">
        <v>25</v>
      </c>
    </row>
    <row r="52" spans="1:12">
      <c r="A52" t="s">
        <v>53</v>
      </c>
      <c r="B52" s="1">
        <f>_xlfn.XLOOKUP(A52,'VENDA MES'!A:A,'VENDA MES'!B:B,"0",0)/30</f>
        <v>0.8666666666666667</v>
      </c>
      <c r="C52" s="1">
        <f>SUM(_xlfn.XLOOKUP(A52,'VENDA MES'!A:A,'VENDA MES'!B:B,0,0),_xlfn.XLOOKUP(A52,'VENDA MES'!E:E,'VENDA MES'!F:F,"0",0))/60</f>
        <v>0.78333333333333333</v>
      </c>
      <c r="D52" s="1">
        <f>SUM(_xlfn.XLOOKUP(A52,'VENDA MES'!A:A,'VENDA MES'!B:B,"0",0),_xlfn.XLOOKUP(MEDIDAS!A52,'VENDA MES'!E:E,'VENDA MES'!F:F,"0",0),_xlfn.XLOOKUP(A52,'VENDA MES'!H:H,'VENDA MES'!I:I,"0",0))/90</f>
        <v>0.73333333333333328</v>
      </c>
      <c r="E52" s="1">
        <f>SUM(_xlfn.XLOOKUP(A52,'VENDA MES'!A:A,'VENDA MES'!B:B,"0",0),_xlfn.XLOOKUP(MEDIDAS!A52,'VENDA MES'!E:E,'VENDA MES'!F:F,"0",0),_xlfn.XLOOKUP(MEDIDAS!A52,'VENDA MES'!H:H,'VENDA MES'!I:I,"0",0),_xlfn.XLOOKUP(MEDIDAS!A52,'VENDA MES'!K:K,'VENDA MES'!L:L,"0",0))/120</f>
        <v>1.0166666666666666</v>
      </c>
      <c r="H52" s="10" t="s">
        <v>53</v>
      </c>
      <c r="I52">
        <v>10</v>
      </c>
      <c r="J52" s="7">
        <v>10</v>
      </c>
      <c r="K52" s="7">
        <v>20</v>
      </c>
      <c r="L52" s="7">
        <v>25</v>
      </c>
    </row>
    <row r="53" spans="1:12">
      <c r="A53" t="s">
        <v>54</v>
      </c>
      <c r="B53" s="1">
        <f>_xlfn.XLOOKUP(A53,'VENDA MES'!A:A,'VENDA MES'!B:B,"0",0)/30</f>
        <v>0.46666666666666667</v>
      </c>
      <c r="C53" s="1">
        <f>SUM(_xlfn.XLOOKUP(A53,'VENDA MES'!A:A,'VENDA MES'!B:B,0,0),_xlfn.XLOOKUP(A53,'VENDA MES'!E:E,'VENDA MES'!F:F,"0",0))/60</f>
        <v>0.6333333333333333</v>
      </c>
      <c r="D53" s="1">
        <f>SUM(_xlfn.XLOOKUP(A53,'VENDA MES'!A:A,'VENDA MES'!B:B,"0",0),_xlfn.XLOOKUP(MEDIDAS!A53,'VENDA MES'!E:E,'VENDA MES'!F:F,"0",0),_xlfn.XLOOKUP(A53,'VENDA MES'!H:H,'VENDA MES'!I:I,"0",0))/90</f>
        <v>1.1000000000000001</v>
      </c>
      <c r="E53" s="1">
        <f>SUM(_xlfn.XLOOKUP(A53,'VENDA MES'!A:A,'VENDA MES'!B:B,"0",0),_xlfn.XLOOKUP(MEDIDAS!A53,'VENDA MES'!E:E,'VENDA MES'!F:F,"0",0),_xlfn.XLOOKUP(MEDIDAS!A53,'VENDA MES'!H:H,'VENDA MES'!I:I,"0",0),_xlfn.XLOOKUP(MEDIDAS!A53,'VENDA MES'!K:K,'VENDA MES'!L:L,"0",0))/120</f>
        <v>1.5416666666666667</v>
      </c>
      <c r="H53" s="10" t="s">
        <v>54</v>
      </c>
      <c r="I53">
        <v>12</v>
      </c>
      <c r="J53" s="7">
        <v>12</v>
      </c>
      <c r="K53" s="7">
        <v>24</v>
      </c>
      <c r="L53" s="7">
        <v>30</v>
      </c>
    </row>
    <row r="54" spans="1:12">
      <c r="A54" t="s">
        <v>56</v>
      </c>
      <c r="B54" s="1">
        <f>_xlfn.XLOOKUP(A54,'VENDA MES'!A:A,'VENDA MES'!B:B,"0",0)/30</f>
        <v>0.8666666666666667</v>
      </c>
      <c r="C54" s="1">
        <f>SUM(_xlfn.XLOOKUP(A54,'VENDA MES'!A:A,'VENDA MES'!B:B,0,0),_xlfn.XLOOKUP(A54,'VENDA MES'!E:E,'VENDA MES'!F:F,"0",0))/60</f>
        <v>1.1000000000000001</v>
      </c>
      <c r="D54" s="1">
        <f>SUM(_xlfn.XLOOKUP(A54,'VENDA MES'!A:A,'VENDA MES'!B:B,"0",0),_xlfn.XLOOKUP(MEDIDAS!A54,'VENDA MES'!E:E,'VENDA MES'!F:F,"0",0),_xlfn.XLOOKUP(A54,'VENDA MES'!H:H,'VENDA MES'!I:I,"0",0))/90</f>
        <v>1.4444444444444444</v>
      </c>
      <c r="E54" s="1">
        <f>SUM(_xlfn.XLOOKUP(A54,'VENDA MES'!A:A,'VENDA MES'!B:B,"0",0),_xlfn.XLOOKUP(MEDIDAS!A54,'VENDA MES'!E:E,'VENDA MES'!F:F,"0",0),_xlfn.XLOOKUP(MEDIDAS!A54,'VENDA MES'!H:H,'VENDA MES'!I:I,"0",0),_xlfn.XLOOKUP(MEDIDAS!A54,'VENDA MES'!K:K,'VENDA MES'!L:L,"0",0))/120</f>
        <v>1.6166666666666667</v>
      </c>
      <c r="H54" s="10" t="s">
        <v>56</v>
      </c>
      <c r="I54">
        <v>12</v>
      </c>
      <c r="J54" s="7">
        <v>12</v>
      </c>
      <c r="K54" s="7">
        <v>24</v>
      </c>
      <c r="L54" s="7">
        <v>30</v>
      </c>
    </row>
    <row r="55" spans="1:12">
      <c r="A55" t="s">
        <v>57</v>
      </c>
      <c r="B55" s="1">
        <f>_xlfn.XLOOKUP(A55,'VENDA MES'!A:A,'VENDA MES'!B:B,"0",0)/30</f>
        <v>0.93333333333333335</v>
      </c>
      <c r="C55" s="1">
        <f>SUM(_xlfn.XLOOKUP(A55,'VENDA MES'!A:A,'VENDA MES'!B:B,0,0),_xlfn.XLOOKUP(A55,'VENDA MES'!E:E,'VENDA MES'!F:F,"0",0))/60</f>
        <v>0.85</v>
      </c>
      <c r="D55" s="1">
        <f>SUM(_xlfn.XLOOKUP(A55,'VENDA MES'!A:A,'VENDA MES'!B:B,"0",0),_xlfn.XLOOKUP(MEDIDAS!A55,'VENDA MES'!E:E,'VENDA MES'!F:F,"0",0),_xlfn.XLOOKUP(A55,'VENDA MES'!H:H,'VENDA MES'!I:I,"0",0))/90</f>
        <v>1.1222222222222222</v>
      </c>
      <c r="E55" s="1">
        <f>SUM(_xlfn.XLOOKUP(A55,'VENDA MES'!A:A,'VENDA MES'!B:B,"0",0),_xlfn.XLOOKUP(MEDIDAS!A55,'VENDA MES'!E:E,'VENDA MES'!F:F,"0",0),_xlfn.XLOOKUP(MEDIDAS!A55,'VENDA MES'!H:H,'VENDA MES'!I:I,"0",0),_xlfn.XLOOKUP(MEDIDAS!A55,'VENDA MES'!K:K,'VENDA MES'!L:L,"0",0))/120</f>
        <v>1.2833333333333334</v>
      </c>
      <c r="H55" s="10" t="s">
        <v>57</v>
      </c>
      <c r="I55">
        <v>12</v>
      </c>
      <c r="J55" s="7">
        <v>12</v>
      </c>
      <c r="K55" s="7">
        <v>24</v>
      </c>
      <c r="L55" s="7">
        <v>30</v>
      </c>
    </row>
    <row r="56" spans="1:12">
      <c r="A56" t="s">
        <v>58</v>
      </c>
      <c r="B56" s="1">
        <f>_xlfn.XLOOKUP(A56,'VENDA MES'!A:A,'VENDA MES'!B:B,"0",0)/30</f>
        <v>0.43333333333333335</v>
      </c>
      <c r="C56" s="1">
        <f>SUM(_xlfn.XLOOKUP(A56,'VENDA MES'!A:A,'VENDA MES'!B:B,0,0),_xlfn.XLOOKUP(A56,'VENDA MES'!E:E,'VENDA MES'!F:F,"0",0))/60</f>
        <v>1.1666666666666667</v>
      </c>
      <c r="D56" s="1">
        <f>SUM(_xlfn.XLOOKUP(A56,'VENDA MES'!A:A,'VENDA MES'!B:B,"0",0),_xlfn.XLOOKUP(MEDIDAS!A56,'VENDA MES'!E:E,'VENDA MES'!F:F,"0",0),_xlfn.XLOOKUP(A56,'VENDA MES'!H:H,'VENDA MES'!I:I,"0",0))/90</f>
        <v>1.4</v>
      </c>
      <c r="E56" s="1">
        <f>SUM(_xlfn.XLOOKUP(A56,'VENDA MES'!A:A,'VENDA MES'!B:B,"0",0),_xlfn.XLOOKUP(MEDIDAS!A56,'VENDA MES'!E:E,'VENDA MES'!F:F,"0",0),_xlfn.XLOOKUP(MEDIDAS!A56,'VENDA MES'!H:H,'VENDA MES'!I:I,"0",0),_xlfn.XLOOKUP(MEDIDAS!A56,'VENDA MES'!K:K,'VENDA MES'!L:L,"0",0))/120</f>
        <v>1.7333333333333334</v>
      </c>
      <c r="H56" s="10" t="s">
        <v>58</v>
      </c>
      <c r="I56">
        <v>12</v>
      </c>
      <c r="J56" s="7">
        <v>12</v>
      </c>
      <c r="K56" s="7">
        <v>24</v>
      </c>
      <c r="L56" s="7">
        <v>30</v>
      </c>
    </row>
    <row r="57" spans="1:12">
      <c r="A57" t="s">
        <v>59</v>
      </c>
      <c r="B57" s="1">
        <f>_xlfn.XLOOKUP(A57,'VENDA MES'!A:A,'VENDA MES'!B:B,"0",0)/30</f>
        <v>0.96666666666666667</v>
      </c>
      <c r="C57" s="1">
        <f>SUM(_xlfn.XLOOKUP(A57,'VENDA MES'!A:A,'VENDA MES'!B:B,0,0),_xlfn.XLOOKUP(A57,'VENDA MES'!E:E,'VENDA MES'!F:F,"0",0))/60</f>
        <v>2</v>
      </c>
      <c r="D57" s="1">
        <f>SUM(_xlfn.XLOOKUP(A57,'VENDA MES'!A:A,'VENDA MES'!B:B,"0",0),_xlfn.XLOOKUP(MEDIDAS!A57,'VENDA MES'!E:E,'VENDA MES'!F:F,"0",0),_xlfn.XLOOKUP(A57,'VENDA MES'!H:H,'VENDA MES'!I:I,"0",0))/90</f>
        <v>1.8777777777777778</v>
      </c>
      <c r="E57" s="1">
        <f>SUM(_xlfn.XLOOKUP(A57,'VENDA MES'!A:A,'VENDA MES'!B:B,"0",0),_xlfn.XLOOKUP(MEDIDAS!A57,'VENDA MES'!E:E,'VENDA MES'!F:F,"0",0),_xlfn.XLOOKUP(MEDIDAS!A57,'VENDA MES'!H:H,'VENDA MES'!I:I,"0",0),_xlfn.XLOOKUP(MEDIDAS!A57,'VENDA MES'!K:K,'VENDA MES'!L:L,"0",0))/120</f>
        <v>1.9666666666666666</v>
      </c>
      <c r="H57" s="10" t="s">
        <v>59</v>
      </c>
      <c r="I57">
        <v>12</v>
      </c>
      <c r="J57" s="7">
        <v>12</v>
      </c>
      <c r="K57" s="7">
        <v>24</v>
      </c>
      <c r="L57" s="7">
        <v>30</v>
      </c>
    </row>
    <row r="58" spans="1:12">
      <c r="A58" t="s">
        <v>66</v>
      </c>
      <c r="B58" s="1">
        <f>_xlfn.XLOOKUP(A58,'VENDA MES'!A:A,'VENDA MES'!B:B,"0",0)/30</f>
        <v>0</v>
      </c>
      <c r="C58" s="1">
        <f>SUM(_xlfn.XLOOKUP(A58,'VENDA MES'!A:A,'VENDA MES'!B:B,0,0),_xlfn.XLOOKUP(A58,'VENDA MES'!E:E,'VENDA MES'!F:F,"0",0))/60</f>
        <v>0.45</v>
      </c>
      <c r="D58" s="1">
        <f>SUM(_xlfn.XLOOKUP(A58,'VENDA MES'!A:A,'VENDA MES'!B:B,"0",0),_xlfn.XLOOKUP(MEDIDAS!A58,'VENDA MES'!E:E,'VENDA MES'!F:F,"0",0),_xlfn.XLOOKUP(A58,'VENDA MES'!H:H,'VENDA MES'!I:I,"0",0))/90</f>
        <v>0.83333333333333337</v>
      </c>
      <c r="E58" s="1">
        <f>SUM(_xlfn.XLOOKUP(A58,'VENDA MES'!A:A,'VENDA MES'!B:B,"0",0),_xlfn.XLOOKUP(MEDIDAS!A58,'VENDA MES'!E:E,'VENDA MES'!F:F,"0",0),_xlfn.XLOOKUP(MEDIDAS!A58,'VENDA MES'!H:H,'VENDA MES'!I:I,"0",0),_xlfn.XLOOKUP(MEDIDAS!A58,'VENDA MES'!K:K,'VENDA MES'!L:L,"0",0))/120</f>
        <v>1.1000000000000001</v>
      </c>
      <c r="H58" s="10" t="s">
        <v>66</v>
      </c>
      <c r="I58">
        <v>12</v>
      </c>
      <c r="J58" s="7">
        <v>12</v>
      </c>
      <c r="K58" s="7">
        <v>24</v>
      </c>
      <c r="L58" s="7">
        <v>30</v>
      </c>
    </row>
    <row r="59" spans="1:12">
      <c r="A59" t="s">
        <v>60</v>
      </c>
      <c r="B59" s="1">
        <f>_xlfn.XLOOKUP(A59,'VENDA MES'!A:A,'VENDA MES'!B:B,"0",0)/30</f>
        <v>0.7</v>
      </c>
      <c r="C59" s="1">
        <f>SUM(_xlfn.XLOOKUP(A59,'VENDA MES'!A:A,'VENDA MES'!B:B,0,0),_xlfn.XLOOKUP(A59,'VENDA MES'!E:E,'VENDA MES'!F:F,"0",0))/60</f>
        <v>1.4833333333333334</v>
      </c>
      <c r="D59" s="1">
        <f>SUM(_xlfn.XLOOKUP(A59,'VENDA MES'!A:A,'VENDA MES'!B:B,"0",0),_xlfn.XLOOKUP(MEDIDAS!A59,'VENDA MES'!E:E,'VENDA MES'!F:F,"0",0),_xlfn.XLOOKUP(A59,'VENDA MES'!H:H,'VENDA MES'!I:I,"0",0))/90</f>
        <v>1.4444444444444444</v>
      </c>
      <c r="E59" s="1">
        <f>SUM(_xlfn.XLOOKUP(A59,'VENDA MES'!A:A,'VENDA MES'!B:B,"0",0),_xlfn.XLOOKUP(MEDIDAS!A59,'VENDA MES'!E:E,'VENDA MES'!F:F,"0",0),_xlfn.XLOOKUP(MEDIDAS!A59,'VENDA MES'!H:H,'VENDA MES'!I:I,"0",0),_xlfn.XLOOKUP(MEDIDAS!A59,'VENDA MES'!K:K,'VENDA MES'!L:L,"0",0))/120</f>
        <v>1.7083333333333333</v>
      </c>
      <c r="H59" s="10" t="s">
        <v>60</v>
      </c>
      <c r="I59">
        <v>12</v>
      </c>
      <c r="J59" s="7">
        <v>12</v>
      </c>
      <c r="K59" s="7">
        <v>24</v>
      </c>
      <c r="L59" s="7">
        <v>30</v>
      </c>
    </row>
    <row r="60" spans="1:12">
      <c r="A60" t="s">
        <v>61</v>
      </c>
      <c r="B60" s="1">
        <f>_xlfn.XLOOKUP(A60,'VENDA MES'!A:A,'VENDA MES'!B:B,"0",0)/30</f>
        <v>0.6</v>
      </c>
      <c r="C60" s="1">
        <f>SUM(_xlfn.XLOOKUP(A60,'VENDA MES'!A:A,'VENDA MES'!B:B,0,0),_xlfn.XLOOKUP(A60,'VENDA MES'!E:E,'VENDA MES'!F:F,"0",0))/60</f>
        <v>0.95</v>
      </c>
      <c r="D60" s="1">
        <f>SUM(_xlfn.XLOOKUP(A60,'VENDA MES'!A:A,'VENDA MES'!B:B,"0",0),_xlfn.XLOOKUP(MEDIDAS!A60,'VENDA MES'!E:E,'VENDA MES'!F:F,"0",0),_xlfn.XLOOKUP(A60,'VENDA MES'!H:H,'VENDA MES'!I:I,"0",0))/90</f>
        <v>1.4555555555555555</v>
      </c>
      <c r="E60" s="1">
        <f>SUM(_xlfn.XLOOKUP(A60,'VENDA MES'!A:A,'VENDA MES'!B:B,"0",0),_xlfn.XLOOKUP(MEDIDAS!A60,'VENDA MES'!E:E,'VENDA MES'!F:F,"0",0),_xlfn.XLOOKUP(MEDIDAS!A60,'VENDA MES'!H:H,'VENDA MES'!I:I,"0",0),_xlfn.XLOOKUP(MEDIDAS!A60,'VENDA MES'!K:K,'VENDA MES'!L:L,"0",0))/120</f>
        <v>1.7666666666666666</v>
      </c>
      <c r="H60" s="10" t="s">
        <v>61</v>
      </c>
      <c r="I60">
        <v>12</v>
      </c>
      <c r="J60" s="7">
        <v>12</v>
      </c>
      <c r="K60" s="7">
        <v>24</v>
      </c>
      <c r="L60" s="7">
        <v>30</v>
      </c>
    </row>
    <row r="61" spans="1:12">
      <c r="A61" t="s">
        <v>62</v>
      </c>
      <c r="B61" s="1">
        <f>_xlfn.XLOOKUP(A61,'VENDA MES'!A:A,'VENDA MES'!B:B,"0",0)/30</f>
        <v>1.1666666666666667</v>
      </c>
      <c r="C61" s="1">
        <f>SUM(_xlfn.XLOOKUP(A61,'VENDA MES'!A:A,'VENDA MES'!B:B,0,0),_xlfn.XLOOKUP(A61,'VENDA MES'!E:E,'VENDA MES'!F:F,"0",0))/60</f>
        <v>0.8666666666666667</v>
      </c>
      <c r="D61" s="1">
        <f>SUM(_xlfn.XLOOKUP(A61,'VENDA MES'!A:A,'VENDA MES'!B:B,"0",0),_xlfn.XLOOKUP(MEDIDAS!A61,'VENDA MES'!E:E,'VENDA MES'!F:F,"0",0),_xlfn.XLOOKUP(A61,'VENDA MES'!H:H,'VENDA MES'!I:I,"0",0))/90</f>
        <v>0.91111111111111109</v>
      </c>
      <c r="E61" s="1">
        <f>SUM(_xlfn.XLOOKUP(A61,'VENDA MES'!A:A,'VENDA MES'!B:B,"0",0),_xlfn.XLOOKUP(MEDIDAS!A61,'VENDA MES'!E:E,'VENDA MES'!F:F,"0",0),_xlfn.XLOOKUP(MEDIDAS!A61,'VENDA MES'!H:H,'VENDA MES'!I:I,"0",0),_xlfn.XLOOKUP(MEDIDAS!A61,'VENDA MES'!K:K,'VENDA MES'!L:L,"0",0))/120</f>
        <v>1.2833333333333334</v>
      </c>
      <c r="H61" s="10" t="s">
        <v>62</v>
      </c>
      <c r="I61">
        <v>12</v>
      </c>
      <c r="J61" s="7">
        <v>12</v>
      </c>
      <c r="K61" s="7">
        <v>24</v>
      </c>
      <c r="L61" s="7">
        <v>30</v>
      </c>
    </row>
    <row r="62" spans="1:12">
      <c r="A62" t="s">
        <v>63</v>
      </c>
      <c r="B62" s="1">
        <f>_xlfn.XLOOKUP(A62,'VENDA MES'!A:A,'VENDA MES'!B:B,"0",0)/30</f>
        <v>0.73333333333333328</v>
      </c>
      <c r="C62" s="1">
        <f>SUM(_xlfn.XLOOKUP(A62,'VENDA MES'!A:A,'VENDA MES'!B:B,0,0),_xlfn.XLOOKUP(A62,'VENDA MES'!E:E,'VENDA MES'!F:F,"0",0))/60</f>
        <v>0.78333333333333333</v>
      </c>
      <c r="D62" s="1">
        <f>SUM(_xlfn.XLOOKUP(A62,'VENDA MES'!A:A,'VENDA MES'!B:B,"0",0),_xlfn.XLOOKUP(MEDIDAS!A62,'VENDA MES'!E:E,'VENDA MES'!F:F,"0",0),_xlfn.XLOOKUP(A62,'VENDA MES'!H:H,'VENDA MES'!I:I,"0",0))/90</f>
        <v>0.8666666666666667</v>
      </c>
      <c r="E62" s="1">
        <f>SUM(_xlfn.XLOOKUP(A62,'VENDA MES'!A:A,'VENDA MES'!B:B,"0",0),_xlfn.XLOOKUP(MEDIDAS!A62,'VENDA MES'!E:E,'VENDA MES'!F:F,"0",0),_xlfn.XLOOKUP(MEDIDAS!A62,'VENDA MES'!H:H,'VENDA MES'!I:I,"0",0),_xlfn.XLOOKUP(MEDIDAS!A62,'VENDA MES'!K:K,'VENDA MES'!L:L,"0",0))/120</f>
        <v>1.1416666666666666</v>
      </c>
      <c r="H62" s="10" t="s">
        <v>63</v>
      </c>
      <c r="I62">
        <v>12</v>
      </c>
      <c r="J62" s="7">
        <v>12</v>
      </c>
      <c r="K62" s="7">
        <v>24</v>
      </c>
      <c r="L62" s="7">
        <v>30</v>
      </c>
    </row>
    <row r="63" spans="1:12">
      <c r="A63" t="s">
        <v>64</v>
      </c>
      <c r="B63" s="1">
        <f>_xlfn.XLOOKUP(A63,'VENDA MES'!A:A,'VENDA MES'!B:B,"0",0)/30</f>
        <v>0.73333333333333328</v>
      </c>
      <c r="C63" s="1">
        <f>SUM(_xlfn.XLOOKUP(A63,'VENDA MES'!A:A,'VENDA MES'!B:B,0,0),_xlfn.XLOOKUP(A63,'VENDA MES'!E:E,'VENDA MES'!F:F,"0",0))/60</f>
        <v>0.96666666666666667</v>
      </c>
      <c r="D63" s="1">
        <f>SUM(_xlfn.XLOOKUP(A63,'VENDA MES'!A:A,'VENDA MES'!B:B,"0",0),_xlfn.XLOOKUP(MEDIDAS!A63,'VENDA MES'!E:E,'VENDA MES'!F:F,"0",0),_xlfn.XLOOKUP(A63,'VENDA MES'!H:H,'VENDA MES'!I:I,"0",0))/90</f>
        <v>0.94444444444444442</v>
      </c>
      <c r="E63" s="1">
        <f>SUM(_xlfn.XLOOKUP(A63,'VENDA MES'!A:A,'VENDA MES'!B:B,"0",0),_xlfn.XLOOKUP(MEDIDAS!A63,'VENDA MES'!E:E,'VENDA MES'!F:F,"0",0),_xlfn.XLOOKUP(MEDIDAS!A63,'VENDA MES'!H:H,'VENDA MES'!I:I,"0",0),_xlfn.XLOOKUP(MEDIDAS!A63,'VENDA MES'!K:K,'VENDA MES'!L:L,"0",0))/120</f>
        <v>1.325</v>
      </c>
      <c r="H63" s="10" t="s">
        <v>64</v>
      </c>
      <c r="I63">
        <v>40</v>
      </c>
      <c r="J63" s="7">
        <v>40</v>
      </c>
      <c r="K63" s="7">
        <v>80</v>
      </c>
      <c r="L63" s="7">
        <v>100</v>
      </c>
    </row>
    <row r="64" spans="1:12">
      <c r="A64" t="s">
        <v>65</v>
      </c>
      <c r="B64" s="1">
        <f>_xlfn.XLOOKUP(A64,'VENDA MES'!A:A,'VENDA MES'!B:B,"0",0)/30</f>
        <v>1.2666666666666666</v>
      </c>
      <c r="C64" s="1">
        <f>SUM(_xlfn.XLOOKUP(A64,'VENDA MES'!A:A,'VENDA MES'!B:B,0,0),_xlfn.XLOOKUP(A64,'VENDA MES'!E:E,'VENDA MES'!F:F,"0",0))/60</f>
        <v>1.1833333333333333</v>
      </c>
      <c r="D64" s="1">
        <f>SUM(_xlfn.XLOOKUP(A64,'VENDA MES'!A:A,'VENDA MES'!B:B,"0",0),_xlfn.XLOOKUP(MEDIDAS!A64,'VENDA MES'!E:E,'VENDA MES'!F:F,"0",0),_xlfn.XLOOKUP(A64,'VENDA MES'!H:H,'VENDA MES'!I:I,"0",0))/90</f>
        <v>1.1222222222222222</v>
      </c>
      <c r="E64" s="1">
        <f>SUM(_xlfn.XLOOKUP(A64,'VENDA MES'!A:A,'VENDA MES'!B:B,"0",0),_xlfn.XLOOKUP(MEDIDAS!A64,'VENDA MES'!E:E,'VENDA MES'!F:F,"0",0),_xlfn.XLOOKUP(MEDIDAS!A64,'VENDA MES'!H:H,'VENDA MES'!I:I,"0",0),_xlfn.XLOOKUP(MEDIDAS!A64,'VENDA MES'!K:K,'VENDA MES'!L:L,"0",0))/120</f>
        <v>1.25</v>
      </c>
      <c r="H64" s="10" t="s">
        <v>65</v>
      </c>
      <c r="I64">
        <v>40</v>
      </c>
      <c r="J64" s="7">
        <v>40</v>
      </c>
      <c r="K64" s="7">
        <v>80</v>
      </c>
      <c r="L64" s="7">
        <v>100</v>
      </c>
    </row>
    <row r="65" spans="1:12">
      <c r="A65" t="s">
        <v>67</v>
      </c>
      <c r="B65" s="1">
        <f>_xlfn.XLOOKUP(A65,'VENDA MES'!A:A,'VENDA MES'!B:B,"0",0)/30</f>
        <v>0.3</v>
      </c>
      <c r="C65" s="1">
        <f>SUM(_xlfn.XLOOKUP(A65,'VENDA MES'!A:A,'VENDA MES'!B:B,0,0),_xlfn.XLOOKUP(A65,'VENDA MES'!E:E,'VENDA MES'!F:F,"0",0))/60</f>
        <v>0.8833333333333333</v>
      </c>
      <c r="D65" s="1">
        <f>SUM(_xlfn.XLOOKUP(A65,'VENDA MES'!A:A,'VENDA MES'!B:B,"0",0),_xlfn.XLOOKUP(MEDIDAS!A65,'VENDA MES'!E:E,'VENDA MES'!F:F,"0",0),_xlfn.XLOOKUP(A65,'VENDA MES'!H:H,'VENDA MES'!I:I,"0",0))/90</f>
        <v>1.2777777777777777</v>
      </c>
      <c r="E65" s="1">
        <f>SUM(_xlfn.XLOOKUP(A65,'VENDA MES'!A:A,'VENDA MES'!B:B,"0",0),_xlfn.XLOOKUP(MEDIDAS!A65,'VENDA MES'!E:E,'VENDA MES'!F:F,"0",0),_xlfn.XLOOKUP(MEDIDAS!A65,'VENDA MES'!H:H,'VENDA MES'!I:I,"0",0),_xlfn.XLOOKUP(MEDIDAS!A65,'VENDA MES'!K:K,'VENDA MES'!L:L,"0",0))/120</f>
        <v>1.6166666666666667</v>
      </c>
      <c r="H65" s="10" t="s">
        <v>67</v>
      </c>
      <c r="I65">
        <v>40</v>
      </c>
      <c r="J65" s="7">
        <v>40</v>
      </c>
      <c r="K65" s="7">
        <v>80</v>
      </c>
      <c r="L65" s="7">
        <v>100</v>
      </c>
    </row>
    <row r="66" spans="1:12">
      <c r="A66" t="s">
        <v>68</v>
      </c>
      <c r="B66" s="1">
        <f>_xlfn.XLOOKUP(A66,'VENDA MES'!A:A,'VENDA MES'!B:B,"0",0)/30</f>
        <v>0.8666666666666667</v>
      </c>
      <c r="C66" s="1">
        <f>SUM(_xlfn.XLOOKUP(A66,'VENDA MES'!A:A,'VENDA MES'!B:B,0,0),_xlfn.XLOOKUP(A66,'VENDA MES'!E:E,'VENDA MES'!F:F,"0",0))/60</f>
        <v>0.96666666666666667</v>
      </c>
      <c r="D66" s="1">
        <f>SUM(_xlfn.XLOOKUP(A66,'VENDA MES'!A:A,'VENDA MES'!B:B,"0",0),_xlfn.XLOOKUP(MEDIDAS!A66,'VENDA MES'!E:E,'VENDA MES'!F:F,"0",0),_xlfn.XLOOKUP(A66,'VENDA MES'!H:H,'VENDA MES'!I:I,"0",0))/90</f>
        <v>1.1666666666666667</v>
      </c>
      <c r="E66" s="1">
        <f>SUM(_xlfn.XLOOKUP(A66,'VENDA MES'!A:A,'VENDA MES'!B:B,"0",0),_xlfn.XLOOKUP(MEDIDAS!A66,'VENDA MES'!E:E,'VENDA MES'!F:F,"0",0),_xlfn.XLOOKUP(MEDIDAS!A66,'VENDA MES'!H:H,'VENDA MES'!I:I,"0",0),_xlfn.XLOOKUP(MEDIDAS!A66,'VENDA MES'!K:K,'VENDA MES'!L:L,"0",0))/120</f>
        <v>1.425</v>
      </c>
      <c r="H66" s="10" t="s">
        <v>68</v>
      </c>
      <c r="I66">
        <v>40</v>
      </c>
      <c r="J66" s="7">
        <v>40</v>
      </c>
      <c r="K66" s="7">
        <v>80</v>
      </c>
      <c r="L66" s="7">
        <v>100</v>
      </c>
    </row>
    <row r="67" spans="1:12">
      <c r="A67" t="s">
        <v>69</v>
      </c>
      <c r="B67" s="1">
        <f>_xlfn.XLOOKUP(A67,'VENDA MES'!A:A,'VENDA MES'!B:B,"0",0)/30</f>
        <v>0.83333333333333337</v>
      </c>
      <c r="C67" s="1">
        <f>SUM(_xlfn.XLOOKUP(A67,'VENDA MES'!A:A,'VENDA MES'!B:B,0,0),_xlfn.XLOOKUP(A67,'VENDA MES'!E:E,'VENDA MES'!F:F,"0",0))/60</f>
        <v>0.8666666666666667</v>
      </c>
      <c r="D67" s="1">
        <f>SUM(_xlfn.XLOOKUP(A67,'VENDA MES'!A:A,'VENDA MES'!B:B,"0",0),_xlfn.XLOOKUP(MEDIDAS!A67,'VENDA MES'!E:E,'VENDA MES'!F:F,"0",0),_xlfn.XLOOKUP(A67,'VENDA MES'!H:H,'VENDA MES'!I:I,"0",0))/90</f>
        <v>1.0555555555555556</v>
      </c>
      <c r="E67" s="1">
        <f>SUM(_xlfn.XLOOKUP(A67,'VENDA MES'!A:A,'VENDA MES'!B:B,"0",0),_xlfn.XLOOKUP(MEDIDAS!A67,'VENDA MES'!E:E,'VENDA MES'!F:F,"0",0),_xlfn.XLOOKUP(MEDIDAS!A67,'VENDA MES'!H:H,'VENDA MES'!I:I,"0",0),_xlfn.XLOOKUP(MEDIDAS!A67,'VENDA MES'!K:K,'VENDA MES'!L:L,"0",0))/120</f>
        <v>1.0333333333333334</v>
      </c>
      <c r="H67" s="10" t="s">
        <v>69</v>
      </c>
      <c r="I67">
        <v>40</v>
      </c>
      <c r="J67" s="7">
        <v>40</v>
      </c>
      <c r="K67" s="7">
        <v>80</v>
      </c>
      <c r="L67" s="7">
        <v>100</v>
      </c>
    </row>
    <row r="68" spans="1:12">
      <c r="A68" t="s">
        <v>77</v>
      </c>
      <c r="B68" s="1">
        <f>_xlfn.XLOOKUP(A68,'VENDA MES'!A:A,'VENDA MES'!B:B,"0",0)/30</f>
        <v>0</v>
      </c>
      <c r="C68" s="1">
        <f>SUM(_xlfn.XLOOKUP(A68,'VENDA MES'!A:A,'VENDA MES'!B:B,0,0),_xlfn.XLOOKUP(A68,'VENDA MES'!E:E,'VENDA MES'!F:F,"0",0))/60</f>
        <v>0.21666666666666667</v>
      </c>
      <c r="D68" s="1">
        <f>SUM(_xlfn.XLOOKUP(A68,'VENDA MES'!A:A,'VENDA MES'!B:B,"0",0),_xlfn.XLOOKUP(MEDIDAS!A68,'VENDA MES'!E:E,'VENDA MES'!F:F,"0",0),_xlfn.XLOOKUP(A68,'VENDA MES'!H:H,'VENDA MES'!I:I,"0",0))/90</f>
        <v>0.5444444444444444</v>
      </c>
      <c r="E68" s="1">
        <f>SUM(_xlfn.XLOOKUP(A68,'VENDA MES'!A:A,'VENDA MES'!B:B,"0",0),_xlfn.XLOOKUP(MEDIDAS!A68,'VENDA MES'!E:E,'VENDA MES'!F:F,"0",0),_xlfn.XLOOKUP(MEDIDAS!A68,'VENDA MES'!H:H,'VENDA MES'!I:I,"0",0),_xlfn.XLOOKUP(MEDIDAS!A68,'VENDA MES'!K:K,'VENDA MES'!L:L,"0",0))/120</f>
        <v>0.68333333333333335</v>
      </c>
      <c r="H68" s="10" t="s">
        <v>77</v>
      </c>
      <c r="I68">
        <v>40</v>
      </c>
      <c r="J68" s="7">
        <v>40</v>
      </c>
      <c r="K68" s="7">
        <v>80</v>
      </c>
      <c r="L68" s="7">
        <v>100</v>
      </c>
    </row>
    <row r="69" spans="1:12">
      <c r="A69" t="s">
        <v>70</v>
      </c>
      <c r="B69" s="1">
        <f>_xlfn.XLOOKUP(A69,'VENDA MES'!A:A,'VENDA MES'!B:B,"0",0)/30</f>
        <v>0.76666666666666672</v>
      </c>
      <c r="C69" s="1">
        <f>SUM(_xlfn.XLOOKUP(A69,'VENDA MES'!A:A,'VENDA MES'!B:B,0,0),_xlfn.XLOOKUP(A69,'VENDA MES'!E:E,'VENDA MES'!F:F,"0",0))/60</f>
        <v>1.0333333333333334</v>
      </c>
      <c r="D69" s="1">
        <f>SUM(_xlfn.XLOOKUP(A69,'VENDA MES'!A:A,'VENDA MES'!B:B,"0",0),_xlfn.XLOOKUP(MEDIDAS!A69,'VENDA MES'!E:E,'VENDA MES'!F:F,"0",0),_xlfn.XLOOKUP(A69,'VENDA MES'!H:H,'VENDA MES'!I:I,"0",0))/90</f>
        <v>1.4</v>
      </c>
      <c r="E69" s="1">
        <f>SUM(_xlfn.XLOOKUP(A69,'VENDA MES'!A:A,'VENDA MES'!B:B,"0",0),_xlfn.XLOOKUP(MEDIDAS!A69,'VENDA MES'!E:E,'VENDA MES'!F:F,"0",0),_xlfn.XLOOKUP(MEDIDAS!A69,'VENDA MES'!H:H,'VENDA MES'!I:I,"0",0),_xlfn.XLOOKUP(MEDIDAS!A69,'VENDA MES'!K:K,'VENDA MES'!L:L,"0",0))/120</f>
        <v>1.7749999999999999</v>
      </c>
      <c r="H69" s="10" t="s">
        <v>70</v>
      </c>
      <c r="I69">
        <v>40</v>
      </c>
      <c r="J69" s="7">
        <v>40</v>
      </c>
      <c r="K69" s="7">
        <v>80</v>
      </c>
      <c r="L69" s="7">
        <v>100</v>
      </c>
    </row>
    <row r="70" spans="1:12">
      <c r="A70" t="s">
        <v>71</v>
      </c>
      <c r="B70" s="1">
        <f>_xlfn.XLOOKUP(A70,'VENDA MES'!A:A,'VENDA MES'!B:B,"0",0)/30</f>
        <v>1.3333333333333333</v>
      </c>
      <c r="C70" s="1">
        <f>SUM(_xlfn.XLOOKUP(A70,'VENDA MES'!A:A,'VENDA MES'!B:B,0,0),_xlfn.XLOOKUP(A70,'VENDA MES'!E:E,'VENDA MES'!F:F,"0",0))/60</f>
        <v>1.1166666666666667</v>
      </c>
      <c r="D70" s="1">
        <f>SUM(_xlfn.XLOOKUP(A70,'VENDA MES'!A:A,'VENDA MES'!B:B,"0",0),_xlfn.XLOOKUP(MEDIDAS!A70,'VENDA MES'!E:E,'VENDA MES'!F:F,"0",0),_xlfn.XLOOKUP(A70,'VENDA MES'!H:H,'VENDA MES'!I:I,"0",0))/90</f>
        <v>1.3888888888888888</v>
      </c>
      <c r="E70" s="1">
        <f>SUM(_xlfn.XLOOKUP(A70,'VENDA MES'!A:A,'VENDA MES'!B:B,"0",0),_xlfn.XLOOKUP(MEDIDAS!A70,'VENDA MES'!E:E,'VENDA MES'!F:F,"0",0),_xlfn.XLOOKUP(MEDIDAS!A70,'VENDA MES'!H:H,'VENDA MES'!I:I,"0",0),_xlfn.XLOOKUP(MEDIDAS!A70,'VENDA MES'!K:K,'VENDA MES'!L:L,"0",0))/120</f>
        <v>1.7166666666666666</v>
      </c>
      <c r="H70" s="10" t="s">
        <v>71</v>
      </c>
      <c r="I70">
        <v>40</v>
      </c>
      <c r="J70" s="7">
        <v>40</v>
      </c>
      <c r="K70" s="7">
        <v>80</v>
      </c>
      <c r="L70" s="7">
        <v>100</v>
      </c>
    </row>
    <row r="71" spans="1:12">
      <c r="A71" t="s">
        <v>72</v>
      </c>
      <c r="B71" s="1">
        <f>_xlfn.XLOOKUP(A71,'VENDA MES'!A:A,'VENDA MES'!B:B,"0",0)/30</f>
        <v>0.93333333333333335</v>
      </c>
      <c r="C71" s="1">
        <f>SUM(_xlfn.XLOOKUP(A71,'VENDA MES'!A:A,'VENDA MES'!B:B,0,0),_xlfn.XLOOKUP(A71,'VENDA MES'!E:E,'VENDA MES'!F:F,"0",0))/60</f>
        <v>1.4666666666666666</v>
      </c>
      <c r="D71" s="1">
        <f>SUM(_xlfn.XLOOKUP(A71,'VENDA MES'!A:A,'VENDA MES'!B:B,"0",0),_xlfn.XLOOKUP(MEDIDAS!A71,'VENDA MES'!E:E,'VENDA MES'!F:F,"0",0),_xlfn.XLOOKUP(A71,'VENDA MES'!H:H,'VENDA MES'!I:I,"0",0))/90</f>
        <v>1.3444444444444446</v>
      </c>
      <c r="E71" s="1">
        <f>SUM(_xlfn.XLOOKUP(A71,'VENDA MES'!A:A,'VENDA MES'!B:B,"0",0),_xlfn.XLOOKUP(MEDIDAS!A71,'VENDA MES'!E:E,'VENDA MES'!F:F,"0",0),_xlfn.XLOOKUP(MEDIDAS!A71,'VENDA MES'!H:H,'VENDA MES'!I:I,"0",0),_xlfn.XLOOKUP(MEDIDAS!A71,'VENDA MES'!K:K,'VENDA MES'!L:L,"0",0))/120</f>
        <v>1.2749999999999999</v>
      </c>
      <c r="H71" s="10" t="s">
        <v>72</v>
      </c>
      <c r="I71">
        <v>40</v>
      </c>
      <c r="J71" s="7">
        <v>40</v>
      </c>
      <c r="K71" s="7">
        <v>80</v>
      </c>
      <c r="L71" s="7">
        <v>100</v>
      </c>
    </row>
    <row r="72" spans="1:12">
      <c r="A72" t="s">
        <v>73</v>
      </c>
      <c r="B72" s="1">
        <f>_xlfn.XLOOKUP(A72,'VENDA MES'!A:A,'VENDA MES'!B:B,"0",0)/30</f>
        <v>0.33333333333333331</v>
      </c>
      <c r="C72" s="1">
        <f>SUM(_xlfn.XLOOKUP(A72,'VENDA MES'!A:A,'VENDA MES'!B:B,0,0),_xlfn.XLOOKUP(A72,'VENDA MES'!E:E,'VENDA MES'!F:F,"0",0))/60</f>
        <v>0.41666666666666669</v>
      </c>
      <c r="D72" s="1">
        <f>SUM(_xlfn.XLOOKUP(A72,'VENDA MES'!A:A,'VENDA MES'!B:B,"0",0),_xlfn.XLOOKUP(MEDIDAS!A72,'VENDA MES'!E:E,'VENDA MES'!F:F,"0",0),_xlfn.XLOOKUP(A72,'VENDA MES'!H:H,'VENDA MES'!I:I,"0",0))/90</f>
        <v>0.96666666666666667</v>
      </c>
      <c r="E72" s="1">
        <f>SUM(_xlfn.XLOOKUP(A72,'VENDA MES'!A:A,'VENDA MES'!B:B,"0",0),_xlfn.XLOOKUP(MEDIDAS!A72,'VENDA MES'!E:E,'VENDA MES'!F:F,"0",0),_xlfn.XLOOKUP(MEDIDAS!A72,'VENDA MES'!H:H,'VENDA MES'!I:I,"0",0),_xlfn.XLOOKUP(MEDIDAS!A72,'VENDA MES'!K:K,'VENDA MES'!L:L,"0",0))/120</f>
        <v>1.1333333333333333</v>
      </c>
      <c r="H72" s="10" t="s">
        <v>73</v>
      </c>
      <c r="I72">
        <v>40</v>
      </c>
      <c r="J72" s="7">
        <v>40</v>
      </c>
      <c r="K72" s="7">
        <v>80</v>
      </c>
      <c r="L72" s="7">
        <v>100</v>
      </c>
    </row>
    <row r="73" spans="1:12">
      <c r="A73" t="s">
        <v>74</v>
      </c>
      <c r="B73" s="1">
        <f>_xlfn.XLOOKUP(A73,'VENDA MES'!A:A,'VENDA MES'!B:B,"0",0)/30</f>
        <v>1.4</v>
      </c>
      <c r="C73" s="1">
        <f>SUM(_xlfn.XLOOKUP(A73,'VENDA MES'!A:A,'VENDA MES'!B:B,0,0),_xlfn.XLOOKUP(A73,'VENDA MES'!E:E,'VENDA MES'!F:F,"0",0))/60</f>
        <v>0.98333333333333328</v>
      </c>
      <c r="D73" s="1">
        <f>SUM(_xlfn.XLOOKUP(A73,'VENDA MES'!A:A,'VENDA MES'!B:B,"0",0),_xlfn.XLOOKUP(MEDIDAS!A73,'VENDA MES'!E:E,'VENDA MES'!F:F,"0",0),_xlfn.XLOOKUP(A73,'VENDA MES'!H:H,'VENDA MES'!I:I,"0",0))/90</f>
        <v>1.288888888888889</v>
      </c>
      <c r="E73" s="1">
        <f>SUM(_xlfn.XLOOKUP(A73,'VENDA MES'!A:A,'VENDA MES'!B:B,"0",0),_xlfn.XLOOKUP(MEDIDAS!A73,'VENDA MES'!E:E,'VENDA MES'!F:F,"0",0),_xlfn.XLOOKUP(MEDIDAS!A73,'VENDA MES'!H:H,'VENDA MES'!I:I,"0",0),_xlfn.XLOOKUP(MEDIDAS!A73,'VENDA MES'!K:K,'VENDA MES'!L:L,"0",0))/120</f>
        <v>1.6583333333333334</v>
      </c>
      <c r="H73" s="10" t="s">
        <v>74</v>
      </c>
      <c r="I73">
        <v>18</v>
      </c>
      <c r="J73" s="7">
        <v>18</v>
      </c>
      <c r="K73" s="7">
        <v>36</v>
      </c>
      <c r="L73" s="7">
        <v>45</v>
      </c>
    </row>
    <row r="74" spans="1:12">
      <c r="A74" t="s">
        <v>75</v>
      </c>
      <c r="B74" s="1">
        <f>_xlfn.XLOOKUP(A74,'VENDA MES'!A:A,'VENDA MES'!B:B,"0",0)/30</f>
        <v>0.8666666666666667</v>
      </c>
      <c r="C74" s="1">
        <f>SUM(_xlfn.XLOOKUP(A74,'VENDA MES'!A:A,'VENDA MES'!B:B,0,0),_xlfn.XLOOKUP(A74,'VENDA MES'!E:E,'VENDA MES'!F:F,"0",0))/60</f>
        <v>1.25</v>
      </c>
      <c r="D74" s="1">
        <f>SUM(_xlfn.XLOOKUP(A74,'VENDA MES'!A:A,'VENDA MES'!B:B,"0",0),_xlfn.XLOOKUP(MEDIDAS!A74,'VENDA MES'!E:E,'VENDA MES'!F:F,"0",0),_xlfn.XLOOKUP(A74,'VENDA MES'!H:H,'VENDA MES'!I:I,"0",0))/90</f>
        <v>1.1666666666666667</v>
      </c>
      <c r="E74" s="1">
        <f>SUM(_xlfn.XLOOKUP(A74,'VENDA MES'!A:A,'VENDA MES'!B:B,"0",0),_xlfn.XLOOKUP(MEDIDAS!A74,'VENDA MES'!E:E,'VENDA MES'!F:F,"0",0),_xlfn.XLOOKUP(MEDIDAS!A74,'VENDA MES'!H:H,'VENDA MES'!I:I,"0",0),_xlfn.XLOOKUP(MEDIDAS!A74,'VENDA MES'!K:K,'VENDA MES'!L:L,"0",0))/120</f>
        <v>1.4166666666666667</v>
      </c>
      <c r="H74" s="10" t="s">
        <v>75</v>
      </c>
      <c r="I74">
        <v>18</v>
      </c>
      <c r="J74" s="7">
        <v>18</v>
      </c>
      <c r="K74" s="7">
        <v>36</v>
      </c>
      <c r="L74" s="7">
        <v>45</v>
      </c>
    </row>
    <row r="75" spans="1:12">
      <c r="A75" t="s">
        <v>76</v>
      </c>
      <c r="B75" s="1">
        <f>_xlfn.XLOOKUP(A75,'VENDA MES'!A:A,'VENDA MES'!B:B,"0",0)/30</f>
        <v>1.1000000000000001</v>
      </c>
      <c r="C75" s="1">
        <f>SUM(_xlfn.XLOOKUP(A75,'VENDA MES'!A:A,'VENDA MES'!B:B,0,0),_xlfn.XLOOKUP(A75,'VENDA MES'!E:E,'VENDA MES'!F:F,"0",0))/60</f>
        <v>1.6333333333333333</v>
      </c>
      <c r="D75" s="1">
        <f>SUM(_xlfn.XLOOKUP(A75,'VENDA MES'!A:A,'VENDA MES'!B:B,"0",0),_xlfn.XLOOKUP(MEDIDAS!A75,'VENDA MES'!E:E,'VENDA MES'!F:F,"0",0),_xlfn.XLOOKUP(A75,'VENDA MES'!H:H,'VENDA MES'!I:I,"0",0))/90</f>
        <v>1.2222222222222223</v>
      </c>
      <c r="E75" s="1">
        <f>SUM(_xlfn.XLOOKUP(A75,'VENDA MES'!A:A,'VENDA MES'!B:B,"0",0),_xlfn.XLOOKUP(MEDIDAS!A75,'VENDA MES'!E:E,'VENDA MES'!F:F,"0",0),_xlfn.XLOOKUP(MEDIDAS!A75,'VENDA MES'!H:H,'VENDA MES'!I:I,"0",0),_xlfn.XLOOKUP(MEDIDAS!A75,'VENDA MES'!K:K,'VENDA MES'!L:L,"0",0))/120</f>
        <v>1.6083333333333334</v>
      </c>
      <c r="H75" s="10" t="s">
        <v>76</v>
      </c>
      <c r="I75">
        <v>18</v>
      </c>
      <c r="J75" s="7">
        <v>18</v>
      </c>
      <c r="K75" s="7">
        <v>36</v>
      </c>
      <c r="L75" s="7">
        <v>45</v>
      </c>
    </row>
    <row r="76" spans="1:12">
      <c r="A76" t="s">
        <v>78</v>
      </c>
      <c r="B76" s="1">
        <f>_xlfn.XLOOKUP(A76,'VENDA MES'!A:A,'VENDA MES'!B:B,"0",0)/30</f>
        <v>0.5</v>
      </c>
      <c r="C76" s="1">
        <f>SUM(_xlfn.XLOOKUP(A76,'VENDA MES'!A:A,'VENDA MES'!B:B,0,0),_xlfn.XLOOKUP(A76,'VENDA MES'!E:E,'VENDA MES'!F:F,"0",0))/60</f>
        <v>0.5</v>
      </c>
      <c r="D76" s="1">
        <f>SUM(_xlfn.XLOOKUP(A76,'VENDA MES'!A:A,'VENDA MES'!B:B,"0",0),_xlfn.XLOOKUP(MEDIDAS!A76,'VENDA MES'!E:E,'VENDA MES'!F:F,"0",0),_xlfn.XLOOKUP(A76,'VENDA MES'!H:H,'VENDA MES'!I:I,"0",0))/90</f>
        <v>0.66666666666666663</v>
      </c>
      <c r="E76" s="1">
        <f>SUM(_xlfn.XLOOKUP(A76,'VENDA MES'!A:A,'VENDA MES'!B:B,"0",0),_xlfn.XLOOKUP(MEDIDAS!A76,'VENDA MES'!E:E,'VENDA MES'!F:F,"0",0),_xlfn.XLOOKUP(MEDIDAS!A76,'VENDA MES'!H:H,'VENDA MES'!I:I,"0",0),_xlfn.XLOOKUP(MEDIDAS!A76,'VENDA MES'!K:K,'VENDA MES'!L:L,"0",0))/120</f>
        <v>0.89166666666666672</v>
      </c>
      <c r="H76" s="10" t="s">
        <v>78</v>
      </c>
      <c r="I76">
        <v>18</v>
      </c>
      <c r="J76" s="7">
        <v>18</v>
      </c>
      <c r="K76" s="7">
        <v>36</v>
      </c>
      <c r="L76" s="7">
        <v>45</v>
      </c>
    </row>
    <row r="77" spans="1:12">
      <c r="A77" t="s">
        <v>79</v>
      </c>
      <c r="B77" s="1">
        <f>_xlfn.XLOOKUP(A77,'VENDA MES'!A:A,'VENDA MES'!B:B,"0",0)/30</f>
        <v>1.3666666666666667</v>
      </c>
      <c r="C77" s="1">
        <f>SUM(_xlfn.XLOOKUP(A77,'VENDA MES'!A:A,'VENDA MES'!B:B,0,0),_xlfn.XLOOKUP(A77,'VENDA MES'!E:E,'VENDA MES'!F:F,"0",0))/60</f>
        <v>1.3833333333333333</v>
      </c>
      <c r="D77" s="1">
        <f>SUM(_xlfn.XLOOKUP(A77,'VENDA MES'!A:A,'VENDA MES'!B:B,"0",0),_xlfn.XLOOKUP(MEDIDAS!A77,'VENDA MES'!E:E,'VENDA MES'!F:F,"0",0),_xlfn.XLOOKUP(A77,'VENDA MES'!H:H,'VENDA MES'!I:I,"0",0))/90</f>
        <v>1.5555555555555556</v>
      </c>
      <c r="E77" s="1">
        <f>SUM(_xlfn.XLOOKUP(A77,'VENDA MES'!A:A,'VENDA MES'!B:B,"0",0),_xlfn.XLOOKUP(MEDIDAS!A77,'VENDA MES'!E:E,'VENDA MES'!F:F,"0",0),_xlfn.XLOOKUP(MEDIDAS!A77,'VENDA MES'!H:H,'VENDA MES'!I:I,"0",0),_xlfn.XLOOKUP(MEDIDAS!A77,'VENDA MES'!K:K,'VENDA MES'!L:L,"0",0))/120</f>
        <v>2.0499999999999998</v>
      </c>
      <c r="H77" s="10" t="s">
        <v>79</v>
      </c>
      <c r="I77">
        <v>18</v>
      </c>
      <c r="J77" s="7">
        <v>18</v>
      </c>
      <c r="K77" s="7">
        <v>36</v>
      </c>
      <c r="L77" s="7">
        <v>45</v>
      </c>
    </row>
    <row r="78" spans="1:12">
      <c r="A78" t="s">
        <v>88</v>
      </c>
      <c r="B78" s="1">
        <f>_xlfn.XLOOKUP(A78,'VENDA MES'!A:A,'VENDA MES'!B:B,"0",0)/30</f>
        <v>0</v>
      </c>
      <c r="C78" s="1">
        <f>SUM(_xlfn.XLOOKUP(A78,'VENDA MES'!A:A,'VENDA MES'!B:B,0,0),_xlfn.XLOOKUP(A78,'VENDA MES'!E:E,'VENDA MES'!F:F,"0",0))/60</f>
        <v>0.33333333333333331</v>
      </c>
      <c r="D78" s="1">
        <f>SUM(_xlfn.XLOOKUP(A78,'VENDA MES'!A:A,'VENDA MES'!B:B,"0",0),_xlfn.XLOOKUP(MEDIDAS!A78,'VENDA MES'!E:E,'VENDA MES'!F:F,"0",0),_xlfn.XLOOKUP(A78,'VENDA MES'!H:H,'VENDA MES'!I:I,"0",0))/90</f>
        <v>0.97777777777777775</v>
      </c>
      <c r="E78" s="1">
        <f>SUM(_xlfn.XLOOKUP(A78,'VENDA MES'!A:A,'VENDA MES'!B:B,"0",0),_xlfn.XLOOKUP(MEDIDAS!A78,'VENDA MES'!E:E,'VENDA MES'!F:F,"0",0),_xlfn.XLOOKUP(MEDIDAS!A78,'VENDA MES'!H:H,'VENDA MES'!I:I,"0",0),_xlfn.XLOOKUP(MEDIDAS!A78,'VENDA MES'!K:K,'VENDA MES'!L:L,"0",0))/120</f>
        <v>1.4833333333333334</v>
      </c>
      <c r="H78" s="10" t="s">
        <v>88</v>
      </c>
      <c r="I78">
        <v>18</v>
      </c>
      <c r="J78" s="7">
        <v>18</v>
      </c>
      <c r="K78" s="7">
        <v>36</v>
      </c>
      <c r="L78" s="7">
        <v>45</v>
      </c>
    </row>
    <row r="79" spans="1:12">
      <c r="A79" t="s">
        <v>80</v>
      </c>
      <c r="B79" s="1">
        <f>_xlfn.XLOOKUP(A79,'VENDA MES'!A:A,'VENDA MES'!B:B,"0",0)/30</f>
        <v>1.2</v>
      </c>
      <c r="C79" s="1">
        <f>SUM(_xlfn.XLOOKUP(A79,'VENDA MES'!A:A,'VENDA MES'!B:B,0,0),_xlfn.XLOOKUP(A79,'VENDA MES'!E:E,'VENDA MES'!F:F,"0",0))/60</f>
        <v>0.98333333333333328</v>
      </c>
      <c r="D79" s="1">
        <f>SUM(_xlfn.XLOOKUP(A79,'VENDA MES'!A:A,'VENDA MES'!B:B,"0",0),_xlfn.XLOOKUP(MEDIDAS!A79,'VENDA MES'!E:E,'VENDA MES'!F:F,"0",0),_xlfn.XLOOKUP(A79,'VENDA MES'!H:H,'VENDA MES'!I:I,"0",0))/90</f>
        <v>1.6333333333333333</v>
      </c>
      <c r="E79" s="1">
        <f>SUM(_xlfn.XLOOKUP(A79,'VENDA MES'!A:A,'VENDA MES'!B:B,"0",0),_xlfn.XLOOKUP(MEDIDAS!A79,'VENDA MES'!E:E,'VENDA MES'!F:F,"0",0),_xlfn.XLOOKUP(MEDIDAS!A79,'VENDA MES'!H:H,'VENDA MES'!I:I,"0",0),_xlfn.XLOOKUP(MEDIDAS!A79,'VENDA MES'!K:K,'VENDA MES'!L:L,"0",0))/120</f>
        <v>1.6</v>
      </c>
      <c r="H79" s="10" t="s">
        <v>80</v>
      </c>
      <c r="I79">
        <v>18</v>
      </c>
      <c r="J79" s="7">
        <v>18</v>
      </c>
      <c r="K79" s="7">
        <v>36</v>
      </c>
      <c r="L79" s="7">
        <v>45</v>
      </c>
    </row>
    <row r="80" spans="1:12">
      <c r="A80" t="s">
        <v>81</v>
      </c>
      <c r="B80" s="1">
        <f>_xlfn.XLOOKUP(A80,'VENDA MES'!A:A,'VENDA MES'!B:B,"0",0)/30</f>
        <v>1.0333333333333334</v>
      </c>
      <c r="C80" s="1">
        <f>SUM(_xlfn.XLOOKUP(A80,'VENDA MES'!A:A,'VENDA MES'!B:B,0,0),_xlfn.XLOOKUP(A80,'VENDA MES'!E:E,'VENDA MES'!F:F,"0",0))/60</f>
        <v>0.8</v>
      </c>
      <c r="D80" s="1">
        <f>SUM(_xlfn.XLOOKUP(A80,'VENDA MES'!A:A,'VENDA MES'!B:B,"0",0),_xlfn.XLOOKUP(MEDIDAS!A80,'VENDA MES'!E:E,'VENDA MES'!F:F,"0",0),_xlfn.XLOOKUP(A80,'VENDA MES'!H:H,'VENDA MES'!I:I,"0",0))/90</f>
        <v>1.2444444444444445</v>
      </c>
      <c r="E80" s="1">
        <f>SUM(_xlfn.XLOOKUP(A80,'VENDA MES'!A:A,'VENDA MES'!B:B,"0",0),_xlfn.XLOOKUP(MEDIDAS!A80,'VENDA MES'!E:E,'VENDA MES'!F:F,"0",0),_xlfn.XLOOKUP(MEDIDAS!A80,'VENDA MES'!H:H,'VENDA MES'!I:I,"0",0),_xlfn.XLOOKUP(MEDIDAS!A80,'VENDA MES'!K:K,'VENDA MES'!L:L,"0",0))/120</f>
        <v>1.7749999999999999</v>
      </c>
      <c r="H80" s="10" t="s">
        <v>81</v>
      </c>
      <c r="I80">
        <v>18</v>
      </c>
      <c r="J80" s="7">
        <v>18</v>
      </c>
      <c r="K80" s="7">
        <v>36</v>
      </c>
      <c r="L80" s="7">
        <v>45</v>
      </c>
    </row>
    <row r="81" spans="1:12">
      <c r="A81" t="s">
        <v>82</v>
      </c>
      <c r="B81" s="1">
        <f>_xlfn.XLOOKUP(A81,'VENDA MES'!A:A,'VENDA MES'!B:B,"0",0)/30</f>
        <v>0.43333333333333335</v>
      </c>
      <c r="C81" s="1">
        <f>SUM(_xlfn.XLOOKUP(A81,'VENDA MES'!A:A,'VENDA MES'!B:B,0,0),_xlfn.XLOOKUP(A81,'VENDA MES'!E:E,'VENDA MES'!F:F,"0",0))/60</f>
        <v>0.8666666666666667</v>
      </c>
      <c r="D81" s="1">
        <f>SUM(_xlfn.XLOOKUP(A81,'VENDA MES'!A:A,'VENDA MES'!B:B,"0",0),_xlfn.XLOOKUP(MEDIDAS!A81,'VENDA MES'!E:E,'VENDA MES'!F:F,"0",0),_xlfn.XLOOKUP(A81,'VENDA MES'!H:H,'VENDA MES'!I:I,"0",0))/90</f>
        <v>1.4777777777777779</v>
      </c>
      <c r="E81" s="1">
        <f>SUM(_xlfn.XLOOKUP(A81,'VENDA MES'!A:A,'VENDA MES'!B:B,"0",0),_xlfn.XLOOKUP(MEDIDAS!A81,'VENDA MES'!E:E,'VENDA MES'!F:F,"0",0),_xlfn.XLOOKUP(MEDIDAS!A81,'VENDA MES'!H:H,'VENDA MES'!I:I,"0",0),_xlfn.XLOOKUP(MEDIDAS!A81,'VENDA MES'!K:K,'VENDA MES'!L:L,"0",0))/120</f>
        <v>1.7</v>
      </c>
      <c r="H81" s="10" t="s">
        <v>82</v>
      </c>
      <c r="I81">
        <v>18</v>
      </c>
      <c r="J81" s="7">
        <v>18</v>
      </c>
      <c r="K81" s="7">
        <v>36</v>
      </c>
      <c r="L81" s="7">
        <v>45</v>
      </c>
    </row>
    <row r="82" spans="1:12">
      <c r="A82" t="s">
        <v>83</v>
      </c>
      <c r="B82" s="1">
        <f>_xlfn.XLOOKUP(A82,'VENDA MES'!A:A,'VENDA MES'!B:B,"0",0)/30</f>
        <v>0.8</v>
      </c>
      <c r="C82" s="1">
        <f>SUM(_xlfn.XLOOKUP(A82,'VENDA MES'!A:A,'VENDA MES'!B:B,0,0),_xlfn.XLOOKUP(A82,'VENDA MES'!E:E,'VENDA MES'!F:F,"0",0))/60</f>
        <v>1.0333333333333334</v>
      </c>
      <c r="D82" s="1">
        <f>SUM(_xlfn.XLOOKUP(A82,'VENDA MES'!A:A,'VENDA MES'!B:B,"0",0),_xlfn.XLOOKUP(MEDIDAS!A82,'VENDA MES'!E:E,'VENDA MES'!F:F,"0",0),_xlfn.XLOOKUP(A82,'VENDA MES'!H:H,'VENDA MES'!I:I,"0",0))/90</f>
        <v>1.1888888888888889</v>
      </c>
      <c r="E82" s="1">
        <f>SUM(_xlfn.XLOOKUP(A82,'VENDA MES'!A:A,'VENDA MES'!B:B,"0",0),_xlfn.XLOOKUP(MEDIDAS!A82,'VENDA MES'!E:E,'VENDA MES'!F:F,"0",0),_xlfn.XLOOKUP(MEDIDAS!A82,'VENDA MES'!H:H,'VENDA MES'!I:I,"0",0),_xlfn.XLOOKUP(MEDIDAS!A82,'VENDA MES'!K:K,'VENDA MES'!L:L,"0",0))/120</f>
        <v>1.6833333333333333</v>
      </c>
      <c r="H82" s="10" t="s">
        <v>83</v>
      </c>
      <c r="I82">
        <v>18</v>
      </c>
      <c r="J82" s="7">
        <v>18</v>
      </c>
      <c r="K82" s="7">
        <v>36</v>
      </c>
      <c r="L82" s="7">
        <v>45</v>
      </c>
    </row>
    <row r="83" spans="1:12">
      <c r="A83" t="s">
        <v>84</v>
      </c>
      <c r="B83" s="1">
        <f>_xlfn.XLOOKUP(A83,'VENDA MES'!A:A,'VENDA MES'!B:B,"0",0)/30</f>
        <v>0.83333333333333337</v>
      </c>
      <c r="C83" s="1">
        <f>SUM(_xlfn.XLOOKUP(A83,'VENDA MES'!A:A,'VENDA MES'!B:B,0,0),_xlfn.XLOOKUP(A83,'VENDA MES'!E:E,'VENDA MES'!F:F,"0",0))/60</f>
        <v>1.3</v>
      </c>
      <c r="D83" s="1">
        <f>SUM(_xlfn.XLOOKUP(A83,'VENDA MES'!A:A,'VENDA MES'!B:B,"0",0),_xlfn.XLOOKUP(MEDIDAS!A83,'VENDA MES'!E:E,'VENDA MES'!F:F,"0",0),_xlfn.XLOOKUP(A83,'VENDA MES'!H:H,'VENDA MES'!I:I,"0",0))/90</f>
        <v>1.4444444444444444</v>
      </c>
      <c r="E83" s="1">
        <f>SUM(_xlfn.XLOOKUP(A83,'VENDA MES'!A:A,'VENDA MES'!B:B,"0",0),_xlfn.XLOOKUP(MEDIDAS!A83,'VENDA MES'!E:E,'VENDA MES'!F:F,"0",0),_xlfn.XLOOKUP(MEDIDAS!A83,'VENDA MES'!H:H,'VENDA MES'!I:I,"0",0),_xlfn.XLOOKUP(MEDIDAS!A83,'VENDA MES'!K:K,'VENDA MES'!L:L,"0",0))/120</f>
        <v>1.5249999999999999</v>
      </c>
      <c r="H83" s="10" t="s">
        <v>84</v>
      </c>
      <c r="I83">
        <v>8</v>
      </c>
      <c r="J83" s="7">
        <v>8</v>
      </c>
      <c r="K83" s="7">
        <v>16</v>
      </c>
      <c r="L83" s="7">
        <v>20</v>
      </c>
    </row>
    <row r="84" spans="1:12">
      <c r="A84" t="s">
        <v>85</v>
      </c>
      <c r="B84" s="1">
        <f>_xlfn.XLOOKUP(A84,'VENDA MES'!A:A,'VENDA MES'!B:B,"0",0)/30</f>
        <v>0.23333333333333334</v>
      </c>
      <c r="C84" s="1">
        <f>SUM(_xlfn.XLOOKUP(A84,'VENDA MES'!A:A,'VENDA MES'!B:B,0,0),_xlfn.XLOOKUP(A84,'VENDA MES'!E:E,'VENDA MES'!F:F,"0",0))/60</f>
        <v>0.65</v>
      </c>
      <c r="D84" s="1">
        <f>SUM(_xlfn.XLOOKUP(A84,'VENDA MES'!A:A,'VENDA MES'!B:B,"0",0),_xlfn.XLOOKUP(MEDIDAS!A84,'VENDA MES'!E:E,'VENDA MES'!F:F,"0",0),_xlfn.XLOOKUP(A84,'VENDA MES'!H:H,'VENDA MES'!I:I,"0",0))/90</f>
        <v>0.97777777777777775</v>
      </c>
      <c r="E84" s="1">
        <f>SUM(_xlfn.XLOOKUP(A84,'VENDA MES'!A:A,'VENDA MES'!B:B,"0",0),_xlfn.XLOOKUP(MEDIDAS!A84,'VENDA MES'!E:E,'VENDA MES'!F:F,"0",0),_xlfn.XLOOKUP(MEDIDAS!A84,'VENDA MES'!H:H,'VENDA MES'!I:I,"0",0),_xlfn.XLOOKUP(MEDIDAS!A84,'VENDA MES'!K:K,'VENDA MES'!L:L,"0",0))/120</f>
        <v>1.2583333333333333</v>
      </c>
      <c r="H84" s="10" t="s">
        <v>85</v>
      </c>
      <c r="I84">
        <v>8</v>
      </c>
      <c r="J84" s="7">
        <v>8</v>
      </c>
      <c r="K84" s="7">
        <v>16</v>
      </c>
      <c r="L84" s="7">
        <v>20</v>
      </c>
    </row>
    <row r="85" spans="1:12">
      <c r="A85" t="s">
        <v>86</v>
      </c>
      <c r="B85" s="1">
        <f>_xlfn.XLOOKUP(A85,'VENDA MES'!A:A,'VENDA MES'!B:B,"0",0)/30</f>
        <v>0.66666666666666663</v>
      </c>
      <c r="C85" s="1">
        <f>SUM(_xlfn.XLOOKUP(A85,'VENDA MES'!A:A,'VENDA MES'!B:B,0,0),_xlfn.XLOOKUP(A85,'VENDA MES'!E:E,'VENDA MES'!F:F,"0",0))/60</f>
        <v>0.8666666666666667</v>
      </c>
      <c r="D85" s="1">
        <f>SUM(_xlfn.XLOOKUP(A85,'VENDA MES'!A:A,'VENDA MES'!B:B,"0",0),_xlfn.XLOOKUP(MEDIDAS!A85,'VENDA MES'!E:E,'VENDA MES'!F:F,"0",0),_xlfn.XLOOKUP(A85,'VENDA MES'!H:H,'VENDA MES'!I:I,"0",0))/90</f>
        <v>1.2</v>
      </c>
      <c r="E85" s="1">
        <f>SUM(_xlfn.XLOOKUP(A85,'VENDA MES'!A:A,'VENDA MES'!B:B,"0",0),_xlfn.XLOOKUP(MEDIDAS!A85,'VENDA MES'!E:E,'VENDA MES'!F:F,"0",0),_xlfn.XLOOKUP(MEDIDAS!A85,'VENDA MES'!H:H,'VENDA MES'!I:I,"0",0),_xlfn.XLOOKUP(MEDIDAS!A85,'VENDA MES'!K:K,'VENDA MES'!L:L,"0",0))/120</f>
        <v>1.5833333333333333</v>
      </c>
      <c r="H85" s="10" t="s">
        <v>86</v>
      </c>
      <c r="I85">
        <v>8</v>
      </c>
      <c r="J85" s="7">
        <v>8</v>
      </c>
      <c r="K85" s="7">
        <v>16</v>
      </c>
      <c r="L85" s="7">
        <v>20</v>
      </c>
    </row>
    <row r="86" spans="1:12">
      <c r="A86" t="s">
        <v>87</v>
      </c>
      <c r="B86" s="1">
        <f>_xlfn.XLOOKUP(A86,'VENDA MES'!A:A,'VENDA MES'!B:B,"0",0)/30</f>
        <v>1.2</v>
      </c>
      <c r="C86" s="1">
        <f>SUM(_xlfn.XLOOKUP(A86,'VENDA MES'!A:A,'VENDA MES'!B:B,0,0),_xlfn.XLOOKUP(A86,'VENDA MES'!E:E,'VENDA MES'!F:F,"0",0))/60</f>
        <v>1.1833333333333333</v>
      </c>
      <c r="D86" s="1">
        <f>SUM(_xlfn.XLOOKUP(A86,'VENDA MES'!A:A,'VENDA MES'!B:B,"0",0),_xlfn.XLOOKUP(MEDIDAS!A86,'VENDA MES'!E:E,'VENDA MES'!F:F,"0",0),_xlfn.XLOOKUP(A86,'VENDA MES'!H:H,'VENDA MES'!I:I,"0",0))/90</f>
        <v>1.3222222222222222</v>
      </c>
      <c r="E86" s="1">
        <f>SUM(_xlfn.XLOOKUP(A86,'VENDA MES'!A:A,'VENDA MES'!B:B,"0",0),_xlfn.XLOOKUP(MEDIDAS!A86,'VENDA MES'!E:E,'VENDA MES'!F:F,"0",0),_xlfn.XLOOKUP(MEDIDAS!A86,'VENDA MES'!H:H,'VENDA MES'!I:I,"0",0),_xlfn.XLOOKUP(MEDIDAS!A86,'VENDA MES'!K:K,'VENDA MES'!L:L,"0",0))/120</f>
        <v>1.4333333333333333</v>
      </c>
      <c r="H86" s="10" t="s">
        <v>87</v>
      </c>
      <c r="I86">
        <v>8</v>
      </c>
      <c r="J86" s="7">
        <v>8</v>
      </c>
      <c r="K86" s="7">
        <v>16</v>
      </c>
      <c r="L86" s="7">
        <v>20</v>
      </c>
    </row>
    <row r="87" spans="1:12">
      <c r="A87" t="s">
        <v>89</v>
      </c>
      <c r="B87" s="1">
        <f>_xlfn.XLOOKUP(A87,'VENDA MES'!A:A,'VENDA MES'!B:B,"0",0)/30</f>
        <v>0.73333333333333328</v>
      </c>
      <c r="C87" s="1">
        <f>SUM(_xlfn.XLOOKUP(A87,'VENDA MES'!A:A,'VENDA MES'!B:B,0,0),_xlfn.XLOOKUP(A87,'VENDA MES'!E:E,'VENDA MES'!F:F,"0",0))/60</f>
        <v>0.95</v>
      </c>
      <c r="D87" s="1">
        <f>SUM(_xlfn.XLOOKUP(A87,'VENDA MES'!A:A,'VENDA MES'!B:B,"0",0),_xlfn.XLOOKUP(MEDIDAS!A87,'VENDA MES'!E:E,'VENDA MES'!F:F,"0",0),_xlfn.XLOOKUP(A87,'VENDA MES'!H:H,'VENDA MES'!I:I,"0",0))/90</f>
        <v>1.5333333333333334</v>
      </c>
      <c r="E87" s="1">
        <f>SUM(_xlfn.XLOOKUP(A87,'VENDA MES'!A:A,'VENDA MES'!B:B,"0",0),_xlfn.XLOOKUP(MEDIDAS!A87,'VENDA MES'!E:E,'VENDA MES'!F:F,"0",0),_xlfn.XLOOKUP(MEDIDAS!A87,'VENDA MES'!H:H,'VENDA MES'!I:I,"0",0),_xlfn.XLOOKUP(MEDIDAS!A87,'VENDA MES'!K:K,'VENDA MES'!L:L,"0",0))/120</f>
        <v>2.0499999999999998</v>
      </c>
      <c r="H87" s="10" t="s">
        <v>89</v>
      </c>
      <c r="I87">
        <v>8</v>
      </c>
      <c r="J87" s="7">
        <v>8</v>
      </c>
      <c r="K87" s="7">
        <v>16</v>
      </c>
      <c r="L87" s="7">
        <v>20</v>
      </c>
    </row>
    <row r="88" spans="1:12">
      <c r="A88" t="s">
        <v>99</v>
      </c>
      <c r="B88" s="1">
        <f>_xlfn.XLOOKUP(A88,'VENDA MES'!A:A,'VENDA MES'!B:B,"0",0)/30</f>
        <v>0</v>
      </c>
      <c r="C88" s="1">
        <f>SUM(_xlfn.XLOOKUP(A88,'VENDA MES'!A:A,'VENDA MES'!B:B,0,0),_xlfn.XLOOKUP(A88,'VENDA MES'!E:E,'VENDA MES'!F:F,"0",0))/60</f>
        <v>1.2</v>
      </c>
      <c r="D88" s="1">
        <f>SUM(_xlfn.XLOOKUP(A88,'VENDA MES'!A:A,'VENDA MES'!B:B,"0",0),_xlfn.XLOOKUP(MEDIDAS!A88,'VENDA MES'!E:E,'VENDA MES'!F:F,"0",0),_xlfn.XLOOKUP(A88,'VENDA MES'!H:H,'VENDA MES'!I:I,"0",0))/90</f>
        <v>1.0111111111111111</v>
      </c>
      <c r="E88" s="1">
        <f>SUM(_xlfn.XLOOKUP(A88,'VENDA MES'!A:A,'VENDA MES'!B:B,"0",0),_xlfn.XLOOKUP(MEDIDAS!A88,'VENDA MES'!E:E,'VENDA MES'!F:F,"0",0),_xlfn.XLOOKUP(MEDIDAS!A88,'VENDA MES'!H:H,'VENDA MES'!I:I,"0",0),_xlfn.XLOOKUP(MEDIDAS!A88,'VENDA MES'!K:K,'VENDA MES'!L:L,"0",0))/120</f>
        <v>1.3583333333333334</v>
      </c>
      <c r="H88" s="10" t="s">
        <v>99</v>
      </c>
      <c r="I88">
        <v>8</v>
      </c>
      <c r="J88" s="7">
        <v>8</v>
      </c>
      <c r="K88" s="7">
        <v>16</v>
      </c>
      <c r="L88" s="7">
        <v>20</v>
      </c>
    </row>
    <row r="89" spans="1:12">
      <c r="A89" t="s">
        <v>90</v>
      </c>
      <c r="B89" s="1">
        <f>_xlfn.XLOOKUP(A89,'VENDA MES'!A:A,'VENDA MES'!B:B,"0",0)/30</f>
        <v>1.2333333333333334</v>
      </c>
      <c r="C89" s="1">
        <f>SUM(_xlfn.XLOOKUP(A89,'VENDA MES'!A:A,'VENDA MES'!B:B,0,0),_xlfn.XLOOKUP(A89,'VENDA MES'!E:E,'VENDA MES'!F:F,"0",0))/60</f>
        <v>1.2333333333333334</v>
      </c>
      <c r="D89" s="1">
        <f>SUM(_xlfn.XLOOKUP(A89,'VENDA MES'!A:A,'VENDA MES'!B:B,"0",0),_xlfn.XLOOKUP(MEDIDAS!A89,'VENDA MES'!E:E,'VENDA MES'!F:F,"0",0),_xlfn.XLOOKUP(A89,'VENDA MES'!H:H,'VENDA MES'!I:I,"0",0))/90</f>
        <v>1.3555555555555556</v>
      </c>
      <c r="E89" s="1">
        <f>SUM(_xlfn.XLOOKUP(A89,'VENDA MES'!A:A,'VENDA MES'!B:B,"0",0),_xlfn.XLOOKUP(MEDIDAS!A89,'VENDA MES'!E:E,'VENDA MES'!F:F,"0",0),_xlfn.XLOOKUP(MEDIDAS!A89,'VENDA MES'!H:H,'VENDA MES'!I:I,"0",0),_xlfn.XLOOKUP(MEDIDAS!A89,'VENDA MES'!K:K,'VENDA MES'!L:L,"0",0))/120</f>
        <v>1.3333333333333333</v>
      </c>
      <c r="H89" s="10" t="s">
        <v>90</v>
      </c>
      <c r="I89">
        <v>8</v>
      </c>
      <c r="J89" s="7">
        <v>8</v>
      </c>
      <c r="K89" s="7">
        <v>16</v>
      </c>
      <c r="L89" s="7">
        <v>20</v>
      </c>
    </row>
    <row r="90" spans="1:12">
      <c r="A90" t="s">
        <v>91</v>
      </c>
      <c r="B90" s="1">
        <f>_xlfn.XLOOKUP(A90,'VENDA MES'!A:A,'VENDA MES'!B:B,"0",0)/30</f>
        <v>0.4</v>
      </c>
      <c r="C90" s="1">
        <f>SUM(_xlfn.XLOOKUP(A90,'VENDA MES'!A:A,'VENDA MES'!B:B,0,0),_xlfn.XLOOKUP(A90,'VENDA MES'!E:E,'VENDA MES'!F:F,"0",0))/60</f>
        <v>0.9</v>
      </c>
      <c r="D90" s="1">
        <f>SUM(_xlfn.XLOOKUP(A90,'VENDA MES'!A:A,'VENDA MES'!B:B,"0",0),_xlfn.XLOOKUP(MEDIDAS!A90,'VENDA MES'!E:E,'VENDA MES'!F:F,"0",0),_xlfn.XLOOKUP(A90,'VENDA MES'!H:H,'VENDA MES'!I:I,"0",0))/90</f>
        <v>0.91111111111111109</v>
      </c>
      <c r="E90" s="1">
        <f>SUM(_xlfn.XLOOKUP(A90,'VENDA MES'!A:A,'VENDA MES'!B:B,"0",0),_xlfn.XLOOKUP(MEDIDAS!A90,'VENDA MES'!E:E,'VENDA MES'!F:F,"0",0),_xlfn.XLOOKUP(MEDIDAS!A90,'VENDA MES'!H:H,'VENDA MES'!I:I,"0",0),_xlfn.XLOOKUP(MEDIDAS!A90,'VENDA MES'!K:K,'VENDA MES'!L:L,"0",0))/120</f>
        <v>1.375</v>
      </c>
      <c r="H90" s="10" t="s">
        <v>91</v>
      </c>
      <c r="I90">
        <v>8</v>
      </c>
      <c r="J90" s="7">
        <v>8</v>
      </c>
      <c r="K90" s="7">
        <v>16</v>
      </c>
      <c r="L90" s="7">
        <v>20</v>
      </c>
    </row>
    <row r="91" spans="1:12">
      <c r="A91" t="s">
        <v>92</v>
      </c>
      <c r="B91" s="1">
        <f>_xlfn.XLOOKUP(A91,'VENDA MES'!A:A,'VENDA MES'!B:B,"0",0)/30</f>
        <v>0.8</v>
      </c>
      <c r="C91" s="1">
        <f>SUM(_xlfn.XLOOKUP(A91,'VENDA MES'!A:A,'VENDA MES'!B:B,0,0),_xlfn.XLOOKUP(A91,'VENDA MES'!E:E,'VENDA MES'!F:F,"0",0))/60</f>
        <v>1.1333333333333333</v>
      </c>
      <c r="D91" s="1">
        <f>SUM(_xlfn.XLOOKUP(A91,'VENDA MES'!A:A,'VENDA MES'!B:B,"0",0),_xlfn.XLOOKUP(MEDIDAS!A91,'VENDA MES'!E:E,'VENDA MES'!F:F,"0",0),_xlfn.XLOOKUP(A91,'VENDA MES'!H:H,'VENDA MES'!I:I,"0",0))/90</f>
        <v>1.2555555555555555</v>
      </c>
      <c r="E91" s="1">
        <f>SUM(_xlfn.XLOOKUP(A91,'VENDA MES'!A:A,'VENDA MES'!B:B,"0",0),_xlfn.XLOOKUP(MEDIDAS!A91,'VENDA MES'!E:E,'VENDA MES'!F:F,"0",0),_xlfn.XLOOKUP(MEDIDAS!A91,'VENDA MES'!H:H,'VENDA MES'!I:I,"0",0),_xlfn.XLOOKUP(MEDIDAS!A91,'VENDA MES'!K:K,'VENDA MES'!L:L,"0",0))/120</f>
        <v>1.4083333333333334</v>
      </c>
      <c r="H91" s="10" t="s">
        <v>92</v>
      </c>
      <c r="I91">
        <v>8</v>
      </c>
      <c r="J91" s="7">
        <v>8</v>
      </c>
      <c r="K91" s="7">
        <v>16</v>
      </c>
      <c r="L91" s="7">
        <v>20</v>
      </c>
    </row>
    <row r="92" spans="1:12">
      <c r="A92" t="s">
        <v>93</v>
      </c>
      <c r="B92" s="1">
        <f>_xlfn.XLOOKUP(A92,'VENDA MES'!A:A,'VENDA MES'!B:B,"0",0)/30</f>
        <v>0.66666666666666663</v>
      </c>
      <c r="C92" s="1">
        <f>SUM(_xlfn.XLOOKUP(A92,'VENDA MES'!A:A,'VENDA MES'!B:B,0,0),_xlfn.XLOOKUP(A92,'VENDA MES'!E:E,'VENDA MES'!F:F,"0",0))/60</f>
        <v>0.41666666666666669</v>
      </c>
      <c r="D92" s="1">
        <f>SUM(_xlfn.XLOOKUP(A92,'VENDA MES'!A:A,'VENDA MES'!B:B,"0",0),_xlfn.XLOOKUP(MEDIDAS!A92,'VENDA MES'!E:E,'VENDA MES'!F:F,"0",0),_xlfn.XLOOKUP(A92,'VENDA MES'!H:H,'VENDA MES'!I:I,"0",0))/90</f>
        <v>0.55555555555555558</v>
      </c>
      <c r="E92" s="1">
        <f>SUM(_xlfn.XLOOKUP(A92,'VENDA MES'!A:A,'VENDA MES'!B:B,"0",0),_xlfn.XLOOKUP(MEDIDAS!A92,'VENDA MES'!E:E,'VENDA MES'!F:F,"0",0),_xlfn.XLOOKUP(MEDIDAS!A92,'VENDA MES'!H:H,'VENDA MES'!I:I,"0",0),_xlfn.XLOOKUP(MEDIDAS!A92,'VENDA MES'!K:K,'VENDA MES'!L:L,"0",0))/120</f>
        <v>1.0666666666666667</v>
      </c>
      <c r="H92" s="10" t="s">
        <v>93</v>
      </c>
      <c r="I92">
        <v>8</v>
      </c>
      <c r="J92" s="7">
        <v>8</v>
      </c>
      <c r="K92" s="7">
        <v>16</v>
      </c>
      <c r="L92" s="7">
        <v>20</v>
      </c>
    </row>
    <row r="93" spans="1:12">
      <c r="A93" t="s">
        <v>94</v>
      </c>
      <c r="B93" s="1">
        <f>_xlfn.XLOOKUP(A93,'VENDA MES'!A:A,'VENDA MES'!B:B,"0",0)/30</f>
        <v>1.6</v>
      </c>
      <c r="C93" s="1">
        <f>SUM(_xlfn.XLOOKUP(A93,'VENDA MES'!A:A,'VENDA MES'!B:B,0,0),_xlfn.XLOOKUP(A93,'VENDA MES'!E:E,'VENDA MES'!F:F,"0",0))/60</f>
        <v>1.3166666666666667</v>
      </c>
      <c r="D93" s="1">
        <f>SUM(_xlfn.XLOOKUP(A93,'VENDA MES'!A:A,'VENDA MES'!B:B,"0",0),_xlfn.XLOOKUP(MEDIDAS!A93,'VENDA MES'!E:E,'VENDA MES'!F:F,"0",0),_xlfn.XLOOKUP(A93,'VENDA MES'!H:H,'VENDA MES'!I:I,"0",0))/90</f>
        <v>1.711111111111111</v>
      </c>
      <c r="E93" s="1">
        <f>SUM(_xlfn.XLOOKUP(A93,'VENDA MES'!A:A,'VENDA MES'!B:B,"0",0),_xlfn.XLOOKUP(MEDIDAS!A93,'VENDA MES'!E:E,'VENDA MES'!F:F,"0",0),_xlfn.XLOOKUP(MEDIDAS!A93,'VENDA MES'!H:H,'VENDA MES'!I:I,"0",0),_xlfn.XLOOKUP(MEDIDAS!A93,'VENDA MES'!K:K,'VENDA MES'!L:L,"0",0))/120</f>
        <v>2.1666666666666665</v>
      </c>
      <c r="H93" s="10" t="s">
        <v>94</v>
      </c>
      <c r="I93">
        <v>14</v>
      </c>
      <c r="J93" s="7">
        <v>14</v>
      </c>
      <c r="K93" s="7">
        <v>28</v>
      </c>
      <c r="L93" s="7">
        <v>35</v>
      </c>
    </row>
    <row r="94" spans="1:12">
      <c r="A94" t="s">
        <v>95</v>
      </c>
      <c r="B94" s="1">
        <f>_xlfn.XLOOKUP(A94,'VENDA MES'!A:A,'VENDA MES'!B:B,"0",0)/30</f>
        <v>0.93333333333333335</v>
      </c>
      <c r="C94" s="1">
        <f>SUM(_xlfn.XLOOKUP(A94,'VENDA MES'!A:A,'VENDA MES'!B:B,0,0),_xlfn.XLOOKUP(A94,'VENDA MES'!E:E,'VENDA MES'!F:F,"0",0))/60</f>
        <v>1.1000000000000001</v>
      </c>
      <c r="D94" s="1">
        <f>SUM(_xlfn.XLOOKUP(A94,'VENDA MES'!A:A,'VENDA MES'!B:B,"0",0),_xlfn.XLOOKUP(MEDIDAS!A94,'VENDA MES'!E:E,'VENDA MES'!F:F,"0",0),_xlfn.XLOOKUP(A94,'VENDA MES'!H:H,'VENDA MES'!I:I,"0",0))/90</f>
        <v>1.0666666666666667</v>
      </c>
      <c r="E94" s="1">
        <f>SUM(_xlfn.XLOOKUP(A94,'VENDA MES'!A:A,'VENDA MES'!B:B,"0",0),_xlfn.XLOOKUP(MEDIDAS!A94,'VENDA MES'!E:E,'VENDA MES'!F:F,"0",0),_xlfn.XLOOKUP(MEDIDAS!A94,'VENDA MES'!H:H,'VENDA MES'!I:I,"0",0),_xlfn.XLOOKUP(MEDIDAS!A94,'VENDA MES'!K:K,'VENDA MES'!L:L,"0",0))/120</f>
        <v>1.4416666666666667</v>
      </c>
      <c r="H94" s="10" t="s">
        <v>95</v>
      </c>
      <c r="I94">
        <v>14</v>
      </c>
      <c r="J94" s="7">
        <v>14</v>
      </c>
      <c r="K94" s="7">
        <v>28</v>
      </c>
      <c r="L94" s="7">
        <v>35</v>
      </c>
    </row>
    <row r="95" spans="1:12">
      <c r="A95" t="s">
        <v>96</v>
      </c>
      <c r="B95" s="1">
        <f>_xlfn.XLOOKUP(A95,'VENDA MES'!A:A,'VENDA MES'!B:B,"0",0)/30</f>
        <v>0.6</v>
      </c>
      <c r="C95" s="1">
        <f>SUM(_xlfn.XLOOKUP(A95,'VENDA MES'!A:A,'VENDA MES'!B:B,0,0),_xlfn.XLOOKUP(A95,'VENDA MES'!E:E,'VENDA MES'!F:F,"0",0))/60</f>
        <v>0.6</v>
      </c>
      <c r="D95" s="1">
        <f>SUM(_xlfn.XLOOKUP(A95,'VENDA MES'!A:A,'VENDA MES'!B:B,"0",0),_xlfn.XLOOKUP(MEDIDAS!A95,'VENDA MES'!E:E,'VENDA MES'!F:F,"0",0),_xlfn.XLOOKUP(A95,'VENDA MES'!H:H,'VENDA MES'!I:I,"0",0))/90</f>
        <v>0.67777777777777781</v>
      </c>
      <c r="E95" s="1">
        <f>SUM(_xlfn.XLOOKUP(A95,'VENDA MES'!A:A,'VENDA MES'!B:B,"0",0),_xlfn.XLOOKUP(MEDIDAS!A95,'VENDA MES'!E:E,'VENDA MES'!F:F,"0",0),_xlfn.XLOOKUP(MEDIDAS!A95,'VENDA MES'!H:H,'VENDA MES'!I:I,"0",0),_xlfn.XLOOKUP(MEDIDAS!A95,'VENDA MES'!K:K,'VENDA MES'!L:L,"0",0))/120</f>
        <v>0.875</v>
      </c>
      <c r="H95" s="10" t="s">
        <v>96</v>
      </c>
      <c r="I95">
        <v>14</v>
      </c>
      <c r="J95" s="7">
        <v>14</v>
      </c>
      <c r="K95" s="7">
        <v>28</v>
      </c>
      <c r="L95" s="7">
        <v>35</v>
      </c>
    </row>
    <row r="96" spans="1:12">
      <c r="A96" t="s">
        <v>97</v>
      </c>
      <c r="B96" s="1">
        <f>_xlfn.XLOOKUP(A96,'VENDA MES'!A:A,'VENDA MES'!B:B,"0",0)/30</f>
        <v>0.33333333333333331</v>
      </c>
      <c r="C96" s="1">
        <f>SUM(_xlfn.XLOOKUP(A96,'VENDA MES'!A:A,'VENDA MES'!B:B,0,0),_xlfn.XLOOKUP(A96,'VENDA MES'!E:E,'VENDA MES'!F:F,"0",0))/60</f>
        <v>1.4333333333333333</v>
      </c>
      <c r="D96" s="1">
        <f>SUM(_xlfn.XLOOKUP(A96,'VENDA MES'!A:A,'VENDA MES'!B:B,"0",0),_xlfn.XLOOKUP(MEDIDAS!A96,'VENDA MES'!E:E,'VENDA MES'!F:F,"0",0),_xlfn.XLOOKUP(A96,'VENDA MES'!H:H,'VENDA MES'!I:I,"0",0))/90</f>
        <v>0.98888888888888893</v>
      </c>
      <c r="E96" s="1">
        <f>SUM(_xlfn.XLOOKUP(A96,'VENDA MES'!A:A,'VENDA MES'!B:B,"0",0),_xlfn.XLOOKUP(MEDIDAS!A96,'VENDA MES'!E:E,'VENDA MES'!F:F,"0",0),_xlfn.XLOOKUP(MEDIDAS!A96,'VENDA MES'!H:H,'VENDA MES'!I:I,"0",0),_xlfn.XLOOKUP(MEDIDAS!A96,'VENDA MES'!K:K,'VENDA MES'!L:L,"0",0))/120</f>
        <v>1.2749999999999999</v>
      </c>
      <c r="H96" s="10" t="s">
        <v>97</v>
      </c>
      <c r="I96">
        <v>14</v>
      </c>
      <c r="J96" s="7">
        <v>14</v>
      </c>
      <c r="K96" s="7">
        <v>28</v>
      </c>
      <c r="L96" s="7">
        <v>35</v>
      </c>
    </row>
    <row r="97" spans="1:12">
      <c r="A97" t="s">
        <v>98</v>
      </c>
      <c r="B97" s="1">
        <f>_xlfn.XLOOKUP(A97,'VENDA MES'!A:A,'VENDA MES'!B:B,"0",0)/30</f>
        <v>0.8666666666666667</v>
      </c>
      <c r="C97" s="1">
        <f>SUM(_xlfn.XLOOKUP(A97,'VENDA MES'!A:A,'VENDA MES'!B:B,0,0),_xlfn.XLOOKUP(A97,'VENDA MES'!E:E,'VENDA MES'!F:F,"0",0))/60</f>
        <v>1.4166666666666667</v>
      </c>
      <c r="D97" s="1">
        <f>SUM(_xlfn.XLOOKUP(A97,'VENDA MES'!A:A,'VENDA MES'!B:B,"0",0),_xlfn.XLOOKUP(MEDIDAS!A97,'VENDA MES'!E:E,'VENDA MES'!F:F,"0",0),_xlfn.XLOOKUP(A97,'VENDA MES'!H:H,'VENDA MES'!I:I,"0",0))/90</f>
        <v>1.3444444444444446</v>
      </c>
      <c r="E97" s="1">
        <f>SUM(_xlfn.XLOOKUP(A97,'VENDA MES'!A:A,'VENDA MES'!B:B,"0",0),_xlfn.XLOOKUP(MEDIDAS!A97,'VENDA MES'!E:E,'VENDA MES'!F:F,"0",0),_xlfn.XLOOKUP(MEDIDAS!A97,'VENDA MES'!H:H,'VENDA MES'!I:I,"0",0),_xlfn.XLOOKUP(MEDIDAS!A97,'VENDA MES'!K:K,'VENDA MES'!L:L,"0",0))/120</f>
        <v>1.65</v>
      </c>
      <c r="H97" s="10" t="s">
        <v>98</v>
      </c>
      <c r="I97">
        <v>14</v>
      </c>
      <c r="J97" s="7">
        <v>14</v>
      </c>
      <c r="K97" s="7">
        <v>28</v>
      </c>
      <c r="L97" s="7">
        <v>35</v>
      </c>
    </row>
    <row r="98" spans="1:12">
      <c r="A98" t="s">
        <v>110</v>
      </c>
      <c r="B98" s="1">
        <f>_xlfn.XLOOKUP(A98,'VENDA MES'!A:A,'VENDA MES'!B:B,"0",0)/30</f>
        <v>0</v>
      </c>
      <c r="C98" s="1">
        <f>SUM(_xlfn.XLOOKUP(A98,'VENDA MES'!A:A,'VENDA MES'!B:B,0,0),_xlfn.XLOOKUP(A98,'VENDA MES'!E:E,'VENDA MES'!F:F,"0",0))/60</f>
        <v>0.56666666666666665</v>
      </c>
      <c r="D98" s="1">
        <f>SUM(_xlfn.XLOOKUP(A98,'VENDA MES'!A:A,'VENDA MES'!B:B,"0",0),_xlfn.XLOOKUP(MEDIDAS!A98,'VENDA MES'!E:E,'VENDA MES'!F:F,"0",0),_xlfn.XLOOKUP(A98,'VENDA MES'!H:H,'VENDA MES'!I:I,"0",0))/90</f>
        <v>1.1222222222222222</v>
      </c>
      <c r="E98" s="1">
        <f>SUM(_xlfn.XLOOKUP(A98,'VENDA MES'!A:A,'VENDA MES'!B:B,"0",0),_xlfn.XLOOKUP(MEDIDAS!A98,'VENDA MES'!E:E,'VENDA MES'!F:F,"0",0),_xlfn.XLOOKUP(MEDIDAS!A98,'VENDA MES'!H:H,'VENDA MES'!I:I,"0",0),_xlfn.XLOOKUP(MEDIDAS!A98,'VENDA MES'!K:K,'VENDA MES'!L:L,"0",0))/120</f>
        <v>1.8416666666666666</v>
      </c>
      <c r="H98" s="10" t="s">
        <v>110</v>
      </c>
      <c r="I98">
        <v>14</v>
      </c>
      <c r="J98" s="7">
        <v>14</v>
      </c>
      <c r="K98" s="7">
        <v>28</v>
      </c>
      <c r="L98" s="7">
        <v>35</v>
      </c>
    </row>
    <row r="99" spans="1:12">
      <c r="A99" t="s">
        <v>100</v>
      </c>
      <c r="B99" s="1">
        <f>_xlfn.XLOOKUP(A99,'VENDA MES'!A:A,'VENDA MES'!B:B,"0",0)/30</f>
        <v>0.7</v>
      </c>
      <c r="C99" s="1">
        <f>SUM(_xlfn.XLOOKUP(A99,'VENDA MES'!A:A,'VENDA MES'!B:B,0,0),_xlfn.XLOOKUP(A99,'VENDA MES'!E:E,'VENDA MES'!F:F,"0",0))/60</f>
        <v>1.1000000000000001</v>
      </c>
      <c r="D99" s="1">
        <f>SUM(_xlfn.XLOOKUP(A99,'VENDA MES'!A:A,'VENDA MES'!B:B,"0",0),_xlfn.XLOOKUP(MEDIDAS!A99,'VENDA MES'!E:E,'VENDA MES'!F:F,"0",0),_xlfn.XLOOKUP(A99,'VENDA MES'!H:H,'VENDA MES'!I:I,"0",0))/90</f>
        <v>1.4222222222222223</v>
      </c>
      <c r="E99" s="1">
        <f>SUM(_xlfn.XLOOKUP(A99,'VENDA MES'!A:A,'VENDA MES'!B:B,"0",0),_xlfn.XLOOKUP(MEDIDAS!A99,'VENDA MES'!E:E,'VENDA MES'!F:F,"0",0),_xlfn.XLOOKUP(MEDIDAS!A99,'VENDA MES'!H:H,'VENDA MES'!I:I,"0",0),_xlfn.XLOOKUP(MEDIDAS!A99,'VENDA MES'!K:K,'VENDA MES'!L:L,"0",0))/120</f>
        <v>1.5166666666666666</v>
      </c>
      <c r="H99" s="10" t="s">
        <v>100</v>
      </c>
      <c r="I99">
        <v>14</v>
      </c>
      <c r="J99" s="7">
        <v>14</v>
      </c>
      <c r="K99" s="7">
        <v>28</v>
      </c>
      <c r="L99" s="7">
        <v>35</v>
      </c>
    </row>
    <row r="100" spans="1:12">
      <c r="A100" t="s">
        <v>101</v>
      </c>
      <c r="B100" s="1">
        <f>_xlfn.XLOOKUP(A100,'VENDA MES'!A:A,'VENDA MES'!B:B,"0",0)/30</f>
        <v>1.2333333333333334</v>
      </c>
      <c r="C100" s="1">
        <f>SUM(_xlfn.XLOOKUP(A100,'VENDA MES'!A:A,'VENDA MES'!B:B,0,0),_xlfn.XLOOKUP(A100,'VENDA MES'!E:E,'VENDA MES'!F:F,"0",0))/60</f>
        <v>1</v>
      </c>
      <c r="D100" s="1">
        <f>SUM(_xlfn.XLOOKUP(A100,'VENDA MES'!A:A,'VENDA MES'!B:B,"0",0),_xlfn.XLOOKUP(MEDIDAS!A100,'VENDA MES'!E:E,'VENDA MES'!F:F,"0",0),_xlfn.XLOOKUP(A100,'VENDA MES'!H:H,'VENDA MES'!I:I,"0",0))/90</f>
        <v>1.1111111111111112</v>
      </c>
      <c r="E100" s="1">
        <f>SUM(_xlfn.XLOOKUP(A100,'VENDA MES'!A:A,'VENDA MES'!B:B,"0",0),_xlfn.XLOOKUP(MEDIDAS!A100,'VENDA MES'!E:E,'VENDA MES'!F:F,"0",0),_xlfn.XLOOKUP(MEDIDAS!A100,'VENDA MES'!H:H,'VENDA MES'!I:I,"0",0),_xlfn.XLOOKUP(MEDIDAS!A100,'VENDA MES'!K:K,'VENDA MES'!L:L,"0",0))/120</f>
        <v>1.4833333333333334</v>
      </c>
      <c r="H100" s="10" t="s">
        <v>101</v>
      </c>
      <c r="I100">
        <v>14</v>
      </c>
      <c r="J100" s="7">
        <v>14</v>
      </c>
      <c r="K100" s="7">
        <v>28</v>
      </c>
      <c r="L100" s="7">
        <v>35</v>
      </c>
    </row>
    <row r="101" spans="1:12">
      <c r="A101" t="s">
        <v>102</v>
      </c>
      <c r="B101" s="1">
        <f>_xlfn.XLOOKUP(A101,'VENDA MES'!A:A,'VENDA MES'!B:B,"0",0)/30</f>
        <v>1.1333333333333333</v>
      </c>
      <c r="C101" s="1">
        <f>SUM(_xlfn.XLOOKUP(A101,'VENDA MES'!A:A,'VENDA MES'!B:B,0,0),_xlfn.XLOOKUP(A101,'VENDA MES'!E:E,'VENDA MES'!F:F,"0",0))/60</f>
        <v>1.0833333333333333</v>
      </c>
      <c r="D101" s="1">
        <f>SUM(_xlfn.XLOOKUP(A101,'VENDA MES'!A:A,'VENDA MES'!B:B,"0",0),_xlfn.XLOOKUP(MEDIDAS!A101,'VENDA MES'!E:E,'VENDA MES'!F:F,"0",0),_xlfn.XLOOKUP(A101,'VENDA MES'!H:H,'VENDA MES'!I:I,"0",0))/90</f>
        <v>1.1555555555555554</v>
      </c>
      <c r="E101" s="1">
        <f>SUM(_xlfn.XLOOKUP(A101,'VENDA MES'!A:A,'VENDA MES'!B:B,"0",0),_xlfn.XLOOKUP(MEDIDAS!A101,'VENDA MES'!E:E,'VENDA MES'!F:F,"0",0),_xlfn.XLOOKUP(MEDIDAS!A101,'VENDA MES'!H:H,'VENDA MES'!I:I,"0",0),_xlfn.XLOOKUP(MEDIDAS!A101,'VENDA MES'!K:K,'VENDA MES'!L:L,"0",0))/120</f>
        <v>1.35</v>
      </c>
      <c r="H101" s="10" t="s">
        <v>102</v>
      </c>
      <c r="I101">
        <v>14</v>
      </c>
      <c r="J101" s="7">
        <v>14</v>
      </c>
      <c r="K101" s="7">
        <v>28</v>
      </c>
      <c r="L101" s="7">
        <v>35</v>
      </c>
    </row>
    <row r="102" spans="1:12">
      <c r="A102" t="s">
        <v>103</v>
      </c>
      <c r="B102" s="1">
        <f>_xlfn.XLOOKUP(A102,'VENDA MES'!A:A,'VENDA MES'!B:B,"0",0)/30</f>
        <v>1</v>
      </c>
      <c r="C102" s="1">
        <f>SUM(_xlfn.XLOOKUP(A102,'VENDA MES'!A:A,'VENDA MES'!B:B,0,0),_xlfn.XLOOKUP(A102,'VENDA MES'!E:E,'VENDA MES'!F:F,"0",0))/60</f>
        <v>1.45</v>
      </c>
      <c r="D102" s="1">
        <f>SUM(_xlfn.XLOOKUP(A102,'VENDA MES'!A:A,'VENDA MES'!B:B,"0",0),_xlfn.XLOOKUP(MEDIDAS!A102,'VENDA MES'!E:E,'VENDA MES'!F:F,"0",0),_xlfn.XLOOKUP(A102,'VENDA MES'!H:H,'VENDA MES'!I:I,"0",0))/90</f>
        <v>1.4</v>
      </c>
      <c r="E102" s="1">
        <f>SUM(_xlfn.XLOOKUP(A102,'VENDA MES'!A:A,'VENDA MES'!B:B,"0",0),_xlfn.XLOOKUP(MEDIDAS!A102,'VENDA MES'!E:E,'VENDA MES'!F:F,"0",0),_xlfn.XLOOKUP(MEDIDAS!A102,'VENDA MES'!H:H,'VENDA MES'!I:I,"0",0),_xlfn.XLOOKUP(MEDIDAS!A102,'VENDA MES'!K:K,'VENDA MES'!L:L,"0",0))/120</f>
        <v>1.5583333333333333</v>
      </c>
      <c r="H102" s="10" t="s">
        <v>103</v>
      </c>
      <c r="I102">
        <v>14</v>
      </c>
      <c r="J102" s="7">
        <v>14</v>
      </c>
      <c r="K102" s="7">
        <v>28</v>
      </c>
      <c r="L102" s="7">
        <v>35</v>
      </c>
    </row>
    <row r="103" spans="1:12">
      <c r="A103" t="s">
        <v>104</v>
      </c>
      <c r="B103" s="1">
        <f>_xlfn.XLOOKUP(A103,'VENDA MES'!A:A,'VENDA MES'!B:B,"0",0)/30</f>
        <v>0.76666666666666672</v>
      </c>
      <c r="C103" s="1">
        <f>SUM(_xlfn.XLOOKUP(A103,'VENDA MES'!A:A,'VENDA MES'!B:B,0,0),_xlfn.XLOOKUP(A103,'VENDA MES'!E:E,'VENDA MES'!F:F,"0",0))/60</f>
        <v>0.96666666666666667</v>
      </c>
      <c r="D103" s="1">
        <f>SUM(_xlfn.XLOOKUP(A103,'VENDA MES'!A:A,'VENDA MES'!B:B,"0",0),_xlfn.XLOOKUP(MEDIDAS!A103,'VENDA MES'!E:E,'VENDA MES'!F:F,"0",0),_xlfn.XLOOKUP(A103,'VENDA MES'!H:H,'VENDA MES'!I:I,"0",0))/90</f>
        <v>1.2555555555555555</v>
      </c>
      <c r="E103" s="1">
        <f>SUM(_xlfn.XLOOKUP(A103,'VENDA MES'!A:A,'VENDA MES'!B:B,"0",0),_xlfn.XLOOKUP(MEDIDAS!A103,'VENDA MES'!E:E,'VENDA MES'!F:F,"0",0),_xlfn.XLOOKUP(MEDIDAS!A103,'VENDA MES'!H:H,'VENDA MES'!I:I,"0",0),_xlfn.XLOOKUP(MEDIDAS!A103,'VENDA MES'!K:K,'VENDA MES'!L:L,"0",0))/120</f>
        <v>1.8</v>
      </c>
      <c r="H103" s="10" t="s">
        <v>104</v>
      </c>
      <c r="I103">
        <v>10</v>
      </c>
      <c r="J103" s="7">
        <v>10</v>
      </c>
      <c r="K103" s="7">
        <v>20</v>
      </c>
      <c r="L103" s="7">
        <v>25</v>
      </c>
    </row>
    <row r="104" spans="1:12">
      <c r="A104" t="s">
        <v>105</v>
      </c>
      <c r="B104" s="1">
        <f>_xlfn.XLOOKUP(A104,'VENDA MES'!A:A,'VENDA MES'!B:B,"0",0)/30</f>
        <v>0.5</v>
      </c>
      <c r="C104" s="1">
        <f>SUM(_xlfn.XLOOKUP(A104,'VENDA MES'!A:A,'VENDA MES'!B:B,0,0),_xlfn.XLOOKUP(A104,'VENDA MES'!E:E,'VENDA MES'!F:F,"0",0))/60</f>
        <v>0.85</v>
      </c>
      <c r="D104" s="1">
        <f>SUM(_xlfn.XLOOKUP(A104,'VENDA MES'!A:A,'VENDA MES'!B:B,"0",0),_xlfn.XLOOKUP(MEDIDAS!A104,'VENDA MES'!E:E,'VENDA MES'!F:F,"0",0),_xlfn.XLOOKUP(A104,'VENDA MES'!H:H,'VENDA MES'!I:I,"0",0))/90</f>
        <v>0.9555555555555556</v>
      </c>
      <c r="E104" s="1">
        <f>SUM(_xlfn.XLOOKUP(A104,'VENDA MES'!A:A,'VENDA MES'!B:B,"0",0),_xlfn.XLOOKUP(MEDIDAS!A104,'VENDA MES'!E:E,'VENDA MES'!F:F,"0",0),_xlfn.XLOOKUP(MEDIDAS!A104,'VENDA MES'!H:H,'VENDA MES'!I:I,"0",0),_xlfn.XLOOKUP(MEDIDAS!A104,'VENDA MES'!K:K,'VENDA MES'!L:L,"0",0))/120</f>
        <v>1.0833333333333333</v>
      </c>
      <c r="H104" s="10" t="s">
        <v>105</v>
      </c>
      <c r="I104">
        <v>10</v>
      </c>
      <c r="J104" s="7">
        <v>10</v>
      </c>
      <c r="K104" s="7">
        <v>20</v>
      </c>
      <c r="L104" s="7">
        <v>25</v>
      </c>
    </row>
    <row r="105" spans="1:12">
      <c r="A105" t="s">
        <v>106</v>
      </c>
      <c r="B105" s="1">
        <f>_xlfn.XLOOKUP(A105,'VENDA MES'!A:A,'VENDA MES'!B:B,"0",0)/30</f>
        <v>0.9</v>
      </c>
      <c r="C105" s="1">
        <f>SUM(_xlfn.XLOOKUP(A105,'VENDA MES'!A:A,'VENDA MES'!B:B,0,0),_xlfn.XLOOKUP(A105,'VENDA MES'!E:E,'VENDA MES'!F:F,"0",0))/60</f>
        <v>1.7166666666666666</v>
      </c>
      <c r="D105" s="1">
        <f>SUM(_xlfn.XLOOKUP(A105,'VENDA MES'!A:A,'VENDA MES'!B:B,"0",0),_xlfn.XLOOKUP(MEDIDAS!A105,'VENDA MES'!E:E,'VENDA MES'!F:F,"0",0),_xlfn.XLOOKUP(A105,'VENDA MES'!H:H,'VENDA MES'!I:I,"0",0))/90</f>
        <v>1.4333333333333333</v>
      </c>
      <c r="E105" s="1">
        <f>SUM(_xlfn.XLOOKUP(A105,'VENDA MES'!A:A,'VENDA MES'!B:B,"0",0),_xlfn.XLOOKUP(MEDIDAS!A105,'VENDA MES'!E:E,'VENDA MES'!F:F,"0",0),_xlfn.XLOOKUP(MEDIDAS!A105,'VENDA MES'!H:H,'VENDA MES'!I:I,"0",0),_xlfn.XLOOKUP(MEDIDAS!A105,'VENDA MES'!K:K,'VENDA MES'!L:L,"0",0))/120</f>
        <v>1.3916666666666666</v>
      </c>
      <c r="H105" s="10" t="s">
        <v>106</v>
      </c>
      <c r="I105">
        <v>10</v>
      </c>
      <c r="J105" s="7">
        <v>10</v>
      </c>
      <c r="K105" s="7">
        <v>20</v>
      </c>
      <c r="L105" s="7">
        <v>25</v>
      </c>
    </row>
    <row r="106" spans="1:12">
      <c r="A106" t="s">
        <v>107</v>
      </c>
      <c r="B106" s="1">
        <f>_xlfn.XLOOKUP(A106,'VENDA MES'!A:A,'VENDA MES'!B:B,"0",0)/30</f>
        <v>0.93333333333333335</v>
      </c>
      <c r="C106" s="1">
        <f>SUM(_xlfn.XLOOKUP(A106,'VENDA MES'!A:A,'VENDA MES'!B:B,0,0),_xlfn.XLOOKUP(A106,'VENDA MES'!E:E,'VENDA MES'!F:F,"0",0))/60</f>
        <v>0.8833333333333333</v>
      </c>
      <c r="D106" s="1">
        <f>SUM(_xlfn.XLOOKUP(A106,'VENDA MES'!A:A,'VENDA MES'!B:B,"0",0),_xlfn.XLOOKUP(MEDIDAS!A106,'VENDA MES'!E:E,'VENDA MES'!F:F,"0",0),_xlfn.XLOOKUP(A106,'VENDA MES'!H:H,'VENDA MES'!I:I,"0",0))/90</f>
        <v>0.8</v>
      </c>
      <c r="E106" s="1">
        <f>SUM(_xlfn.XLOOKUP(A106,'VENDA MES'!A:A,'VENDA MES'!B:B,"0",0),_xlfn.XLOOKUP(MEDIDAS!A106,'VENDA MES'!E:E,'VENDA MES'!F:F,"0",0),_xlfn.XLOOKUP(MEDIDAS!A106,'VENDA MES'!H:H,'VENDA MES'!I:I,"0",0),_xlfn.XLOOKUP(MEDIDAS!A106,'VENDA MES'!K:K,'VENDA MES'!L:L,"0",0))/120</f>
        <v>1.0166666666666666</v>
      </c>
      <c r="H106" s="10" t="s">
        <v>107</v>
      </c>
      <c r="I106">
        <v>10</v>
      </c>
      <c r="J106" s="7">
        <v>10</v>
      </c>
      <c r="K106" s="7">
        <v>20</v>
      </c>
      <c r="L106" s="7">
        <v>25</v>
      </c>
    </row>
    <row r="107" spans="1:12">
      <c r="A107" t="s">
        <v>108</v>
      </c>
      <c r="B107" s="1">
        <f>_xlfn.XLOOKUP(A107,'VENDA MES'!A:A,'VENDA MES'!B:B,"0",0)/30</f>
        <v>0.6333333333333333</v>
      </c>
      <c r="C107" s="1">
        <f>SUM(_xlfn.XLOOKUP(A107,'VENDA MES'!A:A,'VENDA MES'!B:B,0,0),_xlfn.XLOOKUP(A107,'VENDA MES'!E:E,'VENDA MES'!F:F,"0",0))/60</f>
        <v>1.3833333333333333</v>
      </c>
      <c r="D107" s="1">
        <f>SUM(_xlfn.XLOOKUP(A107,'VENDA MES'!A:A,'VENDA MES'!B:B,"0",0),_xlfn.XLOOKUP(MEDIDAS!A107,'VENDA MES'!E:E,'VENDA MES'!F:F,"0",0),_xlfn.XLOOKUP(A107,'VENDA MES'!H:H,'VENDA MES'!I:I,"0",0))/90</f>
        <v>1.8666666666666667</v>
      </c>
      <c r="E107" s="1">
        <f>SUM(_xlfn.XLOOKUP(A107,'VENDA MES'!A:A,'VENDA MES'!B:B,"0",0),_xlfn.XLOOKUP(MEDIDAS!A107,'VENDA MES'!E:E,'VENDA MES'!F:F,"0",0),_xlfn.XLOOKUP(MEDIDAS!A107,'VENDA MES'!H:H,'VENDA MES'!I:I,"0",0),_xlfn.XLOOKUP(MEDIDAS!A107,'VENDA MES'!K:K,'VENDA MES'!L:L,"0",0))/120</f>
        <v>2.125</v>
      </c>
      <c r="H107" s="10" t="s">
        <v>108</v>
      </c>
      <c r="I107">
        <v>10</v>
      </c>
      <c r="J107" s="7">
        <v>10</v>
      </c>
      <c r="K107" s="7">
        <v>20</v>
      </c>
      <c r="L107" s="7">
        <v>25</v>
      </c>
    </row>
    <row r="108" spans="1:12">
      <c r="A108" t="s">
        <v>121</v>
      </c>
      <c r="B108" s="1">
        <f>_xlfn.XLOOKUP(A108,'VENDA MES'!A:A,'VENDA MES'!B:B,"0",0)/30</f>
        <v>0</v>
      </c>
      <c r="C108" s="1">
        <f>SUM(_xlfn.XLOOKUP(A108,'VENDA MES'!A:A,'VENDA MES'!B:B,0,0),_xlfn.XLOOKUP(A108,'VENDA MES'!E:E,'VENDA MES'!F:F,"0",0))/60</f>
        <v>0.48333333333333334</v>
      </c>
      <c r="D108" s="1">
        <f>SUM(_xlfn.XLOOKUP(A108,'VENDA MES'!A:A,'VENDA MES'!B:B,"0",0),_xlfn.XLOOKUP(MEDIDAS!A108,'VENDA MES'!E:E,'VENDA MES'!F:F,"0",0),_xlfn.XLOOKUP(A108,'VENDA MES'!H:H,'VENDA MES'!I:I,"0",0))/90</f>
        <v>0.76666666666666672</v>
      </c>
      <c r="E108" s="1">
        <f>SUM(_xlfn.XLOOKUP(A108,'VENDA MES'!A:A,'VENDA MES'!B:B,"0",0),_xlfn.XLOOKUP(MEDIDAS!A108,'VENDA MES'!E:E,'VENDA MES'!F:F,"0",0),_xlfn.XLOOKUP(MEDIDAS!A108,'VENDA MES'!H:H,'VENDA MES'!I:I,"0",0),_xlfn.XLOOKUP(MEDIDAS!A108,'VENDA MES'!K:K,'VENDA MES'!L:L,"0",0))/120</f>
        <v>1.2083333333333333</v>
      </c>
      <c r="H108" s="10" t="s">
        <v>121</v>
      </c>
      <c r="I108">
        <v>10</v>
      </c>
      <c r="J108" s="7">
        <v>10</v>
      </c>
      <c r="K108" s="7">
        <v>20</v>
      </c>
      <c r="L108" s="7">
        <v>25</v>
      </c>
    </row>
    <row r="109" spans="1:12">
      <c r="A109" t="s">
        <v>109</v>
      </c>
      <c r="B109" s="1">
        <f>_xlfn.XLOOKUP(A109,'VENDA MES'!A:A,'VENDA MES'!B:B,"0",0)/30</f>
        <v>0.76666666666666672</v>
      </c>
      <c r="C109" s="1">
        <f>SUM(_xlfn.XLOOKUP(A109,'VENDA MES'!A:A,'VENDA MES'!B:B,0,0),_xlfn.XLOOKUP(A109,'VENDA MES'!E:E,'VENDA MES'!F:F,"0",0))/60</f>
        <v>1.0166666666666666</v>
      </c>
      <c r="D109" s="1">
        <f>SUM(_xlfn.XLOOKUP(A109,'VENDA MES'!A:A,'VENDA MES'!B:B,"0",0),_xlfn.XLOOKUP(MEDIDAS!A109,'VENDA MES'!E:E,'VENDA MES'!F:F,"0",0),_xlfn.XLOOKUP(A109,'VENDA MES'!H:H,'VENDA MES'!I:I,"0",0))/90</f>
        <v>1.0888888888888888</v>
      </c>
      <c r="E109" s="1">
        <f>SUM(_xlfn.XLOOKUP(A109,'VENDA MES'!A:A,'VENDA MES'!B:B,"0",0),_xlfn.XLOOKUP(MEDIDAS!A109,'VENDA MES'!E:E,'VENDA MES'!F:F,"0",0),_xlfn.XLOOKUP(MEDIDAS!A109,'VENDA MES'!H:H,'VENDA MES'!I:I,"0",0),_xlfn.XLOOKUP(MEDIDAS!A109,'VENDA MES'!K:K,'VENDA MES'!L:L,"0",0))/120</f>
        <v>1.55</v>
      </c>
      <c r="H109" s="10" t="s">
        <v>109</v>
      </c>
      <c r="I109">
        <v>10</v>
      </c>
      <c r="J109" s="7">
        <v>10</v>
      </c>
      <c r="K109" s="7">
        <v>20</v>
      </c>
      <c r="L109" s="7">
        <v>25</v>
      </c>
    </row>
    <row r="110" spans="1:12">
      <c r="A110" t="s">
        <v>111</v>
      </c>
      <c r="B110" s="1">
        <f>_xlfn.XLOOKUP(A110,'VENDA MES'!A:A,'VENDA MES'!B:B,"0",0)/30</f>
        <v>0.76666666666666672</v>
      </c>
      <c r="C110" s="1">
        <f>SUM(_xlfn.XLOOKUP(A110,'VENDA MES'!A:A,'VENDA MES'!B:B,0,0),_xlfn.XLOOKUP(A110,'VENDA MES'!E:E,'VENDA MES'!F:F,"0",0))/60</f>
        <v>0.8666666666666667</v>
      </c>
      <c r="D110" s="1">
        <f>SUM(_xlfn.XLOOKUP(A110,'VENDA MES'!A:A,'VENDA MES'!B:B,"0",0),_xlfn.XLOOKUP(MEDIDAS!A110,'VENDA MES'!E:E,'VENDA MES'!F:F,"0",0),_xlfn.XLOOKUP(A110,'VENDA MES'!H:H,'VENDA MES'!I:I,"0",0))/90</f>
        <v>1.0111111111111111</v>
      </c>
      <c r="E110" s="1">
        <f>SUM(_xlfn.XLOOKUP(A110,'VENDA MES'!A:A,'VENDA MES'!B:B,"0",0),_xlfn.XLOOKUP(MEDIDAS!A110,'VENDA MES'!E:E,'VENDA MES'!F:F,"0",0),_xlfn.XLOOKUP(MEDIDAS!A110,'VENDA MES'!H:H,'VENDA MES'!I:I,"0",0),_xlfn.XLOOKUP(MEDIDAS!A110,'VENDA MES'!K:K,'VENDA MES'!L:L,"0",0))/120</f>
        <v>1.0666666666666667</v>
      </c>
      <c r="H110" s="10" t="s">
        <v>111</v>
      </c>
      <c r="I110">
        <v>10</v>
      </c>
      <c r="J110" s="7">
        <v>10</v>
      </c>
      <c r="K110" s="7">
        <v>20</v>
      </c>
      <c r="L110" s="7">
        <v>25</v>
      </c>
    </row>
    <row r="111" spans="1:12">
      <c r="A111" t="s">
        <v>112</v>
      </c>
      <c r="B111" s="1">
        <f>_xlfn.XLOOKUP(A111,'VENDA MES'!A:A,'VENDA MES'!B:B,"0",0)/30</f>
        <v>0.9</v>
      </c>
      <c r="C111" s="1">
        <f>SUM(_xlfn.XLOOKUP(A111,'VENDA MES'!A:A,'VENDA MES'!B:B,0,0),_xlfn.XLOOKUP(A111,'VENDA MES'!E:E,'VENDA MES'!F:F,"0",0))/60</f>
        <v>1.1166666666666667</v>
      </c>
      <c r="D111" s="1">
        <f>SUM(_xlfn.XLOOKUP(A111,'VENDA MES'!A:A,'VENDA MES'!B:B,"0",0),_xlfn.XLOOKUP(MEDIDAS!A111,'VENDA MES'!E:E,'VENDA MES'!F:F,"0",0),_xlfn.XLOOKUP(A111,'VENDA MES'!H:H,'VENDA MES'!I:I,"0",0))/90</f>
        <v>1.211111111111111</v>
      </c>
      <c r="E111" s="1">
        <f>SUM(_xlfn.XLOOKUP(A111,'VENDA MES'!A:A,'VENDA MES'!B:B,"0",0),_xlfn.XLOOKUP(MEDIDAS!A111,'VENDA MES'!E:E,'VENDA MES'!F:F,"0",0),_xlfn.XLOOKUP(MEDIDAS!A111,'VENDA MES'!H:H,'VENDA MES'!I:I,"0",0),_xlfn.XLOOKUP(MEDIDAS!A111,'VENDA MES'!K:K,'VENDA MES'!L:L,"0",0))/120</f>
        <v>1.3</v>
      </c>
      <c r="H111" s="10" t="s">
        <v>112</v>
      </c>
      <c r="I111">
        <v>10</v>
      </c>
      <c r="J111" s="7">
        <v>10</v>
      </c>
      <c r="K111" s="7">
        <v>20</v>
      </c>
      <c r="L111" s="7">
        <v>25</v>
      </c>
    </row>
    <row r="112" spans="1:12">
      <c r="A112" t="s">
        <v>113</v>
      </c>
      <c r="B112" s="1">
        <f>_xlfn.XLOOKUP(A112,'VENDA MES'!A:A,'VENDA MES'!B:B,"0",0)/30</f>
        <v>0.73333333333333328</v>
      </c>
      <c r="C112" s="1">
        <f>SUM(_xlfn.XLOOKUP(A112,'VENDA MES'!A:A,'VENDA MES'!B:B,0,0),_xlfn.XLOOKUP(A112,'VENDA MES'!E:E,'VENDA MES'!F:F,"0",0))/60</f>
        <v>1.0166666666666666</v>
      </c>
      <c r="D112" s="1">
        <f>SUM(_xlfn.XLOOKUP(A112,'VENDA MES'!A:A,'VENDA MES'!B:B,"0",0),_xlfn.XLOOKUP(MEDIDAS!A112,'VENDA MES'!E:E,'VENDA MES'!F:F,"0",0),_xlfn.XLOOKUP(A112,'VENDA MES'!H:H,'VENDA MES'!I:I,"0",0))/90</f>
        <v>1.4555555555555555</v>
      </c>
      <c r="E112" s="1">
        <f>SUM(_xlfn.XLOOKUP(A112,'VENDA MES'!A:A,'VENDA MES'!B:B,"0",0),_xlfn.XLOOKUP(MEDIDAS!A112,'VENDA MES'!E:E,'VENDA MES'!F:F,"0",0),_xlfn.XLOOKUP(MEDIDAS!A112,'VENDA MES'!H:H,'VENDA MES'!I:I,"0",0),_xlfn.XLOOKUP(MEDIDAS!A112,'VENDA MES'!K:K,'VENDA MES'!L:L,"0",0))/120</f>
        <v>1.9083333333333334</v>
      </c>
      <c r="H112" s="10" t="s">
        <v>113</v>
      </c>
      <c r="I112">
        <v>10</v>
      </c>
      <c r="J112" s="7">
        <v>10</v>
      </c>
      <c r="K112" s="7">
        <v>20</v>
      </c>
      <c r="L112" s="7">
        <v>25</v>
      </c>
    </row>
    <row r="113" spans="1:12">
      <c r="A113" t="s">
        <v>114</v>
      </c>
      <c r="B113" s="1">
        <f>_xlfn.XLOOKUP(A113,'VENDA MES'!A:A,'VENDA MES'!B:B,"0",0)/30</f>
        <v>0.9</v>
      </c>
      <c r="C113" s="1">
        <f>SUM(_xlfn.XLOOKUP(A113,'VENDA MES'!A:A,'VENDA MES'!B:B,0,0),_xlfn.XLOOKUP(A113,'VENDA MES'!E:E,'VENDA MES'!F:F,"0",0))/60</f>
        <v>1.1833333333333333</v>
      </c>
      <c r="D113" s="1">
        <f>SUM(_xlfn.XLOOKUP(A113,'VENDA MES'!A:A,'VENDA MES'!B:B,"0",0),_xlfn.XLOOKUP(MEDIDAS!A113,'VENDA MES'!E:E,'VENDA MES'!F:F,"0",0),_xlfn.XLOOKUP(A113,'VENDA MES'!H:H,'VENDA MES'!I:I,"0",0))/90</f>
        <v>1.3</v>
      </c>
      <c r="E113" s="1">
        <f>SUM(_xlfn.XLOOKUP(A113,'VENDA MES'!A:A,'VENDA MES'!B:B,"0",0),_xlfn.XLOOKUP(MEDIDAS!A113,'VENDA MES'!E:E,'VENDA MES'!F:F,"0",0),_xlfn.XLOOKUP(MEDIDAS!A113,'VENDA MES'!H:H,'VENDA MES'!I:I,"0",0),_xlfn.XLOOKUP(MEDIDAS!A113,'VENDA MES'!K:K,'VENDA MES'!L:L,"0",0))/120</f>
        <v>1.5333333333333334</v>
      </c>
      <c r="H113" s="10" t="s">
        <v>114</v>
      </c>
      <c r="I113">
        <v>30</v>
      </c>
      <c r="J113" s="7">
        <v>30</v>
      </c>
      <c r="K113" s="7">
        <v>60</v>
      </c>
      <c r="L113" s="7">
        <v>75</v>
      </c>
    </row>
    <row r="114" spans="1:12">
      <c r="A114" t="s">
        <v>115</v>
      </c>
      <c r="B114" s="1">
        <f>_xlfn.XLOOKUP(A114,'VENDA MES'!A:A,'VENDA MES'!B:B,"0",0)/30</f>
        <v>0.56666666666666665</v>
      </c>
      <c r="C114" s="1">
        <f>SUM(_xlfn.XLOOKUP(A114,'VENDA MES'!A:A,'VENDA MES'!B:B,0,0),_xlfn.XLOOKUP(A114,'VENDA MES'!E:E,'VENDA MES'!F:F,"0",0))/60</f>
        <v>1.0333333333333334</v>
      </c>
      <c r="D114" s="1">
        <f>SUM(_xlfn.XLOOKUP(A114,'VENDA MES'!A:A,'VENDA MES'!B:B,"0",0),_xlfn.XLOOKUP(MEDIDAS!A114,'VENDA MES'!E:E,'VENDA MES'!F:F,"0",0),_xlfn.XLOOKUP(A114,'VENDA MES'!H:H,'VENDA MES'!I:I,"0",0))/90</f>
        <v>1.2777777777777777</v>
      </c>
      <c r="E114" s="1">
        <f>SUM(_xlfn.XLOOKUP(A114,'VENDA MES'!A:A,'VENDA MES'!B:B,"0",0),_xlfn.XLOOKUP(MEDIDAS!A114,'VENDA MES'!E:E,'VENDA MES'!F:F,"0",0),_xlfn.XLOOKUP(MEDIDAS!A114,'VENDA MES'!H:H,'VENDA MES'!I:I,"0",0),_xlfn.XLOOKUP(MEDIDAS!A114,'VENDA MES'!K:K,'VENDA MES'!L:L,"0",0))/120</f>
        <v>1.2166666666666666</v>
      </c>
      <c r="H114" s="10" t="s">
        <v>115</v>
      </c>
      <c r="I114">
        <v>30</v>
      </c>
      <c r="J114" s="7">
        <v>30</v>
      </c>
      <c r="K114" s="7">
        <v>60</v>
      </c>
      <c r="L114" s="7">
        <v>75</v>
      </c>
    </row>
    <row r="115" spans="1:12">
      <c r="A115" t="s">
        <v>116</v>
      </c>
      <c r="B115" s="1">
        <f>_xlfn.XLOOKUP(A115,'VENDA MES'!A:A,'VENDA MES'!B:B,"0",0)/30</f>
        <v>0.6</v>
      </c>
      <c r="C115" s="1">
        <f>SUM(_xlfn.XLOOKUP(A115,'VENDA MES'!A:A,'VENDA MES'!B:B,0,0),_xlfn.XLOOKUP(A115,'VENDA MES'!E:E,'VENDA MES'!F:F,"0",0))/60</f>
        <v>0.46666666666666667</v>
      </c>
      <c r="D115" s="1">
        <f>SUM(_xlfn.XLOOKUP(A115,'VENDA MES'!A:A,'VENDA MES'!B:B,"0",0),_xlfn.XLOOKUP(MEDIDAS!A115,'VENDA MES'!E:E,'VENDA MES'!F:F,"0",0),_xlfn.XLOOKUP(A115,'VENDA MES'!H:H,'VENDA MES'!I:I,"0",0))/90</f>
        <v>0.85555555555555551</v>
      </c>
      <c r="E115" s="1">
        <f>SUM(_xlfn.XLOOKUP(A115,'VENDA MES'!A:A,'VENDA MES'!B:B,"0",0),_xlfn.XLOOKUP(MEDIDAS!A115,'VENDA MES'!E:E,'VENDA MES'!F:F,"0",0),_xlfn.XLOOKUP(MEDIDAS!A115,'VENDA MES'!H:H,'VENDA MES'!I:I,"0",0),_xlfn.XLOOKUP(MEDIDAS!A115,'VENDA MES'!K:K,'VENDA MES'!L:L,"0",0))/120</f>
        <v>1.0166666666666666</v>
      </c>
      <c r="H115" s="10" t="s">
        <v>116</v>
      </c>
      <c r="I115">
        <v>30</v>
      </c>
      <c r="J115" s="7">
        <v>30</v>
      </c>
      <c r="K115" s="7">
        <v>60</v>
      </c>
      <c r="L115" s="7">
        <v>75</v>
      </c>
    </row>
    <row r="116" spans="1:12">
      <c r="A116" t="s">
        <v>117</v>
      </c>
      <c r="B116" s="1">
        <f>_xlfn.XLOOKUP(A116,'VENDA MES'!A:A,'VENDA MES'!B:B,"0",0)/30</f>
        <v>0.3</v>
      </c>
      <c r="C116" s="1">
        <f>SUM(_xlfn.XLOOKUP(A116,'VENDA MES'!A:A,'VENDA MES'!B:B,0,0),_xlfn.XLOOKUP(A116,'VENDA MES'!E:E,'VENDA MES'!F:F,"0",0))/60</f>
        <v>0.75</v>
      </c>
      <c r="D116" s="1">
        <f>SUM(_xlfn.XLOOKUP(A116,'VENDA MES'!A:A,'VENDA MES'!B:B,"0",0),_xlfn.XLOOKUP(MEDIDAS!A116,'VENDA MES'!E:E,'VENDA MES'!F:F,"0",0),_xlfn.XLOOKUP(A116,'VENDA MES'!H:H,'VENDA MES'!I:I,"0",0))/90</f>
        <v>0.9</v>
      </c>
      <c r="E116" s="1">
        <f>SUM(_xlfn.XLOOKUP(A116,'VENDA MES'!A:A,'VENDA MES'!B:B,"0",0),_xlfn.XLOOKUP(MEDIDAS!A116,'VENDA MES'!E:E,'VENDA MES'!F:F,"0",0),_xlfn.XLOOKUP(MEDIDAS!A116,'VENDA MES'!H:H,'VENDA MES'!I:I,"0",0),_xlfn.XLOOKUP(MEDIDAS!A116,'VENDA MES'!K:K,'VENDA MES'!L:L,"0",0))/120</f>
        <v>1.075</v>
      </c>
      <c r="H116" s="10" t="s">
        <v>117</v>
      </c>
      <c r="I116">
        <v>30</v>
      </c>
      <c r="J116" s="7">
        <v>30</v>
      </c>
      <c r="K116" s="7">
        <v>60</v>
      </c>
      <c r="L116" s="7">
        <v>75</v>
      </c>
    </row>
    <row r="117" spans="1:12">
      <c r="A117" t="s">
        <v>118</v>
      </c>
      <c r="B117" s="1">
        <f>_xlfn.XLOOKUP(A117,'VENDA MES'!A:A,'VENDA MES'!B:B,"0",0)/30</f>
        <v>0.7</v>
      </c>
      <c r="C117" s="1">
        <f>SUM(_xlfn.XLOOKUP(A117,'VENDA MES'!A:A,'VENDA MES'!B:B,0,0),_xlfn.XLOOKUP(A117,'VENDA MES'!E:E,'VENDA MES'!F:F,"0",0))/60</f>
        <v>1.1166666666666667</v>
      </c>
      <c r="D117" s="1">
        <f>SUM(_xlfn.XLOOKUP(A117,'VENDA MES'!A:A,'VENDA MES'!B:B,"0",0),_xlfn.XLOOKUP(MEDIDAS!A117,'VENDA MES'!E:E,'VENDA MES'!F:F,"0",0),_xlfn.XLOOKUP(A117,'VENDA MES'!H:H,'VENDA MES'!I:I,"0",0))/90</f>
        <v>1.9444444444444444</v>
      </c>
      <c r="E117" s="1">
        <f>SUM(_xlfn.XLOOKUP(A117,'VENDA MES'!A:A,'VENDA MES'!B:B,"0",0),_xlfn.XLOOKUP(MEDIDAS!A117,'VENDA MES'!E:E,'VENDA MES'!F:F,"0",0),_xlfn.XLOOKUP(MEDIDAS!A117,'VENDA MES'!H:H,'VENDA MES'!I:I,"0",0),_xlfn.XLOOKUP(MEDIDAS!A117,'VENDA MES'!K:K,'VENDA MES'!L:L,"0",0))/120</f>
        <v>2.0750000000000002</v>
      </c>
      <c r="H117" s="10" t="s">
        <v>118</v>
      </c>
      <c r="I117">
        <v>30</v>
      </c>
      <c r="J117" s="7">
        <v>30</v>
      </c>
      <c r="K117" s="7">
        <v>60</v>
      </c>
      <c r="L117" s="7">
        <v>75</v>
      </c>
    </row>
    <row r="118" spans="1:12">
      <c r="A118" t="s">
        <v>132</v>
      </c>
      <c r="B118" s="1">
        <f>_xlfn.XLOOKUP(A118,'VENDA MES'!A:A,'VENDA MES'!B:B,"0",0)/30</f>
        <v>0</v>
      </c>
      <c r="C118" s="1">
        <f>SUM(_xlfn.XLOOKUP(A118,'VENDA MES'!A:A,'VENDA MES'!B:B,0,0),_xlfn.XLOOKUP(A118,'VENDA MES'!E:E,'VENDA MES'!F:F,"0",0))/60</f>
        <v>0.56666666666666665</v>
      </c>
      <c r="D118" s="1">
        <f>SUM(_xlfn.XLOOKUP(A118,'VENDA MES'!A:A,'VENDA MES'!B:B,"0",0),_xlfn.XLOOKUP(MEDIDAS!A118,'VENDA MES'!E:E,'VENDA MES'!F:F,"0",0),_xlfn.XLOOKUP(A118,'VENDA MES'!H:H,'VENDA MES'!I:I,"0",0))/90</f>
        <v>0.7</v>
      </c>
      <c r="E118" s="1">
        <f>SUM(_xlfn.XLOOKUP(A118,'VENDA MES'!A:A,'VENDA MES'!B:B,"0",0),_xlfn.XLOOKUP(MEDIDAS!A118,'VENDA MES'!E:E,'VENDA MES'!F:F,"0",0),_xlfn.XLOOKUP(MEDIDAS!A118,'VENDA MES'!H:H,'VENDA MES'!I:I,"0",0),_xlfn.XLOOKUP(MEDIDAS!A118,'VENDA MES'!K:K,'VENDA MES'!L:L,"0",0))/120</f>
        <v>0.79166666666666663</v>
      </c>
      <c r="H118" s="10" t="s">
        <v>132</v>
      </c>
      <c r="I118">
        <v>30</v>
      </c>
      <c r="J118" s="7">
        <v>30</v>
      </c>
      <c r="K118" s="7">
        <v>60</v>
      </c>
      <c r="L118" s="7">
        <v>75</v>
      </c>
    </row>
    <row r="119" spans="1:12">
      <c r="A119" t="s">
        <v>119</v>
      </c>
      <c r="B119" s="1">
        <f>_xlfn.XLOOKUP(A119,'VENDA MES'!A:A,'VENDA MES'!B:B,"0",0)/30</f>
        <v>0.8666666666666667</v>
      </c>
      <c r="C119" s="1">
        <f>SUM(_xlfn.XLOOKUP(A119,'VENDA MES'!A:A,'VENDA MES'!B:B,0,0),_xlfn.XLOOKUP(A119,'VENDA MES'!E:E,'VENDA MES'!F:F,"0",0))/60</f>
        <v>1.1000000000000001</v>
      </c>
      <c r="D119" s="1">
        <f>SUM(_xlfn.XLOOKUP(A119,'VENDA MES'!A:A,'VENDA MES'!B:B,"0",0),_xlfn.XLOOKUP(MEDIDAS!A119,'VENDA MES'!E:E,'VENDA MES'!F:F,"0",0),_xlfn.XLOOKUP(A119,'VENDA MES'!H:H,'VENDA MES'!I:I,"0",0))/90</f>
        <v>1.0666666666666667</v>
      </c>
      <c r="E119" s="1">
        <f>SUM(_xlfn.XLOOKUP(A119,'VENDA MES'!A:A,'VENDA MES'!B:B,"0",0),_xlfn.XLOOKUP(MEDIDAS!A119,'VENDA MES'!E:E,'VENDA MES'!F:F,"0",0),_xlfn.XLOOKUP(MEDIDAS!A119,'VENDA MES'!H:H,'VENDA MES'!I:I,"0",0),_xlfn.XLOOKUP(MEDIDAS!A119,'VENDA MES'!K:K,'VENDA MES'!L:L,"0",0))/120</f>
        <v>1.3583333333333334</v>
      </c>
      <c r="H119" s="10" t="s">
        <v>119</v>
      </c>
      <c r="I119">
        <v>30</v>
      </c>
      <c r="J119" s="7">
        <v>30</v>
      </c>
      <c r="K119" s="7">
        <v>60</v>
      </c>
      <c r="L119" s="7">
        <v>75</v>
      </c>
    </row>
    <row r="120" spans="1:12">
      <c r="A120" t="s">
        <v>120</v>
      </c>
      <c r="B120" s="1">
        <f>_xlfn.XLOOKUP(A120,'VENDA MES'!A:A,'VENDA MES'!B:B,"0",0)/30</f>
        <v>0.6333333333333333</v>
      </c>
      <c r="C120" s="1">
        <f>SUM(_xlfn.XLOOKUP(A120,'VENDA MES'!A:A,'VENDA MES'!B:B,0,0),_xlfn.XLOOKUP(A120,'VENDA MES'!E:E,'VENDA MES'!F:F,"0",0))/60</f>
        <v>0.68333333333333335</v>
      </c>
      <c r="D120" s="1">
        <f>SUM(_xlfn.XLOOKUP(A120,'VENDA MES'!A:A,'VENDA MES'!B:B,"0",0),_xlfn.XLOOKUP(MEDIDAS!A120,'VENDA MES'!E:E,'VENDA MES'!F:F,"0",0),_xlfn.XLOOKUP(A120,'VENDA MES'!H:H,'VENDA MES'!I:I,"0",0))/90</f>
        <v>1.0666666666666667</v>
      </c>
      <c r="E120" s="1">
        <f>SUM(_xlfn.XLOOKUP(A120,'VENDA MES'!A:A,'VENDA MES'!B:B,"0",0),_xlfn.XLOOKUP(MEDIDAS!A120,'VENDA MES'!E:E,'VENDA MES'!F:F,"0",0),_xlfn.XLOOKUP(MEDIDAS!A120,'VENDA MES'!H:H,'VENDA MES'!I:I,"0",0),_xlfn.XLOOKUP(MEDIDAS!A120,'VENDA MES'!K:K,'VENDA MES'!L:L,"0",0))/120</f>
        <v>1.2250000000000001</v>
      </c>
      <c r="H120" s="10" t="s">
        <v>120</v>
      </c>
      <c r="I120">
        <v>30</v>
      </c>
      <c r="J120" s="7">
        <v>30</v>
      </c>
      <c r="K120" s="7">
        <v>60</v>
      </c>
      <c r="L120" s="7">
        <v>75</v>
      </c>
    </row>
    <row r="121" spans="1:12">
      <c r="A121" t="s">
        <v>122</v>
      </c>
      <c r="B121" s="1">
        <f>_xlfn.XLOOKUP(A121,'VENDA MES'!A:A,'VENDA MES'!B:B,"0",0)/30</f>
        <v>0.8666666666666667</v>
      </c>
      <c r="C121" s="1">
        <f>SUM(_xlfn.XLOOKUP(A121,'VENDA MES'!A:A,'VENDA MES'!B:B,0,0),_xlfn.XLOOKUP(A121,'VENDA MES'!E:E,'VENDA MES'!F:F,"0",0))/60</f>
        <v>0.83333333333333337</v>
      </c>
      <c r="D121" s="1">
        <f>SUM(_xlfn.XLOOKUP(A121,'VENDA MES'!A:A,'VENDA MES'!B:B,"0",0),_xlfn.XLOOKUP(MEDIDAS!A121,'VENDA MES'!E:E,'VENDA MES'!F:F,"0",0),_xlfn.XLOOKUP(A121,'VENDA MES'!H:H,'VENDA MES'!I:I,"0",0))/90</f>
        <v>1.288888888888889</v>
      </c>
      <c r="E121" s="1">
        <f>SUM(_xlfn.XLOOKUP(A121,'VENDA MES'!A:A,'VENDA MES'!B:B,"0",0),_xlfn.XLOOKUP(MEDIDAS!A121,'VENDA MES'!E:E,'VENDA MES'!F:F,"0",0),_xlfn.XLOOKUP(MEDIDAS!A121,'VENDA MES'!H:H,'VENDA MES'!I:I,"0",0),_xlfn.XLOOKUP(MEDIDAS!A121,'VENDA MES'!K:K,'VENDA MES'!L:L,"0",0))/120</f>
        <v>1.4</v>
      </c>
      <c r="H121" s="10" t="s">
        <v>122</v>
      </c>
      <c r="I121">
        <v>30</v>
      </c>
      <c r="J121" s="7">
        <v>30</v>
      </c>
      <c r="K121" s="7">
        <v>60</v>
      </c>
      <c r="L121" s="7">
        <v>75</v>
      </c>
    </row>
    <row r="122" spans="1:12">
      <c r="A122" t="s">
        <v>123</v>
      </c>
      <c r="B122" s="1">
        <f>_xlfn.XLOOKUP(A122,'VENDA MES'!A:A,'VENDA MES'!B:B,"0",0)/30</f>
        <v>0.6333333333333333</v>
      </c>
      <c r="C122" s="1">
        <f>SUM(_xlfn.XLOOKUP(A122,'VENDA MES'!A:A,'VENDA MES'!B:B,0,0),_xlfn.XLOOKUP(A122,'VENDA MES'!E:E,'VENDA MES'!F:F,"0",0))/60</f>
        <v>1</v>
      </c>
      <c r="D122" s="1">
        <f>SUM(_xlfn.XLOOKUP(A122,'VENDA MES'!A:A,'VENDA MES'!B:B,"0",0),_xlfn.XLOOKUP(MEDIDAS!A122,'VENDA MES'!E:E,'VENDA MES'!F:F,"0",0),_xlfn.XLOOKUP(A122,'VENDA MES'!H:H,'VENDA MES'!I:I,"0",0))/90</f>
        <v>1.1888888888888889</v>
      </c>
      <c r="E122" s="1">
        <f>SUM(_xlfn.XLOOKUP(A122,'VENDA MES'!A:A,'VENDA MES'!B:B,"0",0),_xlfn.XLOOKUP(MEDIDAS!A122,'VENDA MES'!E:E,'VENDA MES'!F:F,"0",0),_xlfn.XLOOKUP(MEDIDAS!A122,'VENDA MES'!H:H,'VENDA MES'!I:I,"0",0),_xlfn.XLOOKUP(MEDIDAS!A122,'VENDA MES'!K:K,'VENDA MES'!L:L,"0",0))/120</f>
        <v>1.7749999999999999</v>
      </c>
      <c r="H122" s="10" t="s">
        <v>123</v>
      </c>
      <c r="I122">
        <v>30</v>
      </c>
      <c r="J122" s="7">
        <v>30</v>
      </c>
      <c r="K122" s="7">
        <v>60</v>
      </c>
      <c r="L122" s="7">
        <v>75</v>
      </c>
    </row>
    <row r="123" spans="1:12">
      <c r="A123" t="s">
        <v>124</v>
      </c>
      <c r="B123" s="1">
        <f>_xlfn.XLOOKUP(A123,'VENDA MES'!A:A,'VENDA MES'!B:B,"0",0)/30</f>
        <v>1.0333333333333334</v>
      </c>
      <c r="C123" s="1">
        <f>SUM(_xlfn.XLOOKUP(A123,'VENDA MES'!A:A,'VENDA MES'!B:B,0,0),_xlfn.XLOOKUP(A123,'VENDA MES'!E:E,'VENDA MES'!F:F,"0",0))/60</f>
        <v>1.3333333333333333</v>
      </c>
      <c r="D123" s="1">
        <f>SUM(_xlfn.XLOOKUP(A123,'VENDA MES'!A:A,'VENDA MES'!B:B,"0",0),_xlfn.XLOOKUP(MEDIDAS!A123,'VENDA MES'!E:E,'VENDA MES'!F:F,"0",0),_xlfn.XLOOKUP(A123,'VENDA MES'!H:H,'VENDA MES'!I:I,"0",0))/90</f>
        <v>1.7333333333333334</v>
      </c>
      <c r="E123" s="1">
        <f>SUM(_xlfn.XLOOKUP(A123,'VENDA MES'!A:A,'VENDA MES'!B:B,"0",0),_xlfn.XLOOKUP(MEDIDAS!A123,'VENDA MES'!E:E,'VENDA MES'!F:F,"0",0),_xlfn.XLOOKUP(MEDIDAS!A123,'VENDA MES'!H:H,'VENDA MES'!I:I,"0",0),_xlfn.XLOOKUP(MEDIDAS!A123,'VENDA MES'!K:K,'VENDA MES'!L:L,"0",0))/120</f>
        <v>2.2166666666666668</v>
      </c>
      <c r="H123" s="10" t="s">
        <v>124</v>
      </c>
      <c r="I123">
        <v>80</v>
      </c>
      <c r="J123" s="7">
        <v>80</v>
      </c>
      <c r="K123" s="7">
        <v>160</v>
      </c>
      <c r="L123" s="7">
        <v>200</v>
      </c>
    </row>
    <row r="124" spans="1:12">
      <c r="A124" t="s">
        <v>125</v>
      </c>
      <c r="B124" s="1">
        <f>_xlfn.XLOOKUP(A124,'VENDA MES'!A:A,'VENDA MES'!B:B,"0",0)/30</f>
        <v>0.33333333333333331</v>
      </c>
      <c r="C124" s="1">
        <f>SUM(_xlfn.XLOOKUP(A124,'VENDA MES'!A:A,'VENDA MES'!B:B,0,0),_xlfn.XLOOKUP(A124,'VENDA MES'!E:E,'VENDA MES'!F:F,"0",0))/60</f>
        <v>1.2666666666666666</v>
      </c>
      <c r="D124" s="1">
        <f>SUM(_xlfn.XLOOKUP(A124,'VENDA MES'!A:A,'VENDA MES'!B:B,"0",0),_xlfn.XLOOKUP(MEDIDAS!A124,'VENDA MES'!E:E,'VENDA MES'!F:F,"0",0),_xlfn.XLOOKUP(A124,'VENDA MES'!H:H,'VENDA MES'!I:I,"0",0))/90</f>
        <v>1.6333333333333333</v>
      </c>
      <c r="E124" s="1">
        <f>SUM(_xlfn.XLOOKUP(A124,'VENDA MES'!A:A,'VENDA MES'!B:B,"0",0),_xlfn.XLOOKUP(MEDIDAS!A124,'VENDA MES'!E:E,'VENDA MES'!F:F,"0",0),_xlfn.XLOOKUP(MEDIDAS!A124,'VENDA MES'!H:H,'VENDA MES'!I:I,"0",0),_xlfn.XLOOKUP(MEDIDAS!A124,'VENDA MES'!K:K,'VENDA MES'!L:L,"0",0))/120</f>
        <v>1.6333333333333333</v>
      </c>
      <c r="H124" s="10" t="s">
        <v>125</v>
      </c>
      <c r="I124">
        <v>80</v>
      </c>
      <c r="J124" s="7">
        <v>80</v>
      </c>
      <c r="K124" s="7">
        <v>160</v>
      </c>
      <c r="L124" s="7">
        <v>200</v>
      </c>
    </row>
    <row r="125" spans="1:12">
      <c r="A125" t="s">
        <v>126</v>
      </c>
      <c r="B125" s="1">
        <f>_xlfn.XLOOKUP(A125,'VENDA MES'!A:A,'VENDA MES'!B:B,"0",0)/30</f>
        <v>1.5</v>
      </c>
      <c r="C125" s="1">
        <f>SUM(_xlfn.XLOOKUP(A125,'VENDA MES'!A:A,'VENDA MES'!B:B,0,0),_xlfn.XLOOKUP(A125,'VENDA MES'!E:E,'VENDA MES'!F:F,"0",0))/60</f>
        <v>1.4666666666666666</v>
      </c>
      <c r="D125" s="1">
        <f>SUM(_xlfn.XLOOKUP(A125,'VENDA MES'!A:A,'VENDA MES'!B:B,"0",0),_xlfn.XLOOKUP(MEDIDAS!A125,'VENDA MES'!E:E,'VENDA MES'!F:F,"0",0),_xlfn.XLOOKUP(A125,'VENDA MES'!H:H,'VENDA MES'!I:I,"0",0))/90</f>
        <v>1.2444444444444445</v>
      </c>
      <c r="E125" s="1">
        <f>SUM(_xlfn.XLOOKUP(A125,'VENDA MES'!A:A,'VENDA MES'!B:B,"0",0),_xlfn.XLOOKUP(MEDIDAS!A125,'VENDA MES'!E:E,'VENDA MES'!F:F,"0",0),_xlfn.XLOOKUP(MEDIDAS!A125,'VENDA MES'!H:H,'VENDA MES'!I:I,"0",0),_xlfn.XLOOKUP(MEDIDAS!A125,'VENDA MES'!K:K,'VENDA MES'!L:L,"0",0))/120</f>
        <v>1.6416666666666666</v>
      </c>
      <c r="H125" s="10" t="s">
        <v>126</v>
      </c>
      <c r="I125">
        <v>80</v>
      </c>
      <c r="J125" s="7">
        <v>80</v>
      </c>
      <c r="K125" s="7">
        <v>160</v>
      </c>
      <c r="L125" s="7">
        <v>200</v>
      </c>
    </row>
    <row r="126" spans="1:12">
      <c r="A126" t="s">
        <v>127</v>
      </c>
      <c r="B126" s="1">
        <f>_xlfn.XLOOKUP(A126,'VENDA MES'!A:A,'VENDA MES'!B:B,"0",0)/30</f>
        <v>0.46666666666666667</v>
      </c>
      <c r="C126" s="1">
        <f>SUM(_xlfn.XLOOKUP(A126,'VENDA MES'!A:A,'VENDA MES'!B:B,0,0),_xlfn.XLOOKUP(A126,'VENDA MES'!E:E,'VENDA MES'!F:F,"0",0))/60</f>
        <v>0.7</v>
      </c>
      <c r="D126" s="1">
        <f>SUM(_xlfn.XLOOKUP(A126,'VENDA MES'!A:A,'VENDA MES'!B:B,"0",0),_xlfn.XLOOKUP(MEDIDAS!A126,'VENDA MES'!E:E,'VENDA MES'!F:F,"0",0),_xlfn.XLOOKUP(A126,'VENDA MES'!H:H,'VENDA MES'!I:I,"0",0))/90</f>
        <v>1.1777777777777778</v>
      </c>
      <c r="E126" s="1">
        <f>SUM(_xlfn.XLOOKUP(A126,'VENDA MES'!A:A,'VENDA MES'!B:B,"0",0),_xlfn.XLOOKUP(MEDIDAS!A126,'VENDA MES'!E:E,'VENDA MES'!F:F,"0",0),_xlfn.XLOOKUP(MEDIDAS!A126,'VENDA MES'!H:H,'VENDA MES'!I:I,"0",0),_xlfn.XLOOKUP(MEDIDAS!A126,'VENDA MES'!K:K,'VENDA MES'!L:L,"0",0))/120</f>
        <v>1.625</v>
      </c>
      <c r="H126" s="10" t="s">
        <v>127</v>
      </c>
      <c r="I126">
        <v>80</v>
      </c>
      <c r="J126" s="7">
        <v>80</v>
      </c>
      <c r="K126" s="7">
        <v>160</v>
      </c>
      <c r="L126" s="7">
        <v>200</v>
      </c>
    </row>
    <row r="127" spans="1:12">
      <c r="A127" t="s">
        <v>128</v>
      </c>
      <c r="B127" s="1">
        <f>_xlfn.XLOOKUP(A127,'VENDA MES'!A:A,'VENDA MES'!B:B,"0",0)/30</f>
        <v>0.66666666666666663</v>
      </c>
      <c r="C127" s="1">
        <f>SUM(_xlfn.XLOOKUP(A127,'VENDA MES'!A:A,'VENDA MES'!B:B,0,0),_xlfn.XLOOKUP(A127,'VENDA MES'!E:E,'VENDA MES'!F:F,"0",0))/60</f>
        <v>0.7</v>
      </c>
      <c r="D127" s="1">
        <f>SUM(_xlfn.XLOOKUP(A127,'VENDA MES'!A:A,'VENDA MES'!B:B,"0",0),_xlfn.XLOOKUP(MEDIDAS!A127,'VENDA MES'!E:E,'VENDA MES'!F:F,"0",0),_xlfn.XLOOKUP(A127,'VENDA MES'!H:H,'VENDA MES'!I:I,"0",0))/90</f>
        <v>0.92222222222222228</v>
      </c>
      <c r="E127" s="1">
        <f>SUM(_xlfn.XLOOKUP(A127,'VENDA MES'!A:A,'VENDA MES'!B:B,"0",0),_xlfn.XLOOKUP(MEDIDAS!A127,'VENDA MES'!E:E,'VENDA MES'!F:F,"0",0),_xlfn.XLOOKUP(MEDIDAS!A127,'VENDA MES'!H:H,'VENDA MES'!I:I,"0",0),_xlfn.XLOOKUP(MEDIDAS!A127,'VENDA MES'!K:K,'VENDA MES'!L:L,"0",0))/120</f>
        <v>1.1416666666666666</v>
      </c>
      <c r="H127" s="10" t="s">
        <v>128</v>
      </c>
      <c r="I127">
        <v>80</v>
      </c>
      <c r="J127" s="7">
        <v>80</v>
      </c>
      <c r="K127" s="7">
        <v>160</v>
      </c>
      <c r="L127" s="7">
        <v>200</v>
      </c>
    </row>
    <row r="128" spans="1:12">
      <c r="A128" t="s">
        <v>143</v>
      </c>
      <c r="B128" s="1">
        <f>_xlfn.XLOOKUP(A128,'VENDA MES'!A:A,'VENDA MES'!B:B,"0",0)/30</f>
        <v>0</v>
      </c>
      <c r="C128" s="1">
        <f>SUM(_xlfn.XLOOKUP(A128,'VENDA MES'!A:A,'VENDA MES'!B:B,0,0),_xlfn.XLOOKUP(A128,'VENDA MES'!E:E,'VENDA MES'!F:F,"0",0))/60</f>
        <v>0.78333333333333333</v>
      </c>
      <c r="D128" s="1">
        <f>SUM(_xlfn.XLOOKUP(A128,'VENDA MES'!A:A,'VENDA MES'!B:B,"0",0),_xlfn.XLOOKUP(MEDIDAS!A128,'VENDA MES'!E:E,'VENDA MES'!F:F,"0",0),_xlfn.XLOOKUP(A128,'VENDA MES'!H:H,'VENDA MES'!I:I,"0",0))/90</f>
        <v>1.0444444444444445</v>
      </c>
      <c r="E128" s="1">
        <f>SUM(_xlfn.XLOOKUP(A128,'VENDA MES'!A:A,'VENDA MES'!B:B,"0",0),_xlfn.XLOOKUP(MEDIDAS!A128,'VENDA MES'!E:E,'VENDA MES'!F:F,"0",0),_xlfn.XLOOKUP(MEDIDAS!A128,'VENDA MES'!H:H,'VENDA MES'!I:I,"0",0),_xlfn.XLOOKUP(MEDIDAS!A128,'VENDA MES'!K:K,'VENDA MES'!L:L,"0",0))/120</f>
        <v>1.0666666666666667</v>
      </c>
      <c r="H128" s="10" t="s">
        <v>143</v>
      </c>
      <c r="I128">
        <v>80</v>
      </c>
      <c r="J128" s="7">
        <v>80</v>
      </c>
      <c r="K128" s="7">
        <v>160</v>
      </c>
      <c r="L128" s="7">
        <v>200</v>
      </c>
    </row>
    <row r="129" spans="1:12">
      <c r="A129" t="s">
        <v>129</v>
      </c>
      <c r="B129" s="1">
        <f>_xlfn.XLOOKUP(A129,'VENDA MES'!A:A,'VENDA MES'!B:B,"0",0)/30</f>
        <v>0.7</v>
      </c>
      <c r="C129" s="1">
        <f>SUM(_xlfn.XLOOKUP(A129,'VENDA MES'!A:A,'VENDA MES'!B:B,0,0),_xlfn.XLOOKUP(A129,'VENDA MES'!E:E,'VENDA MES'!F:F,"0",0))/60</f>
        <v>1.2333333333333334</v>
      </c>
      <c r="D129" s="1">
        <f>SUM(_xlfn.XLOOKUP(A129,'VENDA MES'!A:A,'VENDA MES'!B:B,"0",0),_xlfn.XLOOKUP(MEDIDAS!A129,'VENDA MES'!E:E,'VENDA MES'!F:F,"0",0),_xlfn.XLOOKUP(A129,'VENDA MES'!H:H,'VENDA MES'!I:I,"0",0))/90</f>
        <v>1.7444444444444445</v>
      </c>
      <c r="E129" s="1">
        <f>SUM(_xlfn.XLOOKUP(A129,'VENDA MES'!A:A,'VENDA MES'!B:B,"0",0),_xlfn.XLOOKUP(MEDIDAS!A129,'VENDA MES'!E:E,'VENDA MES'!F:F,"0",0),_xlfn.XLOOKUP(MEDIDAS!A129,'VENDA MES'!H:H,'VENDA MES'!I:I,"0",0),_xlfn.XLOOKUP(MEDIDAS!A129,'VENDA MES'!K:K,'VENDA MES'!L:L,"0",0))/120</f>
        <v>2.0833333333333335</v>
      </c>
      <c r="H129" s="10" t="s">
        <v>129</v>
      </c>
      <c r="I129">
        <v>80</v>
      </c>
      <c r="J129" s="7">
        <v>80</v>
      </c>
      <c r="K129" s="7">
        <v>160</v>
      </c>
      <c r="L129" s="7">
        <v>200</v>
      </c>
    </row>
    <row r="130" spans="1:12">
      <c r="A130" t="s">
        <v>130</v>
      </c>
      <c r="B130" s="1">
        <f>_xlfn.XLOOKUP(A130,'VENDA MES'!A:A,'VENDA MES'!B:B,"0",0)/30</f>
        <v>0.6333333333333333</v>
      </c>
      <c r="C130" s="1">
        <f>SUM(_xlfn.XLOOKUP(A130,'VENDA MES'!A:A,'VENDA MES'!B:B,0,0),_xlfn.XLOOKUP(A130,'VENDA MES'!E:E,'VENDA MES'!F:F,"0",0))/60</f>
        <v>0.6</v>
      </c>
      <c r="D130" s="1">
        <f>SUM(_xlfn.XLOOKUP(A130,'VENDA MES'!A:A,'VENDA MES'!B:B,"0",0),_xlfn.XLOOKUP(MEDIDAS!A130,'VENDA MES'!E:E,'VENDA MES'!F:F,"0",0),_xlfn.XLOOKUP(A130,'VENDA MES'!H:H,'VENDA MES'!I:I,"0",0))/90</f>
        <v>0.98888888888888893</v>
      </c>
      <c r="E130" s="1">
        <f>SUM(_xlfn.XLOOKUP(A130,'VENDA MES'!A:A,'VENDA MES'!B:B,"0",0),_xlfn.XLOOKUP(MEDIDAS!A130,'VENDA MES'!E:E,'VENDA MES'!F:F,"0",0),_xlfn.XLOOKUP(MEDIDAS!A130,'VENDA MES'!H:H,'VENDA MES'!I:I,"0",0),_xlfn.XLOOKUP(MEDIDAS!A130,'VENDA MES'!K:K,'VENDA MES'!L:L,"0",0))/120</f>
        <v>1.1000000000000001</v>
      </c>
      <c r="H130" s="10" t="s">
        <v>130</v>
      </c>
      <c r="I130">
        <v>80</v>
      </c>
      <c r="J130" s="7">
        <v>80</v>
      </c>
      <c r="K130" s="7">
        <v>160</v>
      </c>
      <c r="L130" s="7">
        <v>200</v>
      </c>
    </row>
    <row r="131" spans="1:12">
      <c r="A131" t="s">
        <v>131</v>
      </c>
      <c r="B131" s="1">
        <f>_xlfn.XLOOKUP(A131,'VENDA MES'!A:A,'VENDA MES'!B:B,"0",0)/30</f>
        <v>0.8666666666666667</v>
      </c>
      <c r="C131" s="1">
        <f>SUM(_xlfn.XLOOKUP(A131,'VENDA MES'!A:A,'VENDA MES'!B:B,0,0),_xlfn.XLOOKUP(A131,'VENDA MES'!E:E,'VENDA MES'!F:F,"0",0))/60</f>
        <v>1.2</v>
      </c>
      <c r="D131" s="1">
        <f>SUM(_xlfn.XLOOKUP(A131,'VENDA MES'!A:A,'VENDA MES'!B:B,"0",0),_xlfn.XLOOKUP(MEDIDAS!A131,'VENDA MES'!E:E,'VENDA MES'!F:F,"0",0),_xlfn.XLOOKUP(A131,'VENDA MES'!H:H,'VENDA MES'!I:I,"0",0))/90</f>
        <v>1.8</v>
      </c>
      <c r="E131" s="1">
        <f>SUM(_xlfn.XLOOKUP(A131,'VENDA MES'!A:A,'VENDA MES'!B:B,"0",0),_xlfn.XLOOKUP(MEDIDAS!A131,'VENDA MES'!E:E,'VENDA MES'!F:F,"0",0),_xlfn.XLOOKUP(MEDIDAS!A131,'VENDA MES'!H:H,'VENDA MES'!I:I,"0",0),_xlfn.XLOOKUP(MEDIDAS!A131,'VENDA MES'!K:K,'VENDA MES'!L:L,"0",0))/120</f>
        <v>1.7</v>
      </c>
      <c r="H131" s="10" t="s">
        <v>131</v>
      </c>
      <c r="I131">
        <v>80</v>
      </c>
      <c r="J131" s="7">
        <v>80</v>
      </c>
      <c r="K131" s="7">
        <v>160</v>
      </c>
      <c r="L131" s="7">
        <v>200</v>
      </c>
    </row>
    <row r="132" spans="1:12">
      <c r="A132" t="s">
        <v>133</v>
      </c>
      <c r="B132" s="1">
        <f>_xlfn.XLOOKUP(A132,'VENDA MES'!A:A,'VENDA MES'!B:B,"0",0)/30</f>
        <v>0.6333333333333333</v>
      </c>
      <c r="C132" s="1">
        <f>SUM(_xlfn.XLOOKUP(A132,'VENDA MES'!A:A,'VENDA MES'!B:B,0,0),_xlfn.XLOOKUP(A132,'VENDA MES'!E:E,'VENDA MES'!F:F,"0",0))/60</f>
        <v>0.8833333333333333</v>
      </c>
      <c r="D132" s="1">
        <f>SUM(_xlfn.XLOOKUP(A132,'VENDA MES'!A:A,'VENDA MES'!B:B,"0",0),_xlfn.XLOOKUP(MEDIDAS!A132,'VENDA MES'!E:E,'VENDA MES'!F:F,"0",0),_xlfn.XLOOKUP(A132,'VENDA MES'!H:H,'VENDA MES'!I:I,"0",0))/90</f>
        <v>1.0888888888888888</v>
      </c>
      <c r="E132" s="1">
        <f>SUM(_xlfn.XLOOKUP(A132,'VENDA MES'!A:A,'VENDA MES'!B:B,"0",0),_xlfn.XLOOKUP(MEDIDAS!A132,'VENDA MES'!E:E,'VENDA MES'!F:F,"0",0),_xlfn.XLOOKUP(MEDIDAS!A132,'VENDA MES'!H:H,'VENDA MES'!I:I,"0",0),_xlfn.XLOOKUP(MEDIDAS!A132,'VENDA MES'!K:K,'VENDA MES'!L:L,"0",0))/120</f>
        <v>1.2749999999999999</v>
      </c>
      <c r="H132" s="10" t="s">
        <v>133</v>
      </c>
      <c r="I132">
        <v>80</v>
      </c>
      <c r="J132" s="7">
        <v>80</v>
      </c>
      <c r="K132" s="7">
        <v>160</v>
      </c>
      <c r="L132" s="7">
        <v>200</v>
      </c>
    </row>
    <row r="133" spans="1:12">
      <c r="A133" t="s">
        <v>134</v>
      </c>
      <c r="B133" s="1">
        <f>_xlfn.XLOOKUP(A133,'VENDA MES'!A:A,'VENDA MES'!B:B,"0",0)/30</f>
        <v>1</v>
      </c>
      <c r="C133" s="1">
        <f>SUM(_xlfn.XLOOKUP(A133,'VENDA MES'!A:A,'VENDA MES'!B:B,0,0),_xlfn.XLOOKUP(A133,'VENDA MES'!E:E,'VENDA MES'!F:F,"0",0))/60</f>
        <v>1.1166666666666667</v>
      </c>
      <c r="D133" s="1">
        <f>SUM(_xlfn.XLOOKUP(A133,'VENDA MES'!A:A,'VENDA MES'!B:B,"0",0),_xlfn.XLOOKUP(MEDIDAS!A133,'VENDA MES'!E:E,'VENDA MES'!F:F,"0",0),_xlfn.XLOOKUP(A133,'VENDA MES'!H:H,'VENDA MES'!I:I,"0",0))/90</f>
        <v>1.1777777777777778</v>
      </c>
      <c r="E133" s="1">
        <f>SUM(_xlfn.XLOOKUP(A133,'VENDA MES'!A:A,'VENDA MES'!B:B,"0",0),_xlfn.XLOOKUP(MEDIDAS!A133,'VENDA MES'!E:E,'VENDA MES'!F:F,"0",0),_xlfn.XLOOKUP(MEDIDAS!A133,'VENDA MES'!H:H,'VENDA MES'!I:I,"0",0),_xlfn.XLOOKUP(MEDIDAS!A133,'VENDA MES'!K:K,'VENDA MES'!L:L,"0",0))/120</f>
        <v>1.625</v>
      </c>
      <c r="H133" s="10" t="s">
        <v>134</v>
      </c>
      <c r="I133">
        <v>24</v>
      </c>
      <c r="J133" s="7">
        <v>24</v>
      </c>
      <c r="K133" s="7">
        <v>48</v>
      </c>
      <c r="L133" s="7">
        <v>60</v>
      </c>
    </row>
    <row r="134" spans="1:12">
      <c r="A134" t="s">
        <v>135</v>
      </c>
      <c r="B134" s="1">
        <f>_xlfn.XLOOKUP(A134,'VENDA MES'!A:A,'VENDA MES'!B:B,"0",0)/30</f>
        <v>1.4</v>
      </c>
      <c r="C134" s="1">
        <f>SUM(_xlfn.XLOOKUP(A134,'VENDA MES'!A:A,'VENDA MES'!B:B,0,0),_xlfn.XLOOKUP(A134,'VENDA MES'!E:E,'VENDA MES'!F:F,"0",0))/60</f>
        <v>1.8666666666666667</v>
      </c>
      <c r="D134" s="1">
        <f>SUM(_xlfn.XLOOKUP(A134,'VENDA MES'!A:A,'VENDA MES'!B:B,"0",0),_xlfn.XLOOKUP(MEDIDAS!A134,'VENDA MES'!E:E,'VENDA MES'!F:F,"0",0),_xlfn.XLOOKUP(A134,'VENDA MES'!H:H,'VENDA MES'!I:I,"0",0))/90</f>
        <v>1.8333333333333333</v>
      </c>
      <c r="E134" s="1">
        <f>SUM(_xlfn.XLOOKUP(A134,'VENDA MES'!A:A,'VENDA MES'!B:B,"0",0),_xlfn.XLOOKUP(MEDIDAS!A134,'VENDA MES'!E:E,'VENDA MES'!F:F,"0",0),_xlfn.XLOOKUP(MEDIDAS!A134,'VENDA MES'!H:H,'VENDA MES'!I:I,"0",0),_xlfn.XLOOKUP(MEDIDAS!A134,'VENDA MES'!K:K,'VENDA MES'!L:L,"0",0))/120</f>
        <v>1.7250000000000001</v>
      </c>
      <c r="H134" s="10" t="s">
        <v>135</v>
      </c>
      <c r="I134">
        <v>24</v>
      </c>
      <c r="J134" s="7">
        <v>24</v>
      </c>
      <c r="K134" s="7">
        <v>48</v>
      </c>
      <c r="L134" s="7">
        <v>60</v>
      </c>
    </row>
    <row r="135" spans="1:12">
      <c r="A135" t="s">
        <v>136</v>
      </c>
      <c r="B135" s="1">
        <f>_xlfn.XLOOKUP(A135,'VENDA MES'!A:A,'VENDA MES'!B:B,"0",0)/30</f>
        <v>0.56666666666666665</v>
      </c>
      <c r="C135" s="1">
        <f>SUM(_xlfn.XLOOKUP(A135,'VENDA MES'!A:A,'VENDA MES'!B:B,0,0),_xlfn.XLOOKUP(A135,'VENDA MES'!E:E,'VENDA MES'!F:F,"0",0))/60</f>
        <v>1.2</v>
      </c>
      <c r="D135" s="1">
        <f>SUM(_xlfn.XLOOKUP(A135,'VENDA MES'!A:A,'VENDA MES'!B:B,"0",0),_xlfn.XLOOKUP(MEDIDAS!A135,'VENDA MES'!E:E,'VENDA MES'!F:F,"0",0),_xlfn.XLOOKUP(A135,'VENDA MES'!H:H,'VENDA MES'!I:I,"0",0))/90</f>
        <v>0.98888888888888893</v>
      </c>
      <c r="E135" s="1">
        <f>SUM(_xlfn.XLOOKUP(A135,'VENDA MES'!A:A,'VENDA MES'!B:B,"0",0),_xlfn.XLOOKUP(MEDIDAS!A135,'VENDA MES'!E:E,'VENDA MES'!F:F,"0",0),_xlfn.XLOOKUP(MEDIDAS!A135,'VENDA MES'!H:H,'VENDA MES'!I:I,"0",0),_xlfn.XLOOKUP(MEDIDAS!A135,'VENDA MES'!K:K,'VENDA MES'!L:L,"0",0))/120</f>
        <v>1.1916666666666667</v>
      </c>
      <c r="H135" s="10" t="s">
        <v>136</v>
      </c>
      <c r="I135">
        <v>24</v>
      </c>
      <c r="J135" s="7">
        <v>24</v>
      </c>
      <c r="K135" s="7">
        <v>48</v>
      </c>
      <c r="L135" s="7">
        <v>60</v>
      </c>
    </row>
    <row r="136" spans="1:12">
      <c r="A136" t="s">
        <v>137</v>
      </c>
      <c r="B136" s="1">
        <f>_xlfn.XLOOKUP(A136,'VENDA MES'!A:A,'VENDA MES'!B:B,"0",0)/30</f>
        <v>0.6333333333333333</v>
      </c>
      <c r="C136" s="1">
        <f>SUM(_xlfn.XLOOKUP(A136,'VENDA MES'!A:A,'VENDA MES'!B:B,0,0),_xlfn.XLOOKUP(A136,'VENDA MES'!E:E,'VENDA MES'!F:F,"0",0))/60</f>
        <v>1.7666666666666666</v>
      </c>
      <c r="D136" s="1">
        <f>SUM(_xlfn.XLOOKUP(A136,'VENDA MES'!A:A,'VENDA MES'!B:B,"0",0),_xlfn.XLOOKUP(MEDIDAS!A136,'VENDA MES'!E:E,'VENDA MES'!F:F,"0",0),_xlfn.XLOOKUP(A136,'VENDA MES'!H:H,'VENDA MES'!I:I,"0",0))/90</f>
        <v>1.5</v>
      </c>
      <c r="E136" s="1">
        <f>SUM(_xlfn.XLOOKUP(A136,'VENDA MES'!A:A,'VENDA MES'!B:B,"0",0),_xlfn.XLOOKUP(MEDIDAS!A136,'VENDA MES'!E:E,'VENDA MES'!F:F,"0",0),_xlfn.XLOOKUP(MEDIDAS!A136,'VENDA MES'!H:H,'VENDA MES'!I:I,"0",0),_xlfn.XLOOKUP(MEDIDAS!A136,'VENDA MES'!K:K,'VENDA MES'!L:L,"0",0))/120</f>
        <v>1.7333333333333334</v>
      </c>
      <c r="H136" s="10" t="s">
        <v>137</v>
      </c>
      <c r="I136">
        <v>24</v>
      </c>
      <c r="J136" s="7">
        <v>24</v>
      </c>
      <c r="K136" s="7">
        <v>48</v>
      </c>
      <c r="L136" s="7">
        <v>60</v>
      </c>
    </row>
    <row r="137" spans="1:12">
      <c r="A137" t="s">
        <v>138</v>
      </c>
      <c r="B137" s="1">
        <f>_xlfn.XLOOKUP(A137,'VENDA MES'!A:A,'VENDA MES'!B:B,"0",0)/30</f>
        <v>0.66666666666666663</v>
      </c>
      <c r="C137" s="1">
        <f>SUM(_xlfn.XLOOKUP(A137,'VENDA MES'!A:A,'VENDA MES'!B:B,0,0),_xlfn.XLOOKUP(A137,'VENDA MES'!E:E,'VENDA MES'!F:F,"0",0))/60</f>
        <v>1</v>
      </c>
      <c r="D137" s="1">
        <f>SUM(_xlfn.XLOOKUP(A137,'VENDA MES'!A:A,'VENDA MES'!B:B,"0",0),_xlfn.XLOOKUP(MEDIDAS!A137,'VENDA MES'!E:E,'VENDA MES'!F:F,"0",0),_xlfn.XLOOKUP(A137,'VENDA MES'!H:H,'VENDA MES'!I:I,"0",0))/90</f>
        <v>1.1111111111111112</v>
      </c>
      <c r="E137" s="1">
        <f>SUM(_xlfn.XLOOKUP(A137,'VENDA MES'!A:A,'VENDA MES'!B:B,"0",0),_xlfn.XLOOKUP(MEDIDAS!A137,'VENDA MES'!E:E,'VENDA MES'!F:F,"0",0),_xlfn.XLOOKUP(MEDIDAS!A137,'VENDA MES'!H:H,'VENDA MES'!I:I,"0",0),_xlfn.XLOOKUP(MEDIDAS!A137,'VENDA MES'!K:K,'VENDA MES'!L:L,"0",0))/120</f>
        <v>1.375</v>
      </c>
      <c r="H137" s="10" t="s">
        <v>138</v>
      </c>
      <c r="I137">
        <v>24</v>
      </c>
      <c r="J137" s="7">
        <v>24</v>
      </c>
      <c r="K137" s="7">
        <v>48</v>
      </c>
      <c r="L137" s="7">
        <v>60</v>
      </c>
    </row>
    <row r="138" spans="1:12">
      <c r="A138" t="s">
        <v>154</v>
      </c>
      <c r="B138" s="1">
        <f>_xlfn.XLOOKUP(A138,'VENDA MES'!A:A,'VENDA MES'!B:B,"0",0)/30</f>
        <v>0</v>
      </c>
      <c r="C138" s="1">
        <f>SUM(_xlfn.XLOOKUP(A138,'VENDA MES'!A:A,'VENDA MES'!B:B,0,0),_xlfn.XLOOKUP(A138,'VENDA MES'!E:E,'VENDA MES'!F:F,"0",0))/60</f>
        <v>1.2333333333333334</v>
      </c>
      <c r="D138" s="1">
        <f>SUM(_xlfn.XLOOKUP(A138,'VENDA MES'!A:A,'VENDA MES'!B:B,"0",0),_xlfn.XLOOKUP(MEDIDAS!A138,'VENDA MES'!E:E,'VENDA MES'!F:F,"0",0),_xlfn.XLOOKUP(A138,'VENDA MES'!H:H,'VENDA MES'!I:I,"0",0))/90</f>
        <v>1.5555555555555556</v>
      </c>
      <c r="E138" s="1">
        <f>SUM(_xlfn.XLOOKUP(A138,'VENDA MES'!A:A,'VENDA MES'!B:B,"0",0),_xlfn.XLOOKUP(MEDIDAS!A138,'VENDA MES'!E:E,'VENDA MES'!F:F,"0",0),_xlfn.XLOOKUP(MEDIDAS!A138,'VENDA MES'!H:H,'VENDA MES'!I:I,"0",0),_xlfn.XLOOKUP(MEDIDAS!A138,'VENDA MES'!K:K,'VENDA MES'!L:L,"0",0))/120</f>
        <v>1.5916666666666666</v>
      </c>
      <c r="H138" s="10" t="s">
        <v>154</v>
      </c>
      <c r="I138">
        <v>24</v>
      </c>
      <c r="J138" s="7">
        <v>24</v>
      </c>
      <c r="K138" s="7">
        <v>48</v>
      </c>
      <c r="L138" s="7">
        <v>60</v>
      </c>
    </row>
    <row r="139" spans="1:12">
      <c r="A139" t="s">
        <v>139</v>
      </c>
      <c r="B139" s="1">
        <f>_xlfn.XLOOKUP(A139,'VENDA MES'!A:A,'VENDA MES'!B:B,"0",0)/30</f>
        <v>0.36666666666666664</v>
      </c>
      <c r="C139" s="1">
        <f>SUM(_xlfn.XLOOKUP(A139,'VENDA MES'!A:A,'VENDA MES'!B:B,0,0),_xlfn.XLOOKUP(A139,'VENDA MES'!E:E,'VENDA MES'!F:F,"0",0))/60</f>
        <v>0.8666666666666667</v>
      </c>
      <c r="D139" s="1">
        <f>SUM(_xlfn.XLOOKUP(A139,'VENDA MES'!A:A,'VENDA MES'!B:B,"0",0),_xlfn.XLOOKUP(MEDIDAS!A139,'VENDA MES'!E:E,'VENDA MES'!F:F,"0",0),_xlfn.XLOOKUP(A139,'VENDA MES'!H:H,'VENDA MES'!I:I,"0",0))/90</f>
        <v>1.0111111111111111</v>
      </c>
      <c r="E139" s="1">
        <f>SUM(_xlfn.XLOOKUP(A139,'VENDA MES'!A:A,'VENDA MES'!B:B,"0",0),_xlfn.XLOOKUP(MEDIDAS!A139,'VENDA MES'!E:E,'VENDA MES'!F:F,"0",0),_xlfn.XLOOKUP(MEDIDAS!A139,'VENDA MES'!H:H,'VENDA MES'!I:I,"0",0),_xlfn.XLOOKUP(MEDIDAS!A139,'VENDA MES'!K:K,'VENDA MES'!L:L,"0",0))/120</f>
        <v>1.9083333333333334</v>
      </c>
      <c r="H139" s="10" t="s">
        <v>139</v>
      </c>
      <c r="I139">
        <v>24</v>
      </c>
      <c r="J139" s="7">
        <v>24</v>
      </c>
      <c r="K139" s="7">
        <v>48</v>
      </c>
      <c r="L139" s="7">
        <v>60</v>
      </c>
    </row>
    <row r="140" spans="1:12">
      <c r="A140" t="s">
        <v>140</v>
      </c>
      <c r="B140" s="1">
        <f>_xlfn.XLOOKUP(A140,'VENDA MES'!A:A,'VENDA MES'!B:B,"0",0)/30</f>
        <v>0.43333333333333335</v>
      </c>
      <c r="C140" s="1">
        <f>SUM(_xlfn.XLOOKUP(A140,'VENDA MES'!A:A,'VENDA MES'!B:B,0,0),_xlfn.XLOOKUP(A140,'VENDA MES'!E:E,'VENDA MES'!F:F,"0",0))/60</f>
        <v>0.65</v>
      </c>
      <c r="D140" s="1">
        <f>SUM(_xlfn.XLOOKUP(A140,'VENDA MES'!A:A,'VENDA MES'!B:B,"0",0),_xlfn.XLOOKUP(MEDIDAS!A140,'VENDA MES'!E:E,'VENDA MES'!F:F,"0",0),_xlfn.XLOOKUP(A140,'VENDA MES'!H:H,'VENDA MES'!I:I,"0",0))/90</f>
        <v>0.8666666666666667</v>
      </c>
      <c r="E140" s="1">
        <f>SUM(_xlfn.XLOOKUP(A140,'VENDA MES'!A:A,'VENDA MES'!B:B,"0",0),_xlfn.XLOOKUP(MEDIDAS!A140,'VENDA MES'!E:E,'VENDA MES'!F:F,"0",0),_xlfn.XLOOKUP(MEDIDAS!A140,'VENDA MES'!H:H,'VENDA MES'!I:I,"0",0),_xlfn.XLOOKUP(MEDIDAS!A140,'VENDA MES'!K:K,'VENDA MES'!L:L,"0",0))/120</f>
        <v>1.5249999999999999</v>
      </c>
      <c r="H140" s="10" t="s">
        <v>140</v>
      </c>
      <c r="I140">
        <v>24</v>
      </c>
      <c r="J140" s="7">
        <v>24</v>
      </c>
      <c r="K140" s="7">
        <v>48</v>
      </c>
      <c r="L140" s="7">
        <v>60</v>
      </c>
    </row>
    <row r="141" spans="1:12">
      <c r="A141" t="s">
        <v>141</v>
      </c>
      <c r="B141" s="1">
        <f>_xlfn.XLOOKUP(A141,'VENDA MES'!A:A,'VENDA MES'!B:B,"0",0)/30</f>
        <v>1.1666666666666667</v>
      </c>
      <c r="C141" s="1">
        <f>SUM(_xlfn.XLOOKUP(A141,'VENDA MES'!A:A,'VENDA MES'!B:B,0,0),_xlfn.XLOOKUP(A141,'VENDA MES'!E:E,'VENDA MES'!F:F,"0",0))/60</f>
        <v>1.3</v>
      </c>
      <c r="D141" s="1">
        <f>SUM(_xlfn.XLOOKUP(A141,'VENDA MES'!A:A,'VENDA MES'!B:B,"0",0),_xlfn.XLOOKUP(MEDIDAS!A141,'VENDA MES'!E:E,'VENDA MES'!F:F,"0",0),_xlfn.XLOOKUP(A141,'VENDA MES'!H:H,'VENDA MES'!I:I,"0",0))/90</f>
        <v>1.2666666666666666</v>
      </c>
      <c r="E141" s="1">
        <f>SUM(_xlfn.XLOOKUP(A141,'VENDA MES'!A:A,'VENDA MES'!B:B,"0",0),_xlfn.XLOOKUP(MEDIDAS!A141,'VENDA MES'!E:E,'VENDA MES'!F:F,"0",0),_xlfn.XLOOKUP(MEDIDAS!A141,'VENDA MES'!H:H,'VENDA MES'!I:I,"0",0),_xlfn.XLOOKUP(MEDIDAS!A141,'VENDA MES'!K:K,'VENDA MES'!L:L,"0",0))/120</f>
        <v>1.5916666666666666</v>
      </c>
      <c r="H141" s="10" t="s">
        <v>141</v>
      </c>
      <c r="I141">
        <v>24</v>
      </c>
      <c r="J141" s="7">
        <v>24</v>
      </c>
      <c r="K141" s="7">
        <v>48</v>
      </c>
      <c r="L141" s="7">
        <v>60</v>
      </c>
    </row>
    <row r="142" spans="1:12">
      <c r="A142" t="s">
        <v>142</v>
      </c>
      <c r="B142" s="1">
        <f>_xlfn.XLOOKUP(A142,'VENDA MES'!A:A,'VENDA MES'!B:B,"0",0)/30</f>
        <v>0.53333333333333333</v>
      </c>
      <c r="C142" s="1">
        <f>SUM(_xlfn.XLOOKUP(A142,'VENDA MES'!A:A,'VENDA MES'!B:B,0,0),_xlfn.XLOOKUP(A142,'VENDA MES'!E:E,'VENDA MES'!F:F,"0",0))/60</f>
        <v>0.73333333333333328</v>
      </c>
      <c r="D142" s="1">
        <f>SUM(_xlfn.XLOOKUP(A142,'VENDA MES'!A:A,'VENDA MES'!B:B,"0",0),_xlfn.XLOOKUP(MEDIDAS!A142,'VENDA MES'!E:E,'VENDA MES'!F:F,"0",0),_xlfn.XLOOKUP(A142,'VENDA MES'!H:H,'VENDA MES'!I:I,"0",0))/90</f>
        <v>0.94444444444444442</v>
      </c>
      <c r="E142" s="1">
        <f>SUM(_xlfn.XLOOKUP(A142,'VENDA MES'!A:A,'VENDA MES'!B:B,"0",0),_xlfn.XLOOKUP(MEDIDAS!A142,'VENDA MES'!E:E,'VENDA MES'!F:F,"0",0),_xlfn.XLOOKUP(MEDIDAS!A142,'VENDA MES'!H:H,'VENDA MES'!I:I,"0",0),_xlfn.XLOOKUP(MEDIDAS!A142,'VENDA MES'!K:K,'VENDA MES'!L:L,"0",0))/120</f>
        <v>1.175</v>
      </c>
      <c r="H142" s="10" t="s">
        <v>142</v>
      </c>
      <c r="I142">
        <v>24</v>
      </c>
      <c r="J142" s="7">
        <v>24</v>
      </c>
      <c r="K142" s="7">
        <v>48</v>
      </c>
      <c r="L142" s="7">
        <v>60</v>
      </c>
    </row>
    <row r="143" spans="1:12">
      <c r="A143" t="s">
        <v>144</v>
      </c>
      <c r="B143" s="1">
        <f>_xlfn.XLOOKUP(A143,'VENDA MES'!A:A,'VENDA MES'!B:B,"0",0)/30</f>
        <v>1.0333333333333334</v>
      </c>
      <c r="C143" s="1">
        <f>SUM(_xlfn.XLOOKUP(A143,'VENDA MES'!A:A,'VENDA MES'!B:B,0,0),_xlfn.XLOOKUP(A143,'VENDA MES'!E:E,'VENDA MES'!F:F,"0",0))/60</f>
        <v>1.3166666666666667</v>
      </c>
      <c r="D143" s="1">
        <f>SUM(_xlfn.XLOOKUP(A143,'VENDA MES'!A:A,'VENDA MES'!B:B,"0",0),_xlfn.XLOOKUP(MEDIDAS!A143,'VENDA MES'!E:E,'VENDA MES'!F:F,"0",0),_xlfn.XLOOKUP(A143,'VENDA MES'!H:H,'VENDA MES'!I:I,"0",0))/90</f>
        <v>1.3666666666666667</v>
      </c>
      <c r="E143" s="1">
        <f>SUM(_xlfn.XLOOKUP(A143,'VENDA MES'!A:A,'VENDA MES'!B:B,"0",0),_xlfn.XLOOKUP(MEDIDAS!A143,'VENDA MES'!E:E,'VENDA MES'!F:F,"0",0),_xlfn.XLOOKUP(MEDIDAS!A143,'VENDA MES'!H:H,'VENDA MES'!I:I,"0",0),_xlfn.XLOOKUP(MEDIDAS!A143,'VENDA MES'!K:K,'VENDA MES'!L:L,"0",0))/120</f>
        <v>1.4416666666666667</v>
      </c>
      <c r="H143" s="10" t="s">
        <v>144</v>
      </c>
      <c r="I143">
        <v>20</v>
      </c>
      <c r="J143" s="7">
        <v>20</v>
      </c>
      <c r="K143" s="7">
        <v>40</v>
      </c>
      <c r="L143" s="7">
        <v>50</v>
      </c>
    </row>
    <row r="144" spans="1:12">
      <c r="A144" t="s">
        <v>145</v>
      </c>
      <c r="B144" s="1">
        <f>_xlfn.XLOOKUP(A144,'VENDA MES'!A:A,'VENDA MES'!B:B,"0",0)/30</f>
        <v>0.76666666666666672</v>
      </c>
      <c r="C144" s="1">
        <f>SUM(_xlfn.XLOOKUP(A144,'VENDA MES'!A:A,'VENDA MES'!B:B,0,0),_xlfn.XLOOKUP(A144,'VENDA MES'!E:E,'VENDA MES'!F:F,"0",0))/60</f>
        <v>1.2166666666666666</v>
      </c>
      <c r="D144" s="1">
        <f>SUM(_xlfn.XLOOKUP(A144,'VENDA MES'!A:A,'VENDA MES'!B:B,"0",0),_xlfn.XLOOKUP(MEDIDAS!A144,'VENDA MES'!E:E,'VENDA MES'!F:F,"0",0),_xlfn.XLOOKUP(A144,'VENDA MES'!H:H,'VENDA MES'!I:I,"0",0))/90</f>
        <v>1.0444444444444445</v>
      </c>
      <c r="E144" s="1">
        <f>SUM(_xlfn.XLOOKUP(A144,'VENDA MES'!A:A,'VENDA MES'!B:B,"0",0),_xlfn.XLOOKUP(MEDIDAS!A144,'VENDA MES'!E:E,'VENDA MES'!F:F,"0",0),_xlfn.XLOOKUP(MEDIDAS!A144,'VENDA MES'!H:H,'VENDA MES'!I:I,"0",0),_xlfn.XLOOKUP(MEDIDAS!A144,'VENDA MES'!K:K,'VENDA MES'!L:L,"0",0))/120</f>
        <v>1.4083333333333334</v>
      </c>
      <c r="H144" s="10" t="s">
        <v>145</v>
      </c>
      <c r="I144">
        <v>20</v>
      </c>
      <c r="J144" s="7">
        <v>20</v>
      </c>
      <c r="K144" s="7">
        <v>40</v>
      </c>
      <c r="L144" s="7">
        <v>50</v>
      </c>
    </row>
    <row r="145" spans="1:12">
      <c r="A145" t="s">
        <v>146</v>
      </c>
      <c r="B145" s="1">
        <f>_xlfn.XLOOKUP(A145,'VENDA MES'!A:A,'VENDA MES'!B:B,"0",0)/30</f>
        <v>0.6</v>
      </c>
      <c r="C145" s="1">
        <f>SUM(_xlfn.XLOOKUP(A145,'VENDA MES'!A:A,'VENDA MES'!B:B,0,0),_xlfn.XLOOKUP(A145,'VENDA MES'!E:E,'VENDA MES'!F:F,"0",0))/60</f>
        <v>0.65</v>
      </c>
      <c r="D145" s="1">
        <f>SUM(_xlfn.XLOOKUP(A145,'VENDA MES'!A:A,'VENDA MES'!B:B,"0",0),_xlfn.XLOOKUP(MEDIDAS!A145,'VENDA MES'!E:E,'VENDA MES'!F:F,"0",0),_xlfn.XLOOKUP(A145,'VENDA MES'!H:H,'VENDA MES'!I:I,"0",0))/90</f>
        <v>1.3111111111111111</v>
      </c>
      <c r="E145" s="1">
        <f>SUM(_xlfn.XLOOKUP(A145,'VENDA MES'!A:A,'VENDA MES'!B:B,"0",0),_xlfn.XLOOKUP(MEDIDAS!A145,'VENDA MES'!E:E,'VENDA MES'!F:F,"0",0),_xlfn.XLOOKUP(MEDIDAS!A145,'VENDA MES'!H:H,'VENDA MES'!I:I,"0",0),_xlfn.XLOOKUP(MEDIDAS!A145,'VENDA MES'!K:K,'VENDA MES'!L:L,"0",0))/120</f>
        <v>1.7166666666666666</v>
      </c>
      <c r="H145" s="10" t="s">
        <v>146</v>
      </c>
      <c r="I145">
        <v>20</v>
      </c>
      <c r="J145" s="7">
        <v>20</v>
      </c>
      <c r="K145" s="7">
        <v>40</v>
      </c>
      <c r="L145" s="7">
        <v>50</v>
      </c>
    </row>
    <row r="146" spans="1:12">
      <c r="A146" t="s">
        <v>147</v>
      </c>
      <c r="B146" s="1">
        <f>_xlfn.XLOOKUP(A146,'VENDA MES'!A:A,'VENDA MES'!B:B,"0",0)/30</f>
        <v>0.83333333333333337</v>
      </c>
      <c r="C146" s="1">
        <f>SUM(_xlfn.XLOOKUP(A146,'VENDA MES'!A:A,'VENDA MES'!B:B,0,0),_xlfn.XLOOKUP(A146,'VENDA MES'!E:E,'VENDA MES'!F:F,"0",0))/60</f>
        <v>1.9166666666666667</v>
      </c>
      <c r="D146" s="1">
        <f>SUM(_xlfn.XLOOKUP(A146,'VENDA MES'!A:A,'VENDA MES'!B:B,"0",0),_xlfn.XLOOKUP(MEDIDAS!A146,'VENDA MES'!E:E,'VENDA MES'!F:F,"0",0),_xlfn.XLOOKUP(A146,'VENDA MES'!H:H,'VENDA MES'!I:I,"0",0))/90</f>
        <v>2.1777777777777776</v>
      </c>
      <c r="E146" s="1">
        <f>SUM(_xlfn.XLOOKUP(A146,'VENDA MES'!A:A,'VENDA MES'!B:B,"0",0),_xlfn.XLOOKUP(MEDIDAS!A146,'VENDA MES'!E:E,'VENDA MES'!F:F,"0",0),_xlfn.XLOOKUP(MEDIDAS!A146,'VENDA MES'!H:H,'VENDA MES'!I:I,"0",0),_xlfn.XLOOKUP(MEDIDAS!A146,'VENDA MES'!K:K,'VENDA MES'!L:L,"0",0))/120</f>
        <v>2.5</v>
      </c>
      <c r="H146" s="10" t="s">
        <v>147</v>
      </c>
      <c r="I146">
        <v>20</v>
      </c>
      <c r="J146" s="7">
        <v>20</v>
      </c>
      <c r="K146" s="7">
        <v>40</v>
      </c>
      <c r="L146" s="7">
        <v>50</v>
      </c>
    </row>
    <row r="147" spans="1:12">
      <c r="A147" t="s">
        <v>148</v>
      </c>
      <c r="B147" s="1">
        <f>_xlfn.XLOOKUP(A147,'VENDA MES'!A:A,'VENDA MES'!B:B,"0",0)/30</f>
        <v>0.56666666666666665</v>
      </c>
      <c r="C147" s="1">
        <f>SUM(_xlfn.XLOOKUP(A147,'VENDA MES'!A:A,'VENDA MES'!B:B,0,0),_xlfn.XLOOKUP(A147,'VENDA MES'!E:E,'VENDA MES'!F:F,"0",0))/60</f>
        <v>1.2166666666666666</v>
      </c>
      <c r="D147" s="1">
        <f>SUM(_xlfn.XLOOKUP(A147,'VENDA MES'!A:A,'VENDA MES'!B:B,"0",0),_xlfn.XLOOKUP(MEDIDAS!A147,'VENDA MES'!E:E,'VENDA MES'!F:F,"0",0),_xlfn.XLOOKUP(A147,'VENDA MES'!H:H,'VENDA MES'!I:I,"0",0))/90</f>
        <v>1.5666666666666667</v>
      </c>
      <c r="E147" s="1">
        <f>SUM(_xlfn.XLOOKUP(A147,'VENDA MES'!A:A,'VENDA MES'!B:B,"0",0),_xlfn.XLOOKUP(MEDIDAS!A147,'VENDA MES'!E:E,'VENDA MES'!F:F,"0",0),_xlfn.XLOOKUP(MEDIDAS!A147,'VENDA MES'!H:H,'VENDA MES'!I:I,"0",0),_xlfn.XLOOKUP(MEDIDAS!A147,'VENDA MES'!K:K,'VENDA MES'!L:L,"0",0))/120</f>
        <v>1.6833333333333333</v>
      </c>
      <c r="H147" s="10" t="s">
        <v>148</v>
      </c>
      <c r="I147">
        <v>20</v>
      </c>
      <c r="J147" s="7">
        <v>20</v>
      </c>
      <c r="K147" s="7">
        <v>40</v>
      </c>
      <c r="L147" s="7">
        <v>50</v>
      </c>
    </row>
    <row r="148" spans="1:12">
      <c r="A148" t="s">
        <v>165</v>
      </c>
      <c r="B148" s="1">
        <f>_xlfn.XLOOKUP(A148,'VENDA MES'!A:A,'VENDA MES'!B:B,"0",0)/30</f>
        <v>0</v>
      </c>
      <c r="C148" s="1">
        <f>SUM(_xlfn.XLOOKUP(A148,'VENDA MES'!A:A,'VENDA MES'!B:B,0,0),_xlfn.XLOOKUP(A148,'VENDA MES'!E:E,'VENDA MES'!F:F,"0",0))/60</f>
        <v>0.2</v>
      </c>
      <c r="D148" s="1">
        <f>SUM(_xlfn.XLOOKUP(A148,'VENDA MES'!A:A,'VENDA MES'!B:B,"0",0),_xlfn.XLOOKUP(MEDIDAS!A148,'VENDA MES'!E:E,'VENDA MES'!F:F,"0",0),_xlfn.XLOOKUP(A148,'VENDA MES'!H:H,'VENDA MES'!I:I,"0",0))/90</f>
        <v>0.71111111111111114</v>
      </c>
      <c r="E148" s="1">
        <f>SUM(_xlfn.XLOOKUP(A148,'VENDA MES'!A:A,'VENDA MES'!B:B,"0",0),_xlfn.XLOOKUP(MEDIDAS!A148,'VENDA MES'!E:E,'VENDA MES'!F:F,"0",0),_xlfn.XLOOKUP(MEDIDAS!A148,'VENDA MES'!H:H,'VENDA MES'!I:I,"0",0),_xlfn.XLOOKUP(MEDIDAS!A148,'VENDA MES'!K:K,'VENDA MES'!L:L,"0",0))/120</f>
        <v>1.1166666666666667</v>
      </c>
      <c r="H148" s="10" t="s">
        <v>165</v>
      </c>
      <c r="I148">
        <v>20</v>
      </c>
      <c r="J148" s="7">
        <v>20</v>
      </c>
      <c r="K148" s="7">
        <v>40</v>
      </c>
      <c r="L148" s="7">
        <v>50</v>
      </c>
    </row>
    <row r="149" spans="1:12">
      <c r="A149" t="s">
        <v>149</v>
      </c>
      <c r="B149" s="1">
        <f>_xlfn.XLOOKUP(A149,'VENDA MES'!A:A,'VENDA MES'!B:B,"0",0)/30</f>
        <v>0.5</v>
      </c>
      <c r="C149" s="1">
        <f>SUM(_xlfn.XLOOKUP(A149,'VENDA MES'!A:A,'VENDA MES'!B:B,0,0),_xlfn.XLOOKUP(A149,'VENDA MES'!E:E,'VENDA MES'!F:F,"0",0))/60</f>
        <v>0.78333333333333333</v>
      </c>
      <c r="D149" s="1">
        <f>SUM(_xlfn.XLOOKUP(A149,'VENDA MES'!A:A,'VENDA MES'!B:B,"0",0),_xlfn.XLOOKUP(MEDIDAS!A149,'VENDA MES'!E:E,'VENDA MES'!F:F,"0",0),_xlfn.XLOOKUP(A149,'VENDA MES'!H:H,'VENDA MES'!I:I,"0",0))/90</f>
        <v>1.2</v>
      </c>
      <c r="E149" s="1">
        <f>SUM(_xlfn.XLOOKUP(A149,'VENDA MES'!A:A,'VENDA MES'!B:B,"0",0),_xlfn.XLOOKUP(MEDIDAS!A149,'VENDA MES'!E:E,'VENDA MES'!F:F,"0",0),_xlfn.XLOOKUP(MEDIDAS!A149,'VENDA MES'!H:H,'VENDA MES'!I:I,"0",0),_xlfn.XLOOKUP(MEDIDAS!A149,'VENDA MES'!K:K,'VENDA MES'!L:L,"0",0))/120</f>
        <v>1.2583333333333333</v>
      </c>
      <c r="H149" s="10" t="s">
        <v>149</v>
      </c>
      <c r="I149">
        <v>20</v>
      </c>
      <c r="J149" s="7">
        <v>20</v>
      </c>
      <c r="K149" s="7">
        <v>40</v>
      </c>
      <c r="L149" s="7">
        <v>50</v>
      </c>
    </row>
    <row r="150" spans="1:12">
      <c r="A150" t="s">
        <v>150</v>
      </c>
      <c r="B150" s="1">
        <f>_xlfn.XLOOKUP(A150,'VENDA MES'!A:A,'VENDA MES'!B:B,"0",0)/30</f>
        <v>1.0666666666666667</v>
      </c>
      <c r="C150" s="1">
        <f>SUM(_xlfn.XLOOKUP(A150,'VENDA MES'!A:A,'VENDA MES'!B:B,0,0),_xlfn.XLOOKUP(A150,'VENDA MES'!E:E,'VENDA MES'!F:F,"0",0))/60</f>
        <v>1.1666666666666667</v>
      </c>
      <c r="D150" s="1">
        <f>SUM(_xlfn.XLOOKUP(A150,'VENDA MES'!A:A,'VENDA MES'!B:B,"0",0),_xlfn.XLOOKUP(MEDIDAS!A150,'VENDA MES'!E:E,'VENDA MES'!F:F,"0",0),_xlfn.XLOOKUP(A150,'VENDA MES'!H:H,'VENDA MES'!I:I,"0",0))/90</f>
        <v>1.4444444444444444</v>
      </c>
      <c r="E150" s="1">
        <f>SUM(_xlfn.XLOOKUP(A150,'VENDA MES'!A:A,'VENDA MES'!B:B,"0",0),_xlfn.XLOOKUP(MEDIDAS!A150,'VENDA MES'!E:E,'VENDA MES'!F:F,"0",0),_xlfn.XLOOKUP(MEDIDAS!A150,'VENDA MES'!H:H,'VENDA MES'!I:I,"0",0),_xlfn.XLOOKUP(MEDIDAS!A150,'VENDA MES'!K:K,'VENDA MES'!L:L,"0",0))/120</f>
        <v>2.0166666666666666</v>
      </c>
      <c r="H150" s="10" t="s">
        <v>150</v>
      </c>
      <c r="I150">
        <v>20</v>
      </c>
      <c r="J150" s="7">
        <v>20</v>
      </c>
      <c r="K150" s="7">
        <v>40</v>
      </c>
      <c r="L150" s="7">
        <v>50</v>
      </c>
    </row>
    <row r="151" spans="1:12">
      <c r="A151" t="s">
        <v>151</v>
      </c>
      <c r="B151" s="1">
        <f>_xlfn.XLOOKUP(A151,'VENDA MES'!A:A,'VENDA MES'!B:B,"0",0)/30</f>
        <v>0.9</v>
      </c>
      <c r="C151" s="1">
        <f>SUM(_xlfn.XLOOKUP(A151,'VENDA MES'!A:A,'VENDA MES'!B:B,0,0),_xlfn.XLOOKUP(A151,'VENDA MES'!E:E,'VENDA MES'!F:F,"0",0))/60</f>
        <v>1.0333333333333334</v>
      </c>
      <c r="D151" s="1">
        <f>SUM(_xlfn.XLOOKUP(A151,'VENDA MES'!A:A,'VENDA MES'!B:B,"0",0),_xlfn.XLOOKUP(MEDIDAS!A151,'VENDA MES'!E:E,'VENDA MES'!F:F,"0",0),_xlfn.XLOOKUP(A151,'VENDA MES'!H:H,'VENDA MES'!I:I,"0",0))/90</f>
        <v>1.0888888888888888</v>
      </c>
      <c r="E151" s="1">
        <f>SUM(_xlfn.XLOOKUP(A151,'VENDA MES'!A:A,'VENDA MES'!B:B,"0",0),_xlfn.XLOOKUP(MEDIDAS!A151,'VENDA MES'!E:E,'VENDA MES'!F:F,"0",0),_xlfn.XLOOKUP(MEDIDAS!A151,'VENDA MES'!H:H,'VENDA MES'!I:I,"0",0),_xlfn.XLOOKUP(MEDIDAS!A151,'VENDA MES'!K:K,'VENDA MES'!L:L,"0",0))/120</f>
        <v>1.3666666666666667</v>
      </c>
      <c r="H151" s="10" t="s">
        <v>151</v>
      </c>
      <c r="I151">
        <v>20</v>
      </c>
      <c r="J151" s="7">
        <v>20</v>
      </c>
      <c r="K151" s="7">
        <v>40</v>
      </c>
      <c r="L151" s="7">
        <v>50</v>
      </c>
    </row>
    <row r="152" spans="1:12">
      <c r="A152" t="s">
        <v>152</v>
      </c>
      <c r="B152" s="1">
        <f>_xlfn.XLOOKUP(A152,'VENDA MES'!A:A,'VENDA MES'!B:B,"0",0)/30</f>
        <v>1</v>
      </c>
      <c r="C152" s="1">
        <f>SUM(_xlfn.XLOOKUP(A152,'VENDA MES'!A:A,'VENDA MES'!B:B,0,0),_xlfn.XLOOKUP(A152,'VENDA MES'!E:E,'VENDA MES'!F:F,"0",0))/60</f>
        <v>1.7833333333333334</v>
      </c>
      <c r="D152" s="1">
        <f>SUM(_xlfn.XLOOKUP(A152,'VENDA MES'!A:A,'VENDA MES'!B:B,"0",0),_xlfn.XLOOKUP(MEDIDAS!A152,'VENDA MES'!E:E,'VENDA MES'!F:F,"0",0),_xlfn.XLOOKUP(A152,'VENDA MES'!H:H,'VENDA MES'!I:I,"0",0))/90</f>
        <v>1.6444444444444444</v>
      </c>
      <c r="E152" s="1">
        <f>SUM(_xlfn.XLOOKUP(A152,'VENDA MES'!A:A,'VENDA MES'!B:B,"0",0),_xlfn.XLOOKUP(MEDIDAS!A152,'VENDA MES'!E:E,'VENDA MES'!F:F,"0",0),_xlfn.XLOOKUP(MEDIDAS!A152,'VENDA MES'!H:H,'VENDA MES'!I:I,"0",0),_xlfn.XLOOKUP(MEDIDAS!A152,'VENDA MES'!K:K,'VENDA MES'!L:L,"0",0))/120</f>
        <v>1.7416666666666667</v>
      </c>
      <c r="H152" s="10" t="s">
        <v>152</v>
      </c>
      <c r="I152">
        <v>20</v>
      </c>
      <c r="J152" s="7">
        <v>20</v>
      </c>
      <c r="K152" s="7">
        <v>40</v>
      </c>
      <c r="L152" s="7">
        <v>50</v>
      </c>
    </row>
    <row r="153" spans="1:12">
      <c r="A153" t="s">
        <v>153</v>
      </c>
      <c r="B153" s="1">
        <f>_xlfn.XLOOKUP(A153,'VENDA MES'!A:A,'VENDA MES'!B:B,"0",0)/30</f>
        <v>0.16666666666666666</v>
      </c>
      <c r="C153" s="1">
        <f>SUM(_xlfn.XLOOKUP(A153,'VENDA MES'!A:A,'VENDA MES'!B:B,0,0),_xlfn.XLOOKUP(A153,'VENDA MES'!E:E,'VENDA MES'!F:F,"0",0))/60</f>
        <v>0.8</v>
      </c>
      <c r="D153" s="1">
        <f>SUM(_xlfn.XLOOKUP(A153,'VENDA MES'!A:A,'VENDA MES'!B:B,"0",0),_xlfn.XLOOKUP(MEDIDAS!A153,'VENDA MES'!E:E,'VENDA MES'!F:F,"0",0),_xlfn.XLOOKUP(A153,'VENDA MES'!H:H,'VENDA MES'!I:I,"0",0))/90</f>
        <v>1.2777777777777777</v>
      </c>
      <c r="E153" s="1">
        <f>SUM(_xlfn.XLOOKUP(A153,'VENDA MES'!A:A,'VENDA MES'!B:B,"0",0),_xlfn.XLOOKUP(MEDIDAS!A153,'VENDA MES'!E:E,'VENDA MES'!F:F,"0",0),_xlfn.XLOOKUP(MEDIDAS!A153,'VENDA MES'!H:H,'VENDA MES'!I:I,"0",0),_xlfn.XLOOKUP(MEDIDAS!A153,'VENDA MES'!K:K,'VENDA MES'!L:L,"0",0))/120</f>
        <v>1.6583333333333334</v>
      </c>
      <c r="H153" s="10" t="s">
        <v>153</v>
      </c>
      <c r="I153">
        <v>50</v>
      </c>
      <c r="J153" s="7">
        <v>50</v>
      </c>
      <c r="K153" s="7">
        <v>100</v>
      </c>
      <c r="L153" s="7">
        <v>125</v>
      </c>
    </row>
    <row r="154" spans="1:12">
      <c r="A154" t="s">
        <v>155</v>
      </c>
      <c r="B154" s="1">
        <f>_xlfn.XLOOKUP(A154,'VENDA MES'!A:A,'VENDA MES'!B:B,"0",0)/30</f>
        <v>0.76666666666666672</v>
      </c>
      <c r="C154" s="1">
        <f>SUM(_xlfn.XLOOKUP(A154,'VENDA MES'!A:A,'VENDA MES'!B:B,0,0),_xlfn.XLOOKUP(A154,'VENDA MES'!E:E,'VENDA MES'!F:F,"0",0))/60</f>
        <v>1.3833333333333333</v>
      </c>
      <c r="D154" s="1">
        <f>SUM(_xlfn.XLOOKUP(A154,'VENDA MES'!A:A,'VENDA MES'!B:B,"0",0),_xlfn.XLOOKUP(MEDIDAS!A154,'VENDA MES'!E:E,'VENDA MES'!F:F,"0",0),_xlfn.XLOOKUP(A154,'VENDA MES'!H:H,'VENDA MES'!I:I,"0",0))/90</f>
        <v>1.3333333333333333</v>
      </c>
      <c r="E154" s="1">
        <f>SUM(_xlfn.XLOOKUP(A154,'VENDA MES'!A:A,'VENDA MES'!B:B,"0",0),_xlfn.XLOOKUP(MEDIDAS!A154,'VENDA MES'!E:E,'VENDA MES'!F:F,"0",0),_xlfn.XLOOKUP(MEDIDAS!A154,'VENDA MES'!H:H,'VENDA MES'!I:I,"0",0),_xlfn.XLOOKUP(MEDIDAS!A154,'VENDA MES'!K:K,'VENDA MES'!L:L,"0",0))/120</f>
        <v>1.2833333333333334</v>
      </c>
      <c r="H154" s="10" t="s">
        <v>155</v>
      </c>
      <c r="I154">
        <v>50</v>
      </c>
      <c r="J154" s="7">
        <v>50</v>
      </c>
      <c r="K154" s="7">
        <v>100</v>
      </c>
      <c r="L154" s="7">
        <v>125</v>
      </c>
    </row>
    <row r="155" spans="1:12">
      <c r="A155" t="s">
        <v>156</v>
      </c>
      <c r="B155" s="1">
        <f>_xlfn.XLOOKUP(A155,'VENDA MES'!A:A,'VENDA MES'!B:B,"0",0)/30</f>
        <v>0.46666666666666667</v>
      </c>
      <c r="C155" s="1">
        <f>SUM(_xlfn.XLOOKUP(A155,'VENDA MES'!A:A,'VENDA MES'!B:B,0,0),_xlfn.XLOOKUP(A155,'VENDA MES'!E:E,'VENDA MES'!F:F,"0",0))/60</f>
        <v>0.8</v>
      </c>
      <c r="D155" s="1">
        <f>SUM(_xlfn.XLOOKUP(A155,'VENDA MES'!A:A,'VENDA MES'!B:B,"0",0),_xlfn.XLOOKUP(MEDIDAS!A155,'VENDA MES'!E:E,'VENDA MES'!F:F,"0",0),_xlfn.XLOOKUP(A155,'VENDA MES'!H:H,'VENDA MES'!I:I,"0",0))/90</f>
        <v>1.2555555555555555</v>
      </c>
      <c r="E155" s="1">
        <f>SUM(_xlfn.XLOOKUP(A155,'VENDA MES'!A:A,'VENDA MES'!B:B,"0",0),_xlfn.XLOOKUP(MEDIDAS!A155,'VENDA MES'!E:E,'VENDA MES'!F:F,"0",0),_xlfn.XLOOKUP(MEDIDAS!A155,'VENDA MES'!H:H,'VENDA MES'!I:I,"0",0),_xlfn.XLOOKUP(MEDIDAS!A155,'VENDA MES'!K:K,'VENDA MES'!L:L,"0",0))/120</f>
        <v>1.5666666666666667</v>
      </c>
      <c r="H155" s="10" t="s">
        <v>156</v>
      </c>
      <c r="I155">
        <v>50</v>
      </c>
      <c r="J155" s="7">
        <v>50</v>
      </c>
      <c r="K155" s="7">
        <v>100</v>
      </c>
      <c r="L155" s="7">
        <v>125</v>
      </c>
    </row>
    <row r="156" spans="1:12">
      <c r="A156" t="s">
        <v>157</v>
      </c>
      <c r="B156" s="1">
        <f>_xlfn.XLOOKUP(A156,'VENDA MES'!A:A,'VENDA MES'!B:B,"0",0)/30</f>
        <v>0.83333333333333337</v>
      </c>
      <c r="C156" s="1">
        <f>SUM(_xlfn.XLOOKUP(A156,'VENDA MES'!A:A,'VENDA MES'!B:B,0,0),_xlfn.XLOOKUP(A156,'VENDA MES'!E:E,'VENDA MES'!F:F,"0",0))/60</f>
        <v>0.68333333333333335</v>
      </c>
      <c r="D156" s="1">
        <f>SUM(_xlfn.XLOOKUP(A156,'VENDA MES'!A:A,'VENDA MES'!B:B,"0",0),_xlfn.XLOOKUP(MEDIDAS!A156,'VENDA MES'!E:E,'VENDA MES'!F:F,"0",0),_xlfn.XLOOKUP(A156,'VENDA MES'!H:H,'VENDA MES'!I:I,"0",0))/90</f>
        <v>0.61111111111111116</v>
      </c>
      <c r="E156" s="1">
        <f>SUM(_xlfn.XLOOKUP(A156,'VENDA MES'!A:A,'VENDA MES'!B:B,"0",0),_xlfn.XLOOKUP(MEDIDAS!A156,'VENDA MES'!E:E,'VENDA MES'!F:F,"0",0),_xlfn.XLOOKUP(MEDIDAS!A156,'VENDA MES'!H:H,'VENDA MES'!I:I,"0",0),_xlfn.XLOOKUP(MEDIDAS!A156,'VENDA MES'!K:K,'VENDA MES'!L:L,"0",0))/120</f>
        <v>1.0833333333333333</v>
      </c>
      <c r="H156" s="10" t="s">
        <v>157</v>
      </c>
      <c r="I156">
        <v>50</v>
      </c>
      <c r="J156" s="7">
        <v>50</v>
      </c>
      <c r="K156" s="7">
        <v>100</v>
      </c>
      <c r="L156" s="7">
        <v>125</v>
      </c>
    </row>
    <row r="157" spans="1:12">
      <c r="A157" t="s">
        <v>158</v>
      </c>
      <c r="B157" s="1">
        <f>_xlfn.XLOOKUP(A157,'VENDA MES'!A:A,'VENDA MES'!B:B,"0",0)/30</f>
        <v>0.76666666666666672</v>
      </c>
      <c r="C157" s="1">
        <f>SUM(_xlfn.XLOOKUP(A157,'VENDA MES'!A:A,'VENDA MES'!B:B,0,0),_xlfn.XLOOKUP(A157,'VENDA MES'!E:E,'VENDA MES'!F:F,"0",0))/60</f>
        <v>0.71666666666666667</v>
      </c>
      <c r="D157" s="1">
        <f>SUM(_xlfn.XLOOKUP(A157,'VENDA MES'!A:A,'VENDA MES'!B:B,"0",0),_xlfn.XLOOKUP(MEDIDAS!A157,'VENDA MES'!E:E,'VENDA MES'!F:F,"0",0),_xlfn.XLOOKUP(A157,'VENDA MES'!H:H,'VENDA MES'!I:I,"0",0))/90</f>
        <v>1.3</v>
      </c>
      <c r="E157" s="1">
        <f>SUM(_xlfn.XLOOKUP(A157,'VENDA MES'!A:A,'VENDA MES'!B:B,"0",0),_xlfn.XLOOKUP(MEDIDAS!A157,'VENDA MES'!E:E,'VENDA MES'!F:F,"0",0),_xlfn.XLOOKUP(MEDIDAS!A157,'VENDA MES'!H:H,'VENDA MES'!I:I,"0",0),_xlfn.XLOOKUP(MEDIDAS!A157,'VENDA MES'!K:K,'VENDA MES'!L:L,"0",0))/120</f>
        <v>1.4750000000000001</v>
      </c>
      <c r="H157" s="10" t="s">
        <v>158</v>
      </c>
      <c r="I157">
        <v>50</v>
      </c>
      <c r="J157" s="7">
        <v>50</v>
      </c>
      <c r="K157" s="7">
        <v>100</v>
      </c>
      <c r="L157" s="7">
        <v>125</v>
      </c>
    </row>
    <row r="158" spans="1:12">
      <c r="A158" t="s">
        <v>176</v>
      </c>
      <c r="B158" s="1">
        <f>_xlfn.XLOOKUP(A158,'VENDA MES'!A:A,'VENDA MES'!B:B,"0",0)/30</f>
        <v>0</v>
      </c>
      <c r="C158" s="1">
        <f>SUM(_xlfn.XLOOKUP(A158,'VENDA MES'!A:A,'VENDA MES'!B:B,0,0),_xlfn.XLOOKUP(A158,'VENDA MES'!E:E,'VENDA MES'!F:F,"0",0))/60</f>
        <v>0.5</v>
      </c>
      <c r="D158" s="1">
        <f>SUM(_xlfn.XLOOKUP(A158,'VENDA MES'!A:A,'VENDA MES'!B:B,"0",0),_xlfn.XLOOKUP(MEDIDAS!A158,'VENDA MES'!E:E,'VENDA MES'!F:F,"0",0),_xlfn.XLOOKUP(A158,'VENDA MES'!H:H,'VENDA MES'!I:I,"0",0))/90</f>
        <v>1.1111111111111112</v>
      </c>
      <c r="E158" s="1">
        <f>SUM(_xlfn.XLOOKUP(A158,'VENDA MES'!A:A,'VENDA MES'!B:B,"0",0),_xlfn.XLOOKUP(MEDIDAS!A158,'VENDA MES'!E:E,'VENDA MES'!F:F,"0",0),_xlfn.XLOOKUP(MEDIDAS!A158,'VENDA MES'!H:H,'VENDA MES'!I:I,"0",0),_xlfn.XLOOKUP(MEDIDAS!A158,'VENDA MES'!K:K,'VENDA MES'!L:L,"0",0))/120</f>
        <v>1.6166666666666667</v>
      </c>
      <c r="H158" s="10" t="s">
        <v>176</v>
      </c>
      <c r="I158">
        <v>50</v>
      </c>
      <c r="J158" s="7">
        <v>50</v>
      </c>
      <c r="K158" s="7">
        <v>100</v>
      </c>
      <c r="L158" s="7">
        <v>125</v>
      </c>
    </row>
    <row r="159" spans="1:12">
      <c r="A159" t="s">
        <v>159</v>
      </c>
      <c r="B159" s="1">
        <f>_xlfn.XLOOKUP(A159,'VENDA MES'!A:A,'VENDA MES'!B:B,"0",0)/30</f>
        <v>0.43333333333333335</v>
      </c>
      <c r="C159" s="1">
        <f>SUM(_xlfn.XLOOKUP(A159,'VENDA MES'!A:A,'VENDA MES'!B:B,0,0),_xlfn.XLOOKUP(A159,'VENDA MES'!E:E,'VENDA MES'!F:F,"0",0))/60</f>
        <v>0.8666666666666667</v>
      </c>
      <c r="D159" s="1">
        <f>SUM(_xlfn.XLOOKUP(A159,'VENDA MES'!A:A,'VENDA MES'!B:B,"0",0),_xlfn.XLOOKUP(MEDIDAS!A159,'VENDA MES'!E:E,'VENDA MES'!F:F,"0",0),_xlfn.XLOOKUP(A159,'VENDA MES'!H:H,'VENDA MES'!I:I,"0",0))/90</f>
        <v>0.98888888888888893</v>
      </c>
      <c r="E159" s="1">
        <f>SUM(_xlfn.XLOOKUP(A159,'VENDA MES'!A:A,'VENDA MES'!B:B,"0",0),_xlfn.XLOOKUP(MEDIDAS!A159,'VENDA MES'!E:E,'VENDA MES'!F:F,"0",0),_xlfn.XLOOKUP(MEDIDAS!A159,'VENDA MES'!H:H,'VENDA MES'!I:I,"0",0),_xlfn.XLOOKUP(MEDIDAS!A159,'VENDA MES'!K:K,'VENDA MES'!L:L,"0",0))/120</f>
        <v>1.2833333333333334</v>
      </c>
      <c r="H159" s="10" t="s">
        <v>159</v>
      </c>
      <c r="I159">
        <v>50</v>
      </c>
      <c r="J159" s="7">
        <v>50</v>
      </c>
      <c r="K159" s="7">
        <v>100</v>
      </c>
      <c r="L159" s="7">
        <v>125</v>
      </c>
    </row>
    <row r="160" spans="1:12">
      <c r="A160" t="s">
        <v>160</v>
      </c>
      <c r="B160" s="1">
        <f>_xlfn.XLOOKUP(A160,'VENDA MES'!A:A,'VENDA MES'!B:B,"0",0)/30</f>
        <v>0.46666666666666667</v>
      </c>
      <c r="C160" s="1">
        <f>SUM(_xlfn.XLOOKUP(A160,'VENDA MES'!A:A,'VENDA MES'!B:B,0,0),_xlfn.XLOOKUP(A160,'VENDA MES'!E:E,'VENDA MES'!F:F,"0",0))/60</f>
        <v>1.1000000000000001</v>
      </c>
      <c r="D160" s="1">
        <f>SUM(_xlfn.XLOOKUP(A160,'VENDA MES'!A:A,'VENDA MES'!B:B,"0",0),_xlfn.XLOOKUP(MEDIDAS!A160,'VENDA MES'!E:E,'VENDA MES'!F:F,"0",0),_xlfn.XLOOKUP(A160,'VENDA MES'!H:H,'VENDA MES'!I:I,"0",0))/90</f>
        <v>1.3</v>
      </c>
      <c r="E160" s="1">
        <f>SUM(_xlfn.XLOOKUP(A160,'VENDA MES'!A:A,'VENDA MES'!B:B,"0",0),_xlfn.XLOOKUP(MEDIDAS!A160,'VENDA MES'!E:E,'VENDA MES'!F:F,"0",0),_xlfn.XLOOKUP(MEDIDAS!A160,'VENDA MES'!H:H,'VENDA MES'!I:I,"0",0),_xlfn.XLOOKUP(MEDIDAS!A160,'VENDA MES'!K:K,'VENDA MES'!L:L,"0",0))/120</f>
        <v>1.575</v>
      </c>
      <c r="H160" s="10" t="s">
        <v>160</v>
      </c>
      <c r="I160">
        <v>50</v>
      </c>
      <c r="J160" s="7">
        <v>50</v>
      </c>
      <c r="K160" s="7">
        <v>100</v>
      </c>
      <c r="L160" s="7">
        <v>125</v>
      </c>
    </row>
    <row r="161" spans="1:12">
      <c r="A161" t="s">
        <v>161</v>
      </c>
      <c r="B161" s="1">
        <f>_xlfn.XLOOKUP(A161,'VENDA MES'!A:A,'VENDA MES'!B:B,"0",0)/30</f>
        <v>0.8</v>
      </c>
      <c r="C161" s="1">
        <f>SUM(_xlfn.XLOOKUP(A161,'VENDA MES'!A:A,'VENDA MES'!B:B,0,0),_xlfn.XLOOKUP(A161,'VENDA MES'!E:E,'VENDA MES'!F:F,"0",0))/60</f>
        <v>0.8666666666666667</v>
      </c>
      <c r="D161" s="1">
        <f>SUM(_xlfn.XLOOKUP(A161,'VENDA MES'!A:A,'VENDA MES'!B:B,"0",0),_xlfn.XLOOKUP(MEDIDAS!A161,'VENDA MES'!E:E,'VENDA MES'!F:F,"0",0),_xlfn.XLOOKUP(A161,'VENDA MES'!H:H,'VENDA MES'!I:I,"0",0))/90</f>
        <v>1.0444444444444445</v>
      </c>
      <c r="E161" s="1">
        <f>SUM(_xlfn.XLOOKUP(A161,'VENDA MES'!A:A,'VENDA MES'!B:B,"0",0),_xlfn.XLOOKUP(MEDIDAS!A161,'VENDA MES'!E:E,'VENDA MES'!F:F,"0",0),_xlfn.XLOOKUP(MEDIDAS!A161,'VENDA MES'!H:H,'VENDA MES'!I:I,"0",0),_xlfn.XLOOKUP(MEDIDAS!A161,'VENDA MES'!K:K,'VENDA MES'!L:L,"0",0))/120</f>
        <v>1.2833333333333334</v>
      </c>
      <c r="H161" s="10" t="s">
        <v>161</v>
      </c>
      <c r="I161">
        <v>50</v>
      </c>
      <c r="J161" s="7">
        <v>50</v>
      </c>
      <c r="K161" s="7">
        <v>100</v>
      </c>
      <c r="L161" s="7">
        <v>125</v>
      </c>
    </row>
    <row r="162" spans="1:12">
      <c r="A162" t="s">
        <v>162</v>
      </c>
      <c r="B162" s="1">
        <f>_xlfn.XLOOKUP(A162,'VENDA MES'!A:A,'VENDA MES'!B:B,"0",0)/30</f>
        <v>1.3333333333333333</v>
      </c>
      <c r="C162" s="1">
        <f>SUM(_xlfn.XLOOKUP(A162,'VENDA MES'!A:A,'VENDA MES'!B:B,0,0),_xlfn.XLOOKUP(A162,'VENDA MES'!E:E,'VENDA MES'!F:F,"0",0))/60</f>
        <v>1.9166666666666667</v>
      </c>
      <c r="D162" s="1">
        <f>SUM(_xlfn.XLOOKUP(A162,'VENDA MES'!A:A,'VENDA MES'!B:B,"0",0),_xlfn.XLOOKUP(MEDIDAS!A162,'VENDA MES'!E:E,'VENDA MES'!F:F,"0",0),_xlfn.XLOOKUP(A162,'VENDA MES'!H:H,'VENDA MES'!I:I,"0",0))/90</f>
        <v>1.6666666666666667</v>
      </c>
      <c r="E162" s="1">
        <f>SUM(_xlfn.XLOOKUP(A162,'VENDA MES'!A:A,'VENDA MES'!B:B,"0",0),_xlfn.XLOOKUP(MEDIDAS!A162,'VENDA MES'!E:E,'VENDA MES'!F:F,"0",0),_xlfn.XLOOKUP(MEDIDAS!A162,'VENDA MES'!H:H,'VENDA MES'!I:I,"0",0),_xlfn.XLOOKUP(MEDIDAS!A162,'VENDA MES'!K:K,'VENDA MES'!L:L,"0",0))/120</f>
        <v>1.9666666666666666</v>
      </c>
      <c r="H162" s="10" t="s">
        <v>162</v>
      </c>
      <c r="I162">
        <v>50</v>
      </c>
      <c r="J162" s="7">
        <v>50</v>
      </c>
      <c r="K162" s="7">
        <v>100</v>
      </c>
      <c r="L162" s="7">
        <v>125</v>
      </c>
    </row>
    <row r="163" spans="1:12">
      <c r="A163" t="s">
        <v>163</v>
      </c>
      <c r="B163" s="1">
        <f>_xlfn.XLOOKUP(A163,'VENDA MES'!A:A,'VENDA MES'!B:B,"0",0)/30</f>
        <v>0.83333333333333337</v>
      </c>
      <c r="C163" s="1">
        <f>SUM(_xlfn.XLOOKUP(A163,'VENDA MES'!A:A,'VENDA MES'!B:B,0,0),_xlfn.XLOOKUP(A163,'VENDA MES'!E:E,'VENDA MES'!F:F,"0",0))/60</f>
        <v>1.0333333333333334</v>
      </c>
      <c r="D163" s="1">
        <f>SUM(_xlfn.XLOOKUP(A163,'VENDA MES'!A:A,'VENDA MES'!B:B,"0",0),_xlfn.XLOOKUP(MEDIDAS!A163,'VENDA MES'!E:E,'VENDA MES'!F:F,"0",0),_xlfn.XLOOKUP(A163,'VENDA MES'!H:H,'VENDA MES'!I:I,"0",0))/90</f>
        <v>1.1000000000000001</v>
      </c>
      <c r="E163" s="1">
        <f>SUM(_xlfn.XLOOKUP(A163,'VENDA MES'!A:A,'VENDA MES'!B:B,"0",0),_xlfn.XLOOKUP(MEDIDAS!A163,'VENDA MES'!E:E,'VENDA MES'!F:F,"0",0),_xlfn.XLOOKUP(MEDIDAS!A163,'VENDA MES'!H:H,'VENDA MES'!I:I,"0",0),_xlfn.XLOOKUP(MEDIDAS!A163,'VENDA MES'!K:K,'VENDA MES'!L:L,"0",0))/120</f>
        <v>1.4916666666666667</v>
      </c>
      <c r="H163" s="10" t="s">
        <v>163</v>
      </c>
      <c r="I163">
        <v>10</v>
      </c>
      <c r="J163" s="7">
        <v>10</v>
      </c>
      <c r="K163" s="7">
        <v>20</v>
      </c>
      <c r="L163" s="7">
        <v>25</v>
      </c>
    </row>
    <row r="164" spans="1:12">
      <c r="A164" t="s">
        <v>164</v>
      </c>
      <c r="B164" s="1">
        <f>_xlfn.XLOOKUP(A164,'VENDA MES'!A:A,'VENDA MES'!B:B,"0",0)/30</f>
        <v>1</v>
      </c>
      <c r="C164" s="1">
        <f>SUM(_xlfn.XLOOKUP(A164,'VENDA MES'!A:A,'VENDA MES'!B:B,0,0),_xlfn.XLOOKUP(A164,'VENDA MES'!E:E,'VENDA MES'!F:F,"0",0))/60</f>
        <v>1.0666666666666667</v>
      </c>
      <c r="D164" s="1">
        <f>SUM(_xlfn.XLOOKUP(A164,'VENDA MES'!A:A,'VENDA MES'!B:B,"0",0),_xlfn.XLOOKUP(MEDIDAS!A164,'VENDA MES'!E:E,'VENDA MES'!F:F,"0",0),_xlfn.XLOOKUP(A164,'VENDA MES'!H:H,'VENDA MES'!I:I,"0",0))/90</f>
        <v>1.4444444444444444</v>
      </c>
      <c r="E164" s="1">
        <f>SUM(_xlfn.XLOOKUP(A164,'VENDA MES'!A:A,'VENDA MES'!B:B,"0",0),_xlfn.XLOOKUP(MEDIDAS!A164,'VENDA MES'!E:E,'VENDA MES'!F:F,"0",0),_xlfn.XLOOKUP(MEDIDAS!A164,'VENDA MES'!H:H,'VENDA MES'!I:I,"0",0),_xlfn.XLOOKUP(MEDIDAS!A164,'VENDA MES'!K:K,'VENDA MES'!L:L,"0",0))/120</f>
        <v>1.4166666666666667</v>
      </c>
      <c r="H164" s="10" t="s">
        <v>164</v>
      </c>
      <c r="I164">
        <v>10</v>
      </c>
      <c r="J164" s="7">
        <v>10</v>
      </c>
      <c r="K164" s="7">
        <v>20</v>
      </c>
      <c r="L164" s="7">
        <v>25</v>
      </c>
    </row>
    <row r="165" spans="1:12">
      <c r="A165" t="s">
        <v>166</v>
      </c>
      <c r="B165" s="1">
        <f>_xlfn.XLOOKUP(A165,'VENDA MES'!A:A,'VENDA MES'!B:B,"0",0)/30</f>
        <v>0.73333333333333328</v>
      </c>
      <c r="C165" s="1">
        <f>SUM(_xlfn.XLOOKUP(A165,'VENDA MES'!A:A,'VENDA MES'!B:B,0,0),_xlfn.XLOOKUP(A165,'VENDA MES'!E:E,'VENDA MES'!F:F,"0",0))/60</f>
        <v>0.75</v>
      </c>
      <c r="D165" s="1">
        <f>SUM(_xlfn.XLOOKUP(A165,'VENDA MES'!A:A,'VENDA MES'!B:B,"0",0),_xlfn.XLOOKUP(MEDIDAS!A165,'VENDA MES'!E:E,'VENDA MES'!F:F,"0",0),_xlfn.XLOOKUP(A165,'VENDA MES'!H:H,'VENDA MES'!I:I,"0",0))/90</f>
        <v>1.1222222222222222</v>
      </c>
      <c r="E165" s="1">
        <f>SUM(_xlfn.XLOOKUP(A165,'VENDA MES'!A:A,'VENDA MES'!B:B,"0",0),_xlfn.XLOOKUP(MEDIDAS!A165,'VENDA MES'!E:E,'VENDA MES'!F:F,"0",0),_xlfn.XLOOKUP(MEDIDAS!A165,'VENDA MES'!H:H,'VENDA MES'!I:I,"0",0),_xlfn.XLOOKUP(MEDIDAS!A165,'VENDA MES'!K:K,'VENDA MES'!L:L,"0",0))/120</f>
        <v>1.65</v>
      </c>
      <c r="H165" s="10" t="s">
        <v>166</v>
      </c>
      <c r="I165">
        <v>10</v>
      </c>
      <c r="J165" s="7">
        <v>10</v>
      </c>
      <c r="K165" s="7">
        <v>20</v>
      </c>
      <c r="L165" s="7">
        <v>25</v>
      </c>
    </row>
    <row r="166" spans="1:12">
      <c r="A166" t="s">
        <v>167</v>
      </c>
      <c r="B166" s="1">
        <f>_xlfn.XLOOKUP(A166,'VENDA MES'!A:A,'VENDA MES'!B:B,"0",0)/30</f>
        <v>1.5333333333333334</v>
      </c>
      <c r="C166" s="1">
        <f>SUM(_xlfn.XLOOKUP(A166,'VENDA MES'!A:A,'VENDA MES'!B:B,0,0),_xlfn.XLOOKUP(A166,'VENDA MES'!E:E,'VENDA MES'!F:F,"0",0))/60</f>
        <v>1.1499999999999999</v>
      </c>
      <c r="D166" s="1">
        <f>SUM(_xlfn.XLOOKUP(A166,'VENDA MES'!A:A,'VENDA MES'!B:B,"0",0),_xlfn.XLOOKUP(MEDIDAS!A166,'VENDA MES'!E:E,'VENDA MES'!F:F,"0",0),_xlfn.XLOOKUP(A166,'VENDA MES'!H:H,'VENDA MES'!I:I,"0",0))/90</f>
        <v>1.4777777777777779</v>
      </c>
      <c r="E166" s="1">
        <f>SUM(_xlfn.XLOOKUP(A166,'VENDA MES'!A:A,'VENDA MES'!B:B,"0",0),_xlfn.XLOOKUP(MEDIDAS!A166,'VENDA MES'!E:E,'VENDA MES'!F:F,"0",0),_xlfn.XLOOKUP(MEDIDAS!A166,'VENDA MES'!H:H,'VENDA MES'!I:I,"0",0),_xlfn.XLOOKUP(MEDIDAS!A166,'VENDA MES'!K:K,'VENDA MES'!L:L,"0",0))/120</f>
        <v>1.8416666666666666</v>
      </c>
      <c r="H166" s="10" t="s">
        <v>167</v>
      </c>
      <c r="I166">
        <v>10</v>
      </c>
      <c r="J166" s="7">
        <v>10</v>
      </c>
      <c r="K166" s="7">
        <v>20</v>
      </c>
      <c r="L166" s="7">
        <v>25</v>
      </c>
    </row>
    <row r="167" spans="1:12">
      <c r="A167" t="s">
        <v>168</v>
      </c>
      <c r="B167" s="1">
        <f>_xlfn.XLOOKUP(A167,'VENDA MES'!A:A,'VENDA MES'!B:B,"0",0)/30</f>
        <v>1.4</v>
      </c>
      <c r="C167" s="1">
        <f>SUM(_xlfn.XLOOKUP(A167,'VENDA MES'!A:A,'VENDA MES'!B:B,0,0),_xlfn.XLOOKUP(A167,'VENDA MES'!E:E,'VENDA MES'!F:F,"0",0))/60</f>
        <v>1.2333333333333334</v>
      </c>
      <c r="D167" s="1">
        <f>SUM(_xlfn.XLOOKUP(A167,'VENDA MES'!A:A,'VENDA MES'!B:B,"0",0),_xlfn.XLOOKUP(MEDIDAS!A167,'VENDA MES'!E:E,'VENDA MES'!F:F,"0",0),_xlfn.XLOOKUP(A167,'VENDA MES'!H:H,'VENDA MES'!I:I,"0",0))/90</f>
        <v>1.6</v>
      </c>
      <c r="E167" s="1">
        <f>SUM(_xlfn.XLOOKUP(A167,'VENDA MES'!A:A,'VENDA MES'!B:B,"0",0),_xlfn.XLOOKUP(MEDIDAS!A167,'VENDA MES'!E:E,'VENDA MES'!F:F,"0",0),_xlfn.XLOOKUP(MEDIDAS!A167,'VENDA MES'!H:H,'VENDA MES'!I:I,"0",0),_xlfn.XLOOKUP(MEDIDAS!A167,'VENDA MES'!K:K,'VENDA MES'!L:L,"0",0))/120</f>
        <v>1.8666666666666667</v>
      </c>
      <c r="H167" s="10" t="s">
        <v>168</v>
      </c>
      <c r="I167">
        <v>10</v>
      </c>
      <c r="J167" s="7">
        <v>10</v>
      </c>
      <c r="K167" s="7">
        <v>20</v>
      </c>
      <c r="L167" s="7">
        <v>25</v>
      </c>
    </row>
    <row r="168" spans="1:12">
      <c r="A168" t="s">
        <v>187</v>
      </c>
      <c r="B168" s="1">
        <f>_xlfn.XLOOKUP(A168,'VENDA MES'!A:A,'VENDA MES'!B:B,"0",0)/30</f>
        <v>0</v>
      </c>
      <c r="C168" s="1">
        <f>SUM(_xlfn.XLOOKUP(A168,'VENDA MES'!A:A,'VENDA MES'!B:B,0,0),_xlfn.XLOOKUP(A168,'VENDA MES'!E:E,'VENDA MES'!F:F,"0",0))/60</f>
        <v>0.75</v>
      </c>
      <c r="D168" s="1">
        <f>SUM(_xlfn.XLOOKUP(A168,'VENDA MES'!A:A,'VENDA MES'!B:B,"0",0),_xlfn.XLOOKUP(MEDIDAS!A168,'VENDA MES'!E:E,'VENDA MES'!F:F,"0",0),_xlfn.XLOOKUP(A168,'VENDA MES'!H:H,'VENDA MES'!I:I,"0",0))/90</f>
        <v>1.3888888888888888</v>
      </c>
      <c r="E168" s="1">
        <f>SUM(_xlfn.XLOOKUP(A168,'VENDA MES'!A:A,'VENDA MES'!B:B,"0",0),_xlfn.XLOOKUP(MEDIDAS!A168,'VENDA MES'!E:E,'VENDA MES'!F:F,"0",0),_xlfn.XLOOKUP(MEDIDAS!A168,'VENDA MES'!H:H,'VENDA MES'!I:I,"0",0),_xlfn.XLOOKUP(MEDIDAS!A168,'VENDA MES'!K:K,'VENDA MES'!L:L,"0",0))/120</f>
        <v>1.5083333333333333</v>
      </c>
      <c r="H168" s="10" t="s">
        <v>187</v>
      </c>
      <c r="I168">
        <v>10</v>
      </c>
      <c r="J168" s="7">
        <v>10</v>
      </c>
      <c r="K168" s="7">
        <v>20</v>
      </c>
      <c r="L168" s="7">
        <v>25</v>
      </c>
    </row>
    <row r="169" spans="1:12">
      <c r="A169" t="s">
        <v>169</v>
      </c>
      <c r="B169" s="1">
        <f>_xlfn.XLOOKUP(A169,'VENDA MES'!A:A,'VENDA MES'!B:B,"0",0)/30</f>
        <v>0.53333333333333333</v>
      </c>
      <c r="C169" s="1">
        <f>SUM(_xlfn.XLOOKUP(A169,'VENDA MES'!A:A,'VENDA MES'!B:B,0,0),_xlfn.XLOOKUP(A169,'VENDA MES'!E:E,'VENDA MES'!F:F,"0",0))/60</f>
        <v>0.85</v>
      </c>
      <c r="D169" s="1">
        <f>SUM(_xlfn.XLOOKUP(A169,'VENDA MES'!A:A,'VENDA MES'!B:B,"0",0),_xlfn.XLOOKUP(MEDIDAS!A169,'VENDA MES'!E:E,'VENDA MES'!F:F,"0",0),_xlfn.XLOOKUP(A169,'VENDA MES'!H:H,'VENDA MES'!I:I,"0",0))/90</f>
        <v>1.3888888888888888</v>
      </c>
      <c r="E169" s="1">
        <f>SUM(_xlfn.XLOOKUP(A169,'VENDA MES'!A:A,'VENDA MES'!B:B,"0",0),_xlfn.XLOOKUP(MEDIDAS!A169,'VENDA MES'!E:E,'VENDA MES'!F:F,"0",0),_xlfn.XLOOKUP(MEDIDAS!A169,'VENDA MES'!H:H,'VENDA MES'!I:I,"0",0),_xlfn.XLOOKUP(MEDIDAS!A169,'VENDA MES'!K:K,'VENDA MES'!L:L,"0",0))/120</f>
        <v>1.9666666666666666</v>
      </c>
      <c r="H169" s="10" t="s">
        <v>169</v>
      </c>
      <c r="I169">
        <v>10</v>
      </c>
      <c r="J169" s="7">
        <v>10</v>
      </c>
      <c r="K169" s="7">
        <v>20</v>
      </c>
      <c r="L169" s="7">
        <v>25</v>
      </c>
    </row>
    <row r="170" spans="1:12">
      <c r="A170" t="s">
        <v>170</v>
      </c>
      <c r="B170" s="1">
        <f>_xlfn.XLOOKUP(A170,'VENDA MES'!A:A,'VENDA MES'!B:B,"0",0)/30</f>
        <v>0.6</v>
      </c>
      <c r="C170" s="1">
        <f>SUM(_xlfn.XLOOKUP(A170,'VENDA MES'!A:A,'VENDA MES'!B:B,0,0),_xlfn.XLOOKUP(A170,'VENDA MES'!E:E,'VENDA MES'!F:F,"0",0))/60</f>
        <v>1.2</v>
      </c>
      <c r="D170" s="1">
        <f>SUM(_xlfn.XLOOKUP(A170,'VENDA MES'!A:A,'VENDA MES'!B:B,"0",0),_xlfn.XLOOKUP(MEDIDAS!A170,'VENDA MES'!E:E,'VENDA MES'!F:F,"0",0),_xlfn.XLOOKUP(A170,'VENDA MES'!H:H,'VENDA MES'!I:I,"0",0))/90</f>
        <v>1.1444444444444444</v>
      </c>
      <c r="E170" s="1">
        <f>SUM(_xlfn.XLOOKUP(A170,'VENDA MES'!A:A,'VENDA MES'!B:B,"0",0),_xlfn.XLOOKUP(MEDIDAS!A170,'VENDA MES'!E:E,'VENDA MES'!F:F,"0",0),_xlfn.XLOOKUP(MEDIDAS!A170,'VENDA MES'!H:H,'VENDA MES'!I:I,"0",0),_xlfn.XLOOKUP(MEDIDAS!A170,'VENDA MES'!K:K,'VENDA MES'!L:L,"0",0))/120</f>
        <v>1.2916666666666667</v>
      </c>
      <c r="H170" s="10" t="s">
        <v>170</v>
      </c>
      <c r="I170">
        <v>10</v>
      </c>
      <c r="J170" s="7">
        <v>10</v>
      </c>
      <c r="K170" s="7">
        <v>20</v>
      </c>
      <c r="L170" s="7">
        <v>25</v>
      </c>
    </row>
    <row r="171" spans="1:12">
      <c r="A171" t="s">
        <v>171</v>
      </c>
      <c r="B171" s="1">
        <f>_xlfn.XLOOKUP(A171,'VENDA MES'!A:A,'VENDA MES'!B:B,"0",0)/30</f>
        <v>0.66666666666666663</v>
      </c>
      <c r="C171" s="1">
        <f>SUM(_xlfn.XLOOKUP(A171,'VENDA MES'!A:A,'VENDA MES'!B:B,0,0),_xlfn.XLOOKUP(A171,'VENDA MES'!E:E,'VENDA MES'!F:F,"0",0))/60</f>
        <v>1.2333333333333334</v>
      </c>
      <c r="D171" s="1">
        <f>SUM(_xlfn.XLOOKUP(A171,'VENDA MES'!A:A,'VENDA MES'!B:B,"0",0),_xlfn.XLOOKUP(MEDIDAS!A171,'VENDA MES'!E:E,'VENDA MES'!F:F,"0",0),_xlfn.XLOOKUP(A171,'VENDA MES'!H:H,'VENDA MES'!I:I,"0",0))/90</f>
        <v>1.5222222222222221</v>
      </c>
      <c r="E171" s="1">
        <f>SUM(_xlfn.XLOOKUP(A171,'VENDA MES'!A:A,'VENDA MES'!B:B,"0",0),_xlfn.XLOOKUP(MEDIDAS!A171,'VENDA MES'!E:E,'VENDA MES'!F:F,"0",0),_xlfn.XLOOKUP(MEDIDAS!A171,'VENDA MES'!H:H,'VENDA MES'!I:I,"0",0),_xlfn.XLOOKUP(MEDIDAS!A171,'VENDA MES'!K:K,'VENDA MES'!L:L,"0",0))/120</f>
        <v>1.5833333333333333</v>
      </c>
      <c r="H171" s="10" t="s">
        <v>171</v>
      </c>
      <c r="I171">
        <v>10</v>
      </c>
      <c r="J171" s="7">
        <v>10</v>
      </c>
      <c r="K171" s="7">
        <v>20</v>
      </c>
      <c r="L171" s="7">
        <v>25</v>
      </c>
    </row>
    <row r="172" spans="1:12">
      <c r="A172" t="s">
        <v>172</v>
      </c>
      <c r="B172" s="1">
        <f>_xlfn.XLOOKUP(A172,'VENDA MES'!A:A,'VENDA MES'!B:B,"0",0)/30</f>
        <v>0.8666666666666667</v>
      </c>
      <c r="C172" s="1">
        <f>SUM(_xlfn.XLOOKUP(A172,'VENDA MES'!A:A,'VENDA MES'!B:B,0,0),_xlfn.XLOOKUP(A172,'VENDA MES'!E:E,'VENDA MES'!F:F,"0",0))/60</f>
        <v>1.1499999999999999</v>
      </c>
      <c r="D172" s="1">
        <f>SUM(_xlfn.XLOOKUP(A172,'VENDA MES'!A:A,'VENDA MES'!B:B,"0",0),_xlfn.XLOOKUP(MEDIDAS!A172,'VENDA MES'!E:E,'VENDA MES'!F:F,"0",0),_xlfn.XLOOKUP(A172,'VENDA MES'!H:H,'VENDA MES'!I:I,"0",0))/90</f>
        <v>1.5555555555555556</v>
      </c>
      <c r="E172" s="1">
        <f>SUM(_xlfn.XLOOKUP(A172,'VENDA MES'!A:A,'VENDA MES'!B:B,"0",0),_xlfn.XLOOKUP(MEDIDAS!A172,'VENDA MES'!E:E,'VENDA MES'!F:F,"0",0),_xlfn.XLOOKUP(MEDIDAS!A172,'VENDA MES'!H:H,'VENDA MES'!I:I,"0",0),_xlfn.XLOOKUP(MEDIDAS!A172,'VENDA MES'!K:K,'VENDA MES'!L:L,"0",0))/120</f>
        <v>1.7</v>
      </c>
      <c r="H172" s="10" t="s">
        <v>172</v>
      </c>
      <c r="I172">
        <v>10</v>
      </c>
      <c r="J172" s="7">
        <v>10</v>
      </c>
      <c r="K172" s="7">
        <v>20</v>
      </c>
      <c r="L172" s="7">
        <v>25</v>
      </c>
    </row>
    <row r="173" spans="1:12">
      <c r="A173" t="s">
        <v>173</v>
      </c>
      <c r="B173" s="1">
        <f>_xlfn.XLOOKUP(A173,'VENDA MES'!A:A,'VENDA MES'!B:B,"0",0)/30</f>
        <v>1.2</v>
      </c>
      <c r="C173" s="1">
        <f>SUM(_xlfn.XLOOKUP(A173,'VENDA MES'!A:A,'VENDA MES'!B:B,0,0),_xlfn.XLOOKUP(A173,'VENDA MES'!E:E,'VENDA MES'!F:F,"0",0))/60</f>
        <v>1.5166666666666666</v>
      </c>
      <c r="D173" s="1">
        <f>SUM(_xlfn.XLOOKUP(A173,'VENDA MES'!A:A,'VENDA MES'!B:B,"0",0),_xlfn.XLOOKUP(MEDIDAS!A173,'VENDA MES'!E:E,'VENDA MES'!F:F,"0",0),_xlfn.XLOOKUP(A173,'VENDA MES'!H:H,'VENDA MES'!I:I,"0",0))/90</f>
        <v>2.1</v>
      </c>
      <c r="E173" s="1">
        <f>SUM(_xlfn.XLOOKUP(A173,'VENDA MES'!A:A,'VENDA MES'!B:B,"0",0),_xlfn.XLOOKUP(MEDIDAS!A173,'VENDA MES'!E:E,'VENDA MES'!F:F,"0",0),_xlfn.XLOOKUP(MEDIDAS!A173,'VENDA MES'!H:H,'VENDA MES'!I:I,"0",0),_xlfn.XLOOKUP(MEDIDAS!A173,'VENDA MES'!K:K,'VENDA MES'!L:L,"0",0))/120</f>
        <v>1.9</v>
      </c>
      <c r="H173" s="10" t="s">
        <v>173</v>
      </c>
      <c r="I173">
        <v>40</v>
      </c>
      <c r="J173" s="7">
        <v>40</v>
      </c>
      <c r="K173" s="7">
        <v>80</v>
      </c>
      <c r="L173" s="7">
        <v>100</v>
      </c>
    </row>
    <row r="174" spans="1:12">
      <c r="A174" t="s">
        <v>174</v>
      </c>
      <c r="B174" s="1">
        <f>_xlfn.XLOOKUP(A174,'VENDA MES'!A:A,'VENDA MES'!B:B,"0",0)/30</f>
        <v>1.2333333333333334</v>
      </c>
      <c r="C174" s="1">
        <f>SUM(_xlfn.XLOOKUP(A174,'VENDA MES'!A:A,'VENDA MES'!B:B,0,0),_xlfn.XLOOKUP(A174,'VENDA MES'!E:E,'VENDA MES'!F:F,"0",0))/60</f>
        <v>1.45</v>
      </c>
      <c r="D174" s="1">
        <f>SUM(_xlfn.XLOOKUP(A174,'VENDA MES'!A:A,'VENDA MES'!B:B,"0",0),_xlfn.XLOOKUP(MEDIDAS!A174,'VENDA MES'!E:E,'VENDA MES'!F:F,"0",0),_xlfn.XLOOKUP(A174,'VENDA MES'!H:H,'VENDA MES'!I:I,"0",0))/90</f>
        <v>1.6222222222222222</v>
      </c>
      <c r="E174" s="1">
        <f>SUM(_xlfn.XLOOKUP(A174,'VENDA MES'!A:A,'VENDA MES'!B:B,"0",0),_xlfn.XLOOKUP(MEDIDAS!A174,'VENDA MES'!E:E,'VENDA MES'!F:F,"0",0),_xlfn.XLOOKUP(MEDIDAS!A174,'VENDA MES'!H:H,'VENDA MES'!I:I,"0",0),_xlfn.XLOOKUP(MEDIDAS!A174,'VENDA MES'!K:K,'VENDA MES'!L:L,"0",0))/120</f>
        <v>2.35</v>
      </c>
      <c r="H174" s="10" t="s">
        <v>174</v>
      </c>
      <c r="I174">
        <v>40</v>
      </c>
      <c r="J174" s="7">
        <v>40</v>
      </c>
      <c r="K174" s="7">
        <v>80</v>
      </c>
      <c r="L174" s="7">
        <v>100</v>
      </c>
    </row>
    <row r="175" spans="1:12">
      <c r="A175" t="s">
        <v>175</v>
      </c>
      <c r="B175" s="1">
        <f>_xlfn.XLOOKUP(A175,'VENDA MES'!A:A,'VENDA MES'!B:B,"0",0)/30</f>
        <v>0.93333333333333335</v>
      </c>
      <c r="C175" s="1">
        <f>SUM(_xlfn.XLOOKUP(A175,'VENDA MES'!A:A,'VENDA MES'!B:B,0,0),_xlfn.XLOOKUP(A175,'VENDA MES'!E:E,'VENDA MES'!F:F,"0",0))/60</f>
        <v>1.25</v>
      </c>
      <c r="D175" s="1">
        <f>SUM(_xlfn.XLOOKUP(A175,'VENDA MES'!A:A,'VENDA MES'!B:B,"0",0),_xlfn.XLOOKUP(MEDIDAS!A175,'VENDA MES'!E:E,'VENDA MES'!F:F,"0",0),_xlfn.XLOOKUP(A175,'VENDA MES'!H:H,'VENDA MES'!I:I,"0",0))/90</f>
        <v>1.3444444444444446</v>
      </c>
      <c r="E175" s="1">
        <f>SUM(_xlfn.XLOOKUP(A175,'VENDA MES'!A:A,'VENDA MES'!B:B,"0",0),_xlfn.XLOOKUP(MEDIDAS!A175,'VENDA MES'!E:E,'VENDA MES'!F:F,"0",0),_xlfn.XLOOKUP(MEDIDAS!A175,'VENDA MES'!H:H,'VENDA MES'!I:I,"0",0),_xlfn.XLOOKUP(MEDIDAS!A175,'VENDA MES'!K:K,'VENDA MES'!L:L,"0",0))/120</f>
        <v>1.6333333333333333</v>
      </c>
      <c r="H175" s="10" t="s">
        <v>175</v>
      </c>
      <c r="I175">
        <v>40</v>
      </c>
      <c r="J175" s="7">
        <v>40</v>
      </c>
      <c r="K175" s="7">
        <v>80</v>
      </c>
      <c r="L175" s="7">
        <v>100</v>
      </c>
    </row>
    <row r="176" spans="1:12">
      <c r="A176" t="s">
        <v>177</v>
      </c>
      <c r="B176" s="1">
        <f>_xlfn.XLOOKUP(A176,'VENDA MES'!A:A,'VENDA MES'!B:B,"0",0)/30</f>
        <v>0.8</v>
      </c>
      <c r="C176" s="1">
        <f>SUM(_xlfn.XLOOKUP(A176,'VENDA MES'!A:A,'VENDA MES'!B:B,0,0),_xlfn.XLOOKUP(A176,'VENDA MES'!E:E,'VENDA MES'!F:F,"0",0))/60</f>
        <v>1.3166666666666667</v>
      </c>
      <c r="D176" s="1">
        <f>SUM(_xlfn.XLOOKUP(A176,'VENDA MES'!A:A,'VENDA MES'!B:B,"0",0),_xlfn.XLOOKUP(MEDIDAS!A176,'VENDA MES'!E:E,'VENDA MES'!F:F,"0",0),_xlfn.XLOOKUP(A176,'VENDA MES'!H:H,'VENDA MES'!I:I,"0",0))/90</f>
        <v>1.4777777777777779</v>
      </c>
      <c r="E176" s="1">
        <f>SUM(_xlfn.XLOOKUP(A176,'VENDA MES'!A:A,'VENDA MES'!B:B,"0",0),_xlfn.XLOOKUP(MEDIDAS!A176,'VENDA MES'!E:E,'VENDA MES'!F:F,"0",0),_xlfn.XLOOKUP(MEDIDAS!A176,'VENDA MES'!H:H,'VENDA MES'!I:I,"0",0),_xlfn.XLOOKUP(MEDIDAS!A176,'VENDA MES'!K:K,'VENDA MES'!L:L,"0",0))/120</f>
        <v>1.875</v>
      </c>
      <c r="H176" s="10" t="s">
        <v>177</v>
      </c>
      <c r="I176">
        <v>40</v>
      </c>
      <c r="J176" s="7">
        <v>40</v>
      </c>
      <c r="K176" s="7">
        <v>80</v>
      </c>
      <c r="L176" s="7">
        <v>100</v>
      </c>
    </row>
    <row r="177" spans="1:12">
      <c r="A177" t="s">
        <v>178</v>
      </c>
      <c r="B177" s="1">
        <f>_xlfn.XLOOKUP(A177,'VENDA MES'!A:A,'VENDA MES'!B:B,"0",0)/30</f>
        <v>0.8666666666666667</v>
      </c>
      <c r="C177" s="1">
        <f>SUM(_xlfn.XLOOKUP(A177,'VENDA MES'!A:A,'VENDA MES'!B:B,0,0),_xlfn.XLOOKUP(A177,'VENDA MES'!E:E,'VENDA MES'!F:F,"0",0))/60</f>
        <v>1.65</v>
      </c>
      <c r="D177" s="1">
        <f>SUM(_xlfn.XLOOKUP(A177,'VENDA MES'!A:A,'VENDA MES'!B:B,"0",0),_xlfn.XLOOKUP(MEDIDAS!A177,'VENDA MES'!E:E,'VENDA MES'!F:F,"0",0),_xlfn.XLOOKUP(A177,'VENDA MES'!H:H,'VENDA MES'!I:I,"0",0))/90</f>
        <v>1.5777777777777777</v>
      </c>
      <c r="E177" s="1">
        <f>SUM(_xlfn.XLOOKUP(A177,'VENDA MES'!A:A,'VENDA MES'!B:B,"0",0),_xlfn.XLOOKUP(MEDIDAS!A177,'VENDA MES'!E:E,'VENDA MES'!F:F,"0",0),_xlfn.XLOOKUP(MEDIDAS!A177,'VENDA MES'!H:H,'VENDA MES'!I:I,"0",0),_xlfn.XLOOKUP(MEDIDAS!A177,'VENDA MES'!K:K,'VENDA MES'!L:L,"0",0))/120</f>
        <v>1.6333333333333333</v>
      </c>
      <c r="H177" s="10" t="s">
        <v>178</v>
      </c>
      <c r="I177">
        <v>40</v>
      </c>
      <c r="J177" s="7">
        <v>40</v>
      </c>
      <c r="K177" s="7">
        <v>80</v>
      </c>
      <c r="L177" s="7">
        <v>100</v>
      </c>
    </row>
    <row r="178" spans="1:12">
      <c r="A178" t="s">
        <v>198</v>
      </c>
      <c r="B178" s="1">
        <f>_xlfn.XLOOKUP(A178,'VENDA MES'!A:A,'VENDA MES'!B:B,"0",0)/30</f>
        <v>0</v>
      </c>
      <c r="C178" s="1">
        <f>SUM(_xlfn.XLOOKUP(A178,'VENDA MES'!A:A,'VENDA MES'!B:B,0,0),_xlfn.XLOOKUP(A178,'VENDA MES'!E:E,'VENDA MES'!F:F,"0",0))/60</f>
        <v>0.68333333333333335</v>
      </c>
      <c r="D178" s="1">
        <f>SUM(_xlfn.XLOOKUP(A178,'VENDA MES'!A:A,'VENDA MES'!B:B,"0",0),_xlfn.XLOOKUP(MEDIDAS!A178,'VENDA MES'!E:E,'VENDA MES'!F:F,"0",0),_xlfn.XLOOKUP(A178,'VENDA MES'!H:H,'VENDA MES'!I:I,"0",0))/90</f>
        <v>1.3111111111111111</v>
      </c>
      <c r="E178" s="1">
        <f>SUM(_xlfn.XLOOKUP(A178,'VENDA MES'!A:A,'VENDA MES'!B:B,"0",0),_xlfn.XLOOKUP(MEDIDAS!A178,'VENDA MES'!E:E,'VENDA MES'!F:F,"0",0),_xlfn.XLOOKUP(MEDIDAS!A178,'VENDA MES'!H:H,'VENDA MES'!I:I,"0",0),_xlfn.XLOOKUP(MEDIDAS!A178,'VENDA MES'!K:K,'VENDA MES'!L:L,"0",0))/120</f>
        <v>1.3333333333333333</v>
      </c>
      <c r="H178" s="10" t="s">
        <v>198</v>
      </c>
      <c r="I178">
        <v>40</v>
      </c>
      <c r="J178" s="7">
        <v>40</v>
      </c>
      <c r="K178" s="7">
        <v>80</v>
      </c>
      <c r="L178" s="7">
        <v>100</v>
      </c>
    </row>
    <row r="179" spans="1:12">
      <c r="A179" t="s">
        <v>179</v>
      </c>
      <c r="B179" s="1">
        <f>_xlfn.XLOOKUP(A179,'VENDA MES'!A:A,'VENDA MES'!B:B,"0",0)/30</f>
        <v>0.96666666666666667</v>
      </c>
      <c r="C179" s="1">
        <f>SUM(_xlfn.XLOOKUP(A179,'VENDA MES'!A:A,'VENDA MES'!B:B,0,0),_xlfn.XLOOKUP(A179,'VENDA MES'!E:E,'VENDA MES'!F:F,"0",0))/60</f>
        <v>0.95</v>
      </c>
      <c r="D179" s="1">
        <f>SUM(_xlfn.XLOOKUP(A179,'VENDA MES'!A:A,'VENDA MES'!B:B,"0",0),_xlfn.XLOOKUP(MEDIDAS!A179,'VENDA MES'!E:E,'VENDA MES'!F:F,"0",0),_xlfn.XLOOKUP(A179,'VENDA MES'!H:H,'VENDA MES'!I:I,"0",0))/90</f>
        <v>1.0444444444444445</v>
      </c>
      <c r="E179" s="1">
        <f>SUM(_xlfn.XLOOKUP(A179,'VENDA MES'!A:A,'VENDA MES'!B:B,"0",0),_xlfn.XLOOKUP(MEDIDAS!A179,'VENDA MES'!E:E,'VENDA MES'!F:F,"0",0),_xlfn.XLOOKUP(MEDIDAS!A179,'VENDA MES'!H:H,'VENDA MES'!I:I,"0",0),_xlfn.XLOOKUP(MEDIDAS!A179,'VENDA MES'!K:K,'VENDA MES'!L:L,"0",0))/120</f>
        <v>1.2916666666666667</v>
      </c>
      <c r="H179" s="10" t="s">
        <v>179</v>
      </c>
      <c r="I179">
        <v>40</v>
      </c>
      <c r="J179" s="7">
        <v>40</v>
      </c>
      <c r="K179" s="7">
        <v>80</v>
      </c>
      <c r="L179" s="7">
        <v>100</v>
      </c>
    </row>
    <row r="180" spans="1:12">
      <c r="A180" t="s">
        <v>180</v>
      </c>
      <c r="B180" s="1">
        <f>_xlfn.XLOOKUP(A180,'VENDA MES'!A:A,'VENDA MES'!B:B,"0",0)/30</f>
        <v>1.0333333333333334</v>
      </c>
      <c r="C180" s="1">
        <f>SUM(_xlfn.XLOOKUP(A180,'VENDA MES'!A:A,'VENDA MES'!B:B,0,0),_xlfn.XLOOKUP(A180,'VENDA MES'!E:E,'VENDA MES'!F:F,"0",0))/60</f>
        <v>1.1499999999999999</v>
      </c>
      <c r="D180" s="1">
        <f>SUM(_xlfn.XLOOKUP(A180,'VENDA MES'!A:A,'VENDA MES'!B:B,"0",0),_xlfn.XLOOKUP(MEDIDAS!A180,'VENDA MES'!E:E,'VENDA MES'!F:F,"0",0),_xlfn.XLOOKUP(A180,'VENDA MES'!H:H,'VENDA MES'!I:I,"0",0))/90</f>
        <v>1.1000000000000001</v>
      </c>
      <c r="E180" s="1">
        <f>SUM(_xlfn.XLOOKUP(A180,'VENDA MES'!A:A,'VENDA MES'!B:B,"0",0),_xlfn.XLOOKUP(MEDIDAS!A180,'VENDA MES'!E:E,'VENDA MES'!F:F,"0",0),_xlfn.XLOOKUP(MEDIDAS!A180,'VENDA MES'!H:H,'VENDA MES'!I:I,"0",0),_xlfn.XLOOKUP(MEDIDAS!A180,'VENDA MES'!K:K,'VENDA MES'!L:L,"0",0))/120</f>
        <v>1.375</v>
      </c>
      <c r="H180" s="10" t="s">
        <v>180</v>
      </c>
      <c r="I180">
        <v>40</v>
      </c>
      <c r="J180" s="7">
        <v>40</v>
      </c>
      <c r="K180" s="7">
        <v>80</v>
      </c>
      <c r="L180" s="7">
        <v>100</v>
      </c>
    </row>
    <row r="181" spans="1:12">
      <c r="A181" t="s">
        <v>181</v>
      </c>
      <c r="B181" s="1">
        <f>_xlfn.XLOOKUP(A181,'VENDA MES'!A:A,'VENDA MES'!B:B,"0",0)/30</f>
        <v>1.5333333333333334</v>
      </c>
      <c r="C181" s="1">
        <f>SUM(_xlfn.XLOOKUP(A181,'VENDA MES'!A:A,'VENDA MES'!B:B,0,0),_xlfn.XLOOKUP(A181,'VENDA MES'!E:E,'VENDA MES'!F:F,"0",0))/60</f>
        <v>0.85</v>
      </c>
      <c r="D181" s="1">
        <f>SUM(_xlfn.XLOOKUP(A181,'VENDA MES'!A:A,'VENDA MES'!B:B,"0",0),_xlfn.XLOOKUP(MEDIDAS!A181,'VENDA MES'!E:E,'VENDA MES'!F:F,"0",0),_xlfn.XLOOKUP(A181,'VENDA MES'!H:H,'VENDA MES'!I:I,"0",0))/90</f>
        <v>0.98888888888888893</v>
      </c>
      <c r="E181" s="1">
        <f>SUM(_xlfn.XLOOKUP(A181,'VENDA MES'!A:A,'VENDA MES'!B:B,"0",0),_xlfn.XLOOKUP(MEDIDAS!A181,'VENDA MES'!E:E,'VENDA MES'!F:F,"0",0),_xlfn.XLOOKUP(MEDIDAS!A181,'VENDA MES'!H:H,'VENDA MES'!I:I,"0",0),_xlfn.XLOOKUP(MEDIDAS!A181,'VENDA MES'!K:K,'VENDA MES'!L:L,"0",0))/120</f>
        <v>1.2749999999999999</v>
      </c>
      <c r="H181" s="10" t="s">
        <v>181</v>
      </c>
      <c r="I181">
        <v>40</v>
      </c>
      <c r="J181" s="7">
        <v>40</v>
      </c>
      <c r="K181" s="7">
        <v>80</v>
      </c>
      <c r="L181" s="7">
        <v>100</v>
      </c>
    </row>
    <row r="182" spans="1:12">
      <c r="A182" t="s">
        <v>182</v>
      </c>
      <c r="B182" s="1">
        <f>_xlfn.XLOOKUP(A182,'VENDA MES'!A:A,'VENDA MES'!B:B,"0",0)/30</f>
        <v>0.5</v>
      </c>
      <c r="C182" s="1">
        <f>SUM(_xlfn.XLOOKUP(A182,'VENDA MES'!A:A,'VENDA MES'!B:B,0,0),_xlfn.XLOOKUP(A182,'VENDA MES'!E:E,'VENDA MES'!F:F,"0",0))/60</f>
        <v>0.93333333333333335</v>
      </c>
      <c r="D182" s="1">
        <f>SUM(_xlfn.XLOOKUP(A182,'VENDA MES'!A:A,'VENDA MES'!B:B,"0",0),_xlfn.XLOOKUP(MEDIDAS!A182,'VENDA MES'!E:E,'VENDA MES'!F:F,"0",0),_xlfn.XLOOKUP(A182,'VENDA MES'!H:H,'VENDA MES'!I:I,"0",0))/90</f>
        <v>0.98888888888888893</v>
      </c>
      <c r="E182" s="1">
        <f>SUM(_xlfn.XLOOKUP(A182,'VENDA MES'!A:A,'VENDA MES'!B:B,"0",0),_xlfn.XLOOKUP(MEDIDAS!A182,'VENDA MES'!E:E,'VENDA MES'!F:F,"0",0),_xlfn.XLOOKUP(MEDIDAS!A182,'VENDA MES'!H:H,'VENDA MES'!I:I,"0",0),_xlfn.XLOOKUP(MEDIDAS!A182,'VENDA MES'!K:K,'VENDA MES'!L:L,"0",0))/120</f>
        <v>1.5249999999999999</v>
      </c>
      <c r="H182" s="10" t="s">
        <v>182</v>
      </c>
      <c r="I182">
        <v>40</v>
      </c>
      <c r="J182" s="7">
        <v>40</v>
      </c>
      <c r="K182" s="7">
        <v>80</v>
      </c>
      <c r="L182" s="7">
        <v>100</v>
      </c>
    </row>
    <row r="183" spans="1:12">
      <c r="A183" t="s">
        <v>183</v>
      </c>
      <c r="B183" s="1">
        <f>_xlfn.XLOOKUP(A183,'VENDA MES'!A:A,'VENDA MES'!B:B,"0",0)/30</f>
        <v>0.7</v>
      </c>
      <c r="C183" s="1">
        <f>SUM(_xlfn.XLOOKUP(A183,'VENDA MES'!A:A,'VENDA MES'!B:B,0,0),_xlfn.XLOOKUP(A183,'VENDA MES'!E:E,'VENDA MES'!F:F,"0",0))/60</f>
        <v>0.9</v>
      </c>
      <c r="D183" s="1">
        <f>SUM(_xlfn.XLOOKUP(A183,'VENDA MES'!A:A,'VENDA MES'!B:B,"0",0),_xlfn.XLOOKUP(MEDIDAS!A183,'VENDA MES'!E:E,'VENDA MES'!F:F,"0",0),_xlfn.XLOOKUP(A183,'VENDA MES'!H:H,'VENDA MES'!I:I,"0",0))/90</f>
        <v>1.1555555555555554</v>
      </c>
      <c r="E183" s="1">
        <f>SUM(_xlfn.XLOOKUP(A183,'VENDA MES'!A:A,'VENDA MES'!B:B,"0",0),_xlfn.XLOOKUP(MEDIDAS!A183,'VENDA MES'!E:E,'VENDA MES'!F:F,"0",0),_xlfn.XLOOKUP(MEDIDAS!A183,'VENDA MES'!H:H,'VENDA MES'!I:I,"0",0),_xlfn.XLOOKUP(MEDIDAS!A183,'VENDA MES'!K:K,'VENDA MES'!L:L,"0",0))/120</f>
        <v>1.3416666666666666</v>
      </c>
      <c r="H183" s="10" t="s">
        <v>183</v>
      </c>
      <c r="I183">
        <v>50</v>
      </c>
      <c r="J183" s="7">
        <v>50</v>
      </c>
      <c r="K183" s="7">
        <v>100</v>
      </c>
      <c r="L183" s="7">
        <v>125</v>
      </c>
    </row>
    <row r="184" spans="1:12">
      <c r="A184" t="s">
        <v>184</v>
      </c>
      <c r="B184" s="1">
        <f>_xlfn.XLOOKUP(A184,'VENDA MES'!A:A,'VENDA MES'!B:B,"0",0)/30</f>
        <v>0.53333333333333333</v>
      </c>
      <c r="C184" s="1">
        <f>SUM(_xlfn.XLOOKUP(A184,'VENDA MES'!A:A,'VENDA MES'!B:B,0,0),_xlfn.XLOOKUP(A184,'VENDA MES'!E:E,'VENDA MES'!F:F,"0",0))/60</f>
        <v>0.58333333333333337</v>
      </c>
      <c r="D184" s="1">
        <f>SUM(_xlfn.XLOOKUP(A184,'VENDA MES'!A:A,'VENDA MES'!B:B,"0",0),_xlfn.XLOOKUP(MEDIDAS!A184,'VENDA MES'!E:E,'VENDA MES'!F:F,"0",0),_xlfn.XLOOKUP(A184,'VENDA MES'!H:H,'VENDA MES'!I:I,"0",0))/90</f>
        <v>1.1888888888888889</v>
      </c>
      <c r="E184" s="1">
        <f>SUM(_xlfn.XLOOKUP(A184,'VENDA MES'!A:A,'VENDA MES'!B:B,"0",0),_xlfn.XLOOKUP(MEDIDAS!A184,'VENDA MES'!E:E,'VENDA MES'!F:F,"0",0),_xlfn.XLOOKUP(MEDIDAS!A184,'VENDA MES'!H:H,'VENDA MES'!I:I,"0",0),_xlfn.XLOOKUP(MEDIDAS!A184,'VENDA MES'!K:K,'VENDA MES'!L:L,"0",0))/120</f>
        <v>1.5249999999999999</v>
      </c>
      <c r="H184" s="10" t="s">
        <v>184</v>
      </c>
      <c r="I184">
        <v>50</v>
      </c>
      <c r="J184" s="7">
        <v>50</v>
      </c>
      <c r="K184" s="7">
        <v>100</v>
      </c>
      <c r="L184" s="7">
        <v>125</v>
      </c>
    </row>
    <row r="185" spans="1:12">
      <c r="A185" t="s">
        <v>185</v>
      </c>
      <c r="B185" s="1">
        <f>_xlfn.XLOOKUP(A185,'VENDA MES'!A:A,'VENDA MES'!B:B,"0",0)/30</f>
        <v>0.93333333333333335</v>
      </c>
      <c r="C185" s="1">
        <f>SUM(_xlfn.XLOOKUP(A185,'VENDA MES'!A:A,'VENDA MES'!B:B,0,0),_xlfn.XLOOKUP(A185,'VENDA MES'!E:E,'VENDA MES'!F:F,"0",0))/60</f>
        <v>1.3833333333333333</v>
      </c>
      <c r="D185" s="1">
        <f>SUM(_xlfn.XLOOKUP(A185,'VENDA MES'!A:A,'VENDA MES'!B:B,"0",0),_xlfn.XLOOKUP(MEDIDAS!A185,'VENDA MES'!E:E,'VENDA MES'!F:F,"0",0),_xlfn.XLOOKUP(A185,'VENDA MES'!H:H,'VENDA MES'!I:I,"0",0))/90</f>
        <v>1.4666666666666666</v>
      </c>
      <c r="E185" s="1">
        <f>SUM(_xlfn.XLOOKUP(A185,'VENDA MES'!A:A,'VENDA MES'!B:B,"0",0),_xlfn.XLOOKUP(MEDIDAS!A185,'VENDA MES'!E:E,'VENDA MES'!F:F,"0",0),_xlfn.XLOOKUP(MEDIDAS!A185,'VENDA MES'!H:H,'VENDA MES'!I:I,"0",0),_xlfn.XLOOKUP(MEDIDAS!A185,'VENDA MES'!K:K,'VENDA MES'!L:L,"0",0))/120</f>
        <v>1.8083333333333333</v>
      </c>
      <c r="H185" s="10" t="s">
        <v>185</v>
      </c>
      <c r="I185">
        <v>50</v>
      </c>
      <c r="J185" s="7">
        <v>50</v>
      </c>
      <c r="K185" s="7">
        <v>100</v>
      </c>
      <c r="L185" s="7">
        <v>125</v>
      </c>
    </row>
    <row r="186" spans="1:12">
      <c r="A186" t="s">
        <v>186</v>
      </c>
      <c r="B186" s="1">
        <f>_xlfn.XLOOKUP(A186,'VENDA MES'!A:A,'VENDA MES'!B:B,"0",0)/30</f>
        <v>0.76666666666666672</v>
      </c>
      <c r="C186" s="1">
        <f>SUM(_xlfn.XLOOKUP(A186,'VENDA MES'!A:A,'VENDA MES'!B:B,0,0),_xlfn.XLOOKUP(A186,'VENDA MES'!E:E,'VENDA MES'!F:F,"0",0))/60</f>
        <v>1.0833333333333333</v>
      </c>
      <c r="D186" s="1">
        <f>SUM(_xlfn.XLOOKUP(A186,'VENDA MES'!A:A,'VENDA MES'!B:B,"0",0),_xlfn.XLOOKUP(MEDIDAS!A186,'VENDA MES'!E:E,'VENDA MES'!F:F,"0",0),_xlfn.XLOOKUP(A186,'VENDA MES'!H:H,'VENDA MES'!I:I,"0",0))/90</f>
        <v>1.6333333333333333</v>
      </c>
      <c r="E186" s="1">
        <f>SUM(_xlfn.XLOOKUP(A186,'VENDA MES'!A:A,'VENDA MES'!B:B,"0",0),_xlfn.XLOOKUP(MEDIDAS!A186,'VENDA MES'!E:E,'VENDA MES'!F:F,"0",0),_xlfn.XLOOKUP(MEDIDAS!A186,'VENDA MES'!H:H,'VENDA MES'!I:I,"0",0),_xlfn.XLOOKUP(MEDIDAS!A186,'VENDA MES'!K:K,'VENDA MES'!L:L,"0",0))/120</f>
        <v>1.8</v>
      </c>
      <c r="H186" s="10" t="s">
        <v>186</v>
      </c>
      <c r="I186">
        <v>50</v>
      </c>
      <c r="J186" s="7">
        <v>50</v>
      </c>
      <c r="K186" s="7">
        <v>100</v>
      </c>
      <c r="L186" s="7">
        <v>125</v>
      </c>
    </row>
    <row r="187" spans="1:12">
      <c r="A187" t="s">
        <v>188</v>
      </c>
      <c r="B187" s="1">
        <f>_xlfn.XLOOKUP(A187,'VENDA MES'!A:A,'VENDA MES'!B:B,"0",0)/30</f>
        <v>0.76666666666666672</v>
      </c>
      <c r="C187" s="1">
        <f>SUM(_xlfn.XLOOKUP(A187,'VENDA MES'!A:A,'VENDA MES'!B:B,0,0),_xlfn.XLOOKUP(A187,'VENDA MES'!E:E,'VENDA MES'!F:F,"0",0))/60</f>
        <v>1.1666666666666667</v>
      </c>
      <c r="D187" s="1">
        <f>SUM(_xlfn.XLOOKUP(A187,'VENDA MES'!A:A,'VENDA MES'!B:B,"0",0),_xlfn.XLOOKUP(MEDIDAS!A187,'VENDA MES'!E:E,'VENDA MES'!F:F,"0",0),_xlfn.XLOOKUP(A187,'VENDA MES'!H:H,'VENDA MES'!I:I,"0",0))/90</f>
        <v>1.7</v>
      </c>
      <c r="E187" s="1">
        <f>SUM(_xlfn.XLOOKUP(A187,'VENDA MES'!A:A,'VENDA MES'!B:B,"0",0),_xlfn.XLOOKUP(MEDIDAS!A187,'VENDA MES'!E:E,'VENDA MES'!F:F,"0",0),_xlfn.XLOOKUP(MEDIDAS!A187,'VENDA MES'!H:H,'VENDA MES'!I:I,"0",0),_xlfn.XLOOKUP(MEDIDAS!A187,'VENDA MES'!K:K,'VENDA MES'!L:L,"0",0))/120</f>
        <v>1.7416666666666667</v>
      </c>
      <c r="H187" s="10" t="s">
        <v>188</v>
      </c>
      <c r="I187">
        <v>50</v>
      </c>
      <c r="J187" s="7">
        <v>50</v>
      </c>
      <c r="K187" s="7">
        <v>100</v>
      </c>
      <c r="L187" s="7">
        <v>125</v>
      </c>
    </row>
    <row r="188" spans="1:12">
      <c r="A188" t="s">
        <v>209</v>
      </c>
      <c r="B188" s="1">
        <f>_xlfn.XLOOKUP(A188,'VENDA MES'!A:A,'VENDA MES'!B:B,"0",0)/30</f>
        <v>0</v>
      </c>
      <c r="C188" s="1">
        <f>SUM(_xlfn.XLOOKUP(A188,'VENDA MES'!A:A,'VENDA MES'!B:B,0,0),_xlfn.XLOOKUP(A188,'VENDA MES'!E:E,'VENDA MES'!F:F,"0",0))/60</f>
        <v>0.8</v>
      </c>
      <c r="D188" s="1">
        <f>SUM(_xlfn.XLOOKUP(A188,'VENDA MES'!A:A,'VENDA MES'!B:B,"0",0),_xlfn.XLOOKUP(MEDIDAS!A188,'VENDA MES'!E:E,'VENDA MES'!F:F,"0",0),_xlfn.XLOOKUP(A188,'VENDA MES'!H:H,'VENDA MES'!I:I,"0",0))/90</f>
        <v>0.83333333333333337</v>
      </c>
      <c r="E188" s="1">
        <f>SUM(_xlfn.XLOOKUP(A188,'VENDA MES'!A:A,'VENDA MES'!B:B,"0",0),_xlfn.XLOOKUP(MEDIDAS!A188,'VENDA MES'!E:E,'VENDA MES'!F:F,"0",0),_xlfn.XLOOKUP(MEDIDAS!A188,'VENDA MES'!H:H,'VENDA MES'!I:I,"0",0),_xlfn.XLOOKUP(MEDIDAS!A188,'VENDA MES'!K:K,'VENDA MES'!L:L,"0",0))/120</f>
        <v>0.875</v>
      </c>
      <c r="H188" s="10" t="s">
        <v>209</v>
      </c>
      <c r="I188">
        <v>50</v>
      </c>
      <c r="J188" s="7">
        <v>50</v>
      </c>
      <c r="K188" s="7">
        <v>100</v>
      </c>
      <c r="L188" s="7">
        <v>125</v>
      </c>
    </row>
    <row r="189" spans="1:12">
      <c r="A189" t="s">
        <v>189</v>
      </c>
      <c r="B189" s="1">
        <f>_xlfn.XLOOKUP(A189,'VENDA MES'!A:A,'VENDA MES'!B:B,"0",0)/30</f>
        <v>0.6</v>
      </c>
      <c r="C189" s="1">
        <f>SUM(_xlfn.XLOOKUP(A189,'VENDA MES'!A:A,'VENDA MES'!B:B,0,0),_xlfn.XLOOKUP(A189,'VENDA MES'!E:E,'VENDA MES'!F:F,"0",0))/60</f>
        <v>0.96666666666666667</v>
      </c>
      <c r="D189" s="1">
        <f>SUM(_xlfn.XLOOKUP(A189,'VENDA MES'!A:A,'VENDA MES'!B:B,"0",0),_xlfn.XLOOKUP(MEDIDAS!A189,'VENDA MES'!E:E,'VENDA MES'!F:F,"0",0),_xlfn.XLOOKUP(A189,'VENDA MES'!H:H,'VENDA MES'!I:I,"0",0))/90</f>
        <v>1.4888888888888889</v>
      </c>
      <c r="E189" s="1">
        <f>SUM(_xlfn.XLOOKUP(A189,'VENDA MES'!A:A,'VENDA MES'!B:B,"0",0),_xlfn.XLOOKUP(MEDIDAS!A189,'VENDA MES'!E:E,'VENDA MES'!F:F,"0",0),_xlfn.XLOOKUP(MEDIDAS!A189,'VENDA MES'!H:H,'VENDA MES'!I:I,"0",0),_xlfn.XLOOKUP(MEDIDAS!A189,'VENDA MES'!K:K,'VENDA MES'!L:L,"0",0))/120</f>
        <v>1.6666666666666667</v>
      </c>
      <c r="H189" s="10" t="s">
        <v>189</v>
      </c>
      <c r="I189">
        <v>50</v>
      </c>
      <c r="J189" s="7">
        <v>50</v>
      </c>
      <c r="K189" s="7">
        <v>100</v>
      </c>
      <c r="L189" s="7">
        <v>125</v>
      </c>
    </row>
    <row r="190" spans="1:12">
      <c r="A190" t="s">
        <v>190</v>
      </c>
      <c r="B190" s="1">
        <f>_xlfn.XLOOKUP(A190,'VENDA MES'!A:A,'VENDA MES'!B:B,"0",0)/30</f>
        <v>0.73333333333333328</v>
      </c>
      <c r="C190" s="1">
        <f>SUM(_xlfn.XLOOKUP(A190,'VENDA MES'!A:A,'VENDA MES'!B:B,0,0),_xlfn.XLOOKUP(A190,'VENDA MES'!E:E,'VENDA MES'!F:F,"0",0))/60</f>
        <v>0.93333333333333335</v>
      </c>
      <c r="D190" s="1">
        <f>SUM(_xlfn.XLOOKUP(A190,'VENDA MES'!A:A,'VENDA MES'!B:B,"0",0),_xlfn.XLOOKUP(MEDIDAS!A190,'VENDA MES'!E:E,'VENDA MES'!F:F,"0",0),_xlfn.XLOOKUP(A190,'VENDA MES'!H:H,'VENDA MES'!I:I,"0",0))/90</f>
        <v>1.2333333333333334</v>
      </c>
      <c r="E190" s="1">
        <f>SUM(_xlfn.XLOOKUP(A190,'VENDA MES'!A:A,'VENDA MES'!B:B,"0",0),_xlfn.XLOOKUP(MEDIDAS!A190,'VENDA MES'!E:E,'VENDA MES'!F:F,"0",0),_xlfn.XLOOKUP(MEDIDAS!A190,'VENDA MES'!H:H,'VENDA MES'!I:I,"0",0),_xlfn.XLOOKUP(MEDIDAS!A190,'VENDA MES'!K:K,'VENDA MES'!L:L,"0",0))/120</f>
        <v>1.3333333333333333</v>
      </c>
      <c r="H190" s="10" t="s">
        <v>190</v>
      </c>
      <c r="I190">
        <v>50</v>
      </c>
      <c r="J190" s="7">
        <v>50</v>
      </c>
      <c r="K190" s="7">
        <v>100</v>
      </c>
      <c r="L190" s="7">
        <v>125</v>
      </c>
    </row>
    <row r="191" spans="1:12">
      <c r="A191" t="s">
        <v>191</v>
      </c>
      <c r="B191" s="1">
        <f>_xlfn.XLOOKUP(A191,'VENDA MES'!A:A,'VENDA MES'!B:B,"0",0)/30</f>
        <v>0.5</v>
      </c>
      <c r="C191" s="1">
        <f>SUM(_xlfn.XLOOKUP(A191,'VENDA MES'!A:A,'VENDA MES'!B:B,0,0),_xlfn.XLOOKUP(A191,'VENDA MES'!E:E,'VENDA MES'!F:F,"0",0))/60</f>
        <v>0.46666666666666667</v>
      </c>
      <c r="D191" s="1">
        <f>SUM(_xlfn.XLOOKUP(A191,'VENDA MES'!A:A,'VENDA MES'!B:B,"0",0),_xlfn.XLOOKUP(MEDIDAS!A191,'VENDA MES'!E:E,'VENDA MES'!F:F,"0",0),_xlfn.XLOOKUP(A191,'VENDA MES'!H:H,'VENDA MES'!I:I,"0",0))/90</f>
        <v>0.98888888888888893</v>
      </c>
      <c r="E191" s="1">
        <f>SUM(_xlfn.XLOOKUP(A191,'VENDA MES'!A:A,'VENDA MES'!B:B,"0",0),_xlfn.XLOOKUP(MEDIDAS!A191,'VENDA MES'!E:E,'VENDA MES'!F:F,"0",0),_xlfn.XLOOKUP(MEDIDAS!A191,'VENDA MES'!H:H,'VENDA MES'!I:I,"0",0),_xlfn.XLOOKUP(MEDIDAS!A191,'VENDA MES'!K:K,'VENDA MES'!L:L,"0",0))/120</f>
        <v>1.35</v>
      </c>
      <c r="H191" s="10" t="s">
        <v>191</v>
      </c>
      <c r="I191">
        <v>50</v>
      </c>
      <c r="J191" s="7">
        <v>50</v>
      </c>
      <c r="K191" s="7">
        <v>100</v>
      </c>
      <c r="L191" s="7">
        <v>125</v>
      </c>
    </row>
    <row r="192" spans="1:12">
      <c r="A192" t="s">
        <v>192</v>
      </c>
      <c r="B192" s="1">
        <f>_xlfn.XLOOKUP(A192,'VENDA MES'!A:A,'VENDA MES'!B:B,"0",0)/30</f>
        <v>0.36666666666666664</v>
      </c>
      <c r="C192" s="1">
        <f>SUM(_xlfn.XLOOKUP(A192,'VENDA MES'!A:A,'VENDA MES'!B:B,0,0),_xlfn.XLOOKUP(A192,'VENDA MES'!E:E,'VENDA MES'!F:F,"0",0))/60</f>
        <v>1</v>
      </c>
      <c r="D192" s="1">
        <f>SUM(_xlfn.XLOOKUP(A192,'VENDA MES'!A:A,'VENDA MES'!B:B,"0",0),_xlfn.XLOOKUP(MEDIDAS!A192,'VENDA MES'!E:E,'VENDA MES'!F:F,"0",0),_xlfn.XLOOKUP(A192,'VENDA MES'!H:H,'VENDA MES'!I:I,"0",0))/90</f>
        <v>1.1333333333333333</v>
      </c>
      <c r="E192" s="1">
        <f>SUM(_xlfn.XLOOKUP(A192,'VENDA MES'!A:A,'VENDA MES'!B:B,"0",0),_xlfn.XLOOKUP(MEDIDAS!A192,'VENDA MES'!E:E,'VENDA MES'!F:F,"0",0),_xlfn.XLOOKUP(MEDIDAS!A192,'VENDA MES'!H:H,'VENDA MES'!I:I,"0",0),_xlfn.XLOOKUP(MEDIDAS!A192,'VENDA MES'!K:K,'VENDA MES'!L:L,"0",0))/120</f>
        <v>1.375</v>
      </c>
      <c r="H192" s="10" t="s">
        <v>192</v>
      </c>
      <c r="I192">
        <v>50</v>
      </c>
      <c r="J192" s="7">
        <v>50</v>
      </c>
      <c r="K192" s="7">
        <v>100</v>
      </c>
      <c r="L192" s="7">
        <v>125</v>
      </c>
    </row>
    <row r="193" spans="1:12">
      <c r="A193" t="s">
        <v>193</v>
      </c>
      <c r="B193" s="1">
        <f>_xlfn.XLOOKUP(A193,'VENDA MES'!A:A,'VENDA MES'!B:B,"0",0)/30</f>
        <v>1.1000000000000001</v>
      </c>
      <c r="C193" s="1">
        <f>SUM(_xlfn.XLOOKUP(A193,'VENDA MES'!A:A,'VENDA MES'!B:B,0,0),_xlfn.XLOOKUP(A193,'VENDA MES'!E:E,'VENDA MES'!F:F,"0",0))/60</f>
        <v>1.2166666666666666</v>
      </c>
      <c r="D193" s="1">
        <f>SUM(_xlfn.XLOOKUP(A193,'VENDA MES'!A:A,'VENDA MES'!B:B,"0",0),_xlfn.XLOOKUP(MEDIDAS!A193,'VENDA MES'!E:E,'VENDA MES'!F:F,"0",0),_xlfn.XLOOKUP(A193,'VENDA MES'!H:H,'VENDA MES'!I:I,"0",0))/90</f>
        <v>1.2777777777777777</v>
      </c>
      <c r="E193" s="1">
        <f>SUM(_xlfn.XLOOKUP(A193,'VENDA MES'!A:A,'VENDA MES'!B:B,"0",0),_xlfn.XLOOKUP(MEDIDAS!A193,'VENDA MES'!E:E,'VENDA MES'!F:F,"0",0),_xlfn.XLOOKUP(MEDIDAS!A193,'VENDA MES'!H:H,'VENDA MES'!I:I,"0",0),_xlfn.XLOOKUP(MEDIDAS!A193,'VENDA MES'!K:K,'VENDA MES'!L:L,"0",0))/120</f>
        <v>1.675</v>
      </c>
      <c r="H193" s="10" t="s">
        <v>193</v>
      </c>
      <c r="I193">
        <v>18</v>
      </c>
      <c r="J193" s="7">
        <v>18</v>
      </c>
      <c r="K193" s="7">
        <v>36</v>
      </c>
      <c r="L193" s="7">
        <v>45</v>
      </c>
    </row>
    <row r="194" spans="1:12">
      <c r="A194" t="s">
        <v>194</v>
      </c>
      <c r="B194" s="1">
        <f>_xlfn.XLOOKUP(A194,'VENDA MES'!A:A,'VENDA MES'!B:B,"0",0)/30</f>
        <v>0.9</v>
      </c>
      <c r="C194" s="1">
        <f>SUM(_xlfn.XLOOKUP(A194,'VENDA MES'!A:A,'VENDA MES'!B:B,0,0),_xlfn.XLOOKUP(A194,'VENDA MES'!E:E,'VENDA MES'!F:F,"0",0))/60</f>
        <v>1.7666666666666666</v>
      </c>
      <c r="D194" s="1">
        <f>SUM(_xlfn.XLOOKUP(A194,'VENDA MES'!A:A,'VENDA MES'!B:B,"0",0),_xlfn.XLOOKUP(MEDIDAS!A194,'VENDA MES'!E:E,'VENDA MES'!F:F,"0",0),_xlfn.XLOOKUP(A194,'VENDA MES'!H:H,'VENDA MES'!I:I,"0",0))/90</f>
        <v>1.6</v>
      </c>
      <c r="E194" s="1">
        <f>SUM(_xlfn.XLOOKUP(A194,'VENDA MES'!A:A,'VENDA MES'!B:B,"0",0),_xlfn.XLOOKUP(MEDIDAS!A194,'VENDA MES'!E:E,'VENDA MES'!F:F,"0",0),_xlfn.XLOOKUP(MEDIDAS!A194,'VENDA MES'!H:H,'VENDA MES'!I:I,"0",0),_xlfn.XLOOKUP(MEDIDAS!A194,'VENDA MES'!K:K,'VENDA MES'!L:L,"0",0))/120</f>
        <v>1.7083333333333333</v>
      </c>
      <c r="H194" s="10" t="s">
        <v>194</v>
      </c>
      <c r="I194">
        <v>18</v>
      </c>
      <c r="J194" s="7">
        <v>18</v>
      </c>
      <c r="K194" s="7">
        <v>36</v>
      </c>
      <c r="L194" s="7">
        <v>45</v>
      </c>
    </row>
    <row r="195" spans="1:12">
      <c r="A195" t="s">
        <v>195</v>
      </c>
      <c r="B195" s="1">
        <f>_xlfn.XLOOKUP(A195,'VENDA MES'!A:A,'VENDA MES'!B:B,"0",0)/30</f>
        <v>0.83333333333333337</v>
      </c>
      <c r="C195" s="1">
        <f>SUM(_xlfn.XLOOKUP(A195,'VENDA MES'!A:A,'VENDA MES'!B:B,0,0),_xlfn.XLOOKUP(A195,'VENDA MES'!E:E,'VENDA MES'!F:F,"0",0))/60</f>
        <v>1.4</v>
      </c>
      <c r="D195" s="1">
        <f>SUM(_xlfn.XLOOKUP(A195,'VENDA MES'!A:A,'VENDA MES'!B:B,"0",0),_xlfn.XLOOKUP(MEDIDAS!A195,'VENDA MES'!E:E,'VENDA MES'!F:F,"0",0),_xlfn.XLOOKUP(A195,'VENDA MES'!H:H,'VENDA MES'!I:I,"0",0))/90</f>
        <v>1.5444444444444445</v>
      </c>
      <c r="E195" s="1">
        <f>SUM(_xlfn.XLOOKUP(A195,'VENDA MES'!A:A,'VENDA MES'!B:B,"0",0),_xlfn.XLOOKUP(MEDIDAS!A195,'VENDA MES'!E:E,'VENDA MES'!F:F,"0",0),_xlfn.XLOOKUP(MEDIDAS!A195,'VENDA MES'!H:H,'VENDA MES'!I:I,"0",0),_xlfn.XLOOKUP(MEDIDAS!A195,'VENDA MES'!K:K,'VENDA MES'!L:L,"0",0))/120</f>
        <v>1.65</v>
      </c>
      <c r="H195" s="10" t="s">
        <v>195</v>
      </c>
      <c r="I195">
        <v>18</v>
      </c>
      <c r="J195" s="7">
        <v>18</v>
      </c>
      <c r="K195" s="7">
        <v>36</v>
      </c>
      <c r="L195" s="7">
        <v>45</v>
      </c>
    </row>
    <row r="196" spans="1:12">
      <c r="A196" t="s">
        <v>196</v>
      </c>
      <c r="B196" s="1">
        <f>_xlfn.XLOOKUP(A196,'VENDA MES'!A:A,'VENDA MES'!B:B,"0",0)/30</f>
        <v>1</v>
      </c>
      <c r="C196" s="1">
        <f>SUM(_xlfn.XLOOKUP(A196,'VENDA MES'!A:A,'VENDA MES'!B:B,0,0),_xlfn.XLOOKUP(A196,'VENDA MES'!E:E,'VENDA MES'!F:F,"0",0))/60</f>
        <v>1.1666666666666667</v>
      </c>
      <c r="D196" s="1">
        <f>SUM(_xlfn.XLOOKUP(A196,'VENDA MES'!A:A,'VENDA MES'!B:B,"0",0),_xlfn.XLOOKUP(MEDIDAS!A196,'VENDA MES'!E:E,'VENDA MES'!F:F,"0",0),_xlfn.XLOOKUP(A196,'VENDA MES'!H:H,'VENDA MES'!I:I,"0",0))/90</f>
        <v>1.5555555555555556</v>
      </c>
      <c r="E196" s="1">
        <f>SUM(_xlfn.XLOOKUP(A196,'VENDA MES'!A:A,'VENDA MES'!B:B,"0",0),_xlfn.XLOOKUP(MEDIDAS!A196,'VENDA MES'!E:E,'VENDA MES'!F:F,"0",0),_xlfn.XLOOKUP(MEDIDAS!A196,'VENDA MES'!H:H,'VENDA MES'!I:I,"0",0),_xlfn.XLOOKUP(MEDIDAS!A196,'VENDA MES'!K:K,'VENDA MES'!L:L,"0",0))/120</f>
        <v>1.8916666666666666</v>
      </c>
      <c r="H196" s="10" t="s">
        <v>196</v>
      </c>
      <c r="I196">
        <v>18</v>
      </c>
      <c r="J196" s="7">
        <v>18</v>
      </c>
      <c r="K196" s="7">
        <v>36</v>
      </c>
      <c r="L196" s="7">
        <v>45</v>
      </c>
    </row>
    <row r="197" spans="1:12">
      <c r="A197" t="s">
        <v>197</v>
      </c>
      <c r="B197" s="1">
        <f>_xlfn.XLOOKUP(A197,'VENDA MES'!A:A,'VENDA MES'!B:B,"0",0)/30</f>
        <v>1</v>
      </c>
      <c r="C197" s="1">
        <f>SUM(_xlfn.XLOOKUP(A197,'VENDA MES'!A:A,'VENDA MES'!B:B,0,0),_xlfn.XLOOKUP(A197,'VENDA MES'!E:E,'VENDA MES'!F:F,"0",0))/60</f>
        <v>1.1499999999999999</v>
      </c>
      <c r="D197" s="1">
        <f>SUM(_xlfn.XLOOKUP(A197,'VENDA MES'!A:A,'VENDA MES'!B:B,"0",0),_xlfn.XLOOKUP(MEDIDAS!A197,'VENDA MES'!E:E,'VENDA MES'!F:F,"0",0),_xlfn.XLOOKUP(A197,'VENDA MES'!H:H,'VENDA MES'!I:I,"0",0))/90</f>
        <v>1.6333333333333333</v>
      </c>
      <c r="E197" s="1">
        <f>SUM(_xlfn.XLOOKUP(A197,'VENDA MES'!A:A,'VENDA MES'!B:B,"0",0),_xlfn.XLOOKUP(MEDIDAS!A197,'VENDA MES'!E:E,'VENDA MES'!F:F,"0",0),_xlfn.XLOOKUP(MEDIDAS!A197,'VENDA MES'!H:H,'VENDA MES'!I:I,"0",0),_xlfn.XLOOKUP(MEDIDAS!A197,'VENDA MES'!K:K,'VENDA MES'!L:L,"0",0))/120</f>
        <v>1.9</v>
      </c>
      <c r="H197" s="10" t="s">
        <v>197</v>
      </c>
      <c r="I197">
        <v>18</v>
      </c>
      <c r="J197" s="7">
        <v>18</v>
      </c>
      <c r="K197" s="7">
        <v>36</v>
      </c>
      <c r="L197" s="7">
        <v>45</v>
      </c>
    </row>
    <row r="198" spans="1:12">
      <c r="A198" t="s">
        <v>220</v>
      </c>
      <c r="B198" s="1">
        <f>_xlfn.XLOOKUP(A198,'VENDA MES'!A:A,'VENDA MES'!B:B,"0",0)/30</f>
        <v>0</v>
      </c>
      <c r="C198" s="1">
        <f>SUM(_xlfn.XLOOKUP(A198,'VENDA MES'!A:A,'VENDA MES'!B:B,0,0),_xlfn.XLOOKUP(A198,'VENDA MES'!E:E,'VENDA MES'!F:F,"0",0))/60</f>
        <v>1.1833333333333333</v>
      </c>
      <c r="D198" s="1">
        <f>SUM(_xlfn.XLOOKUP(A198,'VENDA MES'!A:A,'VENDA MES'!B:B,"0",0),_xlfn.XLOOKUP(MEDIDAS!A198,'VENDA MES'!E:E,'VENDA MES'!F:F,"0",0),_xlfn.XLOOKUP(A198,'VENDA MES'!H:H,'VENDA MES'!I:I,"0",0))/90</f>
        <v>1.2</v>
      </c>
      <c r="E198" s="1">
        <f>SUM(_xlfn.XLOOKUP(A198,'VENDA MES'!A:A,'VENDA MES'!B:B,"0",0),_xlfn.XLOOKUP(MEDIDAS!A198,'VENDA MES'!E:E,'VENDA MES'!F:F,"0",0),_xlfn.XLOOKUP(MEDIDAS!A198,'VENDA MES'!H:H,'VENDA MES'!I:I,"0",0),_xlfn.XLOOKUP(MEDIDAS!A198,'VENDA MES'!K:K,'VENDA MES'!L:L,"0",0))/120</f>
        <v>1.65</v>
      </c>
      <c r="H198" s="10" t="s">
        <v>220</v>
      </c>
      <c r="I198">
        <v>18</v>
      </c>
      <c r="J198" s="7">
        <v>18</v>
      </c>
      <c r="K198" s="7">
        <v>36</v>
      </c>
      <c r="L198" s="7">
        <v>45</v>
      </c>
    </row>
    <row r="199" spans="1:12">
      <c r="A199" t="s">
        <v>199</v>
      </c>
      <c r="B199" s="1">
        <f>_xlfn.XLOOKUP(A199,'VENDA MES'!A:A,'VENDA MES'!B:B,"0",0)/30</f>
        <v>1</v>
      </c>
      <c r="C199" s="1">
        <f>SUM(_xlfn.XLOOKUP(A199,'VENDA MES'!A:A,'VENDA MES'!B:B,0,0),_xlfn.XLOOKUP(A199,'VENDA MES'!E:E,'VENDA MES'!F:F,"0",0))/60</f>
        <v>1.2333333333333334</v>
      </c>
      <c r="D199" s="1">
        <f>SUM(_xlfn.XLOOKUP(A199,'VENDA MES'!A:A,'VENDA MES'!B:B,"0",0),_xlfn.XLOOKUP(MEDIDAS!A199,'VENDA MES'!E:E,'VENDA MES'!F:F,"0",0),_xlfn.XLOOKUP(A199,'VENDA MES'!H:H,'VENDA MES'!I:I,"0",0))/90</f>
        <v>1.1444444444444444</v>
      </c>
      <c r="E199" s="1">
        <f>SUM(_xlfn.XLOOKUP(A199,'VENDA MES'!A:A,'VENDA MES'!B:B,"0",0),_xlfn.XLOOKUP(MEDIDAS!A199,'VENDA MES'!E:E,'VENDA MES'!F:F,"0",0),_xlfn.XLOOKUP(MEDIDAS!A199,'VENDA MES'!H:H,'VENDA MES'!I:I,"0",0),_xlfn.XLOOKUP(MEDIDAS!A199,'VENDA MES'!K:K,'VENDA MES'!L:L,"0",0))/120</f>
        <v>1.2416666666666667</v>
      </c>
      <c r="H199" s="10" t="s">
        <v>199</v>
      </c>
      <c r="I199">
        <v>18</v>
      </c>
      <c r="J199" s="7">
        <v>18</v>
      </c>
      <c r="K199" s="7">
        <v>36</v>
      </c>
      <c r="L199" s="7">
        <v>45</v>
      </c>
    </row>
    <row r="200" spans="1:12">
      <c r="A200" t="s">
        <v>200</v>
      </c>
      <c r="B200" s="1">
        <f>_xlfn.XLOOKUP(A200,'VENDA MES'!A:A,'VENDA MES'!B:B,"0",0)/30</f>
        <v>1.1000000000000001</v>
      </c>
      <c r="C200" s="1">
        <f>SUM(_xlfn.XLOOKUP(A200,'VENDA MES'!A:A,'VENDA MES'!B:B,0,0),_xlfn.XLOOKUP(A200,'VENDA MES'!E:E,'VENDA MES'!F:F,"0",0))/60</f>
        <v>1.6666666666666667</v>
      </c>
      <c r="D200" s="1">
        <f>SUM(_xlfn.XLOOKUP(A200,'VENDA MES'!A:A,'VENDA MES'!B:B,"0",0),_xlfn.XLOOKUP(MEDIDAS!A200,'VENDA MES'!E:E,'VENDA MES'!F:F,"0",0),_xlfn.XLOOKUP(A200,'VENDA MES'!H:H,'VENDA MES'!I:I,"0",0))/90</f>
        <v>1.5111111111111111</v>
      </c>
      <c r="E200" s="1">
        <f>SUM(_xlfn.XLOOKUP(A200,'VENDA MES'!A:A,'VENDA MES'!B:B,"0",0),_xlfn.XLOOKUP(MEDIDAS!A200,'VENDA MES'!E:E,'VENDA MES'!F:F,"0",0),_xlfn.XLOOKUP(MEDIDAS!A200,'VENDA MES'!H:H,'VENDA MES'!I:I,"0",0),_xlfn.XLOOKUP(MEDIDAS!A200,'VENDA MES'!K:K,'VENDA MES'!L:L,"0",0))/120</f>
        <v>1.4750000000000001</v>
      </c>
      <c r="H200" s="10" t="s">
        <v>200</v>
      </c>
      <c r="I200">
        <v>18</v>
      </c>
      <c r="J200" s="7">
        <v>18</v>
      </c>
      <c r="K200" s="7">
        <v>36</v>
      </c>
      <c r="L200" s="7">
        <v>45</v>
      </c>
    </row>
    <row r="201" spans="1:12">
      <c r="A201" t="s">
        <v>201</v>
      </c>
      <c r="B201" s="1">
        <f>_xlfn.XLOOKUP(A201,'VENDA MES'!A:A,'VENDA MES'!B:B,"0",0)/30</f>
        <v>0.56666666666666665</v>
      </c>
      <c r="C201" s="1">
        <f>SUM(_xlfn.XLOOKUP(A201,'VENDA MES'!A:A,'VENDA MES'!B:B,0,0),_xlfn.XLOOKUP(A201,'VENDA MES'!E:E,'VENDA MES'!F:F,"0",0))/60</f>
        <v>0.95</v>
      </c>
      <c r="D201" s="1">
        <f>SUM(_xlfn.XLOOKUP(A201,'VENDA MES'!A:A,'VENDA MES'!B:B,"0",0),_xlfn.XLOOKUP(MEDIDAS!A201,'VENDA MES'!E:E,'VENDA MES'!F:F,"0",0),_xlfn.XLOOKUP(A201,'VENDA MES'!H:H,'VENDA MES'!I:I,"0",0))/90</f>
        <v>1.0666666666666667</v>
      </c>
      <c r="E201" s="1">
        <f>SUM(_xlfn.XLOOKUP(A201,'VENDA MES'!A:A,'VENDA MES'!B:B,"0",0),_xlfn.XLOOKUP(MEDIDAS!A201,'VENDA MES'!E:E,'VENDA MES'!F:F,"0",0),_xlfn.XLOOKUP(MEDIDAS!A201,'VENDA MES'!H:H,'VENDA MES'!I:I,"0",0),_xlfn.XLOOKUP(MEDIDAS!A201,'VENDA MES'!K:K,'VENDA MES'!L:L,"0",0))/120</f>
        <v>1.2333333333333334</v>
      </c>
      <c r="H201" s="10" t="s">
        <v>201</v>
      </c>
      <c r="I201">
        <v>18</v>
      </c>
      <c r="J201" s="7">
        <v>18</v>
      </c>
      <c r="K201" s="7">
        <v>36</v>
      </c>
      <c r="L201" s="7">
        <v>45</v>
      </c>
    </row>
    <row r="202" spans="1:12">
      <c r="A202" t="s">
        <v>202</v>
      </c>
      <c r="B202" s="1">
        <f>_xlfn.XLOOKUP(A202,'VENDA MES'!A:A,'VENDA MES'!B:B,"0",0)/30</f>
        <v>0.83333333333333337</v>
      </c>
      <c r="C202" s="1">
        <f>SUM(_xlfn.XLOOKUP(A202,'VENDA MES'!A:A,'VENDA MES'!B:B,0,0),_xlfn.XLOOKUP(A202,'VENDA MES'!E:E,'VENDA MES'!F:F,"0",0))/60</f>
        <v>1.5</v>
      </c>
      <c r="D202" s="1">
        <f>SUM(_xlfn.XLOOKUP(A202,'VENDA MES'!A:A,'VENDA MES'!B:B,"0",0),_xlfn.XLOOKUP(MEDIDAS!A202,'VENDA MES'!E:E,'VENDA MES'!F:F,"0",0),_xlfn.XLOOKUP(A202,'VENDA MES'!H:H,'VENDA MES'!I:I,"0",0))/90</f>
        <v>1.6333333333333333</v>
      </c>
      <c r="E202" s="1">
        <f>SUM(_xlfn.XLOOKUP(A202,'VENDA MES'!A:A,'VENDA MES'!B:B,"0",0),_xlfn.XLOOKUP(MEDIDAS!A202,'VENDA MES'!E:E,'VENDA MES'!F:F,"0",0),_xlfn.XLOOKUP(MEDIDAS!A202,'VENDA MES'!H:H,'VENDA MES'!I:I,"0",0),_xlfn.XLOOKUP(MEDIDAS!A202,'VENDA MES'!K:K,'VENDA MES'!L:L,"0",0))/120</f>
        <v>1.9916666666666667</v>
      </c>
      <c r="H202" s="10" t="s">
        <v>202</v>
      </c>
      <c r="I202">
        <v>18</v>
      </c>
      <c r="J202" s="7">
        <v>18</v>
      </c>
      <c r="K202" s="7">
        <v>36</v>
      </c>
      <c r="L202" s="7">
        <v>45</v>
      </c>
    </row>
    <row r="203" spans="1:12">
      <c r="A203" t="s">
        <v>203</v>
      </c>
      <c r="B203" s="1">
        <f>_xlfn.XLOOKUP(A203,'VENDA MES'!A:A,'VENDA MES'!B:B,"0",0)/30</f>
        <v>3.3333333333333333E-2</v>
      </c>
      <c r="C203" s="1">
        <f>SUM(_xlfn.XLOOKUP(A203,'VENDA MES'!A:A,'VENDA MES'!B:B,0,0),_xlfn.XLOOKUP(A203,'VENDA MES'!E:E,'VENDA MES'!F:F,"0",0))/60</f>
        <v>0.38333333333333336</v>
      </c>
      <c r="D203" s="1">
        <f>SUM(_xlfn.XLOOKUP(A203,'VENDA MES'!A:A,'VENDA MES'!B:B,"0",0),_xlfn.XLOOKUP(MEDIDAS!A203,'VENDA MES'!E:E,'VENDA MES'!F:F,"0",0),_xlfn.XLOOKUP(A203,'VENDA MES'!H:H,'VENDA MES'!I:I,"0",0))/90</f>
        <v>0.88888888888888884</v>
      </c>
      <c r="E203" s="1">
        <f>SUM(_xlfn.XLOOKUP(A203,'VENDA MES'!A:A,'VENDA MES'!B:B,"0",0),_xlfn.XLOOKUP(MEDIDAS!A203,'VENDA MES'!E:E,'VENDA MES'!F:F,"0",0),_xlfn.XLOOKUP(MEDIDAS!A203,'VENDA MES'!H:H,'VENDA MES'!I:I,"0",0),_xlfn.XLOOKUP(MEDIDAS!A203,'VENDA MES'!K:K,'VENDA MES'!L:L,"0",0))/120</f>
        <v>1.2416666666666667</v>
      </c>
      <c r="H203" s="10" t="s">
        <v>203</v>
      </c>
      <c r="I203">
        <v>24</v>
      </c>
      <c r="J203" s="7">
        <v>24</v>
      </c>
      <c r="K203" s="7">
        <v>48</v>
      </c>
      <c r="L203" s="7">
        <v>60</v>
      </c>
    </row>
    <row r="204" spans="1:12">
      <c r="A204" t="s">
        <v>204</v>
      </c>
      <c r="B204" s="1">
        <f>_xlfn.XLOOKUP(A204,'VENDA MES'!A:A,'VENDA MES'!B:B,"0",0)/30</f>
        <v>0.6333333333333333</v>
      </c>
      <c r="C204" s="1">
        <f>SUM(_xlfn.XLOOKUP(A204,'VENDA MES'!A:A,'VENDA MES'!B:B,0,0),_xlfn.XLOOKUP(A204,'VENDA MES'!E:E,'VENDA MES'!F:F,"0",0))/60</f>
        <v>0.7</v>
      </c>
      <c r="D204" s="1">
        <f>SUM(_xlfn.XLOOKUP(A204,'VENDA MES'!A:A,'VENDA MES'!B:B,"0",0),_xlfn.XLOOKUP(MEDIDAS!A204,'VENDA MES'!E:E,'VENDA MES'!F:F,"0",0),_xlfn.XLOOKUP(A204,'VENDA MES'!H:H,'VENDA MES'!I:I,"0",0))/90</f>
        <v>1.5111111111111111</v>
      </c>
      <c r="E204" s="1">
        <f>SUM(_xlfn.XLOOKUP(A204,'VENDA MES'!A:A,'VENDA MES'!B:B,"0",0),_xlfn.XLOOKUP(MEDIDAS!A204,'VENDA MES'!E:E,'VENDA MES'!F:F,"0",0),_xlfn.XLOOKUP(MEDIDAS!A204,'VENDA MES'!H:H,'VENDA MES'!I:I,"0",0),_xlfn.XLOOKUP(MEDIDAS!A204,'VENDA MES'!K:K,'VENDA MES'!L:L,"0",0))/120</f>
        <v>2.1583333333333332</v>
      </c>
      <c r="H204" s="10" t="s">
        <v>204</v>
      </c>
      <c r="I204">
        <v>24</v>
      </c>
      <c r="J204" s="7">
        <v>24</v>
      </c>
      <c r="K204" s="7">
        <v>48</v>
      </c>
      <c r="L204" s="7">
        <v>60</v>
      </c>
    </row>
    <row r="205" spans="1:12">
      <c r="A205" t="s">
        <v>205</v>
      </c>
      <c r="B205" s="1">
        <f>_xlfn.XLOOKUP(A205,'VENDA MES'!A:A,'VENDA MES'!B:B,"0",0)/30</f>
        <v>1.0333333333333334</v>
      </c>
      <c r="C205" s="1">
        <f>SUM(_xlfn.XLOOKUP(A205,'VENDA MES'!A:A,'VENDA MES'!B:B,0,0),_xlfn.XLOOKUP(A205,'VENDA MES'!E:E,'VENDA MES'!F:F,"0",0))/60</f>
        <v>1.9833333333333334</v>
      </c>
      <c r="D205" s="1">
        <f>SUM(_xlfn.XLOOKUP(A205,'VENDA MES'!A:A,'VENDA MES'!B:B,"0",0),_xlfn.XLOOKUP(MEDIDAS!A205,'VENDA MES'!E:E,'VENDA MES'!F:F,"0",0),_xlfn.XLOOKUP(A205,'VENDA MES'!H:H,'VENDA MES'!I:I,"0",0))/90</f>
        <v>2.3333333333333335</v>
      </c>
      <c r="E205" s="1">
        <f>SUM(_xlfn.XLOOKUP(A205,'VENDA MES'!A:A,'VENDA MES'!B:B,"0",0),_xlfn.XLOOKUP(MEDIDAS!A205,'VENDA MES'!E:E,'VENDA MES'!F:F,"0",0),_xlfn.XLOOKUP(MEDIDAS!A205,'VENDA MES'!H:H,'VENDA MES'!I:I,"0",0),_xlfn.XLOOKUP(MEDIDAS!A205,'VENDA MES'!K:K,'VENDA MES'!L:L,"0",0))/120</f>
        <v>2.6083333333333334</v>
      </c>
      <c r="H205" s="10" t="s">
        <v>205</v>
      </c>
      <c r="I205">
        <v>24</v>
      </c>
      <c r="J205" s="7">
        <v>24</v>
      </c>
      <c r="K205" s="7">
        <v>48</v>
      </c>
      <c r="L205" s="7">
        <v>60</v>
      </c>
    </row>
    <row r="206" spans="1:12">
      <c r="A206" t="s">
        <v>206</v>
      </c>
      <c r="B206" s="1">
        <f>_xlfn.XLOOKUP(A206,'VENDA MES'!A:A,'VENDA MES'!B:B,"0",0)/30</f>
        <v>0.5</v>
      </c>
      <c r="C206" s="1">
        <f>SUM(_xlfn.XLOOKUP(A206,'VENDA MES'!A:A,'VENDA MES'!B:B,0,0),_xlfn.XLOOKUP(A206,'VENDA MES'!E:E,'VENDA MES'!F:F,"0",0))/60</f>
        <v>1.0166666666666666</v>
      </c>
      <c r="D206" s="1">
        <f>SUM(_xlfn.XLOOKUP(A206,'VENDA MES'!A:A,'VENDA MES'!B:B,"0",0),_xlfn.XLOOKUP(MEDIDAS!A206,'VENDA MES'!E:E,'VENDA MES'!F:F,"0",0),_xlfn.XLOOKUP(A206,'VENDA MES'!H:H,'VENDA MES'!I:I,"0",0))/90</f>
        <v>1.2444444444444445</v>
      </c>
      <c r="E206" s="1">
        <f>SUM(_xlfn.XLOOKUP(A206,'VENDA MES'!A:A,'VENDA MES'!B:B,"0",0),_xlfn.XLOOKUP(MEDIDAS!A206,'VENDA MES'!E:E,'VENDA MES'!F:F,"0",0),_xlfn.XLOOKUP(MEDIDAS!A206,'VENDA MES'!H:H,'VENDA MES'!I:I,"0",0),_xlfn.XLOOKUP(MEDIDAS!A206,'VENDA MES'!K:K,'VENDA MES'!L:L,"0",0))/120</f>
        <v>1.0249999999999999</v>
      </c>
      <c r="H206" s="10" t="s">
        <v>206</v>
      </c>
      <c r="I206">
        <v>24</v>
      </c>
      <c r="J206" s="7">
        <v>24</v>
      </c>
      <c r="K206" s="7">
        <v>48</v>
      </c>
      <c r="L206" s="7">
        <v>60</v>
      </c>
    </row>
    <row r="207" spans="1:12">
      <c r="A207" t="s">
        <v>207</v>
      </c>
      <c r="B207" s="1">
        <f>_xlfn.XLOOKUP(A207,'VENDA MES'!A:A,'VENDA MES'!B:B,"0",0)/30</f>
        <v>0.43333333333333335</v>
      </c>
      <c r="C207" s="1">
        <f>SUM(_xlfn.XLOOKUP(A207,'VENDA MES'!A:A,'VENDA MES'!B:B,0,0),_xlfn.XLOOKUP(A207,'VENDA MES'!E:E,'VENDA MES'!F:F,"0",0))/60</f>
        <v>0.73333333333333328</v>
      </c>
      <c r="D207" s="1">
        <f>SUM(_xlfn.XLOOKUP(A207,'VENDA MES'!A:A,'VENDA MES'!B:B,"0",0),_xlfn.XLOOKUP(MEDIDAS!A207,'VENDA MES'!E:E,'VENDA MES'!F:F,"0",0),_xlfn.XLOOKUP(A207,'VENDA MES'!H:H,'VENDA MES'!I:I,"0",0))/90</f>
        <v>1.0666666666666667</v>
      </c>
      <c r="E207" s="1">
        <f>SUM(_xlfn.XLOOKUP(A207,'VENDA MES'!A:A,'VENDA MES'!B:B,"0",0),_xlfn.XLOOKUP(MEDIDAS!A207,'VENDA MES'!E:E,'VENDA MES'!F:F,"0",0),_xlfn.XLOOKUP(MEDIDAS!A207,'VENDA MES'!H:H,'VENDA MES'!I:I,"0",0),_xlfn.XLOOKUP(MEDIDAS!A207,'VENDA MES'!K:K,'VENDA MES'!L:L,"0",0))/120</f>
        <v>1.1833333333333333</v>
      </c>
      <c r="H207" s="10" t="s">
        <v>207</v>
      </c>
      <c r="I207">
        <v>24</v>
      </c>
      <c r="J207" s="7">
        <v>24</v>
      </c>
      <c r="K207" s="7">
        <v>48</v>
      </c>
      <c r="L207" s="7">
        <v>60</v>
      </c>
    </row>
    <row r="208" spans="1:12">
      <c r="A208" t="s">
        <v>231</v>
      </c>
      <c r="B208" s="1">
        <f>_xlfn.XLOOKUP(A208,'VENDA MES'!A:A,'VENDA MES'!B:B,"0",0)/30</f>
        <v>0</v>
      </c>
      <c r="C208" s="1">
        <f>SUM(_xlfn.XLOOKUP(A208,'VENDA MES'!A:A,'VENDA MES'!B:B,0,0),_xlfn.XLOOKUP(A208,'VENDA MES'!E:E,'VENDA MES'!F:F,"0",0))/60</f>
        <v>0.41666666666666669</v>
      </c>
      <c r="D208" s="1">
        <f>SUM(_xlfn.XLOOKUP(A208,'VENDA MES'!A:A,'VENDA MES'!B:B,"0",0),_xlfn.XLOOKUP(MEDIDAS!A208,'VENDA MES'!E:E,'VENDA MES'!F:F,"0",0),_xlfn.XLOOKUP(A208,'VENDA MES'!H:H,'VENDA MES'!I:I,"0",0))/90</f>
        <v>0.8</v>
      </c>
      <c r="E208" s="1">
        <f>SUM(_xlfn.XLOOKUP(A208,'VENDA MES'!A:A,'VENDA MES'!B:B,"0",0),_xlfn.XLOOKUP(MEDIDAS!A208,'VENDA MES'!E:E,'VENDA MES'!F:F,"0",0),_xlfn.XLOOKUP(MEDIDAS!A208,'VENDA MES'!H:H,'VENDA MES'!I:I,"0",0),_xlfn.XLOOKUP(MEDIDAS!A208,'VENDA MES'!K:K,'VENDA MES'!L:L,"0",0))/120</f>
        <v>1.0666666666666667</v>
      </c>
      <c r="H208" s="10" t="s">
        <v>231</v>
      </c>
      <c r="I208">
        <v>24</v>
      </c>
      <c r="J208" s="7">
        <v>24</v>
      </c>
      <c r="K208" s="7">
        <v>48</v>
      </c>
      <c r="L208" s="7">
        <v>60</v>
      </c>
    </row>
    <row r="209" spans="1:12">
      <c r="A209" t="s">
        <v>208</v>
      </c>
      <c r="B209" s="1">
        <f>_xlfn.XLOOKUP(A209,'VENDA MES'!A:A,'VENDA MES'!B:B,"0",0)/30</f>
        <v>0.33333333333333331</v>
      </c>
      <c r="C209" s="1">
        <f>SUM(_xlfn.XLOOKUP(A209,'VENDA MES'!A:A,'VENDA MES'!B:B,0,0),_xlfn.XLOOKUP(A209,'VENDA MES'!E:E,'VENDA MES'!F:F,"0",0))/60</f>
        <v>1.5166666666666666</v>
      </c>
      <c r="D209" s="1">
        <f>SUM(_xlfn.XLOOKUP(A209,'VENDA MES'!A:A,'VENDA MES'!B:B,"0",0),_xlfn.XLOOKUP(MEDIDAS!A209,'VENDA MES'!E:E,'VENDA MES'!F:F,"0",0),_xlfn.XLOOKUP(A209,'VENDA MES'!H:H,'VENDA MES'!I:I,"0",0))/90</f>
        <v>1.8444444444444446</v>
      </c>
      <c r="E209" s="1">
        <f>SUM(_xlfn.XLOOKUP(A209,'VENDA MES'!A:A,'VENDA MES'!B:B,"0",0),_xlfn.XLOOKUP(MEDIDAS!A209,'VENDA MES'!E:E,'VENDA MES'!F:F,"0",0),_xlfn.XLOOKUP(MEDIDAS!A209,'VENDA MES'!H:H,'VENDA MES'!I:I,"0",0),_xlfn.XLOOKUP(MEDIDAS!A209,'VENDA MES'!K:K,'VENDA MES'!L:L,"0",0))/120</f>
        <v>1.925</v>
      </c>
      <c r="H209" s="10" t="s">
        <v>208</v>
      </c>
      <c r="I209">
        <v>24</v>
      </c>
      <c r="J209" s="7">
        <v>24</v>
      </c>
      <c r="K209" s="7">
        <v>48</v>
      </c>
      <c r="L209" s="7">
        <v>60</v>
      </c>
    </row>
    <row r="210" spans="1:12">
      <c r="A210" t="s">
        <v>210</v>
      </c>
      <c r="B210" s="1">
        <f>_xlfn.XLOOKUP(A210,'VENDA MES'!A:A,'VENDA MES'!B:B,"0",0)/30</f>
        <v>1</v>
      </c>
      <c r="C210" s="1">
        <f>SUM(_xlfn.XLOOKUP(A210,'VENDA MES'!A:A,'VENDA MES'!B:B,0,0),_xlfn.XLOOKUP(A210,'VENDA MES'!E:E,'VENDA MES'!F:F,"0",0))/60</f>
        <v>1.0333333333333334</v>
      </c>
      <c r="D210" s="1">
        <f>SUM(_xlfn.XLOOKUP(A210,'VENDA MES'!A:A,'VENDA MES'!B:B,"0",0),_xlfn.XLOOKUP(MEDIDAS!A210,'VENDA MES'!E:E,'VENDA MES'!F:F,"0",0),_xlfn.XLOOKUP(A210,'VENDA MES'!H:H,'VENDA MES'!I:I,"0",0))/90</f>
        <v>1.2666666666666666</v>
      </c>
      <c r="E210" s="1">
        <f>SUM(_xlfn.XLOOKUP(A210,'VENDA MES'!A:A,'VENDA MES'!B:B,"0",0),_xlfn.XLOOKUP(MEDIDAS!A210,'VENDA MES'!E:E,'VENDA MES'!F:F,"0",0),_xlfn.XLOOKUP(MEDIDAS!A210,'VENDA MES'!H:H,'VENDA MES'!I:I,"0",0),_xlfn.XLOOKUP(MEDIDAS!A210,'VENDA MES'!K:K,'VENDA MES'!L:L,"0",0))/120</f>
        <v>1.35</v>
      </c>
      <c r="H210" s="10" t="s">
        <v>210</v>
      </c>
      <c r="I210">
        <v>24</v>
      </c>
      <c r="J210" s="7">
        <v>24</v>
      </c>
      <c r="K210" s="7">
        <v>48</v>
      </c>
      <c r="L210" s="7">
        <v>60</v>
      </c>
    </row>
    <row r="211" spans="1:12">
      <c r="A211" t="s">
        <v>211</v>
      </c>
      <c r="B211" s="1">
        <f>_xlfn.XLOOKUP(A211,'VENDA MES'!A:A,'VENDA MES'!B:B,"0",0)/30</f>
        <v>1.5333333333333334</v>
      </c>
      <c r="C211" s="1">
        <f>SUM(_xlfn.XLOOKUP(A211,'VENDA MES'!A:A,'VENDA MES'!B:B,0,0),_xlfn.XLOOKUP(A211,'VENDA MES'!E:E,'VENDA MES'!F:F,"0",0))/60</f>
        <v>1.55</v>
      </c>
      <c r="D211" s="1">
        <f>SUM(_xlfn.XLOOKUP(A211,'VENDA MES'!A:A,'VENDA MES'!B:B,"0",0),_xlfn.XLOOKUP(MEDIDAS!A211,'VENDA MES'!E:E,'VENDA MES'!F:F,"0",0),_xlfn.XLOOKUP(A211,'VENDA MES'!H:H,'VENDA MES'!I:I,"0",0))/90</f>
        <v>1.8</v>
      </c>
      <c r="E211" s="1">
        <f>SUM(_xlfn.XLOOKUP(A211,'VENDA MES'!A:A,'VENDA MES'!B:B,"0",0),_xlfn.XLOOKUP(MEDIDAS!A211,'VENDA MES'!E:E,'VENDA MES'!F:F,"0",0),_xlfn.XLOOKUP(MEDIDAS!A211,'VENDA MES'!H:H,'VENDA MES'!I:I,"0",0),_xlfn.XLOOKUP(MEDIDAS!A211,'VENDA MES'!K:K,'VENDA MES'!L:L,"0",0))/120</f>
        <v>1.7666666666666666</v>
      </c>
      <c r="H211" s="10" t="s">
        <v>211</v>
      </c>
      <c r="I211">
        <v>24</v>
      </c>
      <c r="J211" s="7">
        <v>24</v>
      </c>
      <c r="K211" s="7">
        <v>48</v>
      </c>
      <c r="L211" s="7">
        <v>60</v>
      </c>
    </row>
    <row r="212" spans="1:12">
      <c r="A212" t="s">
        <v>212</v>
      </c>
      <c r="B212" s="1">
        <f>_xlfn.XLOOKUP(A212,'VENDA MES'!A:A,'VENDA MES'!B:B,"0",0)/30</f>
        <v>0.93333333333333335</v>
      </c>
      <c r="C212" s="1">
        <f>SUM(_xlfn.XLOOKUP(A212,'VENDA MES'!A:A,'VENDA MES'!B:B,0,0),_xlfn.XLOOKUP(A212,'VENDA MES'!E:E,'VENDA MES'!F:F,"0",0))/60</f>
        <v>1.3333333333333333</v>
      </c>
      <c r="D212" s="1">
        <f>SUM(_xlfn.XLOOKUP(A212,'VENDA MES'!A:A,'VENDA MES'!B:B,"0",0),_xlfn.XLOOKUP(MEDIDAS!A212,'VENDA MES'!E:E,'VENDA MES'!F:F,"0",0),_xlfn.XLOOKUP(A212,'VENDA MES'!H:H,'VENDA MES'!I:I,"0",0))/90</f>
        <v>1.5777777777777777</v>
      </c>
      <c r="E212" s="1">
        <f>SUM(_xlfn.XLOOKUP(A212,'VENDA MES'!A:A,'VENDA MES'!B:B,"0",0),_xlfn.XLOOKUP(MEDIDAS!A212,'VENDA MES'!E:E,'VENDA MES'!F:F,"0",0),_xlfn.XLOOKUP(MEDIDAS!A212,'VENDA MES'!H:H,'VENDA MES'!I:I,"0",0),_xlfn.XLOOKUP(MEDIDAS!A212,'VENDA MES'!K:K,'VENDA MES'!L:L,"0",0))/120</f>
        <v>1.7166666666666666</v>
      </c>
      <c r="H212" s="10" t="s">
        <v>212</v>
      </c>
      <c r="I212">
        <v>24</v>
      </c>
      <c r="J212" s="7">
        <v>24</v>
      </c>
      <c r="K212" s="7">
        <v>48</v>
      </c>
      <c r="L212" s="7">
        <v>60</v>
      </c>
    </row>
    <row r="213" spans="1:12">
      <c r="A213" t="s">
        <v>213</v>
      </c>
      <c r="B213" s="1">
        <f>_xlfn.XLOOKUP(A213,'VENDA MES'!A:A,'VENDA MES'!B:B,"0",0)/30</f>
        <v>0.83333333333333337</v>
      </c>
      <c r="C213" s="1">
        <f>SUM(_xlfn.XLOOKUP(A213,'VENDA MES'!A:A,'VENDA MES'!B:B,0,0),_xlfn.XLOOKUP(A213,'VENDA MES'!E:E,'VENDA MES'!F:F,"0",0))/60</f>
        <v>0.95</v>
      </c>
      <c r="D213" s="1">
        <f>SUM(_xlfn.XLOOKUP(A213,'VENDA MES'!A:A,'VENDA MES'!B:B,"0",0),_xlfn.XLOOKUP(MEDIDAS!A213,'VENDA MES'!E:E,'VENDA MES'!F:F,"0",0),_xlfn.XLOOKUP(A213,'VENDA MES'!H:H,'VENDA MES'!I:I,"0",0))/90</f>
        <v>1.3333333333333333</v>
      </c>
      <c r="E213" s="1">
        <f>SUM(_xlfn.XLOOKUP(A213,'VENDA MES'!A:A,'VENDA MES'!B:B,"0",0),_xlfn.XLOOKUP(MEDIDAS!A213,'VENDA MES'!E:E,'VENDA MES'!F:F,"0",0),_xlfn.XLOOKUP(MEDIDAS!A213,'VENDA MES'!H:H,'VENDA MES'!I:I,"0",0),_xlfn.XLOOKUP(MEDIDAS!A213,'VENDA MES'!K:K,'VENDA MES'!L:L,"0",0))/120</f>
        <v>1.4666666666666666</v>
      </c>
      <c r="H213" s="10" t="s">
        <v>213</v>
      </c>
      <c r="I213">
        <v>12</v>
      </c>
      <c r="J213" s="7">
        <v>12</v>
      </c>
      <c r="K213" s="7">
        <v>24</v>
      </c>
      <c r="L213" s="7">
        <v>30</v>
      </c>
    </row>
    <row r="214" spans="1:12">
      <c r="A214" t="s">
        <v>214</v>
      </c>
      <c r="B214" s="1">
        <f>_xlfn.XLOOKUP(A214,'VENDA MES'!A:A,'VENDA MES'!B:B,"0",0)/30</f>
        <v>0.6333333333333333</v>
      </c>
      <c r="C214" s="1">
        <f>SUM(_xlfn.XLOOKUP(A214,'VENDA MES'!A:A,'VENDA MES'!B:B,0,0),_xlfn.XLOOKUP(A214,'VENDA MES'!E:E,'VENDA MES'!F:F,"0",0))/60</f>
        <v>1.2833333333333334</v>
      </c>
      <c r="D214" s="1">
        <f>SUM(_xlfn.XLOOKUP(A214,'VENDA MES'!A:A,'VENDA MES'!B:B,"0",0),_xlfn.XLOOKUP(MEDIDAS!A214,'VENDA MES'!E:E,'VENDA MES'!F:F,"0",0),_xlfn.XLOOKUP(A214,'VENDA MES'!H:H,'VENDA MES'!I:I,"0",0))/90</f>
        <v>1.5111111111111111</v>
      </c>
      <c r="E214" s="1">
        <f>SUM(_xlfn.XLOOKUP(A214,'VENDA MES'!A:A,'VENDA MES'!B:B,"0",0),_xlfn.XLOOKUP(MEDIDAS!A214,'VENDA MES'!E:E,'VENDA MES'!F:F,"0",0),_xlfn.XLOOKUP(MEDIDAS!A214,'VENDA MES'!H:H,'VENDA MES'!I:I,"0",0),_xlfn.XLOOKUP(MEDIDAS!A214,'VENDA MES'!K:K,'VENDA MES'!L:L,"0",0))/120</f>
        <v>1.6</v>
      </c>
      <c r="H214" s="10" t="s">
        <v>214</v>
      </c>
      <c r="I214">
        <v>12</v>
      </c>
      <c r="J214" s="7">
        <v>12</v>
      </c>
      <c r="K214" s="7">
        <v>24</v>
      </c>
      <c r="L214" s="7">
        <v>30</v>
      </c>
    </row>
    <row r="215" spans="1:12">
      <c r="A215" t="s">
        <v>215</v>
      </c>
      <c r="B215" s="1">
        <f>_xlfn.XLOOKUP(A215,'VENDA MES'!A:A,'VENDA MES'!B:B,"0",0)/30</f>
        <v>0.83333333333333337</v>
      </c>
      <c r="C215" s="1">
        <f>SUM(_xlfn.XLOOKUP(A215,'VENDA MES'!A:A,'VENDA MES'!B:B,0,0),_xlfn.XLOOKUP(A215,'VENDA MES'!E:E,'VENDA MES'!F:F,"0",0))/60</f>
        <v>1.1666666666666667</v>
      </c>
      <c r="D215" s="1">
        <f>SUM(_xlfn.XLOOKUP(A215,'VENDA MES'!A:A,'VENDA MES'!B:B,"0",0),_xlfn.XLOOKUP(MEDIDAS!A215,'VENDA MES'!E:E,'VENDA MES'!F:F,"0",0),_xlfn.XLOOKUP(A215,'VENDA MES'!H:H,'VENDA MES'!I:I,"0",0))/90</f>
        <v>1.8222222222222222</v>
      </c>
      <c r="E215" s="1">
        <f>SUM(_xlfn.XLOOKUP(A215,'VENDA MES'!A:A,'VENDA MES'!B:B,"0",0),_xlfn.XLOOKUP(MEDIDAS!A215,'VENDA MES'!E:E,'VENDA MES'!F:F,"0",0),_xlfn.XLOOKUP(MEDIDAS!A215,'VENDA MES'!H:H,'VENDA MES'!I:I,"0",0),_xlfn.XLOOKUP(MEDIDAS!A215,'VENDA MES'!K:K,'VENDA MES'!L:L,"0",0))/120</f>
        <v>1.8916666666666666</v>
      </c>
      <c r="H215" s="10" t="s">
        <v>215</v>
      </c>
      <c r="I215">
        <v>12</v>
      </c>
      <c r="J215" s="7">
        <v>12</v>
      </c>
      <c r="K215" s="7">
        <v>24</v>
      </c>
      <c r="L215" s="7">
        <v>30</v>
      </c>
    </row>
    <row r="216" spans="1:12">
      <c r="A216" t="s">
        <v>216</v>
      </c>
      <c r="B216" s="1">
        <f>_xlfn.XLOOKUP(A216,'VENDA MES'!A:A,'VENDA MES'!B:B,"0",0)/30</f>
        <v>0.56666666666666665</v>
      </c>
      <c r="C216" s="1">
        <f>SUM(_xlfn.XLOOKUP(A216,'VENDA MES'!A:A,'VENDA MES'!B:B,0,0),_xlfn.XLOOKUP(A216,'VENDA MES'!E:E,'VENDA MES'!F:F,"0",0))/60</f>
        <v>0.85</v>
      </c>
      <c r="D216" s="1">
        <f>SUM(_xlfn.XLOOKUP(A216,'VENDA MES'!A:A,'VENDA MES'!B:B,"0",0),_xlfn.XLOOKUP(MEDIDAS!A216,'VENDA MES'!E:E,'VENDA MES'!F:F,"0",0),_xlfn.XLOOKUP(A216,'VENDA MES'!H:H,'VENDA MES'!I:I,"0",0))/90</f>
        <v>1.1888888888888889</v>
      </c>
      <c r="E216" s="1">
        <f>SUM(_xlfn.XLOOKUP(A216,'VENDA MES'!A:A,'VENDA MES'!B:B,"0",0),_xlfn.XLOOKUP(MEDIDAS!A216,'VENDA MES'!E:E,'VENDA MES'!F:F,"0",0),_xlfn.XLOOKUP(MEDIDAS!A216,'VENDA MES'!H:H,'VENDA MES'!I:I,"0",0),_xlfn.XLOOKUP(MEDIDAS!A216,'VENDA MES'!K:K,'VENDA MES'!L:L,"0",0))/120</f>
        <v>1.5833333333333333</v>
      </c>
      <c r="H216" s="10" t="s">
        <v>216</v>
      </c>
      <c r="I216">
        <v>12</v>
      </c>
      <c r="J216" s="7">
        <v>12</v>
      </c>
      <c r="K216" s="7">
        <v>24</v>
      </c>
      <c r="L216" s="7">
        <v>30</v>
      </c>
    </row>
    <row r="217" spans="1:12">
      <c r="A217" t="s">
        <v>217</v>
      </c>
      <c r="B217" s="1">
        <f>_xlfn.XLOOKUP(A217,'VENDA MES'!A:A,'VENDA MES'!B:B,"0",0)/30</f>
        <v>0.96666666666666667</v>
      </c>
      <c r="C217" s="1">
        <f>SUM(_xlfn.XLOOKUP(A217,'VENDA MES'!A:A,'VENDA MES'!B:B,0,0),_xlfn.XLOOKUP(A217,'VENDA MES'!E:E,'VENDA MES'!F:F,"0",0))/60</f>
        <v>1.1666666666666667</v>
      </c>
      <c r="D217" s="1">
        <f>SUM(_xlfn.XLOOKUP(A217,'VENDA MES'!A:A,'VENDA MES'!B:B,"0",0),_xlfn.XLOOKUP(MEDIDAS!A217,'VENDA MES'!E:E,'VENDA MES'!F:F,"0",0),_xlfn.XLOOKUP(A217,'VENDA MES'!H:H,'VENDA MES'!I:I,"0",0))/90</f>
        <v>1.3333333333333333</v>
      </c>
      <c r="E217" s="1">
        <f>SUM(_xlfn.XLOOKUP(A217,'VENDA MES'!A:A,'VENDA MES'!B:B,"0",0),_xlfn.XLOOKUP(MEDIDAS!A217,'VENDA MES'!E:E,'VENDA MES'!F:F,"0",0),_xlfn.XLOOKUP(MEDIDAS!A217,'VENDA MES'!H:H,'VENDA MES'!I:I,"0",0),_xlfn.XLOOKUP(MEDIDAS!A217,'VENDA MES'!K:K,'VENDA MES'!L:L,"0",0))/120</f>
        <v>1.4916666666666667</v>
      </c>
      <c r="H217" s="10" t="s">
        <v>217</v>
      </c>
      <c r="I217">
        <v>12</v>
      </c>
      <c r="J217" s="7">
        <v>12</v>
      </c>
      <c r="K217" s="7">
        <v>24</v>
      </c>
      <c r="L217" s="7">
        <v>30</v>
      </c>
    </row>
    <row r="218" spans="1:12">
      <c r="A218" t="s">
        <v>242</v>
      </c>
      <c r="B218" s="1">
        <f>_xlfn.XLOOKUP(A218,'VENDA MES'!A:A,'VENDA MES'!B:B,"0",0)/30</f>
        <v>0</v>
      </c>
      <c r="C218" s="1">
        <f>SUM(_xlfn.XLOOKUP(A218,'VENDA MES'!A:A,'VENDA MES'!B:B,0,0),_xlfn.XLOOKUP(A218,'VENDA MES'!E:E,'VENDA MES'!F:F,"0",0))/60</f>
        <v>0.75</v>
      </c>
      <c r="D218" s="1">
        <f>SUM(_xlfn.XLOOKUP(A218,'VENDA MES'!A:A,'VENDA MES'!B:B,"0",0),_xlfn.XLOOKUP(MEDIDAS!A218,'VENDA MES'!E:E,'VENDA MES'!F:F,"0",0),_xlfn.XLOOKUP(A218,'VENDA MES'!H:H,'VENDA MES'!I:I,"0",0))/90</f>
        <v>1.0888888888888888</v>
      </c>
      <c r="E218" s="1">
        <f>SUM(_xlfn.XLOOKUP(A218,'VENDA MES'!A:A,'VENDA MES'!B:B,"0",0),_xlfn.XLOOKUP(MEDIDAS!A218,'VENDA MES'!E:E,'VENDA MES'!F:F,"0",0),_xlfn.XLOOKUP(MEDIDAS!A218,'VENDA MES'!H:H,'VENDA MES'!I:I,"0",0),_xlfn.XLOOKUP(MEDIDAS!A218,'VENDA MES'!K:K,'VENDA MES'!L:L,"0",0))/120</f>
        <v>1.175</v>
      </c>
      <c r="H218" s="10" t="s">
        <v>242</v>
      </c>
      <c r="I218">
        <v>12</v>
      </c>
      <c r="J218" s="7">
        <v>12</v>
      </c>
      <c r="K218" s="7">
        <v>24</v>
      </c>
      <c r="L218" s="7">
        <v>30</v>
      </c>
    </row>
    <row r="219" spans="1:12">
      <c r="A219" t="s">
        <v>218</v>
      </c>
      <c r="B219" s="1">
        <f>_xlfn.XLOOKUP(A219,'VENDA MES'!A:A,'VENDA MES'!B:B,"0",0)/30</f>
        <v>1.2333333333333334</v>
      </c>
      <c r="C219" s="1">
        <f>SUM(_xlfn.XLOOKUP(A219,'VENDA MES'!A:A,'VENDA MES'!B:B,0,0),_xlfn.XLOOKUP(A219,'VENDA MES'!E:E,'VENDA MES'!F:F,"0",0))/60</f>
        <v>1.55</v>
      </c>
      <c r="D219" s="1">
        <f>SUM(_xlfn.XLOOKUP(A219,'VENDA MES'!A:A,'VENDA MES'!B:B,"0",0),_xlfn.XLOOKUP(MEDIDAS!A219,'VENDA MES'!E:E,'VENDA MES'!F:F,"0",0),_xlfn.XLOOKUP(A219,'VENDA MES'!H:H,'VENDA MES'!I:I,"0",0))/90</f>
        <v>1.2777777777777777</v>
      </c>
      <c r="E219" s="1">
        <f>SUM(_xlfn.XLOOKUP(A219,'VENDA MES'!A:A,'VENDA MES'!B:B,"0",0),_xlfn.XLOOKUP(MEDIDAS!A219,'VENDA MES'!E:E,'VENDA MES'!F:F,"0",0),_xlfn.XLOOKUP(MEDIDAS!A219,'VENDA MES'!H:H,'VENDA MES'!I:I,"0",0),_xlfn.XLOOKUP(MEDIDAS!A219,'VENDA MES'!K:K,'VENDA MES'!L:L,"0",0))/120</f>
        <v>1.375</v>
      </c>
      <c r="H219" s="10" t="s">
        <v>218</v>
      </c>
      <c r="I219">
        <v>12</v>
      </c>
      <c r="J219" s="7">
        <v>12</v>
      </c>
      <c r="K219" s="7">
        <v>24</v>
      </c>
      <c r="L219" s="7">
        <v>30</v>
      </c>
    </row>
    <row r="220" spans="1:12">
      <c r="A220" t="s">
        <v>219</v>
      </c>
      <c r="B220" s="1">
        <f>_xlfn.XLOOKUP(A220,'VENDA MES'!A:A,'VENDA MES'!B:B,"0",0)/30</f>
        <v>1.1333333333333333</v>
      </c>
      <c r="C220" s="1">
        <f>SUM(_xlfn.XLOOKUP(A220,'VENDA MES'!A:A,'VENDA MES'!B:B,0,0),_xlfn.XLOOKUP(A220,'VENDA MES'!E:E,'VENDA MES'!F:F,"0",0))/60</f>
        <v>1.85</v>
      </c>
      <c r="D220" s="1">
        <f>SUM(_xlfn.XLOOKUP(A220,'VENDA MES'!A:A,'VENDA MES'!B:B,"0",0),_xlfn.XLOOKUP(MEDIDAS!A220,'VENDA MES'!E:E,'VENDA MES'!F:F,"0",0),_xlfn.XLOOKUP(A220,'VENDA MES'!H:H,'VENDA MES'!I:I,"0",0))/90</f>
        <v>1.9444444444444444</v>
      </c>
      <c r="E220" s="1">
        <f>SUM(_xlfn.XLOOKUP(A220,'VENDA MES'!A:A,'VENDA MES'!B:B,"0",0),_xlfn.XLOOKUP(MEDIDAS!A220,'VENDA MES'!E:E,'VENDA MES'!F:F,"0",0),_xlfn.XLOOKUP(MEDIDAS!A220,'VENDA MES'!H:H,'VENDA MES'!I:I,"0",0),_xlfn.XLOOKUP(MEDIDAS!A220,'VENDA MES'!K:K,'VENDA MES'!L:L,"0",0))/120</f>
        <v>1.9</v>
      </c>
      <c r="H220" s="10" t="s">
        <v>219</v>
      </c>
      <c r="I220">
        <v>12</v>
      </c>
      <c r="J220" s="7">
        <v>12</v>
      </c>
      <c r="K220" s="7">
        <v>24</v>
      </c>
      <c r="L220" s="7">
        <v>30</v>
      </c>
    </row>
    <row r="221" spans="1:12">
      <c r="A221" t="s">
        <v>221</v>
      </c>
      <c r="B221" s="1">
        <f>_xlfn.XLOOKUP(A221,'VENDA MES'!A:A,'VENDA MES'!B:B,"0",0)/30</f>
        <v>0.36666666666666664</v>
      </c>
      <c r="C221" s="1">
        <f>SUM(_xlfn.XLOOKUP(A221,'VENDA MES'!A:A,'VENDA MES'!B:B,0,0),_xlfn.XLOOKUP(A221,'VENDA MES'!E:E,'VENDA MES'!F:F,"0",0))/60</f>
        <v>0.93333333333333335</v>
      </c>
      <c r="D221" s="1">
        <f>SUM(_xlfn.XLOOKUP(A221,'VENDA MES'!A:A,'VENDA MES'!B:B,"0",0),_xlfn.XLOOKUP(MEDIDAS!A221,'VENDA MES'!E:E,'VENDA MES'!F:F,"0",0),_xlfn.XLOOKUP(A221,'VENDA MES'!H:H,'VENDA MES'!I:I,"0",0))/90</f>
        <v>0.92222222222222228</v>
      </c>
      <c r="E221" s="1">
        <f>SUM(_xlfn.XLOOKUP(A221,'VENDA MES'!A:A,'VENDA MES'!B:B,"0",0),_xlfn.XLOOKUP(MEDIDAS!A221,'VENDA MES'!E:E,'VENDA MES'!F:F,"0",0),_xlfn.XLOOKUP(MEDIDAS!A221,'VENDA MES'!H:H,'VENDA MES'!I:I,"0",0),_xlfn.XLOOKUP(MEDIDAS!A221,'VENDA MES'!K:K,'VENDA MES'!L:L,"0",0))/120</f>
        <v>1.4416666666666667</v>
      </c>
      <c r="H221" s="10" t="s">
        <v>221</v>
      </c>
      <c r="I221">
        <v>12</v>
      </c>
      <c r="J221" s="7">
        <v>12</v>
      </c>
      <c r="K221" s="7">
        <v>24</v>
      </c>
      <c r="L221" s="7">
        <v>30</v>
      </c>
    </row>
    <row r="222" spans="1:12">
      <c r="A222" t="s">
        <v>222</v>
      </c>
      <c r="B222" s="1">
        <f>_xlfn.XLOOKUP(A222,'VENDA MES'!A:A,'VENDA MES'!B:B,"0",0)/30</f>
        <v>0.76666666666666672</v>
      </c>
      <c r="C222" s="1">
        <f>SUM(_xlfn.XLOOKUP(A222,'VENDA MES'!A:A,'VENDA MES'!B:B,0,0),_xlfn.XLOOKUP(A222,'VENDA MES'!E:E,'VENDA MES'!F:F,"0",0))/60</f>
        <v>1.4166666666666667</v>
      </c>
      <c r="D222" s="1">
        <f>SUM(_xlfn.XLOOKUP(A222,'VENDA MES'!A:A,'VENDA MES'!B:B,"0",0),_xlfn.XLOOKUP(MEDIDAS!A222,'VENDA MES'!E:E,'VENDA MES'!F:F,"0",0),_xlfn.XLOOKUP(A222,'VENDA MES'!H:H,'VENDA MES'!I:I,"0",0))/90</f>
        <v>1.3777777777777778</v>
      </c>
      <c r="E222" s="1">
        <f>SUM(_xlfn.XLOOKUP(A222,'VENDA MES'!A:A,'VENDA MES'!B:B,"0",0),_xlfn.XLOOKUP(MEDIDAS!A222,'VENDA MES'!E:E,'VENDA MES'!F:F,"0",0),_xlfn.XLOOKUP(MEDIDAS!A222,'VENDA MES'!H:H,'VENDA MES'!I:I,"0",0),_xlfn.XLOOKUP(MEDIDAS!A222,'VENDA MES'!K:K,'VENDA MES'!L:L,"0",0))/120</f>
        <v>1.4</v>
      </c>
      <c r="H222" s="10" t="s">
        <v>222</v>
      </c>
      <c r="I222">
        <v>12</v>
      </c>
      <c r="J222" s="7">
        <v>12</v>
      </c>
      <c r="K222" s="7">
        <v>24</v>
      </c>
      <c r="L222" s="7">
        <v>30</v>
      </c>
    </row>
    <row r="223" spans="1:12">
      <c r="A223" t="s">
        <v>223</v>
      </c>
      <c r="B223" s="1">
        <f>_xlfn.XLOOKUP(A223,'VENDA MES'!A:A,'VENDA MES'!B:B,"0",0)/30</f>
        <v>1.0666666666666667</v>
      </c>
      <c r="C223" s="1">
        <f>SUM(_xlfn.XLOOKUP(A223,'VENDA MES'!A:A,'VENDA MES'!B:B,0,0),_xlfn.XLOOKUP(A223,'VENDA MES'!E:E,'VENDA MES'!F:F,"0",0))/60</f>
        <v>1.1333333333333333</v>
      </c>
      <c r="D223" s="1">
        <f>SUM(_xlfn.XLOOKUP(A223,'VENDA MES'!A:A,'VENDA MES'!B:B,"0",0),_xlfn.XLOOKUP(MEDIDAS!A223,'VENDA MES'!E:E,'VENDA MES'!F:F,"0",0),_xlfn.XLOOKUP(A223,'VENDA MES'!H:H,'VENDA MES'!I:I,"0",0))/90</f>
        <v>1.6555555555555554</v>
      </c>
      <c r="E223" s="1">
        <f>SUM(_xlfn.XLOOKUP(A223,'VENDA MES'!A:A,'VENDA MES'!B:B,"0",0),_xlfn.XLOOKUP(MEDIDAS!A223,'VENDA MES'!E:E,'VENDA MES'!F:F,"0",0),_xlfn.XLOOKUP(MEDIDAS!A223,'VENDA MES'!H:H,'VENDA MES'!I:I,"0",0),_xlfn.XLOOKUP(MEDIDAS!A223,'VENDA MES'!K:K,'VENDA MES'!L:L,"0",0))/120</f>
        <v>1.95</v>
      </c>
      <c r="H223" s="10" t="s">
        <v>223</v>
      </c>
      <c r="I223">
        <v>4</v>
      </c>
      <c r="J223" s="7">
        <v>4</v>
      </c>
      <c r="K223" s="7">
        <v>8</v>
      </c>
      <c r="L223" s="7">
        <v>10</v>
      </c>
    </row>
    <row r="224" spans="1:12">
      <c r="A224" t="s">
        <v>224</v>
      </c>
      <c r="B224" s="1">
        <f>_xlfn.XLOOKUP(A224,'VENDA MES'!A:A,'VENDA MES'!B:B,"0",0)/30</f>
        <v>0.36666666666666664</v>
      </c>
      <c r="C224" s="1">
        <f>SUM(_xlfn.XLOOKUP(A224,'VENDA MES'!A:A,'VENDA MES'!B:B,0,0),_xlfn.XLOOKUP(A224,'VENDA MES'!E:E,'VENDA MES'!F:F,"0",0))/60</f>
        <v>1.0166666666666666</v>
      </c>
      <c r="D224" s="1">
        <f>SUM(_xlfn.XLOOKUP(A224,'VENDA MES'!A:A,'VENDA MES'!B:B,"0",0),_xlfn.XLOOKUP(MEDIDAS!A224,'VENDA MES'!E:E,'VENDA MES'!F:F,"0",0),_xlfn.XLOOKUP(A224,'VENDA MES'!H:H,'VENDA MES'!I:I,"0",0))/90</f>
        <v>1.3</v>
      </c>
      <c r="E224" s="1">
        <f>SUM(_xlfn.XLOOKUP(A224,'VENDA MES'!A:A,'VENDA MES'!B:B,"0",0),_xlfn.XLOOKUP(MEDIDAS!A224,'VENDA MES'!E:E,'VENDA MES'!F:F,"0",0),_xlfn.XLOOKUP(MEDIDAS!A224,'VENDA MES'!H:H,'VENDA MES'!I:I,"0",0),_xlfn.XLOOKUP(MEDIDAS!A224,'VENDA MES'!K:K,'VENDA MES'!L:L,"0",0))/120</f>
        <v>1.8416666666666666</v>
      </c>
      <c r="H224" s="10" t="s">
        <v>224</v>
      </c>
      <c r="I224">
        <v>4</v>
      </c>
      <c r="J224" s="7">
        <v>4</v>
      </c>
      <c r="K224" s="7">
        <v>8</v>
      </c>
      <c r="L224" s="7">
        <v>10</v>
      </c>
    </row>
    <row r="225" spans="1:12">
      <c r="A225" t="s">
        <v>225</v>
      </c>
      <c r="B225" s="1">
        <f>_xlfn.XLOOKUP(A225,'VENDA MES'!A:A,'VENDA MES'!B:B,"0",0)/30</f>
        <v>6.6666666666666666E-2</v>
      </c>
      <c r="C225" s="1">
        <f>SUM(_xlfn.XLOOKUP(A225,'VENDA MES'!A:A,'VENDA MES'!B:B,0,0),_xlfn.XLOOKUP(A225,'VENDA MES'!E:E,'VENDA MES'!F:F,"0",0))/60</f>
        <v>0.65</v>
      </c>
      <c r="D225" s="1">
        <f>SUM(_xlfn.XLOOKUP(A225,'VENDA MES'!A:A,'VENDA MES'!B:B,"0",0),_xlfn.XLOOKUP(MEDIDAS!A225,'VENDA MES'!E:E,'VENDA MES'!F:F,"0",0),_xlfn.XLOOKUP(A225,'VENDA MES'!H:H,'VENDA MES'!I:I,"0",0))/90</f>
        <v>0.87777777777777777</v>
      </c>
      <c r="E225" s="1">
        <f>SUM(_xlfn.XLOOKUP(A225,'VENDA MES'!A:A,'VENDA MES'!B:B,"0",0),_xlfn.XLOOKUP(MEDIDAS!A225,'VENDA MES'!E:E,'VENDA MES'!F:F,"0",0),_xlfn.XLOOKUP(MEDIDAS!A225,'VENDA MES'!H:H,'VENDA MES'!I:I,"0",0),_xlfn.XLOOKUP(MEDIDAS!A225,'VENDA MES'!K:K,'VENDA MES'!L:L,"0",0))/120</f>
        <v>1.35</v>
      </c>
      <c r="H225" s="10" t="s">
        <v>225</v>
      </c>
      <c r="I225">
        <v>4</v>
      </c>
      <c r="J225" s="7">
        <v>4</v>
      </c>
      <c r="K225" s="7">
        <v>8</v>
      </c>
      <c r="L225" s="7">
        <v>10</v>
      </c>
    </row>
    <row r="226" spans="1:12">
      <c r="A226" t="s">
        <v>226</v>
      </c>
      <c r="B226" s="1">
        <f>_xlfn.XLOOKUP(A226,'VENDA MES'!A:A,'VENDA MES'!B:B,"0",0)/30</f>
        <v>0.73333333333333328</v>
      </c>
      <c r="C226" s="1">
        <f>SUM(_xlfn.XLOOKUP(A226,'VENDA MES'!A:A,'VENDA MES'!B:B,0,0),_xlfn.XLOOKUP(A226,'VENDA MES'!E:E,'VENDA MES'!F:F,"0",0))/60</f>
        <v>0.58333333333333337</v>
      </c>
      <c r="D226" s="1">
        <f>SUM(_xlfn.XLOOKUP(A226,'VENDA MES'!A:A,'VENDA MES'!B:B,"0",0),_xlfn.XLOOKUP(MEDIDAS!A226,'VENDA MES'!E:E,'VENDA MES'!F:F,"0",0),_xlfn.XLOOKUP(A226,'VENDA MES'!H:H,'VENDA MES'!I:I,"0",0))/90</f>
        <v>1.0444444444444445</v>
      </c>
      <c r="E226" s="1">
        <f>SUM(_xlfn.XLOOKUP(A226,'VENDA MES'!A:A,'VENDA MES'!B:B,"0",0),_xlfn.XLOOKUP(MEDIDAS!A226,'VENDA MES'!E:E,'VENDA MES'!F:F,"0",0),_xlfn.XLOOKUP(MEDIDAS!A226,'VENDA MES'!H:H,'VENDA MES'!I:I,"0",0),_xlfn.XLOOKUP(MEDIDAS!A226,'VENDA MES'!K:K,'VENDA MES'!L:L,"0",0))/120</f>
        <v>1.5</v>
      </c>
      <c r="H226" s="10" t="s">
        <v>226</v>
      </c>
      <c r="I226">
        <v>4</v>
      </c>
      <c r="J226" s="7">
        <v>4</v>
      </c>
      <c r="K226" s="7">
        <v>8</v>
      </c>
      <c r="L226" s="7">
        <v>10</v>
      </c>
    </row>
    <row r="227" spans="1:12">
      <c r="A227" t="s">
        <v>227</v>
      </c>
      <c r="B227" s="1">
        <f>_xlfn.XLOOKUP(A227,'VENDA MES'!A:A,'VENDA MES'!B:B,"0",0)/30</f>
        <v>0.9</v>
      </c>
      <c r="C227" s="1">
        <f>SUM(_xlfn.XLOOKUP(A227,'VENDA MES'!A:A,'VENDA MES'!B:B,0,0),_xlfn.XLOOKUP(A227,'VENDA MES'!E:E,'VENDA MES'!F:F,"0",0))/60</f>
        <v>0.7</v>
      </c>
      <c r="D227" s="1">
        <f>SUM(_xlfn.XLOOKUP(A227,'VENDA MES'!A:A,'VENDA MES'!B:B,"0",0),_xlfn.XLOOKUP(MEDIDAS!A227,'VENDA MES'!E:E,'VENDA MES'!F:F,"0",0),_xlfn.XLOOKUP(A227,'VENDA MES'!H:H,'VENDA MES'!I:I,"0",0))/90</f>
        <v>1.0666666666666667</v>
      </c>
      <c r="E227" s="1">
        <f>SUM(_xlfn.XLOOKUP(A227,'VENDA MES'!A:A,'VENDA MES'!B:B,"0",0),_xlfn.XLOOKUP(MEDIDAS!A227,'VENDA MES'!E:E,'VENDA MES'!F:F,"0",0),_xlfn.XLOOKUP(MEDIDAS!A227,'VENDA MES'!H:H,'VENDA MES'!I:I,"0",0),_xlfn.XLOOKUP(MEDIDAS!A227,'VENDA MES'!K:K,'VENDA MES'!L:L,"0",0))/120</f>
        <v>1.4750000000000001</v>
      </c>
      <c r="H227" s="10" t="s">
        <v>227</v>
      </c>
      <c r="I227">
        <v>4</v>
      </c>
      <c r="J227" s="7">
        <v>4</v>
      </c>
      <c r="K227" s="7">
        <v>8</v>
      </c>
      <c r="L227" s="7">
        <v>10</v>
      </c>
    </row>
    <row r="228" spans="1:12">
      <c r="A228" t="s">
        <v>253</v>
      </c>
      <c r="B228" s="1">
        <f>_xlfn.XLOOKUP(A228,'VENDA MES'!A:A,'VENDA MES'!B:B,"0",0)/30</f>
        <v>0</v>
      </c>
      <c r="C228" s="1">
        <f>SUM(_xlfn.XLOOKUP(A228,'VENDA MES'!A:A,'VENDA MES'!B:B,0,0),_xlfn.XLOOKUP(A228,'VENDA MES'!E:E,'VENDA MES'!F:F,"0",0))/60</f>
        <v>0.76666666666666672</v>
      </c>
      <c r="D228" s="1">
        <f>SUM(_xlfn.XLOOKUP(A228,'VENDA MES'!A:A,'VENDA MES'!B:B,"0",0),_xlfn.XLOOKUP(MEDIDAS!A228,'VENDA MES'!E:E,'VENDA MES'!F:F,"0",0),_xlfn.XLOOKUP(A228,'VENDA MES'!H:H,'VENDA MES'!I:I,"0",0))/90</f>
        <v>0.92222222222222228</v>
      </c>
      <c r="E228" s="1">
        <f>SUM(_xlfn.XLOOKUP(A228,'VENDA MES'!A:A,'VENDA MES'!B:B,"0",0),_xlfn.XLOOKUP(MEDIDAS!A228,'VENDA MES'!E:E,'VENDA MES'!F:F,"0",0),_xlfn.XLOOKUP(MEDIDAS!A228,'VENDA MES'!H:H,'VENDA MES'!I:I,"0",0),_xlfn.XLOOKUP(MEDIDAS!A228,'VENDA MES'!K:K,'VENDA MES'!L:L,"0",0))/120</f>
        <v>1.1166666666666667</v>
      </c>
      <c r="H228" s="10" t="s">
        <v>253</v>
      </c>
      <c r="I228">
        <v>4</v>
      </c>
      <c r="J228" s="7">
        <v>4</v>
      </c>
      <c r="K228" s="7">
        <v>8</v>
      </c>
      <c r="L228" s="7">
        <v>10</v>
      </c>
    </row>
    <row r="229" spans="1:12">
      <c r="A229" t="s">
        <v>228</v>
      </c>
      <c r="B229" s="1">
        <f>_xlfn.XLOOKUP(A229,'VENDA MES'!A:A,'VENDA MES'!B:B,"0",0)/30</f>
        <v>1</v>
      </c>
      <c r="C229" s="1">
        <f>SUM(_xlfn.XLOOKUP(A229,'VENDA MES'!A:A,'VENDA MES'!B:B,0,0),_xlfn.XLOOKUP(A229,'VENDA MES'!E:E,'VENDA MES'!F:F,"0",0))/60</f>
        <v>0.68333333333333335</v>
      </c>
      <c r="D229" s="1">
        <f>SUM(_xlfn.XLOOKUP(A229,'VENDA MES'!A:A,'VENDA MES'!B:B,"0",0),_xlfn.XLOOKUP(MEDIDAS!A229,'VENDA MES'!E:E,'VENDA MES'!F:F,"0",0),_xlfn.XLOOKUP(A229,'VENDA MES'!H:H,'VENDA MES'!I:I,"0",0))/90</f>
        <v>0.6333333333333333</v>
      </c>
      <c r="E229" s="1">
        <f>SUM(_xlfn.XLOOKUP(A229,'VENDA MES'!A:A,'VENDA MES'!B:B,"0",0),_xlfn.XLOOKUP(MEDIDAS!A229,'VENDA MES'!E:E,'VENDA MES'!F:F,"0",0),_xlfn.XLOOKUP(MEDIDAS!A229,'VENDA MES'!H:H,'VENDA MES'!I:I,"0",0),_xlfn.XLOOKUP(MEDIDAS!A229,'VENDA MES'!K:K,'VENDA MES'!L:L,"0",0))/120</f>
        <v>1.0916666666666666</v>
      </c>
      <c r="H229" s="10" t="s">
        <v>228</v>
      </c>
      <c r="I229">
        <v>4</v>
      </c>
      <c r="J229" s="7">
        <v>4</v>
      </c>
      <c r="K229" s="7">
        <v>8</v>
      </c>
      <c r="L229" s="7">
        <v>10</v>
      </c>
    </row>
    <row r="230" spans="1:12">
      <c r="A230" t="s">
        <v>229</v>
      </c>
      <c r="B230" s="1">
        <f>_xlfn.XLOOKUP(A230,'VENDA MES'!A:A,'VENDA MES'!B:B,"0",0)/30</f>
        <v>0.6</v>
      </c>
      <c r="C230" s="1">
        <f>SUM(_xlfn.XLOOKUP(A230,'VENDA MES'!A:A,'VENDA MES'!B:B,0,0),_xlfn.XLOOKUP(A230,'VENDA MES'!E:E,'VENDA MES'!F:F,"0",0))/60</f>
        <v>0.93333333333333335</v>
      </c>
      <c r="D230" s="1">
        <f>SUM(_xlfn.XLOOKUP(A230,'VENDA MES'!A:A,'VENDA MES'!B:B,"0",0),_xlfn.XLOOKUP(MEDIDAS!A230,'VENDA MES'!E:E,'VENDA MES'!F:F,"0",0),_xlfn.XLOOKUP(A230,'VENDA MES'!H:H,'VENDA MES'!I:I,"0",0))/90</f>
        <v>1.5444444444444445</v>
      </c>
      <c r="E230" s="1">
        <f>SUM(_xlfn.XLOOKUP(A230,'VENDA MES'!A:A,'VENDA MES'!B:B,"0",0),_xlfn.XLOOKUP(MEDIDAS!A230,'VENDA MES'!E:E,'VENDA MES'!F:F,"0",0),_xlfn.XLOOKUP(MEDIDAS!A230,'VENDA MES'!H:H,'VENDA MES'!I:I,"0",0),_xlfn.XLOOKUP(MEDIDAS!A230,'VENDA MES'!K:K,'VENDA MES'!L:L,"0",0))/120</f>
        <v>1.4083333333333334</v>
      </c>
      <c r="H230" s="10" t="s">
        <v>229</v>
      </c>
      <c r="I230">
        <v>4</v>
      </c>
      <c r="J230" s="7">
        <v>4</v>
      </c>
      <c r="K230" s="7">
        <v>8</v>
      </c>
      <c r="L230" s="7">
        <v>10</v>
      </c>
    </row>
    <row r="231" spans="1:12">
      <c r="A231" t="s">
        <v>230</v>
      </c>
      <c r="B231" s="1">
        <f>_xlfn.XLOOKUP(A231,'VENDA MES'!A:A,'VENDA MES'!B:B,"0",0)/30</f>
        <v>0.36666666666666664</v>
      </c>
      <c r="C231" s="1">
        <f>SUM(_xlfn.XLOOKUP(A231,'VENDA MES'!A:A,'VENDA MES'!B:B,0,0),_xlfn.XLOOKUP(A231,'VENDA MES'!E:E,'VENDA MES'!F:F,"0",0))/60</f>
        <v>1.1000000000000001</v>
      </c>
      <c r="D231" s="1">
        <f>SUM(_xlfn.XLOOKUP(A231,'VENDA MES'!A:A,'VENDA MES'!B:B,"0",0),_xlfn.XLOOKUP(MEDIDAS!A231,'VENDA MES'!E:E,'VENDA MES'!F:F,"0",0),_xlfn.XLOOKUP(A231,'VENDA MES'!H:H,'VENDA MES'!I:I,"0",0))/90</f>
        <v>1.2222222222222223</v>
      </c>
      <c r="E231" s="1">
        <f>SUM(_xlfn.XLOOKUP(A231,'VENDA MES'!A:A,'VENDA MES'!B:B,"0",0),_xlfn.XLOOKUP(MEDIDAS!A231,'VENDA MES'!E:E,'VENDA MES'!F:F,"0",0),_xlfn.XLOOKUP(MEDIDAS!A231,'VENDA MES'!H:H,'VENDA MES'!I:I,"0",0),_xlfn.XLOOKUP(MEDIDAS!A231,'VENDA MES'!K:K,'VENDA MES'!L:L,"0",0))/120</f>
        <v>1.675</v>
      </c>
      <c r="H231" s="10" t="s">
        <v>230</v>
      </c>
      <c r="I231">
        <v>4</v>
      </c>
      <c r="J231" s="7">
        <v>4</v>
      </c>
      <c r="K231" s="7">
        <v>8</v>
      </c>
      <c r="L231" s="7">
        <v>10</v>
      </c>
    </row>
    <row r="232" spans="1:12">
      <c r="A232" t="s">
        <v>232</v>
      </c>
      <c r="B232" s="1">
        <f>_xlfn.XLOOKUP(A232,'VENDA MES'!A:A,'VENDA MES'!B:B,"0",0)/30</f>
        <v>0.8666666666666667</v>
      </c>
      <c r="C232" s="1">
        <f>SUM(_xlfn.XLOOKUP(A232,'VENDA MES'!A:A,'VENDA MES'!B:B,0,0),_xlfn.XLOOKUP(A232,'VENDA MES'!E:E,'VENDA MES'!F:F,"0",0))/60</f>
        <v>1.1166666666666667</v>
      </c>
      <c r="D232" s="1">
        <f>SUM(_xlfn.XLOOKUP(A232,'VENDA MES'!A:A,'VENDA MES'!B:B,"0",0),_xlfn.XLOOKUP(MEDIDAS!A232,'VENDA MES'!E:E,'VENDA MES'!F:F,"0",0),_xlfn.XLOOKUP(A232,'VENDA MES'!H:H,'VENDA MES'!I:I,"0",0))/90</f>
        <v>1.1666666666666667</v>
      </c>
      <c r="E232" s="1">
        <f>SUM(_xlfn.XLOOKUP(A232,'VENDA MES'!A:A,'VENDA MES'!B:B,"0",0),_xlfn.XLOOKUP(MEDIDAS!A232,'VENDA MES'!E:E,'VENDA MES'!F:F,"0",0),_xlfn.XLOOKUP(MEDIDAS!A232,'VENDA MES'!H:H,'VENDA MES'!I:I,"0",0),_xlfn.XLOOKUP(MEDIDAS!A232,'VENDA MES'!K:K,'VENDA MES'!L:L,"0",0))/120</f>
        <v>1.5</v>
      </c>
      <c r="H232" s="10" t="s">
        <v>232</v>
      </c>
      <c r="I232">
        <v>4</v>
      </c>
      <c r="J232" s="7">
        <v>4</v>
      </c>
      <c r="K232" s="7">
        <v>8</v>
      </c>
      <c r="L232" s="7">
        <v>10</v>
      </c>
    </row>
    <row r="233" spans="1:12">
      <c r="A233" t="s">
        <v>233</v>
      </c>
      <c r="B233" s="1">
        <f>_xlfn.XLOOKUP(A233,'VENDA MES'!A:A,'VENDA MES'!B:B,"0",0)/30</f>
        <v>0.33333333333333331</v>
      </c>
      <c r="C233" s="1">
        <f>SUM(_xlfn.XLOOKUP(A233,'VENDA MES'!A:A,'VENDA MES'!B:B,0,0),_xlfn.XLOOKUP(A233,'VENDA MES'!E:E,'VENDA MES'!F:F,"0",0))/60</f>
        <v>0.6166666666666667</v>
      </c>
      <c r="D233" s="1">
        <f>SUM(_xlfn.XLOOKUP(A233,'VENDA MES'!A:A,'VENDA MES'!B:B,"0",0),_xlfn.XLOOKUP(MEDIDAS!A233,'VENDA MES'!E:E,'VENDA MES'!F:F,"0",0),_xlfn.XLOOKUP(A233,'VENDA MES'!H:H,'VENDA MES'!I:I,"0",0))/90</f>
        <v>0.85555555555555551</v>
      </c>
      <c r="E233" s="1">
        <f>SUM(_xlfn.XLOOKUP(A233,'VENDA MES'!A:A,'VENDA MES'!B:B,"0",0),_xlfn.XLOOKUP(MEDIDAS!A233,'VENDA MES'!E:E,'VENDA MES'!F:F,"0",0),_xlfn.XLOOKUP(MEDIDAS!A233,'VENDA MES'!H:H,'VENDA MES'!I:I,"0",0),_xlfn.XLOOKUP(MEDIDAS!A233,'VENDA MES'!K:K,'VENDA MES'!L:L,"0",0))/120</f>
        <v>1.3</v>
      </c>
      <c r="H233" s="10" t="s">
        <v>233</v>
      </c>
      <c r="I233">
        <v>24</v>
      </c>
      <c r="J233" s="7">
        <v>24</v>
      </c>
      <c r="K233" s="7">
        <v>48</v>
      </c>
      <c r="L233" s="7">
        <v>60</v>
      </c>
    </row>
    <row r="234" spans="1:12">
      <c r="A234" t="s">
        <v>234</v>
      </c>
      <c r="B234" s="1">
        <f>_xlfn.XLOOKUP(A234,'VENDA MES'!A:A,'VENDA MES'!B:B,"0",0)/30</f>
        <v>0.93333333333333335</v>
      </c>
      <c r="C234" s="1">
        <f>SUM(_xlfn.XLOOKUP(A234,'VENDA MES'!A:A,'VENDA MES'!B:B,0,0),_xlfn.XLOOKUP(A234,'VENDA MES'!E:E,'VENDA MES'!F:F,"0",0))/60</f>
        <v>1.1666666666666667</v>
      </c>
      <c r="D234" s="1">
        <f>SUM(_xlfn.XLOOKUP(A234,'VENDA MES'!A:A,'VENDA MES'!B:B,"0",0),_xlfn.XLOOKUP(MEDIDAS!A234,'VENDA MES'!E:E,'VENDA MES'!F:F,"0",0),_xlfn.XLOOKUP(A234,'VENDA MES'!H:H,'VENDA MES'!I:I,"0",0))/90</f>
        <v>1.3444444444444446</v>
      </c>
      <c r="E234" s="1">
        <f>SUM(_xlfn.XLOOKUP(A234,'VENDA MES'!A:A,'VENDA MES'!B:B,"0",0),_xlfn.XLOOKUP(MEDIDAS!A234,'VENDA MES'!E:E,'VENDA MES'!F:F,"0",0),_xlfn.XLOOKUP(MEDIDAS!A234,'VENDA MES'!H:H,'VENDA MES'!I:I,"0",0),_xlfn.XLOOKUP(MEDIDAS!A234,'VENDA MES'!K:K,'VENDA MES'!L:L,"0",0))/120</f>
        <v>1.6666666666666667</v>
      </c>
      <c r="H234" s="10" t="s">
        <v>234</v>
      </c>
      <c r="I234">
        <v>24</v>
      </c>
      <c r="J234" s="7">
        <v>24</v>
      </c>
      <c r="K234" s="7">
        <v>48</v>
      </c>
      <c r="L234" s="7">
        <v>60</v>
      </c>
    </row>
    <row r="235" spans="1:12">
      <c r="A235" t="s">
        <v>235</v>
      </c>
      <c r="B235" s="1">
        <f>_xlfn.XLOOKUP(A235,'VENDA MES'!A:A,'VENDA MES'!B:B,"0",0)/30</f>
        <v>0.7</v>
      </c>
      <c r="C235" s="1">
        <f>SUM(_xlfn.XLOOKUP(A235,'VENDA MES'!A:A,'VENDA MES'!B:B,0,0),_xlfn.XLOOKUP(A235,'VENDA MES'!E:E,'VENDA MES'!F:F,"0",0))/60</f>
        <v>1.1833333333333333</v>
      </c>
      <c r="D235" s="1">
        <f>SUM(_xlfn.XLOOKUP(A235,'VENDA MES'!A:A,'VENDA MES'!B:B,"0",0),_xlfn.XLOOKUP(MEDIDAS!A235,'VENDA MES'!E:E,'VENDA MES'!F:F,"0",0),_xlfn.XLOOKUP(A235,'VENDA MES'!H:H,'VENDA MES'!I:I,"0",0))/90</f>
        <v>1.288888888888889</v>
      </c>
      <c r="E235" s="1">
        <f>SUM(_xlfn.XLOOKUP(A235,'VENDA MES'!A:A,'VENDA MES'!B:B,"0",0),_xlfn.XLOOKUP(MEDIDAS!A235,'VENDA MES'!E:E,'VENDA MES'!F:F,"0",0),_xlfn.XLOOKUP(MEDIDAS!A235,'VENDA MES'!H:H,'VENDA MES'!I:I,"0",0),_xlfn.XLOOKUP(MEDIDAS!A235,'VENDA MES'!K:K,'VENDA MES'!L:L,"0",0))/120</f>
        <v>1.3083333333333333</v>
      </c>
      <c r="H235" s="10" t="s">
        <v>235</v>
      </c>
      <c r="I235">
        <v>24</v>
      </c>
      <c r="J235" s="7">
        <v>24</v>
      </c>
      <c r="K235" s="7">
        <v>48</v>
      </c>
      <c r="L235" s="7">
        <v>60</v>
      </c>
    </row>
    <row r="236" spans="1:12">
      <c r="A236" t="s">
        <v>236</v>
      </c>
      <c r="B236" s="1">
        <f>_xlfn.XLOOKUP(A236,'VENDA MES'!A:A,'VENDA MES'!B:B,"0",0)/30</f>
        <v>0.46666666666666667</v>
      </c>
      <c r="C236" s="1">
        <f>SUM(_xlfn.XLOOKUP(A236,'VENDA MES'!A:A,'VENDA MES'!B:B,0,0),_xlfn.XLOOKUP(A236,'VENDA MES'!E:E,'VENDA MES'!F:F,"0",0))/60</f>
        <v>0.91666666666666663</v>
      </c>
      <c r="D236" s="1">
        <f>SUM(_xlfn.XLOOKUP(A236,'VENDA MES'!A:A,'VENDA MES'!B:B,"0",0),_xlfn.XLOOKUP(MEDIDAS!A236,'VENDA MES'!E:E,'VENDA MES'!F:F,"0",0),_xlfn.XLOOKUP(A236,'VENDA MES'!H:H,'VENDA MES'!I:I,"0",0))/90</f>
        <v>1.2333333333333334</v>
      </c>
      <c r="E236" s="1">
        <f>SUM(_xlfn.XLOOKUP(A236,'VENDA MES'!A:A,'VENDA MES'!B:B,"0",0),_xlfn.XLOOKUP(MEDIDAS!A236,'VENDA MES'!E:E,'VENDA MES'!F:F,"0",0),_xlfn.XLOOKUP(MEDIDAS!A236,'VENDA MES'!H:H,'VENDA MES'!I:I,"0",0),_xlfn.XLOOKUP(MEDIDAS!A236,'VENDA MES'!K:K,'VENDA MES'!L:L,"0",0))/120</f>
        <v>1.2916666666666667</v>
      </c>
      <c r="H236" s="10" t="s">
        <v>236</v>
      </c>
      <c r="I236">
        <v>24</v>
      </c>
      <c r="J236" s="7">
        <v>24</v>
      </c>
      <c r="K236" s="7">
        <v>48</v>
      </c>
      <c r="L236" s="7">
        <v>60</v>
      </c>
    </row>
    <row r="237" spans="1:12">
      <c r="A237" t="s">
        <v>237</v>
      </c>
      <c r="B237" s="1">
        <f>_xlfn.XLOOKUP(A237,'VENDA MES'!A:A,'VENDA MES'!B:B,"0",0)/30</f>
        <v>0.9</v>
      </c>
      <c r="C237" s="1">
        <f>SUM(_xlfn.XLOOKUP(A237,'VENDA MES'!A:A,'VENDA MES'!B:B,0,0),_xlfn.XLOOKUP(A237,'VENDA MES'!E:E,'VENDA MES'!F:F,"0",0))/60</f>
        <v>1.2</v>
      </c>
      <c r="D237" s="1">
        <f>SUM(_xlfn.XLOOKUP(A237,'VENDA MES'!A:A,'VENDA MES'!B:B,"0",0),_xlfn.XLOOKUP(MEDIDAS!A237,'VENDA MES'!E:E,'VENDA MES'!F:F,"0",0),_xlfn.XLOOKUP(A237,'VENDA MES'!H:H,'VENDA MES'!I:I,"0",0))/90</f>
        <v>1.5777777777777777</v>
      </c>
      <c r="E237" s="1">
        <f>SUM(_xlfn.XLOOKUP(A237,'VENDA MES'!A:A,'VENDA MES'!B:B,"0",0),_xlfn.XLOOKUP(MEDIDAS!A237,'VENDA MES'!E:E,'VENDA MES'!F:F,"0",0),_xlfn.XLOOKUP(MEDIDAS!A237,'VENDA MES'!H:H,'VENDA MES'!I:I,"0",0),_xlfn.XLOOKUP(MEDIDAS!A237,'VENDA MES'!K:K,'VENDA MES'!L:L,"0",0))/120</f>
        <v>2</v>
      </c>
      <c r="H237" s="10" t="s">
        <v>237</v>
      </c>
      <c r="I237">
        <v>24</v>
      </c>
      <c r="J237" s="7">
        <v>24</v>
      </c>
      <c r="K237" s="7">
        <v>48</v>
      </c>
      <c r="L237" s="7">
        <v>60</v>
      </c>
    </row>
    <row r="238" spans="1:12">
      <c r="A238" t="s">
        <v>264</v>
      </c>
      <c r="B238" s="1">
        <f>_xlfn.XLOOKUP(A238,'VENDA MES'!A:A,'VENDA MES'!B:B,"0",0)/30</f>
        <v>0</v>
      </c>
      <c r="C238" s="1">
        <f>SUM(_xlfn.XLOOKUP(A238,'VENDA MES'!A:A,'VENDA MES'!B:B,0,0),_xlfn.XLOOKUP(A238,'VENDA MES'!E:E,'VENDA MES'!F:F,"0",0))/60</f>
        <v>0.85</v>
      </c>
      <c r="D238" s="1">
        <f>SUM(_xlfn.XLOOKUP(A238,'VENDA MES'!A:A,'VENDA MES'!B:B,"0",0),_xlfn.XLOOKUP(MEDIDAS!A238,'VENDA MES'!E:E,'VENDA MES'!F:F,"0",0),_xlfn.XLOOKUP(A238,'VENDA MES'!H:H,'VENDA MES'!I:I,"0",0))/90</f>
        <v>1.288888888888889</v>
      </c>
      <c r="E238" s="1">
        <f>SUM(_xlfn.XLOOKUP(A238,'VENDA MES'!A:A,'VENDA MES'!B:B,"0",0),_xlfn.XLOOKUP(MEDIDAS!A238,'VENDA MES'!E:E,'VENDA MES'!F:F,"0",0),_xlfn.XLOOKUP(MEDIDAS!A238,'VENDA MES'!H:H,'VENDA MES'!I:I,"0",0),_xlfn.XLOOKUP(MEDIDAS!A238,'VENDA MES'!K:K,'VENDA MES'!L:L,"0",0))/120</f>
        <v>1.55</v>
      </c>
      <c r="H238" s="10" t="s">
        <v>264</v>
      </c>
      <c r="I238">
        <v>24</v>
      </c>
      <c r="J238" s="7">
        <v>24</v>
      </c>
      <c r="K238" s="7">
        <v>48</v>
      </c>
      <c r="L238" s="7">
        <v>60</v>
      </c>
    </row>
    <row r="239" spans="1:12">
      <c r="A239" t="s">
        <v>238</v>
      </c>
      <c r="B239" s="1">
        <f>_xlfn.XLOOKUP(A239,'VENDA MES'!A:A,'VENDA MES'!B:B,"0",0)/30</f>
        <v>0.53333333333333333</v>
      </c>
      <c r="C239" s="1">
        <f>SUM(_xlfn.XLOOKUP(A239,'VENDA MES'!A:A,'VENDA MES'!B:B,0,0),_xlfn.XLOOKUP(A239,'VENDA MES'!E:E,'VENDA MES'!F:F,"0",0))/60</f>
        <v>0.81666666666666665</v>
      </c>
      <c r="D239" s="1">
        <f>SUM(_xlfn.XLOOKUP(A239,'VENDA MES'!A:A,'VENDA MES'!B:B,"0",0),_xlfn.XLOOKUP(MEDIDAS!A239,'VENDA MES'!E:E,'VENDA MES'!F:F,"0",0),_xlfn.XLOOKUP(A239,'VENDA MES'!H:H,'VENDA MES'!I:I,"0",0))/90</f>
        <v>1.1111111111111112</v>
      </c>
      <c r="E239" s="1">
        <f>SUM(_xlfn.XLOOKUP(A239,'VENDA MES'!A:A,'VENDA MES'!B:B,"0",0),_xlfn.XLOOKUP(MEDIDAS!A239,'VENDA MES'!E:E,'VENDA MES'!F:F,"0",0),_xlfn.XLOOKUP(MEDIDAS!A239,'VENDA MES'!H:H,'VENDA MES'!I:I,"0",0),_xlfn.XLOOKUP(MEDIDAS!A239,'VENDA MES'!K:K,'VENDA MES'!L:L,"0",0))/120</f>
        <v>1.2333333333333334</v>
      </c>
      <c r="H239" s="10" t="s">
        <v>238</v>
      </c>
      <c r="I239">
        <v>24</v>
      </c>
      <c r="J239" s="7">
        <v>24</v>
      </c>
      <c r="K239" s="7">
        <v>48</v>
      </c>
      <c r="L239" s="7">
        <v>60</v>
      </c>
    </row>
    <row r="240" spans="1:12">
      <c r="A240" t="s">
        <v>239</v>
      </c>
      <c r="B240" s="1">
        <f>_xlfn.XLOOKUP(A240,'VENDA MES'!A:A,'VENDA MES'!B:B,"0",0)/30</f>
        <v>1.0666666666666667</v>
      </c>
      <c r="C240" s="1">
        <f>SUM(_xlfn.XLOOKUP(A240,'VENDA MES'!A:A,'VENDA MES'!B:B,0,0),_xlfn.XLOOKUP(A240,'VENDA MES'!E:E,'VENDA MES'!F:F,"0",0))/60</f>
        <v>0.8666666666666667</v>
      </c>
      <c r="D240" s="1">
        <f>SUM(_xlfn.XLOOKUP(A240,'VENDA MES'!A:A,'VENDA MES'!B:B,"0",0),_xlfn.XLOOKUP(MEDIDAS!A240,'VENDA MES'!E:E,'VENDA MES'!F:F,"0",0),_xlfn.XLOOKUP(A240,'VENDA MES'!H:H,'VENDA MES'!I:I,"0",0))/90</f>
        <v>0.8666666666666667</v>
      </c>
      <c r="E240" s="1">
        <f>SUM(_xlfn.XLOOKUP(A240,'VENDA MES'!A:A,'VENDA MES'!B:B,"0",0),_xlfn.XLOOKUP(MEDIDAS!A240,'VENDA MES'!E:E,'VENDA MES'!F:F,"0",0),_xlfn.XLOOKUP(MEDIDAS!A240,'VENDA MES'!H:H,'VENDA MES'!I:I,"0",0),_xlfn.XLOOKUP(MEDIDAS!A240,'VENDA MES'!K:K,'VENDA MES'!L:L,"0",0))/120</f>
        <v>1.2916666666666667</v>
      </c>
      <c r="H240" s="10" t="s">
        <v>239</v>
      </c>
      <c r="I240">
        <v>24</v>
      </c>
      <c r="J240" s="7">
        <v>24</v>
      </c>
      <c r="K240" s="7">
        <v>48</v>
      </c>
      <c r="L240" s="7">
        <v>60</v>
      </c>
    </row>
    <row r="241" spans="1:12">
      <c r="A241" t="s">
        <v>240</v>
      </c>
      <c r="B241" s="1">
        <f>_xlfn.XLOOKUP(A241,'VENDA MES'!A:A,'VENDA MES'!B:B,"0",0)/30</f>
        <v>1.0666666666666667</v>
      </c>
      <c r="C241" s="1">
        <f>SUM(_xlfn.XLOOKUP(A241,'VENDA MES'!A:A,'VENDA MES'!B:B,0,0),_xlfn.XLOOKUP(A241,'VENDA MES'!E:E,'VENDA MES'!F:F,"0",0))/60</f>
        <v>0.95</v>
      </c>
      <c r="D241" s="1">
        <f>SUM(_xlfn.XLOOKUP(A241,'VENDA MES'!A:A,'VENDA MES'!B:B,"0",0),_xlfn.XLOOKUP(MEDIDAS!A241,'VENDA MES'!E:E,'VENDA MES'!F:F,"0",0),_xlfn.XLOOKUP(A241,'VENDA MES'!H:H,'VENDA MES'!I:I,"0",0))/90</f>
        <v>1.1888888888888889</v>
      </c>
      <c r="E241" s="1">
        <f>SUM(_xlfn.XLOOKUP(A241,'VENDA MES'!A:A,'VENDA MES'!B:B,"0",0),_xlfn.XLOOKUP(MEDIDAS!A241,'VENDA MES'!E:E,'VENDA MES'!F:F,"0",0),_xlfn.XLOOKUP(MEDIDAS!A241,'VENDA MES'!H:H,'VENDA MES'!I:I,"0",0),_xlfn.XLOOKUP(MEDIDAS!A241,'VENDA MES'!K:K,'VENDA MES'!L:L,"0",0))/120</f>
        <v>1.425</v>
      </c>
      <c r="H241" s="10" t="s">
        <v>240</v>
      </c>
      <c r="I241">
        <v>24</v>
      </c>
      <c r="J241" s="7">
        <v>24</v>
      </c>
      <c r="K241" s="7">
        <v>48</v>
      </c>
      <c r="L241" s="7">
        <v>60</v>
      </c>
    </row>
    <row r="242" spans="1:12">
      <c r="A242" t="s">
        <v>241</v>
      </c>
      <c r="B242" s="1">
        <f>_xlfn.XLOOKUP(A242,'VENDA MES'!A:A,'VENDA MES'!B:B,"0",0)/30</f>
        <v>1.5666666666666667</v>
      </c>
      <c r="C242" s="1">
        <f>SUM(_xlfn.XLOOKUP(A242,'VENDA MES'!A:A,'VENDA MES'!B:B,0,0),_xlfn.XLOOKUP(A242,'VENDA MES'!E:E,'VENDA MES'!F:F,"0",0))/60</f>
        <v>0.91666666666666663</v>
      </c>
      <c r="D242" s="1">
        <f>SUM(_xlfn.XLOOKUP(A242,'VENDA MES'!A:A,'VENDA MES'!B:B,"0",0),_xlfn.XLOOKUP(MEDIDAS!A242,'VENDA MES'!E:E,'VENDA MES'!F:F,"0",0),_xlfn.XLOOKUP(A242,'VENDA MES'!H:H,'VENDA MES'!I:I,"0",0))/90</f>
        <v>0.92222222222222228</v>
      </c>
      <c r="E242" s="1">
        <f>SUM(_xlfn.XLOOKUP(A242,'VENDA MES'!A:A,'VENDA MES'!B:B,"0",0),_xlfn.XLOOKUP(MEDIDAS!A242,'VENDA MES'!E:E,'VENDA MES'!F:F,"0",0),_xlfn.XLOOKUP(MEDIDAS!A242,'VENDA MES'!H:H,'VENDA MES'!I:I,"0",0),_xlfn.XLOOKUP(MEDIDAS!A242,'VENDA MES'!K:K,'VENDA MES'!L:L,"0",0))/120</f>
        <v>1.3416666666666666</v>
      </c>
      <c r="H242" s="10" t="s">
        <v>241</v>
      </c>
      <c r="I242">
        <v>24</v>
      </c>
      <c r="J242" s="7">
        <v>24</v>
      </c>
      <c r="K242" s="7">
        <v>48</v>
      </c>
      <c r="L242" s="7">
        <v>60</v>
      </c>
    </row>
    <row r="243" spans="1:12">
      <c r="A243" t="s">
        <v>243</v>
      </c>
      <c r="B243" s="1">
        <f>_xlfn.XLOOKUP(A243,'VENDA MES'!A:A,'VENDA MES'!B:B,"0",0)/30</f>
        <v>1</v>
      </c>
      <c r="C243" s="1">
        <f>SUM(_xlfn.XLOOKUP(A243,'VENDA MES'!A:A,'VENDA MES'!B:B,0,0),_xlfn.XLOOKUP(A243,'VENDA MES'!E:E,'VENDA MES'!F:F,"0",0))/60</f>
        <v>1.1666666666666667</v>
      </c>
      <c r="D243" s="1">
        <f>SUM(_xlfn.XLOOKUP(A243,'VENDA MES'!A:A,'VENDA MES'!B:B,"0",0),_xlfn.XLOOKUP(MEDIDAS!A243,'VENDA MES'!E:E,'VENDA MES'!F:F,"0",0),_xlfn.XLOOKUP(A243,'VENDA MES'!H:H,'VENDA MES'!I:I,"0",0))/90</f>
        <v>1.4888888888888889</v>
      </c>
      <c r="E243" s="1">
        <f>SUM(_xlfn.XLOOKUP(A243,'VENDA MES'!A:A,'VENDA MES'!B:B,"0",0),_xlfn.XLOOKUP(MEDIDAS!A243,'VENDA MES'!E:E,'VENDA MES'!F:F,"0",0),_xlfn.XLOOKUP(MEDIDAS!A243,'VENDA MES'!H:H,'VENDA MES'!I:I,"0",0),_xlfn.XLOOKUP(MEDIDAS!A243,'VENDA MES'!K:K,'VENDA MES'!L:L,"0",0))/120</f>
        <v>1.5</v>
      </c>
      <c r="H243" s="10" t="s">
        <v>243</v>
      </c>
      <c r="I243">
        <v>5</v>
      </c>
      <c r="J243" s="7">
        <v>5</v>
      </c>
      <c r="K243" s="7">
        <v>10</v>
      </c>
      <c r="L243" s="7">
        <v>12.5</v>
      </c>
    </row>
    <row r="244" spans="1:12">
      <c r="A244" t="s">
        <v>244</v>
      </c>
      <c r="B244" s="1">
        <f>_xlfn.XLOOKUP(A244,'VENDA MES'!A:A,'VENDA MES'!B:B,"0",0)/30</f>
        <v>0.96666666666666667</v>
      </c>
      <c r="C244" s="1">
        <f>SUM(_xlfn.XLOOKUP(A244,'VENDA MES'!A:A,'VENDA MES'!B:B,0,0),_xlfn.XLOOKUP(A244,'VENDA MES'!E:E,'VENDA MES'!F:F,"0",0))/60</f>
        <v>1.1333333333333333</v>
      </c>
      <c r="D244" s="1">
        <f>SUM(_xlfn.XLOOKUP(A244,'VENDA MES'!A:A,'VENDA MES'!B:B,"0",0),_xlfn.XLOOKUP(MEDIDAS!A244,'VENDA MES'!E:E,'VENDA MES'!F:F,"0",0),_xlfn.XLOOKUP(A244,'VENDA MES'!H:H,'VENDA MES'!I:I,"0",0))/90</f>
        <v>1.3444444444444446</v>
      </c>
      <c r="E244" s="1">
        <f>SUM(_xlfn.XLOOKUP(A244,'VENDA MES'!A:A,'VENDA MES'!B:B,"0",0),_xlfn.XLOOKUP(MEDIDAS!A244,'VENDA MES'!E:E,'VENDA MES'!F:F,"0",0),_xlfn.XLOOKUP(MEDIDAS!A244,'VENDA MES'!H:H,'VENDA MES'!I:I,"0",0),_xlfn.XLOOKUP(MEDIDAS!A244,'VENDA MES'!K:K,'VENDA MES'!L:L,"0",0))/120</f>
        <v>1.95</v>
      </c>
      <c r="H244" s="10" t="s">
        <v>244</v>
      </c>
      <c r="I244">
        <v>5</v>
      </c>
      <c r="J244" s="7">
        <v>5</v>
      </c>
      <c r="K244" s="7">
        <v>10</v>
      </c>
      <c r="L244" s="7">
        <v>12.5</v>
      </c>
    </row>
    <row r="245" spans="1:12">
      <c r="A245" t="s">
        <v>245</v>
      </c>
      <c r="B245" s="1">
        <f>_xlfn.XLOOKUP(A245,'VENDA MES'!A:A,'VENDA MES'!B:B,"0",0)/30</f>
        <v>0.9</v>
      </c>
      <c r="C245" s="1">
        <f>SUM(_xlfn.XLOOKUP(A245,'VENDA MES'!A:A,'VENDA MES'!B:B,0,0),_xlfn.XLOOKUP(A245,'VENDA MES'!E:E,'VENDA MES'!F:F,"0",0))/60</f>
        <v>0.83333333333333337</v>
      </c>
      <c r="D245" s="1">
        <f>SUM(_xlfn.XLOOKUP(A245,'VENDA MES'!A:A,'VENDA MES'!B:B,"0",0),_xlfn.XLOOKUP(MEDIDAS!A245,'VENDA MES'!E:E,'VENDA MES'!F:F,"0",0),_xlfn.XLOOKUP(A245,'VENDA MES'!H:H,'VENDA MES'!I:I,"0",0))/90</f>
        <v>1.1333333333333333</v>
      </c>
      <c r="E245" s="1">
        <f>SUM(_xlfn.XLOOKUP(A245,'VENDA MES'!A:A,'VENDA MES'!B:B,"0",0),_xlfn.XLOOKUP(MEDIDAS!A245,'VENDA MES'!E:E,'VENDA MES'!F:F,"0",0),_xlfn.XLOOKUP(MEDIDAS!A245,'VENDA MES'!H:H,'VENDA MES'!I:I,"0",0),_xlfn.XLOOKUP(MEDIDAS!A245,'VENDA MES'!K:K,'VENDA MES'!L:L,"0",0))/120</f>
        <v>1.425</v>
      </c>
      <c r="H245" s="10" t="s">
        <v>245</v>
      </c>
      <c r="I245">
        <v>5</v>
      </c>
      <c r="J245" s="7">
        <v>5</v>
      </c>
      <c r="K245" s="7">
        <v>10</v>
      </c>
      <c r="L245" s="7">
        <v>12.5</v>
      </c>
    </row>
    <row r="246" spans="1:12">
      <c r="A246" t="s">
        <v>246</v>
      </c>
      <c r="B246" s="1">
        <f>_xlfn.XLOOKUP(A246,'VENDA MES'!A:A,'VENDA MES'!B:B,"0",0)/30</f>
        <v>0.56666666666666665</v>
      </c>
      <c r="C246" s="1">
        <f>SUM(_xlfn.XLOOKUP(A246,'VENDA MES'!A:A,'VENDA MES'!B:B,0,0),_xlfn.XLOOKUP(A246,'VENDA MES'!E:E,'VENDA MES'!F:F,"0",0))/60</f>
        <v>1.2333333333333334</v>
      </c>
      <c r="D246" s="1">
        <f>SUM(_xlfn.XLOOKUP(A246,'VENDA MES'!A:A,'VENDA MES'!B:B,"0",0),_xlfn.XLOOKUP(MEDIDAS!A246,'VENDA MES'!E:E,'VENDA MES'!F:F,"0",0),_xlfn.XLOOKUP(A246,'VENDA MES'!H:H,'VENDA MES'!I:I,"0",0))/90</f>
        <v>1.3555555555555556</v>
      </c>
      <c r="E246" s="1">
        <f>SUM(_xlfn.XLOOKUP(A246,'VENDA MES'!A:A,'VENDA MES'!B:B,"0",0),_xlfn.XLOOKUP(MEDIDAS!A246,'VENDA MES'!E:E,'VENDA MES'!F:F,"0",0),_xlfn.XLOOKUP(MEDIDAS!A246,'VENDA MES'!H:H,'VENDA MES'!I:I,"0",0),_xlfn.XLOOKUP(MEDIDAS!A246,'VENDA MES'!K:K,'VENDA MES'!L:L,"0",0))/120</f>
        <v>1.2416666666666667</v>
      </c>
      <c r="H246" s="10" t="s">
        <v>246</v>
      </c>
      <c r="I246">
        <v>5</v>
      </c>
      <c r="J246" s="7">
        <v>5</v>
      </c>
      <c r="K246" s="7">
        <v>10</v>
      </c>
      <c r="L246" s="7">
        <v>12.5</v>
      </c>
    </row>
    <row r="247" spans="1:12">
      <c r="A247" t="s">
        <v>247</v>
      </c>
      <c r="B247" s="1">
        <f>_xlfn.XLOOKUP(A247,'VENDA MES'!A:A,'VENDA MES'!B:B,"0",0)/30</f>
        <v>0.7</v>
      </c>
      <c r="C247" s="1">
        <f>SUM(_xlfn.XLOOKUP(A247,'VENDA MES'!A:A,'VENDA MES'!B:B,0,0),_xlfn.XLOOKUP(A247,'VENDA MES'!E:E,'VENDA MES'!F:F,"0",0))/60</f>
        <v>0.81666666666666665</v>
      </c>
      <c r="D247" s="1">
        <f>SUM(_xlfn.XLOOKUP(A247,'VENDA MES'!A:A,'VENDA MES'!B:B,"0",0),_xlfn.XLOOKUP(MEDIDAS!A247,'VENDA MES'!E:E,'VENDA MES'!F:F,"0",0),_xlfn.XLOOKUP(A247,'VENDA MES'!H:H,'VENDA MES'!I:I,"0",0))/90</f>
        <v>1.1888888888888889</v>
      </c>
      <c r="E247" s="1">
        <f>SUM(_xlfn.XLOOKUP(A247,'VENDA MES'!A:A,'VENDA MES'!B:B,"0",0),_xlfn.XLOOKUP(MEDIDAS!A247,'VENDA MES'!E:E,'VENDA MES'!F:F,"0",0),_xlfn.XLOOKUP(MEDIDAS!A247,'VENDA MES'!H:H,'VENDA MES'!I:I,"0",0),_xlfn.XLOOKUP(MEDIDAS!A247,'VENDA MES'!K:K,'VENDA MES'!L:L,"0",0))/120</f>
        <v>1.375</v>
      </c>
      <c r="H247" s="10" t="s">
        <v>247</v>
      </c>
      <c r="I247">
        <v>5</v>
      </c>
      <c r="J247" s="7">
        <v>5</v>
      </c>
      <c r="K247" s="7">
        <v>10</v>
      </c>
      <c r="L247" s="7">
        <v>12.5</v>
      </c>
    </row>
    <row r="248" spans="1:12">
      <c r="A248" t="s">
        <v>275</v>
      </c>
      <c r="B248" s="1">
        <f>_xlfn.XLOOKUP(A248,'VENDA MES'!A:A,'VENDA MES'!B:B,"0",0)/30</f>
        <v>0</v>
      </c>
      <c r="C248" s="1">
        <f>SUM(_xlfn.XLOOKUP(A248,'VENDA MES'!A:A,'VENDA MES'!B:B,0,0),_xlfn.XLOOKUP(A248,'VENDA MES'!E:E,'VENDA MES'!F:F,"0",0))/60</f>
        <v>0.6</v>
      </c>
      <c r="D248" s="1">
        <f>SUM(_xlfn.XLOOKUP(A248,'VENDA MES'!A:A,'VENDA MES'!B:B,"0",0),_xlfn.XLOOKUP(MEDIDAS!A248,'VENDA MES'!E:E,'VENDA MES'!F:F,"0",0),_xlfn.XLOOKUP(A248,'VENDA MES'!H:H,'VENDA MES'!I:I,"0",0))/90</f>
        <v>1.1222222222222222</v>
      </c>
      <c r="E248" s="1">
        <f>SUM(_xlfn.XLOOKUP(A248,'VENDA MES'!A:A,'VENDA MES'!B:B,"0",0),_xlfn.XLOOKUP(MEDIDAS!A248,'VENDA MES'!E:E,'VENDA MES'!F:F,"0",0),_xlfn.XLOOKUP(MEDIDAS!A248,'VENDA MES'!H:H,'VENDA MES'!I:I,"0",0),_xlfn.XLOOKUP(MEDIDAS!A248,'VENDA MES'!K:K,'VENDA MES'!L:L,"0",0))/120</f>
        <v>1.5583333333333333</v>
      </c>
      <c r="H248" s="10" t="s">
        <v>275</v>
      </c>
      <c r="I248">
        <v>5</v>
      </c>
      <c r="J248" s="7">
        <v>5</v>
      </c>
      <c r="K248" s="7">
        <v>10</v>
      </c>
      <c r="L248" s="7">
        <v>12.5</v>
      </c>
    </row>
    <row r="249" spans="1:12">
      <c r="A249" t="s">
        <v>248</v>
      </c>
      <c r="B249" s="1">
        <f>_xlfn.XLOOKUP(A249,'VENDA MES'!A:A,'VENDA MES'!B:B,"0",0)/30</f>
        <v>0.46666666666666667</v>
      </c>
      <c r="C249" s="1">
        <f>SUM(_xlfn.XLOOKUP(A249,'VENDA MES'!A:A,'VENDA MES'!B:B,0,0),_xlfn.XLOOKUP(A249,'VENDA MES'!E:E,'VENDA MES'!F:F,"0",0))/60</f>
        <v>1.2333333333333334</v>
      </c>
      <c r="D249" s="1">
        <f>SUM(_xlfn.XLOOKUP(A249,'VENDA MES'!A:A,'VENDA MES'!B:B,"0",0),_xlfn.XLOOKUP(MEDIDAS!A249,'VENDA MES'!E:E,'VENDA MES'!F:F,"0",0),_xlfn.XLOOKUP(A249,'VENDA MES'!H:H,'VENDA MES'!I:I,"0",0))/90</f>
        <v>1.4111111111111112</v>
      </c>
      <c r="E249" s="1">
        <f>SUM(_xlfn.XLOOKUP(A249,'VENDA MES'!A:A,'VENDA MES'!B:B,"0",0),_xlfn.XLOOKUP(MEDIDAS!A249,'VENDA MES'!E:E,'VENDA MES'!F:F,"0",0),_xlfn.XLOOKUP(MEDIDAS!A249,'VENDA MES'!H:H,'VENDA MES'!I:I,"0",0),_xlfn.XLOOKUP(MEDIDAS!A249,'VENDA MES'!K:K,'VENDA MES'!L:L,"0",0))/120</f>
        <v>1.55</v>
      </c>
      <c r="H249" s="10" t="s">
        <v>248</v>
      </c>
      <c r="I249">
        <v>5</v>
      </c>
      <c r="J249" s="7">
        <v>5</v>
      </c>
      <c r="K249" s="7">
        <v>10</v>
      </c>
      <c r="L249" s="7">
        <v>12.5</v>
      </c>
    </row>
    <row r="250" spans="1:12">
      <c r="A250" t="s">
        <v>249</v>
      </c>
      <c r="B250" s="1">
        <f>_xlfn.XLOOKUP(A250,'VENDA MES'!A:A,'VENDA MES'!B:B,"0",0)/30</f>
        <v>0.6333333333333333</v>
      </c>
      <c r="C250" s="1">
        <f>SUM(_xlfn.XLOOKUP(A250,'VENDA MES'!A:A,'VENDA MES'!B:B,0,0),_xlfn.XLOOKUP(A250,'VENDA MES'!E:E,'VENDA MES'!F:F,"0",0))/60</f>
        <v>0.68333333333333335</v>
      </c>
      <c r="D250" s="1">
        <f>SUM(_xlfn.XLOOKUP(A250,'VENDA MES'!A:A,'VENDA MES'!B:B,"0",0),_xlfn.XLOOKUP(MEDIDAS!A250,'VENDA MES'!E:E,'VENDA MES'!F:F,"0",0),_xlfn.XLOOKUP(A250,'VENDA MES'!H:H,'VENDA MES'!I:I,"0",0))/90</f>
        <v>0.93333333333333335</v>
      </c>
      <c r="E250" s="1">
        <f>SUM(_xlfn.XLOOKUP(A250,'VENDA MES'!A:A,'VENDA MES'!B:B,"0",0),_xlfn.XLOOKUP(MEDIDAS!A250,'VENDA MES'!E:E,'VENDA MES'!F:F,"0",0),_xlfn.XLOOKUP(MEDIDAS!A250,'VENDA MES'!H:H,'VENDA MES'!I:I,"0",0),_xlfn.XLOOKUP(MEDIDAS!A250,'VENDA MES'!K:K,'VENDA MES'!L:L,"0",0))/120</f>
        <v>1.2250000000000001</v>
      </c>
      <c r="H250" s="10" t="s">
        <v>249</v>
      </c>
      <c r="I250">
        <v>5</v>
      </c>
      <c r="J250" s="7">
        <v>5</v>
      </c>
      <c r="K250" s="7">
        <v>10</v>
      </c>
      <c r="L250" s="7">
        <v>12.5</v>
      </c>
    </row>
    <row r="251" spans="1:12">
      <c r="A251" t="s">
        <v>250</v>
      </c>
      <c r="B251" s="1">
        <f>_xlfn.XLOOKUP(A251,'VENDA MES'!A:A,'VENDA MES'!B:B,"0",0)/30</f>
        <v>0.96666666666666667</v>
      </c>
      <c r="C251" s="1">
        <f>SUM(_xlfn.XLOOKUP(A251,'VENDA MES'!A:A,'VENDA MES'!B:B,0,0),_xlfn.XLOOKUP(A251,'VENDA MES'!E:E,'VENDA MES'!F:F,"0",0))/60</f>
        <v>1.05</v>
      </c>
      <c r="D251" s="1">
        <f>SUM(_xlfn.XLOOKUP(A251,'VENDA MES'!A:A,'VENDA MES'!B:B,"0",0),_xlfn.XLOOKUP(MEDIDAS!A251,'VENDA MES'!E:E,'VENDA MES'!F:F,"0",0),_xlfn.XLOOKUP(A251,'VENDA MES'!H:H,'VENDA MES'!I:I,"0",0))/90</f>
        <v>1.4555555555555555</v>
      </c>
      <c r="E251" s="1">
        <f>SUM(_xlfn.XLOOKUP(A251,'VENDA MES'!A:A,'VENDA MES'!B:B,"0",0),_xlfn.XLOOKUP(MEDIDAS!A251,'VENDA MES'!E:E,'VENDA MES'!F:F,"0",0),_xlfn.XLOOKUP(MEDIDAS!A251,'VENDA MES'!H:H,'VENDA MES'!I:I,"0",0),_xlfn.XLOOKUP(MEDIDAS!A251,'VENDA MES'!K:K,'VENDA MES'!L:L,"0",0))/120</f>
        <v>1.5416666666666667</v>
      </c>
      <c r="H251" s="10" t="s">
        <v>250</v>
      </c>
      <c r="I251">
        <v>5</v>
      </c>
      <c r="J251" s="7">
        <v>5</v>
      </c>
      <c r="K251" s="7">
        <v>10</v>
      </c>
      <c r="L251" s="7">
        <v>12.5</v>
      </c>
    </row>
    <row r="252" spans="1:12">
      <c r="A252" t="s">
        <v>251</v>
      </c>
      <c r="B252" s="1">
        <f>_xlfn.XLOOKUP(A252,'VENDA MES'!A:A,'VENDA MES'!B:B,"0",0)/30</f>
        <v>0.76666666666666672</v>
      </c>
      <c r="C252" s="1">
        <f>SUM(_xlfn.XLOOKUP(A252,'VENDA MES'!A:A,'VENDA MES'!B:B,0,0),_xlfn.XLOOKUP(A252,'VENDA MES'!E:E,'VENDA MES'!F:F,"0",0))/60</f>
        <v>1.3166666666666667</v>
      </c>
      <c r="D252" s="1">
        <f>SUM(_xlfn.XLOOKUP(A252,'VENDA MES'!A:A,'VENDA MES'!B:B,"0",0),_xlfn.XLOOKUP(MEDIDAS!A252,'VENDA MES'!E:E,'VENDA MES'!F:F,"0",0),_xlfn.XLOOKUP(A252,'VENDA MES'!H:H,'VENDA MES'!I:I,"0",0))/90</f>
        <v>1.4777777777777779</v>
      </c>
      <c r="E252" s="1">
        <f>SUM(_xlfn.XLOOKUP(A252,'VENDA MES'!A:A,'VENDA MES'!B:B,"0",0),_xlfn.XLOOKUP(MEDIDAS!A252,'VENDA MES'!E:E,'VENDA MES'!F:F,"0",0),_xlfn.XLOOKUP(MEDIDAS!A252,'VENDA MES'!H:H,'VENDA MES'!I:I,"0",0),_xlfn.XLOOKUP(MEDIDAS!A252,'VENDA MES'!K:K,'VENDA MES'!L:L,"0",0))/120</f>
        <v>1.5</v>
      </c>
      <c r="H252" s="10" t="s">
        <v>251</v>
      </c>
      <c r="I252">
        <v>5</v>
      </c>
      <c r="J252" s="7">
        <v>5</v>
      </c>
      <c r="K252" s="7">
        <v>10</v>
      </c>
      <c r="L252" s="7">
        <v>12.5</v>
      </c>
    </row>
    <row r="253" spans="1:12">
      <c r="A253" t="s">
        <v>252</v>
      </c>
      <c r="B253" s="1">
        <f>_xlfn.XLOOKUP(A253,'VENDA MES'!A:A,'VENDA MES'!B:B,"0",0)/30</f>
        <v>0.46666666666666667</v>
      </c>
      <c r="C253" s="1">
        <f>SUM(_xlfn.XLOOKUP(A253,'VENDA MES'!A:A,'VENDA MES'!B:B,0,0),_xlfn.XLOOKUP(A253,'VENDA MES'!E:E,'VENDA MES'!F:F,"0",0))/60</f>
        <v>1.0833333333333333</v>
      </c>
      <c r="D253" s="1">
        <f>SUM(_xlfn.XLOOKUP(A253,'VENDA MES'!A:A,'VENDA MES'!B:B,"0",0),_xlfn.XLOOKUP(MEDIDAS!A253,'VENDA MES'!E:E,'VENDA MES'!F:F,"0",0),_xlfn.XLOOKUP(A253,'VENDA MES'!H:H,'VENDA MES'!I:I,"0",0))/90</f>
        <v>1.2555555555555555</v>
      </c>
      <c r="E253" s="1">
        <f>SUM(_xlfn.XLOOKUP(A253,'VENDA MES'!A:A,'VENDA MES'!B:B,"0",0),_xlfn.XLOOKUP(MEDIDAS!A253,'VENDA MES'!E:E,'VENDA MES'!F:F,"0",0),_xlfn.XLOOKUP(MEDIDAS!A253,'VENDA MES'!H:H,'VENDA MES'!I:I,"0",0),_xlfn.XLOOKUP(MEDIDAS!A253,'VENDA MES'!K:K,'VENDA MES'!L:L,"0",0))/120</f>
        <v>1.375</v>
      </c>
      <c r="H253" s="10" t="s">
        <v>252</v>
      </c>
      <c r="I253">
        <v>5</v>
      </c>
      <c r="J253" s="7">
        <v>5</v>
      </c>
      <c r="K253" s="7">
        <v>10</v>
      </c>
      <c r="L253" s="7">
        <v>12.5</v>
      </c>
    </row>
    <row r="254" spans="1:12">
      <c r="A254" t="s">
        <v>254</v>
      </c>
      <c r="B254" s="1">
        <f>_xlfn.XLOOKUP(A254,'VENDA MES'!A:A,'VENDA MES'!B:B,"0",0)/30</f>
        <v>0.7</v>
      </c>
      <c r="C254" s="1">
        <f>SUM(_xlfn.XLOOKUP(A254,'VENDA MES'!A:A,'VENDA MES'!B:B,0,0),_xlfn.XLOOKUP(A254,'VENDA MES'!E:E,'VENDA MES'!F:F,"0",0))/60</f>
        <v>0.65</v>
      </c>
      <c r="D254" s="1">
        <f>SUM(_xlfn.XLOOKUP(A254,'VENDA MES'!A:A,'VENDA MES'!B:B,"0",0),_xlfn.XLOOKUP(MEDIDAS!A254,'VENDA MES'!E:E,'VENDA MES'!F:F,"0",0),_xlfn.XLOOKUP(A254,'VENDA MES'!H:H,'VENDA MES'!I:I,"0",0))/90</f>
        <v>1.0888888888888888</v>
      </c>
      <c r="E254" s="1">
        <f>SUM(_xlfn.XLOOKUP(A254,'VENDA MES'!A:A,'VENDA MES'!B:B,"0",0),_xlfn.XLOOKUP(MEDIDAS!A254,'VENDA MES'!E:E,'VENDA MES'!F:F,"0",0),_xlfn.XLOOKUP(MEDIDAS!A254,'VENDA MES'!H:H,'VENDA MES'!I:I,"0",0),_xlfn.XLOOKUP(MEDIDAS!A254,'VENDA MES'!K:K,'VENDA MES'!L:L,"0",0))/120</f>
        <v>1.3583333333333334</v>
      </c>
      <c r="H254" s="10" t="s">
        <v>254</v>
      </c>
      <c r="I254">
        <v>5</v>
      </c>
      <c r="J254" s="7">
        <v>5</v>
      </c>
      <c r="K254" s="7">
        <v>10</v>
      </c>
      <c r="L254" s="7">
        <v>12.5</v>
      </c>
    </row>
    <row r="255" spans="1:12">
      <c r="A255" t="s">
        <v>255</v>
      </c>
      <c r="B255" s="1">
        <f>_xlfn.XLOOKUP(A255,'VENDA MES'!A:A,'VENDA MES'!B:B,"0",0)/30</f>
        <v>0.8</v>
      </c>
      <c r="C255" s="1">
        <f>SUM(_xlfn.XLOOKUP(A255,'VENDA MES'!A:A,'VENDA MES'!B:B,0,0),_xlfn.XLOOKUP(A255,'VENDA MES'!E:E,'VENDA MES'!F:F,"0",0))/60</f>
        <v>0.78333333333333333</v>
      </c>
      <c r="D255" s="1">
        <f>SUM(_xlfn.XLOOKUP(A255,'VENDA MES'!A:A,'VENDA MES'!B:B,"0",0),_xlfn.XLOOKUP(MEDIDAS!A255,'VENDA MES'!E:E,'VENDA MES'!F:F,"0",0),_xlfn.XLOOKUP(A255,'VENDA MES'!H:H,'VENDA MES'!I:I,"0",0))/90</f>
        <v>1.4777777777777779</v>
      </c>
      <c r="E255" s="1">
        <f>SUM(_xlfn.XLOOKUP(A255,'VENDA MES'!A:A,'VENDA MES'!B:B,"0",0),_xlfn.XLOOKUP(MEDIDAS!A255,'VENDA MES'!E:E,'VENDA MES'!F:F,"0",0),_xlfn.XLOOKUP(MEDIDAS!A255,'VENDA MES'!H:H,'VENDA MES'!I:I,"0",0),_xlfn.XLOOKUP(MEDIDAS!A255,'VENDA MES'!K:K,'VENDA MES'!L:L,"0",0))/120</f>
        <v>1.5583333333333333</v>
      </c>
      <c r="H255" s="10" t="s">
        <v>255</v>
      </c>
      <c r="I255">
        <v>5</v>
      </c>
      <c r="J255" s="7">
        <v>5</v>
      </c>
      <c r="K255" s="7">
        <v>10</v>
      </c>
      <c r="L255" s="7">
        <v>12.5</v>
      </c>
    </row>
    <row r="256" spans="1:12">
      <c r="A256" t="s">
        <v>256</v>
      </c>
      <c r="B256" s="1">
        <f>_xlfn.XLOOKUP(A256,'VENDA MES'!A:A,'VENDA MES'!B:B,"0",0)/30</f>
        <v>0.66666666666666663</v>
      </c>
      <c r="C256" s="1">
        <f>SUM(_xlfn.XLOOKUP(A256,'VENDA MES'!A:A,'VENDA MES'!B:B,0,0),_xlfn.XLOOKUP(A256,'VENDA MES'!E:E,'VENDA MES'!F:F,"0",0))/60</f>
        <v>1.2</v>
      </c>
      <c r="D256" s="1">
        <f>SUM(_xlfn.XLOOKUP(A256,'VENDA MES'!A:A,'VENDA MES'!B:B,"0",0),_xlfn.XLOOKUP(MEDIDAS!A256,'VENDA MES'!E:E,'VENDA MES'!F:F,"0",0),_xlfn.XLOOKUP(A256,'VENDA MES'!H:H,'VENDA MES'!I:I,"0",0))/90</f>
        <v>1.4888888888888889</v>
      </c>
      <c r="E256" s="1">
        <f>SUM(_xlfn.XLOOKUP(A256,'VENDA MES'!A:A,'VENDA MES'!B:B,"0",0),_xlfn.XLOOKUP(MEDIDAS!A256,'VENDA MES'!E:E,'VENDA MES'!F:F,"0",0),_xlfn.XLOOKUP(MEDIDAS!A256,'VENDA MES'!H:H,'VENDA MES'!I:I,"0",0),_xlfn.XLOOKUP(MEDIDAS!A256,'VENDA MES'!K:K,'VENDA MES'!L:L,"0",0))/120</f>
        <v>1.4</v>
      </c>
      <c r="H256" s="10" t="s">
        <v>256</v>
      </c>
      <c r="I256">
        <v>5</v>
      </c>
      <c r="J256" s="7">
        <v>5</v>
      </c>
      <c r="K256" s="7">
        <v>10</v>
      </c>
      <c r="L256" s="7">
        <v>12.5</v>
      </c>
    </row>
    <row r="257" spans="1:12">
      <c r="A257" t="s">
        <v>257</v>
      </c>
      <c r="B257" s="1">
        <f>_xlfn.XLOOKUP(A257,'VENDA MES'!A:A,'VENDA MES'!B:B,"0",0)/30</f>
        <v>1.1000000000000001</v>
      </c>
      <c r="C257" s="1">
        <f>SUM(_xlfn.XLOOKUP(A257,'VENDA MES'!A:A,'VENDA MES'!B:B,0,0),_xlfn.XLOOKUP(A257,'VENDA MES'!E:E,'VENDA MES'!F:F,"0",0))/60</f>
        <v>1.4333333333333333</v>
      </c>
      <c r="D257" s="1">
        <f>SUM(_xlfn.XLOOKUP(A257,'VENDA MES'!A:A,'VENDA MES'!B:B,"0",0),_xlfn.XLOOKUP(MEDIDAS!A257,'VENDA MES'!E:E,'VENDA MES'!F:F,"0",0),_xlfn.XLOOKUP(A257,'VENDA MES'!H:H,'VENDA MES'!I:I,"0",0))/90</f>
        <v>1.6444444444444444</v>
      </c>
      <c r="E257" s="1">
        <f>SUM(_xlfn.XLOOKUP(A257,'VENDA MES'!A:A,'VENDA MES'!B:B,"0",0),_xlfn.XLOOKUP(MEDIDAS!A257,'VENDA MES'!E:E,'VENDA MES'!F:F,"0",0),_xlfn.XLOOKUP(MEDIDAS!A257,'VENDA MES'!H:H,'VENDA MES'!I:I,"0",0),_xlfn.XLOOKUP(MEDIDAS!A257,'VENDA MES'!K:K,'VENDA MES'!L:L,"0",0))/120</f>
        <v>1.7</v>
      </c>
      <c r="H257" s="10" t="s">
        <v>257</v>
      </c>
      <c r="I257">
        <v>5</v>
      </c>
      <c r="J257" s="7">
        <v>5</v>
      </c>
      <c r="K257" s="7">
        <v>10</v>
      </c>
      <c r="L257" s="7">
        <v>12.5</v>
      </c>
    </row>
    <row r="258" spans="1:12">
      <c r="A258" t="s">
        <v>286</v>
      </c>
      <c r="B258" s="1">
        <f>_xlfn.XLOOKUP(A258,'VENDA MES'!A:A,'VENDA MES'!B:B,"0",0)/30</f>
        <v>0</v>
      </c>
      <c r="C258" s="1">
        <f>SUM(_xlfn.XLOOKUP(A258,'VENDA MES'!A:A,'VENDA MES'!B:B,0,0),_xlfn.XLOOKUP(A258,'VENDA MES'!E:E,'VENDA MES'!F:F,"0",0))/60</f>
        <v>0.95</v>
      </c>
      <c r="D258" s="1">
        <f>SUM(_xlfn.XLOOKUP(A258,'VENDA MES'!A:A,'VENDA MES'!B:B,"0",0),_xlfn.XLOOKUP(MEDIDAS!A258,'VENDA MES'!E:E,'VENDA MES'!F:F,"0",0),_xlfn.XLOOKUP(A258,'VENDA MES'!H:H,'VENDA MES'!I:I,"0",0))/90</f>
        <v>1.211111111111111</v>
      </c>
      <c r="E258" s="1">
        <f>SUM(_xlfn.XLOOKUP(A258,'VENDA MES'!A:A,'VENDA MES'!B:B,"0",0),_xlfn.XLOOKUP(MEDIDAS!A258,'VENDA MES'!E:E,'VENDA MES'!F:F,"0",0),_xlfn.XLOOKUP(MEDIDAS!A258,'VENDA MES'!H:H,'VENDA MES'!I:I,"0",0),_xlfn.XLOOKUP(MEDIDAS!A258,'VENDA MES'!K:K,'VENDA MES'!L:L,"0",0))/120</f>
        <v>1.5916666666666666</v>
      </c>
      <c r="H258" s="10" t="s">
        <v>286</v>
      </c>
      <c r="I258">
        <v>5</v>
      </c>
      <c r="J258" s="7">
        <v>5</v>
      </c>
      <c r="K258" s="7">
        <v>10</v>
      </c>
      <c r="L258" s="7">
        <v>12.5</v>
      </c>
    </row>
    <row r="259" spans="1:12">
      <c r="A259" t="s">
        <v>258</v>
      </c>
      <c r="B259" s="1">
        <f>_xlfn.XLOOKUP(A259,'VENDA MES'!A:A,'VENDA MES'!B:B,"0",0)/30</f>
        <v>0.5</v>
      </c>
      <c r="C259" s="1">
        <f>SUM(_xlfn.XLOOKUP(A259,'VENDA MES'!A:A,'VENDA MES'!B:B,0,0),_xlfn.XLOOKUP(A259,'VENDA MES'!E:E,'VENDA MES'!F:F,"0",0))/60</f>
        <v>1.55</v>
      </c>
      <c r="D259" s="1">
        <f>SUM(_xlfn.XLOOKUP(A259,'VENDA MES'!A:A,'VENDA MES'!B:B,"0",0),_xlfn.XLOOKUP(MEDIDAS!A259,'VENDA MES'!E:E,'VENDA MES'!F:F,"0",0),_xlfn.XLOOKUP(A259,'VENDA MES'!H:H,'VENDA MES'!I:I,"0",0))/90</f>
        <v>1.1555555555555554</v>
      </c>
      <c r="E259" s="1">
        <f>SUM(_xlfn.XLOOKUP(A259,'VENDA MES'!A:A,'VENDA MES'!B:B,"0",0),_xlfn.XLOOKUP(MEDIDAS!A259,'VENDA MES'!E:E,'VENDA MES'!F:F,"0",0),_xlfn.XLOOKUP(MEDIDAS!A259,'VENDA MES'!H:H,'VENDA MES'!I:I,"0",0),_xlfn.XLOOKUP(MEDIDAS!A259,'VENDA MES'!K:K,'VENDA MES'!L:L,"0",0))/120</f>
        <v>1.3166666666666667</v>
      </c>
      <c r="H259" s="10" t="s">
        <v>258</v>
      </c>
      <c r="I259">
        <v>5</v>
      </c>
      <c r="J259" s="7">
        <v>5</v>
      </c>
      <c r="K259" s="7">
        <v>10</v>
      </c>
      <c r="L259" s="7">
        <v>12.5</v>
      </c>
    </row>
    <row r="260" spans="1:12">
      <c r="A260" t="s">
        <v>259</v>
      </c>
      <c r="B260" s="1">
        <f>_xlfn.XLOOKUP(A260,'VENDA MES'!A:A,'VENDA MES'!B:B,"0",0)/30</f>
        <v>1.3666666666666667</v>
      </c>
      <c r="C260" s="1">
        <f>SUM(_xlfn.XLOOKUP(A260,'VENDA MES'!A:A,'VENDA MES'!B:B,0,0),_xlfn.XLOOKUP(A260,'VENDA MES'!E:E,'VENDA MES'!F:F,"0",0))/60</f>
        <v>1.2</v>
      </c>
      <c r="D260" s="1">
        <f>SUM(_xlfn.XLOOKUP(A260,'VENDA MES'!A:A,'VENDA MES'!B:B,"0",0),_xlfn.XLOOKUP(MEDIDAS!A260,'VENDA MES'!E:E,'VENDA MES'!F:F,"0",0),_xlfn.XLOOKUP(A260,'VENDA MES'!H:H,'VENDA MES'!I:I,"0",0))/90</f>
        <v>1.7444444444444445</v>
      </c>
      <c r="E260" s="1">
        <f>SUM(_xlfn.XLOOKUP(A260,'VENDA MES'!A:A,'VENDA MES'!B:B,"0",0),_xlfn.XLOOKUP(MEDIDAS!A260,'VENDA MES'!E:E,'VENDA MES'!F:F,"0",0),_xlfn.XLOOKUP(MEDIDAS!A260,'VENDA MES'!H:H,'VENDA MES'!I:I,"0",0),_xlfn.XLOOKUP(MEDIDAS!A260,'VENDA MES'!K:K,'VENDA MES'!L:L,"0",0))/120</f>
        <v>1.6666666666666667</v>
      </c>
      <c r="H260" s="10" t="s">
        <v>259</v>
      </c>
      <c r="I260">
        <v>5</v>
      </c>
      <c r="J260" s="7">
        <v>5</v>
      </c>
      <c r="K260" s="7">
        <v>10</v>
      </c>
      <c r="L260" s="7">
        <v>12.5</v>
      </c>
    </row>
    <row r="261" spans="1:12">
      <c r="A261" t="s">
        <v>260</v>
      </c>
      <c r="B261" s="1">
        <f>_xlfn.XLOOKUP(A261,'VENDA MES'!A:A,'VENDA MES'!B:B,"0",0)/30</f>
        <v>0.73333333333333328</v>
      </c>
      <c r="C261" s="1">
        <f>SUM(_xlfn.XLOOKUP(A261,'VENDA MES'!A:A,'VENDA MES'!B:B,0,0),_xlfn.XLOOKUP(A261,'VENDA MES'!E:E,'VENDA MES'!F:F,"0",0))/60</f>
        <v>1.2666666666666666</v>
      </c>
      <c r="D261" s="1">
        <f>SUM(_xlfn.XLOOKUP(A261,'VENDA MES'!A:A,'VENDA MES'!B:B,"0",0),_xlfn.XLOOKUP(MEDIDAS!A261,'VENDA MES'!E:E,'VENDA MES'!F:F,"0",0),_xlfn.XLOOKUP(A261,'VENDA MES'!H:H,'VENDA MES'!I:I,"0",0))/90</f>
        <v>1.4111111111111112</v>
      </c>
      <c r="E261" s="1">
        <f>SUM(_xlfn.XLOOKUP(A261,'VENDA MES'!A:A,'VENDA MES'!B:B,"0",0),_xlfn.XLOOKUP(MEDIDAS!A261,'VENDA MES'!E:E,'VENDA MES'!F:F,"0",0),_xlfn.XLOOKUP(MEDIDAS!A261,'VENDA MES'!H:H,'VENDA MES'!I:I,"0",0),_xlfn.XLOOKUP(MEDIDAS!A261,'VENDA MES'!K:K,'VENDA MES'!L:L,"0",0))/120</f>
        <v>1.35</v>
      </c>
      <c r="H261" s="10" t="s">
        <v>260</v>
      </c>
      <c r="I261">
        <v>5</v>
      </c>
      <c r="J261" s="7">
        <v>5</v>
      </c>
      <c r="K261" s="7">
        <v>10</v>
      </c>
      <c r="L261" s="7">
        <v>12.5</v>
      </c>
    </row>
    <row r="262" spans="1:12">
      <c r="A262" t="s">
        <v>261</v>
      </c>
      <c r="B262" s="1">
        <f>_xlfn.XLOOKUP(A262,'VENDA MES'!A:A,'VENDA MES'!B:B,"0",0)/30</f>
        <v>0.8666666666666667</v>
      </c>
      <c r="C262" s="1">
        <f>SUM(_xlfn.XLOOKUP(A262,'VENDA MES'!A:A,'VENDA MES'!B:B,0,0),_xlfn.XLOOKUP(A262,'VENDA MES'!E:E,'VENDA MES'!F:F,"0",0))/60</f>
        <v>0.71666666666666667</v>
      </c>
      <c r="D262" s="1">
        <f>SUM(_xlfn.XLOOKUP(A262,'VENDA MES'!A:A,'VENDA MES'!B:B,"0",0),_xlfn.XLOOKUP(MEDIDAS!A262,'VENDA MES'!E:E,'VENDA MES'!F:F,"0",0),_xlfn.XLOOKUP(A262,'VENDA MES'!H:H,'VENDA MES'!I:I,"0",0))/90</f>
        <v>0.87777777777777777</v>
      </c>
      <c r="E262" s="1">
        <f>SUM(_xlfn.XLOOKUP(A262,'VENDA MES'!A:A,'VENDA MES'!B:B,"0",0),_xlfn.XLOOKUP(MEDIDAS!A262,'VENDA MES'!E:E,'VENDA MES'!F:F,"0",0),_xlfn.XLOOKUP(MEDIDAS!A262,'VENDA MES'!H:H,'VENDA MES'!I:I,"0",0),_xlfn.XLOOKUP(MEDIDAS!A262,'VENDA MES'!K:K,'VENDA MES'!L:L,"0",0))/120</f>
        <v>1.0833333333333333</v>
      </c>
      <c r="H262" s="10" t="s">
        <v>261</v>
      </c>
      <c r="I262">
        <v>5</v>
      </c>
      <c r="J262" s="7">
        <v>5</v>
      </c>
      <c r="K262" s="7">
        <v>10</v>
      </c>
      <c r="L262" s="7">
        <v>12.5</v>
      </c>
    </row>
    <row r="263" spans="1:12">
      <c r="A263" t="s">
        <v>262</v>
      </c>
      <c r="B263" s="1">
        <f>_xlfn.XLOOKUP(A263,'VENDA MES'!A:A,'VENDA MES'!B:B,"0",0)/30</f>
        <v>1.1333333333333333</v>
      </c>
      <c r="C263" s="1">
        <f>SUM(_xlfn.XLOOKUP(A263,'VENDA MES'!A:A,'VENDA MES'!B:B,0,0),_xlfn.XLOOKUP(A263,'VENDA MES'!E:E,'VENDA MES'!F:F,"0",0))/60</f>
        <v>1.35</v>
      </c>
      <c r="D263" s="1">
        <f>SUM(_xlfn.XLOOKUP(A263,'VENDA MES'!A:A,'VENDA MES'!B:B,"0",0),_xlfn.XLOOKUP(MEDIDAS!A263,'VENDA MES'!E:E,'VENDA MES'!F:F,"0",0),_xlfn.XLOOKUP(A263,'VENDA MES'!H:H,'VENDA MES'!I:I,"0",0))/90</f>
        <v>1.4666666666666666</v>
      </c>
      <c r="E263" s="1">
        <f>SUM(_xlfn.XLOOKUP(A263,'VENDA MES'!A:A,'VENDA MES'!B:B,"0",0),_xlfn.XLOOKUP(MEDIDAS!A263,'VENDA MES'!E:E,'VENDA MES'!F:F,"0",0),_xlfn.XLOOKUP(MEDIDAS!A263,'VENDA MES'!H:H,'VENDA MES'!I:I,"0",0),_xlfn.XLOOKUP(MEDIDAS!A263,'VENDA MES'!K:K,'VENDA MES'!L:L,"0",0))/120</f>
        <v>1.8333333333333333</v>
      </c>
      <c r="H263" s="10" t="s">
        <v>262</v>
      </c>
      <c r="I263">
        <v>24</v>
      </c>
      <c r="J263" s="7">
        <v>24</v>
      </c>
      <c r="K263" s="7">
        <v>48</v>
      </c>
      <c r="L263" s="7">
        <v>60</v>
      </c>
    </row>
    <row r="264" spans="1:12">
      <c r="A264" t="s">
        <v>263</v>
      </c>
      <c r="B264" s="1">
        <f>_xlfn.XLOOKUP(A264,'VENDA MES'!A:A,'VENDA MES'!B:B,"0",0)/30</f>
        <v>0.46666666666666667</v>
      </c>
      <c r="C264" s="1">
        <f>SUM(_xlfn.XLOOKUP(A264,'VENDA MES'!A:A,'VENDA MES'!B:B,0,0),_xlfn.XLOOKUP(A264,'VENDA MES'!E:E,'VENDA MES'!F:F,"0",0))/60</f>
        <v>1</v>
      </c>
      <c r="D264" s="1">
        <f>SUM(_xlfn.XLOOKUP(A264,'VENDA MES'!A:A,'VENDA MES'!B:B,"0",0),_xlfn.XLOOKUP(MEDIDAS!A264,'VENDA MES'!E:E,'VENDA MES'!F:F,"0",0),_xlfn.XLOOKUP(A264,'VENDA MES'!H:H,'VENDA MES'!I:I,"0",0))/90</f>
        <v>1.0777777777777777</v>
      </c>
      <c r="E264" s="1">
        <f>SUM(_xlfn.XLOOKUP(A264,'VENDA MES'!A:A,'VENDA MES'!B:B,"0",0),_xlfn.XLOOKUP(MEDIDAS!A264,'VENDA MES'!E:E,'VENDA MES'!F:F,"0",0),_xlfn.XLOOKUP(MEDIDAS!A264,'VENDA MES'!H:H,'VENDA MES'!I:I,"0",0),_xlfn.XLOOKUP(MEDIDAS!A264,'VENDA MES'!K:K,'VENDA MES'!L:L,"0",0))/120</f>
        <v>1.675</v>
      </c>
      <c r="H264" s="10" t="s">
        <v>263</v>
      </c>
      <c r="I264">
        <v>24</v>
      </c>
      <c r="J264" s="7">
        <v>24</v>
      </c>
      <c r="K264" s="7">
        <v>48</v>
      </c>
      <c r="L264" s="7">
        <v>60</v>
      </c>
    </row>
    <row r="265" spans="1:12">
      <c r="A265" t="s">
        <v>265</v>
      </c>
      <c r="B265" s="1">
        <f>_xlfn.XLOOKUP(A265,'VENDA MES'!A:A,'VENDA MES'!B:B,"0",0)/30</f>
        <v>0.8666666666666667</v>
      </c>
      <c r="C265" s="1">
        <f>SUM(_xlfn.XLOOKUP(A265,'VENDA MES'!A:A,'VENDA MES'!B:B,0,0),_xlfn.XLOOKUP(A265,'VENDA MES'!E:E,'VENDA MES'!F:F,"0",0))/60</f>
        <v>1.1166666666666667</v>
      </c>
      <c r="D265" s="1">
        <f>SUM(_xlfn.XLOOKUP(A265,'VENDA MES'!A:A,'VENDA MES'!B:B,"0",0),_xlfn.XLOOKUP(MEDIDAS!A265,'VENDA MES'!E:E,'VENDA MES'!F:F,"0",0),_xlfn.XLOOKUP(A265,'VENDA MES'!H:H,'VENDA MES'!I:I,"0",0))/90</f>
        <v>1.0555555555555556</v>
      </c>
      <c r="E265" s="1">
        <f>SUM(_xlfn.XLOOKUP(A265,'VENDA MES'!A:A,'VENDA MES'!B:B,"0",0),_xlfn.XLOOKUP(MEDIDAS!A265,'VENDA MES'!E:E,'VENDA MES'!F:F,"0",0),_xlfn.XLOOKUP(MEDIDAS!A265,'VENDA MES'!H:H,'VENDA MES'!I:I,"0",0),_xlfn.XLOOKUP(MEDIDAS!A265,'VENDA MES'!K:K,'VENDA MES'!L:L,"0",0))/120</f>
        <v>1.1833333333333333</v>
      </c>
      <c r="H265" s="10" t="s">
        <v>265</v>
      </c>
      <c r="I265">
        <v>24</v>
      </c>
      <c r="J265" s="7">
        <v>24</v>
      </c>
      <c r="K265" s="7">
        <v>48</v>
      </c>
      <c r="L265" s="7">
        <v>60</v>
      </c>
    </row>
    <row r="266" spans="1:12">
      <c r="A266" t="s">
        <v>266</v>
      </c>
      <c r="B266" s="1">
        <f>_xlfn.XLOOKUP(A266,'VENDA MES'!A:A,'VENDA MES'!B:B,"0",0)/30</f>
        <v>0.8666666666666667</v>
      </c>
      <c r="C266" s="1">
        <f>SUM(_xlfn.XLOOKUP(A266,'VENDA MES'!A:A,'VENDA MES'!B:B,0,0),_xlfn.XLOOKUP(A266,'VENDA MES'!E:E,'VENDA MES'!F:F,"0",0))/60</f>
        <v>1.2666666666666666</v>
      </c>
      <c r="D266" s="1">
        <f>SUM(_xlfn.XLOOKUP(A266,'VENDA MES'!A:A,'VENDA MES'!B:B,"0",0),_xlfn.XLOOKUP(MEDIDAS!A266,'VENDA MES'!E:E,'VENDA MES'!F:F,"0",0),_xlfn.XLOOKUP(A266,'VENDA MES'!H:H,'VENDA MES'!I:I,"0",0))/90</f>
        <v>1.4666666666666666</v>
      </c>
      <c r="E266" s="1">
        <f>SUM(_xlfn.XLOOKUP(A266,'VENDA MES'!A:A,'VENDA MES'!B:B,"0",0),_xlfn.XLOOKUP(MEDIDAS!A266,'VENDA MES'!E:E,'VENDA MES'!F:F,"0",0),_xlfn.XLOOKUP(MEDIDAS!A266,'VENDA MES'!H:H,'VENDA MES'!I:I,"0",0),_xlfn.XLOOKUP(MEDIDAS!A266,'VENDA MES'!K:K,'VENDA MES'!L:L,"0",0))/120</f>
        <v>2.0666666666666669</v>
      </c>
      <c r="H266" s="10" t="s">
        <v>266</v>
      </c>
      <c r="I266">
        <v>24</v>
      </c>
      <c r="J266" s="7">
        <v>24</v>
      </c>
      <c r="K266" s="7">
        <v>48</v>
      </c>
      <c r="L266" s="7">
        <v>60</v>
      </c>
    </row>
    <row r="267" spans="1:12">
      <c r="A267" t="s">
        <v>267</v>
      </c>
      <c r="B267" s="1">
        <f>_xlfn.XLOOKUP(A267,'VENDA MES'!A:A,'VENDA MES'!B:B,"0",0)/30</f>
        <v>1</v>
      </c>
      <c r="C267" s="1">
        <f>SUM(_xlfn.XLOOKUP(A267,'VENDA MES'!A:A,'VENDA MES'!B:B,0,0),_xlfn.XLOOKUP(A267,'VENDA MES'!E:E,'VENDA MES'!F:F,"0",0))/60</f>
        <v>0.66666666666666663</v>
      </c>
      <c r="D267" s="1">
        <f>SUM(_xlfn.XLOOKUP(A267,'VENDA MES'!A:A,'VENDA MES'!B:B,"0",0),_xlfn.XLOOKUP(MEDIDAS!A267,'VENDA MES'!E:E,'VENDA MES'!F:F,"0",0),_xlfn.XLOOKUP(A267,'VENDA MES'!H:H,'VENDA MES'!I:I,"0",0))/90</f>
        <v>1.0222222222222221</v>
      </c>
      <c r="E267" s="1">
        <f>SUM(_xlfn.XLOOKUP(A267,'VENDA MES'!A:A,'VENDA MES'!B:B,"0",0),_xlfn.XLOOKUP(MEDIDAS!A267,'VENDA MES'!E:E,'VENDA MES'!F:F,"0",0),_xlfn.XLOOKUP(MEDIDAS!A267,'VENDA MES'!H:H,'VENDA MES'!I:I,"0",0),_xlfn.XLOOKUP(MEDIDAS!A267,'VENDA MES'!K:K,'VENDA MES'!L:L,"0",0))/120</f>
        <v>1.1833333333333333</v>
      </c>
      <c r="H267" s="10" t="s">
        <v>267</v>
      </c>
      <c r="I267">
        <v>24</v>
      </c>
      <c r="J267" s="7">
        <v>24</v>
      </c>
      <c r="K267" s="7">
        <v>48</v>
      </c>
      <c r="L267" s="7">
        <v>60</v>
      </c>
    </row>
    <row r="268" spans="1:12">
      <c r="A268" t="s">
        <v>297</v>
      </c>
      <c r="B268" s="1">
        <f>_xlfn.XLOOKUP(A268,'VENDA MES'!A:A,'VENDA MES'!B:B,"0",0)/30</f>
        <v>0</v>
      </c>
      <c r="C268" s="1">
        <f>SUM(_xlfn.XLOOKUP(A268,'VENDA MES'!A:A,'VENDA MES'!B:B,0,0),_xlfn.XLOOKUP(A268,'VENDA MES'!E:E,'VENDA MES'!F:F,"0",0))/60</f>
        <v>0.65</v>
      </c>
      <c r="D268" s="1">
        <f>SUM(_xlfn.XLOOKUP(A268,'VENDA MES'!A:A,'VENDA MES'!B:B,"0",0),_xlfn.XLOOKUP(MEDIDAS!A268,'VENDA MES'!E:E,'VENDA MES'!F:F,"0",0),_xlfn.XLOOKUP(A268,'VENDA MES'!H:H,'VENDA MES'!I:I,"0",0))/90</f>
        <v>0.81111111111111112</v>
      </c>
      <c r="E268" s="1">
        <f>SUM(_xlfn.XLOOKUP(A268,'VENDA MES'!A:A,'VENDA MES'!B:B,"0",0),_xlfn.XLOOKUP(MEDIDAS!A268,'VENDA MES'!E:E,'VENDA MES'!F:F,"0",0),_xlfn.XLOOKUP(MEDIDAS!A268,'VENDA MES'!H:H,'VENDA MES'!I:I,"0",0),_xlfn.XLOOKUP(MEDIDAS!A268,'VENDA MES'!K:K,'VENDA MES'!L:L,"0",0))/120</f>
        <v>1.4416666666666667</v>
      </c>
      <c r="H268" s="10" t="s">
        <v>297</v>
      </c>
      <c r="I268">
        <v>24</v>
      </c>
      <c r="J268" s="7">
        <v>24</v>
      </c>
      <c r="K268" s="7">
        <v>48</v>
      </c>
      <c r="L268" s="7">
        <v>60</v>
      </c>
    </row>
    <row r="269" spans="1:12">
      <c r="A269" t="s">
        <v>268</v>
      </c>
      <c r="B269" s="1">
        <f>_xlfn.XLOOKUP(A269,'VENDA MES'!A:A,'VENDA MES'!B:B,"0",0)/30</f>
        <v>0.43333333333333335</v>
      </c>
      <c r="C269" s="1">
        <f>SUM(_xlfn.XLOOKUP(A269,'VENDA MES'!A:A,'VENDA MES'!B:B,0,0),_xlfn.XLOOKUP(A269,'VENDA MES'!E:E,'VENDA MES'!F:F,"0",0))/60</f>
        <v>0.81666666666666665</v>
      </c>
      <c r="D269" s="1">
        <f>SUM(_xlfn.XLOOKUP(A269,'VENDA MES'!A:A,'VENDA MES'!B:B,"0",0),_xlfn.XLOOKUP(MEDIDAS!A269,'VENDA MES'!E:E,'VENDA MES'!F:F,"0",0),_xlfn.XLOOKUP(A269,'VENDA MES'!H:H,'VENDA MES'!I:I,"0",0))/90</f>
        <v>1.4222222222222223</v>
      </c>
      <c r="E269" s="1">
        <f>SUM(_xlfn.XLOOKUP(A269,'VENDA MES'!A:A,'VENDA MES'!B:B,"0",0),_xlfn.XLOOKUP(MEDIDAS!A269,'VENDA MES'!E:E,'VENDA MES'!F:F,"0",0),_xlfn.XLOOKUP(MEDIDAS!A269,'VENDA MES'!H:H,'VENDA MES'!I:I,"0",0),_xlfn.XLOOKUP(MEDIDAS!A269,'VENDA MES'!K:K,'VENDA MES'!L:L,"0",0))/120</f>
        <v>1.5583333333333333</v>
      </c>
      <c r="H269" s="10" t="s">
        <v>268</v>
      </c>
      <c r="I269">
        <v>24</v>
      </c>
      <c r="J269" s="7">
        <v>24</v>
      </c>
      <c r="K269" s="7">
        <v>48</v>
      </c>
      <c r="L269" s="7">
        <v>60</v>
      </c>
    </row>
    <row r="270" spans="1:12">
      <c r="A270" t="s">
        <v>269</v>
      </c>
      <c r="B270" s="1">
        <f>_xlfn.XLOOKUP(A270,'VENDA MES'!A:A,'VENDA MES'!B:B,"0",0)/30</f>
        <v>0.8666666666666667</v>
      </c>
      <c r="C270" s="1">
        <f>SUM(_xlfn.XLOOKUP(A270,'VENDA MES'!A:A,'VENDA MES'!B:B,0,0),_xlfn.XLOOKUP(A270,'VENDA MES'!E:E,'VENDA MES'!F:F,"0",0))/60</f>
        <v>0.65</v>
      </c>
      <c r="D270" s="1">
        <f>SUM(_xlfn.XLOOKUP(A270,'VENDA MES'!A:A,'VENDA MES'!B:B,"0",0),_xlfn.XLOOKUP(MEDIDAS!A270,'VENDA MES'!E:E,'VENDA MES'!F:F,"0",0),_xlfn.XLOOKUP(A270,'VENDA MES'!H:H,'VENDA MES'!I:I,"0",0))/90</f>
        <v>1.1222222222222222</v>
      </c>
      <c r="E270" s="1">
        <f>SUM(_xlfn.XLOOKUP(A270,'VENDA MES'!A:A,'VENDA MES'!B:B,"0",0),_xlfn.XLOOKUP(MEDIDAS!A270,'VENDA MES'!E:E,'VENDA MES'!F:F,"0",0),_xlfn.XLOOKUP(MEDIDAS!A270,'VENDA MES'!H:H,'VENDA MES'!I:I,"0",0),_xlfn.XLOOKUP(MEDIDAS!A270,'VENDA MES'!K:K,'VENDA MES'!L:L,"0",0))/120</f>
        <v>1.45</v>
      </c>
      <c r="H270" s="10" t="s">
        <v>269</v>
      </c>
      <c r="I270">
        <v>24</v>
      </c>
      <c r="J270" s="7">
        <v>24</v>
      </c>
      <c r="K270" s="7">
        <v>48</v>
      </c>
      <c r="L270" s="7">
        <v>60</v>
      </c>
    </row>
    <row r="271" spans="1:12">
      <c r="A271" t="s">
        <v>270</v>
      </c>
      <c r="B271" s="1">
        <f>_xlfn.XLOOKUP(A271,'VENDA MES'!A:A,'VENDA MES'!B:B,"0",0)/30</f>
        <v>0.76666666666666672</v>
      </c>
      <c r="C271" s="1">
        <f>SUM(_xlfn.XLOOKUP(A271,'VENDA MES'!A:A,'VENDA MES'!B:B,0,0),_xlfn.XLOOKUP(A271,'VENDA MES'!E:E,'VENDA MES'!F:F,"0",0))/60</f>
        <v>1</v>
      </c>
      <c r="D271" s="1">
        <f>SUM(_xlfn.XLOOKUP(A271,'VENDA MES'!A:A,'VENDA MES'!B:B,"0",0),_xlfn.XLOOKUP(MEDIDAS!A271,'VENDA MES'!E:E,'VENDA MES'!F:F,"0",0),_xlfn.XLOOKUP(A271,'VENDA MES'!H:H,'VENDA MES'!I:I,"0",0))/90</f>
        <v>0.96666666666666667</v>
      </c>
      <c r="E271" s="1">
        <f>SUM(_xlfn.XLOOKUP(A271,'VENDA MES'!A:A,'VENDA MES'!B:B,"0",0),_xlfn.XLOOKUP(MEDIDAS!A271,'VENDA MES'!E:E,'VENDA MES'!F:F,"0",0),_xlfn.XLOOKUP(MEDIDAS!A271,'VENDA MES'!H:H,'VENDA MES'!I:I,"0",0),_xlfn.XLOOKUP(MEDIDAS!A271,'VENDA MES'!K:K,'VENDA MES'!L:L,"0",0))/120</f>
        <v>1.325</v>
      </c>
      <c r="H271" s="10" t="s">
        <v>270</v>
      </c>
      <c r="I271">
        <v>24</v>
      </c>
      <c r="J271" s="7">
        <v>24</v>
      </c>
      <c r="K271" s="7">
        <v>48</v>
      </c>
      <c r="L271" s="7">
        <v>60</v>
      </c>
    </row>
    <row r="272" spans="1:12">
      <c r="A272" t="s">
        <v>271</v>
      </c>
      <c r="B272" s="1">
        <f>_xlfn.XLOOKUP(A272,'VENDA MES'!A:A,'VENDA MES'!B:B,"0",0)/30</f>
        <v>1</v>
      </c>
      <c r="C272" s="1">
        <f>SUM(_xlfn.XLOOKUP(A272,'VENDA MES'!A:A,'VENDA MES'!B:B,0,0),_xlfn.XLOOKUP(A272,'VENDA MES'!E:E,'VENDA MES'!F:F,"0",0))/60</f>
        <v>1.45</v>
      </c>
      <c r="D272" s="1">
        <f>SUM(_xlfn.XLOOKUP(A272,'VENDA MES'!A:A,'VENDA MES'!B:B,"0",0),_xlfn.XLOOKUP(MEDIDAS!A272,'VENDA MES'!E:E,'VENDA MES'!F:F,"0",0),_xlfn.XLOOKUP(A272,'VENDA MES'!H:H,'VENDA MES'!I:I,"0",0))/90</f>
        <v>1.4222222222222223</v>
      </c>
      <c r="E272" s="1">
        <f>SUM(_xlfn.XLOOKUP(A272,'VENDA MES'!A:A,'VENDA MES'!B:B,"0",0),_xlfn.XLOOKUP(MEDIDAS!A272,'VENDA MES'!E:E,'VENDA MES'!F:F,"0",0),_xlfn.XLOOKUP(MEDIDAS!A272,'VENDA MES'!H:H,'VENDA MES'!I:I,"0",0),_xlfn.XLOOKUP(MEDIDAS!A272,'VENDA MES'!K:K,'VENDA MES'!L:L,"0",0))/120</f>
        <v>1.5166666666666666</v>
      </c>
      <c r="H272" s="10" t="s">
        <v>271</v>
      </c>
      <c r="I272">
        <v>24</v>
      </c>
      <c r="J272" s="7">
        <v>24</v>
      </c>
      <c r="K272" s="7">
        <v>48</v>
      </c>
      <c r="L272" s="7">
        <v>60</v>
      </c>
    </row>
    <row r="273" spans="1:12">
      <c r="A273" t="s">
        <v>272</v>
      </c>
      <c r="B273" s="1">
        <f>_xlfn.XLOOKUP(A273,'VENDA MES'!A:A,'VENDA MES'!B:B,"0",0)/30</f>
        <v>0.46666666666666667</v>
      </c>
      <c r="C273" s="1">
        <f>SUM(_xlfn.XLOOKUP(A273,'VENDA MES'!A:A,'VENDA MES'!B:B,0,0),_xlfn.XLOOKUP(A273,'VENDA MES'!E:E,'VENDA MES'!F:F,"0",0))/60</f>
        <v>1.1333333333333333</v>
      </c>
      <c r="D273" s="1">
        <f>SUM(_xlfn.XLOOKUP(A273,'VENDA MES'!A:A,'VENDA MES'!B:B,"0",0),_xlfn.XLOOKUP(MEDIDAS!A273,'VENDA MES'!E:E,'VENDA MES'!F:F,"0",0),_xlfn.XLOOKUP(A273,'VENDA MES'!H:H,'VENDA MES'!I:I,"0",0))/90</f>
        <v>1.0444444444444445</v>
      </c>
      <c r="E273" s="1">
        <f>SUM(_xlfn.XLOOKUP(A273,'VENDA MES'!A:A,'VENDA MES'!B:B,"0",0),_xlfn.XLOOKUP(MEDIDAS!A273,'VENDA MES'!E:E,'VENDA MES'!F:F,"0",0),_xlfn.XLOOKUP(MEDIDAS!A273,'VENDA MES'!H:H,'VENDA MES'!I:I,"0",0),_xlfn.XLOOKUP(MEDIDAS!A273,'VENDA MES'!K:K,'VENDA MES'!L:L,"0",0))/120</f>
        <v>1.3083333333333333</v>
      </c>
      <c r="H273" s="10" t="s">
        <v>272</v>
      </c>
      <c r="I273">
        <v>14</v>
      </c>
      <c r="J273" s="7">
        <v>14</v>
      </c>
      <c r="K273" s="7">
        <v>28</v>
      </c>
      <c r="L273" s="7">
        <v>35</v>
      </c>
    </row>
    <row r="274" spans="1:12">
      <c r="A274" t="s">
        <v>273</v>
      </c>
      <c r="B274" s="1">
        <f>_xlfn.XLOOKUP(A274,'VENDA MES'!A:A,'VENDA MES'!B:B,"0",0)/30</f>
        <v>0.6</v>
      </c>
      <c r="C274" s="1">
        <f>SUM(_xlfn.XLOOKUP(A274,'VENDA MES'!A:A,'VENDA MES'!B:B,0,0),_xlfn.XLOOKUP(A274,'VENDA MES'!E:E,'VENDA MES'!F:F,"0",0))/60</f>
        <v>1.0333333333333334</v>
      </c>
      <c r="D274" s="1">
        <f>SUM(_xlfn.XLOOKUP(A274,'VENDA MES'!A:A,'VENDA MES'!B:B,"0",0),_xlfn.XLOOKUP(MEDIDAS!A274,'VENDA MES'!E:E,'VENDA MES'!F:F,"0",0),_xlfn.XLOOKUP(A274,'VENDA MES'!H:H,'VENDA MES'!I:I,"0",0))/90</f>
        <v>1.1111111111111112</v>
      </c>
      <c r="E274" s="1">
        <f>SUM(_xlfn.XLOOKUP(A274,'VENDA MES'!A:A,'VENDA MES'!B:B,"0",0),_xlfn.XLOOKUP(MEDIDAS!A274,'VENDA MES'!E:E,'VENDA MES'!F:F,"0",0),_xlfn.XLOOKUP(MEDIDAS!A274,'VENDA MES'!H:H,'VENDA MES'!I:I,"0",0),_xlfn.XLOOKUP(MEDIDAS!A274,'VENDA MES'!K:K,'VENDA MES'!L:L,"0",0))/120</f>
        <v>1.3916666666666666</v>
      </c>
      <c r="H274" s="10" t="s">
        <v>273</v>
      </c>
      <c r="I274">
        <v>14</v>
      </c>
      <c r="J274" s="7">
        <v>14</v>
      </c>
      <c r="K274" s="7">
        <v>28</v>
      </c>
      <c r="L274" s="7">
        <v>35</v>
      </c>
    </row>
    <row r="275" spans="1:12">
      <c r="A275" t="s">
        <v>274</v>
      </c>
      <c r="B275" s="1">
        <f>_xlfn.XLOOKUP(A275,'VENDA MES'!A:A,'VENDA MES'!B:B,"0",0)/30</f>
        <v>1.0666666666666667</v>
      </c>
      <c r="C275" s="1">
        <f>SUM(_xlfn.XLOOKUP(A275,'VENDA MES'!A:A,'VENDA MES'!B:B,0,0),_xlfn.XLOOKUP(A275,'VENDA MES'!E:E,'VENDA MES'!F:F,"0",0))/60</f>
        <v>1.4</v>
      </c>
      <c r="D275" s="1">
        <f>SUM(_xlfn.XLOOKUP(A275,'VENDA MES'!A:A,'VENDA MES'!B:B,"0",0),_xlfn.XLOOKUP(MEDIDAS!A275,'VENDA MES'!E:E,'VENDA MES'!F:F,"0",0),_xlfn.XLOOKUP(A275,'VENDA MES'!H:H,'VENDA MES'!I:I,"0",0))/90</f>
        <v>1.1333333333333333</v>
      </c>
      <c r="E275" s="1">
        <f>SUM(_xlfn.XLOOKUP(A275,'VENDA MES'!A:A,'VENDA MES'!B:B,"0",0),_xlfn.XLOOKUP(MEDIDAS!A275,'VENDA MES'!E:E,'VENDA MES'!F:F,"0",0),_xlfn.XLOOKUP(MEDIDAS!A275,'VENDA MES'!H:H,'VENDA MES'!I:I,"0",0),_xlfn.XLOOKUP(MEDIDAS!A275,'VENDA MES'!K:K,'VENDA MES'!L:L,"0",0))/120</f>
        <v>1.5416666666666667</v>
      </c>
      <c r="H275" s="10" t="s">
        <v>274</v>
      </c>
      <c r="I275">
        <v>14</v>
      </c>
      <c r="J275" s="7">
        <v>14</v>
      </c>
      <c r="K275" s="7">
        <v>28</v>
      </c>
      <c r="L275" s="7">
        <v>35</v>
      </c>
    </row>
    <row r="276" spans="1:12">
      <c r="A276" t="s">
        <v>276</v>
      </c>
      <c r="B276" s="1">
        <f>_xlfn.XLOOKUP(A276,'VENDA MES'!A:A,'VENDA MES'!B:B,"0",0)/30</f>
        <v>1.2333333333333334</v>
      </c>
      <c r="C276" s="1">
        <f>SUM(_xlfn.XLOOKUP(A276,'VENDA MES'!A:A,'VENDA MES'!B:B,0,0),_xlfn.XLOOKUP(A276,'VENDA MES'!E:E,'VENDA MES'!F:F,"0",0))/60</f>
        <v>0.9</v>
      </c>
      <c r="D276" s="1">
        <f>SUM(_xlfn.XLOOKUP(A276,'VENDA MES'!A:A,'VENDA MES'!B:B,"0",0),_xlfn.XLOOKUP(MEDIDAS!A276,'VENDA MES'!E:E,'VENDA MES'!F:F,"0",0),_xlfn.XLOOKUP(A276,'VENDA MES'!H:H,'VENDA MES'!I:I,"0",0))/90</f>
        <v>1.6</v>
      </c>
      <c r="E276" s="1">
        <f>SUM(_xlfn.XLOOKUP(A276,'VENDA MES'!A:A,'VENDA MES'!B:B,"0",0),_xlfn.XLOOKUP(MEDIDAS!A276,'VENDA MES'!E:E,'VENDA MES'!F:F,"0",0),_xlfn.XLOOKUP(MEDIDAS!A276,'VENDA MES'!H:H,'VENDA MES'!I:I,"0",0),_xlfn.XLOOKUP(MEDIDAS!A276,'VENDA MES'!K:K,'VENDA MES'!L:L,"0",0))/120</f>
        <v>2.0833333333333335</v>
      </c>
      <c r="H276" s="10" t="s">
        <v>276</v>
      </c>
      <c r="I276">
        <v>14</v>
      </c>
      <c r="J276" s="7">
        <v>14</v>
      </c>
      <c r="K276" s="7">
        <v>28</v>
      </c>
      <c r="L276" s="7">
        <v>35</v>
      </c>
    </row>
    <row r="277" spans="1:12">
      <c r="A277" t="s">
        <v>277</v>
      </c>
      <c r="B277" s="1">
        <f>_xlfn.XLOOKUP(A277,'VENDA MES'!A:A,'VENDA MES'!B:B,"0",0)/30</f>
        <v>0.46666666666666667</v>
      </c>
      <c r="C277" s="1">
        <f>SUM(_xlfn.XLOOKUP(A277,'VENDA MES'!A:A,'VENDA MES'!B:B,0,0),_xlfn.XLOOKUP(A277,'VENDA MES'!E:E,'VENDA MES'!F:F,"0",0))/60</f>
        <v>1.1833333333333333</v>
      </c>
      <c r="D277" s="1">
        <f>SUM(_xlfn.XLOOKUP(A277,'VENDA MES'!A:A,'VENDA MES'!B:B,"0",0),_xlfn.XLOOKUP(MEDIDAS!A277,'VENDA MES'!E:E,'VENDA MES'!F:F,"0",0),_xlfn.XLOOKUP(A277,'VENDA MES'!H:H,'VENDA MES'!I:I,"0",0))/90</f>
        <v>1.5111111111111111</v>
      </c>
      <c r="E277" s="1">
        <f>SUM(_xlfn.XLOOKUP(A277,'VENDA MES'!A:A,'VENDA MES'!B:B,"0",0),_xlfn.XLOOKUP(MEDIDAS!A277,'VENDA MES'!E:E,'VENDA MES'!F:F,"0",0),_xlfn.XLOOKUP(MEDIDAS!A277,'VENDA MES'!H:H,'VENDA MES'!I:I,"0",0),_xlfn.XLOOKUP(MEDIDAS!A277,'VENDA MES'!K:K,'VENDA MES'!L:L,"0",0))/120</f>
        <v>1.5833333333333333</v>
      </c>
      <c r="H277" s="10" t="s">
        <v>277</v>
      </c>
      <c r="I277">
        <v>14</v>
      </c>
      <c r="J277" s="7">
        <v>14</v>
      </c>
      <c r="K277" s="7">
        <v>28</v>
      </c>
      <c r="L277" s="7">
        <v>35</v>
      </c>
    </row>
    <row r="278" spans="1:12">
      <c r="A278" t="s">
        <v>308</v>
      </c>
      <c r="B278" s="1">
        <f>_xlfn.XLOOKUP(A278,'VENDA MES'!A:A,'VENDA MES'!B:B,"0",0)/30</f>
        <v>0</v>
      </c>
      <c r="C278" s="1">
        <f>SUM(_xlfn.XLOOKUP(A278,'VENDA MES'!A:A,'VENDA MES'!B:B,0,0),_xlfn.XLOOKUP(A278,'VENDA MES'!E:E,'VENDA MES'!F:F,"0",0))/60</f>
        <v>1.2833333333333334</v>
      </c>
      <c r="D278" s="1">
        <f>SUM(_xlfn.XLOOKUP(A278,'VENDA MES'!A:A,'VENDA MES'!B:B,"0",0),_xlfn.XLOOKUP(MEDIDAS!A278,'VENDA MES'!E:E,'VENDA MES'!F:F,"0",0),_xlfn.XLOOKUP(A278,'VENDA MES'!H:H,'VENDA MES'!I:I,"0",0))/90</f>
        <v>1.3444444444444446</v>
      </c>
      <c r="E278" s="1">
        <f>SUM(_xlfn.XLOOKUP(A278,'VENDA MES'!A:A,'VENDA MES'!B:B,"0",0),_xlfn.XLOOKUP(MEDIDAS!A278,'VENDA MES'!E:E,'VENDA MES'!F:F,"0",0),_xlfn.XLOOKUP(MEDIDAS!A278,'VENDA MES'!H:H,'VENDA MES'!I:I,"0",0),_xlfn.XLOOKUP(MEDIDAS!A278,'VENDA MES'!K:K,'VENDA MES'!L:L,"0",0))/120</f>
        <v>1.55</v>
      </c>
      <c r="H278" s="10" t="s">
        <v>308</v>
      </c>
      <c r="I278">
        <v>14</v>
      </c>
      <c r="J278" s="7">
        <v>14</v>
      </c>
      <c r="K278" s="7">
        <v>28</v>
      </c>
      <c r="L278" s="7">
        <v>35</v>
      </c>
    </row>
    <row r="279" spans="1:12">
      <c r="A279" t="s">
        <v>278</v>
      </c>
      <c r="B279" s="1">
        <f>_xlfn.XLOOKUP(A279,'VENDA MES'!A:A,'VENDA MES'!B:B,"0",0)/30</f>
        <v>1.0666666666666667</v>
      </c>
      <c r="C279" s="1">
        <f>SUM(_xlfn.XLOOKUP(A279,'VENDA MES'!A:A,'VENDA MES'!B:B,0,0),_xlfn.XLOOKUP(A279,'VENDA MES'!E:E,'VENDA MES'!F:F,"0",0))/60</f>
        <v>1.35</v>
      </c>
      <c r="D279" s="1">
        <f>SUM(_xlfn.XLOOKUP(A279,'VENDA MES'!A:A,'VENDA MES'!B:B,"0",0),_xlfn.XLOOKUP(MEDIDAS!A279,'VENDA MES'!E:E,'VENDA MES'!F:F,"0",0),_xlfn.XLOOKUP(A279,'VENDA MES'!H:H,'VENDA MES'!I:I,"0",0))/90</f>
        <v>1.5555555555555556</v>
      </c>
      <c r="E279" s="1">
        <f>SUM(_xlfn.XLOOKUP(A279,'VENDA MES'!A:A,'VENDA MES'!B:B,"0",0),_xlfn.XLOOKUP(MEDIDAS!A279,'VENDA MES'!E:E,'VENDA MES'!F:F,"0",0),_xlfn.XLOOKUP(MEDIDAS!A279,'VENDA MES'!H:H,'VENDA MES'!I:I,"0",0),_xlfn.XLOOKUP(MEDIDAS!A279,'VENDA MES'!K:K,'VENDA MES'!L:L,"0",0))/120</f>
        <v>1.8916666666666666</v>
      </c>
      <c r="H279" s="10" t="s">
        <v>278</v>
      </c>
      <c r="I279">
        <v>14</v>
      </c>
      <c r="J279" s="7">
        <v>14</v>
      </c>
      <c r="K279" s="7">
        <v>28</v>
      </c>
      <c r="L279" s="7">
        <v>35</v>
      </c>
    </row>
    <row r="280" spans="1:12">
      <c r="A280" t="s">
        <v>279</v>
      </c>
      <c r="B280" s="1">
        <f>_xlfn.XLOOKUP(A280,'VENDA MES'!A:A,'VENDA MES'!B:B,"0",0)/30</f>
        <v>0.7</v>
      </c>
      <c r="C280" s="1">
        <f>SUM(_xlfn.XLOOKUP(A280,'VENDA MES'!A:A,'VENDA MES'!B:B,0,0),_xlfn.XLOOKUP(A280,'VENDA MES'!E:E,'VENDA MES'!F:F,"0",0))/60</f>
        <v>0.85</v>
      </c>
      <c r="D280" s="1">
        <f>SUM(_xlfn.XLOOKUP(A280,'VENDA MES'!A:A,'VENDA MES'!B:B,"0",0),_xlfn.XLOOKUP(MEDIDAS!A280,'VENDA MES'!E:E,'VENDA MES'!F:F,"0",0),_xlfn.XLOOKUP(A280,'VENDA MES'!H:H,'VENDA MES'!I:I,"0",0))/90</f>
        <v>0.98888888888888893</v>
      </c>
      <c r="E280" s="1">
        <f>SUM(_xlfn.XLOOKUP(A280,'VENDA MES'!A:A,'VENDA MES'!B:B,"0",0),_xlfn.XLOOKUP(MEDIDAS!A280,'VENDA MES'!E:E,'VENDA MES'!F:F,"0",0),_xlfn.XLOOKUP(MEDIDAS!A280,'VENDA MES'!H:H,'VENDA MES'!I:I,"0",0),_xlfn.XLOOKUP(MEDIDAS!A280,'VENDA MES'!K:K,'VENDA MES'!L:L,"0",0))/120</f>
        <v>1.5249999999999999</v>
      </c>
      <c r="H280" s="10" t="s">
        <v>279</v>
      </c>
      <c r="I280">
        <v>14</v>
      </c>
      <c r="J280" s="7">
        <v>14</v>
      </c>
      <c r="K280" s="7">
        <v>28</v>
      </c>
      <c r="L280" s="7">
        <v>35</v>
      </c>
    </row>
    <row r="281" spans="1:12">
      <c r="A281" t="s">
        <v>280</v>
      </c>
      <c r="B281" s="1">
        <f>_xlfn.XLOOKUP(A281,'VENDA MES'!A:A,'VENDA MES'!B:B,"0",0)/30</f>
        <v>0.6</v>
      </c>
      <c r="C281" s="1">
        <f>SUM(_xlfn.XLOOKUP(A281,'VENDA MES'!A:A,'VENDA MES'!B:B,0,0),_xlfn.XLOOKUP(A281,'VENDA MES'!E:E,'VENDA MES'!F:F,"0",0))/60</f>
        <v>1.0666666666666667</v>
      </c>
      <c r="D281" s="1">
        <f>SUM(_xlfn.XLOOKUP(A281,'VENDA MES'!A:A,'VENDA MES'!B:B,"0",0),_xlfn.XLOOKUP(MEDIDAS!A281,'VENDA MES'!E:E,'VENDA MES'!F:F,"0",0),_xlfn.XLOOKUP(A281,'VENDA MES'!H:H,'VENDA MES'!I:I,"0",0))/90</f>
        <v>1.211111111111111</v>
      </c>
      <c r="E281" s="1">
        <f>SUM(_xlfn.XLOOKUP(A281,'VENDA MES'!A:A,'VENDA MES'!B:B,"0",0),_xlfn.XLOOKUP(MEDIDAS!A281,'VENDA MES'!E:E,'VENDA MES'!F:F,"0",0),_xlfn.XLOOKUP(MEDIDAS!A281,'VENDA MES'!H:H,'VENDA MES'!I:I,"0",0),_xlfn.XLOOKUP(MEDIDAS!A281,'VENDA MES'!K:K,'VENDA MES'!L:L,"0",0))/120</f>
        <v>1.625</v>
      </c>
      <c r="H281" s="10" t="s">
        <v>280</v>
      </c>
      <c r="I281">
        <v>14</v>
      </c>
      <c r="J281" s="7">
        <v>14</v>
      </c>
      <c r="K281" s="7">
        <v>28</v>
      </c>
      <c r="L281" s="7">
        <v>35</v>
      </c>
    </row>
    <row r="282" spans="1:12">
      <c r="A282" t="s">
        <v>281</v>
      </c>
      <c r="B282" s="1">
        <f>_xlfn.XLOOKUP(A282,'VENDA MES'!A:A,'VENDA MES'!B:B,"0",0)/30</f>
        <v>0.16666666666666666</v>
      </c>
      <c r="C282" s="1">
        <f>SUM(_xlfn.XLOOKUP(A282,'VENDA MES'!A:A,'VENDA MES'!B:B,0,0),_xlfn.XLOOKUP(A282,'VENDA MES'!E:E,'VENDA MES'!F:F,"0",0))/60</f>
        <v>0.76666666666666672</v>
      </c>
      <c r="D282" s="1">
        <f>SUM(_xlfn.XLOOKUP(A282,'VENDA MES'!A:A,'VENDA MES'!B:B,"0",0),_xlfn.XLOOKUP(MEDIDAS!A282,'VENDA MES'!E:E,'VENDA MES'!F:F,"0",0),_xlfn.XLOOKUP(A282,'VENDA MES'!H:H,'VENDA MES'!I:I,"0",0))/90</f>
        <v>1.0777777777777777</v>
      </c>
      <c r="E282" s="1">
        <f>SUM(_xlfn.XLOOKUP(A282,'VENDA MES'!A:A,'VENDA MES'!B:B,"0",0),_xlfn.XLOOKUP(MEDIDAS!A282,'VENDA MES'!E:E,'VENDA MES'!F:F,"0",0),_xlfn.XLOOKUP(MEDIDAS!A282,'VENDA MES'!H:H,'VENDA MES'!I:I,"0",0),_xlfn.XLOOKUP(MEDIDAS!A282,'VENDA MES'!K:K,'VENDA MES'!L:L,"0",0))/120</f>
        <v>1.2749999999999999</v>
      </c>
      <c r="H282" s="10" t="s">
        <v>281</v>
      </c>
      <c r="I282">
        <v>14</v>
      </c>
      <c r="J282" s="7">
        <v>14</v>
      </c>
      <c r="K282" s="7">
        <v>28</v>
      </c>
      <c r="L282" s="7">
        <v>35</v>
      </c>
    </row>
    <row r="283" spans="1:12">
      <c r="A283" t="s">
        <v>282</v>
      </c>
      <c r="B283" s="1">
        <f>_xlfn.XLOOKUP(A283,'VENDA MES'!A:A,'VENDA MES'!B:B,"0",0)/30</f>
        <v>0.8666666666666667</v>
      </c>
      <c r="C283" s="1">
        <f>SUM(_xlfn.XLOOKUP(A283,'VENDA MES'!A:A,'VENDA MES'!B:B,0,0),_xlfn.XLOOKUP(A283,'VENDA MES'!E:E,'VENDA MES'!F:F,"0",0))/60</f>
        <v>1.4</v>
      </c>
      <c r="D283" s="1">
        <f>SUM(_xlfn.XLOOKUP(A283,'VENDA MES'!A:A,'VENDA MES'!B:B,"0",0),_xlfn.XLOOKUP(MEDIDAS!A283,'VENDA MES'!E:E,'VENDA MES'!F:F,"0",0),_xlfn.XLOOKUP(A283,'VENDA MES'!H:H,'VENDA MES'!I:I,"0",0))/90</f>
        <v>1.8333333333333333</v>
      </c>
      <c r="E283" s="1">
        <f>SUM(_xlfn.XLOOKUP(A283,'VENDA MES'!A:A,'VENDA MES'!B:B,"0",0),_xlfn.XLOOKUP(MEDIDAS!A283,'VENDA MES'!E:E,'VENDA MES'!F:F,"0",0),_xlfn.XLOOKUP(MEDIDAS!A283,'VENDA MES'!H:H,'VENDA MES'!I:I,"0",0),_xlfn.XLOOKUP(MEDIDAS!A283,'VENDA MES'!K:K,'VENDA MES'!L:L,"0",0))/120</f>
        <v>1.8416666666666666</v>
      </c>
      <c r="H283" s="10" t="s">
        <v>282</v>
      </c>
      <c r="I283">
        <v>60</v>
      </c>
      <c r="J283" s="7">
        <v>60</v>
      </c>
      <c r="K283" s="7">
        <v>120</v>
      </c>
      <c r="L283" s="7">
        <v>150</v>
      </c>
    </row>
    <row r="284" spans="1:12">
      <c r="A284" t="s">
        <v>283</v>
      </c>
      <c r="B284" s="1">
        <f>_xlfn.XLOOKUP(A284,'VENDA MES'!A:A,'VENDA MES'!B:B,"0",0)/30</f>
        <v>0.36666666666666664</v>
      </c>
      <c r="C284" s="1">
        <f>SUM(_xlfn.XLOOKUP(A284,'VENDA MES'!A:A,'VENDA MES'!B:B,0,0),_xlfn.XLOOKUP(A284,'VENDA MES'!E:E,'VENDA MES'!F:F,"0",0))/60</f>
        <v>0.51666666666666672</v>
      </c>
      <c r="D284" s="1">
        <f>SUM(_xlfn.XLOOKUP(A284,'VENDA MES'!A:A,'VENDA MES'!B:B,"0",0),_xlfn.XLOOKUP(MEDIDAS!A284,'VENDA MES'!E:E,'VENDA MES'!F:F,"0",0),_xlfn.XLOOKUP(A284,'VENDA MES'!H:H,'VENDA MES'!I:I,"0",0))/90</f>
        <v>0.88888888888888884</v>
      </c>
      <c r="E284" s="1">
        <f>SUM(_xlfn.XLOOKUP(A284,'VENDA MES'!A:A,'VENDA MES'!B:B,"0",0),_xlfn.XLOOKUP(MEDIDAS!A284,'VENDA MES'!E:E,'VENDA MES'!F:F,"0",0),_xlfn.XLOOKUP(MEDIDAS!A284,'VENDA MES'!H:H,'VENDA MES'!I:I,"0",0),_xlfn.XLOOKUP(MEDIDAS!A284,'VENDA MES'!K:K,'VENDA MES'!L:L,"0",0))/120</f>
        <v>1.3</v>
      </c>
      <c r="H284" s="10" t="s">
        <v>283</v>
      </c>
      <c r="I284">
        <v>60</v>
      </c>
      <c r="J284" s="7">
        <v>60</v>
      </c>
      <c r="K284" s="7">
        <v>120</v>
      </c>
      <c r="L284" s="7">
        <v>150</v>
      </c>
    </row>
    <row r="285" spans="1:12">
      <c r="A285" t="s">
        <v>284</v>
      </c>
      <c r="B285" s="1">
        <f>_xlfn.XLOOKUP(A285,'VENDA MES'!A:A,'VENDA MES'!B:B,"0",0)/30</f>
        <v>0.6</v>
      </c>
      <c r="C285" s="1">
        <f>SUM(_xlfn.XLOOKUP(A285,'VENDA MES'!A:A,'VENDA MES'!B:B,0,0),_xlfn.XLOOKUP(A285,'VENDA MES'!E:E,'VENDA MES'!F:F,"0",0))/60</f>
        <v>0.58333333333333337</v>
      </c>
      <c r="D285" s="1">
        <f>SUM(_xlfn.XLOOKUP(A285,'VENDA MES'!A:A,'VENDA MES'!B:B,"0",0),_xlfn.XLOOKUP(MEDIDAS!A285,'VENDA MES'!E:E,'VENDA MES'!F:F,"0",0),_xlfn.XLOOKUP(A285,'VENDA MES'!H:H,'VENDA MES'!I:I,"0",0))/90</f>
        <v>1.3777777777777778</v>
      </c>
      <c r="E285" s="1">
        <f>SUM(_xlfn.XLOOKUP(A285,'VENDA MES'!A:A,'VENDA MES'!B:B,"0",0),_xlfn.XLOOKUP(MEDIDAS!A285,'VENDA MES'!E:E,'VENDA MES'!F:F,"0",0),_xlfn.XLOOKUP(MEDIDAS!A285,'VENDA MES'!H:H,'VENDA MES'!I:I,"0",0),_xlfn.XLOOKUP(MEDIDAS!A285,'VENDA MES'!K:K,'VENDA MES'!L:L,"0",0))/120</f>
        <v>1.3666666666666667</v>
      </c>
      <c r="H285" s="10" t="s">
        <v>284</v>
      </c>
      <c r="I285">
        <v>60</v>
      </c>
      <c r="J285" s="7">
        <v>60</v>
      </c>
      <c r="K285" s="7">
        <v>120</v>
      </c>
      <c r="L285" s="7">
        <v>150</v>
      </c>
    </row>
    <row r="286" spans="1:12">
      <c r="A286" t="s">
        <v>285</v>
      </c>
      <c r="B286" s="1">
        <f>_xlfn.XLOOKUP(A286,'VENDA MES'!A:A,'VENDA MES'!B:B,"0",0)/30</f>
        <v>0.46666666666666667</v>
      </c>
      <c r="C286" s="1">
        <f>SUM(_xlfn.XLOOKUP(A286,'VENDA MES'!A:A,'VENDA MES'!B:B,0,0),_xlfn.XLOOKUP(A286,'VENDA MES'!E:E,'VENDA MES'!F:F,"0",0))/60</f>
        <v>0.68333333333333335</v>
      </c>
      <c r="D286" s="1">
        <f>SUM(_xlfn.XLOOKUP(A286,'VENDA MES'!A:A,'VENDA MES'!B:B,"0",0),_xlfn.XLOOKUP(MEDIDAS!A286,'VENDA MES'!E:E,'VENDA MES'!F:F,"0",0),_xlfn.XLOOKUP(A286,'VENDA MES'!H:H,'VENDA MES'!I:I,"0",0))/90</f>
        <v>1.1444444444444444</v>
      </c>
      <c r="E286" s="1">
        <f>SUM(_xlfn.XLOOKUP(A286,'VENDA MES'!A:A,'VENDA MES'!B:B,"0",0),_xlfn.XLOOKUP(MEDIDAS!A286,'VENDA MES'!E:E,'VENDA MES'!F:F,"0",0),_xlfn.XLOOKUP(MEDIDAS!A286,'VENDA MES'!H:H,'VENDA MES'!I:I,"0",0),_xlfn.XLOOKUP(MEDIDAS!A286,'VENDA MES'!K:K,'VENDA MES'!L:L,"0",0))/120</f>
        <v>1.4750000000000001</v>
      </c>
      <c r="H286" s="10" t="s">
        <v>285</v>
      </c>
      <c r="I286">
        <v>60</v>
      </c>
      <c r="J286" s="7">
        <v>60</v>
      </c>
      <c r="K286" s="7">
        <v>120</v>
      </c>
      <c r="L286" s="7">
        <v>150</v>
      </c>
    </row>
    <row r="287" spans="1:12">
      <c r="A287" t="s">
        <v>287</v>
      </c>
      <c r="B287" s="1">
        <f>_xlfn.XLOOKUP(A287,'VENDA MES'!A:A,'VENDA MES'!B:B,"0",0)/30</f>
        <v>0.96666666666666667</v>
      </c>
      <c r="C287" s="1">
        <f>SUM(_xlfn.XLOOKUP(A287,'VENDA MES'!A:A,'VENDA MES'!B:B,0,0),_xlfn.XLOOKUP(A287,'VENDA MES'!E:E,'VENDA MES'!F:F,"0",0))/60</f>
        <v>0.9</v>
      </c>
      <c r="D287" s="1">
        <f>SUM(_xlfn.XLOOKUP(A287,'VENDA MES'!A:A,'VENDA MES'!B:B,"0",0),_xlfn.XLOOKUP(MEDIDAS!A287,'VENDA MES'!E:E,'VENDA MES'!F:F,"0",0),_xlfn.XLOOKUP(A287,'VENDA MES'!H:H,'VENDA MES'!I:I,"0",0))/90</f>
        <v>1.0333333333333334</v>
      </c>
      <c r="E287" s="1">
        <f>SUM(_xlfn.XLOOKUP(A287,'VENDA MES'!A:A,'VENDA MES'!B:B,"0",0),_xlfn.XLOOKUP(MEDIDAS!A287,'VENDA MES'!E:E,'VENDA MES'!F:F,"0",0),_xlfn.XLOOKUP(MEDIDAS!A287,'VENDA MES'!H:H,'VENDA MES'!I:I,"0",0),_xlfn.XLOOKUP(MEDIDAS!A287,'VENDA MES'!K:K,'VENDA MES'!L:L,"0",0))/120</f>
        <v>0.9916666666666667</v>
      </c>
      <c r="H287" s="10" t="s">
        <v>287</v>
      </c>
      <c r="I287">
        <v>60</v>
      </c>
      <c r="J287" s="7">
        <v>60</v>
      </c>
      <c r="K287" s="7">
        <v>120</v>
      </c>
      <c r="L287" s="7">
        <v>150</v>
      </c>
    </row>
    <row r="288" spans="1:12">
      <c r="A288" t="s">
        <v>319</v>
      </c>
      <c r="B288" s="1">
        <f>_xlfn.XLOOKUP(A288,'VENDA MES'!A:A,'VENDA MES'!B:B,"0",0)/30</f>
        <v>0</v>
      </c>
      <c r="C288" s="1">
        <f>SUM(_xlfn.XLOOKUP(A288,'VENDA MES'!A:A,'VENDA MES'!B:B,0,0),_xlfn.XLOOKUP(A288,'VENDA MES'!E:E,'VENDA MES'!F:F,"0",0))/60</f>
        <v>0.55000000000000004</v>
      </c>
      <c r="D288" s="1">
        <f>SUM(_xlfn.XLOOKUP(A288,'VENDA MES'!A:A,'VENDA MES'!B:B,"0",0),_xlfn.XLOOKUP(MEDIDAS!A288,'VENDA MES'!E:E,'VENDA MES'!F:F,"0",0),_xlfn.XLOOKUP(A288,'VENDA MES'!H:H,'VENDA MES'!I:I,"0",0))/90</f>
        <v>0.98888888888888893</v>
      </c>
      <c r="E288" s="1">
        <f>SUM(_xlfn.XLOOKUP(A288,'VENDA MES'!A:A,'VENDA MES'!B:B,"0",0),_xlfn.XLOOKUP(MEDIDAS!A288,'VENDA MES'!E:E,'VENDA MES'!F:F,"0",0),_xlfn.XLOOKUP(MEDIDAS!A288,'VENDA MES'!H:H,'VENDA MES'!I:I,"0",0),_xlfn.XLOOKUP(MEDIDAS!A288,'VENDA MES'!K:K,'VENDA MES'!L:L,"0",0))/120</f>
        <v>1.325</v>
      </c>
      <c r="H288" s="10" t="s">
        <v>319</v>
      </c>
      <c r="I288">
        <v>60</v>
      </c>
      <c r="J288" s="7">
        <v>60</v>
      </c>
      <c r="K288" s="7">
        <v>120</v>
      </c>
      <c r="L288" s="7">
        <v>150</v>
      </c>
    </row>
    <row r="289" spans="1:12">
      <c r="A289" t="s">
        <v>288</v>
      </c>
      <c r="B289" s="1">
        <f>_xlfn.XLOOKUP(A289,'VENDA MES'!A:A,'VENDA MES'!B:B,"0",0)/30</f>
        <v>1</v>
      </c>
      <c r="C289" s="1">
        <f>SUM(_xlfn.XLOOKUP(A289,'VENDA MES'!A:A,'VENDA MES'!B:B,0,0),_xlfn.XLOOKUP(A289,'VENDA MES'!E:E,'VENDA MES'!F:F,"0",0))/60</f>
        <v>1.1333333333333333</v>
      </c>
      <c r="D289" s="1">
        <f>SUM(_xlfn.XLOOKUP(A289,'VENDA MES'!A:A,'VENDA MES'!B:B,"0",0),_xlfn.XLOOKUP(MEDIDAS!A289,'VENDA MES'!E:E,'VENDA MES'!F:F,"0",0),_xlfn.XLOOKUP(A289,'VENDA MES'!H:H,'VENDA MES'!I:I,"0",0))/90</f>
        <v>1.288888888888889</v>
      </c>
      <c r="E289" s="1">
        <f>SUM(_xlfn.XLOOKUP(A289,'VENDA MES'!A:A,'VENDA MES'!B:B,"0",0),_xlfn.XLOOKUP(MEDIDAS!A289,'VENDA MES'!E:E,'VENDA MES'!F:F,"0",0),_xlfn.XLOOKUP(MEDIDAS!A289,'VENDA MES'!H:H,'VENDA MES'!I:I,"0",0),_xlfn.XLOOKUP(MEDIDAS!A289,'VENDA MES'!K:K,'VENDA MES'!L:L,"0",0))/120</f>
        <v>1.2583333333333333</v>
      </c>
      <c r="H289" s="10" t="s">
        <v>288</v>
      </c>
      <c r="I289">
        <v>60</v>
      </c>
      <c r="J289" s="7">
        <v>60</v>
      </c>
      <c r="K289" s="7">
        <v>120</v>
      </c>
      <c r="L289" s="7">
        <v>150</v>
      </c>
    </row>
    <row r="290" spans="1:12">
      <c r="A290" t="s">
        <v>289</v>
      </c>
      <c r="B290" s="1">
        <f>_xlfn.XLOOKUP(A290,'VENDA MES'!A:A,'VENDA MES'!B:B,"0",0)/30</f>
        <v>1.1666666666666667</v>
      </c>
      <c r="C290" s="1">
        <f>SUM(_xlfn.XLOOKUP(A290,'VENDA MES'!A:A,'VENDA MES'!B:B,0,0),_xlfn.XLOOKUP(A290,'VENDA MES'!E:E,'VENDA MES'!F:F,"0",0))/60</f>
        <v>1.7</v>
      </c>
      <c r="D290" s="1">
        <f>SUM(_xlfn.XLOOKUP(A290,'VENDA MES'!A:A,'VENDA MES'!B:B,"0",0),_xlfn.XLOOKUP(MEDIDAS!A290,'VENDA MES'!E:E,'VENDA MES'!F:F,"0",0),_xlfn.XLOOKUP(A290,'VENDA MES'!H:H,'VENDA MES'!I:I,"0",0))/90</f>
        <v>1.7555555555555555</v>
      </c>
      <c r="E290" s="1">
        <f>SUM(_xlfn.XLOOKUP(A290,'VENDA MES'!A:A,'VENDA MES'!B:B,"0",0),_xlfn.XLOOKUP(MEDIDAS!A290,'VENDA MES'!E:E,'VENDA MES'!F:F,"0",0),_xlfn.XLOOKUP(MEDIDAS!A290,'VENDA MES'!H:H,'VENDA MES'!I:I,"0",0),_xlfn.XLOOKUP(MEDIDAS!A290,'VENDA MES'!K:K,'VENDA MES'!L:L,"0",0))/120</f>
        <v>2.0333333333333332</v>
      </c>
      <c r="H290" s="10" t="s">
        <v>289</v>
      </c>
      <c r="I290">
        <v>60</v>
      </c>
      <c r="J290" s="7">
        <v>60</v>
      </c>
      <c r="K290" s="7">
        <v>120</v>
      </c>
      <c r="L290" s="7">
        <v>150</v>
      </c>
    </row>
    <row r="291" spans="1:12">
      <c r="A291" t="s">
        <v>290</v>
      </c>
      <c r="B291" s="1">
        <f>_xlfn.XLOOKUP(A291,'VENDA MES'!A:A,'VENDA MES'!B:B,"0",0)/30</f>
        <v>0.6333333333333333</v>
      </c>
      <c r="C291" s="1">
        <f>SUM(_xlfn.XLOOKUP(A291,'VENDA MES'!A:A,'VENDA MES'!B:B,0,0),_xlfn.XLOOKUP(A291,'VENDA MES'!E:E,'VENDA MES'!F:F,"0",0))/60</f>
        <v>0.8</v>
      </c>
      <c r="D291" s="1">
        <f>SUM(_xlfn.XLOOKUP(A291,'VENDA MES'!A:A,'VENDA MES'!B:B,"0",0),_xlfn.XLOOKUP(MEDIDAS!A291,'VENDA MES'!E:E,'VENDA MES'!F:F,"0",0),_xlfn.XLOOKUP(A291,'VENDA MES'!H:H,'VENDA MES'!I:I,"0",0))/90</f>
        <v>1.0777777777777777</v>
      </c>
      <c r="E291" s="1">
        <f>SUM(_xlfn.XLOOKUP(A291,'VENDA MES'!A:A,'VENDA MES'!B:B,"0",0),_xlfn.XLOOKUP(MEDIDAS!A291,'VENDA MES'!E:E,'VENDA MES'!F:F,"0",0),_xlfn.XLOOKUP(MEDIDAS!A291,'VENDA MES'!H:H,'VENDA MES'!I:I,"0",0),_xlfn.XLOOKUP(MEDIDAS!A291,'VENDA MES'!K:K,'VENDA MES'!L:L,"0",0))/120</f>
        <v>1.425</v>
      </c>
      <c r="H291" s="10" t="s">
        <v>290</v>
      </c>
      <c r="I291">
        <v>60</v>
      </c>
      <c r="J291" s="7">
        <v>60</v>
      </c>
      <c r="K291" s="7">
        <v>120</v>
      </c>
      <c r="L291" s="7">
        <v>150</v>
      </c>
    </row>
    <row r="292" spans="1:12">
      <c r="A292" t="s">
        <v>291</v>
      </c>
      <c r="B292" s="1">
        <f>_xlfn.XLOOKUP(A292,'VENDA MES'!A:A,'VENDA MES'!B:B,"0",0)/30</f>
        <v>1</v>
      </c>
      <c r="C292" s="1">
        <f>SUM(_xlfn.XLOOKUP(A292,'VENDA MES'!A:A,'VENDA MES'!B:B,0,0),_xlfn.XLOOKUP(A292,'VENDA MES'!E:E,'VENDA MES'!F:F,"0",0))/60</f>
        <v>1.05</v>
      </c>
      <c r="D292" s="1">
        <f>SUM(_xlfn.XLOOKUP(A292,'VENDA MES'!A:A,'VENDA MES'!B:B,"0",0),_xlfn.XLOOKUP(MEDIDAS!A292,'VENDA MES'!E:E,'VENDA MES'!F:F,"0",0),_xlfn.XLOOKUP(A292,'VENDA MES'!H:H,'VENDA MES'!I:I,"0",0))/90</f>
        <v>0.98888888888888893</v>
      </c>
      <c r="E292" s="1">
        <f>SUM(_xlfn.XLOOKUP(A292,'VENDA MES'!A:A,'VENDA MES'!B:B,"0",0),_xlfn.XLOOKUP(MEDIDAS!A292,'VENDA MES'!E:E,'VENDA MES'!F:F,"0",0),_xlfn.XLOOKUP(MEDIDAS!A292,'VENDA MES'!H:H,'VENDA MES'!I:I,"0",0),_xlfn.XLOOKUP(MEDIDAS!A292,'VENDA MES'!K:K,'VENDA MES'!L:L,"0",0))/120</f>
        <v>1.3416666666666666</v>
      </c>
      <c r="H292" s="10" t="s">
        <v>291</v>
      </c>
      <c r="I292">
        <v>60</v>
      </c>
      <c r="J292" s="7">
        <v>60</v>
      </c>
      <c r="K292" s="7">
        <v>120</v>
      </c>
      <c r="L292" s="7">
        <v>150</v>
      </c>
    </row>
    <row r="293" spans="1:12">
      <c r="A293" t="s">
        <v>292</v>
      </c>
      <c r="B293" s="1">
        <f>_xlfn.XLOOKUP(A293,'VENDA MES'!A:A,'VENDA MES'!B:B,"0",0)/30</f>
        <v>0.7</v>
      </c>
      <c r="C293" s="1">
        <f>SUM(_xlfn.XLOOKUP(A293,'VENDA MES'!A:A,'VENDA MES'!B:B,0,0),_xlfn.XLOOKUP(A293,'VENDA MES'!E:E,'VENDA MES'!F:F,"0",0))/60</f>
        <v>1.0666666666666667</v>
      </c>
      <c r="D293" s="1">
        <f>SUM(_xlfn.XLOOKUP(A293,'VENDA MES'!A:A,'VENDA MES'!B:B,"0",0),_xlfn.XLOOKUP(MEDIDAS!A293,'VENDA MES'!E:E,'VENDA MES'!F:F,"0",0),_xlfn.XLOOKUP(A293,'VENDA MES'!H:H,'VENDA MES'!I:I,"0",0))/90</f>
        <v>1.0888888888888888</v>
      </c>
      <c r="E293" s="1">
        <f>SUM(_xlfn.XLOOKUP(A293,'VENDA MES'!A:A,'VENDA MES'!B:B,"0",0),_xlfn.XLOOKUP(MEDIDAS!A293,'VENDA MES'!E:E,'VENDA MES'!F:F,"0",0),_xlfn.XLOOKUP(MEDIDAS!A293,'VENDA MES'!H:H,'VENDA MES'!I:I,"0",0),_xlfn.XLOOKUP(MEDIDAS!A293,'VENDA MES'!K:K,'VENDA MES'!L:L,"0",0))/120</f>
        <v>1.5166666666666666</v>
      </c>
      <c r="H293" s="10" t="s">
        <v>292</v>
      </c>
      <c r="I293">
        <v>12</v>
      </c>
      <c r="J293" s="7">
        <v>12</v>
      </c>
      <c r="K293" s="7">
        <v>24</v>
      </c>
      <c r="L293" s="7">
        <v>30</v>
      </c>
    </row>
    <row r="294" spans="1:12">
      <c r="A294" t="s">
        <v>293</v>
      </c>
      <c r="B294" s="1">
        <f>_xlfn.XLOOKUP(A294,'VENDA MES'!A:A,'VENDA MES'!B:B,"0",0)/30</f>
        <v>0.76666666666666672</v>
      </c>
      <c r="C294" s="1">
        <f>SUM(_xlfn.XLOOKUP(A294,'VENDA MES'!A:A,'VENDA MES'!B:B,0,0),_xlfn.XLOOKUP(A294,'VENDA MES'!E:E,'VENDA MES'!F:F,"0",0))/60</f>
        <v>0.71666666666666667</v>
      </c>
      <c r="D294" s="1">
        <f>SUM(_xlfn.XLOOKUP(A294,'VENDA MES'!A:A,'VENDA MES'!B:B,"0",0),_xlfn.XLOOKUP(MEDIDAS!A294,'VENDA MES'!E:E,'VENDA MES'!F:F,"0",0),_xlfn.XLOOKUP(A294,'VENDA MES'!H:H,'VENDA MES'!I:I,"0",0))/90</f>
        <v>0.84444444444444444</v>
      </c>
      <c r="E294" s="1">
        <f>SUM(_xlfn.XLOOKUP(A294,'VENDA MES'!A:A,'VENDA MES'!B:B,"0",0),_xlfn.XLOOKUP(MEDIDAS!A294,'VENDA MES'!E:E,'VENDA MES'!F:F,"0",0),_xlfn.XLOOKUP(MEDIDAS!A294,'VENDA MES'!H:H,'VENDA MES'!I:I,"0",0),_xlfn.XLOOKUP(MEDIDAS!A294,'VENDA MES'!K:K,'VENDA MES'!L:L,"0",0))/120</f>
        <v>1.1499999999999999</v>
      </c>
      <c r="H294" s="10" t="s">
        <v>293</v>
      </c>
      <c r="I294">
        <v>12</v>
      </c>
      <c r="J294" s="7">
        <v>12</v>
      </c>
      <c r="K294" s="7">
        <v>24</v>
      </c>
      <c r="L294" s="7">
        <v>30</v>
      </c>
    </row>
    <row r="295" spans="1:12">
      <c r="A295" t="s">
        <v>294</v>
      </c>
      <c r="B295" s="1">
        <f>_xlfn.XLOOKUP(A295,'VENDA MES'!A:A,'VENDA MES'!B:B,"0",0)/30</f>
        <v>0.83333333333333337</v>
      </c>
      <c r="C295" s="1">
        <f>SUM(_xlfn.XLOOKUP(A295,'VENDA MES'!A:A,'VENDA MES'!B:B,0,0),_xlfn.XLOOKUP(A295,'VENDA MES'!E:E,'VENDA MES'!F:F,"0",0))/60</f>
        <v>1.1000000000000001</v>
      </c>
      <c r="D295" s="1">
        <f>SUM(_xlfn.XLOOKUP(A295,'VENDA MES'!A:A,'VENDA MES'!B:B,"0",0),_xlfn.XLOOKUP(MEDIDAS!A295,'VENDA MES'!E:E,'VENDA MES'!F:F,"0",0),_xlfn.XLOOKUP(A295,'VENDA MES'!H:H,'VENDA MES'!I:I,"0",0))/90</f>
        <v>1.6</v>
      </c>
      <c r="E295" s="1">
        <f>SUM(_xlfn.XLOOKUP(A295,'VENDA MES'!A:A,'VENDA MES'!B:B,"0",0),_xlfn.XLOOKUP(MEDIDAS!A295,'VENDA MES'!E:E,'VENDA MES'!F:F,"0",0),_xlfn.XLOOKUP(MEDIDAS!A295,'VENDA MES'!H:H,'VENDA MES'!I:I,"0",0),_xlfn.XLOOKUP(MEDIDAS!A295,'VENDA MES'!K:K,'VENDA MES'!L:L,"0",0))/120</f>
        <v>1.6166666666666667</v>
      </c>
      <c r="H295" s="10" t="s">
        <v>294</v>
      </c>
      <c r="I295">
        <v>12</v>
      </c>
      <c r="J295" s="7">
        <v>12</v>
      </c>
      <c r="K295" s="7">
        <v>24</v>
      </c>
      <c r="L295" s="7">
        <v>30</v>
      </c>
    </row>
    <row r="296" spans="1:12">
      <c r="A296" t="s">
        <v>295</v>
      </c>
      <c r="B296" s="1">
        <f>_xlfn.XLOOKUP(A296,'VENDA MES'!A:A,'VENDA MES'!B:B,"0",0)/30</f>
        <v>0.6</v>
      </c>
      <c r="C296" s="1">
        <f>SUM(_xlfn.XLOOKUP(A296,'VENDA MES'!A:A,'VENDA MES'!B:B,0,0),_xlfn.XLOOKUP(A296,'VENDA MES'!E:E,'VENDA MES'!F:F,"0",0))/60</f>
        <v>1.4</v>
      </c>
      <c r="D296" s="1">
        <f>SUM(_xlfn.XLOOKUP(A296,'VENDA MES'!A:A,'VENDA MES'!B:B,"0",0),_xlfn.XLOOKUP(MEDIDAS!A296,'VENDA MES'!E:E,'VENDA MES'!F:F,"0",0),_xlfn.XLOOKUP(A296,'VENDA MES'!H:H,'VENDA MES'!I:I,"0",0))/90</f>
        <v>1.4333333333333333</v>
      </c>
      <c r="E296" s="1">
        <f>SUM(_xlfn.XLOOKUP(A296,'VENDA MES'!A:A,'VENDA MES'!B:B,"0",0),_xlfn.XLOOKUP(MEDIDAS!A296,'VENDA MES'!E:E,'VENDA MES'!F:F,"0",0),_xlfn.XLOOKUP(MEDIDAS!A296,'VENDA MES'!H:H,'VENDA MES'!I:I,"0",0),_xlfn.XLOOKUP(MEDIDAS!A296,'VENDA MES'!K:K,'VENDA MES'!L:L,"0",0))/120</f>
        <v>1.7416666666666667</v>
      </c>
      <c r="H296" s="10" t="s">
        <v>295</v>
      </c>
      <c r="I296">
        <v>12</v>
      </c>
      <c r="J296" s="7">
        <v>12</v>
      </c>
      <c r="K296" s="7">
        <v>24</v>
      </c>
      <c r="L296" s="7">
        <v>30</v>
      </c>
    </row>
    <row r="297" spans="1:12">
      <c r="A297" t="s">
        <v>296</v>
      </c>
      <c r="B297" s="1">
        <f>_xlfn.XLOOKUP(A297,'VENDA MES'!A:A,'VENDA MES'!B:B,"0",0)/30</f>
        <v>0.9</v>
      </c>
      <c r="C297" s="1">
        <f>SUM(_xlfn.XLOOKUP(A297,'VENDA MES'!A:A,'VENDA MES'!B:B,0,0),_xlfn.XLOOKUP(A297,'VENDA MES'!E:E,'VENDA MES'!F:F,"0",0))/60</f>
        <v>1.7333333333333334</v>
      </c>
      <c r="D297" s="1">
        <f>SUM(_xlfn.XLOOKUP(A297,'VENDA MES'!A:A,'VENDA MES'!B:B,"0",0),_xlfn.XLOOKUP(MEDIDAS!A297,'VENDA MES'!E:E,'VENDA MES'!F:F,"0",0),_xlfn.XLOOKUP(A297,'VENDA MES'!H:H,'VENDA MES'!I:I,"0",0))/90</f>
        <v>1.788888888888889</v>
      </c>
      <c r="E297" s="1">
        <f>SUM(_xlfn.XLOOKUP(A297,'VENDA MES'!A:A,'VENDA MES'!B:B,"0",0),_xlfn.XLOOKUP(MEDIDAS!A297,'VENDA MES'!E:E,'VENDA MES'!F:F,"0",0),_xlfn.XLOOKUP(MEDIDAS!A297,'VENDA MES'!H:H,'VENDA MES'!I:I,"0",0),_xlfn.XLOOKUP(MEDIDAS!A297,'VENDA MES'!K:K,'VENDA MES'!L:L,"0",0))/120</f>
        <v>1.925</v>
      </c>
      <c r="H297" s="10" t="s">
        <v>296</v>
      </c>
      <c r="I297">
        <v>12</v>
      </c>
      <c r="J297" s="7">
        <v>12</v>
      </c>
      <c r="K297" s="7">
        <v>24</v>
      </c>
      <c r="L297" s="7">
        <v>30</v>
      </c>
    </row>
    <row r="298" spans="1:12">
      <c r="A298" t="s">
        <v>330</v>
      </c>
      <c r="B298" s="1">
        <f>_xlfn.XLOOKUP(A298,'VENDA MES'!A:A,'VENDA MES'!B:B,"0",0)/30</f>
        <v>0</v>
      </c>
      <c r="C298" s="1">
        <f>SUM(_xlfn.XLOOKUP(A298,'VENDA MES'!A:A,'VENDA MES'!B:B,0,0),_xlfn.XLOOKUP(A298,'VENDA MES'!E:E,'VENDA MES'!F:F,"0",0))/60</f>
        <v>0.66666666666666663</v>
      </c>
      <c r="D298" s="1">
        <f>SUM(_xlfn.XLOOKUP(A298,'VENDA MES'!A:A,'VENDA MES'!B:B,"0",0),_xlfn.XLOOKUP(MEDIDAS!A298,'VENDA MES'!E:E,'VENDA MES'!F:F,"0",0),_xlfn.XLOOKUP(A298,'VENDA MES'!H:H,'VENDA MES'!I:I,"0",0))/90</f>
        <v>1.1666666666666667</v>
      </c>
      <c r="E298" s="1">
        <f>SUM(_xlfn.XLOOKUP(A298,'VENDA MES'!A:A,'VENDA MES'!B:B,"0",0),_xlfn.XLOOKUP(MEDIDAS!A298,'VENDA MES'!E:E,'VENDA MES'!F:F,"0",0),_xlfn.XLOOKUP(MEDIDAS!A298,'VENDA MES'!H:H,'VENDA MES'!I:I,"0",0),_xlfn.XLOOKUP(MEDIDAS!A298,'VENDA MES'!K:K,'VENDA MES'!L:L,"0",0))/120</f>
        <v>1.4583333333333333</v>
      </c>
      <c r="H298" s="10" t="s">
        <v>330</v>
      </c>
      <c r="I298">
        <v>12</v>
      </c>
      <c r="J298" s="7">
        <v>12</v>
      </c>
      <c r="K298" s="7">
        <v>24</v>
      </c>
      <c r="L298" s="7">
        <v>30</v>
      </c>
    </row>
    <row r="299" spans="1:12">
      <c r="A299" t="s">
        <v>298</v>
      </c>
      <c r="B299" s="1">
        <f>_xlfn.XLOOKUP(A299,'VENDA MES'!A:A,'VENDA MES'!B:B,"0",0)/30</f>
        <v>0.76666666666666672</v>
      </c>
      <c r="C299" s="1">
        <f>SUM(_xlfn.XLOOKUP(A299,'VENDA MES'!A:A,'VENDA MES'!B:B,0,0),_xlfn.XLOOKUP(A299,'VENDA MES'!E:E,'VENDA MES'!F:F,"0",0))/60</f>
        <v>1.1000000000000001</v>
      </c>
      <c r="D299" s="1">
        <f>SUM(_xlfn.XLOOKUP(A299,'VENDA MES'!A:A,'VENDA MES'!B:B,"0",0),_xlfn.XLOOKUP(MEDIDAS!A299,'VENDA MES'!E:E,'VENDA MES'!F:F,"0",0),_xlfn.XLOOKUP(A299,'VENDA MES'!H:H,'VENDA MES'!I:I,"0",0))/90</f>
        <v>1.1111111111111112</v>
      </c>
      <c r="E299" s="1">
        <f>SUM(_xlfn.XLOOKUP(A299,'VENDA MES'!A:A,'VENDA MES'!B:B,"0",0),_xlfn.XLOOKUP(MEDIDAS!A299,'VENDA MES'!E:E,'VENDA MES'!F:F,"0",0),_xlfn.XLOOKUP(MEDIDAS!A299,'VENDA MES'!H:H,'VENDA MES'!I:I,"0",0),_xlfn.XLOOKUP(MEDIDAS!A299,'VENDA MES'!K:K,'VENDA MES'!L:L,"0",0))/120</f>
        <v>1.4583333333333333</v>
      </c>
      <c r="H299" s="10" t="s">
        <v>298</v>
      </c>
      <c r="I299">
        <v>12</v>
      </c>
      <c r="J299" s="7">
        <v>12</v>
      </c>
      <c r="K299" s="7">
        <v>24</v>
      </c>
      <c r="L299" s="7">
        <v>30</v>
      </c>
    </row>
    <row r="300" spans="1:12">
      <c r="A300" t="s">
        <v>299</v>
      </c>
      <c r="B300" s="1">
        <f>_xlfn.XLOOKUP(A300,'VENDA MES'!A:A,'VENDA MES'!B:B,"0",0)/30</f>
        <v>0.96666666666666667</v>
      </c>
      <c r="C300" s="1">
        <f>SUM(_xlfn.XLOOKUP(A300,'VENDA MES'!A:A,'VENDA MES'!B:B,0,0),_xlfn.XLOOKUP(A300,'VENDA MES'!E:E,'VENDA MES'!F:F,"0",0))/60</f>
        <v>0.93333333333333335</v>
      </c>
      <c r="D300" s="1">
        <f>SUM(_xlfn.XLOOKUP(A300,'VENDA MES'!A:A,'VENDA MES'!B:B,"0",0),_xlfn.XLOOKUP(MEDIDAS!A300,'VENDA MES'!E:E,'VENDA MES'!F:F,"0",0),_xlfn.XLOOKUP(A300,'VENDA MES'!H:H,'VENDA MES'!I:I,"0",0))/90</f>
        <v>0.88888888888888884</v>
      </c>
      <c r="E300" s="1">
        <f>SUM(_xlfn.XLOOKUP(A300,'VENDA MES'!A:A,'VENDA MES'!B:B,"0",0),_xlfn.XLOOKUP(MEDIDAS!A300,'VENDA MES'!E:E,'VENDA MES'!F:F,"0",0),_xlfn.XLOOKUP(MEDIDAS!A300,'VENDA MES'!H:H,'VENDA MES'!I:I,"0",0),_xlfn.XLOOKUP(MEDIDAS!A300,'VENDA MES'!K:K,'VENDA MES'!L:L,"0",0))/120</f>
        <v>1.2749999999999999</v>
      </c>
      <c r="H300" s="10" t="s">
        <v>299</v>
      </c>
      <c r="I300">
        <v>12</v>
      </c>
      <c r="J300" s="7">
        <v>12</v>
      </c>
      <c r="K300" s="7">
        <v>24</v>
      </c>
      <c r="L300" s="7">
        <v>30</v>
      </c>
    </row>
    <row r="301" spans="1:12">
      <c r="A301" t="s">
        <v>300</v>
      </c>
      <c r="B301" s="1">
        <f>_xlfn.XLOOKUP(A301,'VENDA MES'!A:A,'VENDA MES'!B:B,"0",0)/30</f>
        <v>1.3333333333333333</v>
      </c>
      <c r="C301" s="1">
        <f>SUM(_xlfn.XLOOKUP(A301,'VENDA MES'!A:A,'VENDA MES'!B:B,0,0),_xlfn.XLOOKUP(A301,'VENDA MES'!E:E,'VENDA MES'!F:F,"0",0))/60</f>
        <v>0.93333333333333335</v>
      </c>
      <c r="D301" s="1">
        <f>SUM(_xlfn.XLOOKUP(A301,'VENDA MES'!A:A,'VENDA MES'!B:B,"0",0),_xlfn.XLOOKUP(MEDIDAS!A301,'VENDA MES'!E:E,'VENDA MES'!F:F,"0",0),_xlfn.XLOOKUP(A301,'VENDA MES'!H:H,'VENDA MES'!I:I,"0",0))/90</f>
        <v>0.92222222222222228</v>
      </c>
      <c r="E301" s="1">
        <f>SUM(_xlfn.XLOOKUP(A301,'VENDA MES'!A:A,'VENDA MES'!B:B,"0",0),_xlfn.XLOOKUP(MEDIDAS!A301,'VENDA MES'!E:E,'VENDA MES'!F:F,"0",0),_xlfn.XLOOKUP(MEDIDAS!A301,'VENDA MES'!H:H,'VENDA MES'!I:I,"0",0),_xlfn.XLOOKUP(MEDIDAS!A301,'VENDA MES'!K:K,'VENDA MES'!L:L,"0",0))/120</f>
        <v>1.0666666666666667</v>
      </c>
      <c r="H301" s="10" t="s">
        <v>300</v>
      </c>
      <c r="I301">
        <v>12</v>
      </c>
      <c r="J301" s="7">
        <v>12</v>
      </c>
      <c r="K301" s="7">
        <v>24</v>
      </c>
      <c r="L301" s="7">
        <v>30</v>
      </c>
    </row>
    <row r="302" spans="1:12">
      <c r="A302" t="s">
        <v>301</v>
      </c>
      <c r="B302" s="1">
        <f>_xlfn.XLOOKUP(A302,'VENDA MES'!A:A,'VENDA MES'!B:B,"0",0)/30</f>
        <v>0.4</v>
      </c>
      <c r="C302" s="1">
        <f>SUM(_xlfn.XLOOKUP(A302,'VENDA MES'!A:A,'VENDA MES'!B:B,0,0),_xlfn.XLOOKUP(A302,'VENDA MES'!E:E,'VENDA MES'!F:F,"0",0))/60</f>
        <v>0.71666666666666667</v>
      </c>
      <c r="D302" s="1">
        <f>SUM(_xlfn.XLOOKUP(A302,'VENDA MES'!A:A,'VENDA MES'!B:B,"0",0),_xlfn.XLOOKUP(MEDIDAS!A302,'VENDA MES'!E:E,'VENDA MES'!F:F,"0",0),_xlfn.XLOOKUP(A302,'VENDA MES'!H:H,'VENDA MES'!I:I,"0",0))/90</f>
        <v>1.1222222222222222</v>
      </c>
      <c r="E302" s="1">
        <f>SUM(_xlfn.XLOOKUP(A302,'VENDA MES'!A:A,'VENDA MES'!B:B,"0",0),_xlfn.XLOOKUP(MEDIDAS!A302,'VENDA MES'!E:E,'VENDA MES'!F:F,"0",0),_xlfn.XLOOKUP(MEDIDAS!A302,'VENDA MES'!H:H,'VENDA MES'!I:I,"0",0),_xlfn.XLOOKUP(MEDIDAS!A302,'VENDA MES'!K:K,'VENDA MES'!L:L,"0",0))/120</f>
        <v>1.4750000000000001</v>
      </c>
      <c r="H302" s="10" t="s">
        <v>301</v>
      </c>
      <c r="I302">
        <v>12</v>
      </c>
      <c r="J302" s="7">
        <v>12</v>
      </c>
      <c r="K302" s="7">
        <v>24</v>
      </c>
      <c r="L302" s="7">
        <v>30</v>
      </c>
    </row>
    <row r="303" spans="1:12">
      <c r="A303" t="s">
        <v>302</v>
      </c>
      <c r="B303" s="1">
        <f>_xlfn.XLOOKUP(A303,'VENDA MES'!A:A,'VENDA MES'!B:B,"0",0)/30</f>
        <v>0.56666666666666665</v>
      </c>
      <c r="C303" s="1">
        <f>SUM(_xlfn.XLOOKUP(A303,'VENDA MES'!A:A,'VENDA MES'!B:B,0,0),_xlfn.XLOOKUP(A303,'VENDA MES'!E:E,'VENDA MES'!F:F,"0",0))/60</f>
        <v>0.73333333333333328</v>
      </c>
      <c r="D303" s="1">
        <f>SUM(_xlfn.XLOOKUP(A303,'VENDA MES'!A:A,'VENDA MES'!B:B,"0",0),_xlfn.XLOOKUP(MEDIDAS!A303,'VENDA MES'!E:E,'VENDA MES'!F:F,"0",0),_xlfn.XLOOKUP(A303,'VENDA MES'!H:H,'VENDA MES'!I:I,"0",0))/90</f>
        <v>1.0333333333333334</v>
      </c>
      <c r="E303" s="1">
        <f>SUM(_xlfn.XLOOKUP(A303,'VENDA MES'!A:A,'VENDA MES'!B:B,"0",0),_xlfn.XLOOKUP(MEDIDAS!A303,'VENDA MES'!E:E,'VENDA MES'!F:F,"0",0),_xlfn.XLOOKUP(MEDIDAS!A303,'VENDA MES'!H:H,'VENDA MES'!I:I,"0",0),_xlfn.XLOOKUP(MEDIDAS!A303,'VENDA MES'!K:K,'VENDA MES'!L:L,"0",0))/120</f>
        <v>1.2250000000000001</v>
      </c>
      <c r="H303" s="10" t="s">
        <v>302</v>
      </c>
      <c r="I303">
        <v>8</v>
      </c>
      <c r="J303" s="7">
        <v>8</v>
      </c>
      <c r="K303" s="7">
        <v>16</v>
      </c>
      <c r="L303" s="7">
        <v>20</v>
      </c>
    </row>
    <row r="304" spans="1:12">
      <c r="A304" t="s">
        <v>303</v>
      </c>
      <c r="B304" s="1">
        <f>_xlfn.XLOOKUP(A304,'VENDA MES'!A:A,'VENDA MES'!B:B,"0",0)/30</f>
        <v>1</v>
      </c>
      <c r="C304" s="1">
        <f>SUM(_xlfn.XLOOKUP(A304,'VENDA MES'!A:A,'VENDA MES'!B:B,0,0),_xlfn.XLOOKUP(A304,'VENDA MES'!E:E,'VENDA MES'!F:F,"0",0))/60</f>
        <v>1.2833333333333334</v>
      </c>
      <c r="D304" s="1">
        <f>SUM(_xlfn.XLOOKUP(A304,'VENDA MES'!A:A,'VENDA MES'!B:B,"0",0),_xlfn.XLOOKUP(MEDIDAS!A304,'VENDA MES'!E:E,'VENDA MES'!F:F,"0",0),_xlfn.XLOOKUP(A304,'VENDA MES'!H:H,'VENDA MES'!I:I,"0",0))/90</f>
        <v>1.288888888888889</v>
      </c>
      <c r="E304" s="1">
        <f>SUM(_xlfn.XLOOKUP(A304,'VENDA MES'!A:A,'VENDA MES'!B:B,"0",0),_xlfn.XLOOKUP(MEDIDAS!A304,'VENDA MES'!E:E,'VENDA MES'!F:F,"0",0),_xlfn.XLOOKUP(MEDIDAS!A304,'VENDA MES'!H:H,'VENDA MES'!I:I,"0",0),_xlfn.XLOOKUP(MEDIDAS!A304,'VENDA MES'!K:K,'VENDA MES'!L:L,"0",0))/120</f>
        <v>1.6166666666666667</v>
      </c>
      <c r="H304" s="10" t="s">
        <v>303</v>
      </c>
      <c r="I304">
        <v>8</v>
      </c>
      <c r="J304" s="7">
        <v>8</v>
      </c>
      <c r="K304" s="7">
        <v>16</v>
      </c>
      <c r="L304" s="7">
        <v>20</v>
      </c>
    </row>
    <row r="305" spans="1:12">
      <c r="A305" t="s">
        <v>304</v>
      </c>
      <c r="B305" s="1">
        <f>_xlfn.XLOOKUP(A305,'VENDA MES'!A:A,'VENDA MES'!B:B,"0",0)/30</f>
        <v>0.43333333333333335</v>
      </c>
      <c r="C305" s="1">
        <f>SUM(_xlfn.XLOOKUP(A305,'VENDA MES'!A:A,'VENDA MES'!B:B,0,0),_xlfn.XLOOKUP(A305,'VENDA MES'!E:E,'VENDA MES'!F:F,"0",0))/60</f>
        <v>1.0166666666666666</v>
      </c>
      <c r="D305" s="1">
        <f>SUM(_xlfn.XLOOKUP(A305,'VENDA MES'!A:A,'VENDA MES'!B:B,"0",0),_xlfn.XLOOKUP(MEDIDAS!A305,'VENDA MES'!E:E,'VENDA MES'!F:F,"0",0),_xlfn.XLOOKUP(A305,'VENDA MES'!H:H,'VENDA MES'!I:I,"0",0))/90</f>
        <v>1.3444444444444446</v>
      </c>
      <c r="E305" s="1">
        <f>SUM(_xlfn.XLOOKUP(A305,'VENDA MES'!A:A,'VENDA MES'!B:B,"0",0),_xlfn.XLOOKUP(MEDIDAS!A305,'VENDA MES'!E:E,'VENDA MES'!F:F,"0",0),_xlfn.XLOOKUP(MEDIDAS!A305,'VENDA MES'!H:H,'VENDA MES'!I:I,"0",0),_xlfn.XLOOKUP(MEDIDAS!A305,'VENDA MES'!K:K,'VENDA MES'!L:L,"0",0))/120</f>
        <v>1.5</v>
      </c>
      <c r="H305" s="10" t="s">
        <v>304</v>
      </c>
      <c r="I305">
        <v>8</v>
      </c>
      <c r="J305" s="7">
        <v>8</v>
      </c>
      <c r="K305" s="7">
        <v>16</v>
      </c>
      <c r="L305" s="7">
        <v>20</v>
      </c>
    </row>
    <row r="306" spans="1:12">
      <c r="A306" t="s">
        <v>305</v>
      </c>
      <c r="B306" s="1">
        <f>_xlfn.XLOOKUP(A306,'VENDA MES'!A:A,'VENDA MES'!B:B,"0",0)/30</f>
        <v>1.0333333333333334</v>
      </c>
      <c r="C306" s="1">
        <f>SUM(_xlfn.XLOOKUP(A306,'VENDA MES'!A:A,'VENDA MES'!B:B,0,0),_xlfn.XLOOKUP(A306,'VENDA MES'!E:E,'VENDA MES'!F:F,"0",0))/60</f>
        <v>0.9</v>
      </c>
      <c r="D306" s="1">
        <f>SUM(_xlfn.XLOOKUP(A306,'VENDA MES'!A:A,'VENDA MES'!B:B,"0",0),_xlfn.XLOOKUP(MEDIDAS!A306,'VENDA MES'!E:E,'VENDA MES'!F:F,"0",0),_xlfn.XLOOKUP(A306,'VENDA MES'!H:H,'VENDA MES'!I:I,"0",0))/90</f>
        <v>0.93333333333333335</v>
      </c>
      <c r="E306" s="1">
        <f>SUM(_xlfn.XLOOKUP(A306,'VENDA MES'!A:A,'VENDA MES'!B:B,"0",0),_xlfn.XLOOKUP(MEDIDAS!A306,'VENDA MES'!E:E,'VENDA MES'!F:F,"0",0),_xlfn.XLOOKUP(MEDIDAS!A306,'VENDA MES'!H:H,'VENDA MES'!I:I,"0",0),_xlfn.XLOOKUP(MEDIDAS!A306,'VENDA MES'!K:K,'VENDA MES'!L:L,"0",0))/120</f>
        <v>1.2749999999999999</v>
      </c>
      <c r="H306" s="10" t="s">
        <v>305</v>
      </c>
      <c r="I306">
        <v>8</v>
      </c>
      <c r="J306" s="7">
        <v>8</v>
      </c>
      <c r="K306" s="7">
        <v>16</v>
      </c>
      <c r="L306" s="7">
        <v>20</v>
      </c>
    </row>
    <row r="307" spans="1:12">
      <c r="A307" t="s">
        <v>306</v>
      </c>
      <c r="B307" s="1">
        <f>_xlfn.XLOOKUP(A307,'VENDA MES'!A:A,'VENDA MES'!B:B,"0",0)/30</f>
        <v>0.9</v>
      </c>
      <c r="C307" s="1">
        <f>SUM(_xlfn.XLOOKUP(A307,'VENDA MES'!A:A,'VENDA MES'!B:B,0,0),_xlfn.XLOOKUP(A307,'VENDA MES'!E:E,'VENDA MES'!F:F,"0",0))/60</f>
        <v>0.85</v>
      </c>
      <c r="D307" s="1">
        <f>SUM(_xlfn.XLOOKUP(A307,'VENDA MES'!A:A,'VENDA MES'!B:B,"0",0),_xlfn.XLOOKUP(MEDIDAS!A307,'VENDA MES'!E:E,'VENDA MES'!F:F,"0",0),_xlfn.XLOOKUP(A307,'VENDA MES'!H:H,'VENDA MES'!I:I,"0",0))/90</f>
        <v>0.71111111111111114</v>
      </c>
      <c r="E307" s="1">
        <f>SUM(_xlfn.XLOOKUP(A307,'VENDA MES'!A:A,'VENDA MES'!B:B,"0",0),_xlfn.XLOOKUP(MEDIDAS!A307,'VENDA MES'!E:E,'VENDA MES'!F:F,"0",0),_xlfn.XLOOKUP(MEDIDAS!A307,'VENDA MES'!H:H,'VENDA MES'!I:I,"0",0),_xlfn.XLOOKUP(MEDIDAS!A307,'VENDA MES'!K:K,'VENDA MES'!L:L,"0",0))/120</f>
        <v>1.1416666666666666</v>
      </c>
      <c r="H307" s="10" t="s">
        <v>306</v>
      </c>
      <c r="I307">
        <v>8</v>
      </c>
      <c r="J307" s="7">
        <v>8</v>
      </c>
      <c r="K307" s="7">
        <v>16</v>
      </c>
      <c r="L307" s="7">
        <v>20</v>
      </c>
    </row>
    <row r="308" spans="1:12">
      <c r="A308" t="s">
        <v>341</v>
      </c>
      <c r="B308" s="1">
        <f>_xlfn.XLOOKUP(A308,'VENDA MES'!A:A,'VENDA MES'!B:B,"0",0)/30</f>
        <v>0</v>
      </c>
      <c r="C308" s="1">
        <f>SUM(_xlfn.XLOOKUP(A308,'VENDA MES'!A:A,'VENDA MES'!B:B,0,0),_xlfn.XLOOKUP(A308,'VENDA MES'!E:E,'VENDA MES'!F:F,"0",0))/60</f>
        <v>0.85</v>
      </c>
      <c r="D308" s="1">
        <f>SUM(_xlfn.XLOOKUP(A308,'VENDA MES'!A:A,'VENDA MES'!B:B,"0",0),_xlfn.XLOOKUP(MEDIDAS!A308,'VENDA MES'!E:E,'VENDA MES'!F:F,"0",0),_xlfn.XLOOKUP(A308,'VENDA MES'!H:H,'VENDA MES'!I:I,"0",0))/90</f>
        <v>0.76666666666666672</v>
      </c>
      <c r="E308" s="1">
        <f>SUM(_xlfn.XLOOKUP(A308,'VENDA MES'!A:A,'VENDA MES'!B:B,"0",0),_xlfn.XLOOKUP(MEDIDAS!A308,'VENDA MES'!E:E,'VENDA MES'!F:F,"0",0),_xlfn.XLOOKUP(MEDIDAS!A308,'VENDA MES'!H:H,'VENDA MES'!I:I,"0",0),_xlfn.XLOOKUP(MEDIDAS!A308,'VENDA MES'!K:K,'VENDA MES'!L:L,"0",0))/120</f>
        <v>1.0833333333333333</v>
      </c>
      <c r="H308" s="10" t="s">
        <v>341</v>
      </c>
      <c r="I308">
        <v>8</v>
      </c>
      <c r="J308" s="7">
        <v>8</v>
      </c>
      <c r="K308" s="7">
        <v>16</v>
      </c>
      <c r="L308" s="7">
        <v>20</v>
      </c>
    </row>
    <row r="309" spans="1:12">
      <c r="A309" t="s">
        <v>307</v>
      </c>
      <c r="B309" s="1">
        <f>_xlfn.XLOOKUP(A309,'VENDA MES'!A:A,'VENDA MES'!B:B,"0",0)/30</f>
        <v>1.1000000000000001</v>
      </c>
      <c r="C309" s="1">
        <f>SUM(_xlfn.XLOOKUP(A309,'VENDA MES'!A:A,'VENDA MES'!B:B,0,0),_xlfn.XLOOKUP(A309,'VENDA MES'!E:E,'VENDA MES'!F:F,"0",0))/60</f>
        <v>1.3166666666666667</v>
      </c>
      <c r="D309" s="1">
        <f>SUM(_xlfn.XLOOKUP(A309,'VENDA MES'!A:A,'VENDA MES'!B:B,"0",0),_xlfn.XLOOKUP(MEDIDAS!A309,'VENDA MES'!E:E,'VENDA MES'!F:F,"0",0),_xlfn.XLOOKUP(A309,'VENDA MES'!H:H,'VENDA MES'!I:I,"0",0))/90</f>
        <v>1.5333333333333334</v>
      </c>
      <c r="E309" s="1">
        <f>SUM(_xlfn.XLOOKUP(A309,'VENDA MES'!A:A,'VENDA MES'!B:B,"0",0),_xlfn.XLOOKUP(MEDIDAS!A309,'VENDA MES'!E:E,'VENDA MES'!F:F,"0",0),_xlfn.XLOOKUP(MEDIDAS!A309,'VENDA MES'!H:H,'VENDA MES'!I:I,"0",0),_xlfn.XLOOKUP(MEDIDAS!A309,'VENDA MES'!K:K,'VENDA MES'!L:L,"0",0))/120</f>
        <v>1.5416666666666667</v>
      </c>
      <c r="H309" s="10" t="s">
        <v>307</v>
      </c>
      <c r="I309">
        <v>8</v>
      </c>
      <c r="J309" s="7">
        <v>8</v>
      </c>
      <c r="K309" s="7">
        <v>16</v>
      </c>
      <c r="L309" s="7">
        <v>20</v>
      </c>
    </row>
    <row r="310" spans="1:12">
      <c r="A310" t="s">
        <v>309</v>
      </c>
      <c r="B310" s="1">
        <f>_xlfn.XLOOKUP(A310,'VENDA MES'!A:A,'VENDA MES'!B:B,"0",0)/30</f>
        <v>0.53333333333333333</v>
      </c>
      <c r="C310" s="1">
        <f>SUM(_xlfn.XLOOKUP(A310,'VENDA MES'!A:A,'VENDA MES'!B:B,0,0),_xlfn.XLOOKUP(A310,'VENDA MES'!E:E,'VENDA MES'!F:F,"0",0))/60</f>
        <v>0.76666666666666672</v>
      </c>
      <c r="D310" s="1">
        <f>SUM(_xlfn.XLOOKUP(A310,'VENDA MES'!A:A,'VENDA MES'!B:B,"0",0),_xlfn.XLOOKUP(MEDIDAS!A310,'VENDA MES'!E:E,'VENDA MES'!F:F,"0",0),_xlfn.XLOOKUP(A310,'VENDA MES'!H:H,'VENDA MES'!I:I,"0",0))/90</f>
        <v>0.87777777777777777</v>
      </c>
      <c r="E310" s="1">
        <f>SUM(_xlfn.XLOOKUP(A310,'VENDA MES'!A:A,'VENDA MES'!B:B,"0",0),_xlfn.XLOOKUP(MEDIDAS!A310,'VENDA MES'!E:E,'VENDA MES'!F:F,"0",0),_xlfn.XLOOKUP(MEDIDAS!A310,'VENDA MES'!H:H,'VENDA MES'!I:I,"0",0),_xlfn.XLOOKUP(MEDIDAS!A310,'VENDA MES'!K:K,'VENDA MES'!L:L,"0",0))/120</f>
        <v>1.3666666666666667</v>
      </c>
      <c r="H310" s="10" t="s">
        <v>309</v>
      </c>
      <c r="I310">
        <v>8</v>
      </c>
      <c r="J310" s="7">
        <v>8</v>
      </c>
      <c r="K310" s="7">
        <v>16</v>
      </c>
      <c r="L310" s="7">
        <v>20</v>
      </c>
    </row>
    <row r="311" spans="1:12">
      <c r="A311" t="s">
        <v>310</v>
      </c>
      <c r="B311" s="1">
        <f>_xlfn.XLOOKUP(A311,'VENDA MES'!A:A,'VENDA MES'!B:B,"0",0)/30</f>
        <v>0.43333333333333335</v>
      </c>
      <c r="C311" s="1">
        <f>SUM(_xlfn.XLOOKUP(A311,'VENDA MES'!A:A,'VENDA MES'!B:B,0,0),_xlfn.XLOOKUP(A311,'VENDA MES'!E:E,'VENDA MES'!F:F,"0",0))/60</f>
        <v>0.65</v>
      </c>
      <c r="D311" s="1">
        <f>SUM(_xlfn.XLOOKUP(A311,'VENDA MES'!A:A,'VENDA MES'!B:B,"0",0),_xlfn.XLOOKUP(MEDIDAS!A311,'VENDA MES'!E:E,'VENDA MES'!F:F,"0",0),_xlfn.XLOOKUP(A311,'VENDA MES'!H:H,'VENDA MES'!I:I,"0",0))/90</f>
        <v>1.0888888888888888</v>
      </c>
      <c r="E311" s="1">
        <f>SUM(_xlfn.XLOOKUP(A311,'VENDA MES'!A:A,'VENDA MES'!B:B,"0",0),_xlfn.XLOOKUP(MEDIDAS!A311,'VENDA MES'!E:E,'VENDA MES'!F:F,"0",0),_xlfn.XLOOKUP(MEDIDAS!A311,'VENDA MES'!H:H,'VENDA MES'!I:I,"0",0),_xlfn.XLOOKUP(MEDIDAS!A311,'VENDA MES'!K:K,'VENDA MES'!L:L,"0",0))/120</f>
        <v>1.5083333333333333</v>
      </c>
      <c r="H311" s="10" t="s">
        <v>310</v>
      </c>
      <c r="I311">
        <v>8</v>
      </c>
      <c r="J311" s="7">
        <v>8</v>
      </c>
      <c r="K311" s="7">
        <v>16</v>
      </c>
      <c r="L311" s="7">
        <v>20</v>
      </c>
    </row>
    <row r="312" spans="1:12">
      <c r="A312" t="s">
        <v>311</v>
      </c>
      <c r="B312" s="1">
        <f>_xlfn.XLOOKUP(A312,'VENDA MES'!A:A,'VENDA MES'!B:B,"0",0)/30</f>
        <v>0.96666666666666667</v>
      </c>
      <c r="C312" s="1">
        <f>SUM(_xlfn.XLOOKUP(A312,'VENDA MES'!A:A,'VENDA MES'!B:B,0,0),_xlfn.XLOOKUP(A312,'VENDA MES'!E:E,'VENDA MES'!F:F,"0",0))/60</f>
        <v>1.6333333333333333</v>
      </c>
      <c r="D312" s="1">
        <f>SUM(_xlfn.XLOOKUP(A312,'VENDA MES'!A:A,'VENDA MES'!B:B,"0",0),_xlfn.XLOOKUP(MEDIDAS!A312,'VENDA MES'!E:E,'VENDA MES'!F:F,"0",0),_xlfn.XLOOKUP(A312,'VENDA MES'!H:H,'VENDA MES'!I:I,"0",0))/90</f>
        <v>1.4666666666666666</v>
      </c>
      <c r="E312" s="1">
        <f>SUM(_xlfn.XLOOKUP(A312,'VENDA MES'!A:A,'VENDA MES'!B:B,"0",0),_xlfn.XLOOKUP(MEDIDAS!A312,'VENDA MES'!E:E,'VENDA MES'!F:F,"0",0),_xlfn.XLOOKUP(MEDIDAS!A312,'VENDA MES'!H:H,'VENDA MES'!I:I,"0",0),_xlfn.XLOOKUP(MEDIDAS!A312,'VENDA MES'!K:K,'VENDA MES'!L:L,"0",0))/120</f>
        <v>1.7083333333333333</v>
      </c>
      <c r="H312" s="10" t="s">
        <v>311</v>
      </c>
      <c r="I312">
        <v>8</v>
      </c>
      <c r="J312" s="7">
        <v>8</v>
      </c>
      <c r="K312" s="7">
        <v>16</v>
      </c>
      <c r="L312" s="7">
        <v>20</v>
      </c>
    </row>
    <row r="313" spans="1:12">
      <c r="A313" t="s">
        <v>312</v>
      </c>
      <c r="B313" s="1">
        <f>_xlfn.XLOOKUP(A313,'VENDA MES'!A:A,'VENDA MES'!B:B,"0",0)/30</f>
        <v>0.33333333333333331</v>
      </c>
      <c r="C313" s="1">
        <f>SUM(_xlfn.XLOOKUP(A313,'VENDA MES'!A:A,'VENDA MES'!B:B,0,0),_xlfn.XLOOKUP(A313,'VENDA MES'!E:E,'VENDA MES'!F:F,"0",0))/60</f>
        <v>0.45</v>
      </c>
      <c r="D313" s="1">
        <f>SUM(_xlfn.XLOOKUP(A313,'VENDA MES'!A:A,'VENDA MES'!B:B,"0",0),_xlfn.XLOOKUP(MEDIDAS!A313,'VENDA MES'!E:E,'VENDA MES'!F:F,"0",0),_xlfn.XLOOKUP(A313,'VENDA MES'!H:H,'VENDA MES'!I:I,"0",0))/90</f>
        <v>0.83333333333333337</v>
      </c>
      <c r="E313" s="1">
        <f>SUM(_xlfn.XLOOKUP(A313,'VENDA MES'!A:A,'VENDA MES'!B:B,"0",0),_xlfn.XLOOKUP(MEDIDAS!A313,'VENDA MES'!E:E,'VENDA MES'!F:F,"0",0),_xlfn.XLOOKUP(MEDIDAS!A313,'VENDA MES'!H:H,'VENDA MES'!I:I,"0",0),_xlfn.XLOOKUP(MEDIDAS!A313,'VENDA MES'!K:K,'VENDA MES'!L:L,"0",0))/120</f>
        <v>0.98333333333333328</v>
      </c>
      <c r="H313" s="10" t="s">
        <v>312</v>
      </c>
      <c r="I313">
        <v>60</v>
      </c>
      <c r="J313" s="7">
        <v>60</v>
      </c>
      <c r="K313" s="7">
        <v>120</v>
      </c>
      <c r="L313" s="7">
        <v>150</v>
      </c>
    </row>
    <row r="314" spans="1:12">
      <c r="A314" t="s">
        <v>313</v>
      </c>
      <c r="B314" s="1">
        <f>_xlfn.XLOOKUP(A314,'VENDA MES'!A:A,'VENDA MES'!B:B,"0",0)/30</f>
        <v>1.5666666666666667</v>
      </c>
      <c r="C314" s="1">
        <f>SUM(_xlfn.XLOOKUP(A314,'VENDA MES'!A:A,'VENDA MES'!B:B,0,0),_xlfn.XLOOKUP(A314,'VENDA MES'!E:E,'VENDA MES'!F:F,"0",0))/60</f>
        <v>1.25</v>
      </c>
      <c r="D314" s="1">
        <f>SUM(_xlfn.XLOOKUP(A314,'VENDA MES'!A:A,'VENDA MES'!B:B,"0",0),_xlfn.XLOOKUP(MEDIDAS!A314,'VENDA MES'!E:E,'VENDA MES'!F:F,"0",0),_xlfn.XLOOKUP(A314,'VENDA MES'!H:H,'VENDA MES'!I:I,"0",0))/90</f>
        <v>1.2666666666666666</v>
      </c>
      <c r="E314" s="1">
        <f>SUM(_xlfn.XLOOKUP(A314,'VENDA MES'!A:A,'VENDA MES'!B:B,"0",0),_xlfn.XLOOKUP(MEDIDAS!A314,'VENDA MES'!E:E,'VENDA MES'!F:F,"0",0),_xlfn.XLOOKUP(MEDIDAS!A314,'VENDA MES'!H:H,'VENDA MES'!I:I,"0",0),_xlfn.XLOOKUP(MEDIDAS!A314,'VENDA MES'!K:K,'VENDA MES'!L:L,"0",0))/120</f>
        <v>1.4333333333333333</v>
      </c>
      <c r="H314" s="10" t="s">
        <v>313</v>
      </c>
      <c r="I314">
        <v>60</v>
      </c>
      <c r="J314" s="7">
        <v>60</v>
      </c>
      <c r="K314" s="7">
        <v>120</v>
      </c>
      <c r="L314" s="7">
        <v>150</v>
      </c>
    </row>
    <row r="315" spans="1:12">
      <c r="A315" t="s">
        <v>314</v>
      </c>
      <c r="B315" s="1">
        <f>_xlfn.XLOOKUP(A315,'VENDA MES'!A:A,'VENDA MES'!B:B,"0",0)/30</f>
        <v>0.96666666666666667</v>
      </c>
      <c r="C315" s="1">
        <f>SUM(_xlfn.XLOOKUP(A315,'VENDA MES'!A:A,'VENDA MES'!B:B,0,0),_xlfn.XLOOKUP(A315,'VENDA MES'!E:E,'VENDA MES'!F:F,"0",0))/60</f>
        <v>1</v>
      </c>
      <c r="D315" s="1">
        <f>SUM(_xlfn.XLOOKUP(A315,'VENDA MES'!A:A,'VENDA MES'!B:B,"0",0),_xlfn.XLOOKUP(MEDIDAS!A315,'VENDA MES'!E:E,'VENDA MES'!F:F,"0",0),_xlfn.XLOOKUP(A315,'VENDA MES'!H:H,'VENDA MES'!I:I,"0",0))/90</f>
        <v>1.1666666666666667</v>
      </c>
      <c r="E315" s="1">
        <f>SUM(_xlfn.XLOOKUP(A315,'VENDA MES'!A:A,'VENDA MES'!B:B,"0",0),_xlfn.XLOOKUP(MEDIDAS!A315,'VENDA MES'!E:E,'VENDA MES'!F:F,"0",0),_xlfn.XLOOKUP(MEDIDAS!A315,'VENDA MES'!H:H,'VENDA MES'!I:I,"0",0),_xlfn.XLOOKUP(MEDIDAS!A315,'VENDA MES'!K:K,'VENDA MES'!L:L,"0",0))/120</f>
        <v>1.6</v>
      </c>
      <c r="H315" s="10" t="s">
        <v>314</v>
      </c>
      <c r="I315">
        <v>60</v>
      </c>
      <c r="J315" s="7">
        <v>60</v>
      </c>
      <c r="K315" s="7">
        <v>120</v>
      </c>
      <c r="L315" s="7">
        <v>150</v>
      </c>
    </row>
    <row r="316" spans="1:12">
      <c r="A316" t="s">
        <v>315</v>
      </c>
      <c r="B316" s="1">
        <f>_xlfn.XLOOKUP(A316,'VENDA MES'!A:A,'VENDA MES'!B:B,"0",0)/30</f>
        <v>0.43333333333333335</v>
      </c>
      <c r="C316" s="1">
        <f>SUM(_xlfn.XLOOKUP(A316,'VENDA MES'!A:A,'VENDA MES'!B:B,0,0),_xlfn.XLOOKUP(A316,'VENDA MES'!E:E,'VENDA MES'!F:F,"0",0))/60</f>
        <v>0.96666666666666667</v>
      </c>
      <c r="D316" s="1">
        <f>SUM(_xlfn.XLOOKUP(A316,'VENDA MES'!A:A,'VENDA MES'!B:B,"0",0),_xlfn.XLOOKUP(MEDIDAS!A316,'VENDA MES'!E:E,'VENDA MES'!F:F,"0",0),_xlfn.XLOOKUP(A316,'VENDA MES'!H:H,'VENDA MES'!I:I,"0",0))/90</f>
        <v>1.3666666666666667</v>
      </c>
      <c r="E316" s="1">
        <f>SUM(_xlfn.XLOOKUP(A316,'VENDA MES'!A:A,'VENDA MES'!B:B,"0",0),_xlfn.XLOOKUP(MEDIDAS!A316,'VENDA MES'!E:E,'VENDA MES'!F:F,"0",0),_xlfn.XLOOKUP(MEDIDAS!A316,'VENDA MES'!H:H,'VENDA MES'!I:I,"0",0),_xlfn.XLOOKUP(MEDIDAS!A316,'VENDA MES'!K:K,'VENDA MES'!L:L,"0",0))/120</f>
        <v>1.6833333333333333</v>
      </c>
      <c r="H316" s="10" t="s">
        <v>315</v>
      </c>
      <c r="I316">
        <v>60</v>
      </c>
      <c r="J316" s="7">
        <v>60</v>
      </c>
      <c r="K316" s="7">
        <v>120</v>
      </c>
      <c r="L316" s="7">
        <v>150</v>
      </c>
    </row>
    <row r="317" spans="1:12">
      <c r="A317" t="s">
        <v>316</v>
      </c>
      <c r="B317" s="1">
        <f>_xlfn.XLOOKUP(A317,'VENDA MES'!A:A,'VENDA MES'!B:B,"0",0)/30</f>
        <v>0.76666666666666672</v>
      </c>
      <c r="C317" s="1">
        <f>SUM(_xlfn.XLOOKUP(A317,'VENDA MES'!A:A,'VENDA MES'!B:B,0,0),_xlfn.XLOOKUP(A317,'VENDA MES'!E:E,'VENDA MES'!F:F,"0",0))/60</f>
        <v>1.25</v>
      </c>
      <c r="D317" s="1">
        <f>SUM(_xlfn.XLOOKUP(A317,'VENDA MES'!A:A,'VENDA MES'!B:B,"0",0),_xlfn.XLOOKUP(MEDIDAS!A317,'VENDA MES'!E:E,'VENDA MES'!F:F,"0",0),_xlfn.XLOOKUP(A317,'VENDA MES'!H:H,'VENDA MES'!I:I,"0",0))/90</f>
        <v>1.7222222222222223</v>
      </c>
      <c r="E317" s="1">
        <f>SUM(_xlfn.XLOOKUP(A317,'VENDA MES'!A:A,'VENDA MES'!B:B,"0",0),_xlfn.XLOOKUP(MEDIDAS!A317,'VENDA MES'!E:E,'VENDA MES'!F:F,"0",0),_xlfn.XLOOKUP(MEDIDAS!A317,'VENDA MES'!H:H,'VENDA MES'!I:I,"0",0),_xlfn.XLOOKUP(MEDIDAS!A317,'VENDA MES'!K:K,'VENDA MES'!L:L,"0",0))/120</f>
        <v>1.825</v>
      </c>
      <c r="H317" s="10" t="s">
        <v>316</v>
      </c>
      <c r="I317">
        <v>60</v>
      </c>
      <c r="J317" s="7">
        <v>60</v>
      </c>
      <c r="K317" s="7">
        <v>120</v>
      </c>
      <c r="L317" s="7">
        <v>150</v>
      </c>
    </row>
    <row r="318" spans="1:12">
      <c r="A318" t="s">
        <v>352</v>
      </c>
      <c r="B318" s="1">
        <f>_xlfn.XLOOKUP(A318,'VENDA MES'!A:A,'VENDA MES'!B:B,"0",0)/30</f>
        <v>0</v>
      </c>
      <c r="C318" s="1">
        <f>SUM(_xlfn.XLOOKUP(A318,'VENDA MES'!A:A,'VENDA MES'!B:B,0,0),_xlfn.XLOOKUP(A318,'VENDA MES'!E:E,'VENDA MES'!F:F,"0",0))/60</f>
        <v>1.0833333333333333</v>
      </c>
      <c r="D318" s="1">
        <f>SUM(_xlfn.XLOOKUP(A318,'VENDA MES'!A:A,'VENDA MES'!B:B,"0",0),_xlfn.XLOOKUP(MEDIDAS!A318,'VENDA MES'!E:E,'VENDA MES'!F:F,"0",0),_xlfn.XLOOKUP(A318,'VENDA MES'!H:H,'VENDA MES'!I:I,"0",0))/90</f>
        <v>1.1777777777777778</v>
      </c>
      <c r="E318" s="1">
        <f>SUM(_xlfn.XLOOKUP(A318,'VENDA MES'!A:A,'VENDA MES'!B:B,"0",0),_xlfn.XLOOKUP(MEDIDAS!A318,'VENDA MES'!E:E,'VENDA MES'!F:F,"0",0),_xlfn.XLOOKUP(MEDIDAS!A318,'VENDA MES'!H:H,'VENDA MES'!I:I,"0",0),_xlfn.XLOOKUP(MEDIDAS!A318,'VENDA MES'!K:K,'VENDA MES'!L:L,"0",0))/120</f>
        <v>1.575</v>
      </c>
      <c r="H318" s="10" t="s">
        <v>352</v>
      </c>
      <c r="I318">
        <v>60</v>
      </c>
      <c r="J318" s="7">
        <v>60</v>
      </c>
      <c r="K318" s="7">
        <v>120</v>
      </c>
      <c r="L318" s="7">
        <v>150</v>
      </c>
    </row>
    <row r="319" spans="1:12">
      <c r="A319" t="s">
        <v>317</v>
      </c>
      <c r="B319" s="1">
        <f>_xlfn.XLOOKUP(A319,'VENDA MES'!A:A,'VENDA MES'!B:B,"0",0)/30</f>
        <v>0.53333333333333333</v>
      </c>
      <c r="C319" s="1">
        <f>SUM(_xlfn.XLOOKUP(A319,'VENDA MES'!A:A,'VENDA MES'!B:B,0,0),_xlfn.XLOOKUP(A319,'VENDA MES'!E:E,'VENDA MES'!F:F,"0",0))/60</f>
        <v>0.76666666666666672</v>
      </c>
      <c r="D319" s="1">
        <f>SUM(_xlfn.XLOOKUP(A319,'VENDA MES'!A:A,'VENDA MES'!B:B,"0",0),_xlfn.XLOOKUP(MEDIDAS!A319,'VENDA MES'!E:E,'VENDA MES'!F:F,"0",0),_xlfn.XLOOKUP(A319,'VENDA MES'!H:H,'VENDA MES'!I:I,"0",0))/90</f>
        <v>0.81111111111111112</v>
      </c>
      <c r="E319" s="1">
        <f>SUM(_xlfn.XLOOKUP(A319,'VENDA MES'!A:A,'VENDA MES'!B:B,"0",0),_xlfn.XLOOKUP(MEDIDAS!A319,'VENDA MES'!E:E,'VENDA MES'!F:F,"0",0),_xlfn.XLOOKUP(MEDIDAS!A319,'VENDA MES'!H:H,'VENDA MES'!I:I,"0",0),_xlfn.XLOOKUP(MEDIDAS!A319,'VENDA MES'!K:K,'VENDA MES'!L:L,"0",0))/120</f>
        <v>1.1333333333333333</v>
      </c>
      <c r="H319" s="10" t="s">
        <v>317</v>
      </c>
      <c r="I319">
        <v>60</v>
      </c>
      <c r="J319" s="7">
        <v>60</v>
      </c>
      <c r="K319" s="7">
        <v>120</v>
      </c>
      <c r="L319" s="7">
        <v>150</v>
      </c>
    </row>
    <row r="320" spans="1:12">
      <c r="A320" t="s">
        <v>318</v>
      </c>
      <c r="B320" s="1">
        <f>_xlfn.XLOOKUP(A320,'VENDA MES'!A:A,'VENDA MES'!B:B,"0",0)/30</f>
        <v>1</v>
      </c>
      <c r="C320" s="1">
        <f>SUM(_xlfn.XLOOKUP(A320,'VENDA MES'!A:A,'VENDA MES'!B:B,0,0),_xlfn.XLOOKUP(A320,'VENDA MES'!E:E,'VENDA MES'!F:F,"0",0))/60</f>
        <v>1.3</v>
      </c>
      <c r="D320" s="1">
        <f>SUM(_xlfn.XLOOKUP(A320,'VENDA MES'!A:A,'VENDA MES'!B:B,"0",0),_xlfn.XLOOKUP(MEDIDAS!A320,'VENDA MES'!E:E,'VENDA MES'!F:F,"0",0),_xlfn.XLOOKUP(A320,'VENDA MES'!H:H,'VENDA MES'!I:I,"0",0))/90</f>
        <v>1.5111111111111111</v>
      </c>
      <c r="E320" s="1">
        <f>SUM(_xlfn.XLOOKUP(A320,'VENDA MES'!A:A,'VENDA MES'!B:B,"0",0),_xlfn.XLOOKUP(MEDIDAS!A320,'VENDA MES'!E:E,'VENDA MES'!F:F,"0",0),_xlfn.XLOOKUP(MEDIDAS!A320,'VENDA MES'!H:H,'VENDA MES'!I:I,"0",0),_xlfn.XLOOKUP(MEDIDAS!A320,'VENDA MES'!K:K,'VENDA MES'!L:L,"0",0))/120</f>
        <v>2.1</v>
      </c>
      <c r="H320" s="10" t="s">
        <v>318</v>
      </c>
      <c r="I320">
        <v>60</v>
      </c>
      <c r="J320" s="7">
        <v>60</v>
      </c>
      <c r="K320" s="7">
        <v>120</v>
      </c>
      <c r="L320" s="7">
        <v>150</v>
      </c>
    </row>
    <row r="321" spans="1:12">
      <c r="A321" t="s">
        <v>320</v>
      </c>
      <c r="B321" s="1">
        <f>_xlfn.XLOOKUP(A321,'VENDA MES'!A:A,'VENDA MES'!B:B,"0",0)/30</f>
        <v>0.96666666666666667</v>
      </c>
      <c r="C321" s="1">
        <f>SUM(_xlfn.XLOOKUP(A321,'VENDA MES'!A:A,'VENDA MES'!B:B,0,0),_xlfn.XLOOKUP(A321,'VENDA MES'!E:E,'VENDA MES'!F:F,"0",0))/60</f>
        <v>1.7</v>
      </c>
      <c r="D321" s="1">
        <f>SUM(_xlfn.XLOOKUP(A321,'VENDA MES'!A:A,'VENDA MES'!B:B,"0",0),_xlfn.XLOOKUP(MEDIDAS!A321,'VENDA MES'!E:E,'VENDA MES'!F:F,"0",0),_xlfn.XLOOKUP(A321,'VENDA MES'!H:H,'VENDA MES'!I:I,"0",0))/90</f>
        <v>1.4555555555555555</v>
      </c>
      <c r="E321" s="1">
        <f>SUM(_xlfn.XLOOKUP(A321,'VENDA MES'!A:A,'VENDA MES'!B:B,"0",0),_xlfn.XLOOKUP(MEDIDAS!A321,'VENDA MES'!E:E,'VENDA MES'!F:F,"0",0),_xlfn.XLOOKUP(MEDIDAS!A321,'VENDA MES'!H:H,'VENDA MES'!I:I,"0",0),_xlfn.XLOOKUP(MEDIDAS!A321,'VENDA MES'!K:K,'VENDA MES'!L:L,"0",0))/120</f>
        <v>1.4750000000000001</v>
      </c>
      <c r="H321" s="10" t="s">
        <v>320</v>
      </c>
      <c r="I321">
        <v>60</v>
      </c>
      <c r="J321" s="7">
        <v>60</v>
      </c>
      <c r="K321" s="7">
        <v>120</v>
      </c>
      <c r="L321" s="7">
        <v>150</v>
      </c>
    </row>
    <row r="322" spans="1:12">
      <c r="A322" t="s">
        <v>321</v>
      </c>
      <c r="B322" s="1">
        <f>_xlfn.XLOOKUP(A322,'VENDA MES'!A:A,'VENDA MES'!B:B,"0",0)/30</f>
        <v>1.3666666666666667</v>
      </c>
      <c r="C322" s="1">
        <f>SUM(_xlfn.XLOOKUP(A322,'VENDA MES'!A:A,'VENDA MES'!B:B,0,0),_xlfn.XLOOKUP(A322,'VENDA MES'!E:E,'VENDA MES'!F:F,"0",0))/60</f>
        <v>0.68333333333333335</v>
      </c>
      <c r="D322" s="1">
        <f>SUM(_xlfn.XLOOKUP(A322,'VENDA MES'!A:A,'VENDA MES'!B:B,"0",0),_xlfn.XLOOKUP(MEDIDAS!A322,'VENDA MES'!E:E,'VENDA MES'!F:F,"0",0),_xlfn.XLOOKUP(A322,'VENDA MES'!H:H,'VENDA MES'!I:I,"0",0))/90</f>
        <v>0.8666666666666667</v>
      </c>
      <c r="E322" s="1">
        <f>SUM(_xlfn.XLOOKUP(A322,'VENDA MES'!A:A,'VENDA MES'!B:B,"0",0),_xlfn.XLOOKUP(MEDIDAS!A322,'VENDA MES'!E:E,'VENDA MES'!F:F,"0",0),_xlfn.XLOOKUP(MEDIDAS!A322,'VENDA MES'!H:H,'VENDA MES'!I:I,"0",0),_xlfn.XLOOKUP(MEDIDAS!A322,'VENDA MES'!K:K,'VENDA MES'!L:L,"0",0))/120</f>
        <v>0.65</v>
      </c>
      <c r="H322" s="10" t="s">
        <v>321</v>
      </c>
      <c r="I322">
        <v>60</v>
      </c>
      <c r="J322" s="7">
        <v>60</v>
      </c>
      <c r="K322" s="7">
        <v>120</v>
      </c>
      <c r="L322" s="7">
        <v>150</v>
      </c>
    </row>
    <row r="323" spans="1:12">
      <c r="A323" t="s">
        <v>322</v>
      </c>
      <c r="B323" s="1">
        <f>_xlfn.XLOOKUP(A323,'VENDA MES'!A:A,'VENDA MES'!B:B,"0",0)/30</f>
        <v>0.6333333333333333</v>
      </c>
      <c r="C323" s="1">
        <f>SUM(_xlfn.XLOOKUP(A323,'VENDA MES'!A:A,'VENDA MES'!B:B,0,0),_xlfn.XLOOKUP(A323,'VENDA MES'!E:E,'VENDA MES'!F:F,"0",0))/60</f>
        <v>0.95</v>
      </c>
      <c r="D323" s="1">
        <f>SUM(_xlfn.XLOOKUP(A323,'VENDA MES'!A:A,'VENDA MES'!B:B,"0",0),_xlfn.XLOOKUP(MEDIDAS!A323,'VENDA MES'!E:E,'VENDA MES'!F:F,"0",0),_xlfn.XLOOKUP(A323,'VENDA MES'!H:H,'VENDA MES'!I:I,"0",0))/90</f>
        <v>1.4</v>
      </c>
      <c r="E323" s="1">
        <f>SUM(_xlfn.XLOOKUP(A323,'VENDA MES'!A:A,'VENDA MES'!B:B,"0",0),_xlfn.XLOOKUP(MEDIDAS!A323,'VENDA MES'!E:E,'VENDA MES'!F:F,"0",0),_xlfn.XLOOKUP(MEDIDAS!A323,'VENDA MES'!H:H,'VENDA MES'!I:I,"0",0),_xlfn.XLOOKUP(MEDIDAS!A323,'VENDA MES'!K:K,'VENDA MES'!L:L,"0",0))/120</f>
        <v>1.2916666666666667</v>
      </c>
      <c r="H323" s="10" t="s">
        <v>322</v>
      </c>
      <c r="I323">
        <v>60</v>
      </c>
      <c r="J323" s="7">
        <v>60</v>
      </c>
      <c r="K323" s="7">
        <v>120</v>
      </c>
      <c r="L323" s="7">
        <v>150</v>
      </c>
    </row>
    <row r="324" spans="1:12">
      <c r="A324" t="s">
        <v>323</v>
      </c>
      <c r="B324" s="1">
        <f>_xlfn.XLOOKUP(A324,'VENDA MES'!A:A,'VENDA MES'!B:B,"0",0)/30</f>
        <v>0.53333333333333333</v>
      </c>
      <c r="C324" s="1">
        <f>SUM(_xlfn.XLOOKUP(A324,'VENDA MES'!A:A,'VENDA MES'!B:B,0,0),_xlfn.XLOOKUP(A324,'VENDA MES'!E:E,'VENDA MES'!F:F,"0",0))/60</f>
        <v>1.4166666666666667</v>
      </c>
      <c r="D324" s="1">
        <f>SUM(_xlfn.XLOOKUP(A324,'VENDA MES'!A:A,'VENDA MES'!B:B,"0",0),_xlfn.XLOOKUP(MEDIDAS!A324,'VENDA MES'!E:E,'VENDA MES'!F:F,"0",0),_xlfn.XLOOKUP(A324,'VENDA MES'!H:H,'VENDA MES'!I:I,"0",0))/90</f>
        <v>1.7</v>
      </c>
      <c r="E324" s="1">
        <f>SUM(_xlfn.XLOOKUP(A324,'VENDA MES'!A:A,'VENDA MES'!B:B,"0",0),_xlfn.XLOOKUP(MEDIDAS!A324,'VENDA MES'!E:E,'VENDA MES'!F:F,"0",0),_xlfn.XLOOKUP(MEDIDAS!A324,'VENDA MES'!H:H,'VENDA MES'!I:I,"0",0),_xlfn.XLOOKUP(MEDIDAS!A324,'VENDA MES'!K:K,'VENDA MES'!L:L,"0",0))/120</f>
        <v>1.9416666666666667</v>
      </c>
      <c r="H324" s="10" t="s">
        <v>323</v>
      </c>
      <c r="I324">
        <v>10</v>
      </c>
      <c r="J324" s="7">
        <v>10</v>
      </c>
      <c r="K324" s="7">
        <v>20</v>
      </c>
      <c r="L324" s="7">
        <v>25</v>
      </c>
    </row>
    <row r="325" spans="1:12">
      <c r="A325" t="s">
        <v>324</v>
      </c>
      <c r="B325" s="1">
        <f>_xlfn.XLOOKUP(A325,'VENDA MES'!A:A,'VENDA MES'!B:B,"0",0)/30</f>
        <v>0.6</v>
      </c>
      <c r="C325" s="1">
        <f>SUM(_xlfn.XLOOKUP(A325,'VENDA MES'!A:A,'VENDA MES'!B:B,0,0),_xlfn.XLOOKUP(A325,'VENDA MES'!E:E,'VENDA MES'!F:F,"0",0))/60</f>
        <v>1.5166666666666666</v>
      </c>
      <c r="D325" s="1">
        <f>SUM(_xlfn.XLOOKUP(A325,'VENDA MES'!A:A,'VENDA MES'!B:B,"0",0),_xlfn.XLOOKUP(MEDIDAS!A325,'VENDA MES'!E:E,'VENDA MES'!F:F,"0",0),_xlfn.XLOOKUP(A325,'VENDA MES'!H:H,'VENDA MES'!I:I,"0",0))/90</f>
        <v>1.4777777777777779</v>
      </c>
      <c r="E325" s="1">
        <f>SUM(_xlfn.XLOOKUP(A325,'VENDA MES'!A:A,'VENDA MES'!B:B,"0",0),_xlfn.XLOOKUP(MEDIDAS!A325,'VENDA MES'!E:E,'VENDA MES'!F:F,"0",0),_xlfn.XLOOKUP(MEDIDAS!A325,'VENDA MES'!H:H,'VENDA MES'!I:I,"0",0),_xlfn.XLOOKUP(MEDIDAS!A325,'VENDA MES'!K:K,'VENDA MES'!L:L,"0",0))/120</f>
        <v>1.6833333333333333</v>
      </c>
      <c r="H325" s="10" t="s">
        <v>324</v>
      </c>
      <c r="I325">
        <v>10</v>
      </c>
      <c r="J325" s="7">
        <v>10</v>
      </c>
      <c r="K325" s="7">
        <v>20</v>
      </c>
      <c r="L325" s="7">
        <v>25</v>
      </c>
    </row>
    <row r="326" spans="1:12">
      <c r="A326" t="s">
        <v>325</v>
      </c>
      <c r="B326" s="1">
        <f>_xlfn.XLOOKUP(A326,'VENDA MES'!A:A,'VENDA MES'!B:B,"0",0)/30</f>
        <v>0.5</v>
      </c>
      <c r="C326" s="1">
        <f>SUM(_xlfn.XLOOKUP(A326,'VENDA MES'!A:A,'VENDA MES'!B:B,0,0),_xlfn.XLOOKUP(A326,'VENDA MES'!E:E,'VENDA MES'!F:F,"0",0))/60</f>
        <v>0.6333333333333333</v>
      </c>
      <c r="D326" s="1">
        <f>SUM(_xlfn.XLOOKUP(A326,'VENDA MES'!A:A,'VENDA MES'!B:B,"0",0),_xlfn.XLOOKUP(MEDIDAS!A326,'VENDA MES'!E:E,'VENDA MES'!F:F,"0",0),_xlfn.XLOOKUP(A326,'VENDA MES'!H:H,'VENDA MES'!I:I,"0",0))/90</f>
        <v>0.87777777777777777</v>
      </c>
      <c r="E326" s="1">
        <f>SUM(_xlfn.XLOOKUP(A326,'VENDA MES'!A:A,'VENDA MES'!B:B,"0",0),_xlfn.XLOOKUP(MEDIDAS!A326,'VENDA MES'!E:E,'VENDA MES'!F:F,"0",0),_xlfn.XLOOKUP(MEDIDAS!A326,'VENDA MES'!H:H,'VENDA MES'!I:I,"0",0),_xlfn.XLOOKUP(MEDIDAS!A326,'VENDA MES'!K:K,'VENDA MES'!L:L,"0",0))/120</f>
        <v>1.0583333333333333</v>
      </c>
      <c r="H326" s="10" t="s">
        <v>325</v>
      </c>
      <c r="I326">
        <v>10</v>
      </c>
      <c r="J326" s="7">
        <v>10</v>
      </c>
      <c r="K326" s="7">
        <v>20</v>
      </c>
      <c r="L326" s="7">
        <v>25</v>
      </c>
    </row>
    <row r="327" spans="1:12">
      <c r="A327" t="s">
        <v>326</v>
      </c>
      <c r="B327" s="1">
        <f>_xlfn.XLOOKUP(A327,'VENDA MES'!A:A,'VENDA MES'!B:B,"0",0)/30</f>
        <v>1</v>
      </c>
      <c r="C327" s="1">
        <f>SUM(_xlfn.XLOOKUP(A327,'VENDA MES'!A:A,'VENDA MES'!B:B,0,0),_xlfn.XLOOKUP(A327,'VENDA MES'!E:E,'VENDA MES'!F:F,"0",0))/60</f>
        <v>0.93333333333333335</v>
      </c>
      <c r="D327" s="1">
        <f>SUM(_xlfn.XLOOKUP(A327,'VENDA MES'!A:A,'VENDA MES'!B:B,"0",0),_xlfn.XLOOKUP(MEDIDAS!A327,'VENDA MES'!E:E,'VENDA MES'!F:F,"0",0),_xlfn.XLOOKUP(A327,'VENDA MES'!H:H,'VENDA MES'!I:I,"0",0))/90</f>
        <v>1.0888888888888888</v>
      </c>
      <c r="E327" s="1">
        <f>SUM(_xlfn.XLOOKUP(A327,'VENDA MES'!A:A,'VENDA MES'!B:B,"0",0),_xlfn.XLOOKUP(MEDIDAS!A327,'VENDA MES'!E:E,'VENDA MES'!F:F,"0",0),_xlfn.XLOOKUP(MEDIDAS!A327,'VENDA MES'!H:H,'VENDA MES'!I:I,"0",0),_xlfn.XLOOKUP(MEDIDAS!A327,'VENDA MES'!K:K,'VENDA MES'!L:L,"0",0))/120</f>
        <v>1.1916666666666667</v>
      </c>
      <c r="H327" s="10" t="s">
        <v>326</v>
      </c>
      <c r="I327">
        <v>10</v>
      </c>
      <c r="J327" s="7">
        <v>10</v>
      </c>
      <c r="K327" s="7">
        <v>20</v>
      </c>
      <c r="L327" s="7">
        <v>25</v>
      </c>
    </row>
    <row r="328" spans="1:12">
      <c r="A328" t="s">
        <v>327</v>
      </c>
      <c r="B328" s="1">
        <f>_xlfn.XLOOKUP(A328,'VENDA MES'!A:A,'VENDA MES'!B:B,"0",0)/30</f>
        <v>0.4</v>
      </c>
      <c r="C328" s="1">
        <f>SUM(_xlfn.XLOOKUP(A328,'VENDA MES'!A:A,'VENDA MES'!B:B,0,0),_xlfn.XLOOKUP(A328,'VENDA MES'!E:E,'VENDA MES'!F:F,"0",0))/60</f>
        <v>0.3</v>
      </c>
      <c r="D328" s="1">
        <f>SUM(_xlfn.XLOOKUP(A328,'VENDA MES'!A:A,'VENDA MES'!B:B,"0",0),_xlfn.XLOOKUP(MEDIDAS!A328,'VENDA MES'!E:E,'VENDA MES'!F:F,"0",0),_xlfn.XLOOKUP(A328,'VENDA MES'!H:H,'VENDA MES'!I:I,"0",0))/90</f>
        <v>0.7</v>
      </c>
      <c r="E328" s="1">
        <f>SUM(_xlfn.XLOOKUP(A328,'VENDA MES'!A:A,'VENDA MES'!B:B,"0",0),_xlfn.XLOOKUP(MEDIDAS!A328,'VENDA MES'!E:E,'VENDA MES'!F:F,"0",0),_xlfn.XLOOKUP(MEDIDAS!A328,'VENDA MES'!H:H,'VENDA MES'!I:I,"0",0),_xlfn.XLOOKUP(MEDIDAS!A328,'VENDA MES'!K:K,'VENDA MES'!L:L,"0",0))/120</f>
        <v>0.95</v>
      </c>
      <c r="H328" s="10" t="s">
        <v>327</v>
      </c>
      <c r="I328">
        <v>10</v>
      </c>
      <c r="J328" s="7">
        <v>10</v>
      </c>
      <c r="K328" s="7">
        <v>20</v>
      </c>
      <c r="L328" s="7">
        <v>25</v>
      </c>
    </row>
    <row r="329" spans="1:12">
      <c r="A329" t="s">
        <v>363</v>
      </c>
      <c r="B329" s="1">
        <f>_xlfn.XLOOKUP(A329,'VENDA MES'!A:A,'VENDA MES'!B:B,"0",0)/30</f>
        <v>0</v>
      </c>
      <c r="C329" s="1">
        <f>SUM(_xlfn.XLOOKUP(A329,'VENDA MES'!A:A,'VENDA MES'!B:B,0,0),_xlfn.XLOOKUP(A329,'VENDA MES'!E:E,'VENDA MES'!F:F,"0",0))/60</f>
        <v>0.7</v>
      </c>
      <c r="D329" s="1">
        <f>SUM(_xlfn.XLOOKUP(A329,'VENDA MES'!A:A,'VENDA MES'!B:B,"0",0),_xlfn.XLOOKUP(MEDIDAS!A329,'VENDA MES'!E:E,'VENDA MES'!F:F,"0",0),_xlfn.XLOOKUP(A329,'VENDA MES'!H:H,'VENDA MES'!I:I,"0",0))/90</f>
        <v>1.0555555555555556</v>
      </c>
      <c r="E329" s="1">
        <f>SUM(_xlfn.XLOOKUP(A329,'VENDA MES'!A:A,'VENDA MES'!B:B,"0",0),_xlfn.XLOOKUP(MEDIDAS!A329,'VENDA MES'!E:E,'VENDA MES'!F:F,"0",0),_xlfn.XLOOKUP(MEDIDAS!A329,'VENDA MES'!H:H,'VENDA MES'!I:I,"0",0),_xlfn.XLOOKUP(MEDIDAS!A329,'VENDA MES'!K:K,'VENDA MES'!L:L,"0",0))/120</f>
        <v>1.2583333333333333</v>
      </c>
      <c r="H329" s="10" t="s">
        <v>363</v>
      </c>
      <c r="I329">
        <v>10</v>
      </c>
      <c r="J329" s="7">
        <v>10</v>
      </c>
      <c r="K329" s="7">
        <v>20</v>
      </c>
      <c r="L329" s="7">
        <v>25</v>
      </c>
    </row>
    <row r="330" spans="1:12">
      <c r="A330" t="s">
        <v>328</v>
      </c>
      <c r="B330" s="1">
        <f>_xlfn.XLOOKUP(A330,'VENDA MES'!A:A,'VENDA MES'!B:B,"0",0)/30</f>
        <v>0.93333333333333335</v>
      </c>
      <c r="C330" s="1">
        <f>SUM(_xlfn.XLOOKUP(A330,'VENDA MES'!A:A,'VENDA MES'!B:B,0,0),_xlfn.XLOOKUP(A330,'VENDA MES'!E:E,'VENDA MES'!F:F,"0",0))/60</f>
        <v>1.35</v>
      </c>
      <c r="D330" s="1">
        <f>SUM(_xlfn.XLOOKUP(A330,'VENDA MES'!A:A,'VENDA MES'!B:B,"0",0),_xlfn.XLOOKUP(MEDIDAS!A330,'VENDA MES'!E:E,'VENDA MES'!F:F,"0",0),_xlfn.XLOOKUP(A330,'VENDA MES'!H:H,'VENDA MES'!I:I,"0",0))/90</f>
        <v>1.1222222222222222</v>
      </c>
      <c r="E330" s="1">
        <f>SUM(_xlfn.XLOOKUP(A330,'VENDA MES'!A:A,'VENDA MES'!B:B,"0",0),_xlfn.XLOOKUP(MEDIDAS!A330,'VENDA MES'!E:E,'VENDA MES'!F:F,"0",0),_xlfn.XLOOKUP(MEDIDAS!A330,'VENDA MES'!H:H,'VENDA MES'!I:I,"0",0),_xlfn.XLOOKUP(MEDIDAS!A330,'VENDA MES'!K:K,'VENDA MES'!L:L,"0",0))/120</f>
        <v>1.45</v>
      </c>
      <c r="H330" s="10" t="s">
        <v>328</v>
      </c>
      <c r="I330">
        <v>10</v>
      </c>
      <c r="J330" s="7">
        <v>10</v>
      </c>
      <c r="K330" s="7">
        <v>20</v>
      </c>
      <c r="L330" s="7">
        <v>25</v>
      </c>
    </row>
    <row r="331" spans="1:12">
      <c r="A331" t="s">
        <v>329</v>
      </c>
      <c r="B331" s="1">
        <f>_xlfn.XLOOKUP(A331,'VENDA MES'!A:A,'VENDA MES'!B:B,"0",0)/30</f>
        <v>0.66666666666666663</v>
      </c>
      <c r="C331" s="1">
        <f>SUM(_xlfn.XLOOKUP(A331,'VENDA MES'!A:A,'VENDA MES'!B:B,0,0),_xlfn.XLOOKUP(A331,'VENDA MES'!E:E,'VENDA MES'!F:F,"0",0))/60</f>
        <v>0.98333333333333328</v>
      </c>
      <c r="D331" s="1">
        <f>SUM(_xlfn.XLOOKUP(A331,'VENDA MES'!A:A,'VENDA MES'!B:B,"0",0),_xlfn.XLOOKUP(MEDIDAS!A331,'VENDA MES'!E:E,'VENDA MES'!F:F,"0",0),_xlfn.XLOOKUP(A331,'VENDA MES'!H:H,'VENDA MES'!I:I,"0",0))/90</f>
        <v>1.2555555555555555</v>
      </c>
      <c r="E331" s="1">
        <f>SUM(_xlfn.XLOOKUP(A331,'VENDA MES'!A:A,'VENDA MES'!B:B,"0",0),_xlfn.XLOOKUP(MEDIDAS!A331,'VENDA MES'!E:E,'VENDA MES'!F:F,"0",0),_xlfn.XLOOKUP(MEDIDAS!A331,'VENDA MES'!H:H,'VENDA MES'!I:I,"0",0),_xlfn.XLOOKUP(MEDIDAS!A331,'VENDA MES'!K:K,'VENDA MES'!L:L,"0",0))/120</f>
        <v>1.6083333333333334</v>
      </c>
      <c r="H331" s="10" t="s">
        <v>329</v>
      </c>
      <c r="I331">
        <v>10</v>
      </c>
      <c r="J331" s="7">
        <v>10</v>
      </c>
      <c r="K331" s="7">
        <v>20</v>
      </c>
      <c r="L331" s="7">
        <v>25</v>
      </c>
    </row>
    <row r="332" spans="1:12">
      <c r="A332" t="s">
        <v>331</v>
      </c>
      <c r="B332" s="1">
        <f>_xlfn.XLOOKUP(A332,'VENDA MES'!A:A,'VENDA MES'!B:B,"0",0)/30</f>
        <v>1.4666666666666666</v>
      </c>
      <c r="C332" s="1">
        <f>SUM(_xlfn.XLOOKUP(A332,'VENDA MES'!A:A,'VENDA MES'!B:B,0,0),_xlfn.XLOOKUP(A332,'VENDA MES'!E:E,'VENDA MES'!F:F,"0",0))/60</f>
        <v>1.6333333333333333</v>
      </c>
      <c r="D332" s="1">
        <f>SUM(_xlfn.XLOOKUP(A332,'VENDA MES'!A:A,'VENDA MES'!B:B,"0",0),_xlfn.XLOOKUP(MEDIDAS!A332,'VENDA MES'!E:E,'VENDA MES'!F:F,"0",0),_xlfn.XLOOKUP(A332,'VENDA MES'!H:H,'VENDA MES'!I:I,"0",0))/90</f>
        <v>1.5555555555555556</v>
      </c>
      <c r="E332" s="1">
        <f>SUM(_xlfn.XLOOKUP(A332,'VENDA MES'!A:A,'VENDA MES'!B:B,"0",0),_xlfn.XLOOKUP(MEDIDAS!A332,'VENDA MES'!E:E,'VENDA MES'!F:F,"0",0),_xlfn.XLOOKUP(MEDIDAS!A332,'VENDA MES'!H:H,'VENDA MES'!I:I,"0",0),_xlfn.XLOOKUP(MEDIDAS!A332,'VENDA MES'!K:K,'VENDA MES'!L:L,"0",0))/120</f>
        <v>1.575</v>
      </c>
      <c r="H332" s="10" t="s">
        <v>331</v>
      </c>
      <c r="I332">
        <v>10</v>
      </c>
      <c r="J332" s="7">
        <v>10</v>
      </c>
      <c r="K332" s="7">
        <v>20</v>
      </c>
      <c r="L332" s="7">
        <v>25</v>
      </c>
    </row>
    <row r="333" spans="1:12">
      <c r="A333" t="s">
        <v>332</v>
      </c>
      <c r="B333" s="1">
        <f>_xlfn.XLOOKUP(A333,'VENDA MES'!A:A,'VENDA MES'!B:B,"0",0)/30</f>
        <v>1.1333333333333333</v>
      </c>
      <c r="C333" s="1">
        <f>SUM(_xlfn.XLOOKUP(A333,'VENDA MES'!A:A,'VENDA MES'!B:B,0,0),_xlfn.XLOOKUP(A333,'VENDA MES'!E:E,'VENDA MES'!F:F,"0",0))/60</f>
        <v>1.1333333333333333</v>
      </c>
      <c r="D333" s="1">
        <f>SUM(_xlfn.XLOOKUP(A333,'VENDA MES'!A:A,'VENDA MES'!B:B,"0",0),_xlfn.XLOOKUP(MEDIDAS!A333,'VENDA MES'!E:E,'VENDA MES'!F:F,"0",0),_xlfn.XLOOKUP(A333,'VENDA MES'!H:H,'VENDA MES'!I:I,"0",0))/90</f>
        <v>1.7444444444444445</v>
      </c>
      <c r="E333" s="1">
        <f>SUM(_xlfn.XLOOKUP(A333,'VENDA MES'!A:A,'VENDA MES'!B:B,"0",0),_xlfn.XLOOKUP(MEDIDAS!A333,'VENDA MES'!E:E,'VENDA MES'!F:F,"0",0),_xlfn.XLOOKUP(MEDIDAS!A333,'VENDA MES'!H:H,'VENDA MES'!I:I,"0",0),_xlfn.XLOOKUP(MEDIDAS!A333,'VENDA MES'!K:K,'VENDA MES'!L:L,"0",0))/120</f>
        <v>1.8833333333333333</v>
      </c>
      <c r="H333" s="10" t="s">
        <v>332</v>
      </c>
      <c r="I333">
        <v>10</v>
      </c>
      <c r="J333" s="7">
        <v>10</v>
      </c>
      <c r="K333" s="7">
        <v>20</v>
      </c>
      <c r="L333" s="7">
        <v>25</v>
      </c>
    </row>
    <row r="334" spans="1:12">
      <c r="A334" t="s">
        <v>333</v>
      </c>
      <c r="B334" s="1">
        <f>_xlfn.XLOOKUP(A334,'VENDA MES'!A:A,'VENDA MES'!B:B,"0",0)/30</f>
        <v>0.8666666666666667</v>
      </c>
      <c r="C334" s="1">
        <f>SUM(_xlfn.XLOOKUP(A334,'VENDA MES'!A:A,'VENDA MES'!B:B,0,0),_xlfn.XLOOKUP(A334,'VENDA MES'!E:E,'VENDA MES'!F:F,"0",0))/60</f>
        <v>1.65</v>
      </c>
      <c r="D334" s="1">
        <f>SUM(_xlfn.XLOOKUP(A334,'VENDA MES'!A:A,'VENDA MES'!B:B,"0",0),_xlfn.XLOOKUP(MEDIDAS!A334,'VENDA MES'!E:E,'VENDA MES'!F:F,"0",0),_xlfn.XLOOKUP(A334,'VENDA MES'!H:H,'VENDA MES'!I:I,"0",0))/90</f>
        <v>1.8777777777777778</v>
      </c>
      <c r="E334" s="1">
        <f>SUM(_xlfn.XLOOKUP(A334,'VENDA MES'!A:A,'VENDA MES'!B:B,"0",0),_xlfn.XLOOKUP(MEDIDAS!A334,'VENDA MES'!E:E,'VENDA MES'!F:F,"0",0),_xlfn.XLOOKUP(MEDIDAS!A334,'VENDA MES'!H:H,'VENDA MES'!I:I,"0",0),_xlfn.XLOOKUP(MEDIDAS!A334,'VENDA MES'!K:K,'VENDA MES'!L:L,"0",0))/120</f>
        <v>2.0583333333333331</v>
      </c>
      <c r="H334" s="10" t="s">
        <v>333</v>
      </c>
      <c r="I334">
        <v>24</v>
      </c>
      <c r="J334" s="7">
        <v>24</v>
      </c>
      <c r="K334" s="7">
        <v>48</v>
      </c>
      <c r="L334" s="7">
        <v>60</v>
      </c>
    </row>
    <row r="335" spans="1:12">
      <c r="A335" t="s">
        <v>334</v>
      </c>
      <c r="B335" s="1">
        <f>_xlfn.XLOOKUP(A335,'VENDA MES'!A:A,'VENDA MES'!B:B,"0",0)/30</f>
        <v>0.66666666666666663</v>
      </c>
      <c r="C335" s="1">
        <f>SUM(_xlfn.XLOOKUP(A335,'VENDA MES'!A:A,'VENDA MES'!B:B,0,0),_xlfn.XLOOKUP(A335,'VENDA MES'!E:E,'VENDA MES'!F:F,"0",0))/60</f>
        <v>1.0666666666666667</v>
      </c>
      <c r="D335" s="1">
        <f>SUM(_xlfn.XLOOKUP(A335,'VENDA MES'!A:A,'VENDA MES'!B:B,"0",0),_xlfn.XLOOKUP(MEDIDAS!A335,'VENDA MES'!E:E,'VENDA MES'!F:F,"0",0),_xlfn.XLOOKUP(A335,'VENDA MES'!H:H,'VENDA MES'!I:I,"0",0))/90</f>
        <v>1.5777777777777777</v>
      </c>
      <c r="E335" s="1">
        <f>SUM(_xlfn.XLOOKUP(A335,'VENDA MES'!A:A,'VENDA MES'!B:B,"0",0),_xlfn.XLOOKUP(MEDIDAS!A335,'VENDA MES'!E:E,'VENDA MES'!F:F,"0",0),_xlfn.XLOOKUP(MEDIDAS!A335,'VENDA MES'!H:H,'VENDA MES'!I:I,"0",0),_xlfn.XLOOKUP(MEDIDAS!A335,'VENDA MES'!K:K,'VENDA MES'!L:L,"0",0))/120</f>
        <v>1.75</v>
      </c>
      <c r="H335" s="10" t="s">
        <v>334</v>
      </c>
      <c r="I335">
        <v>24</v>
      </c>
      <c r="J335" s="7">
        <v>24</v>
      </c>
      <c r="K335" s="7">
        <v>48</v>
      </c>
      <c r="L335" s="7">
        <v>60</v>
      </c>
    </row>
    <row r="336" spans="1:12">
      <c r="A336" t="s">
        <v>335</v>
      </c>
      <c r="B336" s="1">
        <f>_xlfn.XLOOKUP(A336,'VENDA MES'!A:A,'VENDA MES'!B:B,"0",0)/30</f>
        <v>1.0666666666666667</v>
      </c>
      <c r="C336" s="1">
        <f>SUM(_xlfn.XLOOKUP(A336,'VENDA MES'!A:A,'VENDA MES'!B:B,0,0),_xlfn.XLOOKUP(A336,'VENDA MES'!E:E,'VENDA MES'!F:F,"0",0))/60</f>
        <v>1.55</v>
      </c>
      <c r="D336" s="1">
        <f>SUM(_xlfn.XLOOKUP(A336,'VENDA MES'!A:A,'VENDA MES'!B:B,"0",0),_xlfn.XLOOKUP(MEDIDAS!A336,'VENDA MES'!E:E,'VENDA MES'!F:F,"0",0),_xlfn.XLOOKUP(A336,'VENDA MES'!H:H,'VENDA MES'!I:I,"0",0))/90</f>
        <v>1.4333333333333333</v>
      </c>
      <c r="E336" s="1">
        <f>SUM(_xlfn.XLOOKUP(A336,'VENDA MES'!A:A,'VENDA MES'!B:B,"0",0),_xlfn.XLOOKUP(MEDIDAS!A336,'VENDA MES'!E:E,'VENDA MES'!F:F,"0",0),_xlfn.XLOOKUP(MEDIDAS!A336,'VENDA MES'!H:H,'VENDA MES'!I:I,"0",0),_xlfn.XLOOKUP(MEDIDAS!A336,'VENDA MES'!K:K,'VENDA MES'!L:L,"0",0))/120</f>
        <v>1.3666666666666667</v>
      </c>
      <c r="H336" s="10" t="s">
        <v>335</v>
      </c>
      <c r="I336">
        <v>24</v>
      </c>
      <c r="J336" s="7">
        <v>24</v>
      </c>
      <c r="K336" s="7">
        <v>48</v>
      </c>
      <c r="L336" s="7">
        <v>60</v>
      </c>
    </row>
    <row r="337" spans="1:12">
      <c r="A337" t="s">
        <v>336</v>
      </c>
      <c r="B337" s="1">
        <f>_xlfn.XLOOKUP(A337,'VENDA MES'!A:A,'VENDA MES'!B:B,"0",0)/30</f>
        <v>0.26666666666666666</v>
      </c>
      <c r="C337" s="1">
        <f>SUM(_xlfn.XLOOKUP(A337,'VENDA MES'!A:A,'VENDA MES'!B:B,0,0),_xlfn.XLOOKUP(A337,'VENDA MES'!E:E,'VENDA MES'!F:F,"0",0))/60</f>
        <v>0.65</v>
      </c>
      <c r="D337" s="1">
        <f>SUM(_xlfn.XLOOKUP(A337,'VENDA MES'!A:A,'VENDA MES'!B:B,"0",0),_xlfn.XLOOKUP(MEDIDAS!A337,'VENDA MES'!E:E,'VENDA MES'!F:F,"0",0),_xlfn.XLOOKUP(A337,'VENDA MES'!H:H,'VENDA MES'!I:I,"0",0))/90</f>
        <v>1.0222222222222221</v>
      </c>
      <c r="E337" s="1">
        <f>SUM(_xlfn.XLOOKUP(A337,'VENDA MES'!A:A,'VENDA MES'!B:B,"0",0),_xlfn.XLOOKUP(MEDIDAS!A337,'VENDA MES'!E:E,'VENDA MES'!F:F,"0",0),_xlfn.XLOOKUP(MEDIDAS!A337,'VENDA MES'!H:H,'VENDA MES'!I:I,"0",0),_xlfn.XLOOKUP(MEDIDAS!A337,'VENDA MES'!K:K,'VENDA MES'!L:L,"0",0))/120</f>
        <v>1.6083333333333334</v>
      </c>
      <c r="H337" s="10" t="s">
        <v>336</v>
      </c>
      <c r="I337">
        <v>24</v>
      </c>
      <c r="J337" s="7">
        <v>24</v>
      </c>
      <c r="K337" s="7">
        <v>48</v>
      </c>
      <c r="L337" s="7">
        <v>60</v>
      </c>
    </row>
    <row r="338" spans="1:12">
      <c r="A338" t="s">
        <v>337</v>
      </c>
      <c r="B338" s="1">
        <f>_xlfn.XLOOKUP(A338,'VENDA MES'!A:A,'VENDA MES'!B:B,"0",0)/30</f>
        <v>0.9</v>
      </c>
      <c r="C338" s="1">
        <f>SUM(_xlfn.XLOOKUP(A338,'VENDA MES'!A:A,'VENDA MES'!B:B,0,0),_xlfn.XLOOKUP(A338,'VENDA MES'!E:E,'VENDA MES'!F:F,"0",0))/60</f>
        <v>1.0833333333333333</v>
      </c>
      <c r="D338" s="1">
        <f>SUM(_xlfn.XLOOKUP(A338,'VENDA MES'!A:A,'VENDA MES'!B:B,"0",0),_xlfn.XLOOKUP(MEDIDAS!A338,'VENDA MES'!E:E,'VENDA MES'!F:F,"0",0),_xlfn.XLOOKUP(A338,'VENDA MES'!H:H,'VENDA MES'!I:I,"0",0))/90</f>
        <v>1.2777777777777777</v>
      </c>
      <c r="E338" s="1">
        <f>SUM(_xlfn.XLOOKUP(A338,'VENDA MES'!A:A,'VENDA MES'!B:B,"0",0),_xlfn.XLOOKUP(MEDIDAS!A338,'VENDA MES'!E:E,'VENDA MES'!F:F,"0",0),_xlfn.XLOOKUP(MEDIDAS!A338,'VENDA MES'!H:H,'VENDA MES'!I:I,"0",0),_xlfn.XLOOKUP(MEDIDAS!A338,'VENDA MES'!K:K,'VENDA MES'!L:L,"0",0))/120</f>
        <v>1.8333333333333333</v>
      </c>
      <c r="H338" s="10" t="s">
        <v>337</v>
      </c>
      <c r="I338">
        <v>24</v>
      </c>
      <c r="J338" s="7">
        <v>24</v>
      </c>
      <c r="K338" s="7">
        <v>48</v>
      </c>
      <c r="L338" s="7">
        <v>60</v>
      </c>
    </row>
    <row r="339" spans="1:12">
      <c r="A339" t="s">
        <v>374</v>
      </c>
      <c r="B339" s="1">
        <f>_xlfn.XLOOKUP(A339,'VENDA MES'!A:A,'VENDA MES'!B:B,"0",0)/30</f>
        <v>0</v>
      </c>
      <c r="C339" s="1">
        <f>SUM(_xlfn.XLOOKUP(A339,'VENDA MES'!A:A,'VENDA MES'!B:B,0,0),_xlfn.XLOOKUP(A339,'VENDA MES'!E:E,'VENDA MES'!F:F,"0",0))/60</f>
        <v>0.5</v>
      </c>
      <c r="D339" s="1">
        <f>SUM(_xlfn.XLOOKUP(A339,'VENDA MES'!A:A,'VENDA MES'!B:B,"0",0),_xlfn.XLOOKUP(MEDIDAS!A339,'VENDA MES'!E:E,'VENDA MES'!F:F,"0",0),_xlfn.XLOOKUP(A339,'VENDA MES'!H:H,'VENDA MES'!I:I,"0",0))/90</f>
        <v>0.66666666666666663</v>
      </c>
      <c r="E339" s="1">
        <f>SUM(_xlfn.XLOOKUP(A339,'VENDA MES'!A:A,'VENDA MES'!B:B,"0",0),_xlfn.XLOOKUP(MEDIDAS!A339,'VENDA MES'!E:E,'VENDA MES'!F:F,"0",0),_xlfn.XLOOKUP(MEDIDAS!A339,'VENDA MES'!H:H,'VENDA MES'!I:I,"0",0),_xlfn.XLOOKUP(MEDIDAS!A339,'VENDA MES'!K:K,'VENDA MES'!L:L,"0",0))/120</f>
        <v>1.3083333333333333</v>
      </c>
      <c r="H339" s="10" t="s">
        <v>374</v>
      </c>
      <c r="I339">
        <v>24</v>
      </c>
      <c r="J339" s="7">
        <v>24</v>
      </c>
      <c r="K339" s="7">
        <v>48</v>
      </c>
      <c r="L339" s="7">
        <v>60</v>
      </c>
    </row>
    <row r="340" spans="1:12">
      <c r="A340" t="s">
        <v>338</v>
      </c>
      <c r="B340" s="1">
        <f>_xlfn.XLOOKUP(A340,'VENDA MES'!A:A,'VENDA MES'!B:B,"0",0)/30</f>
        <v>0.4</v>
      </c>
      <c r="C340" s="1">
        <f>SUM(_xlfn.XLOOKUP(A340,'VENDA MES'!A:A,'VENDA MES'!B:B,0,0),_xlfn.XLOOKUP(A340,'VENDA MES'!E:E,'VENDA MES'!F:F,"0",0))/60</f>
        <v>1.05</v>
      </c>
      <c r="D340" s="1">
        <f>SUM(_xlfn.XLOOKUP(A340,'VENDA MES'!A:A,'VENDA MES'!B:B,"0",0),_xlfn.XLOOKUP(MEDIDAS!A340,'VENDA MES'!E:E,'VENDA MES'!F:F,"0",0),_xlfn.XLOOKUP(A340,'VENDA MES'!H:H,'VENDA MES'!I:I,"0",0))/90</f>
        <v>1.0111111111111111</v>
      </c>
      <c r="E340" s="1">
        <f>SUM(_xlfn.XLOOKUP(A340,'VENDA MES'!A:A,'VENDA MES'!B:B,"0",0),_xlfn.XLOOKUP(MEDIDAS!A340,'VENDA MES'!E:E,'VENDA MES'!F:F,"0",0),_xlfn.XLOOKUP(MEDIDAS!A340,'VENDA MES'!H:H,'VENDA MES'!I:I,"0",0),_xlfn.XLOOKUP(MEDIDAS!A340,'VENDA MES'!K:K,'VENDA MES'!L:L,"0",0))/120</f>
        <v>1.4916666666666667</v>
      </c>
      <c r="H340" s="10" t="s">
        <v>338</v>
      </c>
      <c r="I340">
        <v>24</v>
      </c>
      <c r="J340" s="7">
        <v>24</v>
      </c>
      <c r="K340" s="7">
        <v>48</v>
      </c>
      <c r="L340" s="7">
        <v>60</v>
      </c>
    </row>
    <row r="341" spans="1:12">
      <c r="A341" t="s">
        <v>339</v>
      </c>
      <c r="B341" s="1">
        <f>_xlfn.XLOOKUP(A341,'VENDA MES'!A:A,'VENDA MES'!B:B,"0",0)/30</f>
        <v>0.1</v>
      </c>
      <c r="C341" s="1">
        <f>SUM(_xlfn.XLOOKUP(A341,'VENDA MES'!A:A,'VENDA MES'!B:B,0,0),_xlfn.XLOOKUP(A341,'VENDA MES'!E:E,'VENDA MES'!F:F,"0",0))/60</f>
        <v>0.3</v>
      </c>
      <c r="D341" s="1">
        <f>SUM(_xlfn.XLOOKUP(A341,'VENDA MES'!A:A,'VENDA MES'!B:B,"0",0),_xlfn.XLOOKUP(MEDIDAS!A341,'VENDA MES'!E:E,'VENDA MES'!F:F,"0",0),_xlfn.XLOOKUP(A341,'VENDA MES'!H:H,'VENDA MES'!I:I,"0",0))/90</f>
        <v>0.5</v>
      </c>
      <c r="E341" s="1">
        <f>SUM(_xlfn.XLOOKUP(A341,'VENDA MES'!A:A,'VENDA MES'!B:B,"0",0),_xlfn.XLOOKUP(MEDIDAS!A341,'VENDA MES'!E:E,'VENDA MES'!F:F,"0",0),_xlfn.XLOOKUP(MEDIDAS!A341,'VENDA MES'!H:H,'VENDA MES'!I:I,"0",0),_xlfn.XLOOKUP(MEDIDAS!A341,'VENDA MES'!K:K,'VENDA MES'!L:L,"0",0))/120</f>
        <v>1.2166666666666666</v>
      </c>
      <c r="H341" s="10" t="s">
        <v>339</v>
      </c>
      <c r="I341">
        <v>24</v>
      </c>
      <c r="J341" s="7">
        <v>24</v>
      </c>
      <c r="K341" s="7">
        <v>48</v>
      </c>
      <c r="L341" s="7">
        <v>60</v>
      </c>
    </row>
    <row r="342" spans="1:12">
      <c r="A342" t="s">
        <v>340</v>
      </c>
      <c r="B342" s="1">
        <f>_xlfn.XLOOKUP(A342,'VENDA MES'!A:A,'VENDA MES'!B:B,"0",0)/30</f>
        <v>1.1333333333333333</v>
      </c>
      <c r="C342" s="1">
        <f>SUM(_xlfn.XLOOKUP(A342,'VENDA MES'!A:A,'VENDA MES'!B:B,0,0),_xlfn.XLOOKUP(A342,'VENDA MES'!E:E,'VENDA MES'!F:F,"0",0))/60</f>
        <v>0.91666666666666663</v>
      </c>
      <c r="D342" s="1">
        <f>SUM(_xlfn.XLOOKUP(A342,'VENDA MES'!A:A,'VENDA MES'!B:B,"0",0),_xlfn.XLOOKUP(MEDIDAS!A342,'VENDA MES'!E:E,'VENDA MES'!F:F,"0",0),_xlfn.XLOOKUP(A342,'VENDA MES'!H:H,'VENDA MES'!I:I,"0",0))/90</f>
        <v>1.0666666666666667</v>
      </c>
      <c r="E342" s="1">
        <f>SUM(_xlfn.XLOOKUP(A342,'VENDA MES'!A:A,'VENDA MES'!B:B,"0",0),_xlfn.XLOOKUP(MEDIDAS!A342,'VENDA MES'!E:E,'VENDA MES'!F:F,"0",0),_xlfn.XLOOKUP(MEDIDAS!A342,'VENDA MES'!H:H,'VENDA MES'!I:I,"0",0),_xlfn.XLOOKUP(MEDIDAS!A342,'VENDA MES'!K:K,'VENDA MES'!L:L,"0",0))/120</f>
        <v>1.7166666666666666</v>
      </c>
      <c r="H342" s="10" t="s">
        <v>340</v>
      </c>
      <c r="I342">
        <v>24</v>
      </c>
      <c r="J342" s="7">
        <v>24</v>
      </c>
      <c r="K342" s="7">
        <v>48</v>
      </c>
      <c r="L342" s="7">
        <v>60</v>
      </c>
    </row>
    <row r="343" spans="1:12">
      <c r="A343" t="s">
        <v>342</v>
      </c>
      <c r="B343" s="1">
        <f>_xlfn.XLOOKUP(A343,'VENDA MES'!A:A,'VENDA MES'!B:B,"0",0)/30</f>
        <v>0.9</v>
      </c>
      <c r="C343" s="1">
        <f>SUM(_xlfn.XLOOKUP(A343,'VENDA MES'!A:A,'VENDA MES'!B:B,0,0),_xlfn.XLOOKUP(A343,'VENDA MES'!E:E,'VENDA MES'!F:F,"0",0))/60</f>
        <v>0.93333333333333335</v>
      </c>
      <c r="D343" s="1">
        <f>SUM(_xlfn.XLOOKUP(A343,'VENDA MES'!A:A,'VENDA MES'!B:B,"0",0),_xlfn.XLOOKUP(MEDIDAS!A343,'VENDA MES'!E:E,'VENDA MES'!F:F,"0",0),_xlfn.XLOOKUP(A343,'VENDA MES'!H:H,'VENDA MES'!I:I,"0",0))/90</f>
        <v>1.1333333333333333</v>
      </c>
      <c r="E343" s="1">
        <f>SUM(_xlfn.XLOOKUP(A343,'VENDA MES'!A:A,'VENDA MES'!B:B,"0",0),_xlfn.XLOOKUP(MEDIDAS!A343,'VENDA MES'!E:E,'VENDA MES'!F:F,"0",0),_xlfn.XLOOKUP(MEDIDAS!A343,'VENDA MES'!H:H,'VENDA MES'!I:I,"0",0),_xlfn.XLOOKUP(MEDIDAS!A343,'VENDA MES'!K:K,'VENDA MES'!L:L,"0",0))/120</f>
        <v>1.5333333333333334</v>
      </c>
      <c r="H343" s="10" t="s">
        <v>342</v>
      </c>
      <c r="I343">
        <v>24</v>
      </c>
      <c r="J343" s="7">
        <v>24</v>
      </c>
      <c r="K343" s="7">
        <v>48</v>
      </c>
      <c r="L343" s="7">
        <v>60</v>
      </c>
    </row>
    <row r="344" spans="1:12">
      <c r="A344" t="s">
        <v>343</v>
      </c>
      <c r="B344" s="1">
        <f>_xlfn.XLOOKUP(A344,'VENDA MES'!A:A,'VENDA MES'!B:B,"0",0)/30</f>
        <v>1.1666666666666667</v>
      </c>
      <c r="C344" s="1">
        <f>SUM(_xlfn.XLOOKUP(A344,'VENDA MES'!A:A,'VENDA MES'!B:B,0,0),_xlfn.XLOOKUP(A344,'VENDA MES'!E:E,'VENDA MES'!F:F,"0",0))/60</f>
        <v>1.6166666666666667</v>
      </c>
      <c r="D344" s="1">
        <f>SUM(_xlfn.XLOOKUP(A344,'VENDA MES'!A:A,'VENDA MES'!B:B,"0",0),_xlfn.XLOOKUP(MEDIDAS!A344,'VENDA MES'!E:E,'VENDA MES'!F:F,"0",0),_xlfn.XLOOKUP(A344,'VENDA MES'!H:H,'VENDA MES'!I:I,"0",0))/90</f>
        <v>1.5222222222222221</v>
      </c>
      <c r="E344" s="1">
        <f>SUM(_xlfn.XLOOKUP(A344,'VENDA MES'!A:A,'VENDA MES'!B:B,"0",0),_xlfn.XLOOKUP(MEDIDAS!A344,'VENDA MES'!E:E,'VENDA MES'!F:F,"0",0),_xlfn.XLOOKUP(MEDIDAS!A344,'VENDA MES'!H:H,'VENDA MES'!I:I,"0",0),_xlfn.XLOOKUP(MEDIDAS!A344,'VENDA MES'!K:K,'VENDA MES'!L:L,"0",0))/120</f>
        <v>1.7583333333333333</v>
      </c>
      <c r="H344" s="10" t="s">
        <v>343</v>
      </c>
      <c r="I344">
        <v>14</v>
      </c>
      <c r="J344" s="7">
        <v>14</v>
      </c>
      <c r="K344" s="7">
        <v>28</v>
      </c>
      <c r="L344" s="7">
        <v>35</v>
      </c>
    </row>
    <row r="345" spans="1:12">
      <c r="A345" t="s">
        <v>344</v>
      </c>
      <c r="B345" s="1">
        <f>_xlfn.XLOOKUP(A345,'VENDA MES'!A:A,'VENDA MES'!B:B,"0",0)/30</f>
        <v>1.2333333333333334</v>
      </c>
      <c r="C345" s="1">
        <f>SUM(_xlfn.XLOOKUP(A345,'VENDA MES'!A:A,'VENDA MES'!B:B,0,0),_xlfn.XLOOKUP(A345,'VENDA MES'!E:E,'VENDA MES'!F:F,"0",0))/60</f>
        <v>1.1833333333333333</v>
      </c>
      <c r="D345" s="1">
        <f>SUM(_xlfn.XLOOKUP(A345,'VENDA MES'!A:A,'VENDA MES'!B:B,"0",0),_xlfn.XLOOKUP(MEDIDAS!A345,'VENDA MES'!E:E,'VENDA MES'!F:F,"0",0),_xlfn.XLOOKUP(A345,'VENDA MES'!H:H,'VENDA MES'!I:I,"0",0))/90</f>
        <v>1.2777777777777777</v>
      </c>
      <c r="E345" s="1">
        <f>SUM(_xlfn.XLOOKUP(A345,'VENDA MES'!A:A,'VENDA MES'!B:B,"0",0),_xlfn.XLOOKUP(MEDIDAS!A345,'VENDA MES'!E:E,'VENDA MES'!F:F,"0",0),_xlfn.XLOOKUP(MEDIDAS!A345,'VENDA MES'!H:H,'VENDA MES'!I:I,"0",0),_xlfn.XLOOKUP(MEDIDAS!A345,'VENDA MES'!K:K,'VENDA MES'!L:L,"0",0))/120</f>
        <v>1.4083333333333334</v>
      </c>
      <c r="H345" s="10" t="s">
        <v>344</v>
      </c>
      <c r="I345">
        <v>14</v>
      </c>
      <c r="J345" s="7">
        <v>14</v>
      </c>
      <c r="K345" s="7">
        <v>28</v>
      </c>
      <c r="L345" s="7">
        <v>35</v>
      </c>
    </row>
    <row r="346" spans="1:12">
      <c r="A346" t="s">
        <v>345</v>
      </c>
      <c r="B346" s="1">
        <f>_xlfn.XLOOKUP(A346,'VENDA MES'!A:A,'VENDA MES'!B:B,"0",0)/30</f>
        <v>1.2666666666666666</v>
      </c>
      <c r="C346" s="1">
        <f>SUM(_xlfn.XLOOKUP(A346,'VENDA MES'!A:A,'VENDA MES'!B:B,0,0),_xlfn.XLOOKUP(A346,'VENDA MES'!E:E,'VENDA MES'!F:F,"0",0))/60</f>
        <v>1.1833333333333333</v>
      </c>
      <c r="D346" s="1">
        <f>SUM(_xlfn.XLOOKUP(A346,'VENDA MES'!A:A,'VENDA MES'!B:B,"0",0),_xlfn.XLOOKUP(MEDIDAS!A346,'VENDA MES'!E:E,'VENDA MES'!F:F,"0",0),_xlfn.XLOOKUP(A346,'VENDA MES'!H:H,'VENDA MES'!I:I,"0",0))/90</f>
        <v>1.4222222222222223</v>
      </c>
      <c r="E346" s="1">
        <f>SUM(_xlfn.XLOOKUP(A346,'VENDA MES'!A:A,'VENDA MES'!B:B,"0",0),_xlfn.XLOOKUP(MEDIDAS!A346,'VENDA MES'!E:E,'VENDA MES'!F:F,"0",0),_xlfn.XLOOKUP(MEDIDAS!A346,'VENDA MES'!H:H,'VENDA MES'!I:I,"0",0),_xlfn.XLOOKUP(MEDIDAS!A346,'VENDA MES'!K:K,'VENDA MES'!L:L,"0",0))/120</f>
        <v>1.4833333333333334</v>
      </c>
      <c r="H346" s="10" t="s">
        <v>345</v>
      </c>
      <c r="I346">
        <v>14</v>
      </c>
      <c r="J346" s="7">
        <v>14</v>
      </c>
      <c r="K346" s="7">
        <v>28</v>
      </c>
      <c r="L346" s="7">
        <v>35</v>
      </c>
    </row>
    <row r="347" spans="1:12">
      <c r="A347" t="s">
        <v>346</v>
      </c>
      <c r="B347" s="1">
        <f>_xlfn.XLOOKUP(A347,'VENDA MES'!A:A,'VENDA MES'!B:B,"0",0)/30</f>
        <v>0.43333333333333335</v>
      </c>
      <c r="C347" s="1">
        <f>SUM(_xlfn.XLOOKUP(A347,'VENDA MES'!A:A,'VENDA MES'!B:B,0,0),_xlfn.XLOOKUP(A347,'VENDA MES'!E:E,'VENDA MES'!F:F,"0",0))/60</f>
        <v>1.1666666666666667</v>
      </c>
      <c r="D347" s="1">
        <f>SUM(_xlfn.XLOOKUP(A347,'VENDA MES'!A:A,'VENDA MES'!B:B,"0",0),_xlfn.XLOOKUP(MEDIDAS!A347,'VENDA MES'!E:E,'VENDA MES'!F:F,"0",0),_xlfn.XLOOKUP(A347,'VENDA MES'!H:H,'VENDA MES'!I:I,"0",0))/90</f>
        <v>1.6333333333333333</v>
      </c>
      <c r="E347" s="1">
        <f>SUM(_xlfn.XLOOKUP(A347,'VENDA MES'!A:A,'VENDA MES'!B:B,"0",0),_xlfn.XLOOKUP(MEDIDAS!A347,'VENDA MES'!E:E,'VENDA MES'!F:F,"0",0),_xlfn.XLOOKUP(MEDIDAS!A347,'VENDA MES'!H:H,'VENDA MES'!I:I,"0",0),_xlfn.XLOOKUP(MEDIDAS!A347,'VENDA MES'!K:K,'VENDA MES'!L:L,"0",0))/120</f>
        <v>1.4416666666666667</v>
      </c>
      <c r="H347" s="10" t="s">
        <v>346</v>
      </c>
      <c r="I347">
        <v>14</v>
      </c>
      <c r="J347" s="7">
        <v>14</v>
      </c>
      <c r="K347" s="7">
        <v>28</v>
      </c>
      <c r="L347" s="7">
        <v>35</v>
      </c>
    </row>
    <row r="348" spans="1:12">
      <c r="A348" t="s">
        <v>347</v>
      </c>
      <c r="B348" s="1">
        <f>_xlfn.XLOOKUP(A348,'VENDA MES'!A:A,'VENDA MES'!B:B,"0",0)/30</f>
        <v>0.73333333333333328</v>
      </c>
      <c r="C348" s="1">
        <f>SUM(_xlfn.XLOOKUP(A348,'VENDA MES'!A:A,'VENDA MES'!B:B,0,0),_xlfn.XLOOKUP(A348,'VENDA MES'!E:E,'VENDA MES'!F:F,"0",0))/60</f>
        <v>1.6166666666666667</v>
      </c>
      <c r="D348" s="1">
        <f>SUM(_xlfn.XLOOKUP(A348,'VENDA MES'!A:A,'VENDA MES'!B:B,"0",0),_xlfn.XLOOKUP(MEDIDAS!A348,'VENDA MES'!E:E,'VENDA MES'!F:F,"0",0),_xlfn.XLOOKUP(A348,'VENDA MES'!H:H,'VENDA MES'!I:I,"0",0))/90</f>
        <v>1.7777777777777777</v>
      </c>
      <c r="E348" s="1">
        <f>SUM(_xlfn.XLOOKUP(A348,'VENDA MES'!A:A,'VENDA MES'!B:B,"0",0),_xlfn.XLOOKUP(MEDIDAS!A348,'VENDA MES'!E:E,'VENDA MES'!F:F,"0",0),_xlfn.XLOOKUP(MEDIDAS!A348,'VENDA MES'!H:H,'VENDA MES'!I:I,"0",0),_xlfn.XLOOKUP(MEDIDAS!A348,'VENDA MES'!K:K,'VENDA MES'!L:L,"0",0))/120</f>
        <v>2.0166666666666666</v>
      </c>
      <c r="H348" s="10" t="s">
        <v>347</v>
      </c>
      <c r="I348">
        <v>14</v>
      </c>
      <c r="J348" s="7">
        <v>14</v>
      </c>
      <c r="K348" s="7">
        <v>28</v>
      </c>
      <c r="L348" s="7">
        <v>35</v>
      </c>
    </row>
    <row r="349" spans="1:12">
      <c r="A349" t="s">
        <v>385</v>
      </c>
      <c r="B349" s="1">
        <f>_xlfn.XLOOKUP(A349,'VENDA MES'!A:A,'VENDA MES'!B:B,"0",0)/30</f>
        <v>0</v>
      </c>
      <c r="C349" s="1">
        <f>SUM(_xlfn.XLOOKUP(A349,'VENDA MES'!A:A,'VENDA MES'!B:B,0,0),_xlfn.XLOOKUP(A349,'VENDA MES'!E:E,'VENDA MES'!F:F,"0",0))/60</f>
        <v>0.8666666666666667</v>
      </c>
      <c r="D349" s="1">
        <f>SUM(_xlfn.XLOOKUP(A349,'VENDA MES'!A:A,'VENDA MES'!B:B,"0",0),_xlfn.XLOOKUP(MEDIDAS!A349,'VENDA MES'!E:E,'VENDA MES'!F:F,"0",0),_xlfn.XLOOKUP(A349,'VENDA MES'!H:H,'VENDA MES'!I:I,"0",0))/90</f>
        <v>0.92222222222222228</v>
      </c>
      <c r="E349" s="1">
        <f>SUM(_xlfn.XLOOKUP(A349,'VENDA MES'!A:A,'VENDA MES'!B:B,"0",0),_xlfn.XLOOKUP(MEDIDAS!A349,'VENDA MES'!E:E,'VENDA MES'!F:F,"0",0),_xlfn.XLOOKUP(MEDIDAS!A349,'VENDA MES'!H:H,'VENDA MES'!I:I,"0",0),_xlfn.XLOOKUP(MEDIDAS!A349,'VENDA MES'!K:K,'VENDA MES'!L:L,"0",0))/120</f>
        <v>0.92500000000000004</v>
      </c>
      <c r="H349" s="10" t="s">
        <v>385</v>
      </c>
      <c r="I349">
        <v>14</v>
      </c>
      <c r="J349" s="7">
        <v>14</v>
      </c>
      <c r="K349" s="7">
        <v>28</v>
      </c>
      <c r="L349" s="7">
        <v>35</v>
      </c>
    </row>
    <row r="350" spans="1:12">
      <c r="A350" t="s">
        <v>348</v>
      </c>
      <c r="B350" s="1">
        <f>_xlfn.XLOOKUP(A350,'VENDA MES'!A:A,'VENDA MES'!B:B,"0",0)/30</f>
        <v>0.8</v>
      </c>
      <c r="C350" s="1">
        <f>SUM(_xlfn.XLOOKUP(A350,'VENDA MES'!A:A,'VENDA MES'!B:B,0,0),_xlfn.XLOOKUP(A350,'VENDA MES'!E:E,'VENDA MES'!F:F,"0",0))/60</f>
        <v>1.0166666666666666</v>
      </c>
      <c r="D350" s="1">
        <f>SUM(_xlfn.XLOOKUP(A350,'VENDA MES'!A:A,'VENDA MES'!B:B,"0",0),_xlfn.XLOOKUP(MEDIDAS!A350,'VENDA MES'!E:E,'VENDA MES'!F:F,"0",0),_xlfn.XLOOKUP(A350,'VENDA MES'!H:H,'VENDA MES'!I:I,"0",0))/90</f>
        <v>1.0666666666666667</v>
      </c>
      <c r="E350" s="1">
        <f>SUM(_xlfn.XLOOKUP(A350,'VENDA MES'!A:A,'VENDA MES'!B:B,"0",0),_xlfn.XLOOKUP(MEDIDAS!A350,'VENDA MES'!E:E,'VENDA MES'!F:F,"0",0),_xlfn.XLOOKUP(MEDIDAS!A350,'VENDA MES'!H:H,'VENDA MES'!I:I,"0",0),_xlfn.XLOOKUP(MEDIDAS!A350,'VENDA MES'!K:K,'VENDA MES'!L:L,"0",0))/120</f>
        <v>1.4583333333333333</v>
      </c>
      <c r="H350" s="10" t="s">
        <v>348</v>
      </c>
      <c r="I350">
        <v>14</v>
      </c>
      <c r="J350" s="7">
        <v>14</v>
      </c>
      <c r="K350" s="7">
        <v>28</v>
      </c>
      <c r="L350" s="7">
        <v>35</v>
      </c>
    </row>
    <row r="351" spans="1:12">
      <c r="A351" t="s">
        <v>349</v>
      </c>
      <c r="B351" s="1">
        <f>_xlfn.XLOOKUP(A351,'VENDA MES'!A:A,'VENDA MES'!B:B,"0",0)/30</f>
        <v>1.0666666666666667</v>
      </c>
      <c r="C351" s="1">
        <f>SUM(_xlfn.XLOOKUP(A351,'VENDA MES'!A:A,'VENDA MES'!B:B,0,0),_xlfn.XLOOKUP(A351,'VENDA MES'!E:E,'VENDA MES'!F:F,"0",0))/60</f>
        <v>1.1833333333333333</v>
      </c>
      <c r="D351" s="1">
        <f>SUM(_xlfn.XLOOKUP(A351,'VENDA MES'!A:A,'VENDA MES'!B:B,"0",0),_xlfn.XLOOKUP(MEDIDAS!A351,'VENDA MES'!E:E,'VENDA MES'!F:F,"0",0),_xlfn.XLOOKUP(A351,'VENDA MES'!H:H,'VENDA MES'!I:I,"0",0))/90</f>
        <v>1.1444444444444444</v>
      </c>
      <c r="E351" s="1">
        <f>SUM(_xlfn.XLOOKUP(A351,'VENDA MES'!A:A,'VENDA MES'!B:B,"0",0),_xlfn.XLOOKUP(MEDIDAS!A351,'VENDA MES'!E:E,'VENDA MES'!F:F,"0",0),_xlfn.XLOOKUP(MEDIDAS!A351,'VENDA MES'!H:H,'VENDA MES'!I:I,"0",0),_xlfn.XLOOKUP(MEDIDAS!A351,'VENDA MES'!K:K,'VENDA MES'!L:L,"0",0))/120</f>
        <v>1.7333333333333334</v>
      </c>
      <c r="H351" s="10" t="s">
        <v>349</v>
      </c>
      <c r="I351">
        <v>14</v>
      </c>
      <c r="J351" s="7">
        <v>14</v>
      </c>
      <c r="K351" s="7">
        <v>28</v>
      </c>
      <c r="L351" s="7">
        <v>35</v>
      </c>
    </row>
    <row r="352" spans="1:12">
      <c r="A352" t="s">
        <v>350</v>
      </c>
      <c r="B352" s="1">
        <f>_xlfn.XLOOKUP(A352,'VENDA MES'!A:A,'VENDA MES'!B:B,"0",0)/30</f>
        <v>1.2666666666666666</v>
      </c>
      <c r="C352" s="1">
        <f>SUM(_xlfn.XLOOKUP(A352,'VENDA MES'!A:A,'VENDA MES'!B:B,0,0),_xlfn.XLOOKUP(A352,'VENDA MES'!E:E,'VENDA MES'!F:F,"0",0))/60</f>
        <v>1.0333333333333334</v>
      </c>
      <c r="D352" s="1">
        <f>SUM(_xlfn.XLOOKUP(A352,'VENDA MES'!A:A,'VENDA MES'!B:B,"0",0),_xlfn.XLOOKUP(MEDIDAS!A352,'VENDA MES'!E:E,'VENDA MES'!F:F,"0",0),_xlfn.XLOOKUP(A352,'VENDA MES'!H:H,'VENDA MES'!I:I,"0",0))/90</f>
        <v>1.711111111111111</v>
      </c>
      <c r="E352" s="1">
        <f>SUM(_xlfn.XLOOKUP(A352,'VENDA MES'!A:A,'VENDA MES'!B:B,"0",0),_xlfn.XLOOKUP(MEDIDAS!A352,'VENDA MES'!E:E,'VENDA MES'!F:F,"0",0),_xlfn.XLOOKUP(MEDIDAS!A352,'VENDA MES'!H:H,'VENDA MES'!I:I,"0",0),_xlfn.XLOOKUP(MEDIDAS!A352,'VENDA MES'!K:K,'VENDA MES'!L:L,"0",0))/120</f>
        <v>1.6916666666666667</v>
      </c>
      <c r="H352" s="10" t="s">
        <v>350</v>
      </c>
      <c r="I352">
        <v>14</v>
      </c>
      <c r="J352" s="7">
        <v>14</v>
      </c>
      <c r="K352" s="7">
        <v>28</v>
      </c>
      <c r="L352" s="7">
        <v>35</v>
      </c>
    </row>
    <row r="353" spans="1:12">
      <c r="A353" t="s">
        <v>351</v>
      </c>
      <c r="B353" s="1">
        <f>_xlfn.XLOOKUP(A353,'VENDA MES'!A:A,'VENDA MES'!B:B,"0",0)/30</f>
        <v>0.43333333333333335</v>
      </c>
      <c r="C353" s="1">
        <f>SUM(_xlfn.XLOOKUP(A353,'VENDA MES'!A:A,'VENDA MES'!B:B,0,0),_xlfn.XLOOKUP(A353,'VENDA MES'!E:E,'VENDA MES'!F:F,"0",0))/60</f>
        <v>1</v>
      </c>
      <c r="D353" s="1">
        <f>SUM(_xlfn.XLOOKUP(A353,'VENDA MES'!A:A,'VENDA MES'!B:B,"0",0),_xlfn.XLOOKUP(MEDIDAS!A353,'VENDA MES'!E:E,'VENDA MES'!F:F,"0",0),_xlfn.XLOOKUP(A353,'VENDA MES'!H:H,'VENDA MES'!I:I,"0",0))/90</f>
        <v>1.0555555555555556</v>
      </c>
      <c r="E353" s="1">
        <f>SUM(_xlfn.XLOOKUP(A353,'VENDA MES'!A:A,'VENDA MES'!B:B,"0",0),_xlfn.XLOOKUP(MEDIDAS!A353,'VENDA MES'!E:E,'VENDA MES'!F:F,"0",0),_xlfn.XLOOKUP(MEDIDAS!A353,'VENDA MES'!H:H,'VENDA MES'!I:I,"0",0),_xlfn.XLOOKUP(MEDIDAS!A353,'VENDA MES'!K:K,'VENDA MES'!L:L,"0",0))/120</f>
        <v>1.3666666666666667</v>
      </c>
      <c r="H353" s="10" t="s">
        <v>351</v>
      </c>
      <c r="I353">
        <v>14</v>
      </c>
      <c r="J353" s="7">
        <v>14</v>
      </c>
      <c r="K353" s="7">
        <v>28</v>
      </c>
      <c r="L353" s="7">
        <v>35</v>
      </c>
    </row>
    <row r="354" spans="1:12">
      <c r="A354" t="s">
        <v>353</v>
      </c>
      <c r="B354" s="1">
        <f>_xlfn.XLOOKUP(A354,'VENDA MES'!A:A,'VENDA MES'!B:B,"0",0)/30</f>
        <v>0.43333333333333335</v>
      </c>
      <c r="C354" s="1">
        <f>SUM(_xlfn.XLOOKUP(A354,'VENDA MES'!A:A,'VENDA MES'!B:B,0,0),_xlfn.XLOOKUP(A354,'VENDA MES'!E:E,'VENDA MES'!F:F,"0",0))/60</f>
        <v>0.43333333333333335</v>
      </c>
      <c r="D354" s="1">
        <f>SUM(_xlfn.XLOOKUP(A354,'VENDA MES'!A:A,'VENDA MES'!B:B,"0",0),_xlfn.XLOOKUP(MEDIDAS!A354,'VENDA MES'!E:E,'VENDA MES'!F:F,"0",0),_xlfn.XLOOKUP(A354,'VENDA MES'!H:H,'VENDA MES'!I:I,"0",0))/90</f>
        <v>1.2</v>
      </c>
      <c r="E354" s="1">
        <f>SUM(_xlfn.XLOOKUP(A354,'VENDA MES'!A:A,'VENDA MES'!B:B,"0",0),_xlfn.XLOOKUP(MEDIDAS!A354,'VENDA MES'!E:E,'VENDA MES'!F:F,"0",0),_xlfn.XLOOKUP(MEDIDAS!A354,'VENDA MES'!H:H,'VENDA MES'!I:I,"0",0),_xlfn.XLOOKUP(MEDIDAS!A354,'VENDA MES'!K:K,'VENDA MES'!L:L,"0",0))/120</f>
        <v>1.65</v>
      </c>
      <c r="H354" s="10" t="s">
        <v>353</v>
      </c>
      <c r="I354">
        <v>30</v>
      </c>
      <c r="J354" s="7">
        <v>30</v>
      </c>
      <c r="K354" s="7">
        <v>60</v>
      </c>
      <c r="L354" s="7">
        <v>75</v>
      </c>
    </row>
    <row r="355" spans="1:12">
      <c r="A355" t="s">
        <v>354</v>
      </c>
      <c r="B355" s="1">
        <f>_xlfn.XLOOKUP(A355,'VENDA MES'!A:A,'VENDA MES'!B:B,"0",0)/30</f>
        <v>1</v>
      </c>
      <c r="C355" s="1">
        <f>SUM(_xlfn.XLOOKUP(A355,'VENDA MES'!A:A,'VENDA MES'!B:B,0,0),_xlfn.XLOOKUP(A355,'VENDA MES'!E:E,'VENDA MES'!F:F,"0",0))/60</f>
        <v>1.3333333333333333</v>
      </c>
      <c r="D355" s="1">
        <f>SUM(_xlfn.XLOOKUP(A355,'VENDA MES'!A:A,'VENDA MES'!B:B,"0",0),_xlfn.XLOOKUP(MEDIDAS!A355,'VENDA MES'!E:E,'VENDA MES'!F:F,"0",0),_xlfn.XLOOKUP(A355,'VENDA MES'!H:H,'VENDA MES'!I:I,"0",0))/90</f>
        <v>1.1444444444444444</v>
      </c>
      <c r="E355" s="1">
        <f>SUM(_xlfn.XLOOKUP(A355,'VENDA MES'!A:A,'VENDA MES'!B:B,"0",0),_xlfn.XLOOKUP(MEDIDAS!A355,'VENDA MES'!E:E,'VENDA MES'!F:F,"0",0),_xlfn.XLOOKUP(MEDIDAS!A355,'VENDA MES'!H:H,'VENDA MES'!I:I,"0",0),_xlfn.XLOOKUP(MEDIDAS!A355,'VENDA MES'!K:K,'VENDA MES'!L:L,"0",0))/120</f>
        <v>1.1666666666666667</v>
      </c>
      <c r="H355" s="10" t="s">
        <v>354</v>
      </c>
      <c r="I355">
        <v>30</v>
      </c>
      <c r="J355" s="7">
        <v>30</v>
      </c>
      <c r="K355" s="7">
        <v>60</v>
      </c>
      <c r="L355" s="7">
        <v>75</v>
      </c>
    </row>
    <row r="356" spans="1:12">
      <c r="A356" t="s">
        <v>355</v>
      </c>
      <c r="B356" s="1">
        <f>_xlfn.XLOOKUP(A356,'VENDA MES'!A:A,'VENDA MES'!B:B,"0",0)/30</f>
        <v>1.0666666666666667</v>
      </c>
      <c r="C356" s="1">
        <f>SUM(_xlfn.XLOOKUP(A356,'VENDA MES'!A:A,'VENDA MES'!B:B,0,0),_xlfn.XLOOKUP(A356,'VENDA MES'!E:E,'VENDA MES'!F:F,"0",0))/60</f>
        <v>1.1000000000000001</v>
      </c>
      <c r="D356" s="1">
        <f>SUM(_xlfn.XLOOKUP(A356,'VENDA MES'!A:A,'VENDA MES'!B:B,"0",0),_xlfn.XLOOKUP(MEDIDAS!A356,'VENDA MES'!E:E,'VENDA MES'!F:F,"0",0),_xlfn.XLOOKUP(A356,'VENDA MES'!H:H,'VENDA MES'!I:I,"0",0))/90</f>
        <v>1.3555555555555556</v>
      </c>
      <c r="E356" s="1">
        <f>SUM(_xlfn.XLOOKUP(A356,'VENDA MES'!A:A,'VENDA MES'!B:B,"0",0),_xlfn.XLOOKUP(MEDIDAS!A356,'VENDA MES'!E:E,'VENDA MES'!F:F,"0",0),_xlfn.XLOOKUP(MEDIDAS!A356,'VENDA MES'!H:H,'VENDA MES'!I:I,"0",0),_xlfn.XLOOKUP(MEDIDAS!A356,'VENDA MES'!K:K,'VENDA MES'!L:L,"0",0))/120</f>
        <v>1.3083333333333333</v>
      </c>
      <c r="H356" s="10" t="s">
        <v>355</v>
      </c>
      <c r="I356">
        <v>30</v>
      </c>
      <c r="J356" s="7">
        <v>30</v>
      </c>
      <c r="K356" s="7">
        <v>60</v>
      </c>
      <c r="L356" s="7">
        <v>75</v>
      </c>
    </row>
    <row r="357" spans="1:12">
      <c r="A357" t="s">
        <v>356</v>
      </c>
      <c r="B357" s="1">
        <f>_xlfn.XLOOKUP(A357,'VENDA MES'!A:A,'VENDA MES'!B:B,"0",0)/30</f>
        <v>1.1000000000000001</v>
      </c>
      <c r="C357" s="1">
        <f>SUM(_xlfn.XLOOKUP(A357,'VENDA MES'!A:A,'VENDA MES'!B:B,0,0),_xlfn.XLOOKUP(A357,'VENDA MES'!E:E,'VENDA MES'!F:F,"0",0))/60</f>
        <v>1.1166666666666667</v>
      </c>
      <c r="D357" s="1">
        <f>SUM(_xlfn.XLOOKUP(A357,'VENDA MES'!A:A,'VENDA MES'!B:B,"0",0),_xlfn.XLOOKUP(MEDIDAS!A357,'VENDA MES'!E:E,'VENDA MES'!F:F,"0",0),_xlfn.XLOOKUP(A357,'VENDA MES'!H:H,'VENDA MES'!I:I,"0",0))/90</f>
        <v>1.2222222222222223</v>
      </c>
      <c r="E357" s="1">
        <f>SUM(_xlfn.XLOOKUP(A357,'VENDA MES'!A:A,'VENDA MES'!B:B,"0",0),_xlfn.XLOOKUP(MEDIDAS!A357,'VENDA MES'!E:E,'VENDA MES'!F:F,"0",0),_xlfn.XLOOKUP(MEDIDAS!A357,'VENDA MES'!H:H,'VENDA MES'!I:I,"0",0),_xlfn.XLOOKUP(MEDIDAS!A357,'VENDA MES'!K:K,'VENDA MES'!L:L,"0",0))/120</f>
        <v>1.6083333333333334</v>
      </c>
      <c r="H357" s="10" t="s">
        <v>356</v>
      </c>
      <c r="I357">
        <v>30</v>
      </c>
      <c r="J357" s="7">
        <v>30</v>
      </c>
      <c r="K357" s="7">
        <v>60</v>
      </c>
      <c r="L357" s="7">
        <v>75</v>
      </c>
    </row>
    <row r="358" spans="1:12">
      <c r="A358" t="s">
        <v>357</v>
      </c>
      <c r="B358" s="1">
        <f>_xlfn.XLOOKUP(A358,'VENDA MES'!A:A,'VENDA MES'!B:B,"0",0)/30</f>
        <v>0.36666666666666664</v>
      </c>
      <c r="C358" s="1">
        <f>SUM(_xlfn.XLOOKUP(A358,'VENDA MES'!A:A,'VENDA MES'!B:B,0,0),_xlfn.XLOOKUP(A358,'VENDA MES'!E:E,'VENDA MES'!F:F,"0",0))/60</f>
        <v>0.8</v>
      </c>
      <c r="D358" s="1">
        <f>SUM(_xlfn.XLOOKUP(A358,'VENDA MES'!A:A,'VENDA MES'!B:B,"0",0),_xlfn.XLOOKUP(MEDIDAS!A358,'VENDA MES'!E:E,'VENDA MES'!F:F,"0",0),_xlfn.XLOOKUP(A358,'VENDA MES'!H:H,'VENDA MES'!I:I,"0",0))/90</f>
        <v>1.3888888888888888</v>
      </c>
      <c r="E358" s="1">
        <f>SUM(_xlfn.XLOOKUP(A358,'VENDA MES'!A:A,'VENDA MES'!B:B,"0",0),_xlfn.XLOOKUP(MEDIDAS!A358,'VENDA MES'!E:E,'VENDA MES'!F:F,"0",0),_xlfn.XLOOKUP(MEDIDAS!A358,'VENDA MES'!H:H,'VENDA MES'!I:I,"0",0),_xlfn.XLOOKUP(MEDIDAS!A358,'VENDA MES'!K:K,'VENDA MES'!L:L,"0",0))/120</f>
        <v>1.5333333333333334</v>
      </c>
      <c r="H358" s="10" t="s">
        <v>357</v>
      </c>
      <c r="I358">
        <v>30</v>
      </c>
      <c r="J358" s="7">
        <v>30</v>
      </c>
      <c r="K358" s="7">
        <v>60</v>
      </c>
      <c r="L358" s="7">
        <v>75</v>
      </c>
    </row>
    <row r="359" spans="1:12">
      <c r="A359" t="s">
        <v>396</v>
      </c>
      <c r="B359" s="1">
        <f>_xlfn.XLOOKUP(A359,'VENDA MES'!A:A,'VENDA MES'!B:B,"0",0)/30</f>
        <v>0</v>
      </c>
      <c r="C359" s="1">
        <f>SUM(_xlfn.XLOOKUP(A359,'VENDA MES'!A:A,'VENDA MES'!B:B,0,0),_xlfn.XLOOKUP(A359,'VENDA MES'!E:E,'VENDA MES'!F:F,"0",0))/60</f>
        <v>0.91666666666666663</v>
      </c>
      <c r="D359" s="1">
        <f>SUM(_xlfn.XLOOKUP(A359,'VENDA MES'!A:A,'VENDA MES'!B:B,"0",0),_xlfn.XLOOKUP(MEDIDAS!A359,'VENDA MES'!E:E,'VENDA MES'!F:F,"0",0),_xlfn.XLOOKUP(A359,'VENDA MES'!H:H,'VENDA MES'!I:I,"0",0))/90</f>
        <v>1.2555555555555555</v>
      </c>
      <c r="E359" s="1">
        <f>SUM(_xlfn.XLOOKUP(A359,'VENDA MES'!A:A,'VENDA MES'!B:B,"0",0),_xlfn.XLOOKUP(MEDIDAS!A359,'VENDA MES'!E:E,'VENDA MES'!F:F,"0",0),_xlfn.XLOOKUP(MEDIDAS!A359,'VENDA MES'!H:H,'VENDA MES'!I:I,"0",0),_xlfn.XLOOKUP(MEDIDAS!A359,'VENDA MES'!K:K,'VENDA MES'!L:L,"0",0))/120</f>
        <v>1.4166666666666667</v>
      </c>
      <c r="H359" s="10" t="s">
        <v>396</v>
      </c>
      <c r="I359">
        <v>30</v>
      </c>
      <c r="J359" s="7">
        <v>30</v>
      </c>
      <c r="K359" s="7">
        <v>60</v>
      </c>
      <c r="L359" s="7">
        <v>75</v>
      </c>
    </row>
    <row r="360" spans="1:12">
      <c r="A360" t="s">
        <v>358</v>
      </c>
      <c r="B360" s="1">
        <f>_xlfn.XLOOKUP(A360,'VENDA MES'!A:A,'VENDA MES'!B:B,"0",0)/30</f>
        <v>0.56666666666666665</v>
      </c>
      <c r="C360" s="1">
        <f>SUM(_xlfn.XLOOKUP(A360,'VENDA MES'!A:A,'VENDA MES'!B:B,0,0),_xlfn.XLOOKUP(A360,'VENDA MES'!E:E,'VENDA MES'!F:F,"0",0))/60</f>
        <v>1.4333333333333333</v>
      </c>
      <c r="D360" s="1">
        <f>SUM(_xlfn.XLOOKUP(A360,'VENDA MES'!A:A,'VENDA MES'!B:B,"0",0),_xlfn.XLOOKUP(MEDIDAS!A360,'VENDA MES'!E:E,'VENDA MES'!F:F,"0",0),_xlfn.XLOOKUP(A360,'VENDA MES'!H:H,'VENDA MES'!I:I,"0",0))/90</f>
        <v>1.0666666666666667</v>
      </c>
      <c r="E360" s="1">
        <f>SUM(_xlfn.XLOOKUP(A360,'VENDA MES'!A:A,'VENDA MES'!B:B,"0",0),_xlfn.XLOOKUP(MEDIDAS!A360,'VENDA MES'!E:E,'VENDA MES'!F:F,"0",0),_xlfn.XLOOKUP(MEDIDAS!A360,'VENDA MES'!H:H,'VENDA MES'!I:I,"0",0),_xlfn.XLOOKUP(MEDIDAS!A360,'VENDA MES'!K:K,'VENDA MES'!L:L,"0",0))/120</f>
        <v>1.3083333333333333</v>
      </c>
      <c r="H360" s="10" t="s">
        <v>358</v>
      </c>
      <c r="I360">
        <v>30</v>
      </c>
      <c r="J360" s="7">
        <v>30</v>
      </c>
      <c r="K360" s="7">
        <v>60</v>
      </c>
      <c r="L360" s="7">
        <v>75</v>
      </c>
    </row>
    <row r="361" spans="1:12">
      <c r="A361" t="s">
        <v>359</v>
      </c>
      <c r="B361" s="1">
        <f>_xlfn.XLOOKUP(A361,'VENDA MES'!A:A,'VENDA MES'!B:B,"0",0)/30</f>
        <v>0.33333333333333331</v>
      </c>
      <c r="C361" s="1">
        <f>SUM(_xlfn.XLOOKUP(A361,'VENDA MES'!A:A,'VENDA MES'!B:B,0,0),_xlfn.XLOOKUP(A361,'VENDA MES'!E:E,'VENDA MES'!F:F,"0",0))/60</f>
        <v>1.0166666666666666</v>
      </c>
      <c r="D361" s="1">
        <f>SUM(_xlfn.XLOOKUP(A361,'VENDA MES'!A:A,'VENDA MES'!B:B,"0",0),_xlfn.XLOOKUP(MEDIDAS!A361,'VENDA MES'!E:E,'VENDA MES'!F:F,"0",0),_xlfn.XLOOKUP(A361,'VENDA MES'!H:H,'VENDA MES'!I:I,"0",0))/90</f>
        <v>1.3888888888888888</v>
      </c>
      <c r="E361" s="1">
        <f>SUM(_xlfn.XLOOKUP(A361,'VENDA MES'!A:A,'VENDA MES'!B:B,"0",0),_xlfn.XLOOKUP(MEDIDAS!A361,'VENDA MES'!E:E,'VENDA MES'!F:F,"0",0),_xlfn.XLOOKUP(MEDIDAS!A361,'VENDA MES'!H:H,'VENDA MES'!I:I,"0",0),_xlfn.XLOOKUP(MEDIDAS!A361,'VENDA MES'!K:K,'VENDA MES'!L:L,"0",0))/120</f>
        <v>1.5416666666666667</v>
      </c>
      <c r="H361" s="10" t="s">
        <v>359</v>
      </c>
      <c r="I361">
        <v>30</v>
      </c>
      <c r="J361" s="7">
        <v>30</v>
      </c>
      <c r="K361" s="7">
        <v>60</v>
      </c>
      <c r="L361" s="7">
        <v>75</v>
      </c>
    </row>
    <row r="362" spans="1:12">
      <c r="A362" t="s">
        <v>360</v>
      </c>
      <c r="B362" s="1">
        <f>_xlfn.XLOOKUP(A362,'VENDA MES'!A:A,'VENDA MES'!B:B,"0",0)/30</f>
        <v>1</v>
      </c>
      <c r="C362" s="1">
        <f>SUM(_xlfn.XLOOKUP(A362,'VENDA MES'!A:A,'VENDA MES'!B:B,0,0),_xlfn.XLOOKUP(A362,'VENDA MES'!E:E,'VENDA MES'!F:F,"0",0))/60</f>
        <v>1.3666666666666667</v>
      </c>
      <c r="D362" s="1">
        <f>SUM(_xlfn.XLOOKUP(A362,'VENDA MES'!A:A,'VENDA MES'!B:B,"0",0),_xlfn.XLOOKUP(MEDIDAS!A362,'VENDA MES'!E:E,'VENDA MES'!F:F,"0",0),_xlfn.XLOOKUP(A362,'VENDA MES'!H:H,'VENDA MES'!I:I,"0",0))/90</f>
        <v>1.4777777777777779</v>
      </c>
      <c r="E362" s="1">
        <f>SUM(_xlfn.XLOOKUP(A362,'VENDA MES'!A:A,'VENDA MES'!B:B,"0",0),_xlfn.XLOOKUP(MEDIDAS!A362,'VENDA MES'!E:E,'VENDA MES'!F:F,"0",0),_xlfn.XLOOKUP(MEDIDAS!A362,'VENDA MES'!H:H,'VENDA MES'!I:I,"0",0),_xlfn.XLOOKUP(MEDIDAS!A362,'VENDA MES'!K:K,'VENDA MES'!L:L,"0",0))/120</f>
        <v>1.75</v>
      </c>
      <c r="H362" s="10" t="s">
        <v>360</v>
      </c>
      <c r="I362">
        <v>30</v>
      </c>
      <c r="J362" s="7">
        <v>30</v>
      </c>
      <c r="K362" s="7">
        <v>60</v>
      </c>
      <c r="L362" s="7">
        <v>75</v>
      </c>
    </row>
    <row r="363" spans="1:12">
      <c r="A363" t="s">
        <v>361</v>
      </c>
      <c r="B363" s="1">
        <f>_xlfn.XLOOKUP(A363,'VENDA MES'!A:A,'VENDA MES'!B:B,"0",0)/30</f>
        <v>0.6333333333333333</v>
      </c>
      <c r="C363" s="1">
        <f>SUM(_xlfn.XLOOKUP(A363,'VENDA MES'!A:A,'VENDA MES'!B:B,0,0),_xlfn.XLOOKUP(A363,'VENDA MES'!E:E,'VENDA MES'!F:F,"0",0))/60</f>
        <v>1.4666666666666666</v>
      </c>
      <c r="D363" s="1">
        <f>SUM(_xlfn.XLOOKUP(A363,'VENDA MES'!A:A,'VENDA MES'!B:B,"0",0),_xlfn.XLOOKUP(MEDIDAS!A363,'VENDA MES'!E:E,'VENDA MES'!F:F,"0",0),_xlfn.XLOOKUP(A363,'VENDA MES'!H:H,'VENDA MES'!I:I,"0",0))/90</f>
        <v>1.5555555555555556</v>
      </c>
      <c r="E363" s="1">
        <f>SUM(_xlfn.XLOOKUP(A363,'VENDA MES'!A:A,'VENDA MES'!B:B,"0",0),_xlfn.XLOOKUP(MEDIDAS!A363,'VENDA MES'!E:E,'VENDA MES'!F:F,"0",0),_xlfn.XLOOKUP(MEDIDAS!A363,'VENDA MES'!H:H,'VENDA MES'!I:I,"0",0),_xlfn.XLOOKUP(MEDIDAS!A363,'VENDA MES'!K:K,'VENDA MES'!L:L,"0",0))/120</f>
        <v>1.675</v>
      </c>
      <c r="H363" s="10" t="s">
        <v>361</v>
      </c>
      <c r="I363">
        <v>30</v>
      </c>
      <c r="J363" s="7">
        <v>30</v>
      </c>
      <c r="K363" s="7">
        <v>60</v>
      </c>
      <c r="L363" s="7">
        <v>75</v>
      </c>
    </row>
    <row r="364" spans="1:12">
      <c r="A364" t="s">
        <v>362</v>
      </c>
      <c r="B364" s="1">
        <f>_xlfn.XLOOKUP(A364,'VENDA MES'!A:A,'VENDA MES'!B:B,"0",0)/30</f>
        <v>0.76666666666666672</v>
      </c>
      <c r="C364" s="1">
        <f>SUM(_xlfn.XLOOKUP(A364,'VENDA MES'!A:A,'VENDA MES'!B:B,0,0),_xlfn.XLOOKUP(A364,'VENDA MES'!E:E,'VENDA MES'!F:F,"0",0))/60</f>
        <v>0.78333333333333333</v>
      </c>
      <c r="D364" s="1">
        <f>SUM(_xlfn.XLOOKUP(A364,'VENDA MES'!A:A,'VENDA MES'!B:B,"0",0),_xlfn.XLOOKUP(MEDIDAS!A364,'VENDA MES'!E:E,'VENDA MES'!F:F,"0",0),_xlfn.XLOOKUP(A364,'VENDA MES'!H:H,'VENDA MES'!I:I,"0",0))/90</f>
        <v>1</v>
      </c>
      <c r="E364" s="1">
        <f>SUM(_xlfn.XLOOKUP(A364,'VENDA MES'!A:A,'VENDA MES'!B:B,"0",0),_xlfn.XLOOKUP(MEDIDAS!A364,'VENDA MES'!E:E,'VENDA MES'!F:F,"0",0),_xlfn.XLOOKUP(MEDIDAS!A364,'VENDA MES'!H:H,'VENDA MES'!I:I,"0",0),_xlfn.XLOOKUP(MEDIDAS!A364,'VENDA MES'!K:K,'VENDA MES'!L:L,"0",0))/120</f>
        <v>1.1916666666666667</v>
      </c>
      <c r="H364" s="10" t="s">
        <v>362</v>
      </c>
      <c r="I364">
        <v>5</v>
      </c>
      <c r="J364" s="7">
        <v>5</v>
      </c>
      <c r="K364" s="7">
        <v>10</v>
      </c>
      <c r="L364" s="7">
        <v>12.5</v>
      </c>
    </row>
    <row r="365" spans="1:12">
      <c r="A365" t="s">
        <v>364</v>
      </c>
      <c r="B365" s="1">
        <f>_xlfn.XLOOKUP(A365,'VENDA MES'!A:A,'VENDA MES'!B:B,"0",0)/30</f>
        <v>0.7</v>
      </c>
      <c r="C365" s="1">
        <f>SUM(_xlfn.XLOOKUP(A365,'VENDA MES'!A:A,'VENDA MES'!B:B,0,0),_xlfn.XLOOKUP(A365,'VENDA MES'!E:E,'VENDA MES'!F:F,"0",0))/60</f>
        <v>1.0833333333333333</v>
      </c>
      <c r="D365" s="1">
        <f>SUM(_xlfn.XLOOKUP(A365,'VENDA MES'!A:A,'VENDA MES'!B:B,"0",0),_xlfn.XLOOKUP(MEDIDAS!A365,'VENDA MES'!E:E,'VENDA MES'!F:F,"0",0),_xlfn.XLOOKUP(A365,'VENDA MES'!H:H,'VENDA MES'!I:I,"0",0))/90</f>
        <v>0.97777777777777775</v>
      </c>
      <c r="E365" s="1">
        <f>SUM(_xlfn.XLOOKUP(A365,'VENDA MES'!A:A,'VENDA MES'!B:B,"0",0),_xlfn.XLOOKUP(MEDIDAS!A365,'VENDA MES'!E:E,'VENDA MES'!F:F,"0",0),_xlfn.XLOOKUP(MEDIDAS!A365,'VENDA MES'!H:H,'VENDA MES'!I:I,"0",0),_xlfn.XLOOKUP(MEDIDAS!A365,'VENDA MES'!K:K,'VENDA MES'!L:L,"0",0))/120</f>
        <v>1.2333333333333334</v>
      </c>
      <c r="H365" s="10" t="s">
        <v>364</v>
      </c>
      <c r="I365">
        <v>5</v>
      </c>
      <c r="J365" s="7">
        <v>5</v>
      </c>
      <c r="K365" s="7">
        <v>10</v>
      </c>
      <c r="L365" s="7">
        <v>12.5</v>
      </c>
    </row>
    <row r="366" spans="1:12">
      <c r="A366" t="s">
        <v>365</v>
      </c>
      <c r="B366" s="1">
        <f>_xlfn.XLOOKUP(A366,'VENDA MES'!A:A,'VENDA MES'!B:B,"0",0)/30</f>
        <v>0.26666666666666666</v>
      </c>
      <c r="C366" s="1">
        <f>SUM(_xlfn.XLOOKUP(A366,'VENDA MES'!A:A,'VENDA MES'!B:B,0,0),_xlfn.XLOOKUP(A366,'VENDA MES'!E:E,'VENDA MES'!F:F,"0",0))/60</f>
        <v>0.36666666666666664</v>
      </c>
      <c r="D366" s="1">
        <f>SUM(_xlfn.XLOOKUP(A366,'VENDA MES'!A:A,'VENDA MES'!B:B,"0",0),_xlfn.XLOOKUP(MEDIDAS!A366,'VENDA MES'!E:E,'VENDA MES'!F:F,"0",0),_xlfn.XLOOKUP(A366,'VENDA MES'!H:H,'VENDA MES'!I:I,"0",0))/90</f>
        <v>0.73333333333333328</v>
      </c>
      <c r="E366" s="1">
        <f>SUM(_xlfn.XLOOKUP(A366,'VENDA MES'!A:A,'VENDA MES'!B:B,"0",0),_xlfn.XLOOKUP(MEDIDAS!A366,'VENDA MES'!E:E,'VENDA MES'!F:F,"0",0),_xlfn.XLOOKUP(MEDIDAS!A366,'VENDA MES'!H:H,'VENDA MES'!I:I,"0",0),_xlfn.XLOOKUP(MEDIDAS!A366,'VENDA MES'!K:K,'VENDA MES'!L:L,"0",0))/120</f>
        <v>1.0249999999999999</v>
      </c>
      <c r="H366" s="10" t="s">
        <v>365</v>
      </c>
      <c r="I366">
        <v>5</v>
      </c>
      <c r="J366" s="7">
        <v>5</v>
      </c>
      <c r="K366" s="7">
        <v>10</v>
      </c>
      <c r="L366" s="7">
        <v>12.5</v>
      </c>
    </row>
    <row r="367" spans="1:12">
      <c r="A367" t="s">
        <v>366</v>
      </c>
      <c r="B367" s="1">
        <f>_xlfn.XLOOKUP(A367,'VENDA MES'!A:A,'VENDA MES'!B:B,"0",0)/30</f>
        <v>0.43333333333333335</v>
      </c>
      <c r="C367" s="1">
        <f>SUM(_xlfn.XLOOKUP(A367,'VENDA MES'!A:A,'VENDA MES'!B:B,0,0),_xlfn.XLOOKUP(A367,'VENDA MES'!E:E,'VENDA MES'!F:F,"0",0))/60</f>
        <v>1.2166666666666666</v>
      </c>
      <c r="D367" s="1">
        <f>SUM(_xlfn.XLOOKUP(A367,'VENDA MES'!A:A,'VENDA MES'!B:B,"0",0),_xlfn.XLOOKUP(MEDIDAS!A367,'VENDA MES'!E:E,'VENDA MES'!F:F,"0",0),_xlfn.XLOOKUP(A367,'VENDA MES'!H:H,'VENDA MES'!I:I,"0",0))/90</f>
        <v>1.3111111111111111</v>
      </c>
      <c r="E367" s="1">
        <f>SUM(_xlfn.XLOOKUP(A367,'VENDA MES'!A:A,'VENDA MES'!B:B,"0",0),_xlfn.XLOOKUP(MEDIDAS!A367,'VENDA MES'!E:E,'VENDA MES'!F:F,"0",0),_xlfn.XLOOKUP(MEDIDAS!A367,'VENDA MES'!H:H,'VENDA MES'!I:I,"0",0),_xlfn.XLOOKUP(MEDIDAS!A367,'VENDA MES'!K:K,'VENDA MES'!L:L,"0",0))/120</f>
        <v>1.6166666666666667</v>
      </c>
      <c r="H367" s="10" t="s">
        <v>366</v>
      </c>
      <c r="I367">
        <v>5</v>
      </c>
      <c r="J367" s="7">
        <v>5</v>
      </c>
      <c r="K367" s="7">
        <v>10</v>
      </c>
      <c r="L367" s="7">
        <v>12.5</v>
      </c>
    </row>
    <row r="368" spans="1:12">
      <c r="A368" t="s">
        <v>367</v>
      </c>
      <c r="B368" s="1">
        <f>_xlfn.XLOOKUP(A368,'VENDA MES'!A:A,'VENDA MES'!B:B,"0",0)/30</f>
        <v>0.6</v>
      </c>
      <c r="C368" s="1">
        <f>SUM(_xlfn.XLOOKUP(A368,'VENDA MES'!A:A,'VENDA MES'!B:B,0,0),_xlfn.XLOOKUP(A368,'VENDA MES'!E:E,'VENDA MES'!F:F,"0",0))/60</f>
        <v>1.5666666666666667</v>
      </c>
      <c r="D368" s="1">
        <f>SUM(_xlfn.XLOOKUP(A368,'VENDA MES'!A:A,'VENDA MES'!B:B,"0",0),_xlfn.XLOOKUP(MEDIDAS!A368,'VENDA MES'!E:E,'VENDA MES'!F:F,"0",0),_xlfn.XLOOKUP(A368,'VENDA MES'!H:H,'VENDA MES'!I:I,"0",0))/90</f>
        <v>1.4333333333333333</v>
      </c>
      <c r="E368" s="1">
        <f>SUM(_xlfn.XLOOKUP(A368,'VENDA MES'!A:A,'VENDA MES'!B:B,"0",0),_xlfn.XLOOKUP(MEDIDAS!A368,'VENDA MES'!E:E,'VENDA MES'!F:F,"0",0),_xlfn.XLOOKUP(MEDIDAS!A368,'VENDA MES'!H:H,'VENDA MES'!I:I,"0",0),_xlfn.XLOOKUP(MEDIDAS!A368,'VENDA MES'!K:K,'VENDA MES'!L:L,"0",0))/120</f>
        <v>1.6833333333333333</v>
      </c>
      <c r="H368" s="10" t="s">
        <v>367</v>
      </c>
      <c r="I368">
        <v>5</v>
      </c>
      <c r="J368" s="7">
        <v>5</v>
      </c>
      <c r="K368" s="7">
        <v>10</v>
      </c>
      <c r="L368" s="7">
        <v>12.5</v>
      </c>
    </row>
    <row r="369" spans="1:12">
      <c r="A369" t="s">
        <v>407</v>
      </c>
      <c r="B369" s="1">
        <f>_xlfn.XLOOKUP(A369,'VENDA MES'!A:A,'VENDA MES'!B:B,"0",0)/30</f>
        <v>0</v>
      </c>
      <c r="C369" s="1">
        <f>SUM(_xlfn.XLOOKUP(A369,'VENDA MES'!A:A,'VENDA MES'!B:B,0,0),_xlfn.XLOOKUP(A369,'VENDA MES'!E:E,'VENDA MES'!F:F,"0",0))/60</f>
        <v>1.2</v>
      </c>
      <c r="D369" s="1">
        <f>SUM(_xlfn.XLOOKUP(A369,'VENDA MES'!A:A,'VENDA MES'!B:B,"0",0),_xlfn.XLOOKUP(MEDIDAS!A369,'VENDA MES'!E:E,'VENDA MES'!F:F,"0",0),_xlfn.XLOOKUP(A369,'VENDA MES'!H:H,'VENDA MES'!I:I,"0",0))/90</f>
        <v>1.6111111111111112</v>
      </c>
      <c r="E369" s="1">
        <f>SUM(_xlfn.XLOOKUP(A369,'VENDA MES'!A:A,'VENDA MES'!B:B,"0",0),_xlfn.XLOOKUP(MEDIDAS!A369,'VENDA MES'!E:E,'VENDA MES'!F:F,"0",0),_xlfn.XLOOKUP(MEDIDAS!A369,'VENDA MES'!H:H,'VENDA MES'!I:I,"0",0),_xlfn.XLOOKUP(MEDIDAS!A369,'VENDA MES'!K:K,'VENDA MES'!L:L,"0",0))/120</f>
        <v>2.15</v>
      </c>
      <c r="H369" s="10" t="s">
        <v>407</v>
      </c>
      <c r="I369">
        <v>5</v>
      </c>
      <c r="J369" s="7">
        <v>5</v>
      </c>
      <c r="K369" s="7">
        <v>10</v>
      </c>
      <c r="L369" s="7">
        <v>12.5</v>
      </c>
    </row>
    <row r="370" spans="1:12">
      <c r="A370" t="s">
        <v>368</v>
      </c>
      <c r="B370" s="1">
        <f>_xlfn.XLOOKUP(A370,'VENDA MES'!A:A,'VENDA MES'!B:B,"0",0)/30</f>
        <v>1.1666666666666667</v>
      </c>
      <c r="C370" s="1">
        <f>SUM(_xlfn.XLOOKUP(A370,'VENDA MES'!A:A,'VENDA MES'!B:B,0,0),_xlfn.XLOOKUP(A370,'VENDA MES'!E:E,'VENDA MES'!F:F,"0",0))/60</f>
        <v>1.1166666666666667</v>
      </c>
      <c r="D370" s="1">
        <f>SUM(_xlfn.XLOOKUP(A370,'VENDA MES'!A:A,'VENDA MES'!B:B,"0",0),_xlfn.XLOOKUP(MEDIDAS!A370,'VENDA MES'!E:E,'VENDA MES'!F:F,"0",0),_xlfn.XLOOKUP(A370,'VENDA MES'!H:H,'VENDA MES'!I:I,"0",0))/90</f>
        <v>1.0333333333333334</v>
      </c>
      <c r="E370" s="1">
        <f>SUM(_xlfn.XLOOKUP(A370,'VENDA MES'!A:A,'VENDA MES'!B:B,"0",0),_xlfn.XLOOKUP(MEDIDAS!A370,'VENDA MES'!E:E,'VENDA MES'!F:F,"0",0),_xlfn.XLOOKUP(MEDIDAS!A370,'VENDA MES'!H:H,'VENDA MES'!I:I,"0",0),_xlfn.XLOOKUP(MEDIDAS!A370,'VENDA MES'!K:K,'VENDA MES'!L:L,"0",0))/120</f>
        <v>1.4416666666666667</v>
      </c>
      <c r="H370" s="10" t="s">
        <v>368</v>
      </c>
      <c r="I370">
        <v>5</v>
      </c>
      <c r="J370" s="7">
        <v>5</v>
      </c>
      <c r="K370" s="7">
        <v>10</v>
      </c>
      <c r="L370" s="7">
        <v>12.5</v>
      </c>
    </row>
    <row r="371" spans="1:12">
      <c r="A371" t="s">
        <v>369</v>
      </c>
      <c r="B371" s="1">
        <f>_xlfn.XLOOKUP(A371,'VENDA MES'!A:A,'VENDA MES'!B:B,"0",0)/30</f>
        <v>1.0666666666666667</v>
      </c>
      <c r="C371" s="1">
        <f>SUM(_xlfn.XLOOKUP(A371,'VENDA MES'!A:A,'VENDA MES'!B:B,0,0),_xlfn.XLOOKUP(A371,'VENDA MES'!E:E,'VENDA MES'!F:F,"0",0))/60</f>
        <v>1.2166666666666666</v>
      </c>
      <c r="D371" s="1">
        <f>SUM(_xlfn.XLOOKUP(A371,'VENDA MES'!A:A,'VENDA MES'!B:B,"0",0),_xlfn.XLOOKUP(MEDIDAS!A371,'VENDA MES'!E:E,'VENDA MES'!F:F,"0",0),_xlfn.XLOOKUP(A371,'VENDA MES'!H:H,'VENDA MES'!I:I,"0",0))/90</f>
        <v>1.1555555555555554</v>
      </c>
      <c r="E371" s="1">
        <f>SUM(_xlfn.XLOOKUP(A371,'VENDA MES'!A:A,'VENDA MES'!B:B,"0",0),_xlfn.XLOOKUP(MEDIDAS!A371,'VENDA MES'!E:E,'VENDA MES'!F:F,"0",0),_xlfn.XLOOKUP(MEDIDAS!A371,'VENDA MES'!H:H,'VENDA MES'!I:I,"0",0),_xlfn.XLOOKUP(MEDIDAS!A371,'VENDA MES'!K:K,'VENDA MES'!L:L,"0",0))/120</f>
        <v>1.5333333333333334</v>
      </c>
      <c r="H371" s="10" t="s">
        <v>369</v>
      </c>
      <c r="I371">
        <v>5</v>
      </c>
      <c r="J371" s="7">
        <v>5</v>
      </c>
      <c r="K371" s="7">
        <v>10</v>
      </c>
      <c r="L371" s="7">
        <v>12.5</v>
      </c>
    </row>
    <row r="372" spans="1:12">
      <c r="A372" t="s">
        <v>370</v>
      </c>
      <c r="B372" s="1">
        <f>_xlfn.XLOOKUP(A372,'VENDA MES'!A:A,'VENDA MES'!B:B,"0",0)/30</f>
        <v>0.7</v>
      </c>
      <c r="C372" s="1">
        <f>SUM(_xlfn.XLOOKUP(A372,'VENDA MES'!A:A,'VENDA MES'!B:B,0,0),_xlfn.XLOOKUP(A372,'VENDA MES'!E:E,'VENDA MES'!F:F,"0",0))/60</f>
        <v>0.65</v>
      </c>
      <c r="D372" s="1">
        <f>SUM(_xlfn.XLOOKUP(A372,'VENDA MES'!A:A,'VENDA MES'!B:B,"0",0),_xlfn.XLOOKUP(MEDIDAS!A372,'VENDA MES'!E:E,'VENDA MES'!F:F,"0",0),_xlfn.XLOOKUP(A372,'VENDA MES'!H:H,'VENDA MES'!I:I,"0",0))/90</f>
        <v>0.9</v>
      </c>
      <c r="E372" s="1">
        <f>SUM(_xlfn.XLOOKUP(A372,'VENDA MES'!A:A,'VENDA MES'!B:B,"0",0),_xlfn.XLOOKUP(MEDIDAS!A372,'VENDA MES'!E:E,'VENDA MES'!F:F,"0",0),_xlfn.XLOOKUP(MEDIDAS!A372,'VENDA MES'!H:H,'VENDA MES'!I:I,"0",0),_xlfn.XLOOKUP(MEDIDAS!A372,'VENDA MES'!K:K,'VENDA MES'!L:L,"0",0))/120</f>
        <v>1.5166666666666666</v>
      </c>
      <c r="H372" s="10" t="s">
        <v>370</v>
      </c>
      <c r="I372">
        <v>5</v>
      </c>
      <c r="J372" s="7">
        <v>5</v>
      </c>
      <c r="K372" s="7">
        <v>10</v>
      </c>
      <c r="L372" s="7">
        <v>12.5</v>
      </c>
    </row>
    <row r="373" spans="1:12">
      <c r="A373" t="s">
        <v>371</v>
      </c>
      <c r="B373" s="1">
        <f>_xlfn.XLOOKUP(A373,'VENDA MES'!A:A,'VENDA MES'!B:B,"0",0)/30</f>
        <v>0.7</v>
      </c>
      <c r="C373" s="1">
        <f>SUM(_xlfn.XLOOKUP(A373,'VENDA MES'!A:A,'VENDA MES'!B:B,0,0),_xlfn.XLOOKUP(A373,'VENDA MES'!E:E,'VENDA MES'!F:F,"0",0))/60</f>
        <v>0.7</v>
      </c>
      <c r="D373" s="1">
        <f>SUM(_xlfn.XLOOKUP(A373,'VENDA MES'!A:A,'VENDA MES'!B:B,"0",0),_xlfn.XLOOKUP(MEDIDAS!A373,'VENDA MES'!E:E,'VENDA MES'!F:F,"0",0),_xlfn.XLOOKUP(A373,'VENDA MES'!H:H,'VENDA MES'!I:I,"0",0))/90</f>
        <v>1.288888888888889</v>
      </c>
      <c r="E373" s="1">
        <f>SUM(_xlfn.XLOOKUP(A373,'VENDA MES'!A:A,'VENDA MES'!B:B,"0",0),_xlfn.XLOOKUP(MEDIDAS!A373,'VENDA MES'!E:E,'VENDA MES'!F:F,"0",0),_xlfn.XLOOKUP(MEDIDAS!A373,'VENDA MES'!H:H,'VENDA MES'!I:I,"0",0),_xlfn.XLOOKUP(MEDIDAS!A373,'VENDA MES'!K:K,'VENDA MES'!L:L,"0",0))/120</f>
        <v>1.6416666666666666</v>
      </c>
      <c r="H373" s="10" t="s">
        <v>371</v>
      </c>
      <c r="I373">
        <v>5</v>
      </c>
      <c r="J373" s="7">
        <v>5</v>
      </c>
      <c r="K373" s="7">
        <v>10</v>
      </c>
      <c r="L373" s="7">
        <v>12.5</v>
      </c>
    </row>
    <row r="374" spans="1:12">
      <c r="A374" t="s">
        <v>372</v>
      </c>
      <c r="B374" s="1">
        <f>_xlfn.XLOOKUP(A374,'VENDA MES'!A:A,'VENDA MES'!B:B,"0",0)/30</f>
        <v>1.0333333333333334</v>
      </c>
      <c r="C374" s="1">
        <f>SUM(_xlfn.XLOOKUP(A374,'VENDA MES'!A:A,'VENDA MES'!B:B,0,0),_xlfn.XLOOKUP(A374,'VENDA MES'!E:E,'VENDA MES'!F:F,"0",0))/60</f>
        <v>1.6666666666666667</v>
      </c>
      <c r="D374" s="1">
        <f>SUM(_xlfn.XLOOKUP(A374,'VENDA MES'!A:A,'VENDA MES'!B:B,"0",0),_xlfn.XLOOKUP(MEDIDAS!A374,'VENDA MES'!E:E,'VENDA MES'!F:F,"0",0),_xlfn.XLOOKUP(A374,'VENDA MES'!H:H,'VENDA MES'!I:I,"0",0))/90</f>
        <v>2.0666666666666669</v>
      </c>
      <c r="E374" s="1">
        <f>SUM(_xlfn.XLOOKUP(A374,'VENDA MES'!A:A,'VENDA MES'!B:B,"0",0),_xlfn.XLOOKUP(MEDIDAS!A374,'VENDA MES'!E:E,'VENDA MES'!F:F,"0",0),_xlfn.XLOOKUP(MEDIDAS!A374,'VENDA MES'!H:H,'VENDA MES'!I:I,"0",0),_xlfn.XLOOKUP(MEDIDAS!A374,'VENDA MES'!K:K,'VENDA MES'!L:L,"0",0))/120</f>
        <v>2.2999999999999998</v>
      </c>
      <c r="H374" s="10" t="s">
        <v>372</v>
      </c>
      <c r="I374">
        <v>60</v>
      </c>
      <c r="J374" s="7">
        <v>60</v>
      </c>
      <c r="K374" s="7">
        <v>120</v>
      </c>
      <c r="L374" s="7">
        <v>150</v>
      </c>
    </row>
    <row r="375" spans="1:12">
      <c r="A375" t="s">
        <v>373</v>
      </c>
      <c r="B375" s="1">
        <f>_xlfn.XLOOKUP(A375,'VENDA MES'!A:A,'VENDA MES'!B:B,"0",0)/30</f>
        <v>0.9</v>
      </c>
      <c r="C375" s="1">
        <f>SUM(_xlfn.XLOOKUP(A375,'VENDA MES'!A:A,'VENDA MES'!B:B,0,0),_xlfn.XLOOKUP(A375,'VENDA MES'!E:E,'VENDA MES'!F:F,"0",0))/60</f>
        <v>1.2</v>
      </c>
      <c r="D375" s="1">
        <f>SUM(_xlfn.XLOOKUP(A375,'VENDA MES'!A:A,'VENDA MES'!B:B,"0",0),_xlfn.XLOOKUP(MEDIDAS!A375,'VENDA MES'!E:E,'VENDA MES'!F:F,"0",0),_xlfn.XLOOKUP(A375,'VENDA MES'!H:H,'VENDA MES'!I:I,"0",0))/90</f>
        <v>1.3888888888888888</v>
      </c>
      <c r="E375" s="1">
        <f>SUM(_xlfn.XLOOKUP(A375,'VENDA MES'!A:A,'VENDA MES'!B:B,"0",0),_xlfn.XLOOKUP(MEDIDAS!A375,'VENDA MES'!E:E,'VENDA MES'!F:F,"0",0),_xlfn.XLOOKUP(MEDIDAS!A375,'VENDA MES'!H:H,'VENDA MES'!I:I,"0",0),_xlfn.XLOOKUP(MEDIDAS!A375,'VENDA MES'!K:K,'VENDA MES'!L:L,"0",0))/120</f>
        <v>1.7666666666666666</v>
      </c>
      <c r="H375" s="10" t="s">
        <v>373</v>
      </c>
      <c r="I375">
        <v>60</v>
      </c>
      <c r="J375" s="7">
        <v>60</v>
      </c>
      <c r="K375" s="7">
        <v>120</v>
      </c>
      <c r="L375" s="7">
        <v>150</v>
      </c>
    </row>
    <row r="376" spans="1:12">
      <c r="A376" t="s">
        <v>375</v>
      </c>
      <c r="B376" s="1">
        <f>_xlfn.XLOOKUP(A376,'VENDA MES'!A:A,'VENDA MES'!B:B,"0",0)/30</f>
        <v>0.33333333333333331</v>
      </c>
      <c r="C376" s="1">
        <f>SUM(_xlfn.XLOOKUP(A376,'VENDA MES'!A:A,'VENDA MES'!B:B,0,0),_xlfn.XLOOKUP(A376,'VENDA MES'!E:E,'VENDA MES'!F:F,"0",0))/60</f>
        <v>1.25</v>
      </c>
      <c r="D376" s="1">
        <f>SUM(_xlfn.XLOOKUP(A376,'VENDA MES'!A:A,'VENDA MES'!B:B,"0",0),_xlfn.XLOOKUP(MEDIDAS!A376,'VENDA MES'!E:E,'VENDA MES'!F:F,"0",0),_xlfn.XLOOKUP(A376,'VENDA MES'!H:H,'VENDA MES'!I:I,"0",0))/90</f>
        <v>1.5444444444444445</v>
      </c>
      <c r="E376" s="1">
        <f>SUM(_xlfn.XLOOKUP(A376,'VENDA MES'!A:A,'VENDA MES'!B:B,"0",0),_xlfn.XLOOKUP(MEDIDAS!A376,'VENDA MES'!E:E,'VENDA MES'!F:F,"0",0),_xlfn.XLOOKUP(MEDIDAS!A376,'VENDA MES'!H:H,'VENDA MES'!I:I,"0",0),_xlfn.XLOOKUP(MEDIDAS!A376,'VENDA MES'!K:K,'VENDA MES'!L:L,"0",0))/120</f>
        <v>1.7083333333333333</v>
      </c>
      <c r="H376" s="10" t="s">
        <v>375</v>
      </c>
      <c r="I376">
        <v>60</v>
      </c>
      <c r="J376" s="7">
        <v>60</v>
      </c>
      <c r="K376" s="7">
        <v>120</v>
      </c>
      <c r="L376" s="7">
        <v>150</v>
      </c>
    </row>
    <row r="377" spans="1:12">
      <c r="A377" t="s">
        <v>376</v>
      </c>
      <c r="B377" s="1">
        <f>_xlfn.XLOOKUP(A377,'VENDA MES'!A:A,'VENDA MES'!B:B,"0",0)/30</f>
        <v>0.4</v>
      </c>
      <c r="C377" s="1">
        <f>SUM(_xlfn.XLOOKUP(A377,'VENDA MES'!A:A,'VENDA MES'!B:B,0,0),_xlfn.XLOOKUP(A377,'VENDA MES'!E:E,'VENDA MES'!F:F,"0",0))/60</f>
        <v>0.45</v>
      </c>
      <c r="D377" s="1">
        <f>SUM(_xlfn.XLOOKUP(A377,'VENDA MES'!A:A,'VENDA MES'!B:B,"0",0),_xlfn.XLOOKUP(MEDIDAS!A377,'VENDA MES'!E:E,'VENDA MES'!F:F,"0",0),_xlfn.XLOOKUP(A377,'VENDA MES'!H:H,'VENDA MES'!I:I,"0",0))/90</f>
        <v>0.74444444444444446</v>
      </c>
      <c r="E377" s="1">
        <f>SUM(_xlfn.XLOOKUP(A377,'VENDA MES'!A:A,'VENDA MES'!B:B,"0",0),_xlfn.XLOOKUP(MEDIDAS!A377,'VENDA MES'!E:E,'VENDA MES'!F:F,"0",0),_xlfn.XLOOKUP(MEDIDAS!A377,'VENDA MES'!H:H,'VENDA MES'!I:I,"0",0),_xlfn.XLOOKUP(MEDIDAS!A377,'VENDA MES'!K:K,'VENDA MES'!L:L,"0",0))/120</f>
        <v>1.1166666666666667</v>
      </c>
      <c r="H377" s="10" t="s">
        <v>376</v>
      </c>
      <c r="I377">
        <v>60</v>
      </c>
      <c r="J377" s="7">
        <v>60</v>
      </c>
      <c r="K377" s="7">
        <v>120</v>
      </c>
      <c r="L377" s="7">
        <v>150</v>
      </c>
    </row>
    <row r="378" spans="1:12">
      <c r="A378" t="s">
        <v>377</v>
      </c>
      <c r="B378" s="1">
        <f>_xlfn.XLOOKUP(A378,'VENDA MES'!A:A,'VENDA MES'!B:B,"0",0)/30</f>
        <v>0.8</v>
      </c>
      <c r="C378" s="1">
        <f>SUM(_xlfn.XLOOKUP(A378,'VENDA MES'!A:A,'VENDA MES'!B:B,0,0),_xlfn.XLOOKUP(A378,'VENDA MES'!E:E,'VENDA MES'!F:F,"0",0))/60</f>
        <v>0.76666666666666672</v>
      </c>
      <c r="D378" s="1">
        <f>SUM(_xlfn.XLOOKUP(A378,'VENDA MES'!A:A,'VENDA MES'!B:B,"0",0),_xlfn.XLOOKUP(MEDIDAS!A378,'VENDA MES'!E:E,'VENDA MES'!F:F,"0",0),_xlfn.XLOOKUP(A378,'VENDA MES'!H:H,'VENDA MES'!I:I,"0",0))/90</f>
        <v>1.3888888888888888</v>
      </c>
      <c r="E378" s="1">
        <f>SUM(_xlfn.XLOOKUP(A378,'VENDA MES'!A:A,'VENDA MES'!B:B,"0",0),_xlfn.XLOOKUP(MEDIDAS!A378,'VENDA MES'!E:E,'VENDA MES'!F:F,"0",0),_xlfn.XLOOKUP(MEDIDAS!A378,'VENDA MES'!H:H,'VENDA MES'!I:I,"0",0),_xlfn.XLOOKUP(MEDIDAS!A378,'VENDA MES'!K:K,'VENDA MES'!L:L,"0",0))/120</f>
        <v>1.4666666666666666</v>
      </c>
      <c r="H378" s="10" t="s">
        <v>377</v>
      </c>
      <c r="I378">
        <v>60</v>
      </c>
      <c r="J378" s="7">
        <v>60</v>
      </c>
      <c r="K378" s="7">
        <v>120</v>
      </c>
      <c r="L378" s="7">
        <v>150</v>
      </c>
    </row>
    <row r="379" spans="1:12">
      <c r="A379" t="s">
        <v>418</v>
      </c>
      <c r="B379" s="1">
        <f>_xlfn.XLOOKUP(A379,'VENDA MES'!A:A,'VENDA MES'!B:B,"0",0)/30</f>
        <v>0</v>
      </c>
      <c r="C379" s="1">
        <f>SUM(_xlfn.XLOOKUP(A379,'VENDA MES'!A:A,'VENDA MES'!B:B,0,0),_xlfn.XLOOKUP(A379,'VENDA MES'!E:E,'VENDA MES'!F:F,"0",0))/60</f>
        <v>0.96666666666666667</v>
      </c>
      <c r="D379" s="1">
        <f>SUM(_xlfn.XLOOKUP(A379,'VENDA MES'!A:A,'VENDA MES'!B:B,"0",0),_xlfn.XLOOKUP(MEDIDAS!A379,'VENDA MES'!E:E,'VENDA MES'!F:F,"0",0),_xlfn.XLOOKUP(A379,'VENDA MES'!H:H,'VENDA MES'!I:I,"0",0))/90</f>
        <v>0.75555555555555554</v>
      </c>
      <c r="E379" s="1">
        <f>SUM(_xlfn.XLOOKUP(A379,'VENDA MES'!A:A,'VENDA MES'!B:B,"0",0),_xlfn.XLOOKUP(MEDIDAS!A379,'VENDA MES'!E:E,'VENDA MES'!F:F,"0",0),_xlfn.XLOOKUP(MEDIDAS!A379,'VENDA MES'!H:H,'VENDA MES'!I:I,"0",0),_xlfn.XLOOKUP(MEDIDAS!A379,'VENDA MES'!K:K,'VENDA MES'!L:L,"0",0))/120</f>
        <v>1.075</v>
      </c>
      <c r="H379" s="10" t="s">
        <v>418</v>
      </c>
      <c r="I379">
        <v>60</v>
      </c>
      <c r="J379" s="7">
        <v>60</v>
      </c>
      <c r="K379" s="7">
        <v>120</v>
      </c>
      <c r="L379" s="7">
        <v>150</v>
      </c>
    </row>
    <row r="380" spans="1:12">
      <c r="A380" t="s">
        <v>378</v>
      </c>
      <c r="B380" s="1">
        <f>_xlfn.XLOOKUP(A380,'VENDA MES'!A:A,'VENDA MES'!B:B,"0",0)/30</f>
        <v>0.3</v>
      </c>
      <c r="C380" s="1">
        <f>SUM(_xlfn.XLOOKUP(A380,'VENDA MES'!A:A,'VENDA MES'!B:B,0,0),_xlfn.XLOOKUP(A380,'VENDA MES'!E:E,'VENDA MES'!F:F,"0",0))/60</f>
        <v>0.81666666666666665</v>
      </c>
      <c r="D380" s="1">
        <f>SUM(_xlfn.XLOOKUP(A380,'VENDA MES'!A:A,'VENDA MES'!B:B,"0",0),_xlfn.XLOOKUP(MEDIDAS!A380,'VENDA MES'!E:E,'VENDA MES'!F:F,"0",0),_xlfn.XLOOKUP(A380,'VENDA MES'!H:H,'VENDA MES'!I:I,"0",0))/90</f>
        <v>1.1333333333333333</v>
      </c>
      <c r="E380" s="1">
        <f>SUM(_xlfn.XLOOKUP(A380,'VENDA MES'!A:A,'VENDA MES'!B:B,"0",0),_xlfn.XLOOKUP(MEDIDAS!A380,'VENDA MES'!E:E,'VENDA MES'!F:F,"0",0),_xlfn.XLOOKUP(MEDIDAS!A380,'VENDA MES'!H:H,'VENDA MES'!I:I,"0",0),_xlfn.XLOOKUP(MEDIDAS!A380,'VENDA MES'!K:K,'VENDA MES'!L:L,"0",0))/120</f>
        <v>1.55</v>
      </c>
      <c r="H380" s="10" t="s">
        <v>378</v>
      </c>
      <c r="I380">
        <v>60</v>
      </c>
      <c r="J380" s="7">
        <v>60</v>
      </c>
      <c r="K380" s="7">
        <v>120</v>
      </c>
      <c r="L380" s="7">
        <v>150</v>
      </c>
    </row>
    <row r="381" spans="1:12">
      <c r="A381" t="s">
        <v>379</v>
      </c>
      <c r="B381" s="1">
        <f>_xlfn.XLOOKUP(A381,'VENDA MES'!A:A,'VENDA MES'!B:B,"0",0)/30</f>
        <v>1.3333333333333333</v>
      </c>
      <c r="C381" s="1">
        <f>SUM(_xlfn.XLOOKUP(A381,'VENDA MES'!A:A,'VENDA MES'!B:B,0,0),_xlfn.XLOOKUP(A381,'VENDA MES'!E:E,'VENDA MES'!F:F,"0",0))/60</f>
        <v>1.7833333333333334</v>
      </c>
      <c r="D381" s="1">
        <f>SUM(_xlfn.XLOOKUP(A381,'VENDA MES'!A:A,'VENDA MES'!B:B,"0",0),_xlfn.XLOOKUP(MEDIDAS!A381,'VENDA MES'!E:E,'VENDA MES'!F:F,"0",0),_xlfn.XLOOKUP(A381,'VENDA MES'!H:H,'VENDA MES'!I:I,"0",0))/90</f>
        <v>1.9777777777777779</v>
      </c>
      <c r="E381" s="1">
        <f>SUM(_xlfn.XLOOKUP(A381,'VENDA MES'!A:A,'VENDA MES'!B:B,"0",0),_xlfn.XLOOKUP(MEDIDAS!A381,'VENDA MES'!E:E,'VENDA MES'!F:F,"0",0),_xlfn.XLOOKUP(MEDIDAS!A381,'VENDA MES'!H:H,'VENDA MES'!I:I,"0",0),_xlfn.XLOOKUP(MEDIDAS!A381,'VENDA MES'!K:K,'VENDA MES'!L:L,"0",0))/120</f>
        <v>2.4333333333333331</v>
      </c>
      <c r="H381" s="10" t="s">
        <v>379</v>
      </c>
      <c r="I381">
        <v>60</v>
      </c>
      <c r="J381" s="7">
        <v>60</v>
      </c>
      <c r="K381" s="7">
        <v>120</v>
      </c>
      <c r="L381" s="7">
        <v>150</v>
      </c>
    </row>
    <row r="382" spans="1:12">
      <c r="A382" t="s">
        <v>380</v>
      </c>
      <c r="B382" s="1">
        <f>_xlfn.XLOOKUP(A382,'VENDA MES'!A:A,'VENDA MES'!B:B,"0",0)/30</f>
        <v>0.16666666666666666</v>
      </c>
      <c r="C382" s="1">
        <f>SUM(_xlfn.XLOOKUP(A382,'VENDA MES'!A:A,'VENDA MES'!B:B,0,0),_xlfn.XLOOKUP(A382,'VENDA MES'!E:E,'VENDA MES'!F:F,"0",0))/60</f>
        <v>1.2166666666666666</v>
      </c>
      <c r="D382" s="1">
        <f>SUM(_xlfn.XLOOKUP(A382,'VENDA MES'!A:A,'VENDA MES'!B:B,"0",0),_xlfn.XLOOKUP(MEDIDAS!A382,'VENDA MES'!E:E,'VENDA MES'!F:F,"0",0),_xlfn.XLOOKUP(A382,'VENDA MES'!H:H,'VENDA MES'!I:I,"0",0))/90</f>
        <v>1.3555555555555556</v>
      </c>
      <c r="E382" s="1">
        <f>SUM(_xlfn.XLOOKUP(A382,'VENDA MES'!A:A,'VENDA MES'!B:B,"0",0),_xlfn.XLOOKUP(MEDIDAS!A382,'VENDA MES'!E:E,'VENDA MES'!F:F,"0",0),_xlfn.XLOOKUP(MEDIDAS!A382,'VENDA MES'!H:H,'VENDA MES'!I:I,"0",0),_xlfn.XLOOKUP(MEDIDAS!A382,'VENDA MES'!K:K,'VENDA MES'!L:L,"0",0))/120</f>
        <v>1.6583333333333334</v>
      </c>
      <c r="H382" s="10" t="s">
        <v>380</v>
      </c>
      <c r="I382">
        <v>60</v>
      </c>
      <c r="J382" s="7">
        <v>60</v>
      </c>
      <c r="K382" s="7">
        <v>120</v>
      </c>
      <c r="L382" s="7">
        <v>150</v>
      </c>
    </row>
    <row r="383" spans="1:12">
      <c r="A383" t="s">
        <v>381</v>
      </c>
      <c r="B383" s="1">
        <f>_xlfn.XLOOKUP(A383,'VENDA MES'!A:A,'VENDA MES'!B:B,"0",0)/30</f>
        <v>0.6</v>
      </c>
      <c r="C383" s="1">
        <f>SUM(_xlfn.XLOOKUP(A383,'VENDA MES'!A:A,'VENDA MES'!B:B,0,0),_xlfn.XLOOKUP(A383,'VENDA MES'!E:E,'VENDA MES'!F:F,"0",0))/60</f>
        <v>1.1166666666666667</v>
      </c>
      <c r="D383" s="1">
        <f>SUM(_xlfn.XLOOKUP(A383,'VENDA MES'!A:A,'VENDA MES'!B:B,"0",0),_xlfn.XLOOKUP(MEDIDAS!A383,'VENDA MES'!E:E,'VENDA MES'!F:F,"0",0),_xlfn.XLOOKUP(A383,'VENDA MES'!H:H,'VENDA MES'!I:I,"0",0))/90</f>
        <v>1.3888888888888888</v>
      </c>
      <c r="E383" s="1">
        <f>SUM(_xlfn.XLOOKUP(A383,'VENDA MES'!A:A,'VENDA MES'!B:B,"0",0),_xlfn.XLOOKUP(MEDIDAS!A383,'VENDA MES'!E:E,'VENDA MES'!F:F,"0",0),_xlfn.XLOOKUP(MEDIDAS!A383,'VENDA MES'!H:H,'VENDA MES'!I:I,"0",0),_xlfn.XLOOKUP(MEDIDAS!A383,'VENDA MES'!K:K,'VENDA MES'!L:L,"0",0))/120</f>
        <v>1.5833333333333333</v>
      </c>
      <c r="H383" s="10" t="s">
        <v>381</v>
      </c>
      <c r="I383">
        <v>60</v>
      </c>
      <c r="J383" s="7">
        <v>60</v>
      </c>
      <c r="K383" s="7">
        <v>120</v>
      </c>
      <c r="L383" s="7">
        <v>150</v>
      </c>
    </row>
    <row r="384" spans="1:12">
      <c r="A384" t="s">
        <v>382</v>
      </c>
      <c r="B384" s="1">
        <f>_xlfn.XLOOKUP(A384,'VENDA MES'!A:A,'VENDA MES'!B:B,"0",0)/30</f>
        <v>0.8</v>
      </c>
      <c r="C384" s="1">
        <f>SUM(_xlfn.XLOOKUP(A384,'VENDA MES'!A:A,'VENDA MES'!B:B,0,0),_xlfn.XLOOKUP(A384,'VENDA MES'!E:E,'VENDA MES'!F:F,"0",0))/60</f>
        <v>1.7833333333333334</v>
      </c>
      <c r="D384" s="1">
        <f>SUM(_xlfn.XLOOKUP(A384,'VENDA MES'!A:A,'VENDA MES'!B:B,"0",0),_xlfn.XLOOKUP(MEDIDAS!A384,'VENDA MES'!E:E,'VENDA MES'!F:F,"0",0),_xlfn.XLOOKUP(A384,'VENDA MES'!H:H,'VENDA MES'!I:I,"0",0))/90</f>
        <v>1.7444444444444445</v>
      </c>
      <c r="E384" s="1">
        <f>SUM(_xlfn.XLOOKUP(A384,'VENDA MES'!A:A,'VENDA MES'!B:B,"0",0),_xlfn.XLOOKUP(MEDIDAS!A384,'VENDA MES'!E:E,'VENDA MES'!F:F,"0",0),_xlfn.XLOOKUP(MEDIDAS!A384,'VENDA MES'!H:H,'VENDA MES'!I:I,"0",0),_xlfn.XLOOKUP(MEDIDAS!A384,'VENDA MES'!K:K,'VENDA MES'!L:L,"0",0))/120</f>
        <v>2.1416666666666666</v>
      </c>
      <c r="H384" s="10" t="s">
        <v>382</v>
      </c>
      <c r="I384">
        <v>10</v>
      </c>
      <c r="J384" s="7">
        <v>10</v>
      </c>
      <c r="K384" s="7">
        <v>20</v>
      </c>
      <c r="L384" s="7">
        <v>25</v>
      </c>
    </row>
    <row r="385" spans="1:12">
      <c r="A385" t="s">
        <v>383</v>
      </c>
      <c r="B385" s="1">
        <f>_xlfn.XLOOKUP(A385,'VENDA MES'!A:A,'VENDA MES'!B:B,"0",0)/30</f>
        <v>1.2333333333333334</v>
      </c>
      <c r="C385" s="1">
        <f>SUM(_xlfn.XLOOKUP(A385,'VENDA MES'!A:A,'VENDA MES'!B:B,0,0),_xlfn.XLOOKUP(A385,'VENDA MES'!E:E,'VENDA MES'!F:F,"0",0))/60</f>
        <v>1.9666666666666666</v>
      </c>
      <c r="D385" s="1">
        <f>SUM(_xlfn.XLOOKUP(A385,'VENDA MES'!A:A,'VENDA MES'!B:B,"0",0),_xlfn.XLOOKUP(MEDIDAS!A385,'VENDA MES'!E:E,'VENDA MES'!F:F,"0",0),_xlfn.XLOOKUP(A385,'VENDA MES'!H:H,'VENDA MES'!I:I,"0",0))/90</f>
        <v>1.7444444444444445</v>
      </c>
      <c r="E385" s="1">
        <f>SUM(_xlfn.XLOOKUP(A385,'VENDA MES'!A:A,'VENDA MES'!B:B,"0",0),_xlfn.XLOOKUP(MEDIDAS!A385,'VENDA MES'!E:E,'VENDA MES'!F:F,"0",0),_xlfn.XLOOKUP(MEDIDAS!A385,'VENDA MES'!H:H,'VENDA MES'!I:I,"0",0),_xlfn.XLOOKUP(MEDIDAS!A385,'VENDA MES'!K:K,'VENDA MES'!L:L,"0",0))/120</f>
        <v>2.1</v>
      </c>
      <c r="H385" s="10" t="s">
        <v>383</v>
      </c>
      <c r="I385">
        <v>10</v>
      </c>
      <c r="J385" s="7">
        <v>10</v>
      </c>
      <c r="K385" s="7">
        <v>20</v>
      </c>
      <c r="L385" s="7">
        <v>25</v>
      </c>
    </row>
    <row r="386" spans="1:12">
      <c r="A386" t="s">
        <v>384</v>
      </c>
      <c r="B386" s="1">
        <f>_xlfn.XLOOKUP(A386,'VENDA MES'!A:A,'VENDA MES'!B:B,"0",0)/30</f>
        <v>0.53333333333333333</v>
      </c>
      <c r="C386" s="1">
        <f>SUM(_xlfn.XLOOKUP(A386,'VENDA MES'!A:A,'VENDA MES'!B:B,0,0),_xlfn.XLOOKUP(A386,'VENDA MES'!E:E,'VENDA MES'!F:F,"0",0))/60</f>
        <v>1.6</v>
      </c>
      <c r="D386" s="1">
        <f>SUM(_xlfn.XLOOKUP(A386,'VENDA MES'!A:A,'VENDA MES'!B:B,"0",0),_xlfn.XLOOKUP(MEDIDAS!A386,'VENDA MES'!E:E,'VENDA MES'!F:F,"0",0),_xlfn.XLOOKUP(A386,'VENDA MES'!H:H,'VENDA MES'!I:I,"0",0))/90</f>
        <v>1.4666666666666666</v>
      </c>
      <c r="E386" s="1">
        <f>SUM(_xlfn.XLOOKUP(A386,'VENDA MES'!A:A,'VENDA MES'!B:B,"0",0),_xlfn.XLOOKUP(MEDIDAS!A386,'VENDA MES'!E:E,'VENDA MES'!F:F,"0",0),_xlfn.XLOOKUP(MEDIDAS!A386,'VENDA MES'!H:H,'VENDA MES'!I:I,"0",0),_xlfn.XLOOKUP(MEDIDAS!A386,'VENDA MES'!K:K,'VENDA MES'!L:L,"0",0))/120</f>
        <v>1.9666666666666666</v>
      </c>
      <c r="H386" s="10" t="s">
        <v>384</v>
      </c>
      <c r="I386">
        <v>10</v>
      </c>
      <c r="J386" s="7">
        <v>10</v>
      </c>
      <c r="K386" s="7">
        <v>20</v>
      </c>
      <c r="L386" s="7">
        <v>25</v>
      </c>
    </row>
    <row r="387" spans="1:12">
      <c r="A387" t="s">
        <v>386</v>
      </c>
      <c r="B387" s="1">
        <f>_xlfn.XLOOKUP(A387,'VENDA MES'!A:A,'VENDA MES'!B:B,"0",0)/30</f>
        <v>0.8</v>
      </c>
      <c r="C387" s="1">
        <f>SUM(_xlfn.XLOOKUP(A387,'VENDA MES'!A:A,'VENDA MES'!B:B,0,0),_xlfn.XLOOKUP(A387,'VENDA MES'!E:E,'VENDA MES'!F:F,"0",0))/60</f>
        <v>0.93333333333333335</v>
      </c>
      <c r="D387" s="1">
        <f>SUM(_xlfn.XLOOKUP(A387,'VENDA MES'!A:A,'VENDA MES'!B:B,"0",0),_xlfn.XLOOKUP(MEDIDAS!A387,'VENDA MES'!E:E,'VENDA MES'!F:F,"0",0),_xlfn.XLOOKUP(A387,'VENDA MES'!H:H,'VENDA MES'!I:I,"0",0))/90</f>
        <v>1.1333333333333333</v>
      </c>
      <c r="E387" s="1">
        <f>SUM(_xlfn.XLOOKUP(A387,'VENDA MES'!A:A,'VENDA MES'!B:B,"0",0),_xlfn.XLOOKUP(MEDIDAS!A387,'VENDA MES'!E:E,'VENDA MES'!F:F,"0",0),_xlfn.XLOOKUP(MEDIDAS!A387,'VENDA MES'!H:H,'VENDA MES'!I:I,"0",0),_xlfn.XLOOKUP(MEDIDAS!A387,'VENDA MES'!K:K,'VENDA MES'!L:L,"0",0))/120</f>
        <v>1.45</v>
      </c>
      <c r="H387" s="10" t="s">
        <v>386</v>
      </c>
      <c r="I387">
        <v>10</v>
      </c>
      <c r="J387" s="7">
        <v>10</v>
      </c>
      <c r="K387" s="7">
        <v>20</v>
      </c>
      <c r="L387" s="7">
        <v>25</v>
      </c>
    </row>
    <row r="388" spans="1:12">
      <c r="A388" t="s">
        <v>387</v>
      </c>
      <c r="B388" s="1">
        <f>_xlfn.XLOOKUP(A388,'VENDA MES'!A:A,'VENDA MES'!B:B,"0",0)/30</f>
        <v>0.6333333333333333</v>
      </c>
      <c r="C388" s="1">
        <f>SUM(_xlfn.XLOOKUP(A388,'VENDA MES'!A:A,'VENDA MES'!B:B,0,0),_xlfn.XLOOKUP(A388,'VENDA MES'!E:E,'VENDA MES'!F:F,"0",0))/60</f>
        <v>1.55</v>
      </c>
      <c r="D388" s="1">
        <f>SUM(_xlfn.XLOOKUP(A388,'VENDA MES'!A:A,'VENDA MES'!B:B,"0",0),_xlfn.XLOOKUP(MEDIDAS!A388,'VENDA MES'!E:E,'VENDA MES'!F:F,"0",0),_xlfn.XLOOKUP(A388,'VENDA MES'!H:H,'VENDA MES'!I:I,"0",0))/90</f>
        <v>1.5777777777777777</v>
      </c>
      <c r="E388" s="1">
        <f>SUM(_xlfn.XLOOKUP(A388,'VENDA MES'!A:A,'VENDA MES'!B:B,"0",0),_xlfn.XLOOKUP(MEDIDAS!A388,'VENDA MES'!E:E,'VENDA MES'!F:F,"0",0),_xlfn.XLOOKUP(MEDIDAS!A388,'VENDA MES'!H:H,'VENDA MES'!I:I,"0",0),_xlfn.XLOOKUP(MEDIDAS!A388,'VENDA MES'!K:K,'VENDA MES'!L:L,"0",0))/120</f>
        <v>1.625</v>
      </c>
      <c r="H388" s="10" t="s">
        <v>387</v>
      </c>
      <c r="I388">
        <v>10</v>
      </c>
      <c r="J388" s="7">
        <v>10</v>
      </c>
      <c r="K388" s="7">
        <v>20</v>
      </c>
      <c r="L388" s="7">
        <v>25</v>
      </c>
    </row>
    <row r="389" spans="1:12">
      <c r="A389" t="s">
        <v>429</v>
      </c>
      <c r="B389" s="1">
        <f>_xlfn.XLOOKUP(A389,'VENDA MES'!A:A,'VENDA MES'!B:B,"0",0)/30</f>
        <v>0</v>
      </c>
      <c r="C389" s="1">
        <f>SUM(_xlfn.XLOOKUP(A389,'VENDA MES'!A:A,'VENDA MES'!B:B,0,0),_xlfn.XLOOKUP(A389,'VENDA MES'!E:E,'VENDA MES'!F:F,"0",0))/60</f>
        <v>1.05</v>
      </c>
      <c r="D389" s="1">
        <f>SUM(_xlfn.XLOOKUP(A389,'VENDA MES'!A:A,'VENDA MES'!B:B,"0",0),_xlfn.XLOOKUP(MEDIDAS!A389,'VENDA MES'!E:E,'VENDA MES'!F:F,"0",0),_xlfn.XLOOKUP(A389,'VENDA MES'!H:H,'VENDA MES'!I:I,"0",0))/90</f>
        <v>1.1000000000000001</v>
      </c>
      <c r="E389" s="1">
        <f>SUM(_xlfn.XLOOKUP(A389,'VENDA MES'!A:A,'VENDA MES'!B:B,"0",0),_xlfn.XLOOKUP(MEDIDAS!A389,'VENDA MES'!E:E,'VENDA MES'!F:F,"0",0),_xlfn.XLOOKUP(MEDIDAS!A389,'VENDA MES'!H:H,'VENDA MES'!I:I,"0",0),_xlfn.XLOOKUP(MEDIDAS!A389,'VENDA MES'!K:K,'VENDA MES'!L:L,"0",0))/120</f>
        <v>1.375</v>
      </c>
      <c r="H389" s="10" t="s">
        <v>429</v>
      </c>
      <c r="I389">
        <v>10</v>
      </c>
      <c r="J389" s="7">
        <v>10</v>
      </c>
      <c r="K389" s="7">
        <v>20</v>
      </c>
      <c r="L389" s="7">
        <v>25</v>
      </c>
    </row>
    <row r="390" spans="1:12">
      <c r="A390" t="s">
        <v>388</v>
      </c>
      <c r="B390" s="1">
        <f>_xlfn.XLOOKUP(A390,'VENDA MES'!A:A,'VENDA MES'!B:B,"0",0)/30</f>
        <v>0.8</v>
      </c>
      <c r="C390" s="1">
        <f>SUM(_xlfn.XLOOKUP(A390,'VENDA MES'!A:A,'VENDA MES'!B:B,0,0),_xlfn.XLOOKUP(A390,'VENDA MES'!E:E,'VENDA MES'!F:F,"0",0))/60</f>
        <v>1.7166666666666666</v>
      </c>
      <c r="D390" s="1">
        <f>SUM(_xlfn.XLOOKUP(A390,'VENDA MES'!A:A,'VENDA MES'!B:B,"0",0),_xlfn.XLOOKUP(MEDIDAS!A390,'VENDA MES'!E:E,'VENDA MES'!F:F,"0",0),_xlfn.XLOOKUP(A390,'VENDA MES'!H:H,'VENDA MES'!I:I,"0",0))/90</f>
        <v>1.5555555555555556</v>
      </c>
      <c r="E390" s="1">
        <f>SUM(_xlfn.XLOOKUP(A390,'VENDA MES'!A:A,'VENDA MES'!B:B,"0",0),_xlfn.XLOOKUP(MEDIDAS!A390,'VENDA MES'!E:E,'VENDA MES'!F:F,"0",0),_xlfn.XLOOKUP(MEDIDAS!A390,'VENDA MES'!H:H,'VENDA MES'!I:I,"0",0),_xlfn.XLOOKUP(MEDIDAS!A390,'VENDA MES'!K:K,'VENDA MES'!L:L,"0",0))/120</f>
        <v>1.85</v>
      </c>
      <c r="H390" s="10" t="s">
        <v>388</v>
      </c>
      <c r="I390">
        <v>10</v>
      </c>
      <c r="J390" s="7">
        <v>10</v>
      </c>
      <c r="K390" s="7">
        <v>20</v>
      </c>
      <c r="L390" s="7">
        <v>25</v>
      </c>
    </row>
    <row r="391" spans="1:12">
      <c r="A391" t="s">
        <v>389</v>
      </c>
      <c r="B391" s="1">
        <f>_xlfn.XLOOKUP(A391,'VENDA MES'!A:A,'VENDA MES'!B:B,"0",0)/30</f>
        <v>0.6</v>
      </c>
      <c r="C391" s="1">
        <f>SUM(_xlfn.XLOOKUP(A391,'VENDA MES'!A:A,'VENDA MES'!B:B,0,0),_xlfn.XLOOKUP(A391,'VENDA MES'!E:E,'VENDA MES'!F:F,"0",0))/60</f>
        <v>0.8</v>
      </c>
      <c r="D391" s="1">
        <f>SUM(_xlfn.XLOOKUP(A391,'VENDA MES'!A:A,'VENDA MES'!B:B,"0",0),_xlfn.XLOOKUP(MEDIDAS!A391,'VENDA MES'!E:E,'VENDA MES'!F:F,"0",0),_xlfn.XLOOKUP(A391,'VENDA MES'!H:H,'VENDA MES'!I:I,"0",0))/90</f>
        <v>1.2</v>
      </c>
      <c r="E391" s="1">
        <f>SUM(_xlfn.XLOOKUP(A391,'VENDA MES'!A:A,'VENDA MES'!B:B,"0",0),_xlfn.XLOOKUP(MEDIDAS!A391,'VENDA MES'!E:E,'VENDA MES'!F:F,"0",0),_xlfn.XLOOKUP(MEDIDAS!A391,'VENDA MES'!H:H,'VENDA MES'!I:I,"0",0),_xlfn.XLOOKUP(MEDIDAS!A391,'VENDA MES'!K:K,'VENDA MES'!L:L,"0",0))/120</f>
        <v>1.6583333333333334</v>
      </c>
      <c r="H391" s="10" t="s">
        <v>389</v>
      </c>
      <c r="I391">
        <v>10</v>
      </c>
      <c r="J391" s="7">
        <v>10</v>
      </c>
      <c r="K391" s="7">
        <v>20</v>
      </c>
      <c r="L391" s="7">
        <v>25</v>
      </c>
    </row>
    <row r="392" spans="1:12">
      <c r="A392" t="s">
        <v>390</v>
      </c>
      <c r="B392" s="1">
        <f>_xlfn.XLOOKUP(A392,'VENDA MES'!A:A,'VENDA MES'!B:B,"0",0)/30</f>
        <v>0.46666666666666667</v>
      </c>
      <c r="C392" s="1">
        <f>SUM(_xlfn.XLOOKUP(A392,'VENDA MES'!A:A,'VENDA MES'!B:B,0,0),_xlfn.XLOOKUP(A392,'VENDA MES'!E:E,'VENDA MES'!F:F,"0",0))/60</f>
        <v>1.0333333333333334</v>
      </c>
      <c r="D392" s="1">
        <f>SUM(_xlfn.XLOOKUP(A392,'VENDA MES'!A:A,'VENDA MES'!B:B,"0",0),_xlfn.XLOOKUP(MEDIDAS!A392,'VENDA MES'!E:E,'VENDA MES'!F:F,"0",0),_xlfn.XLOOKUP(A392,'VENDA MES'!H:H,'VENDA MES'!I:I,"0",0))/90</f>
        <v>1.0888888888888888</v>
      </c>
      <c r="E392" s="1">
        <f>SUM(_xlfn.XLOOKUP(A392,'VENDA MES'!A:A,'VENDA MES'!B:B,"0",0),_xlfn.XLOOKUP(MEDIDAS!A392,'VENDA MES'!E:E,'VENDA MES'!F:F,"0",0),_xlfn.XLOOKUP(MEDIDAS!A392,'VENDA MES'!H:H,'VENDA MES'!I:I,"0",0),_xlfn.XLOOKUP(MEDIDAS!A392,'VENDA MES'!K:K,'VENDA MES'!L:L,"0",0))/120</f>
        <v>1.3666666666666667</v>
      </c>
      <c r="H392" s="10" t="s">
        <v>390</v>
      </c>
      <c r="I392">
        <v>10</v>
      </c>
      <c r="J392" s="7">
        <v>10</v>
      </c>
      <c r="K392" s="7">
        <v>20</v>
      </c>
      <c r="L392" s="7">
        <v>25</v>
      </c>
    </row>
    <row r="393" spans="1:12">
      <c r="A393" t="s">
        <v>391</v>
      </c>
      <c r="B393" s="1">
        <f>_xlfn.XLOOKUP(A393,'VENDA MES'!A:A,'VENDA MES'!B:B,"0",0)/30</f>
        <v>1.0333333333333334</v>
      </c>
      <c r="C393" s="1">
        <f>SUM(_xlfn.XLOOKUP(A393,'VENDA MES'!A:A,'VENDA MES'!B:B,0,0),_xlfn.XLOOKUP(A393,'VENDA MES'!E:E,'VENDA MES'!F:F,"0",0))/60</f>
        <v>1.5666666666666667</v>
      </c>
      <c r="D393" s="1">
        <f>SUM(_xlfn.XLOOKUP(A393,'VENDA MES'!A:A,'VENDA MES'!B:B,"0",0),_xlfn.XLOOKUP(MEDIDAS!A393,'VENDA MES'!E:E,'VENDA MES'!F:F,"0",0),_xlfn.XLOOKUP(A393,'VENDA MES'!H:H,'VENDA MES'!I:I,"0",0))/90</f>
        <v>2.1666666666666665</v>
      </c>
      <c r="E393" s="1">
        <f>SUM(_xlfn.XLOOKUP(A393,'VENDA MES'!A:A,'VENDA MES'!B:B,"0",0),_xlfn.XLOOKUP(MEDIDAS!A393,'VENDA MES'!E:E,'VENDA MES'!F:F,"0",0),_xlfn.XLOOKUP(MEDIDAS!A393,'VENDA MES'!H:H,'VENDA MES'!I:I,"0",0),_xlfn.XLOOKUP(MEDIDAS!A393,'VENDA MES'!K:K,'VENDA MES'!L:L,"0",0))/120</f>
        <v>2.125</v>
      </c>
      <c r="H393" s="10" t="s">
        <v>391</v>
      </c>
      <c r="I393">
        <v>10</v>
      </c>
      <c r="J393" s="7">
        <v>10</v>
      </c>
      <c r="K393" s="7">
        <v>20</v>
      </c>
      <c r="L393" s="7">
        <v>25</v>
      </c>
    </row>
    <row r="394" spans="1:12">
      <c r="A394" t="s">
        <v>392</v>
      </c>
      <c r="B394" s="1">
        <f>_xlfn.XLOOKUP(A394,'VENDA MES'!A:A,'VENDA MES'!B:B,"0",0)/30</f>
        <v>0.8</v>
      </c>
      <c r="C394" s="1">
        <f>SUM(_xlfn.XLOOKUP(A394,'VENDA MES'!A:A,'VENDA MES'!B:B,0,0),_xlfn.XLOOKUP(A394,'VENDA MES'!E:E,'VENDA MES'!F:F,"0",0))/60</f>
        <v>1</v>
      </c>
      <c r="D394" s="1">
        <f>SUM(_xlfn.XLOOKUP(A394,'VENDA MES'!A:A,'VENDA MES'!B:B,"0",0),_xlfn.XLOOKUP(MEDIDAS!A394,'VENDA MES'!E:E,'VENDA MES'!F:F,"0",0),_xlfn.XLOOKUP(A394,'VENDA MES'!H:H,'VENDA MES'!I:I,"0",0))/90</f>
        <v>1.3777777777777778</v>
      </c>
      <c r="E394" s="1">
        <f>SUM(_xlfn.XLOOKUP(A394,'VENDA MES'!A:A,'VENDA MES'!B:B,"0",0),_xlfn.XLOOKUP(MEDIDAS!A394,'VENDA MES'!E:E,'VENDA MES'!F:F,"0",0),_xlfn.XLOOKUP(MEDIDAS!A394,'VENDA MES'!H:H,'VENDA MES'!I:I,"0",0),_xlfn.XLOOKUP(MEDIDAS!A394,'VENDA MES'!K:K,'VENDA MES'!L:L,"0",0))/120</f>
        <v>1.3666666666666667</v>
      </c>
      <c r="H394" s="10" t="s">
        <v>392</v>
      </c>
      <c r="I394">
        <v>10</v>
      </c>
      <c r="J394" s="7">
        <v>10</v>
      </c>
      <c r="K394" s="7">
        <v>20</v>
      </c>
      <c r="L394" s="7">
        <v>25</v>
      </c>
    </row>
    <row r="395" spans="1:12">
      <c r="A395" t="s">
        <v>393</v>
      </c>
      <c r="B395" s="1">
        <f>_xlfn.XLOOKUP(A395,'VENDA MES'!A:A,'VENDA MES'!B:B,"0",0)/30</f>
        <v>0.83333333333333337</v>
      </c>
      <c r="C395" s="1">
        <f>SUM(_xlfn.XLOOKUP(A395,'VENDA MES'!A:A,'VENDA MES'!B:B,0,0),_xlfn.XLOOKUP(A395,'VENDA MES'!E:E,'VENDA MES'!F:F,"0",0))/60</f>
        <v>1.6</v>
      </c>
      <c r="D395" s="1">
        <f>SUM(_xlfn.XLOOKUP(A395,'VENDA MES'!A:A,'VENDA MES'!B:B,"0",0),_xlfn.XLOOKUP(MEDIDAS!A395,'VENDA MES'!E:E,'VENDA MES'!F:F,"0",0),_xlfn.XLOOKUP(A395,'VENDA MES'!H:H,'VENDA MES'!I:I,"0",0))/90</f>
        <v>1.5555555555555556</v>
      </c>
      <c r="E395" s="1">
        <f>SUM(_xlfn.XLOOKUP(A395,'VENDA MES'!A:A,'VENDA MES'!B:B,"0",0),_xlfn.XLOOKUP(MEDIDAS!A395,'VENDA MES'!E:E,'VENDA MES'!F:F,"0",0),_xlfn.XLOOKUP(MEDIDAS!A395,'VENDA MES'!H:H,'VENDA MES'!I:I,"0",0),_xlfn.XLOOKUP(MEDIDAS!A395,'VENDA MES'!K:K,'VENDA MES'!L:L,"0",0))/120</f>
        <v>1.75</v>
      </c>
      <c r="H395" s="10" t="s">
        <v>393</v>
      </c>
      <c r="I395">
        <v>10</v>
      </c>
      <c r="J395" s="7">
        <v>10</v>
      </c>
      <c r="K395" s="7">
        <v>20</v>
      </c>
      <c r="L395" s="7">
        <v>25</v>
      </c>
    </row>
    <row r="396" spans="1:12">
      <c r="A396" t="s">
        <v>394</v>
      </c>
      <c r="B396" s="1">
        <f>_xlfn.XLOOKUP(A396,'VENDA MES'!A:A,'VENDA MES'!B:B,"0",0)/30</f>
        <v>0.36666666666666664</v>
      </c>
      <c r="C396" s="1">
        <f>SUM(_xlfn.XLOOKUP(A396,'VENDA MES'!A:A,'VENDA MES'!B:B,0,0),_xlfn.XLOOKUP(A396,'VENDA MES'!E:E,'VENDA MES'!F:F,"0",0))/60</f>
        <v>0.58333333333333337</v>
      </c>
      <c r="D396" s="1">
        <f>SUM(_xlfn.XLOOKUP(A396,'VENDA MES'!A:A,'VENDA MES'!B:B,"0",0),_xlfn.XLOOKUP(MEDIDAS!A396,'VENDA MES'!E:E,'VENDA MES'!F:F,"0",0),_xlfn.XLOOKUP(A396,'VENDA MES'!H:H,'VENDA MES'!I:I,"0",0))/90</f>
        <v>0.92222222222222228</v>
      </c>
      <c r="E396" s="1">
        <f>SUM(_xlfn.XLOOKUP(A396,'VENDA MES'!A:A,'VENDA MES'!B:B,"0",0),_xlfn.XLOOKUP(MEDIDAS!A396,'VENDA MES'!E:E,'VENDA MES'!F:F,"0",0),_xlfn.XLOOKUP(MEDIDAS!A396,'VENDA MES'!H:H,'VENDA MES'!I:I,"0",0),_xlfn.XLOOKUP(MEDIDAS!A396,'VENDA MES'!K:K,'VENDA MES'!L:L,"0",0))/120</f>
        <v>1.0249999999999999</v>
      </c>
      <c r="H396" s="10" t="s">
        <v>394</v>
      </c>
      <c r="I396">
        <v>10</v>
      </c>
      <c r="J396" s="7">
        <v>10</v>
      </c>
      <c r="K396" s="7">
        <v>20</v>
      </c>
      <c r="L396" s="7">
        <v>25</v>
      </c>
    </row>
    <row r="397" spans="1:12">
      <c r="A397" t="s">
        <v>395</v>
      </c>
      <c r="B397" s="1">
        <f>_xlfn.XLOOKUP(A397,'VENDA MES'!A:A,'VENDA MES'!B:B,"0",0)/30</f>
        <v>1.1666666666666667</v>
      </c>
      <c r="C397" s="1">
        <f>SUM(_xlfn.XLOOKUP(A397,'VENDA MES'!A:A,'VENDA MES'!B:B,0,0),_xlfn.XLOOKUP(A397,'VENDA MES'!E:E,'VENDA MES'!F:F,"0",0))/60</f>
        <v>1.35</v>
      </c>
      <c r="D397" s="1">
        <f>SUM(_xlfn.XLOOKUP(A397,'VENDA MES'!A:A,'VENDA MES'!B:B,"0",0),_xlfn.XLOOKUP(MEDIDAS!A397,'VENDA MES'!E:E,'VENDA MES'!F:F,"0",0),_xlfn.XLOOKUP(A397,'VENDA MES'!H:H,'VENDA MES'!I:I,"0",0))/90</f>
        <v>1.6444444444444444</v>
      </c>
      <c r="E397" s="1">
        <f>SUM(_xlfn.XLOOKUP(A397,'VENDA MES'!A:A,'VENDA MES'!B:B,"0",0),_xlfn.XLOOKUP(MEDIDAS!A397,'VENDA MES'!E:E,'VENDA MES'!F:F,"0",0),_xlfn.XLOOKUP(MEDIDAS!A397,'VENDA MES'!H:H,'VENDA MES'!I:I,"0",0),_xlfn.XLOOKUP(MEDIDAS!A397,'VENDA MES'!K:K,'VENDA MES'!L:L,"0",0))/120</f>
        <v>2.0416666666666665</v>
      </c>
      <c r="H397" s="10" t="s">
        <v>395</v>
      </c>
      <c r="I397">
        <v>10</v>
      </c>
      <c r="J397" s="7">
        <v>10</v>
      </c>
      <c r="K397" s="7">
        <v>20</v>
      </c>
      <c r="L397" s="7">
        <v>25</v>
      </c>
    </row>
    <row r="398" spans="1:12">
      <c r="A398" t="s">
        <v>397</v>
      </c>
      <c r="B398" s="1">
        <f>_xlfn.XLOOKUP(A398,'VENDA MES'!A:A,'VENDA MES'!B:B,"0",0)/30</f>
        <v>1.0666666666666667</v>
      </c>
      <c r="C398" s="1">
        <f>SUM(_xlfn.XLOOKUP(A398,'VENDA MES'!A:A,'VENDA MES'!B:B,0,0),_xlfn.XLOOKUP(A398,'VENDA MES'!E:E,'VENDA MES'!F:F,"0",0))/60</f>
        <v>1.3333333333333333</v>
      </c>
      <c r="D398" s="1">
        <f>SUM(_xlfn.XLOOKUP(A398,'VENDA MES'!A:A,'VENDA MES'!B:B,"0",0),_xlfn.XLOOKUP(MEDIDAS!A398,'VENDA MES'!E:E,'VENDA MES'!F:F,"0",0),_xlfn.XLOOKUP(A398,'VENDA MES'!H:H,'VENDA MES'!I:I,"0",0))/90</f>
        <v>1.5666666666666667</v>
      </c>
      <c r="E398" s="1">
        <f>SUM(_xlfn.XLOOKUP(A398,'VENDA MES'!A:A,'VENDA MES'!B:B,"0",0),_xlfn.XLOOKUP(MEDIDAS!A398,'VENDA MES'!E:E,'VENDA MES'!F:F,"0",0),_xlfn.XLOOKUP(MEDIDAS!A398,'VENDA MES'!H:H,'VENDA MES'!I:I,"0",0),_xlfn.XLOOKUP(MEDIDAS!A398,'VENDA MES'!K:K,'VENDA MES'!L:L,"0",0))/120</f>
        <v>2.0916666666666668</v>
      </c>
      <c r="H398" s="10" t="s">
        <v>397</v>
      </c>
      <c r="I398">
        <v>10</v>
      </c>
      <c r="J398" s="7">
        <v>10</v>
      </c>
      <c r="K398" s="7">
        <v>20</v>
      </c>
      <c r="L398" s="7">
        <v>25</v>
      </c>
    </row>
    <row r="399" spans="1:12">
      <c r="A399" t="s">
        <v>440</v>
      </c>
      <c r="B399" s="1">
        <f>_xlfn.XLOOKUP(A399,'VENDA MES'!A:A,'VENDA MES'!B:B,"0",0)/30</f>
        <v>0</v>
      </c>
      <c r="C399" s="1">
        <f>SUM(_xlfn.XLOOKUP(A399,'VENDA MES'!A:A,'VENDA MES'!B:B,0,0),_xlfn.XLOOKUP(A399,'VENDA MES'!E:E,'VENDA MES'!F:F,"0",0))/60</f>
        <v>0.8833333333333333</v>
      </c>
      <c r="D399" s="1">
        <f>SUM(_xlfn.XLOOKUP(A399,'VENDA MES'!A:A,'VENDA MES'!B:B,"0",0),_xlfn.XLOOKUP(MEDIDAS!A399,'VENDA MES'!E:E,'VENDA MES'!F:F,"0",0),_xlfn.XLOOKUP(A399,'VENDA MES'!H:H,'VENDA MES'!I:I,"0",0))/90</f>
        <v>1.3555555555555556</v>
      </c>
      <c r="E399" s="1">
        <f>SUM(_xlfn.XLOOKUP(A399,'VENDA MES'!A:A,'VENDA MES'!B:B,"0",0),_xlfn.XLOOKUP(MEDIDAS!A399,'VENDA MES'!E:E,'VENDA MES'!F:F,"0",0),_xlfn.XLOOKUP(MEDIDAS!A399,'VENDA MES'!H:H,'VENDA MES'!I:I,"0",0),_xlfn.XLOOKUP(MEDIDAS!A399,'VENDA MES'!K:K,'VENDA MES'!L:L,"0",0))/120</f>
        <v>1.2416666666666667</v>
      </c>
      <c r="H399" s="10" t="s">
        <v>440</v>
      </c>
      <c r="I399">
        <v>10</v>
      </c>
      <c r="J399" s="7">
        <v>10</v>
      </c>
      <c r="K399" s="7">
        <v>20</v>
      </c>
      <c r="L399" s="7">
        <v>25</v>
      </c>
    </row>
    <row r="400" spans="1:12">
      <c r="A400" t="s">
        <v>398</v>
      </c>
      <c r="B400" s="1">
        <f>_xlfn.XLOOKUP(A400,'VENDA MES'!A:A,'VENDA MES'!B:B,"0",0)/30</f>
        <v>1.0666666666666667</v>
      </c>
      <c r="C400" s="1">
        <f>SUM(_xlfn.XLOOKUP(A400,'VENDA MES'!A:A,'VENDA MES'!B:B,0,0),_xlfn.XLOOKUP(A400,'VENDA MES'!E:E,'VENDA MES'!F:F,"0",0))/60</f>
        <v>1.1333333333333333</v>
      </c>
      <c r="D400" s="1">
        <f>SUM(_xlfn.XLOOKUP(A400,'VENDA MES'!A:A,'VENDA MES'!B:B,"0",0),_xlfn.XLOOKUP(MEDIDAS!A400,'VENDA MES'!E:E,'VENDA MES'!F:F,"0",0),_xlfn.XLOOKUP(A400,'VENDA MES'!H:H,'VENDA MES'!I:I,"0",0))/90</f>
        <v>1.4111111111111112</v>
      </c>
      <c r="E400" s="1">
        <f>SUM(_xlfn.XLOOKUP(A400,'VENDA MES'!A:A,'VENDA MES'!B:B,"0",0),_xlfn.XLOOKUP(MEDIDAS!A400,'VENDA MES'!E:E,'VENDA MES'!F:F,"0",0),_xlfn.XLOOKUP(MEDIDAS!A400,'VENDA MES'!H:H,'VENDA MES'!I:I,"0",0),_xlfn.XLOOKUP(MEDIDAS!A400,'VENDA MES'!K:K,'VENDA MES'!L:L,"0",0))/120</f>
        <v>1.4333333333333333</v>
      </c>
      <c r="H400" s="10" t="s">
        <v>398</v>
      </c>
      <c r="I400">
        <v>10</v>
      </c>
      <c r="J400" s="7">
        <v>10</v>
      </c>
      <c r="K400" s="7">
        <v>20</v>
      </c>
      <c r="L400" s="7">
        <v>25</v>
      </c>
    </row>
    <row r="401" spans="1:12">
      <c r="A401" t="s">
        <v>399</v>
      </c>
      <c r="B401" s="1">
        <f>_xlfn.XLOOKUP(A401,'VENDA MES'!A:A,'VENDA MES'!B:B,"0",0)/30</f>
        <v>0.46666666666666667</v>
      </c>
      <c r="C401" s="1">
        <f>SUM(_xlfn.XLOOKUP(A401,'VENDA MES'!A:A,'VENDA MES'!B:B,0,0),_xlfn.XLOOKUP(A401,'VENDA MES'!E:E,'VENDA MES'!F:F,"0",0))/60</f>
        <v>0.83333333333333337</v>
      </c>
      <c r="D401" s="1">
        <f>SUM(_xlfn.XLOOKUP(A401,'VENDA MES'!A:A,'VENDA MES'!B:B,"0",0),_xlfn.XLOOKUP(MEDIDAS!A401,'VENDA MES'!E:E,'VENDA MES'!F:F,"0",0),_xlfn.XLOOKUP(A401,'VENDA MES'!H:H,'VENDA MES'!I:I,"0",0))/90</f>
        <v>1.1222222222222222</v>
      </c>
      <c r="E401" s="1">
        <f>SUM(_xlfn.XLOOKUP(A401,'VENDA MES'!A:A,'VENDA MES'!B:B,"0",0),_xlfn.XLOOKUP(MEDIDAS!A401,'VENDA MES'!E:E,'VENDA MES'!F:F,"0",0),_xlfn.XLOOKUP(MEDIDAS!A401,'VENDA MES'!H:H,'VENDA MES'!I:I,"0",0),_xlfn.XLOOKUP(MEDIDAS!A401,'VENDA MES'!K:K,'VENDA MES'!L:L,"0",0))/120</f>
        <v>1.4</v>
      </c>
      <c r="H401" s="10" t="s">
        <v>399</v>
      </c>
      <c r="I401">
        <v>10</v>
      </c>
      <c r="J401" s="7">
        <v>10</v>
      </c>
      <c r="K401" s="7">
        <v>20</v>
      </c>
      <c r="L401" s="7">
        <v>25</v>
      </c>
    </row>
    <row r="402" spans="1:12">
      <c r="A402" t="s">
        <v>400</v>
      </c>
      <c r="B402" s="1">
        <f>_xlfn.XLOOKUP(A402,'VENDA MES'!A:A,'VENDA MES'!B:B,"0",0)/30</f>
        <v>1.2</v>
      </c>
      <c r="C402" s="1">
        <f>SUM(_xlfn.XLOOKUP(A402,'VENDA MES'!A:A,'VENDA MES'!B:B,0,0),_xlfn.XLOOKUP(A402,'VENDA MES'!E:E,'VENDA MES'!F:F,"0",0))/60</f>
        <v>0.76666666666666672</v>
      </c>
      <c r="D402" s="1">
        <f>SUM(_xlfn.XLOOKUP(A402,'VENDA MES'!A:A,'VENDA MES'!B:B,"0",0),_xlfn.XLOOKUP(MEDIDAS!A402,'VENDA MES'!E:E,'VENDA MES'!F:F,"0",0),_xlfn.XLOOKUP(A402,'VENDA MES'!H:H,'VENDA MES'!I:I,"0",0))/90</f>
        <v>1.3111111111111111</v>
      </c>
      <c r="E402" s="1">
        <f>SUM(_xlfn.XLOOKUP(A402,'VENDA MES'!A:A,'VENDA MES'!B:B,"0",0),_xlfn.XLOOKUP(MEDIDAS!A402,'VENDA MES'!E:E,'VENDA MES'!F:F,"0",0),_xlfn.XLOOKUP(MEDIDAS!A402,'VENDA MES'!H:H,'VENDA MES'!I:I,"0",0),_xlfn.XLOOKUP(MEDIDAS!A402,'VENDA MES'!K:K,'VENDA MES'!L:L,"0",0))/120</f>
        <v>1.5916666666666666</v>
      </c>
      <c r="H402" s="10" t="s">
        <v>400</v>
      </c>
      <c r="I402">
        <v>10</v>
      </c>
      <c r="J402" s="7">
        <v>10</v>
      </c>
      <c r="K402" s="7">
        <v>20</v>
      </c>
      <c r="L402" s="7">
        <v>25</v>
      </c>
    </row>
    <row r="403" spans="1:12">
      <c r="A403" t="s">
        <v>401</v>
      </c>
      <c r="B403" s="1">
        <f>_xlfn.XLOOKUP(A403,'VENDA MES'!A:A,'VENDA MES'!B:B,"0",0)/30</f>
        <v>1.2666666666666666</v>
      </c>
      <c r="C403" s="1">
        <f>SUM(_xlfn.XLOOKUP(A403,'VENDA MES'!A:A,'VENDA MES'!B:B,0,0),_xlfn.XLOOKUP(A403,'VENDA MES'!E:E,'VENDA MES'!F:F,"0",0))/60</f>
        <v>1.85</v>
      </c>
      <c r="D403" s="1">
        <f>SUM(_xlfn.XLOOKUP(A403,'VENDA MES'!A:A,'VENDA MES'!B:B,"0",0),_xlfn.XLOOKUP(MEDIDAS!A403,'VENDA MES'!E:E,'VENDA MES'!F:F,"0",0),_xlfn.XLOOKUP(A403,'VENDA MES'!H:H,'VENDA MES'!I:I,"0",0))/90</f>
        <v>1.5222222222222221</v>
      </c>
      <c r="E403" s="1">
        <f>SUM(_xlfn.XLOOKUP(A403,'VENDA MES'!A:A,'VENDA MES'!B:B,"0",0),_xlfn.XLOOKUP(MEDIDAS!A403,'VENDA MES'!E:E,'VENDA MES'!F:F,"0",0),_xlfn.XLOOKUP(MEDIDAS!A403,'VENDA MES'!H:H,'VENDA MES'!I:I,"0",0),_xlfn.XLOOKUP(MEDIDAS!A403,'VENDA MES'!K:K,'VENDA MES'!L:L,"0",0))/120</f>
        <v>1.4916666666666667</v>
      </c>
      <c r="H403" s="10" t="s">
        <v>401</v>
      </c>
      <c r="I403">
        <v>10</v>
      </c>
      <c r="J403" s="7">
        <v>10</v>
      </c>
      <c r="K403" s="7">
        <v>20</v>
      </c>
      <c r="L403" s="7">
        <v>25</v>
      </c>
    </row>
    <row r="404" spans="1:12">
      <c r="A404" t="s">
        <v>402</v>
      </c>
      <c r="B404" s="1">
        <f>_xlfn.XLOOKUP(A404,'VENDA MES'!A:A,'VENDA MES'!B:B,"0",0)/30</f>
        <v>0.76666666666666672</v>
      </c>
      <c r="C404" s="1">
        <f>SUM(_xlfn.XLOOKUP(A404,'VENDA MES'!A:A,'VENDA MES'!B:B,0,0),_xlfn.XLOOKUP(A404,'VENDA MES'!E:E,'VENDA MES'!F:F,"0",0))/60</f>
        <v>1.3333333333333333</v>
      </c>
      <c r="D404" s="1">
        <f>SUM(_xlfn.XLOOKUP(A404,'VENDA MES'!A:A,'VENDA MES'!B:B,"0",0),_xlfn.XLOOKUP(MEDIDAS!A404,'VENDA MES'!E:E,'VENDA MES'!F:F,"0",0),_xlfn.XLOOKUP(A404,'VENDA MES'!H:H,'VENDA MES'!I:I,"0",0))/90</f>
        <v>1.1555555555555554</v>
      </c>
      <c r="E404" s="1">
        <f>SUM(_xlfn.XLOOKUP(A404,'VENDA MES'!A:A,'VENDA MES'!B:B,"0",0),_xlfn.XLOOKUP(MEDIDAS!A404,'VENDA MES'!E:E,'VENDA MES'!F:F,"0",0),_xlfn.XLOOKUP(MEDIDAS!A404,'VENDA MES'!H:H,'VENDA MES'!I:I,"0",0),_xlfn.XLOOKUP(MEDIDAS!A404,'VENDA MES'!K:K,'VENDA MES'!L:L,"0",0))/120</f>
        <v>1.6166666666666667</v>
      </c>
      <c r="H404" s="10" t="s">
        <v>402</v>
      </c>
      <c r="I404">
        <v>36</v>
      </c>
      <c r="J404" s="7">
        <v>36</v>
      </c>
      <c r="K404" s="7">
        <v>72</v>
      </c>
      <c r="L404" s="7">
        <v>90</v>
      </c>
    </row>
    <row r="405" spans="1:12">
      <c r="A405" t="s">
        <v>403</v>
      </c>
      <c r="B405" s="1">
        <f>_xlfn.XLOOKUP(A405,'VENDA MES'!A:A,'VENDA MES'!B:B,"0",0)/30</f>
        <v>1.2</v>
      </c>
      <c r="C405" s="1">
        <f>SUM(_xlfn.XLOOKUP(A405,'VENDA MES'!A:A,'VENDA MES'!B:B,0,0),_xlfn.XLOOKUP(A405,'VENDA MES'!E:E,'VENDA MES'!F:F,"0",0))/60</f>
        <v>1.75</v>
      </c>
      <c r="D405" s="1">
        <f>SUM(_xlfn.XLOOKUP(A405,'VENDA MES'!A:A,'VENDA MES'!B:B,"0",0),_xlfn.XLOOKUP(MEDIDAS!A405,'VENDA MES'!E:E,'VENDA MES'!F:F,"0",0),_xlfn.XLOOKUP(A405,'VENDA MES'!H:H,'VENDA MES'!I:I,"0",0))/90</f>
        <v>1.5444444444444445</v>
      </c>
      <c r="E405" s="1">
        <f>SUM(_xlfn.XLOOKUP(A405,'VENDA MES'!A:A,'VENDA MES'!B:B,"0",0),_xlfn.XLOOKUP(MEDIDAS!A405,'VENDA MES'!E:E,'VENDA MES'!F:F,"0",0),_xlfn.XLOOKUP(MEDIDAS!A405,'VENDA MES'!H:H,'VENDA MES'!I:I,"0",0),_xlfn.XLOOKUP(MEDIDAS!A405,'VENDA MES'!K:K,'VENDA MES'!L:L,"0",0))/120</f>
        <v>1.5083333333333333</v>
      </c>
      <c r="H405" s="10" t="s">
        <v>403</v>
      </c>
      <c r="I405">
        <v>36</v>
      </c>
      <c r="J405" s="7">
        <v>36</v>
      </c>
      <c r="K405" s="7">
        <v>72</v>
      </c>
      <c r="L405" s="7">
        <v>90</v>
      </c>
    </row>
    <row r="406" spans="1:12">
      <c r="A406" t="s">
        <v>404</v>
      </c>
      <c r="B406" s="1">
        <f>_xlfn.XLOOKUP(A406,'VENDA MES'!A:A,'VENDA MES'!B:B,"0",0)/30</f>
        <v>0.76666666666666672</v>
      </c>
      <c r="C406" s="1">
        <f>SUM(_xlfn.XLOOKUP(A406,'VENDA MES'!A:A,'VENDA MES'!B:B,0,0),_xlfn.XLOOKUP(A406,'VENDA MES'!E:E,'VENDA MES'!F:F,"0",0))/60</f>
        <v>1.1333333333333333</v>
      </c>
      <c r="D406" s="1">
        <f>SUM(_xlfn.XLOOKUP(A406,'VENDA MES'!A:A,'VENDA MES'!B:B,"0",0),_xlfn.XLOOKUP(MEDIDAS!A406,'VENDA MES'!E:E,'VENDA MES'!F:F,"0",0),_xlfn.XLOOKUP(A406,'VENDA MES'!H:H,'VENDA MES'!I:I,"0",0))/90</f>
        <v>1.3666666666666667</v>
      </c>
      <c r="E406" s="1">
        <f>SUM(_xlfn.XLOOKUP(A406,'VENDA MES'!A:A,'VENDA MES'!B:B,"0",0),_xlfn.XLOOKUP(MEDIDAS!A406,'VENDA MES'!E:E,'VENDA MES'!F:F,"0",0),_xlfn.XLOOKUP(MEDIDAS!A406,'VENDA MES'!H:H,'VENDA MES'!I:I,"0",0),_xlfn.XLOOKUP(MEDIDAS!A406,'VENDA MES'!K:K,'VENDA MES'!L:L,"0",0))/120</f>
        <v>1.5333333333333334</v>
      </c>
      <c r="H406" s="10" t="s">
        <v>404</v>
      </c>
      <c r="I406">
        <v>36</v>
      </c>
      <c r="J406" s="7">
        <v>36</v>
      </c>
      <c r="K406" s="7">
        <v>72</v>
      </c>
      <c r="L406" s="7">
        <v>90</v>
      </c>
    </row>
    <row r="407" spans="1:12">
      <c r="A407" t="s">
        <v>405</v>
      </c>
      <c r="B407" s="1">
        <f>_xlfn.XLOOKUP(A407,'VENDA MES'!A:A,'VENDA MES'!B:B,"0",0)/30</f>
        <v>0.4</v>
      </c>
      <c r="C407" s="1">
        <f>SUM(_xlfn.XLOOKUP(A407,'VENDA MES'!A:A,'VENDA MES'!B:B,0,0),_xlfn.XLOOKUP(A407,'VENDA MES'!E:E,'VENDA MES'!F:F,"0",0))/60</f>
        <v>1.0833333333333333</v>
      </c>
      <c r="D407" s="1">
        <f>SUM(_xlfn.XLOOKUP(A407,'VENDA MES'!A:A,'VENDA MES'!B:B,"0",0),_xlfn.XLOOKUP(MEDIDAS!A407,'VENDA MES'!E:E,'VENDA MES'!F:F,"0",0),_xlfn.XLOOKUP(A407,'VENDA MES'!H:H,'VENDA MES'!I:I,"0",0))/90</f>
        <v>1.3</v>
      </c>
      <c r="E407" s="1">
        <f>SUM(_xlfn.XLOOKUP(A407,'VENDA MES'!A:A,'VENDA MES'!B:B,"0",0),_xlfn.XLOOKUP(MEDIDAS!A407,'VENDA MES'!E:E,'VENDA MES'!F:F,"0",0),_xlfn.XLOOKUP(MEDIDAS!A407,'VENDA MES'!H:H,'VENDA MES'!I:I,"0",0),_xlfn.XLOOKUP(MEDIDAS!A407,'VENDA MES'!K:K,'VENDA MES'!L:L,"0",0))/120</f>
        <v>1.4</v>
      </c>
      <c r="H407" s="10" t="s">
        <v>405</v>
      </c>
      <c r="I407">
        <v>36</v>
      </c>
      <c r="J407" s="7">
        <v>36</v>
      </c>
      <c r="K407" s="7">
        <v>72</v>
      </c>
      <c r="L407" s="7">
        <v>90</v>
      </c>
    </row>
    <row r="408" spans="1:12">
      <c r="A408" t="s">
        <v>406</v>
      </c>
      <c r="B408" s="1">
        <f>_xlfn.XLOOKUP(A408,'VENDA MES'!A:A,'VENDA MES'!B:B,"0",0)/30</f>
        <v>0.83333333333333337</v>
      </c>
      <c r="C408" s="1">
        <f>SUM(_xlfn.XLOOKUP(A408,'VENDA MES'!A:A,'VENDA MES'!B:B,0,0),_xlfn.XLOOKUP(A408,'VENDA MES'!E:E,'VENDA MES'!F:F,"0",0))/60</f>
        <v>1.2333333333333334</v>
      </c>
      <c r="D408" s="1">
        <f>SUM(_xlfn.XLOOKUP(A408,'VENDA MES'!A:A,'VENDA MES'!B:B,"0",0),_xlfn.XLOOKUP(MEDIDAS!A408,'VENDA MES'!E:E,'VENDA MES'!F:F,"0",0),_xlfn.XLOOKUP(A408,'VENDA MES'!H:H,'VENDA MES'!I:I,"0",0))/90</f>
        <v>1.1222222222222222</v>
      </c>
      <c r="E408" s="1">
        <f>SUM(_xlfn.XLOOKUP(A408,'VENDA MES'!A:A,'VENDA MES'!B:B,"0",0),_xlfn.XLOOKUP(MEDIDAS!A408,'VENDA MES'!E:E,'VENDA MES'!F:F,"0",0),_xlfn.XLOOKUP(MEDIDAS!A408,'VENDA MES'!H:H,'VENDA MES'!I:I,"0",0),_xlfn.XLOOKUP(MEDIDAS!A408,'VENDA MES'!K:K,'VENDA MES'!L:L,"0",0))/120</f>
        <v>1.4583333333333333</v>
      </c>
      <c r="H408" s="10" t="s">
        <v>406</v>
      </c>
      <c r="I408">
        <v>36</v>
      </c>
      <c r="J408" s="7">
        <v>36</v>
      </c>
      <c r="K408" s="7">
        <v>72</v>
      </c>
      <c r="L408" s="7">
        <v>90</v>
      </c>
    </row>
    <row r="409" spans="1:12">
      <c r="A409" t="s">
        <v>451</v>
      </c>
      <c r="B409" s="1">
        <f>_xlfn.XLOOKUP(A409,'VENDA MES'!A:A,'VENDA MES'!B:B,"0",0)/30</f>
        <v>0</v>
      </c>
      <c r="C409" s="1">
        <f>SUM(_xlfn.XLOOKUP(A409,'VENDA MES'!A:A,'VENDA MES'!B:B,0,0),_xlfn.XLOOKUP(A409,'VENDA MES'!E:E,'VENDA MES'!F:F,"0",0))/60</f>
        <v>1.1833333333333333</v>
      </c>
      <c r="D409" s="1">
        <f>SUM(_xlfn.XLOOKUP(A409,'VENDA MES'!A:A,'VENDA MES'!B:B,"0",0),_xlfn.XLOOKUP(MEDIDAS!A409,'VENDA MES'!E:E,'VENDA MES'!F:F,"0",0),_xlfn.XLOOKUP(A409,'VENDA MES'!H:H,'VENDA MES'!I:I,"0",0))/90</f>
        <v>1.4444444444444444</v>
      </c>
      <c r="E409" s="1">
        <f>SUM(_xlfn.XLOOKUP(A409,'VENDA MES'!A:A,'VENDA MES'!B:B,"0",0),_xlfn.XLOOKUP(MEDIDAS!A409,'VENDA MES'!E:E,'VENDA MES'!F:F,"0",0),_xlfn.XLOOKUP(MEDIDAS!A409,'VENDA MES'!H:H,'VENDA MES'!I:I,"0",0),_xlfn.XLOOKUP(MEDIDAS!A409,'VENDA MES'!K:K,'VENDA MES'!L:L,"0",0))/120</f>
        <v>1.625</v>
      </c>
      <c r="H409" s="10" t="s">
        <v>451</v>
      </c>
      <c r="I409">
        <v>36</v>
      </c>
      <c r="J409" s="7">
        <v>36</v>
      </c>
      <c r="K409" s="7">
        <v>72</v>
      </c>
      <c r="L409" s="7">
        <v>90</v>
      </c>
    </row>
    <row r="410" spans="1:12">
      <c r="A410" t="s">
        <v>408</v>
      </c>
      <c r="B410" s="1">
        <f>_xlfn.XLOOKUP(A410,'VENDA MES'!A:A,'VENDA MES'!B:B,"0",0)/30</f>
        <v>0.5</v>
      </c>
      <c r="C410" s="1">
        <f>SUM(_xlfn.XLOOKUP(A410,'VENDA MES'!A:A,'VENDA MES'!B:B,0,0),_xlfn.XLOOKUP(A410,'VENDA MES'!E:E,'VENDA MES'!F:F,"0",0))/60</f>
        <v>1.2333333333333334</v>
      </c>
      <c r="D410" s="1">
        <f>SUM(_xlfn.XLOOKUP(A410,'VENDA MES'!A:A,'VENDA MES'!B:B,"0",0),_xlfn.XLOOKUP(MEDIDAS!A410,'VENDA MES'!E:E,'VENDA MES'!F:F,"0",0),_xlfn.XLOOKUP(A410,'VENDA MES'!H:H,'VENDA MES'!I:I,"0",0))/90</f>
        <v>1.0888888888888888</v>
      </c>
      <c r="E410" s="1">
        <f>SUM(_xlfn.XLOOKUP(A410,'VENDA MES'!A:A,'VENDA MES'!B:B,"0",0),_xlfn.XLOOKUP(MEDIDAS!A410,'VENDA MES'!E:E,'VENDA MES'!F:F,"0",0),_xlfn.XLOOKUP(MEDIDAS!A410,'VENDA MES'!H:H,'VENDA MES'!I:I,"0",0),_xlfn.XLOOKUP(MEDIDAS!A410,'VENDA MES'!K:K,'VENDA MES'!L:L,"0",0))/120</f>
        <v>1.45</v>
      </c>
      <c r="H410" s="10" t="s">
        <v>408</v>
      </c>
      <c r="I410">
        <v>36</v>
      </c>
      <c r="J410" s="7">
        <v>36</v>
      </c>
      <c r="K410" s="7">
        <v>72</v>
      </c>
      <c r="L410" s="7">
        <v>90</v>
      </c>
    </row>
    <row r="411" spans="1:12">
      <c r="A411" t="s">
        <v>409</v>
      </c>
      <c r="B411" s="1">
        <f>_xlfn.XLOOKUP(A411,'VENDA MES'!A:A,'VENDA MES'!B:B,"0",0)/30</f>
        <v>0.96666666666666667</v>
      </c>
      <c r="C411" s="1">
        <f>SUM(_xlfn.XLOOKUP(A411,'VENDA MES'!A:A,'VENDA MES'!B:B,0,0),_xlfn.XLOOKUP(A411,'VENDA MES'!E:E,'VENDA MES'!F:F,"0",0))/60</f>
        <v>1.2333333333333334</v>
      </c>
      <c r="D411" s="1">
        <f>SUM(_xlfn.XLOOKUP(A411,'VENDA MES'!A:A,'VENDA MES'!B:B,"0",0),_xlfn.XLOOKUP(MEDIDAS!A411,'VENDA MES'!E:E,'VENDA MES'!F:F,"0",0),_xlfn.XLOOKUP(A411,'VENDA MES'!H:H,'VENDA MES'!I:I,"0",0))/90</f>
        <v>1.5555555555555556</v>
      </c>
      <c r="E411" s="1">
        <f>SUM(_xlfn.XLOOKUP(A411,'VENDA MES'!A:A,'VENDA MES'!B:B,"0",0),_xlfn.XLOOKUP(MEDIDAS!A411,'VENDA MES'!E:E,'VENDA MES'!F:F,"0",0),_xlfn.XLOOKUP(MEDIDAS!A411,'VENDA MES'!H:H,'VENDA MES'!I:I,"0",0),_xlfn.XLOOKUP(MEDIDAS!A411,'VENDA MES'!K:K,'VENDA MES'!L:L,"0",0))/120</f>
        <v>1.7583333333333333</v>
      </c>
      <c r="H411" s="10" t="s">
        <v>409</v>
      </c>
      <c r="I411">
        <v>36</v>
      </c>
      <c r="J411" s="7">
        <v>36</v>
      </c>
      <c r="K411" s="7">
        <v>72</v>
      </c>
      <c r="L411" s="7">
        <v>90</v>
      </c>
    </row>
    <row r="412" spans="1:12">
      <c r="A412" t="s">
        <v>410</v>
      </c>
      <c r="B412" s="1">
        <f>_xlfn.XLOOKUP(A412,'VENDA MES'!A:A,'VENDA MES'!B:B,"0",0)/30</f>
        <v>0.66666666666666663</v>
      </c>
      <c r="C412" s="1">
        <f>SUM(_xlfn.XLOOKUP(A412,'VENDA MES'!A:A,'VENDA MES'!B:B,0,0),_xlfn.XLOOKUP(A412,'VENDA MES'!E:E,'VENDA MES'!F:F,"0",0))/60</f>
        <v>1.4</v>
      </c>
      <c r="D412" s="1">
        <f>SUM(_xlfn.XLOOKUP(A412,'VENDA MES'!A:A,'VENDA MES'!B:B,"0",0),_xlfn.XLOOKUP(MEDIDAS!A412,'VENDA MES'!E:E,'VENDA MES'!F:F,"0",0),_xlfn.XLOOKUP(A412,'VENDA MES'!H:H,'VENDA MES'!I:I,"0",0))/90</f>
        <v>1.1555555555555554</v>
      </c>
      <c r="E412" s="1">
        <f>SUM(_xlfn.XLOOKUP(A412,'VENDA MES'!A:A,'VENDA MES'!B:B,"0",0),_xlfn.XLOOKUP(MEDIDAS!A412,'VENDA MES'!E:E,'VENDA MES'!F:F,"0",0),_xlfn.XLOOKUP(MEDIDAS!A412,'VENDA MES'!H:H,'VENDA MES'!I:I,"0",0),_xlfn.XLOOKUP(MEDIDAS!A412,'VENDA MES'!K:K,'VENDA MES'!L:L,"0",0))/120</f>
        <v>1.2583333333333333</v>
      </c>
      <c r="H412" s="10" t="s">
        <v>410</v>
      </c>
      <c r="I412">
        <v>36</v>
      </c>
      <c r="J412" s="7">
        <v>36</v>
      </c>
      <c r="K412" s="7">
        <v>72</v>
      </c>
      <c r="L412" s="7">
        <v>90</v>
      </c>
    </row>
    <row r="413" spans="1:12">
      <c r="A413" t="s">
        <v>411</v>
      </c>
      <c r="B413" s="1">
        <f>_xlfn.XLOOKUP(A413,'VENDA MES'!A:A,'VENDA MES'!B:B,"0",0)/30</f>
        <v>1.2333333333333334</v>
      </c>
      <c r="C413" s="1">
        <f>SUM(_xlfn.XLOOKUP(A413,'VENDA MES'!A:A,'VENDA MES'!B:B,0,0),_xlfn.XLOOKUP(A413,'VENDA MES'!E:E,'VENDA MES'!F:F,"0",0))/60</f>
        <v>1.25</v>
      </c>
      <c r="D413" s="1">
        <f>SUM(_xlfn.XLOOKUP(A413,'VENDA MES'!A:A,'VENDA MES'!B:B,"0",0),_xlfn.XLOOKUP(MEDIDAS!A413,'VENDA MES'!E:E,'VENDA MES'!F:F,"0",0),_xlfn.XLOOKUP(A413,'VENDA MES'!H:H,'VENDA MES'!I:I,"0",0))/90</f>
        <v>1.1111111111111112</v>
      </c>
      <c r="E413" s="1">
        <f>SUM(_xlfn.XLOOKUP(A413,'VENDA MES'!A:A,'VENDA MES'!B:B,"0",0),_xlfn.XLOOKUP(MEDIDAS!A413,'VENDA MES'!E:E,'VENDA MES'!F:F,"0",0),_xlfn.XLOOKUP(MEDIDAS!A413,'VENDA MES'!H:H,'VENDA MES'!I:I,"0",0),_xlfn.XLOOKUP(MEDIDAS!A413,'VENDA MES'!K:K,'VENDA MES'!L:L,"0",0))/120</f>
        <v>1.625</v>
      </c>
      <c r="H413" s="10" t="s">
        <v>411</v>
      </c>
      <c r="I413">
        <v>36</v>
      </c>
      <c r="J413" s="7">
        <v>36</v>
      </c>
      <c r="K413" s="7">
        <v>72</v>
      </c>
      <c r="L413" s="7">
        <v>90</v>
      </c>
    </row>
    <row r="414" spans="1:12">
      <c r="A414" t="s">
        <v>412</v>
      </c>
      <c r="B414" s="1">
        <f>_xlfn.XLOOKUP(A414,'VENDA MES'!A:A,'VENDA MES'!B:B,"0",0)/30</f>
        <v>0.93333333333333335</v>
      </c>
      <c r="C414" s="1">
        <f>SUM(_xlfn.XLOOKUP(A414,'VENDA MES'!A:A,'VENDA MES'!B:B,0,0),_xlfn.XLOOKUP(A414,'VENDA MES'!E:E,'VENDA MES'!F:F,"0",0))/60</f>
        <v>1.3333333333333333</v>
      </c>
      <c r="D414" s="1">
        <f>SUM(_xlfn.XLOOKUP(A414,'VENDA MES'!A:A,'VENDA MES'!B:B,"0",0),_xlfn.XLOOKUP(MEDIDAS!A414,'VENDA MES'!E:E,'VENDA MES'!F:F,"0",0),_xlfn.XLOOKUP(A414,'VENDA MES'!H:H,'VENDA MES'!I:I,"0",0))/90</f>
        <v>1.3555555555555556</v>
      </c>
      <c r="E414" s="1">
        <f>SUM(_xlfn.XLOOKUP(A414,'VENDA MES'!A:A,'VENDA MES'!B:B,"0",0),_xlfn.XLOOKUP(MEDIDAS!A414,'VENDA MES'!E:E,'VENDA MES'!F:F,"0",0),_xlfn.XLOOKUP(MEDIDAS!A414,'VENDA MES'!H:H,'VENDA MES'!I:I,"0",0),_xlfn.XLOOKUP(MEDIDAS!A414,'VENDA MES'!K:K,'VENDA MES'!L:L,"0",0))/120</f>
        <v>1.5416666666666667</v>
      </c>
      <c r="H414" s="10" t="s">
        <v>412</v>
      </c>
      <c r="I414">
        <v>24</v>
      </c>
      <c r="J414" s="7">
        <v>24</v>
      </c>
      <c r="K414" s="7">
        <v>48</v>
      </c>
      <c r="L414" s="7">
        <v>60</v>
      </c>
    </row>
    <row r="415" spans="1:12">
      <c r="A415" t="s">
        <v>413</v>
      </c>
      <c r="B415" s="1">
        <f>_xlfn.XLOOKUP(A415,'VENDA MES'!A:A,'VENDA MES'!B:B,"0",0)/30</f>
        <v>0.5</v>
      </c>
      <c r="C415" s="1">
        <f>SUM(_xlfn.XLOOKUP(A415,'VENDA MES'!A:A,'VENDA MES'!B:B,0,0),_xlfn.XLOOKUP(A415,'VENDA MES'!E:E,'VENDA MES'!F:F,"0",0))/60</f>
        <v>1.2166666666666666</v>
      </c>
      <c r="D415" s="1">
        <f>SUM(_xlfn.XLOOKUP(A415,'VENDA MES'!A:A,'VENDA MES'!B:B,"0",0),_xlfn.XLOOKUP(MEDIDAS!A415,'VENDA MES'!E:E,'VENDA MES'!F:F,"0",0),_xlfn.XLOOKUP(A415,'VENDA MES'!H:H,'VENDA MES'!I:I,"0",0))/90</f>
        <v>1.4555555555555555</v>
      </c>
      <c r="E415" s="1">
        <f>SUM(_xlfn.XLOOKUP(A415,'VENDA MES'!A:A,'VENDA MES'!B:B,"0",0),_xlfn.XLOOKUP(MEDIDAS!A415,'VENDA MES'!E:E,'VENDA MES'!F:F,"0",0),_xlfn.XLOOKUP(MEDIDAS!A415,'VENDA MES'!H:H,'VENDA MES'!I:I,"0",0),_xlfn.XLOOKUP(MEDIDAS!A415,'VENDA MES'!K:K,'VENDA MES'!L:L,"0",0))/120</f>
        <v>1.6333333333333333</v>
      </c>
      <c r="H415" s="10" t="s">
        <v>413</v>
      </c>
      <c r="I415">
        <v>24</v>
      </c>
      <c r="J415" s="7">
        <v>24</v>
      </c>
      <c r="K415" s="7">
        <v>48</v>
      </c>
      <c r="L415" s="7">
        <v>60</v>
      </c>
    </row>
    <row r="416" spans="1:12">
      <c r="A416" t="s">
        <v>414</v>
      </c>
      <c r="B416" s="1">
        <f>_xlfn.XLOOKUP(A416,'VENDA MES'!A:A,'VENDA MES'!B:B,"0",0)/30</f>
        <v>0.5</v>
      </c>
      <c r="C416" s="1">
        <f>SUM(_xlfn.XLOOKUP(A416,'VENDA MES'!A:A,'VENDA MES'!B:B,0,0),_xlfn.XLOOKUP(A416,'VENDA MES'!E:E,'VENDA MES'!F:F,"0",0))/60</f>
        <v>1.05</v>
      </c>
      <c r="D416" s="1">
        <f>SUM(_xlfn.XLOOKUP(A416,'VENDA MES'!A:A,'VENDA MES'!B:B,"0",0),_xlfn.XLOOKUP(MEDIDAS!A416,'VENDA MES'!E:E,'VENDA MES'!F:F,"0",0),_xlfn.XLOOKUP(A416,'VENDA MES'!H:H,'VENDA MES'!I:I,"0",0))/90</f>
        <v>1.2222222222222223</v>
      </c>
      <c r="E416" s="1">
        <f>SUM(_xlfn.XLOOKUP(A416,'VENDA MES'!A:A,'VENDA MES'!B:B,"0",0),_xlfn.XLOOKUP(MEDIDAS!A416,'VENDA MES'!E:E,'VENDA MES'!F:F,"0",0),_xlfn.XLOOKUP(MEDIDAS!A416,'VENDA MES'!H:H,'VENDA MES'!I:I,"0",0),_xlfn.XLOOKUP(MEDIDAS!A416,'VENDA MES'!K:K,'VENDA MES'!L:L,"0",0))/120</f>
        <v>1.375</v>
      </c>
      <c r="H416" s="10" t="s">
        <v>414</v>
      </c>
      <c r="I416">
        <v>24</v>
      </c>
      <c r="J416" s="7">
        <v>24</v>
      </c>
      <c r="K416" s="7">
        <v>48</v>
      </c>
      <c r="L416" s="7">
        <v>60</v>
      </c>
    </row>
    <row r="417" spans="1:12">
      <c r="A417" t="s">
        <v>415</v>
      </c>
      <c r="B417" s="1">
        <f>_xlfn.XLOOKUP(A417,'VENDA MES'!A:A,'VENDA MES'!B:B,"0",0)/30</f>
        <v>0.76666666666666672</v>
      </c>
      <c r="C417" s="1">
        <f>SUM(_xlfn.XLOOKUP(A417,'VENDA MES'!A:A,'VENDA MES'!B:B,0,0),_xlfn.XLOOKUP(A417,'VENDA MES'!E:E,'VENDA MES'!F:F,"0",0))/60</f>
        <v>0.66666666666666663</v>
      </c>
      <c r="D417" s="1">
        <f>SUM(_xlfn.XLOOKUP(A417,'VENDA MES'!A:A,'VENDA MES'!B:B,"0",0),_xlfn.XLOOKUP(MEDIDAS!A417,'VENDA MES'!E:E,'VENDA MES'!F:F,"0",0),_xlfn.XLOOKUP(A417,'VENDA MES'!H:H,'VENDA MES'!I:I,"0",0))/90</f>
        <v>0.75555555555555554</v>
      </c>
      <c r="E417" s="1">
        <f>SUM(_xlfn.XLOOKUP(A417,'VENDA MES'!A:A,'VENDA MES'!B:B,"0",0),_xlfn.XLOOKUP(MEDIDAS!A417,'VENDA MES'!E:E,'VENDA MES'!F:F,"0",0),_xlfn.XLOOKUP(MEDIDAS!A417,'VENDA MES'!H:H,'VENDA MES'!I:I,"0",0),_xlfn.XLOOKUP(MEDIDAS!A417,'VENDA MES'!K:K,'VENDA MES'!L:L,"0",0))/120</f>
        <v>1.4</v>
      </c>
      <c r="H417" s="10" t="s">
        <v>415</v>
      </c>
      <c r="I417">
        <v>24</v>
      </c>
      <c r="J417" s="7">
        <v>24</v>
      </c>
      <c r="K417" s="7">
        <v>48</v>
      </c>
      <c r="L417" s="7">
        <v>60</v>
      </c>
    </row>
    <row r="418" spans="1:12">
      <c r="A418" t="s">
        <v>416</v>
      </c>
      <c r="B418" s="1">
        <f>_xlfn.XLOOKUP(A418,'VENDA MES'!A:A,'VENDA MES'!B:B,"0",0)/30</f>
        <v>1.0333333333333334</v>
      </c>
      <c r="C418" s="1">
        <f>SUM(_xlfn.XLOOKUP(A418,'VENDA MES'!A:A,'VENDA MES'!B:B,0,0),_xlfn.XLOOKUP(A418,'VENDA MES'!E:E,'VENDA MES'!F:F,"0",0))/60</f>
        <v>1.5333333333333334</v>
      </c>
      <c r="D418" s="1">
        <f>SUM(_xlfn.XLOOKUP(A418,'VENDA MES'!A:A,'VENDA MES'!B:B,"0",0),_xlfn.XLOOKUP(MEDIDAS!A418,'VENDA MES'!E:E,'VENDA MES'!F:F,"0",0),_xlfn.XLOOKUP(A418,'VENDA MES'!H:H,'VENDA MES'!I:I,"0",0))/90</f>
        <v>1.5666666666666667</v>
      </c>
      <c r="E418" s="1">
        <f>SUM(_xlfn.XLOOKUP(A418,'VENDA MES'!A:A,'VENDA MES'!B:B,"0",0),_xlfn.XLOOKUP(MEDIDAS!A418,'VENDA MES'!E:E,'VENDA MES'!F:F,"0",0),_xlfn.XLOOKUP(MEDIDAS!A418,'VENDA MES'!H:H,'VENDA MES'!I:I,"0",0),_xlfn.XLOOKUP(MEDIDAS!A418,'VENDA MES'!K:K,'VENDA MES'!L:L,"0",0))/120</f>
        <v>1.7416666666666667</v>
      </c>
      <c r="H418" s="10" t="s">
        <v>416</v>
      </c>
      <c r="I418">
        <v>24</v>
      </c>
      <c r="J418" s="7">
        <v>24</v>
      </c>
      <c r="K418" s="7">
        <v>48</v>
      </c>
      <c r="L418" s="7">
        <v>60</v>
      </c>
    </row>
    <row r="419" spans="1:12">
      <c r="A419" t="s">
        <v>462</v>
      </c>
      <c r="B419" s="1">
        <f>_xlfn.XLOOKUP(A419,'VENDA MES'!A:A,'VENDA MES'!B:B,"0",0)/30</f>
        <v>0</v>
      </c>
      <c r="C419" s="1">
        <f>SUM(_xlfn.XLOOKUP(A419,'VENDA MES'!A:A,'VENDA MES'!B:B,0,0),_xlfn.XLOOKUP(A419,'VENDA MES'!E:E,'VENDA MES'!F:F,"0",0))/60</f>
        <v>0.75</v>
      </c>
      <c r="D419" s="1">
        <f>SUM(_xlfn.XLOOKUP(A419,'VENDA MES'!A:A,'VENDA MES'!B:B,"0",0),_xlfn.XLOOKUP(MEDIDAS!A419,'VENDA MES'!E:E,'VENDA MES'!F:F,"0",0),_xlfn.XLOOKUP(A419,'VENDA MES'!H:H,'VENDA MES'!I:I,"0",0))/90</f>
        <v>1.1666666666666667</v>
      </c>
      <c r="E419" s="1">
        <f>SUM(_xlfn.XLOOKUP(A419,'VENDA MES'!A:A,'VENDA MES'!B:B,"0",0),_xlfn.XLOOKUP(MEDIDAS!A419,'VENDA MES'!E:E,'VENDA MES'!F:F,"0",0),_xlfn.XLOOKUP(MEDIDAS!A419,'VENDA MES'!H:H,'VENDA MES'!I:I,"0",0),_xlfn.XLOOKUP(MEDIDAS!A419,'VENDA MES'!K:K,'VENDA MES'!L:L,"0",0))/120</f>
        <v>1.7250000000000001</v>
      </c>
      <c r="H419" s="10" t="s">
        <v>462</v>
      </c>
      <c r="I419">
        <v>24</v>
      </c>
      <c r="J419" s="7">
        <v>24</v>
      </c>
      <c r="K419" s="7">
        <v>48</v>
      </c>
      <c r="L419" s="7">
        <v>60</v>
      </c>
    </row>
    <row r="420" spans="1:12">
      <c r="A420" t="s">
        <v>417</v>
      </c>
      <c r="B420" s="1">
        <f>_xlfn.XLOOKUP(A420,'VENDA MES'!A:A,'VENDA MES'!B:B,"0",0)/30</f>
        <v>0.33333333333333331</v>
      </c>
      <c r="C420" s="1">
        <f>SUM(_xlfn.XLOOKUP(A420,'VENDA MES'!A:A,'VENDA MES'!B:B,0,0),_xlfn.XLOOKUP(A420,'VENDA MES'!E:E,'VENDA MES'!F:F,"0",0))/60</f>
        <v>1.0166666666666666</v>
      </c>
      <c r="D420" s="1">
        <f>SUM(_xlfn.XLOOKUP(A420,'VENDA MES'!A:A,'VENDA MES'!B:B,"0",0),_xlfn.XLOOKUP(MEDIDAS!A420,'VENDA MES'!E:E,'VENDA MES'!F:F,"0",0),_xlfn.XLOOKUP(A420,'VENDA MES'!H:H,'VENDA MES'!I:I,"0",0))/90</f>
        <v>1.0888888888888888</v>
      </c>
      <c r="E420" s="1">
        <f>SUM(_xlfn.XLOOKUP(A420,'VENDA MES'!A:A,'VENDA MES'!B:B,"0",0),_xlfn.XLOOKUP(MEDIDAS!A420,'VENDA MES'!E:E,'VENDA MES'!F:F,"0",0),_xlfn.XLOOKUP(MEDIDAS!A420,'VENDA MES'!H:H,'VENDA MES'!I:I,"0",0),_xlfn.XLOOKUP(MEDIDAS!A420,'VENDA MES'!K:K,'VENDA MES'!L:L,"0",0))/120</f>
        <v>1.3083333333333333</v>
      </c>
      <c r="H420" s="10" t="s">
        <v>417</v>
      </c>
      <c r="I420">
        <v>24</v>
      </c>
      <c r="J420" s="7">
        <v>24</v>
      </c>
      <c r="K420" s="7">
        <v>48</v>
      </c>
      <c r="L420" s="7">
        <v>60</v>
      </c>
    </row>
    <row r="421" spans="1:12">
      <c r="A421" t="s">
        <v>419</v>
      </c>
      <c r="B421" s="1">
        <f>_xlfn.XLOOKUP(A421,'VENDA MES'!A:A,'VENDA MES'!B:B,"0",0)/30</f>
        <v>0.36666666666666664</v>
      </c>
      <c r="C421" s="1">
        <f>SUM(_xlfn.XLOOKUP(A421,'VENDA MES'!A:A,'VENDA MES'!B:B,0,0),_xlfn.XLOOKUP(A421,'VENDA MES'!E:E,'VENDA MES'!F:F,"0",0))/60</f>
        <v>0.71666666666666667</v>
      </c>
      <c r="D421" s="1">
        <f>SUM(_xlfn.XLOOKUP(A421,'VENDA MES'!A:A,'VENDA MES'!B:B,"0",0),_xlfn.XLOOKUP(MEDIDAS!A421,'VENDA MES'!E:E,'VENDA MES'!F:F,"0",0),_xlfn.XLOOKUP(A421,'VENDA MES'!H:H,'VENDA MES'!I:I,"0",0))/90</f>
        <v>1.2444444444444445</v>
      </c>
      <c r="E421" s="1">
        <f>SUM(_xlfn.XLOOKUP(A421,'VENDA MES'!A:A,'VENDA MES'!B:B,"0",0),_xlfn.XLOOKUP(MEDIDAS!A421,'VENDA MES'!E:E,'VENDA MES'!F:F,"0",0),_xlfn.XLOOKUP(MEDIDAS!A421,'VENDA MES'!H:H,'VENDA MES'!I:I,"0",0),_xlfn.XLOOKUP(MEDIDAS!A421,'VENDA MES'!K:K,'VENDA MES'!L:L,"0",0))/120</f>
        <v>1.5833333333333333</v>
      </c>
      <c r="H421" s="10" t="s">
        <v>419</v>
      </c>
      <c r="I421">
        <v>24</v>
      </c>
      <c r="J421" s="7">
        <v>24</v>
      </c>
      <c r="K421" s="7">
        <v>48</v>
      </c>
      <c r="L421" s="7">
        <v>60</v>
      </c>
    </row>
    <row r="422" spans="1:12">
      <c r="A422" t="s">
        <v>420</v>
      </c>
      <c r="B422" s="1">
        <f>_xlfn.XLOOKUP(A422,'VENDA MES'!A:A,'VENDA MES'!B:B,"0",0)/30</f>
        <v>0.46666666666666667</v>
      </c>
      <c r="C422" s="1">
        <f>SUM(_xlfn.XLOOKUP(A422,'VENDA MES'!A:A,'VENDA MES'!B:B,0,0),_xlfn.XLOOKUP(A422,'VENDA MES'!E:E,'VENDA MES'!F:F,"0",0))/60</f>
        <v>0.95</v>
      </c>
      <c r="D422" s="1">
        <f>SUM(_xlfn.XLOOKUP(A422,'VENDA MES'!A:A,'VENDA MES'!B:B,"0",0),_xlfn.XLOOKUP(MEDIDAS!A422,'VENDA MES'!E:E,'VENDA MES'!F:F,"0",0),_xlfn.XLOOKUP(A422,'VENDA MES'!H:H,'VENDA MES'!I:I,"0",0))/90</f>
        <v>1.1888888888888889</v>
      </c>
      <c r="E422" s="1">
        <f>SUM(_xlfn.XLOOKUP(A422,'VENDA MES'!A:A,'VENDA MES'!B:B,"0",0),_xlfn.XLOOKUP(MEDIDAS!A422,'VENDA MES'!E:E,'VENDA MES'!F:F,"0",0),_xlfn.XLOOKUP(MEDIDAS!A422,'VENDA MES'!H:H,'VENDA MES'!I:I,"0",0),_xlfn.XLOOKUP(MEDIDAS!A422,'VENDA MES'!K:K,'VENDA MES'!L:L,"0",0))/120</f>
        <v>1.3916666666666666</v>
      </c>
      <c r="H422" s="10" t="s">
        <v>420</v>
      </c>
      <c r="I422">
        <v>24</v>
      </c>
      <c r="J422" s="7">
        <v>24</v>
      </c>
      <c r="K422" s="7">
        <v>48</v>
      </c>
      <c r="L422" s="7">
        <v>60</v>
      </c>
    </row>
    <row r="423" spans="1:12">
      <c r="A423" t="s">
        <v>421</v>
      </c>
      <c r="B423" s="1">
        <f>_xlfn.XLOOKUP(A423,'VENDA MES'!A:A,'VENDA MES'!B:B,"0",0)/30</f>
        <v>1.4</v>
      </c>
      <c r="C423" s="1">
        <f>SUM(_xlfn.XLOOKUP(A423,'VENDA MES'!A:A,'VENDA MES'!B:B,0,0),_xlfn.XLOOKUP(A423,'VENDA MES'!E:E,'VENDA MES'!F:F,"0",0))/60</f>
        <v>1.1833333333333333</v>
      </c>
      <c r="D423" s="1">
        <f>SUM(_xlfn.XLOOKUP(A423,'VENDA MES'!A:A,'VENDA MES'!B:B,"0",0),_xlfn.XLOOKUP(MEDIDAS!A423,'VENDA MES'!E:E,'VENDA MES'!F:F,"0",0),_xlfn.XLOOKUP(A423,'VENDA MES'!H:H,'VENDA MES'!I:I,"0",0))/90</f>
        <v>1.711111111111111</v>
      </c>
      <c r="E423" s="1">
        <f>SUM(_xlfn.XLOOKUP(A423,'VENDA MES'!A:A,'VENDA MES'!B:B,"0",0),_xlfn.XLOOKUP(MEDIDAS!A423,'VENDA MES'!E:E,'VENDA MES'!F:F,"0",0),_xlfn.XLOOKUP(MEDIDAS!A423,'VENDA MES'!H:H,'VENDA MES'!I:I,"0",0),_xlfn.XLOOKUP(MEDIDAS!A423,'VENDA MES'!K:K,'VENDA MES'!L:L,"0",0))/120</f>
        <v>2.1666666666666665</v>
      </c>
      <c r="H423" s="10" t="s">
        <v>421</v>
      </c>
      <c r="I423">
        <v>24</v>
      </c>
      <c r="J423" s="7">
        <v>24</v>
      </c>
      <c r="K423" s="7">
        <v>48</v>
      </c>
      <c r="L423" s="7">
        <v>60</v>
      </c>
    </row>
    <row r="424" spans="1:12">
      <c r="A424" t="s">
        <v>422</v>
      </c>
      <c r="B424" s="1">
        <f>_xlfn.XLOOKUP(A424,'VENDA MES'!A:A,'VENDA MES'!B:B,"0",0)/30</f>
        <v>1.5</v>
      </c>
      <c r="C424" s="1">
        <f>SUM(_xlfn.XLOOKUP(A424,'VENDA MES'!A:A,'VENDA MES'!B:B,0,0),_xlfn.XLOOKUP(A424,'VENDA MES'!E:E,'VENDA MES'!F:F,"0",0))/60</f>
        <v>1.2</v>
      </c>
      <c r="D424" s="1">
        <f>SUM(_xlfn.XLOOKUP(A424,'VENDA MES'!A:A,'VENDA MES'!B:B,"0",0),_xlfn.XLOOKUP(MEDIDAS!A424,'VENDA MES'!E:E,'VENDA MES'!F:F,"0",0),_xlfn.XLOOKUP(A424,'VENDA MES'!H:H,'VENDA MES'!I:I,"0",0))/90</f>
        <v>1.4888888888888889</v>
      </c>
      <c r="E424" s="1">
        <f>SUM(_xlfn.XLOOKUP(A424,'VENDA MES'!A:A,'VENDA MES'!B:B,"0",0),_xlfn.XLOOKUP(MEDIDAS!A424,'VENDA MES'!E:E,'VENDA MES'!F:F,"0",0),_xlfn.XLOOKUP(MEDIDAS!A424,'VENDA MES'!H:H,'VENDA MES'!I:I,"0",0),_xlfn.XLOOKUP(MEDIDAS!A424,'VENDA MES'!K:K,'VENDA MES'!L:L,"0",0))/120</f>
        <v>1.4416666666666667</v>
      </c>
      <c r="H424" s="10" t="s">
        <v>422</v>
      </c>
      <c r="I424">
        <v>60</v>
      </c>
      <c r="J424" s="7">
        <v>60</v>
      </c>
      <c r="K424" s="7">
        <v>120</v>
      </c>
      <c r="L424" s="7">
        <v>150</v>
      </c>
    </row>
    <row r="425" spans="1:12">
      <c r="A425" t="s">
        <v>423</v>
      </c>
      <c r="B425" s="1">
        <f>_xlfn.XLOOKUP(A425,'VENDA MES'!A:A,'VENDA MES'!B:B,"0",0)/30</f>
        <v>0.96666666666666667</v>
      </c>
      <c r="C425" s="1">
        <f>SUM(_xlfn.XLOOKUP(A425,'VENDA MES'!A:A,'VENDA MES'!B:B,0,0),_xlfn.XLOOKUP(A425,'VENDA MES'!E:E,'VENDA MES'!F:F,"0",0))/60</f>
        <v>1.05</v>
      </c>
      <c r="D425" s="1">
        <f>SUM(_xlfn.XLOOKUP(A425,'VENDA MES'!A:A,'VENDA MES'!B:B,"0",0),_xlfn.XLOOKUP(MEDIDAS!A425,'VENDA MES'!E:E,'VENDA MES'!F:F,"0",0),_xlfn.XLOOKUP(A425,'VENDA MES'!H:H,'VENDA MES'!I:I,"0",0))/90</f>
        <v>1.4444444444444444</v>
      </c>
      <c r="E425" s="1">
        <f>SUM(_xlfn.XLOOKUP(A425,'VENDA MES'!A:A,'VENDA MES'!B:B,"0",0),_xlfn.XLOOKUP(MEDIDAS!A425,'VENDA MES'!E:E,'VENDA MES'!F:F,"0",0),_xlfn.XLOOKUP(MEDIDAS!A425,'VENDA MES'!H:H,'VENDA MES'!I:I,"0",0),_xlfn.XLOOKUP(MEDIDAS!A425,'VENDA MES'!K:K,'VENDA MES'!L:L,"0",0))/120</f>
        <v>1.7833333333333334</v>
      </c>
      <c r="H425" s="10" t="s">
        <v>423</v>
      </c>
      <c r="I425">
        <v>60</v>
      </c>
      <c r="J425" s="7">
        <v>60</v>
      </c>
      <c r="K425" s="7">
        <v>120</v>
      </c>
      <c r="L425" s="7">
        <v>150</v>
      </c>
    </row>
    <row r="426" spans="1:12">
      <c r="A426" t="s">
        <v>424</v>
      </c>
      <c r="B426" s="1">
        <f>_xlfn.XLOOKUP(A426,'VENDA MES'!A:A,'VENDA MES'!B:B,"0",0)/30</f>
        <v>0.6</v>
      </c>
      <c r="C426" s="1">
        <f>SUM(_xlfn.XLOOKUP(A426,'VENDA MES'!A:A,'VENDA MES'!B:B,0,0),_xlfn.XLOOKUP(A426,'VENDA MES'!E:E,'VENDA MES'!F:F,"0",0))/60</f>
        <v>1.2</v>
      </c>
      <c r="D426" s="1">
        <f>SUM(_xlfn.XLOOKUP(A426,'VENDA MES'!A:A,'VENDA MES'!B:B,"0",0),_xlfn.XLOOKUP(MEDIDAS!A426,'VENDA MES'!E:E,'VENDA MES'!F:F,"0",0),_xlfn.XLOOKUP(A426,'VENDA MES'!H:H,'VENDA MES'!I:I,"0",0))/90</f>
        <v>1.1666666666666667</v>
      </c>
      <c r="E426" s="1">
        <f>SUM(_xlfn.XLOOKUP(A426,'VENDA MES'!A:A,'VENDA MES'!B:B,"0",0),_xlfn.XLOOKUP(MEDIDAS!A426,'VENDA MES'!E:E,'VENDA MES'!F:F,"0",0),_xlfn.XLOOKUP(MEDIDAS!A426,'VENDA MES'!H:H,'VENDA MES'!I:I,"0",0),_xlfn.XLOOKUP(MEDIDAS!A426,'VENDA MES'!K:K,'VENDA MES'!L:L,"0",0))/120</f>
        <v>1.2666666666666666</v>
      </c>
      <c r="H426" s="10" t="s">
        <v>424</v>
      </c>
      <c r="I426">
        <v>60</v>
      </c>
      <c r="J426" s="7">
        <v>60</v>
      </c>
      <c r="K426" s="7">
        <v>120</v>
      </c>
      <c r="L426" s="7">
        <v>150</v>
      </c>
    </row>
    <row r="427" spans="1:12">
      <c r="A427" t="s">
        <v>425</v>
      </c>
      <c r="B427" s="1">
        <f>_xlfn.XLOOKUP(A427,'VENDA MES'!A:A,'VENDA MES'!B:B,"0",0)/30</f>
        <v>0.3</v>
      </c>
      <c r="C427" s="1">
        <f>SUM(_xlfn.XLOOKUP(A427,'VENDA MES'!A:A,'VENDA MES'!B:B,0,0),_xlfn.XLOOKUP(A427,'VENDA MES'!E:E,'VENDA MES'!F:F,"0",0))/60</f>
        <v>1.7833333333333334</v>
      </c>
      <c r="D427" s="1">
        <f>SUM(_xlfn.XLOOKUP(A427,'VENDA MES'!A:A,'VENDA MES'!B:B,"0",0),_xlfn.XLOOKUP(MEDIDAS!A427,'VENDA MES'!E:E,'VENDA MES'!F:F,"0",0),_xlfn.XLOOKUP(A427,'VENDA MES'!H:H,'VENDA MES'!I:I,"0",0))/90</f>
        <v>1.3444444444444446</v>
      </c>
      <c r="E427" s="1">
        <f>SUM(_xlfn.XLOOKUP(A427,'VENDA MES'!A:A,'VENDA MES'!B:B,"0",0),_xlfn.XLOOKUP(MEDIDAS!A427,'VENDA MES'!E:E,'VENDA MES'!F:F,"0",0),_xlfn.XLOOKUP(MEDIDAS!A427,'VENDA MES'!H:H,'VENDA MES'!I:I,"0",0),_xlfn.XLOOKUP(MEDIDAS!A427,'VENDA MES'!K:K,'VENDA MES'!L:L,"0",0))/120</f>
        <v>1.3333333333333333</v>
      </c>
      <c r="H427" s="10" t="s">
        <v>425</v>
      </c>
      <c r="I427">
        <v>60</v>
      </c>
      <c r="J427" s="7">
        <v>60</v>
      </c>
      <c r="K427" s="7">
        <v>120</v>
      </c>
      <c r="L427" s="7">
        <v>150</v>
      </c>
    </row>
    <row r="428" spans="1:12">
      <c r="A428" t="s">
        <v>426</v>
      </c>
      <c r="B428" s="1">
        <f>_xlfn.XLOOKUP(A428,'VENDA MES'!A:A,'VENDA MES'!B:B,"0",0)/30</f>
        <v>1.2</v>
      </c>
      <c r="C428" s="1">
        <f>SUM(_xlfn.XLOOKUP(A428,'VENDA MES'!A:A,'VENDA MES'!B:B,0,0),_xlfn.XLOOKUP(A428,'VENDA MES'!E:E,'VENDA MES'!F:F,"0",0))/60</f>
        <v>1.9166666666666667</v>
      </c>
      <c r="D428" s="1">
        <f>SUM(_xlfn.XLOOKUP(A428,'VENDA MES'!A:A,'VENDA MES'!B:B,"0",0),_xlfn.XLOOKUP(MEDIDAS!A428,'VENDA MES'!E:E,'VENDA MES'!F:F,"0",0),_xlfn.XLOOKUP(A428,'VENDA MES'!H:H,'VENDA MES'!I:I,"0",0))/90</f>
        <v>1.6</v>
      </c>
      <c r="E428" s="1">
        <f>SUM(_xlfn.XLOOKUP(A428,'VENDA MES'!A:A,'VENDA MES'!B:B,"0",0),_xlfn.XLOOKUP(MEDIDAS!A428,'VENDA MES'!E:E,'VENDA MES'!F:F,"0",0),_xlfn.XLOOKUP(MEDIDAS!A428,'VENDA MES'!H:H,'VENDA MES'!I:I,"0",0),_xlfn.XLOOKUP(MEDIDAS!A428,'VENDA MES'!K:K,'VENDA MES'!L:L,"0",0))/120</f>
        <v>1.875</v>
      </c>
      <c r="H428" s="10" t="s">
        <v>426</v>
      </c>
      <c r="I428">
        <v>60</v>
      </c>
      <c r="J428" s="7">
        <v>60</v>
      </c>
      <c r="K428" s="7">
        <v>120</v>
      </c>
      <c r="L428" s="7">
        <v>150</v>
      </c>
    </row>
    <row r="429" spans="1:12">
      <c r="A429" t="s">
        <v>473</v>
      </c>
      <c r="B429" s="1">
        <f>_xlfn.XLOOKUP(A429,'VENDA MES'!A:A,'VENDA MES'!B:B,"0",0)/30</f>
        <v>0</v>
      </c>
      <c r="C429" s="1">
        <f>SUM(_xlfn.XLOOKUP(A429,'VENDA MES'!A:A,'VENDA MES'!B:B,0,0),_xlfn.XLOOKUP(A429,'VENDA MES'!E:E,'VENDA MES'!F:F,"0",0))/60</f>
        <v>0.73333333333333328</v>
      </c>
      <c r="D429" s="1">
        <f>SUM(_xlfn.XLOOKUP(A429,'VENDA MES'!A:A,'VENDA MES'!B:B,"0",0),_xlfn.XLOOKUP(MEDIDAS!A429,'VENDA MES'!E:E,'VENDA MES'!F:F,"0",0),_xlfn.XLOOKUP(A429,'VENDA MES'!H:H,'VENDA MES'!I:I,"0",0))/90</f>
        <v>0.85555555555555551</v>
      </c>
      <c r="E429" s="1">
        <f>SUM(_xlfn.XLOOKUP(A429,'VENDA MES'!A:A,'VENDA MES'!B:B,"0",0),_xlfn.XLOOKUP(MEDIDAS!A429,'VENDA MES'!E:E,'VENDA MES'!F:F,"0",0),_xlfn.XLOOKUP(MEDIDAS!A429,'VENDA MES'!H:H,'VENDA MES'!I:I,"0",0),_xlfn.XLOOKUP(MEDIDAS!A429,'VENDA MES'!K:K,'VENDA MES'!L:L,"0",0))/120</f>
        <v>1.375</v>
      </c>
      <c r="H429" s="10" t="s">
        <v>473</v>
      </c>
      <c r="I429">
        <v>60</v>
      </c>
      <c r="J429" s="7">
        <v>60</v>
      </c>
      <c r="K429" s="7">
        <v>120</v>
      </c>
      <c r="L429" s="7">
        <v>150</v>
      </c>
    </row>
    <row r="430" spans="1:12">
      <c r="A430" t="s">
        <v>427</v>
      </c>
      <c r="B430" s="1">
        <f>_xlfn.XLOOKUP(A430,'VENDA MES'!A:A,'VENDA MES'!B:B,"0",0)/30</f>
        <v>1.1000000000000001</v>
      </c>
      <c r="C430" s="1">
        <f>SUM(_xlfn.XLOOKUP(A430,'VENDA MES'!A:A,'VENDA MES'!B:B,0,0),_xlfn.XLOOKUP(A430,'VENDA MES'!E:E,'VENDA MES'!F:F,"0",0))/60</f>
        <v>1.4333333333333333</v>
      </c>
      <c r="D430" s="1">
        <f>SUM(_xlfn.XLOOKUP(A430,'VENDA MES'!A:A,'VENDA MES'!B:B,"0",0),_xlfn.XLOOKUP(MEDIDAS!A430,'VENDA MES'!E:E,'VENDA MES'!F:F,"0",0),_xlfn.XLOOKUP(A430,'VENDA MES'!H:H,'VENDA MES'!I:I,"0",0))/90</f>
        <v>1.5666666666666667</v>
      </c>
      <c r="E430" s="1">
        <f>SUM(_xlfn.XLOOKUP(A430,'VENDA MES'!A:A,'VENDA MES'!B:B,"0",0),_xlfn.XLOOKUP(MEDIDAS!A430,'VENDA MES'!E:E,'VENDA MES'!F:F,"0",0),_xlfn.XLOOKUP(MEDIDAS!A430,'VENDA MES'!H:H,'VENDA MES'!I:I,"0",0),_xlfn.XLOOKUP(MEDIDAS!A430,'VENDA MES'!K:K,'VENDA MES'!L:L,"0",0))/120</f>
        <v>2.0333333333333332</v>
      </c>
      <c r="H430" s="10" t="s">
        <v>427</v>
      </c>
      <c r="I430">
        <v>60</v>
      </c>
      <c r="J430" s="7">
        <v>60</v>
      </c>
      <c r="K430" s="7">
        <v>120</v>
      </c>
      <c r="L430" s="7">
        <v>150</v>
      </c>
    </row>
    <row r="431" spans="1:12">
      <c r="A431" t="s">
        <v>428</v>
      </c>
      <c r="B431" s="1">
        <f>_xlfn.XLOOKUP(A431,'VENDA MES'!A:A,'VENDA MES'!B:B,"0",0)/30</f>
        <v>0.4</v>
      </c>
      <c r="C431" s="1">
        <f>SUM(_xlfn.XLOOKUP(A431,'VENDA MES'!A:A,'VENDA MES'!B:B,0,0),_xlfn.XLOOKUP(A431,'VENDA MES'!E:E,'VENDA MES'!F:F,"0",0))/60</f>
        <v>0.68333333333333335</v>
      </c>
      <c r="D431" s="1">
        <f>SUM(_xlfn.XLOOKUP(A431,'VENDA MES'!A:A,'VENDA MES'!B:B,"0",0),_xlfn.XLOOKUP(MEDIDAS!A431,'VENDA MES'!E:E,'VENDA MES'!F:F,"0",0),_xlfn.XLOOKUP(A431,'VENDA MES'!H:H,'VENDA MES'!I:I,"0",0))/90</f>
        <v>1.3333333333333333</v>
      </c>
      <c r="E431" s="1">
        <f>SUM(_xlfn.XLOOKUP(A431,'VENDA MES'!A:A,'VENDA MES'!B:B,"0",0),_xlfn.XLOOKUP(MEDIDAS!A431,'VENDA MES'!E:E,'VENDA MES'!F:F,"0",0),_xlfn.XLOOKUP(MEDIDAS!A431,'VENDA MES'!H:H,'VENDA MES'!I:I,"0",0),_xlfn.XLOOKUP(MEDIDAS!A431,'VENDA MES'!K:K,'VENDA MES'!L:L,"0",0))/120</f>
        <v>1.55</v>
      </c>
      <c r="H431" s="10" t="s">
        <v>428</v>
      </c>
      <c r="I431">
        <v>60</v>
      </c>
      <c r="J431" s="7">
        <v>60</v>
      </c>
      <c r="K431" s="7">
        <v>120</v>
      </c>
      <c r="L431" s="7">
        <v>150</v>
      </c>
    </row>
    <row r="432" spans="1:12">
      <c r="A432" t="s">
        <v>430</v>
      </c>
      <c r="B432" s="1">
        <f>_xlfn.XLOOKUP(A432,'VENDA MES'!A:A,'VENDA MES'!B:B,"0",0)/30</f>
        <v>0.7</v>
      </c>
      <c r="C432" s="1">
        <f>SUM(_xlfn.XLOOKUP(A432,'VENDA MES'!A:A,'VENDA MES'!B:B,0,0),_xlfn.XLOOKUP(A432,'VENDA MES'!E:E,'VENDA MES'!F:F,"0",0))/60</f>
        <v>1.6</v>
      </c>
      <c r="D432" s="1">
        <f>SUM(_xlfn.XLOOKUP(A432,'VENDA MES'!A:A,'VENDA MES'!B:B,"0",0),_xlfn.XLOOKUP(MEDIDAS!A432,'VENDA MES'!E:E,'VENDA MES'!F:F,"0",0),_xlfn.XLOOKUP(A432,'VENDA MES'!H:H,'VENDA MES'!I:I,"0",0))/90</f>
        <v>1.6777777777777778</v>
      </c>
      <c r="E432" s="1">
        <f>SUM(_xlfn.XLOOKUP(A432,'VENDA MES'!A:A,'VENDA MES'!B:B,"0",0),_xlfn.XLOOKUP(MEDIDAS!A432,'VENDA MES'!E:E,'VENDA MES'!F:F,"0",0),_xlfn.XLOOKUP(MEDIDAS!A432,'VENDA MES'!H:H,'VENDA MES'!I:I,"0",0),_xlfn.XLOOKUP(MEDIDAS!A432,'VENDA MES'!K:K,'VENDA MES'!L:L,"0",0))/120</f>
        <v>1.875</v>
      </c>
      <c r="H432" s="10" t="s">
        <v>430</v>
      </c>
      <c r="I432">
        <v>60</v>
      </c>
      <c r="J432" s="7">
        <v>60</v>
      </c>
      <c r="K432" s="7">
        <v>120</v>
      </c>
      <c r="L432" s="7">
        <v>150</v>
      </c>
    </row>
    <row r="433" spans="1:12">
      <c r="A433" t="s">
        <v>431</v>
      </c>
      <c r="B433" s="1">
        <f>_xlfn.XLOOKUP(A433,'VENDA MES'!A:A,'VENDA MES'!B:B,"0",0)/30</f>
        <v>1.0333333333333334</v>
      </c>
      <c r="C433" s="1">
        <f>SUM(_xlfn.XLOOKUP(A433,'VENDA MES'!A:A,'VENDA MES'!B:B,0,0),_xlfn.XLOOKUP(A433,'VENDA MES'!E:E,'VENDA MES'!F:F,"0",0))/60</f>
        <v>1.5166666666666666</v>
      </c>
      <c r="D433" s="1">
        <f>SUM(_xlfn.XLOOKUP(A433,'VENDA MES'!A:A,'VENDA MES'!B:B,"0",0),_xlfn.XLOOKUP(MEDIDAS!A433,'VENDA MES'!E:E,'VENDA MES'!F:F,"0",0),_xlfn.XLOOKUP(A433,'VENDA MES'!H:H,'VENDA MES'!I:I,"0",0))/90</f>
        <v>1.1000000000000001</v>
      </c>
      <c r="E433" s="1">
        <f>SUM(_xlfn.XLOOKUP(A433,'VENDA MES'!A:A,'VENDA MES'!B:B,"0",0),_xlfn.XLOOKUP(MEDIDAS!A433,'VENDA MES'!E:E,'VENDA MES'!F:F,"0",0),_xlfn.XLOOKUP(MEDIDAS!A433,'VENDA MES'!H:H,'VENDA MES'!I:I,"0",0),_xlfn.XLOOKUP(MEDIDAS!A433,'VENDA MES'!K:K,'VENDA MES'!L:L,"0",0))/120</f>
        <v>1.2333333333333334</v>
      </c>
      <c r="H433" s="10" t="s">
        <v>431</v>
      </c>
      <c r="I433">
        <v>60</v>
      </c>
      <c r="J433" s="7">
        <v>60</v>
      </c>
      <c r="K433" s="7">
        <v>120</v>
      </c>
      <c r="L433" s="7">
        <v>150</v>
      </c>
    </row>
    <row r="434" spans="1:12">
      <c r="A434" t="s">
        <v>432</v>
      </c>
      <c r="B434" s="1">
        <f>_xlfn.XLOOKUP(A434,'VENDA MES'!A:A,'VENDA MES'!B:B,"0",0)/30</f>
        <v>1.2666666666666666</v>
      </c>
      <c r="C434" s="1">
        <f>SUM(_xlfn.XLOOKUP(A434,'VENDA MES'!A:A,'VENDA MES'!B:B,0,0),_xlfn.XLOOKUP(A434,'VENDA MES'!E:E,'VENDA MES'!F:F,"0",0))/60</f>
        <v>1.4333333333333333</v>
      </c>
      <c r="D434" s="1">
        <f>SUM(_xlfn.XLOOKUP(A434,'VENDA MES'!A:A,'VENDA MES'!B:B,"0",0),_xlfn.XLOOKUP(MEDIDAS!A434,'VENDA MES'!E:E,'VENDA MES'!F:F,"0",0),_xlfn.XLOOKUP(A434,'VENDA MES'!H:H,'VENDA MES'!I:I,"0",0))/90</f>
        <v>1.6888888888888889</v>
      </c>
      <c r="E434" s="1">
        <f>SUM(_xlfn.XLOOKUP(A434,'VENDA MES'!A:A,'VENDA MES'!B:B,"0",0),_xlfn.XLOOKUP(MEDIDAS!A434,'VENDA MES'!E:E,'VENDA MES'!F:F,"0",0),_xlfn.XLOOKUP(MEDIDAS!A434,'VENDA MES'!H:H,'VENDA MES'!I:I,"0",0),_xlfn.XLOOKUP(MEDIDAS!A434,'VENDA MES'!K:K,'VENDA MES'!L:L,"0",0))/120</f>
        <v>1.7583333333333333</v>
      </c>
      <c r="H434" s="10" t="s">
        <v>432</v>
      </c>
      <c r="I434">
        <v>5</v>
      </c>
      <c r="J434" s="7">
        <v>5</v>
      </c>
      <c r="K434" s="7">
        <v>10</v>
      </c>
      <c r="L434" s="7">
        <v>12.5</v>
      </c>
    </row>
    <row r="435" spans="1:12">
      <c r="A435" t="s">
        <v>433</v>
      </c>
      <c r="B435" s="1">
        <f>_xlfn.XLOOKUP(A435,'VENDA MES'!A:A,'VENDA MES'!B:B,"0",0)/30</f>
        <v>1.1000000000000001</v>
      </c>
      <c r="C435" s="1">
        <f>SUM(_xlfn.XLOOKUP(A435,'VENDA MES'!A:A,'VENDA MES'!B:B,0,0),_xlfn.XLOOKUP(A435,'VENDA MES'!E:E,'VENDA MES'!F:F,"0",0))/60</f>
        <v>1.3166666666666667</v>
      </c>
      <c r="D435" s="1">
        <f>SUM(_xlfn.XLOOKUP(A435,'VENDA MES'!A:A,'VENDA MES'!B:B,"0",0),_xlfn.XLOOKUP(MEDIDAS!A435,'VENDA MES'!E:E,'VENDA MES'!F:F,"0",0),_xlfn.XLOOKUP(A435,'VENDA MES'!H:H,'VENDA MES'!I:I,"0",0))/90</f>
        <v>1.1555555555555554</v>
      </c>
      <c r="E435" s="1">
        <f>SUM(_xlfn.XLOOKUP(A435,'VENDA MES'!A:A,'VENDA MES'!B:B,"0",0),_xlfn.XLOOKUP(MEDIDAS!A435,'VENDA MES'!E:E,'VENDA MES'!F:F,"0",0),_xlfn.XLOOKUP(MEDIDAS!A435,'VENDA MES'!H:H,'VENDA MES'!I:I,"0",0),_xlfn.XLOOKUP(MEDIDAS!A435,'VENDA MES'!K:K,'VENDA MES'!L:L,"0",0))/120</f>
        <v>1.2833333333333334</v>
      </c>
      <c r="H435" s="10" t="s">
        <v>433</v>
      </c>
      <c r="I435">
        <v>5</v>
      </c>
      <c r="J435" s="7">
        <v>5</v>
      </c>
      <c r="K435" s="7">
        <v>10</v>
      </c>
      <c r="L435" s="7">
        <v>12.5</v>
      </c>
    </row>
    <row r="436" spans="1:12">
      <c r="A436" t="s">
        <v>434</v>
      </c>
      <c r="B436" s="1">
        <f>_xlfn.XLOOKUP(A436,'VENDA MES'!A:A,'VENDA MES'!B:B,"0",0)/30</f>
        <v>0.8</v>
      </c>
      <c r="C436" s="1">
        <f>SUM(_xlfn.XLOOKUP(A436,'VENDA MES'!A:A,'VENDA MES'!B:B,0,0),_xlfn.XLOOKUP(A436,'VENDA MES'!E:E,'VENDA MES'!F:F,"0",0))/60</f>
        <v>1.45</v>
      </c>
      <c r="D436" s="1">
        <f>SUM(_xlfn.XLOOKUP(A436,'VENDA MES'!A:A,'VENDA MES'!B:B,"0",0),_xlfn.XLOOKUP(MEDIDAS!A436,'VENDA MES'!E:E,'VENDA MES'!F:F,"0",0),_xlfn.XLOOKUP(A436,'VENDA MES'!H:H,'VENDA MES'!I:I,"0",0))/90</f>
        <v>1.6</v>
      </c>
      <c r="E436" s="1">
        <f>SUM(_xlfn.XLOOKUP(A436,'VENDA MES'!A:A,'VENDA MES'!B:B,"0",0),_xlfn.XLOOKUP(MEDIDAS!A436,'VENDA MES'!E:E,'VENDA MES'!F:F,"0",0),_xlfn.XLOOKUP(MEDIDAS!A436,'VENDA MES'!H:H,'VENDA MES'!I:I,"0",0),_xlfn.XLOOKUP(MEDIDAS!A436,'VENDA MES'!K:K,'VENDA MES'!L:L,"0",0))/120</f>
        <v>1.7583333333333333</v>
      </c>
      <c r="H436" s="10" t="s">
        <v>434</v>
      </c>
      <c r="I436">
        <v>5</v>
      </c>
      <c r="J436" s="7">
        <v>5</v>
      </c>
      <c r="K436" s="7">
        <v>10</v>
      </c>
      <c r="L436" s="7">
        <v>12.5</v>
      </c>
    </row>
    <row r="437" spans="1:12">
      <c r="A437" t="s">
        <v>435</v>
      </c>
      <c r="B437" s="1">
        <f>_xlfn.XLOOKUP(A437,'VENDA MES'!A:A,'VENDA MES'!B:B,"0",0)/30</f>
        <v>0.76666666666666672</v>
      </c>
      <c r="C437" s="1">
        <f>SUM(_xlfn.XLOOKUP(A437,'VENDA MES'!A:A,'VENDA MES'!B:B,0,0),_xlfn.XLOOKUP(A437,'VENDA MES'!E:E,'VENDA MES'!F:F,"0",0))/60</f>
        <v>1.7666666666666666</v>
      </c>
      <c r="D437" s="1">
        <f>SUM(_xlfn.XLOOKUP(A437,'VENDA MES'!A:A,'VENDA MES'!B:B,"0",0),_xlfn.XLOOKUP(MEDIDAS!A437,'VENDA MES'!E:E,'VENDA MES'!F:F,"0",0),_xlfn.XLOOKUP(A437,'VENDA MES'!H:H,'VENDA MES'!I:I,"0",0))/90</f>
        <v>1.5333333333333334</v>
      </c>
      <c r="E437" s="1">
        <f>SUM(_xlfn.XLOOKUP(A437,'VENDA MES'!A:A,'VENDA MES'!B:B,"0",0),_xlfn.XLOOKUP(MEDIDAS!A437,'VENDA MES'!E:E,'VENDA MES'!F:F,"0",0),_xlfn.XLOOKUP(MEDIDAS!A437,'VENDA MES'!H:H,'VENDA MES'!I:I,"0",0),_xlfn.XLOOKUP(MEDIDAS!A437,'VENDA MES'!K:K,'VENDA MES'!L:L,"0",0))/120</f>
        <v>1.7416666666666667</v>
      </c>
      <c r="H437" s="10" t="s">
        <v>435</v>
      </c>
      <c r="I437">
        <v>5</v>
      </c>
      <c r="J437" s="7">
        <v>5</v>
      </c>
      <c r="K437" s="7">
        <v>10</v>
      </c>
      <c r="L437" s="7">
        <v>12.5</v>
      </c>
    </row>
    <row r="438" spans="1:12">
      <c r="A438" t="s">
        <v>436</v>
      </c>
      <c r="B438" s="1">
        <f>_xlfn.XLOOKUP(A438,'VENDA MES'!A:A,'VENDA MES'!B:B,"0",0)/30</f>
        <v>0.73333333333333328</v>
      </c>
      <c r="C438" s="1">
        <f>SUM(_xlfn.XLOOKUP(A438,'VENDA MES'!A:A,'VENDA MES'!B:B,0,0),_xlfn.XLOOKUP(A438,'VENDA MES'!E:E,'VENDA MES'!F:F,"0",0))/60</f>
        <v>1.1000000000000001</v>
      </c>
      <c r="D438" s="1">
        <f>SUM(_xlfn.XLOOKUP(A438,'VENDA MES'!A:A,'VENDA MES'!B:B,"0",0),_xlfn.XLOOKUP(MEDIDAS!A438,'VENDA MES'!E:E,'VENDA MES'!F:F,"0",0),_xlfn.XLOOKUP(A438,'VENDA MES'!H:H,'VENDA MES'!I:I,"0",0))/90</f>
        <v>1.0777777777777777</v>
      </c>
      <c r="E438" s="1">
        <f>SUM(_xlfn.XLOOKUP(A438,'VENDA MES'!A:A,'VENDA MES'!B:B,"0",0),_xlfn.XLOOKUP(MEDIDAS!A438,'VENDA MES'!E:E,'VENDA MES'!F:F,"0",0),_xlfn.XLOOKUP(MEDIDAS!A438,'VENDA MES'!H:H,'VENDA MES'!I:I,"0",0),_xlfn.XLOOKUP(MEDIDAS!A438,'VENDA MES'!K:K,'VENDA MES'!L:L,"0",0))/120</f>
        <v>1.4166666666666667</v>
      </c>
      <c r="H438" s="10" t="s">
        <v>436</v>
      </c>
      <c r="I438">
        <v>5</v>
      </c>
      <c r="J438" s="7">
        <v>5</v>
      </c>
      <c r="K438" s="7">
        <v>10</v>
      </c>
      <c r="L438" s="7">
        <v>12.5</v>
      </c>
    </row>
    <row r="439" spans="1:12">
      <c r="A439" t="s">
        <v>484</v>
      </c>
      <c r="B439" s="1">
        <f>_xlfn.XLOOKUP(A439,'VENDA MES'!A:A,'VENDA MES'!B:B,"0",0)/30</f>
        <v>0</v>
      </c>
      <c r="C439" s="1">
        <f>SUM(_xlfn.XLOOKUP(A439,'VENDA MES'!A:A,'VENDA MES'!B:B,0,0),_xlfn.XLOOKUP(A439,'VENDA MES'!E:E,'VENDA MES'!F:F,"0",0))/60</f>
        <v>0.93333333333333335</v>
      </c>
      <c r="D439" s="1">
        <f>SUM(_xlfn.XLOOKUP(A439,'VENDA MES'!A:A,'VENDA MES'!B:B,"0",0),_xlfn.XLOOKUP(MEDIDAS!A439,'VENDA MES'!E:E,'VENDA MES'!F:F,"0",0),_xlfn.XLOOKUP(A439,'VENDA MES'!H:H,'VENDA MES'!I:I,"0",0))/90</f>
        <v>1.0333333333333334</v>
      </c>
      <c r="E439" s="1">
        <f>SUM(_xlfn.XLOOKUP(A439,'VENDA MES'!A:A,'VENDA MES'!B:B,"0",0),_xlfn.XLOOKUP(MEDIDAS!A439,'VENDA MES'!E:E,'VENDA MES'!F:F,"0",0),_xlfn.XLOOKUP(MEDIDAS!A439,'VENDA MES'!H:H,'VENDA MES'!I:I,"0",0),_xlfn.XLOOKUP(MEDIDAS!A439,'VENDA MES'!K:K,'VENDA MES'!L:L,"0",0))/120</f>
        <v>1.2</v>
      </c>
      <c r="H439" s="10" t="s">
        <v>484</v>
      </c>
      <c r="I439">
        <v>5</v>
      </c>
      <c r="J439" s="7">
        <v>5</v>
      </c>
      <c r="K439" s="7">
        <v>10</v>
      </c>
      <c r="L439" s="7">
        <v>12.5</v>
      </c>
    </row>
    <row r="440" spans="1:12">
      <c r="A440" t="s">
        <v>437</v>
      </c>
      <c r="B440" s="1">
        <f>_xlfn.XLOOKUP(A440,'VENDA MES'!A:A,'VENDA MES'!B:B,"0",0)/30</f>
        <v>0.76666666666666672</v>
      </c>
      <c r="C440" s="1">
        <f>SUM(_xlfn.XLOOKUP(A440,'VENDA MES'!A:A,'VENDA MES'!B:B,0,0),_xlfn.XLOOKUP(A440,'VENDA MES'!E:E,'VENDA MES'!F:F,"0",0))/60</f>
        <v>1.4</v>
      </c>
      <c r="D440" s="1">
        <f>SUM(_xlfn.XLOOKUP(A440,'VENDA MES'!A:A,'VENDA MES'!B:B,"0",0),_xlfn.XLOOKUP(MEDIDAS!A440,'VENDA MES'!E:E,'VENDA MES'!F:F,"0",0),_xlfn.XLOOKUP(A440,'VENDA MES'!H:H,'VENDA MES'!I:I,"0",0))/90</f>
        <v>1.7444444444444445</v>
      </c>
      <c r="E440" s="1">
        <f>SUM(_xlfn.XLOOKUP(A440,'VENDA MES'!A:A,'VENDA MES'!B:B,"0",0),_xlfn.XLOOKUP(MEDIDAS!A440,'VENDA MES'!E:E,'VENDA MES'!F:F,"0",0),_xlfn.XLOOKUP(MEDIDAS!A440,'VENDA MES'!H:H,'VENDA MES'!I:I,"0",0),_xlfn.XLOOKUP(MEDIDAS!A440,'VENDA MES'!K:K,'VENDA MES'!L:L,"0",0))/120</f>
        <v>1.75</v>
      </c>
      <c r="H440" s="10" t="s">
        <v>437</v>
      </c>
      <c r="I440">
        <v>5</v>
      </c>
      <c r="J440" s="7">
        <v>5</v>
      </c>
      <c r="K440" s="7">
        <v>10</v>
      </c>
      <c r="L440" s="7">
        <v>12.5</v>
      </c>
    </row>
    <row r="441" spans="1:12">
      <c r="A441" t="s">
        <v>438</v>
      </c>
      <c r="B441" s="1">
        <f>_xlfn.XLOOKUP(A441,'VENDA MES'!A:A,'VENDA MES'!B:B,"0",0)/30</f>
        <v>1.2</v>
      </c>
      <c r="C441" s="1">
        <f>SUM(_xlfn.XLOOKUP(A441,'VENDA MES'!A:A,'VENDA MES'!B:B,0,0),_xlfn.XLOOKUP(A441,'VENDA MES'!E:E,'VENDA MES'!F:F,"0",0))/60</f>
        <v>1.55</v>
      </c>
      <c r="D441" s="1">
        <f>SUM(_xlfn.XLOOKUP(A441,'VENDA MES'!A:A,'VENDA MES'!B:B,"0",0),_xlfn.XLOOKUP(MEDIDAS!A441,'VENDA MES'!E:E,'VENDA MES'!F:F,"0",0),_xlfn.XLOOKUP(A441,'VENDA MES'!H:H,'VENDA MES'!I:I,"0",0))/90</f>
        <v>1.4666666666666666</v>
      </c>
      <c r="E441" s="1">
        <f>SUM(_xlfn.XLOOKUP(A441,'VENDA MES'!A:A,'VENDA MES'!B:B,"0",0),_xlfn.XLOOKUP(MEDIDAS!A441,'VENDA MES'!E:E,'VENDA MES'!F:F,"0",0),_xlfn.XLOOKUP(MEDIDAS!A441,'VENDA MES'!H:H,'VENDA MES'!I:I,"0",0),_xlfn.XLOOKUP(MEDIDAS!A441,'VENDA MES'!K:K,'VENDA MES'!L:L,"0",0))/120</f>
        <v>1.45</v>
      </c>
      <c r="H441" s="10" t="s">
        <v>438</v>
      </c>
      <c r="I441">
        <v>5</v>
      </c>
      <c r="J441" s="7">
        <v>5</v>
      </c>
      <c r="K441" s="7">
        <v>10</v>
      </c>
      <c r="L441" s="7">
        <v>12.5</v>
      </c>
    </row>
    <row r="442" spans="1:12">
      <c r="A442" t="s">
        <v>439</v>
      </c>
      <c r="B442" s="1">
        <f>_xlfn.XLOOKUP(A442,'VENDA MES'!A:A,'VENDA MES'!B:B,"0",0)/30</f>
        <v>1.0333333333333334</v>
      </c>
      <c r="C442" s="1">
        <f>SUM(_xlfn.XLOOKUP(A442,'VENDA MES'!A:A,'VENDA MES'!B:B,0,0),_xlfn.XLOOKUP(A442,'VENDA MES'!E:E,'VENDA MES'!F:F,"0",0))/60</f>
        <v>0.8833333333333333</v>
      </c>
      <c r="D442" s="1">
        <f>SUM(_xlfn.XLOOKUP(A442,'VENDA MES'!A:A,'VENDA MES'!B:B,"0",0),_xlfn.XLOOKUP(MEDIDAS!A442,'VENDA MES'!E:E,'VENDA MES'!F:F,"0",0),_xlfn.XLOOKUP(A442,'VENDA MES'!H:H,'VENDA MES'!I:I,"0",0))/90</f>
        <v>1.3777777777777778</v>
      </c>
      <c r="E442" s="1">
        <f>SUM(_xlfn.XLOOKUP(A442,'VENDA MES'!A:A,'VENDA MES'!B:B,"0",0),_xlfn.XLOOKUP(MEDIDAS!A442,'VENDA MES'!E:E,'VENDA MES'!F:F,"0",0),_xlfn.XLOOKUP(MEDIDAS!A442,'VENDA MES'!H:H,'VENDA MES'!I:I,"0",0),_xlfn.XLOOKUP(MEDIDAS!A442,'VENDA MES'!K:K,'VENDA MES'!L:L,"0",0))/120</f>
        <v>1.4</v>
      </c>
      <c r="H442" s="10" t="s">
        <v>439</v>
      </c>
      <c r="I442">
        <v>5</v>
      </c>
      <c r="J442" s="7">
        <v>5</v>
      </c>
      <c r="K442" s="7">
        <v>10</v>
      </c>
      <c r="L442" s="7">
        <v>12.5</v>
      </c>
    </row>
    <row r="443" spans="1:12">
      <c r="A443" t="s">
        <v>441</v>
      </c>
      <c r="B443" s="1">
        <f>_xlfn.XLOOKUP(A443,'VENDA MES'!A:A,'VENDA MES'!B:B,"0",0)/30</f>
        <v>0.36666666666666664</v>
      </c>
      <c r="C443" s="1">
        <f>SUM(_xlfn.XLOOKUP(A443,'VENDA MES'!A:A,'VENDA MES'!B:B,0,0),_xlfn.XLOOKUP(A443,'VENDA MES'!E:E,'VENDA MES'!F:F,"0",0))/60</f>
        <v>1.1333333333333333</v>
      </c>
      <c r="D443" s="1">
        <f>SUM(_xlfn.XLOOKUP(A443,'VENDA MES'!A:A,'VENDA MES'!B:B,"0",0),_xlfn.XLOOKUP(MEDIDAS!A443,'VENDA MES'!E:E,'VENDA MES'!F:F,"0",0),_xlfn.XLOOKUP(A443,'VENDA MES'!H:H,'VENDA MES'!I:I,"0",0))/90</f>
        <v>1.3222222222222222</v>
      </c>
      <c r="E443" s="1">
        <f>SUM(_xlfn.XLOOKUP(A443,'VENDA MES'!A:A,'VENDA MES'!B:B,"0",0),_xlfn.XLOOKUP(MEDIDAS!A443,'VENDA MES'!E:E,'VENDA MES'!F:F,"0",0),_xlfn.XLOOKUP(MEDIDAS!A443,'VENDA MES'!H:H,'VENDA MES'!I:I,"0",0),_xlfn.XLOOKUP(MEDIDAS!A443,'VENDA MES'!K:K,'VENDA MES'!L:L,"0",0))/120</f>
        <v>1.6833333333333333</v>
      </c>
      <c r="H443" s="10" t="s">
        <v>441</v>
      </c>
      <c r="I443">
        <v>5</v>
      </c>
      <c r="J443" s="7">
        <v>5</v>
      </c>
      <c r="K443" s="7">
        <v>10</v>
      </c>
      <c r="L443" s="7">
        <v>12.5</v>
      </c>
    </row>
    <row r="444" spans="1:12">
      <c r="A444" t="s">
        <v>442</v>
      </c>
      <c r="B444" s="1">
        <f>_xlfn.XLOOKUP(A444,'VENDA MES'!A:A,'VENDA MES'!B:B,"0",0)/30</f>
        <v>0.5</v>
      </c>
      <c r="C444" s="1">
        <f>SUM(_xlfn.XLOOKUP(A444,'VENDA MES'!A:A,'VENDA MES'!B:B,0,0),_xlfn.XLOOKUP(A444,'VENDA MES'!E:E,'VENDA MES'!F:F,"0",0))/60</f>
        <v>1.3</v>
      </c>
      <c r="D444" s="1">
        <f>SUM(_xlfn.XLOOKUP(A444,'VENDA MES'!A:A,'VENDA MES'!B:B,"0",0),_xlfn.XLOOKUP(MEDIDAS!A444,'VENDA MES'!E:E,'VENDA MES'!F:F,"0",0),_xlfn.XLOOKUP(A444,'VENDA MES'!H:H,'VENDA MES'!I:I,"0",0))/90</f>
        <v>1.4555555555555555</v>
      </c>
      <c r="E444" s="1">
        <f>SUM(_xlfn.XLOOKUP(A444,'VENDA MES'!A:A,'VENDA MES'!B:B,"0",0),_xlfn.XLOOKUP(MEDIDAS!A444,'VENDA MES'!E:E,'VENDA MES'!F:F,"0",0),_xlfn.XLOOKUP(MEDIDAS!A444,'VENDA MES'!H:H,'VENDA MES'!I:I,"0",0),_xlfn.XLOOKUP(MEDIDAS!A444,'VENDA MES'!K:K,'VENDA MES'!L:L,"0",0))/120</f>
        <v>1.9416666666666667</v>
      </c>
      <c r="H444" s="10" t="s">
        <v>442</v>
      </c>
      <c r="I444">
        <v>14</v>
      </c>
      <c r="J444" s="7">
        <v>14</v>
      </c>
      <c r="K444" s="7">
        <v>28</v>
      </c>
      <c r="L444" s="7">
        <v>35</v>
      </c>
    </row>
    <row r="445" spans="1:12">
      <c r="A445" t="s">
        <v>443</v>
      </c>
      <c r="B445" s="1">
        <f>_xlfn.XLOOKUP(A445,'VENDA MES'!A:A,'VENDA MES'!B:B,"0",0)/30</f>
        <v>1.1666666666666667</v>
      </c>
      <c r="C445" s="1">
        <f>SUM(_xlfn.XLOOKUP(A445,'VENDA MES'!A:A,'VENDA MES'!B:B,0,0),_xlfn.XLOOKUP(A445,'VENDA MES'!E:E,'VENDA MES'!F:F,"0",0))/60</f>
        <v>1.3333333333333333</v>
      </c>
      <c r="D445" s="1">
        <f>SUM(_xlfn.XLOOKUP(A445,'VENDA MES'!A:A,'VENDA MES'!B:B,"0",0),_xlfn.XLOOKUP(MEDIDAS!A445,'VENDA MES'!E:E,'VENDA MES'!F:F,"0",0),_xlfn.XLOOKUP(A445,'VENDA MES'!H:H,'VENDA MES'!I:I,"0",0))/90</f>
        <v>1.2222222222222223</v>
      </c>
      <c r="E445" s="1">
        <f>SUM(_xlfn.XLOOKUP(A445,'VENDA MES'!A:A,'VENDA MES'!B:B,"0",0),_xlfn.XLOOKUP(MEDIDAS!A445,'VENDA MES'!E:E,'VENDA MES'!F:F,"0",0),_xlfn.XLOOKUP(MEDIDAS!A445,'VENDA MES'!H:H,'VENDA MES'!I:I,"0",0),_xlfn.XLOOKUP(MEDIDAS!A445,'VENDA MES'!K:K,'VENDA MES'!L:L,"0",0))/120</f>
        <v>1.2333333333333334</v>
      </c>
      <c r="H445" s="10" t="s">
        <v>443</v>
      </c>
      <c r="I445">
        <v>14</v>
      </c>
      <c r="J445" s="7">
        <v>14</v>
      </c>
      <c r="K445" s="7">
        <v>28</v>
      </c>
      <c r="L445" s="7">
        <v>35</v>
      </c>
    </row>
    <row r="446" spans="1:12">
      <c r="A446" t="s">
        <v>444</v>
      </c>
      <c r="B446" s="1">
        <f>_xlfn.XLOOKUP(A446,'VENDA MES'!A:A,'VENDA MES'!B:B,"0",0)/30</f>
        <v>0.76666666666666672</v>
      </c>
      <c r="C446" s="1">
        <f>SUM(_xlfn.XLOOKUP(A446,'VENDA MES'!A:A,'VENDA MES'!B:B,0,0),_xlfn.XLOOKUP(A446,'VENDA MES'!E:E,'VENDA MES'!F:F,"0",0))/60</f>
        <v>1.2666666666666666</v>
      </c>
      <c r="D446" s="1">
        <f>SUM(_xlfn.XLOOKUP(A446,'VENDA MES'!A:A,'VENDA MES'!B:B,"0",0),_xlfn.XLOOKUP(MEDIDAS!A446,'VENDA MES'!E:E,'VENDA MES'!F:F,"0",0),_xlfn.XLOOKUP(A446,'VENDA MES'!H:H,'VENDA MES'!I:I,"0",0))/90</f>
        <v>1.3666666666666667</v>
      </c>
      <c r="E446" s="1">
        <f>SUM(_xlfn.XLOOKUP(A446,'VENDA MES'!A:A,'VENDA MES'!B:B,"0",0),_xlfn.XLOOKUP(MEDIDAS!A446,'VENDA MES'!E:E,'VENDA MES'!F:F,"0",0),_xlfn.XLOOKUP(MEDIDAS!A446,'VENDA MES'!H:H,'VENDA MES'!I:I,"0",0),_xlfn.XLOOKUP(MEDIDAS!A446,'VENDA MES'!K:K,'VENDA MES'!L:L,"0",0))/120</f>
        <v>1.4166666666666667</v>
      </c>
      <c r="H446" s="10" t="s">
        <v>444</v>
      </c>
      <c r="I446">
        <v>14</v>
      </c>
      <c r="J446" s="7">
        <v>14</v>
      </c>
      <c r="K446" s="7">
        <v>28</v>
      </c>
      <c r="L446" s="7">
        <v>35</v>
      </c>
    </row>
    <row r="447" spans="1:12">
      <c r="A447" t="s">
        <v>445</v>
      </c>
      <c r="B447" s="1">
        <f>_xlfn.XLOOKUP(A447,'VENDA MES'!A:A,'VENDA MES'!B:B,"0",0)/30</f>
        <v>0.6</v>
      </c>
      <c r="C447" s="1">
        <f>SUM(_xlfn.XLOOKUP(A447,'VENDA MES'!A:A,'VENDA MES'!B:B,0,0),_xlfn.XLOOKUP(A447,'VENDA MES'!E:E,'VENDA MES'!F:F,"0",0))/60</f>
        <v>1.35</v>
      </c>
      <c r="D447" s="1">
        <f>SUM(_xlfn.XLOOKUP(A447,'VENDA MES'!A:A,'VENDA MES'!B:B,"0",0),_xlfn.XLOOKUP(MEDIDAS!A447,'VENDA MES'!E:E,'VENDA MES'!F:F,"0",0),_xlfn.XLOOKUP(A447,'VENDA MES'!H:H,'VENDA MES'!I:I,"0",0))/90</f>
        <v>1.5222222222222221</v>
      </c>
      <c r="E447" s="1">
        <f>SUM(_xlfn.XLOOKUP(A447,'VENDA MES'!A:A,'VENDA MES'!B:B,"0",0),_xlfn.XLOOKUP(MEDIDAS!A447,'VENDA MES'!E:E,'VENDA MES'!F:F,"0",0),_xlfn.XLOOKUP(MEDIDAS!A447,'VENDA MES'!H:H,'VENDA MES'!I:I,"0",0),_xlfn.XLOOKUP(MEDIDAS!A447,'VENDA MES'!K:K,'VENDA MES'!L:L,"0",0))/120</f>
        <v>1.7333333333333334</v>
      </c>
      <c r="H447" s="10" t="s">
        <v>445</v>
      </c>
      <c r="I447">
        <v>14</v>
      </c>
      <c r="J447" s="7">
        <v>14</v>
      </c>
      <c r="K447" s="7">
        <v>28</v>
      </c>
      <c r="L447" s="7">
        <v>35</v>
      </c>
    </row>
    <row r="448" spans="1:12">
      <c r="A448" t="s">
        <v>446</v>
      </c>
      <c r="B448" s="1">
        <f>_xlfn.XLOOKUP(A448,'VENDA MES'!A:A,'VENDA MES'!B:B,"0",0)/30</f>
        <v>0.43333333333333335</v>
      </c>
      <c r="C448" s="1">
        <f>SUM(_xlfn.XLOOKUP(A448,'VENDA MES'!A:A,'VENDA MES'!B:B,0,0),_xlfn.XLOOKUP(A448,'VENDA MES'!E:E,'VENDA MES'!F:F,"0",0))/60</f>
        <v>1.2333333333333334</v>
      </c>
      <c r="D448" s="1">
        <f>SUM(_xlfn.XLOOKUP(A448,'VENDA MES'!A:A,'VENDA MES'!B:B,"0",0),_xlfn.XLOOKUP(MEDIDAS!A448,'VENDA MES'!E:E,'VENDA MES'!F:F,"0",0),_xlfn.XLOOKUP(A448,'VENDA MES'!H:H,'VENDA MES'!I:I,"0",0))/90</f>
        <v>1.5555555555555556</v>
      </c>
      <c r="E448" s="1">
        <f>SUM(_xlfn.XLOOKUP(A448,'VENDA MES'!A:A,'VENDA MES'!B:B,"0",0),_xlfn.XLOOKUP(MEDIDAS!A448,'VENDA MES'!E:E,'VENDA MES'!F:F,"0",0),_xlfn.XLOOKUP(MEDIDAS!A448,'VENDA MES'!H:H,'VENDA MES'!I:I,"0",0),_xlfn.XLOOKUP(MEDIDAS!A448,'VENDA MES'!K:K,'VENDA MES'!L:L,"0",0))/120</f>
        <v>1.9166666666666667</v>
      </c>
      <c r="H448" s="10" t="s">
        <v>446</v>
      </c>
      <c r="I448">
        <v>14</v>
      </c>
      <c r="J448" s="7">
        <v>14</v>
      </c>
      <c r="K448" s="7">
        <v>28</v>
      </c>
      <c r="L448" s="7">
        <v>35</v>
      </c>
    </row>
    <row r="449" spans="1:12">
      <c r="A449" t="s">
        <v>495</v>
      </c>
      <c r="B449" s="1">
        <f>_xlfn.XLOOKUP(A449,'VENDA MES'!A:A,'VENDA MES'!B:B,"0",0)/30</f>
        <v>0</v>
      </c>
      <c r="C449" s="1">
        <f>SUM(_xlfn.XLOOKUP(A449,'VENDA MES'!A:A,'VENDA MES'!B:B,0,0),_xlfn.XLOOKUP(A449,'VENDA MES'!E:E,'VENDA MES'!F:F,"0",0))/60</f>
        <v>0.4</v>
      </c>
      <c r="D449" s="1">
        <f>SUM(_xlfn.XLOOKUP(A449,'VENDA MES'!A:A,'VENDA MES'!B:B,"0",0),_xlfn.XLOOKUP(MEDIDAS!A449,'VENDA MES'!E:E,'VENDA MES'!F:F,"0",0),_xlfn.XLOOKUP(A449,'VENDA MES'!H:H,'VENDA MES'!I:I,"0",0))/90</f>
        <v>0.4777777777777778</v>
      </c>
      <c r="E449" s="1">
        <f>SUM(_xlfn.XLOOKUP(A449,'VENDA MES'!A:A,'VENDA MES'!B:B,"0",0),_xlfn.XLOOKUP(MEDIDAS!A449,'VENDA MES'!E:E,'VENDA MES'!F:F,"0",0),_xlfn.XLOOKUP(MEDIDAS!A449,'VENDA MES'!H:H,'VENDA MES'!I:I,"0",0),_xlfn.XLOOKUP(MEDIDAS!A449,'VENDA MES'!K:K,'VENDA MES'!L:L,"0",0))/120</f>
        <v>0.8</v>
      </c>
      <c r="H449" s="10" t="s">
        <v>495</v>
      </c>
      <c r="I449">
        <v>14</v>
      </c>
      <c r="J449" s="7">
        <v>14</v>
      </c>
      <c r="K449" s="7">
        <v>28</v>
      </c>
      <c r="L449" s="7">
        <v>35</v>
      </c>
    </row>
    <row r="450" spans="1:12">
      <c r="A450" t="s">
        <v>447</v>
      </c>
      <c r="B450" s="1">
        <f>_xlfn.XLOOKUP(A450,'VENDA MES'!A:A,'VENDA MES'!B:B,"0",0)/30</f>
        <v>0.43333333333333335</v>
      </c>
      <c r="C450" s="1">
        <f>SUM(_xlfn.XLOOKUP(A450,'VENDA MES'!A:A,'VENDA MES'!B:B,0,0),_xlfn.XLOOKUP(A450,'VENDA MES'!E:E,'VENDA MES'!F:F,"0",0))/60</f>
        <v>1.3166666666666667</v>
      </c>
      <c r="D450" s="1">
        <f>SUM(_xlfn.XLOOKUP(A450,'VENDA MES'!A:A,'VENDA MES'!B:B,"0",0),_xlfn.XLOOKUP(MEDIDAS!A450,'VENDA MES'!E:E,'VENDA MES'!F:F,"0",0),_xlfn.XLOOKUP(A450,'VENDA MES'!H:H,'VENDA MES'!I:I,"0",0))/90</f>
        <v>1.2</v>
      </c>
      <c r="E450" s="1">
        <f>SUM(_xlfn.XLOOKUP(A450,'VENDA MES'!A:A,'VENDA MES'!B:B,"0",0),_xlfn.XLOOKUP(MEDIDAS!A450,'VENDA MES'!E:E,'VENDA MES'!F:F,"0",0),_xlfn.XLOOKUP(MEDIDAS!A450,'VENDA MES'!H:H,'VENDA MES'!I:I,"0",0),_xlfn.XLOOKUP(MEDIDAS!A450,'VENDA MES'!K:K,'VENDA MES'!L:L,"0",0))/120</f>
        <v>1.4916666666666667</v>
      </c>
      <c r="H450" s="10" t="s">
        <v>447</v>
      </c>
      <c r="I450">
        <v>14</v>
      </c>
      <c r="J450" s="7">
        <v>14</v>
      </c>
      <c r="K450" s="7">
        <v>28</v>
      </c>
      <c r="L450" s="7">
        <v>35</v>
      </c>
    </row>
    <row r="451" spans="1:12">
      <c r="A451" t="s">
        <v>448</v>
      </c>
      <c r="B451" s="1">
        <f>_xlfn.XLOOKUP(A451,'VENDA MES'!A:A,'VENDA MES'!B:B,"0",0)/30</f>
        <v>1.2666666666666666</v>
      </c>
      <c r="C451" s="1">
        <f>SUM(_xlfn.XLOOKUP(A451,'VENDA MES'!A:A,'VENDA MES'!B:B,0,0),_xlfn.XLOOKUP(A451,'VENDA MES'!E:E,'VENDA MES'!F:F,"0",0))/60</f>
        <v>1.45</v>
      </c>
      <c r="D451" s="1">
        <f>SUM(_xlfn.XLOOKUP(A451,'VENDA MES'!A:A,'VENDA MES'!B:B,"0",0),_xlfn.XLOOKUP(MEDIDAS!A451,'VENDA MES'!E:E,'VENDA MES'!F:F,"0",0),_xlfn.XLOOKUP(A451,'VENDA MES'!H:H,'VENDA MES'!I:I,"0",0))/90</f>
        <v>1.5888888888888888</v>
      </c>
      <c r="E451" s="1">
        <f>SUM(_xlfn.XLOOKUP(A451,'VENDA MES'!A:A,'VENDA MES'!B:B,"0",0),_xlfn.XLOOKUP(MEDIDAS!A451,'VENDA MES'!E:E,'VENDA MES'!F:F,"0",0),_xlfn.XLOOKUP(MEDIDAS!A451,'VENDA MES'!H:H,'VENDA MES'!I:I,"0",0),_xlfn.XLOOKUP(MEDIDAS!A451,'VENDA MES'!K:K,'VENDA MES'!L:L,"0",0))/120</f>
        <v>1.5583333333333333</v>
      </c>
      <c r="H451" s="10" t="s">
        <v>448</v>
      </c>
      <c r="I451">
        <v>14</v>
      </c>
      <c r="J451" s="7">
        <v>14</v>
      </c>
      <c r="K451" s="7">
        <v>28</v>
      </c>
      <c r="L451" s="7">
        <v>35</v>
      </c>
    </row>
    <row r="452" spans="1:12">
      <c r="A452" t="s">
        <v>449</v>
      </c>
      <c r="B452" s="1">
        <f>_xlfn.XLOOKUP(A452,'VENDA MES'!A:A,'VENDA MES'!B:B,"0",0)/30</f>
        <v>0.33333333333333331</v>
      </c>
      <c r="C452" s="1">
        <f>SUM(_xlfn.XLOOKUP(A452,'VENDA MES'!A:A,'VENDA MES'!B:B,0,0),_xlfn.XLOOKUP(A452,'VENDA MES'!E:E,'VENDA MES'!F:F,"0",0))/60</f>
        <v>0.55000000000000004</v>
      </c>
      <c r="D452" s="1">
        <f>SUM(_xlfn.XLOOKUP(A452,'VENDA MES'!A:A,'VENDA MES'!B:B,"0",0),_xlfn.XLOOKUP(MEDIDAS!A452,'VENDA MES'!E:E,'VENDA MES'!F:F,"0",0),_xlfn.XLOOKUP(A452,'VENDA MES'!H:H,'VENDA MES'!I:I,"0",0))/90</f>
        <v>1.3</v>
      </c>
      <c r="E452" s="1">
        <f>SUM(_xlfn.XLOOKUP(A452,'VENDA MES'!A:A,'VENDA MES'!B:B,"0",0),_xlfn.XLOOKUP(MEDIDAS!A452,'VENDA MES'!E:E,'VENDA MES'!F:F,"0",0),_xlfn.XLOOKUP(MEDIDAS!A452,'VENDA MES'!H:H,'VENDA MES'!I:I,"0",0),_xlfn.XLOOKUP(MEDIDAS!A452,'VENDA MES'!K:K,'VENDA MES'!L:L,"0",0))/120</f>
        <v>1.4666666666666666</v>
      </c>
      <c r="H452" s="10" t="s">
        <v>449</v>
      </c>
      <c r="I452">
        <v>14</v>
      </c>
      <c r="J452" s="7">
        <v>14</v>
      </c>
      <c r="K452" s="7">
        <v>28</v>
      </c>
      <c r="L452" s="7">
        <v>35</v>
      </c>
    </row>
    <row r="453" spans="1:12">
      <c r="A453" t="s">
        <v>450</v>
      </c>
      <c r="B453" s="1">
        <f>_xlfn.XLOOKUP(A453,'VENDA MES'!A:A,'VENDA MES'!B:B,"0",0)/30</f>
        <v>1.0333333333333334</v>
      </c>
      <c r="C453" s="1">
        <f>SUM(_xlfn.XLOOKUP(A453,'VENDA MES'!A:A,'VENDA MES'!B:B,0,0),_xlfn.XLOOKUP(A453,'VENDA MES'!E:E,'VENDA MES'!F:F,"0",0))/60</f>
        <v>1.1333333333333333</v>
      </c>
      <c r="D453" s="1">
        <f>SUM(_xlfn.XLOOKUP(A453,'VENDA MES'!A:A,'VENDA MES'!B:B,"0",0),_xlfn.XLOOKUP(MEDIDAS!A453,'VENDA MES'!E:E,'VENDA MES'!F:F,"0",0),_xlfn.XLOOKUP(A453,'VENDA MES'!H:H,'VENDA MES'!I:I,"0",0))/90</f>
        <v>1</v>
      </c>
      <c r="E453" s="1">
        <f>SUM(_xlfn.XLOOKUP(A453,'VENDA MES'!A:A,'VENDA MES'!B:B,"0",0),_xlfn.XLOOKUP(MEDIDAS!A453,'VENDA MES'!E:E,'VENDA MES'!F:F,"0",0),_xlfn.XLOOKUP(MEDIDAS!A453,'VENDA MES'!H:H,'VENDA MES'!I:I,"0",0),_xlfn.XLOOKUP(MEDIDAS!A453,'VENDA MES'!K:K,'VENDA MES'!L:L,"0",0))/120</f>
        <v>1.5333333333333334</v>
      </c>
      <c r="H453" s="10" t="s">
        <v>450</v>
      </c>
      <c r="I453">
        <v>14</v>
      </c>
      <c r="J453" s="7">
        <v>14</v>
      </c>
      <c r="K453" s="7">
        <v>28</v>
      </c>
      <c r="L453" s="7">
        <v>35</v>
      </c>
    </row>
    <row r="454" spans="1:12">
      <c r="A454" t="s">
        <v>452</v>
      </c>
      <c r="B454" s="1">
        <f>_xlfn.XLOOKUP(A454,'VENDA MES'!A:A,'VENDA MES'!B:B,"0",0)/30</f>
        <v>0.8666666666666667</v>
      </c>
      <c r="C454" s="1">
        <f>SUM(_xlfn.XLOOKUP(A454,'VENDA MES'!A:A,'VENDA MES'!B:B,0,0),_xlfn.XLOOKUP(A454,'VENDA MES'!E:E,'VENDA MES'!F:F,"0",0))/60</f>
        <v>1.3</v>
      </c>
      <c r="D454" s="1">
        <f>SUM(_xlfn.XLOOKUP(A454,'VENDA MES'!A:A,'VENDA MES'!B:B,"0",0),_xlfn.XLOOKUP(MEDIDAS!A454,'VENDA MES'!E:E,'VENDA MES'!F:F,"0",0),_xlfn.XLOOKUP(A454,'VENDA MES'!H:H,'VENDA MES'!I:I,"0",0))/90</f>
        <v>1.4888888888888889</v>
      </c>
      <c r="E454" s="1">
        <f>SUM(_xlfn.XLOOKUP(A454,'VENDA MES'!A:A,'VENDA MES'!B:B,"0",0),_xlfn.XLOOKUP(MEDIDAS!A454,'VENDA MES'!E:E,'VENDA MES'!F:F,"0",0),_xlfn.XLOOKUP(MEDIDAS!A454,'VENDA MES'!H:H,'VENDA MES'!I:I,"0",0),_xlfn.XLOOKUP(MEDIDAS!A454,'VENDA MES'!K:K,'VENDA MES'!L:L,"0",0))/120</f>
        <v>1.5666666666666667</v>
      </c>
      <c r="H454" s="10" t="s">
        <v>452</v>
      </c>
      <c r="I454">
        <v>30</v>
      </c>
      <c r="J454" s="7">
        <v>30</v>
      </c>
      <c r="K454" s="7">
        <v>60</v>
      </c>
      <c r="L454" s="7">
        <v>75</v>
      </c>
    </row>
    <row r="455" spans="1:12">
      <c r="A455" t="s">
        <v>453</v>
      </c>
      <c r="B455" s="1">
        <f>_xlfn.XLOOKUP(A455,'VENDA MES'!A:A,'VENDA MES'!B:B,"0",0)/30</f>
        <v>0.46666666666666667</v>
      </c>
      <c r="C455" s="1">
        <f>SUM(_xlfn.XLOOKUP(A455,'VENDA MES'!A:A,'VENDA MES'!B:B,0,0),_xlfn.XLOOKUP(A455,'VENDA MES'!E:E,'VENDA MES'!F:F,"0",0))/60</f>
        <v>0.66666666666666663</v>
      </c>
      <c r="D455" s="1">
        <f>SUM(_xlfn.XLOOKUP(A455,'VENDA MES'!A:A,'VENDA MES'!B:B,"0",0),_xlfn.XLOOKUP(MEDIDAS!A455,'VENDA MES'!E:E,'VENDA MES'!F:F,"0",0),_xlfn.XLOOKUP(A455,'VENDA MES'!H:H,'VENDA MES'!I:I,"0",0))/90</f>
        <v>1.0888888888888888</v>
      </c>
      <c r="E455" s="1">
        <f>SUM(_xlfn.XLOOKUP(A455,'VENDA MES'!A:A,'VENDA MES'!B:B,"0",0),_xlfn.XLOOKUP(MEDIDAS!A455,'VENDA MES'!E:E,'VENDA MES'!F:F,"0",0),_xlfn.XLOOKUP(MEDIDAS!A455,'VENDA MES'!H:H,'VENDA MES'!I:I,"0",0),_xlfn.XLOOKUP(MEDIDAS!A455,'VENDA MES'!K:K,'VENDA MES'!L:L,"0",0))/120</f>
        <v>0.94166666666666665</v>
      </c>
      <c r="H455" s="10" t="s">
        <v>453</v>
      </c>
      <c r="I455">
        <v>30</v>
      </c>
      <c r="J455" s="7">
        <v>30</v>
      </c>
      <c r="K455" s="7">
        <v>60</v>
      </c>
      <c r="L455" s="7">
        <v>75</v>
      </c>
    </row>
    <row r="456" spans="1:12">
      <c r="A456" t="s">
        <v>454</v>
      </c>
      <c r="B456" s="1">
        <f>_xlfn.XLOOKUP(A456,'VENDA MES'!A:A,'VENDA MES'!B:B,"0",0)/30</f>
        <v>0.66666666666666663</v>
      </c>
      <c r="C456" s="1">
        <f>SUM(_xlfn.XLOOKUP(A456,'VENDA MES'!A:A,'VENDA MES'!B:B,0,0),_xlfn.XLOOKUP(A456,'VENDA MES'!E:E,'VENDA MES'!F:F,"0",0))/60</f>
        <v>1.0833333333333333</v>
      </c>
      <c r="D456" s="1">
        <f>SUM(_xlfn.XLOOKUP(A456,'VENDA MES'!A:A,'VENDA MES'!B:B,"0",0),_xlfn.XLOOKUP(MEDIDAS!A456,'VENDA MES'!E:E,'VENDA MES'!F:F,"0",0),_xlfn.XLOOKUP(A456,'VENDA MES'!H:H,'VENDA MES'!I:I,"0",0))/90</f>
        <v>1.2555555555555555</v>
      </c>
      <c r="E456" s="1">
        <f>SUM(_xlfn.XLOOKUP(A456,'VENDA MES'!A:A,'VENDA MES'!B:B,"0",0),_xlfn.XLOOKUP(MEDIDAS!A456,'VENDA MES'!E:E,'VENDA MES'!F:F,"0",0),_xlfn.XLOOKUP(MEDIDAS!A456,'VENDA MES'!H:H,'VENDA MES'!I:I,"0",0),_xlfn.XLOOKUP(MEDIDAS!A456,'VENDA MES'!K:K,'VENDA MES'!L:L,"0",0))/120</f>
        <v>1.4750000000000001</v>
      </c>
      <c r="H456" s="10" t="s">
        <v>454</v>
      </c>
      <c r="I456">
        <v>30</v>
      </c>
      <c r="J456" s="7">
        <v>30</v>
      </c>
      <c r="K456" s="7">
        <v>60</v>
      </c>
      <c r="L456" s="7">
        <v>75</v>
      </c>
    </row>
    <row r="457" spans="1:12">
      <c r="A457" t="s">
        <v>455</v>
      </c>
      <c r="B457" s="1">
        <f>_xlfn.XLOOKUP(A457,'VENDA MES'!A:A,'VENDA MES'!B:B,"0",0)/30</f>
        <v>3.3333333333333333E-2</v>
      </c>
      <c r="C457" s="1">
        <f>SUM(_xlfn.XLOOKUP(A457,'VENDA MES'!A:A,'VENDA MES'!B:B,0,0),_xlfn.XLOOKUP(A457,'VENDA MES'!E:E,'VENDA MES'!F:F,"0",0))/60</f>
        <v>0.5</v>
      </c>
      <c r="D457" s="1">
        <f>SUM(_xlfn.XLOOKUP(A457,'VENDA MES'!A:A,'VENDA MES'!B:B,"0",0),_xlfn.XLOOKUP(MEDIDAS!A457,'VENDA MES'!E:E,'VENDA MES'!F:F,"0",0),_xlfn.XLOOKUP(A457,'VENDA MES'!H:H,'VENDA MES'!I:I,"0",0))/90</f>
        <v>0.74444444444444446</v>
      </c>
      <c r="E457" s="1">
        <f>SUM(_xlfn.XLOOKUP(A457,'VENDA MES'!A:A,'VENDA MES'!B:B,"0",0),_xlfn.XLOOKUP(MEDIDAS!A457,'VENDA MES'!E:E,'VENDA MES'!F:F,"0",0),_xlfn.XLOOKUP(MEDIDAS!A457,'VENDA MES'!H:H,'VENDA MES'!I:I,"0",0),_xlfn.XLOOKUP(MEDIDAS!A457,'VENDA MES'!K:K,'VENDA MES'!L:L,"0",0))/120</f>
        <v>1.0833333333333333</v>
      </c>
      <c r="H457" s="10" t="s">
        <v>455</v>
      </c>
      <c r="I457">
        <v>30</v>
      </c>
      <c r="J457" s="7">
        <v>30</v>
      </c>
      <c r="K457" s="7">
        <v>60</v>
      </c>
      <c r="L457" s="7">
        <v>75</v>
      </c>
    </row>
    <row r="458" spans="1:12">
      <c r="A458" t="s">
        <v>456</v>
      </c>
      <c r="B458" s="1">
        <f>_xlfn.XLOOKUP(A458,'VENDA MES'!A:A,'VENDA MES'!B:B,"0",0)/30</f>
        <v>0.93333333333333335</v>
      </c>
      <c r="C458" s="1">
        <f>SUM(_xlfn.XLOOKUP(A458,'VENDA MES'!A:A,'VENDA MES'!B:B,0,0),_xlfn.XLOOKUP(A458,'VENDA MES'!E:E,'VENDA MES'!F:F,"0",0))/60</f>
        <v>1.0166666666666666</v>
      </c>
      <c r="D458" s="1">
        <f>SUM(_xlfn.XLOOKUP(A458,'VENDA MES'!A:A,'VENDA MES'!B:B,"0",0),_xlfn.XLOOKUP(MEDIDAS!A458,'VENDA MES'!E:E,'VENDA MES'!F:F,"0",0),_xlfn.XLOOKUP(A458,'VENDA MES'!H:H,'VENDA MES'!I:I,"0",0))/90</f>
        <v>1.3666666666666667</v>
      </c>
      <c r="E458" s="1">
        <f>SUM(_xlfn.XLOOKUP(A458,'VENDA MES'!A:A,'VENDA MES'!B:B,"0",0),_xlfn.XLOOKUP(MEDIDAS!A458,'VENDA MES'!E:E,'VENDA MES'!F:F,"0",0),_xlfn.XLOOKUP(MEDIDAS!A458,'VENDA MES'!H:H,'VENDA MES'!I:I,"0",0),_xlfn.XLOOKUP(MEDIDAS!A458,'VENDA MES'!K:K,'VENDA MES'!L:L,"0",0))/120</f>
        <v>1.3833333333333333</v>
      </c>
      <c r="H458" s="10" t="s">
        <v>456</v>
      </c>
      <c r="I458">
        <v>30</v>
      </c>
      <c r="J458" s="7">
        <v>30</v>
      </c>
      <c r="K458" s="7">
        <v>60</v>
      </c>
      <c r="L458" s="7">
        <v>75</v>
      </c>
    </row>
    <row r="459" spans="1:12">
      <c r="A459" t="s">
        <v>506</v>
      </c>
      <c r="B459" s="1">
        <f>_xlfn.XLOOKUP(A459,'VENDA MES'!A:A,'VENDA MES'!B:B,"0",0)/30</f>
        <v>0</v>
      </c>
      <c r="C459" s="1">
        <f>SUM(_xlfn.XLOOKUP(A459,'VENDA MES'!A:A,'VENDA MES'!B:B,0,0),_xlfn.XLOOKUP(A459,'VENDA MES'!E:E,'VENDA MES'!F:F,"0",0))/60</f>
        <v>0.65</v>
      </c>
      <c r="D459" s="1">
        <f>SUM(_xlfn.XLOOKUP(A459,'VENDA MES'!A:A,'VENDA MES'!B:B,"0",0),_xlfn.XLOOKUP(MEDIDAS!A459,'VENDA MES'!E:E,'VENDA MES'!F:F,"0",0),_xlfn.XLOOKUP(A459,'VENDA MES'!H:H,'VENDA MES'!I:I,"0",0))/90</f>
        <v>0.75555555555555554</v>
      </c>
      <c r="E459" s="1">
        <f>SUM(_xlfn.XLOOKUP(A459,'VENDA MES'!A:A,'VENDA MES'!B:B,"0",0),_xlfn.XLOOKUP(MEDIDAS!A459,'VENDA MES'!E:E,'VENDA MES'!F:F,"0",0),_xlfn.XLOOKUP(MEDIDAS!A459,'VENDA MES'!H:H,'VENDA MES'!I:I,"0",0),_xlfn.XLOOKUP(MEDIDAS!A459,'VENDA MES'!K:K,'VENDA MES'!L:L,"0",0))/120</f>
        <v>0.8666666666666667</v>
      </c>
      <c r="H459" s="10" t="s">
        <v>506</v>
      </c>
      <c r="I459">
        <v>30</v>
      </c>
      <c r="J459" s="7">
        <v>30</v>
      </c>
      <c r="K459" s="7">
        <v>60</v>
      </c>
      <c r="L459" s="7">
        <v>75</v>
      </c>
    </row>
    <row r="460" spans="1:12">
      <c r="A460" t="s">
        <v>457</v>
      </c>
      <c r="B460" s="1">
        <f>_xlfn.XLOOKUP(A460,'VENDA MES'!A:A,'VENDA MES'!B:B,"0",0)/30</f>
        <v>1</v>
      </c>
      <c r="C460" s="1">
        <f>SUM(_xlfn.XLOOKUP(A460,'VENDA MES'!A:A,'VENDA MES'!B:B,0,0),_xlfn.XLOOKUP(A460,'VENDA MES'!E:E,'VENDA MES'!F:F,"0",0))/60</f>
        <v>1.7333333333333334</v>
      </c>
      <c r="D460" s="1">
        <f>SUM(_xlfn.XLOOKUP(A460,'VENDA MES'!A:A,'VENDA MES'!B:B,"0",0),_xlfn.XLOOKUP(MEDIDAS!A460,'VENDA MES'!E:E,'VENDA MES'!F:F,"0",0),_xlfn.XLOOKUP(A460,'VENDA MES'!H:H,'VENDA MES'!I:I,"0",0))/90</f>
        <v>1.8333333333333333</v>
      </c>
      <c r="E460" s="1">
        <f>SUM(_xlfn.XLOOKUP(A460,'VENDA MES'!A:A,'VENDA MES'!B:B,"0",0),_xlfn.XLOOKUP(MEDIDAS!A460,'VENDA MES'!E:E,'VENDA MES'!F:F,"0",0),_xlfn.XLOOKUP(MEDIDAS!A460,'VENDA MES'!H:H,'VENDA MES'!I:I,"0",0),_xlfn.XLOOKUP(MEDIDAS!A460,'VENDA MES'!K:K,'VENDA MES'!L:L,"0",0))/120</f>
        <v>1.8833333333333333</v>
      </c>
      <c r="H460" s="10" t="s">
        <v>457</v>
      </c>
      <c r="I460">
        <v>30</v>
      </c>
      <c r="J460" s="7">
        <v>30</v>
      </c>
      <c r="K460" s="7">
        <v>60</v>
      </c>
      <c r="L460" s="7">
        <v>75</v>
      </c>
    </row>
    <row r="461" spans="1:12">
      <c r="A461" t="s">
        <v>458</v>
      </c>
      <c r="B461" s="1">
        <f>_xlfn.XLOOKUP(A461,'VENDA MES'!A:A,'VENDA MES'!B:B,"0",0)/30</f>
        <v>0.4</v>
      </c>
      <c r="C461" s="1">
        <f>SUM(_xlfn.XLOOKUP(A461,'VENDA MES'!A:A,'VENDA MES'!B:B,0,0),_xlfn.XLOOKUP(A461,'VENDA MES'!E:E,'VENDA MES'!F:F,"0",0))/60</f>
        <v>1</v>
      </c>
      <c r="D461" s="1">
        <f>SUM(_xlfn.XLOOKUP(A461,'VENDA MES'!A:A,'VENDA MES'!B:B,"0",0),_xlfn.XLOOKUP(MEDIDAS!A461,'VENDA MES'!E:E,'VENDA MES'!F:F,"0",0),_xlfn.XLOOKUP(A461,'VENDA MES'!H:H,'VENDA MES'!I:I,"0",0))/90</f>
        <v>1.1222222222222222</v>
      </c>
      <c r="E461" s="1">
        <f>SUM(_xlfn.XLOOKUP(A461,'VENDA MES'!A:A,'VENDA MES'!B:B,"0",0),_xlfn.XLOOKUP(MEDIDAS!A461,'VENDA MES'!E:E,'VENDA MES'!F:F,"0",0),_xlfn.XLOOKUP(MEDIDAS!A461,'VENDA MES'!H:H,'VENDA MES'!I:I,"0",0),_xlfn.XLOOKUP(MEDIDAS!A461,'VENDA MES'!K:K,'VENDA MES'!L:L,"0",0))/120</f>
        <v>1.5083333333333333</v>
      </c>
      <c r="H461" s="10" t="s">
        <v>458</v>
      </c>
      <c r="I461">
        <v>30</v>
      </c>
      <c r="J461" s="7">
        <v>30</v>
      </c>
      <c r="K461" s="7">
        <v>60</v>
      </c>
      <c r="L461" s="7">
        <v>75</v>
      </c>
    </row>
    <row r="462" spans="1:12">
      <c r="A462" t="s">
        <v>459</v>
      </c>
      <c r="B462" s="1">
        <f>_xlfn.XLOOKUP(A462,'VENDA MES'!A:A,'VENDA MES'!B:B,"0",0)/30</f>
        <v>0.46666666666666667</v>
      </c>
      <c r="C462" s="1">
        <f>SUM(_xlfn.XLOOKUP(A462,'VENDA MES'!A:A,'VENDA MES'!B:B,0,0),_xlfn.XLOOKUP(A462,'VENDA MES'!E:E,'VENDA MES'!F:F,"0",0))/60</f>
        <v>0.55000000000000004</v>
      </c>
      <c r="D462" s="1">
        <f>SUM(_xlfn.XLOOKUP(A462,'VENDA MES'!A:A,'VENDA MES'!B:B,"0",0),_xlfn.XLOOKUP(MEDIDAS!A462,'VENDA MES'!E:E,'VENDA MES'!F:F,"0",0),_xlfn.XLOOKUP(A462,'VENDA MES'!H:H,'VENDA MES'!I:I,"0",0))/90</f>
        <v>0.73333333333333328</v>
      </c>
      <c r="E462" s="1">
        <f>SUM(_xlfn.XLOOKUP(A462,'VENDA MES'!A:A,'VENDA MES'!B:B,"0",0),_xlfn.XLOOKUP(MEDIDAS!A462,'VENDA MES'!E:E,'VENDA MES'!F:F,"0",0),_xlfn.XLOOKUP(MEDIDAS!A462,'VENDA MES'!H:H,'VENDA MES'!I:I,"0",0),_xlfn.XLOOKUP(MEDIDAS!A462,'VENDA MES'!K:K,'VENDA MES'!L:L,"0",0))/120</f>
        <v>1.0666666666666667</v>
      </c>
      <c r="H462" s="10" t="s">
        <v>459</v>
      </c>
      <c r="I462">
        <v>30</v>
      </c>
      <c r="J462" s="7">
        <v>30</v>
      </c>
      <c r="K462" s="7">
        <v>60</v>
      </c>
      <c r="L462" s="7">
        <v>75</v>
      </c>
    </row>
    <row r="463" spans="1:12">
      <c r="A463" t="s">
        <v>460</v>
      </c>
      <c r="B463" s="1">
        <f>_xlfn.XLOOKUP(A463,'VENDA MES'!A:A,'VENDA MES'!B:B,"0",0)/30</f>
        <v>0.6</v>
      </c>
      <c r="C463" s="1">
        <f>SUM(_xlfn.XLOOKUP(A463,'VENDA MES'!A:A,'VENDA MES'!B:B,0,0),_xlfn.XLOOKUP(A463,'VENDA MES'!E:E,'VENDA MES'!F:F,"0",0))/60</f>
        <v>0.96666666666666667</v>
      </c>
      <c r="D463" s="1">
        <f>SUM(_xlfn.XLOOKUP(A463,'VENDA MES'!A:A,'VENDA MES'!B:B,"0",0),_xlfn.XLOOKUP(MEDIDAS!A463,'VENDA MES'!E:E,'VENDA MES'!F:F,"0",0),_xlfn.XLOOKUP(A463,'VENDA MES'!H:H,'VENDA MES'!I:I,"0",0))/90</f>
        <v>1.1777777777777778</v>
      </c>
      <c r="E463" s="1">
        <f>SUM(_xlfn.XLOOKUP(A463,'VENDA MES'!A:A,'VENDA MES'!B:B,"0",0),_xlfn.XLOOKUP(MEDIDAS!A463,'VENDA MES'!E:E,'VENDA MES'!F:F,"0",0),_xlfn.XLOOKUP(MEDIDAS!A463,'VENDA MES'!H:H,'VENDA MES'!I:I,"0",0),_xlfn.XLOOKUP(MEDIDAS!A463,'VENDA MES'!K:K,'VENDA MES'!L:L,"0",0))/120</f>
        <v>1.875</v>
      </c>
      <c r="H463" s="10" t="s">
        <v>460</v>
      </c>
      <c r="I463">
        <v>30</v>
      </c>
      <c r="J463" s="7">
        <v>30</v>
      </c>
      <c r="K463" s="7">
        <v>60</v>
      </c>
      <c r="L463" s="7">
        <v>75</v>
      </c>
    </row>
    <row r="464" spans="1:12">
      <c r="A464" t="s">
        <v>461</v>
      </c>
      <c r="B464" s="1">
        <f>_xlfn.XLOOKUP(A464,'VENDA MES'!A:A,'VENDA MES'!B:B,"0",0)/30</f>
        <v>0.8</v>
      </c>
      <c r="C464" s="1">
        <f>SUM(_xlfn.XLOOKUP(A464,'VENDA MES'!A:A,'VENDA MES'!B:B,0,0),_xlfn.XLOOKUP(A464,'VENDA MES'!E:E,'VENDA MES'!F:F,"0",0))/60</f>
        <v>1.3833333333333333</v>
      </c>
      <c r="D464" s="1">
        <f>SUM(_xlfn.XLOOKUP(A464,'VENDA MES'!A:A,'VENDA MES'!B:B,"0",0),_xlfn.XLOOKUP(MEDIDAS!A464,'VENDA MES'!E:E,'VENDA MES'!F:F,"0",0),_xlfn.XLOOKUP(A464,'VENDA MES'!H:H,'VENDA MES'!I:I,"0",0))/90</f>
        <v>1.5777777777777777</v>
      </c>
      <c r="E464" s="1">
        <f>SUM(_xlfn.XLOOKUP(A464,'VENDA MES'!A:A,'VENDA MES'!B:B,"0",0),_xlfn.XLOOKUP(MEDIDAS!A464,'VENDA MES'!E:E,'VENDA MES'!F:F,"0",0),_xlfn.XLOOKUP(MEDIDAS!A464,'VENDA MES'!H:H,'VENDA MES'!I:I,"0",0),_xlfn.XLOOKUP(MEDIDAS!A464,'VENDA MES'!K:K,'VENDA MES'!L:L,"0",0))/120</f>
        <v>1.7166666666666666</v>
      </c>
      <c r="H464" s="10" t="s">
        <v>461</v>
      </c>
      <c r="I464">
        <v>8</v>
      </c>
      <c r="J464" s="7">
        <v>8</v>
      </c>
      <c r="K464" s="7">
        <v>16</v>
      </c>
      <c r="L464" s="7">
        <v>20</v>
      </c>
    </row>
    <row r="465" spans="1:12">
      <c r="A465" t="s">
        <v>463</v>
      </c>
      <c r="B465" s="1">
        <f>_xlfn.XLOOKUP(A465,'VENDA MES'!A:A,'VENDA MES'!B:B,"0",0)/30</f>
        <v>0.73333333333333328</v>
      </c>
      <c r="C465" s="1">
        <f>SUM(_xlfn.XLOOKUP(A465,'VENDA MES'!A:A,'VENDA MES'!B:B,0,0),_xlfn.XLOOKUP(A465,'VENDA MES'!E:E,'VENDA MES'!F:F,"0",0))/60</f>
        <v>1.2</v>
      </c>
      <c r="D465" s="1">
        <f>SUM(_xlfn.XLOOKUP(A465,'VENDA MES'!A:A,'VENDA MES'!B:B,"0",0),_xlfn.XLOOKUP(MEDIDAS!A465,'VENDA MES'!E:E,'VENDA MES'!F:F,"0",0),_xlfn.XLOOKUP(A465,'VENDA MES'!H:H,'VENDA MES'!I:I,"0",0))/90</f>
        <v>1.2444444444444445</v>
      </c>
      <c r="E465" s="1">
        <f>SUM(_xlfn.XLOOKUP(A465,'VENDA MES'!A:A,'VENDA MES'!B:B,"0",0),_xlfn.XLOOKUP(MEDIDAS!A465,'VENDA MES'!E:E,'VENDA MES'!F:F,"0",0),_xlfn.XLOOKUP(MEDIDAS!A465,'VENDA MES'!H:H,'VENDA MES'!I:I,"0",0),_xlfn.XLOOKUP(MEDIDAS!A465,'VENDA MES'!K:K,'VENDA MES'!L:L,"0",0))/120</f>
        <v>1.575</v>
      </c>
      <c r="H465" s="10" t="s">
        <v>463</v>
      </c>
      <c r="I465">
        <v>8</v>
      </c>
      <c r="J465" s="7">
        <v>8</v>
      </c>
      <c r="K465" s="7">
        <v>16</v>
      </c>
      <c r="L465" s="7">
        <v>20</v>
      </c>
    </row>
    <row r="466" spans="1:12">
      <c r="A466" t="s">
        <v>464</v>
      </c>
      <c r="B466" s="1">
        <f>_xlfn.XLOOKUP(A466,'VENDA MES'!A:A,'VENDA MES'!B:B,"0",0)/30</f>
        <v>1.4666666666666666</v>
      </c>
      <c r="C466" s="1">
        <f>SUM(_xlfn.XLOOKUP(A466,'VENDA MES'!A:A,'VENDA MES'!B:B,0,0),_xlfn.XLOOKUP(A466,'VENDA MES'!E:E,'VENDA MES'!F:F,"0",0))/60</f>
        <v>1.2166666666666666</v>
      </c>
      <c r="D466" s="1">
        <f>SUM(_xlfn.XLOOKUP(A466,'VENDA MES'!A:A,'VENDA MES'!B:B,"0",0),_xlfn.XLOOKUP(MEDIDAS!A466,'VENDA MES'!E:E,'VENDA MES'!F:F,"0",0),_xlfn.XLOOKUP(A466,'VENDA MES'!H:H,'VENDA MES'!I:I,"0",0))/90</f>
        <v>1.5888888888888888</v>
      </c>
      <c r="E466" s="1">
        <f>SUM(_xlfn.XLOOKUP(A466,'VENDA MES'!A:A,'VENDA MES'!B:B,"0",0),_xlfn.XLOOKUP(MEDIDAS!A466,'VENDA MES'!E:E,'VENDA MES'!F:F,"0",0),_xlfn.XLOOKUP(MEDIDAS!A466,'VENDA MES'!H:H,'VENDA MES'!I:I,"0",0),_xlfn.XLOOKUP(MEDIDAS!A466,'VENDA MES'!K:K,'VENDA MES'!L:L,"0",0))/120</f>
        <v>1.7666666666666666</v>
      </c>
      <c r="H466" s="10" t="s">
        <v>464</v>
      </c>
      <c r="I466">
        <v>8</v>
      </c>
      <c r="J466" s="7">
        <v>8</v>
      </c>
      <c r="K466" s="7">
        <v>16</v>
      </c>
      <c r="L466" s="7">
        <v>20</v>
      </c>
    </row>
    <row r="467" spans="1:12">
      <c r="A467" t="s">
        <v>465</v>
      </c>
      <c r="B467" s="1">
        <f>_xlfn.XLOOKUP(A467,'VENDA MES'!A:A,'VENDA MES'!B:B,"0",0)/30</f>
        <v>0.9</v>
      </c>
      <c r="C467" s="1">
        <f>SUM(_xlfn.XLOOKUP(A467,'VENDA MES'!A:A,'VENDA MES'!B:B,0,0),_xlfn.XLOOKUP(A467,'VENDA MES'!E:E,'VENDA MES'!F:F,"0",0))/60</f>
        <v>0.76666666666666672</v>
      </c>
      <c r="D467" s="1">
        <f>SUM(_xlfn.XLOOKUP(A467,'VENDA MES'!A:A,'VENDA MES'!B:B,"0",0),_xlfn.XLOOKUP(MEDIDAS!A467,'VENDA MES'!E:E,'VENDA MES'!F:F,"0",0),_xlfn.XLOOKUP(A467,'VENDA MES'!H:H,'VENDA MES'!I:I,"0",0))/90</f>
        <v>1.211111111111111</v>
      </c>
      <c r="E467" s="1">
        <f>SUM(_xlfn.XLOOKUP(A467,'VENDA MES'!A:A,'VENDA MES'!B:B,"0",0),_xlfn.XLOOKUP(MEDIDAS!A467,'VENDA MES'!E:E,'VENDA MES'!F:F,"0",0),_xlfn.XLOOKUP(MEDIDAS!A467,'VENDA MES'!H:H,'VENDA MES'!I:I,"0",0),_xlfn.XLOOKUP(MEDIDAS!A467,'VENDA MES'!K:K,'VENDA MES'!L:L,"0",0))/120</f>
        <v>1.3416666666666666</v>
      </c>
      <c r="H467" s="10" t="s">
        <v>465</v>
      </c>
      <c r="I467">
        <v>8</v>
      </c>
      <c r="J467" s="7">
        <v>8</v>
      </c>
      <c r="K467" s="7">
        <v>16</v>
      </c>
      <c r="L467" s="7">
        <v>20</v>
      </c>
    </row>
    <row r="468" spans="1:12">
      <c r="A468" t="s">
        <v>466</v>
      </c>
      <c r="B468" s="1">
        <f>_xlfn.XLOOKUP(A468,'VENDA MES'!A:A,'VENDA MES'!B:B,"0",0)/30</f>
        <v>0.7</v>
      </c>
      <c r="C468" s="1">
        <f>SUM(_xlfn.XLOOKUP(A468,'VENDA MES'!A:A,'VENDA MES'!B:B,0,0),_xlfn.XLOOKUP(A468,'VENDA MES'!E:E,'VENDA MES'!F:F,"0",0))/60</f>
        <v>1.0833333333333333</v>
      </c>
      <c r="D468" s="1">
        <f>SUM(_xlfn.XLOOKUP(A468,'VENDA MES'!A:A,'VENDA MES'!B:B,"0",0),_xlfn.XLOOKUP(MEDIDAS!A468,'VENDA MES'!E:E,'VENDA MES'!F:F,"0",0),_xlfn.XLOOKUP(A468,'VENDA MES'!H:H,'VENDA MES'!I:I,"0",0))/90</f>
        <v>1.1111111111111112</v>
      </c>
      <c r="E468" s="1">
        <f>SUM(_xlfn.XLOOKUP(A468,'VENDA MES'!A:A,'VENDA MES'!B:B,"0",0),_xlfn.XLOOKUP(MEDIDAS!A468,'VENDA MES'!E:E,'VENDA MES'!F:F,"0",0),_xlfn.XLOOKUP(MEDIDAS!A468,'VENDA MES'!H:H,'VENDA MES'!I:I,"0",0),_xlfn.XLOOKUP(MEDIDAS!A468,'VENDA MES'!K:K,'VENDA MES'!L:L,"0",0))/120</f>
        <v>1.4</v>
      </c>
      <c r="H468" s="10" t="s">
        <v>466</v>
      </c>
      <c r="I468">
        <v>8</v>
      </c>
      <c r="J468" s="7">
        <v>8</v>
      </c>
      <c r="K468" s="7">
        <v>16</v>
      </c>
      <c r="L468" s="7">
        <v>20</v>
      </c>
    </row>
    <row r="469" spans="1:12">
      <c r="A469" t="s">
        <v>517</v>
      </c>
      <c r="B469" s="1">
        <f>_xlfn.XLOOKUP(A469,'VENDA MES'!A:A,'VENDA MES'!B:B,"0",0)/30</f>
        <v>0</v>
      </c>
      <c r="C469" s="1">
        <f>SUM(_xlfn.XLOOKUP(A469,'VENDA MES'!A:A,'VENDA MES'!B:B,0,0),_xlfn.XLOOKUP(A469,'VENDA MES'!E:E,'VENDA MES'!F:F,"0",0))/60</f>
        <v>0.68333333333333335</v>
      </c>
      <c r="D469" s="1">
        <f>SUM(_xlfn.XLOOKUP(A469,'VENDA MES'!A:A,'VENDA MES'!B:B,"0",0),_xlfn.XLOOKUP(MEDIDAS!A469,'VENDA MES'!E:E,'VENDA MES'!F:F,"0",0),_xlfn.XLOOKUP(A469,'VENDA MES'!H:H,'VENDA MES'!I:I,"0",0))/90</f>
        <v>1.1444444444444444</v>
      </c>
      <c r="E469" s="1">
        <f>SUM(_xlfn.XLOOKUP(A469,'VENDA MES'!A:A,'VENDA MES'!B:B,"0",0),_xlfn.XLOOKUP(MEDIDAS!A469,'VENDA MES'!E:E,'VENDA MES'!F:F,"0",0),_xlfn.XLOOKUP(MEDIDAS!A469,'VENDA MES'!H:H,'VENDA MES'!I:I,"0",0),_xlfn.XLOOKUP(MEDIDAS!A469,'VENDA MES'!K:K,'VENDA MES'!L:L,"0",0))/120</f>
        <v>1.4666666666666666</v>
      </c>
      <c r="H469" s="10" t="s">
        <v>517</v>
      </c>
      <c r="I469">
        <v>8</v>
      </c>
      <c r="J469" s="7">
        <v>8</v>
      </c>
      <c r="K469" s="7">
        <v>16</v>
      </c>
      <c r="L469" s="7">
        <v>20</v>
      </c>
    </row>
    <row r="470" spans="1:12">
      <c r="A470" t="s">
        <v>467</v>
      </c>
      <c r="B470" s="1">
        <f>_xlfn.XLOOKUP(A470,'VENDA MES'!A:A,'VENDA MES'!B:B,"0",0)/30</f>
        <v>0.26666666666666666</v>
      </c>
      <c r="C470" s="1">
        <f>SUM(_xlfn.XLOOKUP(A470,'VENDA MES'!A:A,'VENDA MES'!B:B,0,0),_xlfn.XLOOKUP(A470,'VENDA MES'!E:E,'VENDA MES'!F:F,"0",0))/60</f>
        <v>0.98333333333333328</v>
      </c>
      <c r="D470" s="1">
        <f>SUM(_xlfn.XLOOKUP(A470,'VENDA MES'!A:A,'VENDA MES'!B:B,"0",0),_xlfn.XLOOKUP(MEDIDAS!A470,'VENDA MES'!E:E,'VENDA MES'!F:F,"0",0),_xlfn.XLOOKUP(A470,'VENDA MES'!H:H,'VENDA MES'!I:I,"0",0))/90</f>
        <v>1.5777777777777777</v>
      </c>
      <c r="E470" s="1">
        <f>SUM(_xlfn.XLOOKUP(A470,'VENDA MES'!A:A,'VENDA MES'!B:B,"0",0),_xlfn.XLOOKUP(MEDIDAS!A470,'VENDA MES'!E:E,'VENDA MES'!F:F,"0",0),_xlfn.XLOOKUP(MEDIDAS!A470,'VENDA MES'!H:H,'VENDA MES'!I:I,"0",0),_xlfn.XLOOKUP(MEDIDAS!A470,'VENDA MES'!K:K,'VENDA MES'!L:L,"0",0))/120</f>
        <v>1.6666666666666667</v>
      </c>
      <c r="H470" s="10" t="s">
        <v>467</v>
      </c>
      <c r="I470">
        <v>8</v>
      </c>
      <c r="J470" s="7">
        <v>8</v>
      </c>
      <c r="K470" s="7">
        <v>16</v>
      </c>
      <c r="L470" s="7">
        <v>20</v>
      </c>
    </row>
    <row r="471" spans="1:12">
      <c r="A471" t="s">
        <v>468</v>
      </c>
      <c r="B471" s="1">
        <f>_xlfn.XLOOKUP(A471,'VENDA MES'!A:A,'VENDA MES'!B:B,"0",0)/30</f>
        <v>0.83333333333333337</v>
      </c>
      <c r="C471" s="1">
        <f>SUM(_xlfn.XLOOKUP(A471,'VENDA MES'!A:A,'VENDA MES'!B:B,0,0),_xlfn.XLOOKUP(A471,'VENDA MES'!E:E,'VENDA MES'!F:F,"0",0))/60</f>
        <v>1.4833333333333334</v>
      </c>
      <c r="D471" s="1">
        <f>SUM(_xlfn.XLOOKUP(A471,'VENDA MES'!A:A,'VENDA MES'!B:B,"0",0),_xlfn.XLOOKUP(MEDIDAS!A471,'VENDA MES'!E:E,'VENDA MES'!F:F,"0",0),_xlfn.XLOOKUP(A471,'VENDA MES'!H:H,'VENDA MES'!I:I,"0",0))/90</f>
        <v>1.3111111111111111</v>
      </c>
      <c r="E471" s="1">
        <f>SUM(_xlfn.XLOOKUP(A471,'VENDA MES'!A:A,'VENDA MES'!B:B,"0",0),_xlfn.XLOOKUP(MEDIDAS!A471,'VENDA MES'!E:E,'VENDA MES'!F:F,"0",0),_xlfn.XLOOKUP(MEDIDAS!A471,'VENDA MES'!H:H,'VENDA MES'!I:I,"0",0),_xlfn.XLOOKUP(MEDIDAS!A471,'VENDA MES'!K:K,'VENDA MES'!L:L,"0",0))/120</f>
        <v>1.5833333333333333</v>
      </c>
      <c r="H471" s="10" t="s">
        <v>468</v>
      </c>
      <c r="I471">
        <v>8</v>
      </c>
      <c r="J471" s="7">
        <v>8</v>
      </c>
      <c r="K471" s="7">
        <v>16</v>
      </c>
      <c r="L471" s="7">
        <v>20</v>
      </c>
    </row>
    <row r="472" spans="1:12">
      <c r="A472" t="s">
        <v>469</v>
      </c>
      <c r="B472" s="1">
        <f>_xlfn.XLOOKUP(A472,'VENDA MES'!A:A,'VENDA MES'!B:B,"0",0)/30</f>
        <v>1.6666666666666667</v>
      </c>
      <c r="C472" s="1">
        <f>SUM(_xlfn.XLOOKUP(A472,'VENDA MES'!A:A,'VENDA MES'!B:B,0,0),_xlfn.XLOOKUP(A472,'VENDA MES'!E:E,'VENDA MES'!F:F,"0",0))/60</f>
        <v>1.8666666666666667</v>
      </c>
      <c r="D472" s="1">
        <f>SUM(_xlfn.XLOOKUP(A472,'VENDA MES'!A:A,'VENDA MES'!B:B,"0",0),_xlfn.XLOOKUP(MEDIDAS!A472,'VENDA MES'!E:E,'VENDA MES'!F:F,"0",0),_xlfn.XLOOKUP(A472,'VENDA MES'!H:H,'VENDA MES'!I:I,"0",0))/90</f>
        <v>1.5111111111111111</v>
      </c>
      <c r="E472" s="1">
        <f>SUM(_xlfn.XLOOKUP(A472,'VENDA MES'!A:A,'VENDA MES'!B:B,"0",0),_xlfn.XLOOKUP(MEDIDAS!A472,'VENDA MES'!E:E,'VENDA MES'!F:F,"0",0),_xlfn.XLOOKUP(MEDIDAS!A472,'VENDA MES'!H:H,'VENDA MES'!I:I,"0",0),_xlfn.XLOOKUP(MEDIDAS!A472,'VENDA MES'!K:K,'VENDA MES'!L:L,"0",0))/120</f>
        <v>1.75</v>
      </c>
      <c r="H472" s="10" t="s">
        <v>469</v>
      </c>
      <c r="I472">
        <v>8</v>
      </c>
      <c r="J472" s="7">
        <v>8</v>
      </c>
      <c r="K472" s="7">
        <v>16</v>
      </c>
      <c r="L472" s="7">
        <v>20</v>
      </c>
    </row>
    <row r="473" spans="1:12">
      <c r="A473" t="s">
        <v>470</v>
      </c>
      <c r="B473" s="1">
        <f>_xlfn.XLOOKUP(A473,'VENDA MES'!A:A,'VENDA MES'!B:B,"0",0)/30</f>
        <v>0.66666666666666663</v>
      </c>
      <c r="C473" s="1">
        <f>SUM(_xlfn.XLOOKUP(A473,'VENDA MES'!A:A,'VENDA MES'!B:B,0,0),_xlfn.XLOOKUP(A473,'VENDA MES'!E:E,'VENDA MES'!F:F,"0",0))/60</f>
        <v>1.0666666666666667</v>
      </c>
      <c r="D473" s="1">
        <f>SUM(_xlfn.XLOOKUP(A473,'VENDA MES'!A:A,'VENDA MES'!B:B,"0",0),_xlfn.XLOOKUP(MEDIDAS!A473,'VENDA MES'!E:E,'VENDA MES'!F:F,"0",0),_xlfn.XLOOKUP(A473,'VENDA MES'!H:H,'VENDA MES'!I:I,"0",0))/90</f>
        <v>1.1111111111111112</v>
      </c>
      <c r="E473" s="1">
        <f>SUM(_xlfn.XLOOKUP(A473,'VENDA MES'!A:A,'VENDA MES'!B:B,"0",0),_xlfn.XLOOKUP(MEDIDAS!A473,'VENDA MES'!E:E,'VENDA MES'!F:F,"0",0),_xlfn.XLOOKUP(MEDIDAS!A473,'VENDA MES'!H:H,'VENDA MES'!I:I,"0",0),_xlfn.XLOOKUP(MEDIDAS!A473,'VENDA MES'!K:K,'VENDA MES'!L:L,"0",0))/120</f>
        <v>1.4166666666666667</v>
      </c>
      <c r="H473" s="10" t="s">
        <v>470</v>
      </c>
      <c r="I473">
        <v>8</v>
      </c>
      <c r="J473" s="7">
        <v>8</v>
      </c>
      <c r="K473" s="7">
        <v>16</v>
      </c>
      <c r="L473" s="7">
        <v>20</v>
      </c>
    </row>
    <row r="474" spans="1:12">
      <c r="A474" t="s">
        <v>471</v>
      </c>
      <c r="B474" s="1">
        <f>_xlfn.XLOOKUP(A474,'VENDA MES'!A:A,'VENDA MES'!B:B,"0",0)/30</f>
        <v>0.8666666666666667</v>
      </c>
      <c r="C474" s="1">
        <f>SUM(_xlfn.XLOOKUP(A474,'VENDA MES'!A:A,'VENDA MES'!B:B,0,0),_xlfn.XLOOKUP(A474,'VENDA MES'!E:E,'VENDA MES'!F:F,"0",0))/60</f>
        <v>0.93333333333333335</v>
      </c>
      <c r="D474" s="1">
        <f>SUM(_xlfn.XLOOKUP(A474,'VENDA MES'!A:A,'VENDA MES'!B:B,"0",0),_xlfn.XLOOKUP(MEDIDAS!A474,'VENDA MES'!E:E,'VENDA MES'!F:F,"0",0),_xlfn.XLOOKUP(A474,'VENDA MES'!H:H,'VENDA MES'!I:I,"0",0))/90</f>
        <v>1.1333333333333333</v>
      </c>
      <c r="E474" s="1">
        <f>SUM(_xlfn.XLOOKUP(A474,'VENDA MES'!A:A,'VENDA MES'!B:B,"0",0),_xlfn.XLOOKUP(MEDIDAS!A474,'VENDA MES'!E:E,'VENDA MES'!F:F,"0",0),_xlfn.XLOOKUP(MEDIDAS!A474,'VENDA MES'!H:H,'VENDA MES'!I:I,"0",0),_xlfn.XLOOKUP(MEDIDAS!A474,'VENDA MES'!K:K,'VENDA MES'!L:L,"0",0))/120</f>
        <v>1.5916666666666666</v>
      </c>
      <c r="H474" s="10" t="s">
        <v>471</v>
      </c>
      <c r="I474">
        <v>4</v>
      </c>
      <c r="J474" s="7">
        <v>4</v>
      </c>
      <c r="K474" s="7">
        <v>8</v>
      </c>
      <c r="L474" s="7">
        <v>10</v>
      </c>
    </row>
    <row r="475" spans="1:12">
      <c r="A475" t="s">
        <v>472</v>
      </c>
      <c r="B475" s="1">
        <f>_xlfn.XLOOKUP(A475,'VENDA MES'!A:A,'VENDA MES'!B:B,"0",0)/30</f>
        <v>0.9</v>
      </c>
      <c r="C475" s="1">
        <f>SUM(_xlfn.XLOOKUP(A475,'VENDA MES'!A:A,'VENDA MES'!B:B,0,0),_xlfn.XLOOKUP(A475,'VENDA MES'!E:E,'VENDA MES'!F:F,"0",0))/60</f>
        <v>1.3666666666666667</v>
      </c>
      <c r="D475" s="1">
        <f>SUM(_xlfn.XLOOKUP(A475,'VENDA MES'!A:A,'VENDA MES'!B:B,"0",0),_xlfn.XLOOKUP(MEDIDAS!A475,'VENDA MES'!E:E,'VENDA MES'!F:F,"0",0),_xlfn.XLOOKUP(A475,'VENDA MES'!H:H,'VENDA MES'!I:I,"0",0))/90</f>
        <v>1.7444444444444445</v>
      </c>
      <c r="E475" s="1">
        <f>SUM(_xlfn.XLOOKUP(A475,'VENDA MES'!A:A,'VENDA MES'!B:B,"0",0),_xlfn.XLOOKUP(MEDIDAS!A475,'VENDA MES'!E:E,'VENDA MES'!F:F,"0",0),_xlfn.XLOOKUP(MEDIDAS!A475,'VENDA MES'!H:H,'VENDA MES'!I:I,"0",0),_xlfn.XLOOKUP(MEDIDAS!A475,'VENDA MES'!K:K,'VENDA MES'!L:L,"0",0))/120</f>
        <v>1.8916666666666666</v>
      </c>
      <c r="H475" s="10" t="s">
        <v>472</v>
      </c>
      <c r="I475">
        <v>4</v>
      </c>
      <c r="J475" s="7">
        <v>4</v>
      </c>
      <c r="K475" s="7">
        <v>8</v>
      </c>
      <c r="L475" s="7">
        <v>10</v>
      </c>
    </row>
    <row r="476" spans="1:12">
      <c r="A476" t="s">
        <v>474</v>
      </c>
      <c r="B476" s="1">
        <f>_xlfn.XLOOKUP(A476,'VENDA MES'!A:A,'VENDA MES'!B:B,"0",0)/30</f>
        <v>1.1333333333333333</v>
      </c>
      <c r="C476" s="1">
        <f>SUM(_xlfn.XLOOKUP(A476,'VENDA MES'!A:A,'VENDA MES'!B:B,0,0),_xlfn.XLOOKUP(A476,'VENDA MES'!E:E,'VENDA MES'!F:F,"0",0))/60</f>
        <v>1.6833333333333333</v>
      </c>
      <c r="D476" s="1">
        <f>SUM(_xlfn.XLOOKUP(A476,'VENDA MES'!A:A,'VENDA MES'!B:B,"0",0),_xlfn.XLOOKUP(MEDIDAS!A476,'VENDA MES'!E:E,'VENDA MES'!F:F,"0",0),_xlfn.XLOOKUP(A476,'VENDA MES'!H:H,'VENDA MES'!I:I,"0",0))/90</f>
        <v>1.7555555555555555</v>
      </c>
      <c r="E476" s="1">
        <f>SUM(_xlfn.XLOOKUP(A476,'VENDA MES'!A:A,'VENDA MES'!B:B,"0",0),_xlfn.XLOOKUP(MEDIDAS!A476,'VENDA MES'!E:E,'VENDA MES'!F:F,"0",0),_xlfn.XLOOKUP(MEDIDAS!A476,'VENDA MES'!H:H,'VENDA MES'!I:I,"0",0),_xlfn.XLOOKUP(MEDIDAS!A476,'VENDA MES'!K:K,'VENDA MES'!L:L,"0",0))/120</f>
        <v>1.9083333333333334</v>
      </c>
      <c r="H476" s="10" t="s">
        <v>474</v>
      </c>
      <c r="I476">
        <v>4</v>
      </c>
      <c r="J476" s="7">
        <v>4</v>
      </c>
      <c r="K476" s="7">
        <v>8</v>
      </c>
      <c r="L476" s="7">
        <v>10</v>
      </c>
    </row>
    <row r="477" spans="1:12">
      <c r="A477" t="s">
        <v>475</v>
      </c>
      <c r="B477" s="1">
        <f>_xlfn.XLOOKUP(A477,'VENDA MES'!A:A,'VENDA MES'!B:B,"0",0)/30</f>
        <v>1</v>
      </c>
      <c r="C477" s="1">
        <f>SUM(_xlfn.XLOOKUP(A477,'VENDA MES'!A:A,'VENDA MES'!B:B,0,0),_xlfn.XLOOKUP(A477,'VENDA MES'!E:E,'VENDA MES'!F:F,"0",0))/60</f>
        <v>1.1333333333333333</v>
      </c>
      <c r="D477" s="1">
        <f>SUM(_xlfn.XLOOKUP(A477,'VENDA MES'!A:A,'VENDA MES'!B:B,"0",0),_xlfn.XLOOKUP(MEDIDAS!A477,'VENDA MES'!E:E,'VENDA MES'!F:F,"0",0),_xlfn.XLOOKUP(A477,'VENDA MES'!H:H,'VENDA MES'!I:I,"0",0))/90</f>
        <v>1.4333333333333333</v>
      </c>
      <c r="E477" s="1">
        <f>SUM(_xlfn.XLOOKUP(A477,'VENDA MES'!A:A,'VENDA MES'!B:B,"0",0),_xlfn.XLOOKUP(MEDIDAS!A477,'VENDA MES'!E:E,'VENDA MES'!F:F,"0",0),_xlfn.XLOOKUP(MEDIDAS!A477,'VENDA MES'!H:H,'VENDA MES'!I:I,"0",0),_xlfn.XLOOKUP(MEDIDAS!A477,'VENDA MES'!K:K,'VENDA MES'!L:L,"0",0))/120</f>
        <v>1.7833333333333334</v>
      </c>
      <c r="H477" s="10" t="s">
        <v>475</v>
      </c>
      <c r="I477">
        <v>4</v>
      </c>
      <c r="J477" s="7">
        <v>4</v>
      </c>
      <c r="K477" s="7">
        <v>8</v>
      </c>
      <c r="L477" s="7">
        <v>10</v>
      </c>
    </row>
    <row r="478" spans="1:12">
      <c r="A478" t="s">
        <v>476</v>
      </c>
      <c r="B478" s="1">
        <f>_xlfn.XLOOKUP(A478,'VENDA MES'!A:A,'VENDA MES'!B:B,"0",0)/30</f>
        <v>0.8666666666666667</v>
      </c>
      <c r="C478" s="1">
        <f>SUM(_xlfn.XLOOKUP(A478,'VENDA MES'!A:A,'VENDA MES'!B:B,0,0),_xlfn.XLOOKUP(A478,'VENDA MES'!E:E,'VENDA MES'!F:F,"0",0))/60</f>
        <v>0.68333333333333335</v>
      </c>
      <c r="D478" s="1">
        <f>SUM(_xlfn.XLOOKUP(A478,'VENDA MES'!A:A,'VENDA MES'!B:B,"0",0),_xlfn.XLOOKUP(MEDIDAS!A478,'VENDA MES'!E:E,'VENDA MES'!F:F,"0",0),_xlfn.XLOOKUP(A478,'VENDA MES'!H:H,'VENDA MES'!I:I,"0",0))/90</f>
        <v>0.76666666666666672</v>
      </c>
      <c r="E478" s="1">
        <f>SUM(_xlfn.XLOOKUP(A478,'VENDA MES'!A:A,'VENDA MES'!B:B,"0",0),_xlfn.XLOOKUP(MEDIDAS!A478,'VENDA MES'!E:E,'VENDA MES'!F:F,"0",0),_xlfn.XLOOKUP(MEDIDAS!A478,'VENDA MES'!H:H,'VENDA MES'!I:I,"0",0),_xlfn.XLOOKUP(MEDIDAS!A478,'VENDA MES'!K:K,'VENDA MES'!L:L,"0",0))/120</f>
        <v>1.1416666666666666</v>
      </c>
      <c r="H478" s="10" t="s">
        <v>476</v>
      </c>
      <c r="I478">
        <v>4</v>
      </c>
      <c r="J478" s="7">
        <v>4</v>
      </c>
      <c r="K478" s="7">
        <v>8</v>
      </c>
      <c r="L478" s="7">
        <v>10</v>
      </c>
    </row>
    <row r="479" spans="1:12">
      <c r="A479" t="s">
        <v>528</v>
      </c>
      <c r="B479" s="1">
        <f>_xlfn.XLOOKUP(A479,'VENDA MES'!A:A,'VENDA MES'!B:B,"0",0)/30</f>
        <v>0</v>
      </c>
      <c r="C479" s="1">
        <f>SUM(_xlfn.XLOOKUP(A479,'VENDA MES'!A:A,'VENDA MES'!B:B,0,0),_xlfn.XLOOKUP(A479,'VENDA MES'!E:E,'VENDA MES'!F:F,"0",0))/60</f>
        <v>1.1000000000000001</v>
      </c>
      <c r="D479" s="1">
        <f>SUM(_xlfn.XLOOKUP(A479,'VENDA MES'!A:A,'VENDA MES'!B:B,"0",0),_xlfn.XLOOKUP(MEDIDAS!A479,'VENDA MES'!E:E,'VENDA MES'!F:F,"0",0),_xlfn.XLOOKUP(A479,'VENDA MES'!H:H,'VENDA MES'!I:I,"0",0))/90</f>
        <v>1.2777777777777777</v>
      </c>
      <c r="E479" s="1">
        <f>SUM(_xlfn.XLOOKUP(A479,'VENDA MES'!A:A,'VENDA MES'!B:B,"0",0),_xlfn.XLOOKUP(MEDIDAS!A479,'VENDA MES'!E:E,'VENDA MES'!F:F,"0",0),_xlfn.XLOOKUP(MEDIDAS!A479,'VENDA MES'!H:H,'VENDA MES'!I:I,"0",0),_xlfn.XLOOKUP(MEDIDAS!A479,'VENDA MES'!K:K,'VENDA MES'!L:L,"0",0))/120</f>
        <v>1.4416666666666667</v>
      </c>
      <c r="H479" s="10" t="s">
        <v>528</v>
      </c>
      <c r="I479">
        <v>4</v>
      </c>
      <c r="J479" s="7">
        <v>4</v>
      </c>
      <c r="K479" s="7">
        <v>8</v>
      </c>
      <c r="L479" s="7">
        <v>10</v>
      </c>
    </row>
    <row r="480" spans="1:12">
      <c r="A480" t="s">
        <v>477</v>
      </c>
      <c r="B480" s="1">
        <f>_xlfn.XLOOKUP(A480,'VENDA MES'!A:A,'VENDA MES'!B:B,"0",0)/30</f>
        <v>0.8666666666666667</v>
      </c>
      <c r="C480" s="1">
        <f>SUM(_xlfn.XLOOKUP(A480,'VENDA MES'!A:A,'VENDA MES'!B:B,0,0),_xlfn.XLOOKUP(A480,'VENDA MES'!E:E,'VENDA MES'!F:F,"0",0))/60</f>
        <v>1.5666666666666667</v>
      </c>
      <c r="D480" s="1">
        <f>SUM(_xlfn.XLOOKUP(A480,'VENDA MES'!A:A,'VENDA MES'!B:B,"0",0),_xlfn.XLOOKUP(MEDIDAS!A480,'VENDA MES'!E:E,'VENDA MES'!F:F,"0",0),_xlfn.XLOOKUP(A480,'VENDA MES'!H:H,'VENDA MES'!I:I,"0",0))/90</f>
        <v>1.4444444444444444</v>
      </c>
      <c r="E480" s="1">
        <f>SUM(_xlfn.XLOOKUP(A480,'VENDA MES'!A:A,'VENDA MES'!B:B,"0",0),_xlfn.XLOOKUP(MEDIDAS!A480,'VENDA MES'!E:E,'VENDA MES'!F:F,"0",0),_xlfn.XLOOKUP(MEDIDAS!A480,'VENDA MES'!H:H,'VENDA MES'!I:I,"0",0),_xlfn.XLOOKUP(MEDIDAS!A480,'VENDA MES'!K:K,'VENDA MES'!L:L,"0",0))/120</f>
        <v>1.7666666666666666</v>
      </c>
      <c r="H480" s="10" t="s">
        <v>477</v>
      </c>
      <c r="I480">
        <v>4</v>
      </c>
      <c r="J480" s="7">
        <v>4</v>
      </c>
      <c r="K480" s="7">
        <v>8</v>
      </c>
      <c r="L480" s="7">
        <v>10</v>
      </c>
    </row>
    <row r="481" spans="1:12">
      <c r="A481" t="s">
        <v>478</v>
      </c>
      <c r="B481" s="1">
        <f>_xlfn.XLOOKUP(A481,'VENDA MES'!A:A,'VENDA MES'!B:B,"0",0)/30</f>
        <v>0.36666666666666664</v>
      </c>
      <c r="C481" s="1">
        <f>SUM(_xlfn.XLOOKUP(A481,'VENDA MES'!A:A,'VENDA MES'!B:B,0,0),_xlfn.XLOOKUP(A481,'VENDA MES'!E:E,'VENDA MES'!F:F,"0",0))/60</f>
        <v>0.55000000000000004</v>
      </c>
      <c r="D481" s="1">
        <f>SUM(_xlfn.XLOOKUP(A481,'VENDA MES'!A:A,'VENDA MES'!B:B,"0",0),_xlfn.XLOOKUP(MEDIDAS!A481,'VENDA MES'!E:E,'VENDA MES'!F:F,"0",0),_xlfn.XLOOKUP(A481,'VENDA MES'!H:H,'VENDA MES'!I:I,"0",0))/90</f>
        <v>0.75555555555555554</v>
      </c>
      <c r="E481" s="1">
        <f>SUM(_xlfn.XLOOKUP(A481,'VENDA MES'!A:A,'VENDA MES'!B:B,"0",0),_xlfn.XLOOKUP(MEDIDAS!A481,'VENDA MES'!E:E,'VENDA MES'!F:F,"0",0),_xlfn.XLOOKUP(MEDIDAS!A481,'VENDA MES'!H:H,'VENDA MES'!I:I,"0",0),_xlfn.XLOOKUP(MEDIDAS!A481,'VENDA MES'!K:K,'VENDA MES'!L:L,"0",0))/120</f>
        <v>0.89166666666666672</v>
      </c>
      <c r="H481" s="10" t="s">
        <v>478</v>
      </c>
      <c r="I481">
        <v>4</v>
      </c>
      <c r="J481" s="7">
        <v>4</v>
      </c>
      <c r="K481" s="7">
        <v>8</v>
      </c>
      <c r="L481" s="7">
        <v>10</v>
      </c>
    </row>
    <row r="482" spans="1:12">
      <c r="A482" t="s">
        <v>479</v>
      </c>
      <c r="B482" s="1">
        <f>_xlfn.XLOOKUP(A482,'VENDA MES'!A:A,'VENDA MES'!B:B,"0",0)/30</f>
        <v>0.6333333333333333</v>
      </c>
      <c r="C482" s="1">
        <f>SUM(_xlfn.XLOOKUP(A482,'VENDA MES'!A:A,'VENDA MES'!B:B,0,0),_xlfn.XLOOKUP(A482,'VENDA MES'!E:E,'VENDA MES'!F:F,"0",0))/60</f>
        <v>1.0333333333333334</v>
      </c>
      <c r="D482" s="1">
        <f>SUM(_xlfn.XLOOKUP(A482,'VENDA MES'!A:A,'VENDA MES'!B:B,"0",0),_xlfn.XLOOKUP(MEDIDAS!A482,'VENDA MES'!E:E,'VENDA MES'!F:F,"0",0),_xlfn.XLOOKUP(A482,'VENDA MES'!H:H,'VENDA MES'!I:I,"0",0))/90</f>
        <v>1.2</v>
      </c>
      <c r="E482" s="1">
        <f>SUM(_xlfn.XLOOKUP(A482,'VENDA MES'!A:A,'VENDA MES'!B:B,"0",0),_xlfn.XLOOKUP(MEDIDAS!A482,'VENDA MES'!E:E,'VENDA MES'!F:F,"0",0),_xlfn.XLOOKUP(MEDIDAS!A482,'VENDA MES'!H:H,'VENDA MES'!I:I,"0",0),_xlfn.XLOOKUP(MEDIDAS!A482,'VENDA MES'!K:K,'VENDA MES'!L:L,"0",0))/120</f>
        <v>1.3666666666666667</v>
      </c>
      <c r="H482" s="10" t="s">
        <v>479</v>
      </c>
      <c r="I482">
        <v>4</v>
      </c>
      <c r="J482" s="7">
        <v>4</v>
      </c>
      <c r="K482" s="7">
        <v>8</v>
      </c>
      <c r="L482" s="7">
        <v>10</v>
      </c>
    </row>
    <row r="483" spans="1:12">
      <c r="A483" t="s">
        <v>480</v>
      </c>
      <c r="B483" s="1">
        <f>_xlfn.XLOOKUP(A483,'VENDA MES'!A:A,'VENDA MES'!B:B,"0",0)/30</f>
        <v>0.93333333333333335</v>
      </c>
      <c r="C483" s="1">
        <f>SUM(_xlfn.XLOOKUP(A483,'VENDA MES'!A:A,'VENDA MES'!B:B,0,0),_xlfn.XLOOKUP(A483,'VENDA MES'!E:E,'VENDA MES'!F:F,"0",0))/60</f>
        <v>0.91666666666666663</v>
      </c>
      <c r="D483" s="1">
        <f>SUM(_xlfn.XLOOKUP(A483,'VENDA MES'!A:A,'VENDA MES'!B:B,"0",0),_xlfn.XLOOKUP(MEDIDAS!A483,'VENDA MES'!E:E,'VENDA MES'!F:F,"0",0),_xlfn.XLOOKUP(A483,'VENDA MES'!H:H,'VENDA MES'!I:I,"0",0))/90</f>
        <v>1.4888888888888889</v>
      </c>
      <c r="E483" s="1">
        <f>SUM(_xlfn.XLOOKUP(A483,'VENDA MES'!A:A,'VENDA MES'!B:B,"0",0),_xlfn.XLOOKUP(MEDIDAS!A483,'VENDA MES'!E:E,'VENDA MES'!F:F,"0",0),_xlfn.XLOOKUP(MEDIDAS!A483,'VENDA MES'!H:H,'VENDA MES'!I:I,"0",0),_xlfn.XLOOKUP(MEDIDAS!A483,'VENDA MES'!K:K,'VENDA MES'!L:L,"0",0))/120</f>
        <v>1.55</v>
      </c>
      <c r="H483" s="10" t="s">
        <v>480</v>
      </c>
      <c r="I483">
        <v>4</v>
      </c>
      <c r="J483" s="7">
        <v>4</v>
      </c>
      <c r="K483" s="7">
        <v>8</v>
      </c>
      <c r="L483" s="7">
        <v>10</v>
      </c>
    </row>
    <row r="484" spans="1:12">
      <c r="A484" t="s">
        <v>481</v>
      </c>
      <c r="B484" s="1">
        <f>_xlfn.XLOOKUP(A484,'VENDA MES'!A:A,'VENDA MES'!B:B,"0",0)/30</f>
        <v>1.2</v>
      </c>
      <c r="C484" s="1">
        <f>SUM(_xlfn.XLOOKUP(A484,'VENDA MES'!A:A,'VENDA MES'!B:B,0,0),_xlfn.XLOOKUP(A484,'VENDA MES'!E:E,'VENDA MES'!F:F,"0",0))/60</f>
        <v>1.0333333333333334</v>
      </c>
      <c r="D484" s="1">
        <f>SUM(_xlfn.XLOOKUP(A484,'VENDA MES'!A:A,'VENDA MES'!B:B,"0",0),_xlfn.XLOOKUP(MEDIDAS!A484,'VENDA MES'!E:E,'VENDA MES'!F:F,"0",0),_xlfn.XLOOKUP(A484,'VENDA MES'!H:H,'VENDA MES'!I:I,"0",0))/90</f>
        <v>1.1777777777777778</v>
      </c>
      <c r="E484" s="1">
        <f>SUM(_xlfn.XLOOKUP(A484,'VENDA MES'!A:A,'VENDA MES'!B:B,"0",0),_xlfn.XLOOKUP(MEDIDAS!A484,'VENDA MES'!E:E,'VENDA MES'!F:F,"0",0),_xlfn.XLOOKUP(MEDIDAS!A484,'VENDA MES'!H:H,'VENDA MES'!I:I,"0",0),_xlfn.XLOOKUP(MEDIDAS!A484,'VENDA MES'!K:K,'VENDA MES'!L:L,"0",0))/120</f>
        <v>1.35</v>
      </c>
      <c r="H484" s="10" t="s">
        <v>481</v>
      </c>
      <c r="I484">
        <v>60</v>
      </c>
      <c r="J484" s="7">
        <v>60</v>
      </c>
      <c r="K484" s="7">
        <v>120</v>
      </c>
      <c r="L484" s="7">
        <v>150</v>
      </c>
    </row>
    <row r="485" spans="1:12">
      <c r="A485" t="s">
        <v>482</v>
      </c>
      <c r="B485" s="1">
        <f>_xlfn.XLOOKUP(A485,'VENDA MES'!A:A,'VENDA MES'!B:B,"0",0)/30</f>
        <v>1</v>
      </c>
      <c r="C485" s="1">
        <f>SUM(_xlfn.XLOOKUP(A485,'VENDA MES'!A:A,'VENDA MES'!B:B,0,0),_xlfn.XLOOKUP(A485,'VENDA MES'!E:E,'VENDA MES'!F:F,"0",0))/60</f>
        <v>1.2</v>
      </c>
      <c r="D485" s="1">
        <f>SUM(_xlfn.XLOOKUP(A485,'VENDA MES'!A:A,'VENDA MES'!B:B,"0",0),_xlfn.XLOOKUP(MEDIDAS!A485,'VENDA MES'!E:E,'VENDA MES'!F:F,"0",0),_xlfn.XLOOKUP(A485,'VENDA MES'!H:H,'VENDA MES'!I:I,"0",0))/90</f>
        <v>1.2666666666666666</v>
      </c>
      <c r="E485" s="1">
        <f>SUM(_xlfn.XLOOKUP(A485,'VENDA MES'!A:A,'VENDA MES'!B:B,"0",0),_xlfn.XLOOKUP(MEDIDAS!A485,'VENDA MES'!E:E,'VENDA MES'!F:F,"0",0),_xlfn.XLOOKUP(MEDIDAS!A485,'VENDA MES'!H:H,'VENDA MES'!I:I,"0",0),_xlfn.XLOOKUP(MEDIDAS!A485,'VENDA MES'!K:K,'VENDA MES'!L:L,"0",0))/120</f>
        <v>1.6833333333333333</v>
      </c>
      <c r="H485" s="10" t="s">
        <v>482</v>
      </c>
      <c r="I485">
        <v>60</v>
      </c>
      <c r="J485" s="7">
        <v>60</v>
      </c>
      <c r="K485" s="7">
        <v>120</v>
      </c>
      <c r="L485" s="7">
        <v>150</v>
      </c>
    </row>
    <row r="486" spans="1:12">
      <c r="A486" t="s">
        <v>483</v>
      </c>
      <c r="B486" s="1">
        <f>_xlfn.XLOOKUP(A486,'VENDA MES'!A:A,'VENDA MES'!B:B,"0",0)/30</f>
        <v>0.7</v>
      </c>
      <c r="C486" s="1">
        <f>SUM(_xlfn.XLOOKUP(A486,'VENDA MES'!A:A,'VENDA MES'!B:B,0,0),_xlfn.XLOOKUP(A486,'VENDA MES'!E:E,'VENDA MES'!F:F,"0",0))/60</f>
        <v>0.95</v>
      </c>
      <c r="D486" s="1">
        <f>SUM(_xlfn.XLOOKUP(A486,'VENDA MES'!A:A,'VENDA MES'!B:B,"0",0),_xlfn.XLOOKUP(MEDIDAS!A486,'VENDA MES'!E:E,'VENDA MES'!F:F,"0",0),_xlfn.XLOOKUP(A486,'VENDA MES'!H:H,'VENDA MES'!I:I,"0",0))/90</f>
        <v>1.1333333333333333</v>
      </c>
      <c r="E486" s="1">
        <f>SUM(_xlfn.XLOOKUP(A486,'VENDA MES'!A:A,'VENDA MES'!B:B,"0",0),_xlfn.XLOOKUP(MEDIDAS!A486,'VENDA MES'!E:E,'VENDA MES'!F:F,"0",0),_xlfn.XLOOKUP(MEDIDAS!A486,'VENDA MES'!H:H,'VENDA MES'!I:I,"0",0),_xlfn.XLOOKUP(MEDIDAS!A486,'VENDA MES'!K:K,'VENDA MES'!L:L,"0",0))/120</f>
        <v>1.6416666666666666</v>
      </c>
      <c r="H486" s="10" t="s">
        <v>483</v>
      </c>
      <c r="I486">
        <v>60</v>
      </c>
      <c r="J486" s="7">
        <v>60</v>
      </c>
      <c r="K486" s="7">
        <v>120</v>
      </c>
      <c r="L486" s="7">
        <v>150</v>
      </c>
    </row>
    <row r="487" spans="1:12">
      <c r="A487" t="s">
        <v>485</v>
      </c>
      <c r="B487" s="1">
        <f>_xlfn.XLOOKUP(A487,'VENDA MES'!A:A,'VENDA MES'!B:B,"0",0)/30</f>
        <v>1</v>
      </c>
      <c r="C487" s="1">
        <f>SUM(_xlfn.XLOOKUP(A487,'VENDA MES'!A:A,'VENDA MES'!B:B,0,0),_xlfn.XLOOKUP(A487,'VENDA MES'!E:E,'VENDA MES'!F:F,"0",0))/60</f>
        <v>0.5</v>
      </c>
      <c r="D487" s="1">
        <f>SUM(_xlfn.XLOOKUP(A487,'VENDA MES'!A:A,'VENDA MES'!B:B,"0",0),_xlfn.XLOOKUP(MEDIDAS!A487,'VENDA MES'!E:E,'VENDA MES'!F:F,"0",0),_xlfn.XLOOKUP(A487,'VENDA MES'!H:H,'VENDA MES'!I:I,"0",0))/90</f>
        <v>1.1888888888888889</v>
      </c>
      <c r="E487" s="1">
        <f>SUM(_xlfn.XLOOKUP(A487,'VENDA MES'!A:A,'VENDA MES'!B:B,"0",0),_xlfn.XLOOKUP(MEDIDAS!A487,'VENDA MES'!E:E,'VENDA MES'!F:F,"0",0),_xlfn.XLOOKUP(MEDIDAS!A487,'VENDA MES'!H:H,'VENDA MES'!I:I,"0",0),_xlfn.XLOOKUP(MEDIDAS!A487,'VENDA MES'!K:K,'VENDA MES'!L:L,"0",0))/120</f>
        <v>1.2250000000000001</v>
      </c>
      <c r="H487" s="10" t="s">
        <v>485</v>
      </c>
      <c r="I487">
        <v>60</v>
      </c>
      <c r="J487" s="7">
        <v>60</v>
      </c>
      <c r="K487" s="7">
        <v>120</v>
      </c>
      <c r="L487" s="7">
        <v>150</v>
      </c>
    </row>
    <row r="488" spans="1:12">
      <c r="A488" t="s">
        <v>486</v>
      </c>
      <c r="B488" s="1">
        <f>_xlfn.XLOOKUP(A488,'VENDA MES'!A:A,'VENDA MES'!B:B,"0",0)/30</f>
        <v>0.46666666666666667</v>
      </c>
      <c r="C488" s="1">
        <f>SUM(_xlfn.XLOOKUP(A488,'VENDA MES'!A:A,'VENDA MES'!B:B,0,0),_xlfn.XLOOKUP(A488,'VENDA MES'!E:E,'VENDA MES'!F:F,"0",0))/60</f>
        <v>0.95</v>
      </c>
      <c r="D488" s="1">
        <f>SUM(_xlfn.XLOOKUP(A488,'VENDA MES'!A:A,'VENDA MES'!B:B,"0",0),_xlfn.XLOOKUP(MEDIDAS!A488,'VENDA MES'!E:E,'VENDA MES'!F:F,"0",0),_xlfn.XLOOKUP(A488,'VENDA MES'!H:H,'VENDA MES'!I:I,"0",0))/90</f>
        <v>1.4333333333333333</v>
      </c>
      <c r="E488" s="1">
        <f>SUM(_xlfn.XLOOKUP(A488,'VENDA MES'!A:A,'VENDA MES'!B:B,"0",0),_xlfn.XLOOKUP(MEDIDAS!A488,'VENDA MES'!E:E,'VENDA MES'!F:F,"0",0),_xlfn.XLOOKUP(MEDIDAS!A488,'VENDA MES'!H:H,'VENDA MES'!I:I,"0",0),_xlfn.XLOOKUP(MEDIDAS!A488,'VENDA MES'!K:K,'VENDA MES'!L:L,"0",0))/120</f>
        <v>1.5249999999999999</v>
      </c>
      <c r="H488" s="10" t="s">
        <v>486</v>
      </c>
      <c r="I488">
        <v>60</v>
      </c>
      <c r="J488" s="7">
        <v>60</v>
      </c>
      <c r="K488" s="7">
        <v>120</v>
      </c>
      <c r="L488" s="7">
        <v>150</v>
      </c>
    </row>
    <row r="489" spans="1:12">
      <c r="A489" t="s">
        <v>538</v>
      </c>
      <c r="B489" s="1">
        <f>_xlfn.XLOOKUP(A489,'VENDA MES'!A:A,'VENDA MES'!B:B,"0",0)/30</f>
        <v>0</v>
      </c>
      <c r="C489" s="1">
        <f>SUM(_xlfn.XLOOKUP(A489,'VENDA MES'!A:A,'VENDA MES'!B:B,0,0),_xlfn.XLOOKUP(A489,'VENDA MES'!E:E,'VENDA MES'!F:F,"0",0))/60</f>
        <v>0.68333333333333335</v>
      </c>
      <c r="D489" s="1">
        <f>SUM(_xlfn.XLOOKUP(A489,'VENDA MES'!A:A,'VENDA MES'!B:B,"0",0),_xlfn.XLOOKUP(MEDIDAS!A489,'VENDA MES'!E:E,'VENDA MES'!F:F,"0",0),_xlfn.XLOOKUP(A489,'VENDA MES'!H:H,'VENDA MES'!I:I,"0",0))/90</f>
        <v>1.0666666666666667</v>
      </c>
      <c r="E489" s="1">
        <f>SUM(_xlfn.XLOOKUP(A489,'VENDA MES'!A:A,'VENDA MES'!B:B,"0",0),_xlfn.XLOOKUP(MEDIDAS!A489,'VENDA MES'!E:E,'VENDA MES'!F:F,"0",0),_xlfn.XLOOKUP(MEDIDAS!A489,'VENDA MES'!H:H,'VENDA MES'!I:I,"0",0),_xlfn.XLOOKUP(MEDIDAS!A489,'VENDA MES'!K:K,'VENDA MES'!L:L,"0",0))/120</f>
        <v>1.3083333333333333</v>
      </c>
      <c r="H489" s="10" t="s">
        <v>538</v>
      </c>
      <c r="I489">
        <v>60</v>
      </c>
      <c r="J489" s="7">
        <v>60</v>
      </c>
      <c r="K489" s="7">
        <v>120</v>
      </c>
      <c r="L489" s="7">
        <v>150</v>
      </c>
    </row>
    <row r="490" spans="1:12">
      <c r="A490" t="s">
        <v>487</v>
      </c>
      <c r="B490" s="1">
        <f>_xlfn.XLOOKUP(A490,'VENDA MES'!A:A,'VENDA MES'!B:B,"0",0)/30</f>
        <v>0.73333333333333328</v>
      </c>
      <c r="C490" s="1">
        <f>SUM(_xlfn.XLOOKUP(A490,'VENDA MES'!A:A,'VENDA MES'!B:B,0,0),_xlfn.XLOOKUP(A490,'VENDA MES'!E:E,'VENDA MES'!F:F,"0",0))/60</f>
        <v>0.75</v>
      </c>
      <c r="D490" s="1">
        <f>SUM(_xlfn.XLOOKUP(A490,'VENDA MES'!A:A,'VENDA MES'!B:B,"0",0),_xlfn.XLOOKUP(MEDIDAS!A490,'VENDA MES'!E:E,'VENDA MES'!F:F,"0",0),_xlfn.XLOOKUP(A490,'VENDA MES'!H:H,'VENDA MES'!I:I,"0",0))/90</f>
        <v>0.65555555555555556</v>
      </c>
      <c r="E490" s="1">
        <f>SUM(_xlfn.XLOOKUP(A490,'VENDA MES'!A:A,'VENDA MES'!B:B,"0",0),_xlfn.XLOOKUP(MEDIDAS!A490,'VENDA MES'!E:E,'VENDA MES'!F:F,"0",0),_xlfn.XLOOKUP(MEDIDAS!A490,'VENDA MES'!H:H,'VENDA MES'!I:I,"0",0),_xlfn.XLOOKUP(MEDIDAS!A490,'VENDA MES'!K:K,'VENDA MES'!L:L,"0",0))/120</f>
        <v>0.82499999999999996</v>
      </c>
      <c r="H490" s="10" t="s">
        <v>487</v>
      </c>
      <c r="I490">
        <v>60</v>
      </c>
      <c r="J490" s="7">
        <v>60</v>
      </c>
      <c r="K490" s="7">
        <v>120</v>
      </c>
      <c r="L490" s="7">
        <v>150</v>
      </c>
    </row>
    <row r="491" spans="1:12">
      <c r="A491" t="s">
        <v>488</v>
      </c>
      <c r="B491" s="1">
        <f>_xlfn.XLOOKUP(A491,'VENDA MES'!A:A,'VENDA MES'!B:B,"0",0)/30</f>
        <v>0.96666666666666667</v>
      </c>
      <c r="C491" s="1">
        <f>SUM(_xlfn.XLOOKUP(A491,'VENDA MES'!A:A,'VENDA MES'!B:B,0,0),_xlfn.XLOOKUP(A491,'VENDA MES'!E:E,'VENDA MES'!F:F,"0",0))/60</f>
        <v>1.05</v>
      </c>
      <c r="D491" s="1">
        <f>SUM(_xlfn.XLOOKUP(A491,'VENDA MES'!A:A,'VENDA MES'!B:B,"0",0),_xlfn.XLOOKUP(MEDIDAS!A491,'VENDA MES'!E:E,'VENDA MES'!F:F,"0",0),_xlfn.XLOOKUP(A491,'VENDA MES'!H:H,'VENDA MES'!I:I,"0",0))/90</f>
        <v>1.1333333333333333</v>
      </c>
      <c r="E491" s="1">
        <f>SUM(_xlfn.XLOOKUP(A491,'VENDA MES'!A:A,'VENDA MES'!B:B,"0",0),_xlfn.XLOOKUP(MEDIDAS!A491,'VENDA MES'!E:E,'VENDA MES'!F:F,"0",0),_xlfn.XLOOKUP(MEDIDAS!A491,'VENDA MES'!H:H,'VENDA MES'!I:I,"0",0),_xlfn.XLOOKUP(MEDIDAS!A491,'VENDA MES'!K:K,'VENDA MES'!L:L,"0",0))/120</f>
        <v>1.3416666666666666</v>
      </c>
      <c r="H491" s="10" t="s">
        <v>488</v>
      </c>
      <c r="I491">
        <v>60</v>
      </c>
      <c r="J491" s="7">
        <v>60</v>
      </c>
      <c r="K491" s="7">
        <v>120</v>
      </c>
      <c r="L491" s="7">
        <v>150</v>
      </c>
    </row>
    <row r="492" spans="1:12">
      <c r="A492" t="s">
        <v>489</v>
      </c>
      <c r="B492" s="1">
        <f>_xlfn.XLOOKUP(A492,'VENDA MES'!A:A,'VENDA MES'!B:B,"0",0)/30</f>
        <v>0.8666666666666667</v>
      </c>
      <c r="C492" s="1">
        <f>SUM(_xlfn.XLOOKUP(A492,'VENDA MES'!A:A,'VENDA MES'!B:B,0,0),_xlfn.XLOOKUP(A492,'VENDA MES'!E:E,'VENDA MES'!F:F,"0",0))/60</f>
        <v>1.9666666666666666</v>
      </c>
      <c r="D492" s="1">
        <f>SUM(_xlfn.XLOOKUP(A492,'VENDA MES'!A:A,'VENDA MES'!B:B,"0",0),_xlfn.XLOOKUP(MEDIDAS!A492,'VENDA MES'!E:E,'VENDA MES'!F:F,"0",0),_xlfn.XLOOKUP(A492,'VENDA MES'!H:H,'VENDA MES'!I:I,"0",0))/90</f>
        <v>2.1111111111111112</v>
      </c>
      <c r="E492" s="1">
        <f>SUM(_xlfn.XLOOKUP(A492,'VENDA MES'!A:A,'VENDA MES'!B:B,"0",0),_xlfn.XLOOKUP(MEDIDAS!A492,'VENDA MES'!E:E,'VENDA MES'!F:F,"0",0),_xlfn.XLOOKUP(MEDIDAS!A492,'VENDA MES'!H:H,'VENDA MES'!I:I,"0",0),_xlfn.XLOOKUP(MEDIDAS!A492,'VENDA MES'!K:K,'VENDA MES'!L:L,"0",0))/120</f>
        <v>2.1083333333333334</v>
      </c>
      <c r="H492" s="10" t="s">
        <v>489</v>
      </c>
      <c r="I492">
        <v>60</v>
      </c>
      <c r="J492" s="7">
        <v>60</v>
      </c>
      <c r="K492" s="7">
        <v>120</v>
      </c>
      <c r="L492" s="7">
        <v>150</v>
      </c>
    </row>
    <row r="493" spans="1:12">
      <c r="A493" t="s">
        <v>490</v>
      </c>
      <c r="B493" s="1">
        <f>_xlfn.XLOOKUP(A493,'VENDA MES'!A:A,'VENDA MES'!B:B,"0",0)/30</f>
        <v>1.5</v>
      </c>
      <c r="C493" s="1">
        <f>SUM(_xlfn.XLOOKUP(A493,'VENDA MES'!A:A,'VENDA MES'!B:B,0,0),_xlfn.XLOOKUP(A493,'VENDA MES'!E:E,'VENDA MES'!F:F,"0",0))/60</f>
        <v>1.6666666666666667</v>
      </c>
      <c r="D493" s="1">
        <f>SUM(_xlfn.XLOOKUP(A493,'VENDA MES'!A:A,'VENDA MES'!B:B,"0",0),_xlfn.XLOOKUP(MEDIDAS!A493,'VENDA MES'!E:E,'VENDA MES'!F:F,"0",0),_xlfn.XLOOKUP(A493,'VENDA MES'!H:H,'VENDA MES'!I:I,"0",0))/90</f>
        <v>2.1222222222222222</v>
      </c>
      <c r="E493" s="1">
        <f>SUM(_xlfn.XLOOKUP(A493,'VENDA MES'!A:A,'VENDA MES'!B:B,"0",0),_xlfn.XLOOKUP(MEDIDAS!A493,'VENDA MES'!E:E,'VENDA MES'!F:F,"0",0),_xlfn.XLOOKUP(MEDIDAS!A493,'VENDA MES'!H:H,'VENDA MES'!I:I,"0",0),_xlfn.XLOOKUP(MEDIDAS!A493,'VENDA MES'!K:K,'VENDA MES'!L:L,"0",0))/120</f>
        <v>2.0166666666666666</v>
      </c>
      <c r="H493" s="10" t="s">
        <v>490</v>
      </c>
      <c r="I493">
        <v>60</v>
      </c>
      <c r="J493" s="7">
        <v>60</v>
      </c>
      <c r="K493" s="7">
        <v>120</v>
      </c>
      <c r="L493" s="7">
        <v>150</v>
      </c>
    </row>
    <row r="494" spans="1:12">
      <c r="A494" t="s">
        <v>491</v>
      </c>
      <c r="B494" s="1">
        <f>_xlfn.XLOOKUP(A494,'VENDA MES'!A:A,'VENDA MES'!B:B,"0",0)/30</f>
        <v>1.5666666666666667</v>
      </c>
      <c r="C494" s="1">
        <f>SUM(_xlfn.XLOOKUP(A494,'VENDA MES'!A:A,'VENDA MES'!B:B,0,0),_xlfn.XLOOKUP(A494,'VENDA MES'!E:E,'VENDA MES'!F:F,"0",0))/60</f>
        <v>1.2833333333333334</v>
      </c>
      <c r="D494" s="1">
        <f>SUM(_xlfn.XLOOKUP(A494,'VENDA MES'!A:A,'VENDA MES'!B:B,"0",0),_xlfn.XLOOKUP(MEDIDAS!A494,'VENDA MES'!E:E,'VENDA MES'!F:F,"0",0),_xlfn.XLOOKUP(A494,'VENDA MES'!H:H,'VENDA MES'!I:I,"0",0))/90</f>
        <v>1</v>
      </c>
      <c r="E494" s="1">
        <f>SUM(_xlfn.XLOOKUP(A494,'VENDA MES'!A:A,'VENDA MES'!B:B,"0",0),_xlfn.XLOOKUP(MEDIDAS!A494,'VENDA MES'!E:E,'VENDA MES'!F:F,"0",0),_xlfn.XLOOKUP(MEDIDAS!A494,'VENDA MES'!H:H,'VENDA MES'!I:I,"0",0),_xlfn.XLOOKUP(MEDIDAS!A494,'VENDA MES'!K:K,'VENDA MES'!L:L,"0",0))/120</f>
        <v>1.25</v>
      </c>
      <c r="H494" s="10" t="s">
        <v>491</v>
      </c>
      <c r="I494">
        <v>60</v>
      </c>
      <c r="J494" s="7">
        <v>60</v>
      </c>
      <c r="K494" s="7">
        <v>120</v>
      </c>
      <c r="L494" s="7">
        <v>150</v>
      </c>
    </row>
    <row r="495" spans="1:12">
      <c r="A495" t="s">
        <v>492</v>
      </c>
      <c r="B495" s="1">
        <f>_xlfn.XLOOKUP(A495,'VENDA MES'!A:A,'VENDA MES'!B:B,"0",0)/30</f>
        <v>0.8</v>
      </c>
      <c r="C495" s="1">
        <f>SUM(_xlfn.XLOOKUP(A495,'VENDA MES'!A:A,'VENDA MES'!B:B,0,0),_xlfn.XLOOKUP(A495,'VENDA MES'!E:E,'VENDA MES'!F:F,"0",0))/60</f>
        <v>0.9</v>
      </c>
      <c r="D495" s="1">
        <f>SUM(_xlfn.XLOOKUP(A495,'VENDA MES'!A:A,'VENDA MES'!B:B,"0",0),_xlfn.XLOOKUP(MEDIDAS!A495,'VENDA MES'!E:E,'VENDA MES'!F:F,"0",0),_xlfn.XLOOKUP(A495,'VENDA MES'!H:H,'VENDA MES'!I:I,"0",0))/90</f>
        <v>0.83333333333333337</v>
      </c>
      <c r="E495" s="1">
        <f>SUM(_xlfn.XLOOKUP(A495,'VENDA MES'!A:A,'VENDA MES'!B:B,"0",0),_xlfn.XLOOKUP(MEDIDAS!A495,'VENDA MES'!E:E,'VENDA MES'!F:F,"0",0),_xlfn.XLOOKUP(MEDIDAS!A495,'VENDA MES'!H:H,'VENDA MES'!I:I,"0",0),_xlfn.XLOOKUP(MEDIDAS!A495,'VENDA MES'!K:K,'VENDA MES'!L:L,"0",0))/120</f>
        <v>1.3833333333333333</v>
      </c>
      <c r="H495" s="10" t="s">
        <v>492</v>
      </c>
      <c r="I495">
        <v>60</v>
      </c>
      <c r="J495" s="7">
        <v>60</v>
      </c>
      <c r="K495" s="7">
        <v>120</v>
      </c>
      <c r="L495" s="7">
        <v>150</v>
      </c>
    </row>
    <row r="496" spans="1:12">
      <c r="A496" t="s">
        <v>493</v>
      </c>
      <c r="B496" s="1">
        <f>_xlfn.XLOOKUP(A496,'VENDA MES'!A:A,'VENDA MES'!B:B,"0",0)/30</f>
        <v>0.53333333333333333</v>
      </c>
      <c r="C496" s="1">
        <f>SUM(_xlfn.XLOOKUP(A496,'VENDA MES'!A:A,'VENDA MES'!B:B,0,0),_xlfn.XLOOKUP(A496,'VENDA MES'!E:E,'VENDA MES'!F:F,"0",0))/60</f>
        <v>0.65</v>
      </c>
      <c r="D496" s="1">
        <f>SUM(_xlfn.XLOOKUP(A496,'VENDA MES'!A:A,'VENDA MES'!B:B,"0",0),_xlfn.XLOOKUP(MEDIDAS!A496,'VENDA MES'!E:E,'VENDA MES'!F:F,"0",0),_xlfn.XLOOKUP(A496,'VENDA MES'!H:H,'VENDA MES'!I:I,"0",0))/90</f>
        <v>1.0666666666666667</v>
      </c>
      <c r="E496" s="1">
        <f>SUM(_xlfn.XLOOKUP(A496,'VENDA MES'!A:A,'VENDA MES'!B:B,"0",0),_xlfn.XLOOKUP(MEDIDAS!A496,'VENDA MES'!E:E,'VENDA MES'!F:F,"0",0),_xlfn.XLOOKUP(MEDIDAS!A496,'VENDA MES'!H:H,'VENDA MES'!I:I,"0",0),_xlfn.XLOOKUP(MEDIDAS!A496,'VENDA MES'!K:K,'VENDA MES'!L:L,"0",0))/120</f>
        <v>1.5083333333333333</v>
      </c>
      <c r="H496" s="10" t="s">
        <v>493</v>
      </c>
      <c r="I496">
        <v>60</v>
      </c>
      <c r="J496" s="7">
        <v>60</v>
      </c>
      <c r="K496" s="7">
        <v>120</v>
      </c>
      <c r="L496" s="7">
        <v>150</v>
      </c>
    </row>
    <row r="497" spans="1:12">
      <c r="A497" t="s">
        <v>494</v>
      </c>
      <c r="B497" s="1">
        <f>_xlfn.XLOOKUP(A497,'VENDA MES'!A:A,'VENDA MES'!B:B,"0",0)/30</f>
        <v>0.9</v>
      </c>
      <c r="C497" s="1">
        <f>SUM(_xlfn.XLOOKUP(A497,'VENDA MES'!A:A,'VENDA MES'!B:B,0,0),_xlfn.XLOOKUP(A497,'VENDA MES'!E:E,'VENDA MES'!F:F,"0",0))/60</f>
        <v>1.6333333333333333</v>
      </c>
      <c r="D497" s="1">
        <f>SUM(_xlfn.XLOOKUP(A497,'VENDA MES'!A:A,'VENDA MES'!B:B,"0",0),_xlfn.XLOOKUP(MEDIDAS!A497,'VENDA MES'!E:E,'VENDA MES'!F:F,"0",0),_xlfn.XLOOKUP(A497,'VENDA MES'!H:H,'VENDA MES'!I:I,"0",0))/90</f>
        <v>1.5555555555555556</v>
      </c>
      <c r="E497" s="1">
        <f>SUM(_xlfn.XLOOKUP(A497,'VENDA MES'!A:A,'VENDA MES'!B:B,"0",0),_xlfn.XLOOKUP(MEDIDAS!A497,'VENDA MES'!E:E,'VENDA MES'!F:F,"0",0),_xlfn.XLOOKUP(MEDIDAS!A497,'VENDA MES'!H:H,'VENDA MES'!I:I,"0",0),_xlfn.XLOOKUP(MEDIDAS!A497,'VENDA MES'!K:K,'VENDA MES'!L:L,"0",0))/120</f>
        <v>1.7166666666666666</v>
      </c>
      <c r="H497" s="10" t="s">
        <v>494</v>
      </c>
      <c r="I497">
        <v>60</v>
      </c>
      <c r="J497" s="7">
        <v>60</v>
      </c>
      <c r="K497" s="7">
        <v>120</v>
      </c>
      <c r="L497" s="7">
        <v>150</v>
      </c>
    </row>
    <row r="498" spans="1:12">
      <c r="A498" t="s">
        <v>496</v>
      </c>
      <c r="B498" s="1">
        <f>_xlfn.XLOOKUP(A498,'VENDA MES'!A:A,'VENDA MES'!B:B,"0",0)/30</f>
        <v>0.6</v>
      </c>
      <c r="C498" s="1">
        <f>SUM(_xlfn.XLOOKUP(A498,'VENDA MES'!A:A,'VENDA MES'!B:B,0,0),_xlfn.XLOOKUP(A498,'VENDA MES'!E:E,'VENDA MES'!F:F,"0",0))/60</f>
        <v>0.95</v>
      </c>
      <c r="D498" s="1">
        <f>SUM(_xlfn.XLOOKUP(A498,'VENDA MES'!A:A,'VENDA MES'!B:B,"0",0),_xlfn.XLOOKUP(MEDIDAS!A498,'VENDA MES'!E:E,'VENDA MES'!F:F,"0",0),_xlfn.XLOOKUP(A498,'VENDA MES'!H:H,'VENDA MES'!I:I,"0",0))/90</f>
        <v>1.3333333333333333</v>
      </c>
      <c r="E498" s="1">
        <f>SUM(_xlfn.XLOOKUP(A498,'VENDA MES'!A:A,'VENDA MES'!B:B,"0",0),_xlfn.XLOOKUP(MEDIDAS!A498,'VENDA MES'!E:E,'VENDA MES'!F:F,"0",0),_xlfn.XLOOKUP(MEDIDAS!A498,'VENDA MES'!H:H,'VENDA MES'!I:I,"0",0),_xlfn.XLOOKUP(MEDIDAS!A498,'VENDA MES'!K:K,'VENDA MES'!L:L,"0",0))/120</f>
        <v>1.675</v>
      </c>
      <c r="H498" s="10" t="s">
        <v>496</v>
      </c>
      <c r="I498">
        <v>60</v>
      </c>
      <c r="J498" s="7">
        <v>60</v>
      </c>
      <c r="K498" s="7">
        <v>120</v>
      </c>
      <c r="L498" s="7">
        <v>150</v>
      </c>
    </row>
    <row r="499" spans="1:12">
      <c r="A499" t="s">
        <v>549</v>
      </c>
      <c r="B499" s="1">
        <f>_xlfn.XLOOKUP(A499,'VENDA MES'!A:A,'VENDA MES'!B:B,"0",0)/30</f>
        <v>0</v>
      </c>
      <c r="C499" s="1">
        <f>SUM(_xlfn.XLOOKUP(A499,'VENDA MES'!A:A,'VENDA MES'!B:B,0,0),_xlfn.XLOOKUP(A499,'VENDA MES'!E:E,'VENDA MES'!F:F,"0",0))/60</f>
        <v>1.2166666666666666</v>
      </c>
      <c r="D499" s="1">
        <f>SUM(_xlfn.XLOOKUP(A499,'VENDA MES'!A:A,'VENDA MES'!B:B,"0",0),_xlfn.XLOOKUP(MEDIDAS!A499,'VENDA MES'!E:E,'VENDA MES'!F:F,"0",0),_xlfn.XLOOKUP(A499,'VENDA MES'!H:H,'VENDA MES'!I:I,"0",0))/90</f>
        <v>1.3555555555555556</v>
      </c>
      <c r="E499" s="1">
        <f>SUM(_xlfn.XLOOKUP(A499,'VENDA MES'!A:A,'VENDA MES'!B:B,"0",0),_xlfn.XLOOKUP(MEDIDAS!A499,'VENDA MES'!E:E,'VENDA MES'!F:F,"0",0),_xlfn.XLOOKUP(MEDIDAS!A499,'VENDA MES'!H:H,'VENDA MES'!I:I,"0",0),_xlfn.XLOOKUP(MEDIDAS!A499,'VENDA MES'!K:K,'VENDA MES'!L:L,"0",0))/120</f>
        <v>1.4333333333333333</v>
      </c>
      <c r="H499" s="10" t="s">
        <v>549</v>
      </c>
      <c r="I499">
        <v>60</v>
      </c>
      <c r="J499" s="7">
        <v>60</v>
      </c>
      <c r="K499" s="7">
        <v>120</v>
      </c>
      <c r="L499" s="7">
        <v>150</v>
      </c>
    </row>
    <row r="500" spans="1:12">
      <c r="A500" t="s">
        <v>497</v>
      </c>
      <c r="B500" s="1">
        <f>_xlfn.XLOOKUP(A500,'VENDA MES'!A:A,'VENDA MES'!B:B,"0",0)/30</f>
        <v>0.6</v>
      </c>
      <c r="C500" s="1">
        <f>SUM(_xlfn.XLOOKUP(A500,'VENDA MES'!A:A,'VENDA MES'!B:B,0,0),_xlfn.XLOOKUP(A500,'VENDA MES'!E:E,'VENDA MES'!F:F,"0",0))/60</f>
        <v>1.25</v>
      </c>
      <c r="D500" s="1">
        <f>SUM(_xlfn.XLOOKUP(A500,'VENDA MES'!A:A,'VENDA MES'!B:B,"0",0),_xlfn.XLOOKUP(MEDIDAS!A500,'VENDA MES'!E:E,'VENDA MES'!F:F,"0",0),_xlfn.XLOOKUP(A500,'VENDA MES'!H:H,'VENDA MES'!I:I,"0",0))/90</f>
        <v>1.3111111111111111</v>
      </c>
      <c r="E500" s="1">
        <f>SUM(_xlfn.XLOOKUP(A500,'VENDA MES'!A:A,'VENDA MES'!B:B,"0",0),_xlfn.XLOOKUP(MEDIDAS!A500,'VENDA MES'!E:E,'VENDA MES'!F:F,"0",0),_xlfn.XLOOKUP(MEDIDAS!A500,'VENDA MES'!H:H,'VENDA MES'!I:I,"0",0),_xlfn.XLOOKUP(MEDIDAS!A500,'VENDA MES'!K:K,'VENDA MES'!L:L,"0",0))/120</f>
        <v>1.7583333333333333</v>
      </c>
      <c r="H500" s="10" t="s">
        <v>497</v>
      </c>
      <c r="I500">
        <v>60</v>
      </c>
      <c r="J500" s="7">
        <v>60</v>
      </c>
      <c r="K500" s="7">
        <v>120</v>
      </c>
      <c r="L500" s="7">
        <v>150</v>
      </c>
    </row>
    <row r="501" spans="1:12">
      <c r="A501" t="s">
        <v>498</v>
      </c>
      <c r="B501" s="1">
        <f>_xlfn.XLOOKUP(A501,'VENDA MES'!A:A,'VENDA MES'!B:B,"0",0)/30</f>
        <v>0.53333333333333333</v>
      </c>
      <c r="C501" s="1">
        <f>SUM(_xlfn.XLOOKUP(A501,'VENDA MES'!A:A,'VENDA MES'!B:B,0,0),_xlfn.XLOOKUP(A501,'VENDA MES'!E:E,'VENDA MES'!F:F,"0",0))/60</f>
        <v>0.93333333333333335</v>
      </c>
      <c r="D501" s="1">
        <f>SUM(_xlfn.XLOOKUP(A501,'VENDA MES'!A:A,'VENDA MES'!B:B,"0",0),_xlfn.XLOOKUP(MEDIDAS!A501,'VENDA MES'!E:E,'VENDA MES'!F:F,"0",0),_xlfn.XLOOKUP(A501,'VENDA MES'!H:H,'VENDA MES'!I:I,"0",0))/90</f>
        <v>1.3333333333333333</v>
      </c>
      <c r="E501" s="1">
        <f>SUM(_xlfn.XLOOKUP(A501,'VENDA MES'!A:A,'VENDA MES'!B:B,"0",0),_xlfn.XLOOKUP(MEDIDAS!A501,'VENDA MES'!E:E,'VENDA MES'!F:F,"0",0),_xlfn.XLOOKUP(MEDIDAS!A501,'VENDA MES'!H:H,'VENDA MES'!I:I,"0",0),_xlfn.XLOOKUP(MEDIDAS!A501,'VENDA MES'!K:K,'VENDA MES'!L:L,"0",0))/120</f>
        <v>1.5416666666666667</v>
      </c>
      <c r="H501" s="10" t="s">
        <v>498</v>
      </c>
      <c r="I501">
        <v>60</v>
      </c>
      <c r="J501" s="7">
        <v>60</v>
      </c>
      <c r="K501" s="7">
        <v>120</v>
      </c>
      <c r="L501" s="7">
        <v>150</v>
      </c>
    </row>
    <row r="502" spans="1:12">
      <c r="A502" t="s">
        <v>499</v>
      </c>
      <c r="B502" s="1">
        <f>_xlfn.XLOOKUP(A502,'VENDA MES'!A:A,'VENDA MES'!B:B,"0",0)/30</f>
        <v>0.66666666666666663</v>
      </c>
      <c r="C502" s="1">
        <f>SUM(_xlfn.XLOOKUP(A502,'VENDA MES'!A:A,'VENDA MES'!B:B,0,0),_xlfn.XLOOKUP(A502,'VENDA MES'!E:E,'VENDA MES'!F:F,"0",0))/60</f>
        <v>1.1666666666666667</v>
      </c>
      <c r="D502" s="1">
        <f>SUM(_xlfn.XLOOKUP(A502,'VENDA MES'!A:A,'VENDA MES'!B:B,"0",0),_xlfn.XLOOKUP(MEDIDAS!A502,'VENDA MES'!E:E,'VENDA MES'!F:F,"0",0),_xlfn.XLOOKUP(A502,'VENDA MES'!H:H,'VENDA MES'!I:I,"0",0))/90</f>
        <v>1.3888888888888888</v>
      </c>
      <c r="E502" s="1">
        <f>SUM(_xlfn.XLOOKUP(A502,'VENDA MES'!A:A,'VENDA MES'!B:B,"0",0),_xlfn.XLOOKUP(MEDIDAS!A502,'VENDA MES'!E:E,'VENDA MES'!F:F,"0",0),_xlfn.XLOOKUP(MEDIDAS!A502,'VENDA MES'!H:H,'VENDA MES'!I:I,"0",0),_xlfn.XLOOKUP(MEDIDAS!A502,'VENDA MES'!K:K,'VENDA MES'!L:L,"0",0))/120</f>
        <v>1.575</v>
      </c>
      <c r="H502" s="10" t="s">
        <v>499</v>
      </c>
      <c r="I502">
        <v>60</v>
      </c>
      <c r="J502" s="7">
        <v>60</v>
      </c>
      <c r="K502" s="7">
        <v>120</v>
      </c>
      <c r="L502" s="7">
        <v>150</v>
      </c>
    </row>
    <row r="503" spans="1:12">
      <c r="A503" t="s">
        <v>500</v>
      </c>
      <c r="B503" s="1">
        <f>_xlfn.XLOOKUP(A503,'VENDA MES'!A:A,'VENDA MES'!B:B,"0",0)/30</f>
        <v>0.5</v>
      </c>
      <c r="C503" s="1">
        <f>SUM(_xlfn.XLOOKUP(A503,'VENDA MES'!A:A,'VENDA MES'!B:B,0,0),_xlfn.XLOOKUP(A503,'VENDA MES'!E:E,'VENDA MES'!F:F,"0",0))/60</f>
        <v>1.5666666666666667</v>
      </c>
      <c r="D503" s="1">
        <f>SUM(_xlfn.XLOOKUP(A503,'VENDA MES'!A:A,'VENDA MES'!B:B,"0",0),_xlfn.XLOOKUP(MEDIDAS!A503,'VENDA MES'!E:E,'VENDA MES'!F:F,"0",0),_xlfn.XLOOKUP(A503,'VENDA MES'!H:H,'VENDA MES'!I:I,"0",0))/90</f>
        <v>1.5555555555555556</v>
      </c>
      <c r="E503" s="1">
        <f>SUM(_xlfn.XLOOKUP(A503,'VENDA MES'!A:A,'VENDA MES'!B:B,"0",0),_xlfn.XLOOKUP(MEDIDAS!A503,'VENDA MES'!E:E,'VENDA MES'!F:F,"0",0),_xlfn.XLOOKUP(MEDIDAS!A503,'VENDA MES'!H:H,'VENDA MES'!I:I,"0",0),_xlfn.XLOOKUP(MEDIDAS!A503,'VENDA MES'!K:K,'VENDA MES'!L:L,"0",0))/120</f>
        <v>1.4750000000000001</v>
      </c>
      <c r="H503" s="10" t="s">
        <v>500</v>
      </c>
      <c r="I503">
        <v>60</v>
      </c>
      <c r="J503" s="7">
        <v>60</v>
      </c>
      <c r="K503" s="7">
        <v>120</v>
      </c>
      <c r="L503" s="7">
        <v>150</v>
      </c>
    </row>
    <row r="504" spans="1:12">
      <c r="A504" t="s">
        <v>501</v>
      </c>
      <c r="B504" s="1">
        <f>_xlfn.XLOOKUP(A504,'VENDA MES'!A:A,'VENDA MES'!B:B,"0",0)/30</f>
        <v>1.0666666666666667</v>
      </c>
      <c r="C504" s="1">
        <f>SUM(_xlfn.XLOOKUP(A504,'VENDA MES'!A:A,'VENDA MES'!B:B,0,0),_xlfn.XLOOKUP(A504,'VENDA MES'!E:E,'VENDA MES'!F:F,"0",0))/60</f>
        <v>1.25</v>
      </c>
      <c r="D504" s="1">
        <f>SUM(_xlfn.XLOOKUP(A504,'VENDA MES'!A:A,'VENDA MES'!B:B,"0",0),_xlfn.XLOOKUP(MEDIDAS!A504,'VENDA MES'!E:E,'VENDA MES'!F:F,"0",0),_xlfn.XLOOKUP(A504,'VENDA MES'!H:H,'VENDA MES'!I:I,"0",0))/90</f>
        <v>1.0777777777777777</v>
      </c>
      <c r="E504" s="1">
        <f>SUM(_xlfn.XLOOKUP(A504,'VENDA MES'!A:A,'VENDA MES'!B:B,"0",0),_xlfn.XLOOKUP(MEDIDAS!A504,'VENDA MES'!E:E,'VENDA MES'!F:F,"0",0),_xlfn.XLOOKUP(MEDIDAS!A504,'VENDA MES'!H:H,'VENDA MES'!I:I,"0",0),_xlfn.XLOOKUP(MEDIDAS!A504,'VENDA MES'!K:K,'VENDA MES'!L:L,"0",0))/120</f>
        <v>1.1166666666666667</v>
      </c>
      <c r="H504" s="10" t="s">
        <v>501</v>
      </c>
      <c r="I504">
        <v>24</v>
      </c>
      <c r="J504" s="7">
        <v>24</v>
      </c>
      <c r="K504" s="7">
        <v>48</v>
      </c>
      <c r="L504" s="7">
        <v>60</v>
      </c>
    </row>
    <row r="505" spans="1:12">
      <c r="A505" t="s">
        <v>502</v>
      </c>
      <c r="B505" s="1">
        <f>_xlfn.XLOOKUP(A505,'VENDA MES'!A:A,'VENDA MES'!B:B,"0",0)/30</f>
        <v>0.43333333333333335</v>
      </c>
      <c r="C505" s="1">
        <f>SUM(_xlfn.XLOOKUP(A505,'VENDA MES'!A:A,'VENDA MES'!B:B,0,0),_xlfn.XLOOKUP(A505,'VENDA MES'!E:E,'VENDA MES'!F:F,"0",0))/60</f>
        <v>0.7</v>
      </c>
      <c r="D505" s="1">
        <f>SUM(_xlfn.XLOOKUP(A505,'VENDA MES'!A:A,'VENDA MES'!B:B,"0",0),_xlfn.XLOOKUP(MEDIDAS!A505,'VENDA MES'!E:E,'VENDA MES'!F:F,"0",0),_xlfn.XLOOKUP(A505,'VENDA MES'!H:H,'VENDA MES'!I:I,"0",0))/90</f>
        <v>1.0111111111111111</v>
      </c>
      <c r="E505" s="1">
        <f>SUM(_xlfn.XLOOKUP(A505,'VENDA MES'!A:A,'VENDA MES'!B:B,"0",0),_xlfn.XLOOKUP(MEDIDAS!A505,'VENDA MES'!E:E,'VENDA MES'!F:F,"0",0),_xlfn.XLOOKUP(MEDIDAS!A505,'VENDA MES'!H:H,'VENDA MES'!I:I,"0",0),_xlfn.XLOOKUP(MEDIDAS!A505,'VENDA MES'!K:K,'VENDA MES'!L:L,"0",0))/120</f>
        <v>1.425</v>
      </c>
      <c r="H505" s="10" t="s">
        <v>502</v>
      </c>
      <c r="I505">
        <v>24</v>
      </c>
      <c r="J505" s="7">
        <v>24</v>
      </c>
      <c r="K505" s="7">
        <v>48</v>
      </c>
      <c r="L505" s="7">
        <v>60</v>
      </c>
    </row>
    <row r="506" spans="1:12">
      <c r="A506" t="s">
        <v>503</v>
      </c>
      <c r="B506" s="1">
        <f>_xlfn.XLOOKUP(A506,'VENDA MES'!A:A,'VENDA MES'!B:B,"0",0)/30</f>
        <v>0.4</v>
      </c>
      <c r="C506" s="1">
        <f>SUM(_xlfn.XLOOKUP(A506,'VENDA MES'!A:A,'VENDA MES'!B:B,0,0),_xlfn.XLOOKUP(A506,'VENDA MES'!E:E,'VENDA MES'!F:F,"0",0))/60</f>
        <v>0.76666666666666672</v>
      </c>
      <c r="D506" s="1">
        <f>SUM(_xlfn.XLOOKUP(A506,'VENDA MES'!A:A,'VENDA MES'!B:B,"0",0),_xlfn.XLOOKUP(MEDIDAS!A506,'VENDA MES'!E:E,'VENDA MES'!F:F,"0",0),_xlfn.XLOOKUP(A506,'VENDA MES'!H:H,'VENDA MES'!I:I,"0",0))/90</f>
        <v>1.3111111111111111</v>
      </c>
      <c r="E506" s="1">
        <f>SUM(_xlfn.XLOOKUP(A506,'VENDA MES'!A:A,'VENDA MES'!B:B,"0",0),_xlfn.XLOOKUP(MEDIDAS!A506,'VENDA MES'!E:E,'VENDA MES'!F:F,"0",0),_xlfn.XLOOKUP(MEDIDAS!A506,'VENDA MES'!H:H,'VENDA MES'!I:I,"0",0),_xlfn.XLOOKUP(MEDIDAS!A506,'VENDA MES'!K:K,'VENDA MES'!L:L,"0",0))/120</f>
        <v>1.35</v>
      </c>
      <c r="H506" s="10" t="s">
        <v>503</v>
      </c>
      <c r="I506">
        <v>24</v>
      </c>
      <c r="J506" s="7">
        <v>24</v>
      </c>
      <c r="K506" s="7">
        <v>48</v>
      </c>
      <c r="L506" s="7">
        <v>60</v>
      </c>
    </row>
    <row r="507" spans="1:12">
      <c r="A507" t="s">
        <v>504</v>
      </c>
      <c r="B507" s="1">
        <f>_xlfn.XLOOKUP(A507,'VENDA MES'!A:A,'VENDA MES'!B:B,"0",0)/30</f>
        <v>0.53333333333333333</v>
      </c>
      <c r="C507" s="1">
        <f>SUM(_xlfn.XLOOKUP(A507,'VENDA MES'!A:A,'VENDA MES'!B:B,0,0),_xlfn.XLOOKUP(A507,'VENDA MES'!E:E,'VENDA MES'!F:F,"0",0))/60</f>
        <v>1.0166666666666666</v>
      </c>
      <c r="D507" s="1">
        <f>SUM(_xlfn.XLOOKUP(A507,'VENDA MES'!A:A,'VENDA MES'!B:B,"0",0),_xlfn.XLOOKUP(MEDIDAS!A507,'VENDA MES'!E:E,'VENDA MES'!F:F,"0",0),_xlfn.XLOOKUP(A507,'VENDA MES'!H:H,'VENDA MES'!I:I,"0",0))/90</f>
        <v>1.5777777777777777</v>
      </c>
      <c r="E507" s="1">
        <f>SUM(_xlfn.XLOOKUP(A507,'VENDA MES'!A:A,'VENDA MES'!B:B,"0",0),_xlfn.XLOOKUP(MEDIDAS!A507,'VENDA MES'!E:E,'VENDA MES'!F:F,"0",0),_xlfn.XLOOKUP(MEDIDAS!A507,'VENDA MES'!H:H,'VENDA MES'!I:I,"0",0),_xlfn.XLOOKUP(MEDIDAS!A507,'VENDA MES'!K:K,'VENDA MES'!L:L,"0",0))/120</f>
        <v>1.75</v>
      </c>
      <c r="H507" s="10" t="s">
        <v>504</v>
      </c>
      <c r="I507">
        <v>24</v>
      </c>
      <c r="J507" s="7">
        <v>24</v>
      </c>
      <c r="K507" s="7">
        <v>48</v>
      </c>
      <c r="L507" s="7">
        <v>60</v>
      </c>
    </row>
    <row r="508" spans="1:12">
      <c r="A508" t="s">
        <v>505</v>
      </c>
      <c r="B508" s="1">
        <f>_xlfn.XLOOKUP(A508,'VENDA MES'!A:A,'VENDA MES'!B:B,"0",0)/30</f>
        <v>1</v>
      </c>
      <c r="C508" s="1">
        <f>SUM(_xlfn.XLOOKUP(A508,'VENDA MES'!A:A,'VENDA MES'!B:B,0,0),_xlfn.XLOOKUP(A508,'VENDA MES'!E:E,'VENDA MES'!F:F,"0",0))/60</f>
        <v>0.68333333333333335</v>
      </c>
      <c r="D508" s="1">
        <f>SUM(_xlfn.XLOOKUP(A508,'VENDA MES'!A:A,'VENDA MES'!B:B,"0",0),_xlfn.XLOOKUP(MEDIDAS!A508,'VENDA MES'!E:E,'VENDA MES'!F:F,"0",0),_xlfn.XLOOKUP(A508,'VENDA MES'!H:H,'VENDA MES'!I:I,"0",0))/90</f>
        <v>1.3111111111111111</v>
      </c>
      <c r="E508" s="1">
        <f>SUM(_xlfn.XLOOKUP(A508,'VENDA MES'!A:A,'VENDA MES'!B:B,"0",0),_xlfn.XLOOKUP(MEDIDAS!A508,'VENDA MES'!E:E,'VENDA MES'!F:F,"0",0),_xlfn.XLOOKUP(MEDIDAS!A508,'VENDA MES'!H:H,'VENDA MES'!I:I,"0",0),_xlfn.XLOOKUP(MEDIDAS!A508,'VENDA MES'!K:K,'VENDA MES'!L:L,"0",0))/120</f>
        <v>1.2166666666666666</v>
      </c>
      <c r="H508" s="10" t="s">
        <v>505</v>
      </c>
      <c r="I508">
        <v>24</v>
      </c>
      <c r="J508" s="7">
        <v>24</v>
      </c>
      <c r="K508" s="7">
        <v>48</v>
      </c>
      <c r="L508" s="7">
        <v>60</v>
      </c>
    </row>
    <row r="509" spans="1:12">
      <c r="A509" t="s">
        <v>560</v>
      </c>
      <c r="B509" s="1">
        <f>_xlfn.XLOOKUP(A509,'VENDA MES'!A:A,'VENDA MES'!B:B,"0",0)/30</f>
        <v>0</v>
      </c>
      <c r="C509" s="1">
        <f>SUM(_xlfn.XLOOKUP(A509,'VENDA MES'!A:A,'VENDA MES'!B:B,0,0),_xlfn.XLOOKUP(A509,'VENDA MES'!E:E,'VENDA MES'!F:F,"0",0))/60</f>
        <v>0.6166666666666667</v>
      </c>
      <c r="D509" s="1">
        <f>SUM(_xlfn.XLOOKUP(A509,'VENDA MES'!A:A,'VENDA MES'!B:B,"0",0),_xlfn.XLOOKUP(MEDIDAS!A509,'VENDA MES'!E:E,'VENDA MES'!F:F,"0",0),_xlfn.XLOOKUP(A509,'VENDA MES'!H:H,'VENDA MES'!I:I,"0",0))/90</f>
        <v>0.87777777777777777</v>
      </c>
      <c r="E509" s="1">
        <f>SUM(_xlfn.XLOOKUP(A509,'VENDA MES'!A:A,'VENDA MES'!B:B,"0",0),_xlfn.XLOOKUP(MEDIDAS!A509,'VENDA MES'!E:E,'VENDA MES'!F:F,"0",0),_xlfn.XLOOKUP(MEDIDAS!A509,'VENDA MES'!H:H,'VENDA MES'!I:I,"0",0),_xlfn.XLOOKUP(MEDIDAS!A509,'VENDA MES'!K:K,'VENDA MES'!L:L,"0",0))/120</f>
        <v>0.875</v>
      </c>
      <c r="H509" s="10" t="s">
        <v>560</v>
      </c>
      <c r="I509">
        <v>24</v>
      </c>
      <c r="J509" s="7">
        <v>24</v>
      </c>
      <c r="K509" s="7">
        <v>48</v>
      </c>
      <c r="L509" s="7">
        <v>60</v>
      </c>
    </row>
    <row r="510" spans="1:12">
      <c r="A510" t="s">
        <v>507</v>
      </c>
      <c r="B510" s="1">
        <f>_xlfn.XLOOKUP(A510,'VENDA MES'!A:A,'VENDA MES'!B:B,"0",0)/30</f>
        <v>0.9</v>
      </c>
      <c r="C510" s="1">
        <f>SUM(_xlfn.XLOOKUP(A510,'VENDA MES'!A:A,'VENDA MES'!B:B,0,0),_xlfn.XLOOKUP(A510,'VENDA MES'!E:E,'VENDA MES'!F:F,"0",0))/60</f>
        <v>1.7833333333333334</v>
      </c>
      <c r="D510" s="1">
        <f>SUM(_xlfn.XLOOKUP(A510,'VENDA MES'!A:A,'VENDA MES'!B:B,"0",0),_xlfn.XLOOKUP(MEDIDAS!A510,'VENDA MES'!E:E,'VENDA MES'!F:F,"0",0),_xlfn.XLOOKUP(A510,'VENDA MES'!H:H,'VENDA MES'!I:I,"0",0))/90</f>
        <v>1.5444444444444445</v>
      </c>
      <c r="E510" s="1">
        <f>SUM(_xlfn.XLOOKUP(A510,'VENDA MES'!A:A,'VENDA MES'!B:B,"0",0),_xlfn.XLOOKUP(MEDIDAS!A510,'VENDA MES'!E:E,'VENDA MES'!F:F,"0",0),_xlfn.XLOOKUP(MEDIDAS!A510,'VENDA MES'!H:H,'VENDA MES'!I:I,"0",0),_xlfn.XLOOKUP(MEDIDAS!A510,'VENDA MES'!K:K,'VENDA MES'!L:L,"0",0))/120</f>
        <v>1.6416666666666666</v>
      </c>
      <c r="H510" s="10" t="s">
        <v>507</v>
      </c>
      <c r="I510">
        <v>24</v>
      </c>
      <c r="J510" s="7">
        <v>24</v>
      </c>
      <c r="K510" s="7">
        <v>48</v>
      </c>
      <c r="L510" s="7">
        <v>60</v>
      </c>
    </row>
    <row r="511" spans="1:12">
      <c r="A511" t="s">
        <v>508</v>
      </c>
      <c r="B511" s="1">
        <f>_xlfn.XLOOKUP(A511,'VENDA MES'!A:A,'VENDA MES'!B:B,"0",0)/30</f>
        <v>0.56666666666666665</v>
      </c>
      <c r="C511" s="1">
        <f>SUM(_xlfn.XLOOKUP(A511,'VENDA MES'!A:A,'VENDA MES'!B:B,0,0),_xlfn.XLOOKUP(A511,'VENDA MES'!E:E,'VENDA MES'!F:F,"0",0))/60</f>
        <v>0.98333333333333328</v>
      </c>
      <c r="D511" s="1">
        <f>SUM(_xlfn.XLOOKUP(A511,'VENDA MES'!A:A,'VENDA MES'!B:B,"0",0),_xlfn.XLOOKUP(MEDIDAS!A511,'VENDA MES'!E:E,'VENDA MES'!F:F,"0",0),_xlfn.XLOOKUP(A511,'VENDA MES'!H:H,'VENDA MES'!I:I,"0",0))/90</f>
        <v>1.2</v>
      </c>
      <c r="E511" s="1">
        <f>SUM(_xlfn.XLOOKUP(A511,'VENDA MES'!A:A,'VENDA MES'!B:B,"0",0),_xlfn.XLOOKUP(MEDIDAS!A511,'VENDA MES'!E:E,'VENDA MES'!F:F,"0",0),_xlfn.XLOOKUP(MEDIDAS!A511,'VENDA MES'!H:H,'VENDA MES'!I:I,"0",0),_xlfn.XLOOKUP(MEDIDAS!A511,'VENDA MES'!K:K,'VENDA MES'!L:L,"0",0))/120</f>
        <v>1.3083333333333333</v>
      </c>
      <c r="H511" s="10" t="s">
        <v>508</v>
      </c>
      <c r="I511">
        <v>24</v>
      </c>
      <c r="J511" s="7">
        <v>24</v>
      </c>
      <c r="K511" s="7">
        <v>48</v>
      </c>
      <c r="L511" s="7">
        <v>60</v>
      </c>
    </row>
    <row r="512" spans="1:12">
      <c r="A512" t="s">
        <v>509</v>
      </c>
      <c r="B512" s="1">
        <f>_xlfn.XLOOKUP(A512,'VENDA MES'!A:A,'VENDA MES'!B:B,"0",0)/30</f>
        <v>0.53333333333333333</v>
      </c>
      <c r="C512" s="1">
        <f>SUM(_xlfn.XLOOKUP(A512,'VENDA MES'!A:A,'VENDA MES'!B:B,0,0),_xlfn.XLOOKUP(A512,'VENDA MES'!E:E,'VENDA MES'!F:F,"0",0))/60</f>
        <v>0.58333333333333337</v>
      </c>
      <c r="D512" s="1">
        <f>SUM(_xlfn.XLOOKUP(A512,'VENDA MES'!A:A,'VENDA MES'!B:B,"0",0),_xlfn.XLOOKUP(MEDIDAS!A512,'VENDA MES'!E:E,'VENDA MES'!F:F,"0",0),_xlfn.XLOOKUP(A512,'VENDA MES'!H:H,'VENDA MES'!I:I,"0",0))/90</f>
        <v>1.1111111111111112</v>
      </c>
      <c r="E512" s="1">
        <f>SUM(_xlfn.XLOOKUP(A512,'VENDA MES'!A:A,'VENDA MES'!B:B,"0",0),_xlfn.XLOOKUP(MEDIDAS!A512,'VENDA MES'!E:E,'VENDA MES'!F:F,"0",0),_xlfn.XLOOKUP(MEDIDAS!A512,'VENDA MES'!H:H,'VENDA MES'!I:I,"0",0),_xlfn.XLOOKUP(MEDIDAS!A512,'VENDA MES'!K:K,'VENDA MES'!L:L,"0",0))/120</f>
        <v>1.5916666666666666</v>
      </c>
      <c r="H512" s="10" t="s">
        <v>509</v>
      </c>
      <c r="I512">
        <v>24</v>
      </c>
      <c r="J512" s="7">
        <v>24</v>
      </c>
      <c r="K512" s="7">
        <v>48</v>
      </c>
      <c r="L512" s="7">
        <v>60</v>
      </c>
    </row>
    <row r="513" spans="1:12">
      <c r="A513" t="s">
        <v>510</v>
      </c>
      <c r="B513" s="1">
        <f>_xlfn.XLOOKUP(A513,'VENDA MES'!A:A,'VENDA MES'!B:B,"0",0)/30</f>
        <v>0.93333333333333335</v>
      </c>
      <c r="C513" s="1">
        <f>SUM(_xlfn.XLOOKUP(A513,'VENDA MES'!A:A,'VENDA MES'!B:B,0,0),_xlfn.XLOOKUP(A513,'VENDA MES'!E:E,'VENDA MES'!F:F,"0",0))/60</f>
        <v>1.8666666666666667</v>
      </c>
      <c r="D513" s="1">
        <f>SUM(_xlfn.XLOOKUP(A513,'VENDA MES'!A:A,'VENDA MES'!B:B,"0",0),_xlfn.XLOOKUP(MEDIDAS!A513,'VENDA MES'!E:E,'VENDA MES'!F:F,"0",0),_xlfn.XLOOKUP(A513,'VENDA MES'!H:H,'VENDA MES'!I:I,"0",0))/90</f>
        <v>1.7444444444444445</v>
      </c>
      <c r="E513" s="1">
        <f>SUM(_xlfn.XLOOKUP(A513,'VENDA MES'!A:A,'VENDA MES'!B:B,"0",0),_xlfn.XLOOKUP(MEDIDAS!A513,'VENDA MES'!E:E,'VENDA MES'!F:F,"0",0),_xlfn.XLOOKUP(MEDIDAS!A513,'VENDA MES'!H:H,'VENDA MES'!I:I,"0",0),_xlfn.XLOOKUP(MEDIDAS!A513,'VENDA MES'!K:K,'VENDA MES'!L:L,"0",0))/120</f>
        <v>1.8416666666666666</v>
      </c>
      <c r="H513" s="10" t="s">
        <v>510</v>
      </c>
      <c r="I513">
        <v>24</v>
      </c>
      <c r="J513" s="7">
        <v>24</v>
      </c>
      <c r="K513" s="7">
        <v>48</v>
      </c>
      <c r="L513" s="7">
        <v>60</v>
      </c>
    </row>
    <row r="514" spans="1:12">
      <c r="A514" t="s">
        <v>511</v>
      </c>
      <c r="B514" s="1">
        <f>_xlfn.XLOOKUP(A514,'VENDA MES'!A:A,'VENDA MES'!B:B,"0",0)/30</f>
        <v>0.6</v>
      </c>
      <c r="C514" s="1">
        <f>SUM(_xlfn.XLOOKUP(A514,'VENDA MES'!A:A,'VENDA MES'!B:B,0,0),_xlfn.XLOOKUP(A514,'VENDA MES'!E:E,'VENDA MES'!F:F,"0",0))/60</f>
        <v>1.1499999999999999</v>
      </c>
      <c r="D514" s="1">
        <f>SUM(_xlfn.XLOOKUP(A514,'VENDA MES'!A:A,'VENDA MES'!B:B,"0",0),_xlfn.XLOOKUP(MEDIDAS!A514,'VENDA MES'!E:E,'VENDA MES'!F:F,"0",0),_xlfn.XLOOKUP(A514,'VENDA MES'!H:H,'VENDA MES'!I:I,"0",0))/90</f>
        <v>0.91111111111111109</v>
      </c>
      <c r="E514" s="1">
        <f>SUM(_xlfn.XLOOKUP(A514,'VENDA MES'!A:A,'VENDA MES'!B:B,"0",0),_xlfn.XLOOKUP(MEDIDAS!A514,'VENDA MES'!E:E,'VENDA MES'!F:F,"0",0),_xlfn.XLOOKUP(MEDIDAS!A514,'VENDA MES'!H:H,'VENDA MES'!I:I,"0",0),_xlfn.XLOOKUP(MEDIDAS!A514,'VENDA MES'!K:K,'VENDA MES'!L:L,"0",0))/120</f>
        <v>1.05</v>
      </c>
      <c r="H514" s="10" t="s">
        <v>511</v>
      </c>
      <c r="I514">
        <v>24</v>
      </c>
      <c r="J514" s="7">
        <v>24</v>
      </c>
      <c r="K514" s="7">
        <v>48</v>
      </c>
      <c r="L514" s="7">
        <v>60</v>
      </c>
    </row>
    <row r="515" spans="1:12">
      <c r="A515" t="s">
        <v>512</v>
      </c>
      <c r="B515" s="1">
        <f>_xlfn.XLOOKUP(A515,'VENDA MES'!A:A,'VENDA MES'!B:B,"0",0)/30</f>
        <v>0.56666666666666665</v>
      </c>
      <c r="C515" s="1">
        <f>SUM(_xlfn.XLOOKUP(A515,'VENDA MES'!A:A,'VENDA MES'!B:B,0,0),_xlfn.XLOOKUP(A515,'VENDA MES'!E:E,'VENDA MES'!F:F,"0",0))/60</f>
        <v>1.35</v>
      </c>
      <c r="D515" s="1">
        <f>SUM(_xlfn.XLOOKUP(A515,'VENDA MES'!A:A,'VENDA MES'!B:B,"0",0),_xlfn.XLOOKUP(MEDIDAS!A515,'VENDA MES'!E:E,'VENDA MES'!F:F,"0",0),_xlfn.XLOOKUP(A515,'VENDA MES'!H:H,'VENDA MES'!I:I,"0",0))/90</f>
        <v>1.3111111111111111</v>
      </c>
      <c r="E515" s="1">
        <f>SUM(_xlfn.XLOOKUP(A515,'VENDA MES'!A:A,'VENDA MES'!B:B,"0",0),_xlfn.XLOOKUP(MEDIDAS!A515,'VENDA MES'!E:E,'VENDA MES'!F:F,"0",0),_xlfn.XLOOKUP(MEDIDAS!A515,'VENDA MES'!H:H,'VENDA MES'!I:I,"0",0),_xlfn.XLOOKUP(MEDIDAS!A515,'VENDA MES'!K:K,'VENDA MES'!L:L,"0",0))/120</f>
        <v>1.7250000000000001</v>
      </c>
      <c r="H515" s="10" t="s">
        <v>512</v>
      </c>
      <c r="I515">
        <v>24</v>
      </c>
      <c r="J515" s="7">
        <v>24</v>
      </c>
      <c r="K515" s="7">
        <v>48</v>
      </c>
      <c r="L515" s="7">
        <v>60</v>
      </c>
    </row>
    <row r="516" spans="1:12">
      <c r="A516" t="s">
        <v>513</v>
      </c>
      <c r="B516" s="1">
        <f>_xlfn.XLOOKUP(A516,'VENDA MES'!A:A,'VENDA MES'!B:B,"0",0)/30</f>
        <v>0.53333333333333333</v>
      </c>
      <c r="C516" s="1">
        <f>SUM(_xlfn.XLOOKUP(A516,'VENDA MES'!A:A,'VENDA MES'!B:B,0,0),_xlfn.XLOOKUP(A516,'VENDA MES'!E:E,'VENDA MES'!F:F,"0",0))/60</f>
        <v>1.3166666666666667</v>
      </c>
      <c r="D516" s="1">
        <f>SUM(_xlfn.XLOOKUP(A516,'VENDA MES'!A:A,'VENDA MES'!B:B,"0",0),_xlfn.XLOOKUP(MEDIDAS!A516,'VENDA MES'!E:E,'VENDA MES'!F:F,"0",0),_xlfn.XLOOKUP(A516,'VENDA MES'!H:H,'VENDA MES'!I:I,"0",0))/90</f>
        <v>1.1000000000000001</v>
      </c>
      <c r="E516" s="1">
        <f>SUM(_xlfn.XLOOKUP(A516,'VENDA MES'!A:A,'VENDA MES'!B:B,"0",0),_xlfn.XLOOKUP(MEDIDAS!A516,'VENDA MES'!E:E,'VENDA MES'!F:F,"0",0),_xlfn.XLOOKUP(MEDIDAS!A516,'VENDA MES'!H:H,'VENDA MES'!I:I,"0",0),_xlfn.XLOOKUP(MEDIDAS!A516,'VENDA MES'!K:K,'VENDA MES'!L:L,"0",0))/120</f>
        <v>1.2333333333333334</v>
      </c>
      <c r="H516" s="10" t="s">
        <v>513</v>
      </c>
      <c r="I516">
        <v>24</v>
      </c>
      <c r="J516" s="7">
        <v>24</v>
      </c>
      <c r="K516" s="7">
        <v>48</v>
      </c>
      <c r="L516" s="7">
        <v>60</v>
      </c>
    </row>
    <row r="517" spans="1:12">
      <c r="A517" t="s">
        <v>514</v>
      </c>
      <c r="B517" s="1">
        <f>_xlfn.XLOOKUP(A517,'VENDA MES'!A:A,'VENDA MES'!B:B,"0",0)/30</f>
        <v>0.96666666666666667</v>
      </c>
      <c r="C517" s="1">
        <f>SUM(_xlfn.XLOOKUP(A517,'VENDA MES'!A:A,'VENDA MES'!B:B,0,0),_xlfn.XLOOKUP(A517,'VENDA MES'!E:E,'VENDA MES'!F:F,"0",0))/60</f>
        <v>1.4166666666666667</v>
      </c>
      <c r="D517" s="1">
        <f>SUM(_xlfn.XLOOKUP(A517,'VENDA MES'!A:A,'VENDA MES'!B:B,"0",0),_xlfn.XLOOKUP(MEDIDAS!A517,'VENDA MES'!E:E,'VENDA MES'!F:F,"0",0),_xlfn.XLOOKUP(A517,'VENDA MES'!H:H,'VENDA MES'!I:I,"0",0))/90</f>
        <v>1.2777777777777777</v>
      </c>
      <c r="E517" s="1">
        <f>SUM(_xlfn.XLOOKUP(A517,'VENDA MES'!A:A,'VENDA MES'!B:B,"0",0),_xlfn.XLOOKUP(MEDIDAS!A517,'VENDA MES'!E:E,'VENDA MES'!F:F,"0",0),_xlfn.XLOOKUP(MEDIDAS!A517,'VENDA MES'!H:H,'VENDA MES'!I:I,"0",0),_xlfn.XLOOKUP(MEDIDAS!A517,'VENDA MES'!K:K,'VENDA MES'!L:L,"0",0))/120</f>
        <v>2.1666666666666665</v>
      </c>
      <c r="H517" s="10" t="s">
        <v>514</v>
      </c>
      <c r="I517">
        <v>24</v>
      </c>
      <c r="J517" s="7">
        <v>24</v>
      </c>
      <c r="K517" s="7">
        <v>48</v>
      </c>
      <c r="L517" s="7">
        <v>60</v>
      </c>
    </row>
    <row r="518" spans="1:12">
      <c r="A518" t="s">
        <v>515</v>
      </c>
      <c r="B518" s="1">
        <f>_xlfn.XLOOKUP(A518,'VENDA MES'!A:A,'VENDA MES'!B:B,"0",0)/30</f>
        <v>1.0333333333333334</v>
      </c>
      <c r="C518" s="1">
        <f>SUM(_xlfn.XLOOKUP(A518,'VENDA MES'!A:A,'VENDA MES'!B:B,0,0),_xlfn.XLOOKUP(A518,'VENDA MES'!E:E,'VENDA MES'!F:F,"0",0))/60</f>
        <v>0.81666666666666665</v>
      </c>
      <c r="D518" s="1">
        <f>SUM(_xlfn.XLOOKUP(A518,'VENDA MES'!A:A,'VENDA MES'!B:B,"0",0),_xlfn.XLOOKUP(MEDIDAS!A518,'VENDA MES'!E:E,'VENDA MES'!F:F,"0",0),_xlfn.XLOOKUP(A518,'VENDA MES'!H:H,'VENDA MES'!I:I,"0",0))/90</f>
        <v>1.2</v>
      </c>
      <c r="E518" s="1">
        <f>SUM(_xlfn.XLOOKUP(A518,'VENDA MES'!A:A,'VENDA MES'!B:B,"0",0),_xlfn.XLOOKUP(MEDIDAS!A518,'VENDA MES'!E:E,'VENDA MES'!F:F,"0",0),_xlfn.XLOOKUP(MEDIDAS!A518,'VENDA MES'!H:H,'VENDA MES'!I:I,"0",0),_xlfn.XLOOKUP(MEDIDAS!A518,'VENDA MES'!K:K,'VENDA MES'!L:L,"0",0))/120</f>
        <v>1.3166666666666667</v>
      </c>
      <c r="H518" s="10" t="s">
        <v>515</v>
      </c>
      <c r="I518">
        <v>24</v>
      </c>
      <c r="J518" s="7">
        <v>24</v>
      </c>
      <c r="K518" s="7">
        <v>48</v>
      </c>
      <c r="L518" s="7">
        <v>60</v>
      </c>
    </row>
    <row r="519" spans="1:12">
      <c r="A519" t="s">
        <v>571</v>
      </c>
      <c r="B519" s="1">
        <f>_xlfn.XLOOKUP(A519,'VENDA MES'!A:A,'VENDA MES'!B:B,"0",0)/30</f>
        <v>0</v>
      </c>
      <c r="C519" s="1">
        <f>SUM(_xlfn.XLOOKUP(A519,'VENDA MES'!A:A,'VENDA MES'!B:B,0,0),_xlfn.XLOOKUP(A519,'VENDA MES'!E:E,'VENDA MES'!F:F,"0",0))/60</f>
        <v>0.6166666666666667</v>
      </c>
      <c r="D519" s="1">
        <f>SUM(_xlfn.XLOOKUP(A519,'VENDA MES'!A:A,'VENDA MES'!B:B,"0",0),_xlfn.XLOOKUP(MEDIDAS!A519,'VENDA MES'!E:E,'VENDA MES'!F:F,"0",0),_xlfn.XLOOKUP(A519,'VENDA MES'!H:H,'VENDA MES'!I:I,"0",0))/90</f>
        <v>1.0111111111111111</v>
      </c>
      <c r="E519" s="1">
        <f>SUM(_xlfn.XLOOKUP(A519,'VENDA MES'!A:A,'VENDA MES'!B:B,"0",0),_xlfn.XLOOKUP(MEDIDAS!A519,'VENDA MES'!E:E,'VENDA MES'!F:F,"0",0),_xlfn.XLOOKUP(MEDIDAS!A519,'VENDA MES'!H:H,'VENDA MES'!I:I,"0",0),_xlfn.XLOOKUP(MEDIDAS!A519,'VENDA MES'!K:K,'VENDA MES'!L:L,"0",0))/120</f>
        <v>1.3583333333333334</v>
      </c>
      <c r="H519" s="10" t="s">
        <v>571</v>
      </c>
      <c r="I519">
        <v>24</v>
      </c>
      <c r="J519" s="7">
        <v>24</v>
      </c>
      <c r="K519" s="7">
        <v>48</v>
      </c>
      <c r="L519" s="7">
        <v>60</v>
      </c>
    </row>
    <row r="520" spans="1:12">
      <c r="A520" t="s">
        <v>516</v>
      </c>
      <c r="B520" s="1">
        <f>_xlfn.XLOOKUP(A520,'VENDA MES'!A:A,'VENDA MES'!B:B,"0",0)/30</f>
        <v>1.3333333333333333</v>
      </c>
      <c r="C520" s="1">
        <f>SUM(_xlfn.XLOOKUP(A520,'VENDA MES'!A:A,'VENDA MES'!B:B,0,0),_xlfn.XLOOKUP(A520,'VENDA MES'!E:E,'VENDA MES'!F:F,"0",0))/60</f>
        <v>1.4833333333333334</v>
      </c>
      <c r="D520" s="1">
        <f>SUM(_xlfn.XLOOKUP(A520,'VENDA MES'!A:A,'VENDA MES'!B:B,"0",0),_xlfn.XLOOKUP(MEDIDAS!A520,'VENDA MES'!E:E,'VENDA MES'!F:F,"0",0),_xlfn.XLOOKUP(A520,'VENDA MES'!H:H,'VENDA MES'!I:I,"0",0))/90</f>
        <v>1.3222222222222222</v>
      </c>
      <c r="E520" s="1">
        <f>SUM(_xlfn.XLOOKUP(A520,'VENDA MES'!A:A,'VENDA MES'!B:B,"0",0),_xlfn.XLOOKUP(MEDIDAS!A520,'VENDA MES'!E:E,'VENDA MES'!F:F,"0",0),_xlfn.XLOOKUP(MEDIDAS!A520,'VENDA MES'!H:H,'VENDA MES'!I:I,"0",0),_xlfn.XLOOKUP(MEDIDAS!A520,'VENDA MES'!K:K,'VENDA MES'!L:L,"0",0))/120</f>
        <v>1.5416666666666667</v>
      </c>
      <c r="H520" s="10" t="s">
        <v>516</v>
      </c>
      <c r="I520">
        <v>24</v>
      </c>
      <c r="J520" s="7">
        <v>24</v>
      </c>
      <c r="K520" s="7">
        <v>48</v>
      </c>
      <c r="L520" s="7">
        <v>60</v>
      </c>
    </row>
    <row r="521" spans="1:12">
      <c r="A521" t="s">
        <v>518</v>
      </c>
      <c r="B521" s="1">
        <f>_xlfn.XLOOKUP(A521,'VENDA MES'!A:A,'VENDA MES'!B:B,"0",0)/30</f>
        <v>1</v>
      </c>
      <c r="C521" s="1">
        <f>SUM(_xlfn.XLOOKUP(A521,'VENDA MES'!A:A,'VENDA MES'!B:B,0,0),_xlfn.XLOOKUP(A521,'VENDA MES'!E:E,'VENDA MES'!F:F,"0",0))/60</f>
        <v>1.5333333333333334</v>
      </c>
      <c r="D521" s="1">
        <f>SUM(_xlfn.XLOOKUP(A521,'VENDA MES'!A:A,'VENDA MES'!B:B,"0",0),_xlfn.XLOOKUP(MEDIDAS!A521,'VENDA MES'!E:E,'VENDA MES'!F:F,"0",0),_xlfn.XLOOKUP(A521,'VENDA MES'!H:H,'VENDA MES'!I:I,"0",0))/90</f>
        <v>1.6555555555555554</v>
      </c>
      <c r="E521" s="1">
        <f>SUM(_xlfn.XLOOKUP(A521,'VENDA MES'!A:A,'VENDA MES'!B:B,"0",0),_xlfn.XLOOKUP(MEDIDAS!A521,'VENDA MES'!E:E,'VENDA MES'!F:F,"0",0),_xlfn.XLOOKUP(MEDIDAS!A521,'VENDA MES'!H:H,'VENDA MES'!I:I,"0",0),_xlfn.XLOOKUP(MEDIDAS!A521,'VENDA MES'!K:K,'VENDA MES'!L:L,"0",0))/120</f>
        <v>2.1833333333333331</v>
      </c>
      <c r="H521" s="10" t="s">
        <v>518</v>
      </c>
      <c r="I521">
        <v>24</v>
      </c>
      <c r="J521" s="7">
        <v>24</v>
      </c>
      <c r="K521" s="7">
        <v>48</v>
      </c>
      <c r="L521" s="7">
        <v>60</v>
      </c>
    </row>
    <row r="522" spans="1:12">
      <c r="A522" t="s">
        <v>519</v>
      </c>
      <c r="B522" s="1">
        <f>_xlfn.XLOOKUP(A522,'VENDA MES'!A:A,'VENDA MES'!B:B,"0",0)/30</f>
        <v>1</v>
      </c>
      <c r="C522" s="1">
        <f>SUM(_xlfn.XLOOKUP(A522,'VENDA MES'!A:A,'VENDA MES'!B:B,0,0),_xlfn.XLOOKUP(A522,'VENDA MES'!E:E,'VENDA MES'!F:F,"0",0))/60</f>
        <v>1.3666666666666667</v>
      </c>
      <c r="D522" s="1">
        <f>SUM(_xlfn.XLOOKUP(A522,'VENDA MES'!A:A,'VENDA MES'!B:B,"0",0),_xlfn.XLOOKUP(MEDIDAS!A522,'VENDA MES'!E:E,'VENDA MES'!F:F,"0",0),_xlfn.XLOOKUP(A522,'VENDA MES'!H:H,'VENDA MES'!I:I,"0",0))/90</f>
        <v>1.7</v>
      </c>
      <c r="E522" s="1">
        <f>SUM(_xlfn.XLOOKUP(A522,'VENDA MES'!A:A,'VENDA MES'!B:B,"0",0),_xlfn.XLOOKUP(MEDIDAS!A522,'VENDA MES'!E:E,'VENDA MES'!F:F,"0",0),_xlfn.XLOOKUP(MEDIDAS!A522,'VENDA MES'!H:H,'VENDA MES'!I:I,"0",0),_xlfn.XLOOKUP(MEDIDAS!A522,'VENDA MES'!K:K,'VENDA MES'!L:L,"0",0))/120</f>
        <v>1.7083333333333333</v>
      </c>
      <c r="H522" s="10" t="s">
        <v>519</v>
      </c>
      <c r="I522">
        <v>24</v>
      </c>
      <c r="J522" s="7">
        <v>24</v>
      </c>
      <c r="K522" s="7">
        <v>48</v>
      </c>
      <c r="L522" s="7">
        <v>60</v>
      </c>
    </row>
    <row r="523" spans="1:12">
      <c r="A523" t="s">
        <v>520</v>
      </c>
      <c r="B523" s="1">
        <f>_xlfn.XLOOKUP(A523,'VENDA MES'!A:A,'VENDA MES'!B:B,"0",0)/30</f>
        <v>0.7</v>
      </c>
      <c r="C523" s="1">
        <f>SUM(_xlfn.XLOOKUP(A523,'VENDA MES'!A:A,'VENDA MES'!B:B,0,0),_xlfn.XLOOKUP(A523,'VENDA MES'!E:E,'VENDA MES'!F:F,"0",0))/60</f>
        <v>1.3666666666666667</v>
      </c>
      <c r="D523" s="1">
        <f>SUM(_xlfn.XLOOKUP(A523,'VENDA MES'!A:A,'VENDA MES'!B:B,"0",0),_xlfn.XLOOKUP(MEDIDAS!A523,'VENDA MES'!E:E,'VENDA MES'!F:F,"0",0),_xlfn.XLOOKUP(A523,'VENDA MES'!H:H,'VENDA MES'!I:I,"0",0))/90</f>
        <v>1.4444444444444444</v>
      </c>
      <c r="E523" s="1">
        <f>SUM(_xlfn.XLOOKUP(A523,'VENDA MES'!A:A,'VENDA MES'!B:B,"0",0),_xlfn.XLOOKUP(MEDIDAS!A523,'VENDA MES'!E:E,'VENDA MES'!F:F,"0",0),_xlfn.XLOOKUP(MEDIDAS!A523,'VENDA MES'!H:H,'VENDA MES'!I:I,"0",0),_xlfn.XLOOKUP(MEDIDAS!A523,'VENDA MES'!K:K,'VENDA MES'!L:L,"0",0))/120</f>
        <v>1.5833333333333333</v>
      </c>
      <c r="H523" s="10" t="s">
        <v>520</v>
      </c>
      <c r="I523">
        <v>24</v>
      </c>
      <c r="J523" s="7">
        <v>24</v>
      </c>
      <c r="K523" s="7">
        <v>48</v>
      </c>
      <c r="L523" s="7">
        <v>60</v>
      </c>
    </row>
    <row r="524" spans="1:12">
      <c r="A524" t="s">
        <v>521</v>
      </c>
      <c r="B524" s="1">
        <f>_xlfn.XLOOKUP(A524,'VENDA MES'!A:A,'VENDA MES'!B:B,"0",0)/30</f>
        <v>0.76666666666666672</v>
      </c>
      <c r="C524" s="1">
        <f>SUM(_xlfn.XLOOKUP(A524,'VENDA MES'!A:A,'VENDA MES'!B:B,0,0),_xlfn.XLOOKUP(A524,'VENDA MES'!E:E,'VENDA MES'!F:F,"0",0))/60</f>
        <v>0.85</v>
      </c>
      <c r="D524" s="1">
        <f>SUM(_xlfn.XLOOKUP(A524,'VENDA MES'!A:A,'VENDA MES'!B:B,"0",0),_xlfn.XLOOKUP(MEDIDAS!A524,'VENDA MES'!E:E,'VENDA MES'!F:F,"0",0),_xlfn.XLOOKUP(A524,'VENDA MES'!H:H,'VENDA MES'!I:I,"0",0))/90</f>
        <v>0.97777777777777775</v>
      </c>
      <c r="E524" s="1">
        <f>SUM(_xlfn.XLOOKUP(A524,'VENDA MES'!A:A,'VENDA MES'!B:B,"0",0),_xlfn.XLOOKUP(MEDIDAS!A524,'VENDA MES'!E:E,'VENDA MES'!F:F,"0",0),_xlfn.XLOOKUP(MEDIDAS!A524,'VENDA MES'!H:H,'VENDA MES'!I:I,"0",0),_xlfn.XLOOKUP(MEDIDAS!A524,'VENDA MES'!K:K,'VENDA MES'!L:L,"0",0))/120</f>
        <v>1.2250000000000001</v>
      </c>
      <c r="H524" s="10" t="s">
        <v>521</v>
      </c>
      <c r="I524">
        <v>60</v>
      </c>
      <c r="J524" s="7">
        <v>60</v>
      </c>
      <c r="K524" s="7">
        <v>120</v>
      </c>
      <c r="L524" s="7">
        <v>150</v>
      </c>
    </row>
    <row r="525" spans="1:12">
      <c r="A525" t="s">
        <v>522</v>
      </c>
      <c r="B525" s="1">
        <f>_xlfn.XLOOKUP(A525,'VENDA MES'!A:A,'VENDA MES'!B:B,"0",0)/30</f>
        <v>0.83333333333333337</v>
      </c>
      <c r="C525" s="1">
        <f>SUM(_xlfn.XLOOKUP(A525,'VENDA MES'!A:A,'VENDA MES'!B:B,0,0),_xlfn.XLOOKUP(A525,'VENDA MES'!E:E,'VENDA MES'!F:F,"0",0))/60</f>
        <v>0.8666666666666667</v>
      </c>
      <c r="D525" s="1">
        <f>SUM(_xlfn.XLOOKUP(A525,'VENDA MES'!A:A,'VENDA MES'!B:B,"0",0),_xlfn.XLOOKUP(MEDIDAS!A525,'VENDA MES'!E:E,'VENDA MES'!F:F,"0",0),_xlfn.XLOOKUP(A525,'VENDA MES'!H:H,'VENDA MES'!I:I,"0",0))/90</f>
        <v>1.0444444444444445</v>
      </c>
      <c r="E525" s="1">
        <f>SUM(_xlfn.XLOOKUP(A525,'VENDA MES'!A:A,'VENDA MES'!B:B,"0",0),_xlfn.XLOOKUP(MEDIDAS!A525,'VENDA MES'!E:E,'VENDA MES'!F:F,"0",0),_xlfn.XLOOKUP(MEDIDAS!A525,'VENDA MES'!H:H,'VENDA MES'!I:I,"0",0),_xlfn.XLOOKUP(MEDIDAS!A525,'VENDA MES'!K:K,'VENDA MES'!L:L,"0",0))/120</f>
        <v>1.35</v>
      </c>
      <c r="H525" s="10" t="s">
        <v>522</v>
      </c>
      <c r="I525">
        <v>60</v>
      </c>
      <c r="J525" s="7">
        <v>60</v>
      </c>
      <c r="K525" s="7">
        <v>120</v>
      </c>
      <c r="L525" s="7">
        <v>150</v>
      </c>
    </row>
    <row r="526" spans="1:12">
      <c r="A526" t="s">
        <v>523</v>
      </c>
      <c r="B526" s="1">
        <f>_xlfn.XLOOKUP(A526,'VENDA MES'!A:A,'VENDA MES'!B:B,"0",0)/30</f>
        <v>0.33333333333333331</v>
      </c>
      <c r="C526" s="1">
        <f>SUM(_xlfn.XLOOKUP(A526,'VENDA MES'!A:A,'VENDA MES'!B:B,0,0),_xlfn.XLOOKUP(A526,'VENDA MES'!E:E,'VENDA MES'!F:F,"0",0))/60</f>
        <v>1.2666666666666666</v>
      </c>
      <c r="D526" s="1">
        <f>SUM(_xlfn.XLOOKUP(A526,'VENDA MES'!A:A,'VENDA MES'!B:B,"0",0),_xlfn.XLOOKUP(MEDIDAS!A526,'VENDA MES'!E:E,'VENDA MES'!F:F,"0",0),_xlfn.XLOOKUP(A526,'VENDA MES'!H:H,'VENDA MES'!I:I,"0",0))/90</f>
        <v>1.3555555555555556</v>
      </c>
      <c r="E526" s="1">
        <f>SUM(_xlfn.XLOOKUP(A526,'VENDA MES'!A:A,'VENDA MES'!B:B,"0",0),_xlfn.XLOOKUP(MEDIDAS!A526,'VENDA MES'!E:E,'VENDA MES'!F:F,"0",0),_xlfn.XLOOKUP(MEDIDAS!A526,'VENDA MES'!H:H,'VENDA MES'!I:I,"0",0),_xlfn.XLOOKUP(MEDIDAS!A526,'VENDA MES'!K:K,'VENDA MES'!L:L,"0",0))/120</f>
        <v>1.4333333333333333</v>
      </c>
      <c r="H526" s="10" t="s">
        <v>523</v>
      </c>
      <c r="I526">
        <v>60</v>
      </c>
      <c r="J526" s="7">
        <v>60</v>
      </c>
      <c r="K526" s="7">
        <v>120</v>
      </c>
      <c r="L526" s="7">
        <v>150</v>
      </c>
    </row>
    <row r="527" spans="1:12">
      <c r="A527" t="s">
        <v>524</v>
      </c>
      <c r="B527" s="1">
        <f>_xlfn.XLOOKUP(A527,'VENDA MES'!A:A,'VENDA MES'!B:B,"0",0)/30</f>
        <v>0.46666666666666667</v>
      </c>
      <c r="C527" s="1">
        <f>SUM(_xlfn.XLOOKUP(A527,'VENDA MES'!A:A,'VENDA MES'!B:B,0,0),_xlfn.XLOOKUP(A527,'VENDA MES'!E:E,'VENDA MES'!F:F,"0",0))/60</f>
        <v>0.76666666666666672</v>
      </c>
      <c r="D527" s="1">
        <f>SUM(_xlfn.XLOOKUP(A527,'VENDA MES'!A:A,'VENDA MES'!B:B,"0",0),_xlfn.XLOOKUP(MEDIDAS!A527,'VENDA MES'!E:E,'VENDA MES'!F:F,"0",0),_xlfn.XLOOKUP(A527,'VENDA MES'!H:H,'VENDA MES'!I:I,"0",0))/90</f>
        <v>0.92222222222222228</v>
      </c>
      <c r="E527" s="1">
        <f>SUM(_xlfn.XLOOKUP(A527,'VENDA MES'!A:A,'VENDA MES'!B:B,"0",0),_xlfn.XLOOKUP(MEDIDAS!A527,'VENDA MES'!E:E,'VENDA MES'!F:F,"0",0),_xlfn.XLOOKUP(MEDIDAS!A527,'VENDA MES'!H:H,'VENDA MES'!I:I,"0",0),_xlfn.XLOOKUP(MEDIDAS!A527,'VENDA MES'!K:K,'VENDA MES'!L:L,"0",0))/120</f>
        <v>1.6666666666666667</v>
      </c>
      <c r="H527" s="10" t="s">
        <v>524</v>
      </c>
      <c r="I527">
        <v>60</v>
      </c>
      <c r="J527" s="7">
        <v>60</v>
      </c>
      <c r="K527" s="7">
        <v>120</v>
      </c>
      <c r="L527" s="7">
        <v>150</v>
      </c>
    </row>
    <row r="528" spans="1:12">
      <c r="A528" t="s">
        <v>525</v>
      </c>
      <c r="B528" s="1">
        <f>_xlfn.XLOOKUP(A528,'VENDA MES'!A:A,'VENDA MES'!B:B,"0",0)/30</f>
        <v>0.8</v>
      </c>
      <c r="C528" s="1">
        <f>SUM(_xlfn.XLOOKUP(A528,'VENDA MES'!A:A,'VENDA MES'!B:B,0,0),_xlfn.XLOOKUP(A528,'VENDA MES'!E:E,'VENDA MES'!F:F,"0",0))/60</f>
        <v>0.6333333333333333</v>
      </c>
      <c r="D528" s="1">
        <f>SUM(_xlfn.XLOOKUP(A528,'VENDA MES'!A:A,'VENDA MES'!B:B,"0",0),_xlfn.XLOOKUP(MEDIDAS!A528,'VENDA MES'!E:E,'VENDA MES'!F:F,"0",0),_xlfn.XLOOKUP(A528,'VENDA MES'!H:H,'VENDA MES'!I:I,"0",0))/90</f>
        <v>1.288888888888889</v>
      </c>
      <c r="E528" s="1">
        <f>SUM(_xlfn.XLOOKUP(A528,'VENDA MES'!A:A,'VENDA MES'!B:B,"0",0),_xlfn.XLOOKUP(MEDIDAS!A528,'VENDA MES'!E:E,'VENDA MES'!F:F,"0",0),_xlfn.XLOOKUP(MEDIDAS!A528,'VENDA MES'!H:H,'VENDA MES'!I:I,"0",0),_xlfn.XLOOKUP(MEDIDAS!A528,'VENDA MES'!K:K,'VENDA MES'!L:L,"0",0))/120</f>
        <v>1.55</v>
      </c>
      <c r="H528" s="10" t="s">
        <v>525</v>
      </c>
      <c r="I528">
        <v>60</v>
      </c>
      <c r="J528" s="7">
        <v>60</v>
      </c>
      <c r="K528" s="7">
        <v>120</v>
      </c>
      <c r="L528" s="7">
        <v>150</v>
      </c>
    </row>
    <row r="529" spans="1:12">
      <c r="A529" t="s">
        <v>582</v>
      </c>
      <c r="B529" s="1">
        <f>_xlfn.XLOOKUP(A529,'VENDA MES'!A:A,'VENDA MES'!B:B,"0",0)/30</f>
        <v>0</v>
      </c>
      <c r="C529" s="1">
        <f>SUM(_xlfn.XLOOKUP(A529,'VENDA MES'!A:A,'VENDA MES'!B:B,0,0),_xlfn.XLOOKUP(A529,'VENDA MES'!E:E,'VENDA MES'!F:F,"0",0))/60</f>
        <v>1.2</v>
      </c>
      <c r="D529" s="1">
        <f>SUM(_xlfn.XLOOKUP(A529,'VENDA MES'!A:A,'VENDA MES'!B:B,"0",0),_xlfn.XLOOKUP(MEDIDAS!A529,'VENDA MES'!E:E,'VENDA MES'!F:F,"0",0),_xlfn.XLOOKUP(A529,'VENDA MES'!H:H,'VENDA MES'!I:I,"0",0))/90</f>
        <v>1.0666666666666667</v>
      </c>
      <c r="E529" s="1">
        <f>SUM(_xlfn.XLOOKUP(A529,'VENDA MES'!A:A,'VENDA MES'!B:B,"0",0),_xlfn.XLOOKUP(MEDIDAS!A529,'VENDA MES'!E:E,'VENDA MES'!F:F,"0",0),_xlfn.XLOOKUP(MEDIDAS!A529,'VENDA MES'!H:H,'VENDA MES'!I:I,"0",0),_xlfn.XLOOKUP(MEDIDAS!A529,'VENDA MES'!K:K,'VENDA MES'!L:L,"0",0))/120</f>
        <v>1.6916666666666667</v>
      </c>
      <c r="H529" s="10" t="s">
        <v>582</v>
      </c>
      <c r="I529">
        <v>60</v>
      </c>
      <c r="J529" s="7">
        <v>60</v>
      </c>
      <c r="K529" s="7">
        <v>120</v>
      </c>
      <c r="L529" s="7">
        <v>150</v>
      </c>
    </row>
    <row r="530" spans="1:12">
      <c r="A530" t="s">
        <v>526</v>
      </c>
      <c r="B530" s="1">
        <f>_xlfn.XLOOKUP(A530,'VENDA MES'!A:A,'VENDA MES'!B:B,"0",0)/30</f>
        <v>0.46666666666666667</v>
      </c>
      <c r="C530" s="1">
        <f>SUM(_xlfn.XLOOKUP(A530,'VENDA MES'!A:A,'VENDA MES'!B:B,0,0),_xlfn.XLOOKUP(A530,'VENDA MES'!E:E,'VENDA MES'!F:F,"0",0))/60</f>
        <v>1.7166666666666666</v>
      </c>
      <c r="D530" s="1">
        <f>SUM(_xlfn.XLOOKUP(A530,'VENDA MES'!A:A,'VENDA MES'!B:B,"0",0),_xlfn.XLOOKUP(MEDIDAS!A530,'VENDA MES'!E:E,'VENDA MES'!F:F,"0",0),_xlfn.XLOOKUP(A530,'VENDA MES'!H:H,'VENDA MES'!I:I,"0",0))/90</f>
        <v>1.7333333333333334</v>
      </c>
      <c r="E530" s="1">
        <f>SUM(_xlfn.XLOOKUP(A530,'VENDA MES'!A:A,'VENDA MES'!B:B,"0",0),_xlfn.XLOOKUP(MEDIDAS!A530,'VENDA MES'!E:E,'VENDA MES'!F:F,"0",0),_xlfn.XLOOKUP(MEDIDAS!A530,'VENDA MES'!H:H,'VENDA MES'!I:I,"0",0),_xlfn.XLOOKUP(MEDIDAS!A530,'VENDA MES'!K:K,'VENDA MES'!L:L,"0",0))/120</f>
        <v>2.0916666666666668</v>
      </c>
      <c r="H530" s="10" t="s">
        <v>526</v>
      </c>
      <c r="I530">
        <v>60</v>
      </c>
      <c r="J530" s="7">
        <v>60</v>
      </c>
      <c r="K530" s="7">
        <v>120</v>
      </c>
      <c r="L530" s="7">
        <v>150</v>
      </c>
    </row>
    <row r="531" spans="1:12">
      <c r="A531" t="s">
        <v>527</v>
      </c>
      <c r="B531" s="1">
        <f>_xlfn.XLOOKUP(A531,'VENDA MES'!A:A,'VENDA MES'!B:B,"0",0)/30</f>
        <v>0.6333333333333333</v>
      </c>
      <c r="C531" s="1">
        <f>SUM(_xlfn.XLOOKUP(A531,'VENDA MES'!A:A,'VENDA MES'!B:B,0,0),_xlfn.XLOOKUP(A531,'VENDA MES'!E:E,'VENDA MES'!F:F,"0",0))/60</f>
        <v>1.35</v>
      </c>
      <c r="D531" s="1">
        <f>SUM(_xlfn.XLOOKUP(A531,'VENDA MES'!A:A,'VENDA MES'!B:B,"0",0),_xlfn.XLOOKUP(MEDIDAS!A531,'VENDA MES'!E:E,'VENDA MES'!F:F,"0",0),_xlfn.XLOOKUP(A531,'VENDA MES'!H:H,'VENDA MES'!I:I,"0",0))/90</f>
        <v>1.1444444444444444</v>
      </c>
      <c r="E531" s="1">
        <f>SUM(_xlfn.XLOOKUP(A531,'VENDA MES'!A:A,'VENDA MES'!B:B,"0",0),_xlfn.XLOOKUP(MEDIDAS!A531,'VENDA MES'!E:E,'VENDA MES'!F:F,"0",0),_xlfn.XLOOKUP(MEDIDAS!A531,'VENDA MES'!H:H,'VENDA MES'!I:I,"0",0),_xlfn.XLOOKUP(MEDIDAS!A531,'VENDA MES'!K:K,'VENDA MES'!L:L,"0",0))/120</f>
        <v>1.7666666666666666</v>
      </c>
      <c r="H531" s="10" t="s">
        <v>527</v>
      </c>
      <c r="I531">
        <v>60</v>
      </c>
      <c r="J531" s="7">
        <v>60</v>
      </c>
      <c r="K531" s="7">
        <v>120</v>
      </c>
      <c r="L531" s="7">
        <v>150</v>
      </c>
    </row>
    <row r="532" spans="1:12">
      <c r="A532" t="s">
        <v>529</v>
      </c>
      <c r="B532" s="1">
        <f>_xlfn.XLOOKUP(A532,'VENDA MES'!A:A,'VENDA MES'!B:B,"0",0)/30</f>
        <v>1.1666666666666667</v>
      </c>
      <c r="C532" s="1">
        <f>SUM(_xlfn.XLOOKUP(A532,'VENDA MES'!A:A,'VENDA MES'!B:B,0,0),_xlfn.XLOOKUP(A532,'VENDA MES'!E:E,'VENDA MES'!F:F,"0",0))/60</f>
        <v>1.0833333333333333</v>
      </c>
      <c r="D532" s="1">
        <f>SUM(_xlfn.XLOOKUP(A532,'VENDA MES'!A:A,'VENDA MES'!B:B,"0",0),_xlfn.XLOOKUP(MEDIDAS!A532,'VENDA MES'!E:E,'VENDA MES'!F:F,"0",0),_xlfn.XLOOKUP(A532,'VENDA MES'!H:H,'VENDA MES'!I:I,"0",0))/90</f>
        <v>1.1444444444444444</v>
      </c>
      <c r="E532" s="1">
        <f>SUM(_xlfn.XLOOKUP(A532,'VENDA MES'!A:A,'VENDA MES'!B:B,"0",0),_xlfn.XLOOKUP(MEDIDAS!A532,'VENDA MES'!E:E,'VENDA MES'!F:F,"0",0),_xlfn.XLOOKUP(MEDIDAS!A532,'VENDA MES'!H:H,'VENDA MES'!I:I,"0",0),_xlfn.XLOOKUP(MEDIDAS!A532,'VENDA MES'!K:K,'VENDA MES'!L:L,"0",0))/120</f>
        <v>1.4416666666666667</v>
      </c>
      <c r="H532" s="10" t="s">
        <v>529</v>
      </c>
      <c r="I532">
        <v>60</v>
      </c>
      <c r="J532" s="7">
        <v>60</v>
      </c>
      <c r="K532" s="7">
        <v>120</v>
      </c>
      <c r="L532" s="7">
        <v>150</v>
      </c>
    </row>
    <row r="533" spans="1:12">
      <c r="A533" t="s">
        <v>530</v>
      </c>
      <c r="B533" s="1">
        <f>_xlfn.XLOOKUP(A533,'VENDA MES'!A:A,'VENDA MES'!B:B,"0",0)/30</f>
        <v>0.6</v>
      </c>
      <c r="C533" s="1">
        <f>SUM(_xlfn.XLOOKUP(A533,'VENDA MES'!A:A,'VENDA MES'!B:B,0,0),_xlfn.XLOOKUP(A533,'VENDA MES'!E:E,'VENDA MES'!F:F,"0",0))/60</f>
        <v>1</v>
      </c>
      <c r="D533" s="1">
        <f>SUM(_xlfn.XLOOKUP(A533,'VENDA MES'!A:A,'VENDA MES'!B:B,"0",0),_xlfn.XLOOKUP(MEDIDAS!A533,'VENDA MES'!E:E,'VENDA MES'!F:F,"0",0),_xlfn.XLOOKUP(A533,'VENDA MES'!H:H,'VENDA MES'!I:I,"0",0))/90</f>
        <v>1.2444444444444445</v>
      </c>
      <c r="E533" s="1">
        <f>SUM(_xlfn.XLOOKUP(A533,'VENDA MES'!A:A,'VENDA MES'!B:B,"0",0),_xlfn.XLOOKUP(MEDIDAS!A533,'VENDA MES'!E:E,'VENDA MES'!F:F,"0",0),_xlfn.XLOOKUP(MEDIDAS!A533,'VENDA MES'!H:H,'VENDA MES'!I:I,"0",0),_xlfn.XLOOKUP(MEDIDAS!A533,'VENDA MES'!K:K,'VENDA MES'!L:L,"0",0))/120</f>
        <v>1.6083333333333334</v>
      </c>
      <c r="H533" s="10" t="s">
        <v>530</v>
      </c>
      <c r="I533">
        <v>60</v>
      </c>
      <c r="J533" s="7">
        <v>60</v>
      </c>
      <c r="K533" s="7">
        <v>120</v>
      </c>
      <c r="L533" s="7">
        <v>150</v>
      </c>
    </row>
    <row r="534" spans="1:12">
      <c r="A534" t="s">
        <v>531</v>
      </c>
      <c r="B534" s="1">
        <f>_xlfn.XLOOKUP(A534,'VENDA MES'!A:A,'VENDA MES'!B:B,"0",0)/30</f>
        <v>0.46666666666666667</v>
      </c>
      <c r="C534" s="1">
        <f>SUM(_xlfn.XLOOKUP(A534,'VENDA MES'!A:A,'VENDA MES'!B:B,0,0),_xlfn.XLOOKUP(A534,'VENDA MES'!E:E,'VENDA MES'!F:F,"0",0))/60</f>
        <v>0.73333333333333328</v>
      </c>
      <c r="D534" s="1">
        <f>SUM(_xlfn.XLOOKUP(A534,'VENDA MES'!A:A,'VENDA MES'!B:B,"0",0),_xlfn.XLOOKUP(MEDIDAS!A534,'VENDA MES'!E:E,'VENDA MES'!F:F,"0",0),_xlfn.XLOOKUP(A534,'VENDA MES'!H:H,'VENDA MES'!I:I,"0",0))/90</f>
        <v>1.1000000000000001</v>
      </c>
      <c r="E534" s="1">
        <f>SUM(_xlfn.XLOOKUP(A534,'VENDA MES'!A:A,'VENDA MES'!B:B,"0",0),_xlfn.XLOOKUP(MEDIDAS!A534,'VENDA MES'!E:E,'VENDA MES'!F:F,"0",0),_xlfn.XLOOKUP(MEDIDAS!A534,'VENDA MES'!H:H,'VENDA MES'!I:I,"0",0),_xlfn.XLOOKUP(MEDIDAS!A534,'VENDA MES'!K:K,'VENDA MES'!L:L,"0",0))/120</f>
        <v>1.2</v>
      </c>
      <c r="H534" s="10" t="s">
        <v>531</v>
      </c>
      <c r="I534">
        <v>24</v>
      </c>
      <c r="J534" s="7">
        <v>24</v>
      </c>
      <c r="K534" s="7">
        <v>48</v>
      </c>
      <c r="L534" s="7">
        <v>60</v>
      </c>
    </row>
    <row r="535" spans="1:12">
      <c r="A535" t="s">
        <v>532</v>
      </c>
      <c r="B535" s="1">
        <f>_xlfn.XLOOKUP(A535,'VENDA MES'!A:A,'VENDA MES'!B:B,"0",0)/30</f>
        <v>0.8666666666666667</v>
      </c>
      <c r="C535" s="1">
        <f>SUM(_xlfn.XLOOKUP(A535,'VENDA MES'!A:A,'VENDA MES'!B:B,0,0),_xlfn.XLOOKUP(A535,'VENDA MES'!E:E,'VENDA MES'!F:F,"0",0))/60</f>
        <v>1.3833333333333333</v>
      </c>
      <c r="D535" s="1">
        <f>SUM(_xlfn.XLOOKUP(A535,'VENDA MES'!A:A,'VENDA MES'!B:B,"0",0),_xlfn.XLOOKUP(MEDIDAS!A535,'VENDA MES'!E:E,'VENDA MES'!F:F,"0",0),_xlfn.XLOOKUP(A535,'VENDA MES'!H:H,'VENDA MES'!I:I,"0",0))/90</f>
        <v>1.3777777777777778</v>
      </c>
      <c r="E535" s="1">
        <f>SUM(_xlfn.XLOOKUP(A535,'VENDA MES'!A:A,'VENDA MES'!B:B,"0",0),_xlfn.XLOOKUP(MEDIDAS!A535,'VENDA MES'!E:E,'VENDA MES'!F:F,"0",0),_xlfn.XLOOKUP(MEDIDAS!A535,'VENDA MES'!H:H,'VENDA MES'!I:I,"0",0),_xlfn.XLOOKUP(MEDIDAS!A535,'VENDA MES'!K:K,'VENDA MES'!L:L,"0",0))/120</f>
        <v>1.6416666666666666</v>
      </c>
      <c r="H535" s="10" t="s">
        <v>532</v>
      </c>
      <c r="I535">
        <v>24</v>
      </c>
      <c r="J535" s="7">
        <v>24</v>
      </c>
      <c r="K535" s="7">
        <v>48</v>
      </c>
      <c r="L535" s="7">
        <v>60</v>
      </c>
    </row>
    <row r="536" spans="1:12">
      <c r="A536" t="s">
        <v>533</v>
      </c>
      <c r="B536" s="1">
        <f>_xlfn.XLOOKUP(A536,'VENDA MES'!A:A,'VENDA MES'!B:B,"0",0)/30</f>
        <v>0.83333333333333337</v>
      </c>
      <c r="C536" s="1">
        <f>SUM(_xlfn.XLOOKUP(A536,'VENDA MES'!A:A,'VENDA MES'!B:B,0,0),_xlfn.XLOOKUP(A536,'VENDA MES'!E:E,'VENDA MES'!F:F,"0",0))/60</f>
        <v>1.3666666666666667</v>
      </c>
      <c r="D536" s="1">
        <f>SUM(_xlfn.XLOOKUP(A536,'VENDA MES'!A:A,'VENDA MES'!B:B,"0",0),_xlfn.XLOOKUP(MEDIDAS!A536,'VENDA MES'!E:E,'VENDA MES'!F:F,"0",0),_xlfn.XLOOKUP(A536,'VENDA MES'!H:H,'VENDA MES'!I:I,"0",0))/90</f>
        <v>1.6666666666666667</v>
      </c>
      <c r="E536" s="1">
        <f>SUM(_xlfn.XLOOKUP(A536,'VENDA MES'!A:A,'VENDA MES'!B:B,"0",0),_xlfn.XLOOKUP(MEDIDAS!A536,'VENDA MES'!E:E,'VENDA MES'!F:F,"0",0),_xlfn.XLOOKUP(MEDIDAS!A536,'VENDA MES'!H:H,'VENDA MES'!I:I,"0",0),_xlfn.XLOOKUP(MEDIDAS!A536,'VENDA MES'!K:K,'VENDA MES'!L:L,"0",0))/120</f>
        <v>1.8083333333333333</v>
      </c>
      <c r="H536" s="10" t="s">
        <v>533</v>
      </c>
      <c r="I536">
        <v>24</v>
      </c>
      <c r="J536" s="7">
        <v>24</v>
      </c>
      <c r="K536" s="7">
        <v>48</v>
      </c>
      <c r="L536" s="7">
        <v>60</v>
      </c>
    </row>
    <row r="537" spans="1:12">
      <c r="A537" t="s">
        <v>534</v>
      </c>
      <c r="B537" s="1">
        <f>_xlfn.XLOOKUP(A537,'VENDA MES'!A:A,'VENDA MES'!B:B,"0",0)/30</f>
        <v>0.7</v>
      </c>
      <c r="C537" s="1">
        <f>SUM(_xlfn.XLOOKUP(A537,'VENDA MES'!A:A,'VENDA MES'!B:B,0,0),_xlfn.XLOOKUP(A537,'VENDA MES'!E:E,'VENDA MES'!F:F,"0",0))/60</f>
        <v>0.85</v>
      </c>
      <c r="D537" s="1">
        <f>SUM(_xlfn.XLOOKUP(A537,'VENDA MES'!A:A,'VENDA MES'!B:B,"0",0),_xlfn.XLOOKUP(MEDIDAS!A537,'VENDA MES'!E:E,'VENDA MES'!F:F,"0",0),_xlfn.XLOOKUP(A537,'VENDA MES'!H:H,'VENDA MES'!I:I,"0",0))/90</f>
        <v>1</v>
      </c>
      <c r="E537" s="1">
        <f>SUM(_xlfn.XLOOKUP(A537,'VENDA MES'!A:A,'VENDA MES'!B:B,"0",0),_xlfn.XLOOKUP(MEDIDAS!A537,'VENDA MES'!E:E,'VENDA MES'!F:F,"0",0),_xlfn.XLOOKUP(MEDIDAS!A537,'VENDA MES'!H:H,'VENDA MES'!I:I,"0",0),_xlfn.XLOOKUP(MEDIDAS!A537,'VENDA MES'!K:K,'VENDA MES'!L:L,"0",0))/120</f>
        <v>1.5416666666666667</v>
      </c>
      <c r="H537" s="10" t="s">
        <v>534</v>
      </c>
      <c r="I537">
        <v>24</v>
      </c>
      <c r="J537" s="7">
        <v>24</v>
      </c>
      <c r="K537" s="7">
        <v>48</v>
      </c>
      <c r="L537" s="7">
        <v>60</v>
      </c>
    </row>
    <row r="538" spans="1:12">
      <c r="A538" t="s">
        <v>535</v>
      </c>
      <c r="B538" s="1">
        <f>_xlfn.XLOOKUP(A538,'VENDA MES'!A:A,'VENDA MES'!B:B,"0",0)/30</f>
        <v>1.0666666666666667</v>
      </c>
      <c r="C538" s="1">
        <f>SUM(_xlfn.XLOOKUP(A538,'VENDA MES'!A:A,'VENDA MES'!B:B,0,0),_xlfn.XLOOKUP(A538,'VENDA MES'!E:E,'VENDA MES'!F:F,"0",0))/60</f>
        <v>1.4</v>
      </c>
      <c r="D538" s="1">
        <f>SUM(_xlfn.XLOOKUP(A538,'VENDA MES'!A:A,'VENDA MES'!B:B,"0",0),_xlfn.XLOOKUP(MEDIDAS!A538,'VENDA MES'!E:E,'VENDA MES'!F:F,"0",0),_xlfn.XLOOKUP(A538,'VENDA MES'!H:H,'VENDA MES'!I:I,"0",0))/90</f>
        <v>1.4333333333333333</v>
      </c>
      <c r="E538" s="1">
        <f>SUM(_xlfn.XLOOKUP(A538,'VENDA MES'!A:A,'VENDA MES'!B:B,"0",0),_xlfn.XLOOKUP(MEDIDAS!A538,'VENDA MES'!E:E,'VENDA MES'!F:F,"0",0),_xlfn.XLOOKUP(MEDIDAS!A538,'VENDA MES'!H:H,'VENDA MES'!I:I,"0",0),_xlfn.XLOOKUP(MEDIDAS!A538,'VENDA MES'!K:K,'VENDA MES'!L:L,"0",0))/120</f>
        <v>1.7250000000000001</v>
      </c>
      <c r="H538" s="10" t="s">
        <v>535</v>
      </c>
      <c r="I538">
        <v>24</v>
      </c>
      <c r="J538" s="7">
        <v>24</v>
      </c>
      <c r="K538" s="7">
        <v>48</v>
      </c>
      <c r="L538" s="7">
        <v>60</v>
      </c>
    </row>
    <row r="539" spans="1:12">
      <c r="A539" t="s">
        <v>593</v>
      </c>
      <c r="B539" s="1">
        <f>_xlfn.XLOOKUP(A539,'VENDA MES'!A:A,'VENDA MES'!B:B,"0",0)/30</f>
        <v>0</v>
      </c>
      <c r="C539" s="1">
        <f>SUM(_xlfn.XLOOKUP(A539,'VENDA MES'!A:A,'VENDA MES'!B:B,0,0),_xlfn.XLOOKUP(A539,'VENDA MES'!E:E,'VENDA MES'!F:F,"0",0))/60</f>
        <v>0.18333333333333332</v>
      </c>
      <c r="D539" s="1">
        <f>SUM(_xlfn.XLOOKUP(A539,'VENDA MES'!A:A,'VENDA MES'!B:B,"0",0),_xlfn.XLOOKUP(MEDIDAS!A539,'VENDA MES'!E:E,'VENDA MES'!F:F,"0",0),_xlfn.XLOOKUP(A539,'VENDA MES'!H:H,'VENDA MES'!I:I,"0",0))/90</f>
        <v>0.66666666666666663</v>
      </c>
      <c r="E539" s="1">
        <f>SUM(_xlfn.XLOOKUP(A539,'VENDA MES'!A:A,'VENDA MES'!B:B,"0",0),_xlfn.XLOOKUP(MEDIDAS!A539,'VENDA MES'!E:E,'VENDA MES'!F:F,"0",0),_xlfn.XLOOKUP(MEDIDAS!A539,'VENDA MES'!H:H,'VENDA MES'!I:I,"0",0),_xlfn.XLOOKUP(MEDIDAS!A539,'VENDA MES'!K:K,'VENDA MES'!L:L,"0",0))/120</f>
        <v>1.45</v>
      </c>
      <c r="H539" s="10" t="s">
        <v>593</v>
      </c>
      <c r="I539">
        <v>24</v>
      </c>
      <c r="J539" s="7">
        <v>24</v>
      </c>
      <c r="K539" s="7">
        <v>48</v>
      </c>
      <c r="L539" s="7">
        <v>60</v>
      </c>
    </row>
    <row r="540" spans="1:12">
      <c r="A540" t="s">
        <v>536</v>
      </c>
      <c r="B540" s="1">
        <f>_xlfn.XLOOKUP(A540,'VENDA MES'!A:A,'VENDA MES'!B:B,"0",0)/30</f>
        <v>0.8666666666666667</v>
      </c>
      <c r="C540" s="1">
        <f>SUM(_xlfn.XLOOKUP(A540,'VENDA MES'!A:A,'VENDA MES'!B:B,0,0),_xlfn.XLOOKUP(A540,'VENDA MES'!E:E,'VENDA MES'!F:F,"0",0))/60</f>
        <v>1.2666666666666666</v>
      </c>
      <c r="D540" s="1">
        <f>SUM(_xlfn.XLOOKUP(A540,'VENDA MES'!A:A,'VENDA MES'!B:B,"0",0),_xlfn.XLOOKUP(MEDIDAS!A540,'VENDA MES'!E:E,'VENDA MES'!F:F,"0",0),_xlfn.XLOOKUP(A540,'VENDA MES'!H:H,'VENDA MES'!I:I,"0",0))/90</f>
        <v>1.6222222222222222</v>
      </c>
      <c r="E540" s="1">
        <f>SUM(_xlfn.XLOOKUP(A540,'VENDA MES'!A:A,'VENDA MES'!B:B,"0",0),_xlfn.XLOOKUP(MEDIDAS!A540,'VENDA MES'!E:E,'VENDA MES'!F:F,"0",0),_xlfn.XLOOKUP(MEDIDAS!A540,'VENDA MES'!H:H,'VENDA MES'!I:I,"0",0),_xlfn.XLOOKUP(MEDIDAS!A540,'VENDA MES'!K:K,'VENDA MES'!L:L,"0",0))/120</f>
        <v>1.7583333333333333</v>
      </c>
      <c r="H540" s="10" t="s">
        <v>536</v>
      </c>
      <c r="I540">
        <v>24</v>
      </c>
      <c r="J540" s="7">
        <v>24</v>
      </c>
      <c r="K540" s="7">
        <v>48</v>
      </c>
      <c r="L540" s="7">
        <v>60</v>
      </c>
    </row>
    <row r="541" spans="1:12">
      <c r="A541" t="s">
        <v>537</v>
      </c>
      <c r="B541" s="1">
        <f>_xlfn.XLOOKUP(A541,'VENDA MES'!A:A,'VENDA MES'!B:B,"0",0)/30</f>
        <v>1</v>
      </c>
      <c r="C541" s="1">
        <f>SUM(_xlfn.XLOOKUP(A541,'VENDA MES'!A:A,'VENDA MES'!B:B,0,0),_xlfn.XLOOKUP(A541,'VENDA MES'!E:E,'VENDA MES'!F:F,"0",0))/60</f>
        <v>1.5666666666666667</v>
      </c>
      <c r="D541" s="1">
        <f>SUM(_xlfn.XLOOKUP(A541,'VENDA MES'!A:A,'VENDA MES'!B:B,"0",0),_xlfn.XLOOKUP(MEDIDAS!A541,'VENDA MES'!E:E,'VENDA MES'!F:F,"0",0),_xlfn.XLOOKUP(A541,'VENDA MES'!H:H,'VENDA MES'!I:I,"0",0))/90</f>
        <v>1.6555555555555554</v>
      </c>
      <c r="E541" s="1">
        <f>SUM(_xlfn.XLOOKUP(A541,'VENDA MES'!A:A,'VENDA MES'!B:B,"0",0),_xlfn.XLOOKUP(MEDIDAS!A541,'VENDA MES'!E:E,'VENDA MES'!F:F,"0",0),_xlfn.XLOOKUP(MEDIDAS!A541,'VENDA MES'!H:H,'VENDA MES'!I:I,"0",0),_xlfn.XLOOKUP(MEDIDAS!A541,'VENDA MES'!K:K,'VENDA MES'!L:L,"0",0))/120</f>
        <v>2.1083333333333334</v>
      </c>
      <c r="H541" s="10" t="s">
        <v>537</v>
      </c>
      <c r="I541">
        <v>24</v>
      </c>
      <c r="J541" s="7">
        <v>24</v>
      </c>
      <c r="K541" s="7">
        <v>48</v>
      </c>
      <c r="L541" s="7">
        <v>60</v>
      </c>
    </row>
    <row r="542" spans="1:12">
      <c r="A542" t="s">
        <v>539</v>
      </c>
      <c r="B542" s="1">
        <f>_xlfn.XLOOKUP(A542,'VENDA MES'!A:A,'VENDA MES'!B:B,"0",0)/30</f>
        <v>0.8666666666666667</v>
      </c>
      <c r="C542" s="1">
        <f>SUM(_xlfn.XLOOKUP(A542,'VENDA MES'!A:A,'VENDA MES'!B:B,0,0),_xlfn.XLOOKUP(A542,'VENDA MES'!E:E,'VENDA MES'!F:F,"0",0))/60</f>
        <v>1.05</v>
      </c>
      <c r="D542" s="1">
        <f>SUM(_xlfn.XLOOKUP(A542,'VENDA MES'!A:A,'VENDA MES'!B:B,"0",0),_xlfn.XLOOKUP(MEDIDAS!A542,'VENDA MES'!E:E,'VENDA MES'!F:F,"0",0),_xlfn.XLOOKUP(A542,'VENDA MES'!H:H,'VENDA MES'!I:I,"0",0))/90</f>
        <v>1.1000000000000001</v>
      </c>
      <c r="E542" s="1">
        <f>SUM(_xlfn.XLOOKUP(A542,'VENDA MES'!A:A,'VENDA MES'!B:B,"0",0),_xlfn.XLOOKUP(MEDIDAS!A542,'VENDA MES'!E:E,'VENDA MES'!F:F,"0",0),_xlfn.XLOOKUP(MEDIDAS!A542,'VENDA MES'!H:H,'VENDA MES'!I:I,"0",0),_xlfn.XLOOKUP(MEDIDAS!A542,'VENDA MES'!K:K,'VENDA MES'!L:L,"0",0))/120</f>
        <v>1.5916666666666666</v>
      </c>
      <c r="H542" s="10" t="s">
        <v>539</v>
      </c>
      <c r="I542">
        <v>24</v>
      </c>
      <c r="J542" s="7">
        <v>24</v>
      </c>
      <c r="K542" s="7">
        <v>48</v>
      </c>
      <c r="L542" s="7">
        <v>60</v>
      </c>
    </row>
    <row r="543" spans="1:12">
      <c r="A543" t="s">
        <v>540</v>
      </c>
      <c r="B543" s="1">
        <f>_xlfn.XLOOKUP(A543,'VENDA MES'!A:A,'VENDA MES'!B:B,"0",0)/30</f>
        <v>0.56666666666666665</v>
      </c>
      <c r="C543" s="1">
        <f>SUM(_xlfn.XLOOKUP(A543,'VENDA MES'!A:A,'VENDA MES'!B:B,0,0),_xlfn.XLOOKUP(A543,'VENDA MES'!E:E,'VENDA MES'!F:F,"0",0))/60</f>
        <v>0.71666666666666667</v>
      </c>
      <c r="D543" s="1">
        <f>SUM(_xlfn.XLOOKUP(A543,'VENDA MES'!A:A,'VENDA MES'!B:B,"0",0),_xlfn.XLOOKUP(MEDIDAS!A543,'VENDA MES'!E:E,'VENDA MES'!F:F,"0",0),_xlfn.XLOOKUP(A543,'VENDA MES'!H:H,'VENDA MES'!I:I,"0",0))/90</f>
        <v>1.4333333333333333</v>
      </c>
      <c r="E543" s="1">
        <f>SUM(_xlfn.XLOOKUP(A543,'VENDA MES'!A:A,'VENDA MES'!B:B,"0",0),_xlfn.XLOOKUP(MEDIDAS!A543,'VENDA MES'!E:E,'VENDA MES'!F:F,"0",0),_xlfn.XLOOKUP(MEDIDAS!A543,'VENDA MES'!H:H,'VENDA MES'!I:I,"0",0),_xlfn.XLOOKUP(MEDIDAS!A543,'VENDA MES'!K:K,'VENDA MES'!L:L,"0",0))/120</f>
        <v>1.55</v>
      </c>
      <c r="H543" s="10" t="s">
        <v>540</v>
      </c>
      <c r="I543">
        <v>24</v>
      </c>
      <c r="J543" s="7">
        <v>24</v>
      </c>
      <c r="K543" s="7">
        <v>48</v>
      </c>
      <c r="L543" s="7">
        <v>60</v>
      </c>
    </row>
    <row r="544" spans="1:12">
      <c r="A544" t="s">
        <v>541</v>
      </c>
      <c r="B544" s="1">
        <f>_xlfn.XLOOKUP(A544,'VENDA MES'!A:A,'VENDA MES'!B:B,"0",0)/30</f>
        <v>0.93333333333333335</v>
      </c>
      <c r="C544" s="1">
        <f>SUM(_xlfn.XLOOKUP(A544,'VENDA MES'!A:A,'VENDA MES'!B:B,0,0),_xlfn.XLOOKUP(A544,'VENDA MES'!E:E,'VENDA MES'!F:F,"0",0))/60</f>
        <v>0.98333333333333328</v>
      </c>
      <c r="D544" s="1">
        <f>SUM(_xlfn.XLOOKUP(A544,'VENDA MES'!A:A,'VENDA MES'!B:B,"0",0),_xlfn.XLOOKUP(MEDIDAS!A544,'VENDA MES'!E:E,'VENDA MES'!F:F,"0",0),_xlfn.XLOOKUP(A544,'VENDA MES'!H:H,'VENDA MES'!I:I,"0",0))/90</f>
        <v>1.2444444444444445</v>
      </c>
      <c r="E544" s="1">
        <f>SUM(_xlfn.XLOOKUP(A544,'VENDA MES'!A:A,'VENDA MES'!B:B,"0",0),_xlfn.XLOOKUP(MEDIDAS!A544,'VENDA MES'!E:E,'VENDA MES'!F:F,"0",0),_xlfn.XLOOKUP(MEDIDAS!A544,'VENDA MES'!H:H,'VENDA MES'!I:I,"0",0),_xlfn.XLOOKUP(MEDIDAS!A544,'VENDA MES'!K:K,'VENDA MES'!L:L,"0",0))/120</f>
        <v>1.6416666666666666</v>
      </c>
      <c r="H544" s="10" t="s">
        <v>541</v>
      </c>
      <c r="I544">
        <v>24</v>
      </c>
      <c r="J544" s="7">
        <v>24</v>
      </c>
      <c r="K544" s="7">
        <v>48</v>
      </c>
      <c r="L544" s="7">
        <v>60</v>
      </c>
    </row>
    <row r="545" spans="1:12">
      <c r="A545" t="s">
        <v>542</v>
      </c>
      <c r="B545" s="1">
        <f>_xlfn.XLOOKUP(A545,'VENDA MES'!A:A,'VENDA MES'!B:B,"0",0)/30</f>
        <v>0.8</v>
      </c>
      <c r="C545" s="1">
        <f>SUM(_xlfn.XLOOKUP(A545,'VENDA MES'!A:A,'VENDA MES'!B:B,0,0),_xlfn.XLOOKUP(A545,'VENDA MES'!E:E,'VENDA MES'!F:F,"0",0))/60</f>
        <v>1.2</v>
      </c>
      <c r="D545" s="1">
        <f>SUM(_xlfn.XLOOKUP(A545,'VENDA MES'!A:A,'VENDA MES'!B:B,"0",0),_xlfn.XLOOKUP(MEDIDAS!A545,'VENDA MES'!E:E,'VENDA MES'!F:F,"0",0),_xlfn.XLOOKUP(A545,'VENDA MES'!H:H,'VENDA MES'!I:I,"0",0))/90</f>
        <v>1.0444444444444445</v>
      </c>
      <c r="E545" s="1">
        <f>SUM(_xlfn.XLOOKUP(A545,'VENDA MES'!A:A,'VENDA MES'!B:B,"0",0),_xlfn.XLOOKUP(MEDIDAS!A545,'VENDA MES'!E:E,'VENDA MES'!F:F,"0",0),_xlfn.XLOOKUP(MEDIDAS!A545,'VENDA MES'!H:H,'VENDA MES'!I:I,"0",0),_xlfn.XLOOKUP(MEDIDAS!A545,'VENDA MES'!K:K,'VENDA MES'!L:L,"0",0))/120</f>
        <v>1.3</v>
      </c>
      <c r="H545" s="10" t="s">
        <v>542</v>
      </c>
      <c r="I545">
        <v>24</v>
      </c>
      <c r="J545" s="7">
        <v>24</v>
      </c>
      <c r="K545" s="7">
        <v>48</v>
      </c>
      <c r="L545" s="7">
        <v>60</v>
      </c>
    </row>
    <row r="546" spans="1:12">
      <c r="A546" t="s">
        <v>543</v>
      </c>
      <c r="B546" s="1">
        <f>_xlfn.XLOOKUP(A546,'VENDA MES'!A:A,'VENDA MES'!B:B,"0",0)/30</f>
        <v>1.0666666666666667</v>
      </c>
      <c r="C546" s="1">
        <f>SUM(_xlfn.XLOOKUP(A546,'VENDA MES'!A:A,'VENDA MES'!B:B,0,0),_xlfn.XLOOKUP(A546,'VENDA MES'!E:E,'VENDA MES'!F:F,"0",0))/60</f>
        <v>0.95</v>
      </c>
      <c r="D546" s="1">
        <f>SUM(_xlfn.XLOOKUP(A546,'VENDA MES'!A:A,'VENDA MES'!B:B,"0",0),_xlfn.XLOOKUP(MEDIDAS!A546,'VENDA MES'!E:E,'VENDA MES'!F:F,"0",0),_xlfn.XLOOKUP(A546,'VENDA MES'!H:H,'VENDA MES'!I:I,"0",0))/90</f>
        <v>1.3777777777777778</v>
      </c>
      <c r="E546" s="1">
        <f>SUM(_xlfn.XLOOKUP(A546,'VENDA MES'!A:A,'VENDA MES'!B:B,"0",0),_xlfn.XLOOKUP(MEDIDAS!A546,'VENDA MES'!E:E,'VENDA MES'!F:F,"0",0),_xlfn.XLOOKUP(MEDIDAS!A546,'VENDA MES'!H:H,'VENDA MES'!I:I,"0",0),_xlfn.XLOOKUP(MEDIDAS!A546,'VENDA MES'!K:K,'VENDA MES'!L:L,"0",0))/120</f>
        <v>1.85</v>
      </c>
      <c r="H546" s="10" t="s">
        <v>543</v>
      </c>
      <c r="I546">
        <v>24</v>
      </c>
      <c r="J546" s="7">
        <v>24</v>
      </c>
      <c r="K546" s="7">
        <v>48</v>
      </c>
      <c r="L546" s="7">
        <v>60</v>
      </c>
    </row>
    <row r="547" spans="1:12">
      <c r="A547" t="s">
        <v>544</v>
      </c>
      <c r="B547" s="1">
        <f>_xlfn.XLOOKUP(A547,'VENDA MES'!A:A,'VENDA MES'!B:B,"0",0)/30</f>
        <v>0.8666666666666667</v>
      </c>
      <c r="C547" s="1">
        <f>SUM(_xlfn.XLOOKUP(A547,'VENDA MES'!A:A,'VENDA MES'!B:B,0,0),_xlfn.XLOOKUP(A547,'VENDA MES'!E:E,'VENDA MES'!F:F,"0",0))/60</f>
        <v>1.2166666666666666</v>
      </c>
      <c r="D547" s="1">
        <f>SUM(_xlfn.XLOOKUP(A547,'VENDA MES'!A:A,'VENDA MES'!B:B,"0",0),_xlfn.XLOOKUP(MEDIDAS!A547,'VENDA MES'!E:E,'VENDA MES'!F:F,"0",0),_xlfn.XLOOKUP(A547,'VENDA MES'!H:H,'VENDA MES'!I:I,"0",0))/90</f>
        <v>1.288888888888889</v>
      </c>
      <c r="E547" s="1">
        <f>SUM(_xlfn.XLOOKUP(A547,'VENDA MES'!A:A,'VENDA MES'!B:B,"0",0),_xlfn.XLOOKUP(MEDIDAS!A547,'VENDA MES'!E:E,'VENDA MES'!F:F,"0",0),_xlfn.XLOOKUP(MEDIDAS!A547,'VENDA MES'!H:H,'VENDA MES'!I:I,"0",0),_xlfn.XLOOKUP(MEDIDAS!A547,'VENDA MES'!K:K,'VENDA MES'!L:L,"0",0))/120</f>
        <v>1.3916666666666666</v>
      </c>
      <c r="H547" s="10" t="s">
        <v>544</v>
      </c>
      <c r="I547">
        <v>24</v>
      </c>
      <c r="J547" s="7">
        <v>24</v>
      </c>
      <c r="K547" s="7">
        <v>48</v>
      </c>
      <c r="L547" s="7">
        <v>60</v>
      </c>
    </row>
    <row r="548" spans="1:12">
      <c r="A548" t="s">
        <v>545</v>
      </c>
      <c r="B548" s="1">
        <f>_xlfn.XLOOKUP(A548,'VENDA MES'!A:A,'VENDA MES'!B:B,"0",0)/30</f>
        <v>0.8666666666666667</v>
      </c>
      <c r="C548" s="1">
        <f>SUM(_xlfn.XLOOKUP(A548,'VENDA MES'!A:A,'VENDA MES'!B:B,0,0),_xlfn.XLOOKUP(A548,'VENDA MES'!E:E,'VENDA MES'!F:F,"0",0))/60</f>
        <v>1.6333333333333333</v>
      </c>
      <c r="D548" s="1">
        <f>SUM(_xlfn.XLOOKUP(A548,'VENDA MES'!A:A,'VENDA MES'!B:B,"0",0),_xlfn.XLOOKUP(MEDIDAS!A548,'VENDA MES'!E:E,'VENDA MES'!F:F,"0",0),_xlfn.XLOOKUP(A548,'VENDA MES'!H:H,'VENDA MES'!I:I,"0",0))/90</f>
        <v>1.7222222222222223</v>
      </c>
      <c r="E548" s="1">
        <f>SUM(_xlfn.XLOOKUP(A548,'VENDA MES'!A:A,'VENDA MES'!B:B,"0",0),_xlfn.XLOOKUP(MEDIDAS!A548,'VENDA MES'!E:E,'VENDA MES'!F:F,"0",0),_xlfn.XLOOKUP(MEDIDAS!A548,'VENDA MES'!H:H,'VENDA MES'!I:I,"0",0),_xlfn.XLOOKUP(MEDIDAS!A548,'VENDA MES'!K:K,'VENDA MES'!L:L,"0",0))/120</f>
        <v>1.6333333333333333</v>
      </c>
      <c r="H548" s="10" t="s">
        <v>545</v>
      </c>
      <c r="I548">
        <v>24</v>
      </c>
      <c r="J548" s="7">
        <v>24</v>
      </c>
      <c r="K548" s="7">
        <v>48</v>
      </c>
      <c r="L548" s="7">
        <v>60</v>
      </c>
    </row>
    <row r="549" spans="1:12">
      <c r="A549" t="s">
        <v>604</v>
      </c>
      <c r="B549" s="1">
        <f>_xlfn.XLOOKUP(A549,'VENDA MES'!A:A,'VENDA MES'!B:B,"0",0)/30</f>
        <v>0</v>
      </c>
      <c r="C549" s="1">
        <f>SUM(_xlfn.XLOOKUP(A549,'VENDA MES'!A:A,'VENDA MES'!B:B,0,0),_xlfn.XLOOKUP(A549,'VENDA MES'!E:E,'VENDA MES'!F:F,"0",0))/60</f>
        <v>0.43333333333333335</v>
      </c>
      <c r="D549" s="1">
        <f>SUM(_xlfn.XLOOKUP(A549,'VENDA MES'!A:A,'VENDA MES'!B:B,"0",0),_xlfn.XLOOKUP(MEDIDAS!A549,'VENDA MES'!E:E,'VENDA MES'!F:F,"0",0),_xlfn.XLOOKUP(A549,'VENDA MES'!H:H,'VENDA MES'!I:I,"0",0))/90</f>
        <v>0.96666666666666667</v>
      </c>
      <c r="E549" s="1">
        <f>SUM(_xlfn.XLOOKUP(A549,'VENDA MES'!A:A,'VENDA MES'!B:B,"0",0),_xlfn.XLOOKUP(MEDIDAS!A549,'VENDA MES'!E:E,'VENDA MES'!F:F,"0",0),_xlfn.XLOOKUP(MEDIDAS!A549,'VENDA MES'!H:H,'VENDA MES'!I:I,"0",0),_xlfn.XLOOKUP(MEDIDAS!A549,'VENDA MES'!K:K,'VENDA MES'!L:L,"0",0))/120</f>
        <v>1.9583333333333333</v>
      </c>
      <c r="H549" s="10" t="s">
        <v>604</v>
      </c>
      <c r="I549">
        <v>24</v>
      </c>
      <c r="J549" s="7">
        <v>24</v>
      </c>
      <c r="K549" s="7">
        <v>48</v>
      </c>
      <c r="L549" s="7">
        <v>60</v>
      </c>
    </row>
    <row r="550" spans="1:12">
      <c r="A550" t="s">
        <v>546</v>
      </c>
      <c r="B550" s="1">
        <f>_xlfn.XLOOKUP(A550,'VENDA MES'!A:A,'VENDA MES'!B:B,"0",0)/30</f>
        <v>0.46666666666666667</v>
      </c>
      <c r="C550" s="1">
        <f>SUM(_xlfn.XLOOKUP(A550,'VENDA MES'!A:A,'VENDA MES'!B:B,0,0),_xlfn.XLOOKUP(A550,'VENDA MES'!E:E,'VENDA MES'!F:F,"0",0))/60</f>
        <v>1.05</v>
      </c>
      <c r="D550" s="1">
        <f>SUM(_xlfn.XLOOKUP(A550,'VENDA MES'!A:A,'VENDA MES'!B:B,"0",0),_xlfn.XLOOKUP(MEDIDAS!A550,'VENDA MES'!E:E,'VENDA MES'!F:F,"0",0),_xlfn.XLOOKUP(A550,'VENDA MES'!H:H,'VENDA MES'!I:I,"0",0))/90</f>
        <v>0.93333333333333335</v>
      </c>
      <c r="E550" s="1">
        <f>SUM(_xlfn.XLOOKUP(A550,'VENDA MES'!A:A,'VENDA MES'!B:B,"0",0),_xlfn.XLOOKUP(MEDIDAS!A550,'VENDA MES'!E:E,'VENDA MES'!F:F,"0",0),_xlfn.XLOOKUP(MEDIDAS!A550,'VENDA MES'!H:H,'VENDA MES'!I:I,"0",0),_xlfn.XLOOKUP(MEDIDAS!A550,'VENDA MES'!K:K,'VENDA MES'!L:L,"0",0))/120</f>
        <v>1.425</v>
      </c>
      <c r="H550" s="10" t="s">
        <v>546</v>
      </c>
      <c r="I550">
        <v>24</v>
      </c>
      <c r="J550" s="7">
        <v>24</v>
      </c>
      <c r="K550" s="7">
        <v>48</v>
      </c>
      <c r="L550" s="7">
        <v>60</v>
      </c>
    </row>
    <row r="551" spans="1:12">
      <c r="A551" t="s">
        <v>547</v>
      </c>
      <c r="B551" s="1">
        <f>_xlfn.XLOOKUP(A551,'VENDA MES'!A:A,'VENDA MES'!B:B,"0",0)/30</f>
        <v>0.6</v>
      </c>
      <c r="C551" s="1">
        <f>SUM(_xlfn.XLOOKUP(A551,'VENDA MES'!A:A,'VENDA MES'!B:B,0,0),_xlfn.XLOOKUP(A551,'VENDA MES'!E:E,'VENDA MES'!F:F,"0",0))/60</f>
        <v>1</v>
      </c>
      <c r="D551" s="1">
        <f>SUM(_xlfn.XLOOKUP(A551,'VENDA MES'!A:A,'VENDA MES'!B:B,"0",0),_xlfn.XLOOKUP(MEDIDAS!A551,'VENDA MES'!E:E,'VENDA MES'!F:F,"0",0),_xlfn.XLOOKUP(A551,'VENDA MES'!H:H,'VENDA MES'!I:I,"0",0))/90</f>
        <v>0.97777777777777775</v>
      </c>
      <c r="E551" s="1">
        <f>SUM(_xlfn.XLOOKUP(A551,'VENDA MES'!A:A,'VENDA MES'!B:B,"0",0),_xlfn.XLOOKUP(MEDIDAS!A551,'VENDA MES'!E:E,'VENDA MES'!F:F,"0",0),_xlfn.XLOOKUP(MEDIDAS!A551,'VENDA MES'!H:H,'VENDA MES'!I:I,"0",0),_xlfn.XLOOKUP(MEDIDAS!A551,'VENDA MES'!K:K,'VENDA MES'!L:L,"0",0))/120</f>
        <v>1.1333333333333333</v>
      </c>
      <c r="H551" s="10" t="s">
        <v>547</v>
      </c>
      <c r="I551">
        <v>24</v>
      </c>
      <c r="J551" s="7">
        <v>24</v>
      </c>
      <c r="K551" s="7">
        <v>48</v>
      </c>
      <c r="L551" s="7">
        <v>60</v>
      </c>
    </row>
    <row r="552" spans="1:12">
      <c r="A552" t="s">
        <v>548</v>
      </c>
      <c r="B552" s="1">
        <f>_xlfn.XLOOKUP(A552,'VENDA MES'!A:A,'VENDA MES'!B:B,"0",0)/30</f>
        <v>1.1000000000000001</v>
      </c>
      <c r="C552" s="1">
        <f>SUM(_xlfn.XLOOKUP(A552,'VENDA MES'!A:A,'VENDA MES'!B:B,0,0),_xlfn.XLOOKUP(A552,'VENDA MES'!E:E,'VENDA MES'!F:F,"0",0))/60</f>
        <v>1.1000000000000001</v>
      </c>
      <c r="D552" s="1">
        <f>SUM(_xlfn.XLOOKUP(A552,'VENDA MES'!A:A,'VENDA MES'!B:B,"0",0),_xlfn.XLOOKUP(MEDIDAS!A552,'VENDA MES'!E:E,'VENDA MES'!F:F,"0",0),_xlfn.XLOOKUP(A552,'VENDA MES'!H:H,'VENDA MES'!I:I,"0",0))/90</f>
        <v>1.5333333333333334</v>
      </c>
      <c r="E552" s="1">
        <f>SUM(_xlfn.XLOOKUP(A552,'VENDA MES'!A:A,'VENDA MES'!B:B,"0",0),_xlfn.XLOOKUP(MEDIDAS!A552,'VENDA MES'!E:E,'VENDA MES'!F:F,"0",0),_xlfn.XLOOKUP(MEDIDAS!A552,'VENDA MES'!H:H,'VENDA MES'!I:I,"0",0),_xlfn.XLOOKUP(MEDIDAS!A552,'VENDA MES'!K:K,'VENDA MES'!L:L,"0",0))/120</f>
        <v>1.8083333333333333</v>
      </c>
      <c r="H552" s="10" t="s">
        <v>548</v>
      </c>
      <c r="I552">
        <v>24</v>
      </c>
      <c r="J552" s="7">
        <v>24</v>
      </c>
      <c r="K552" s="7">
        <v>48</v>
      </c>
      <c r="L552" s="7">
        <v>60</v>
      </c>
    </row>
    <row r="553" spans="1:12">
      <c r="A553" t="s">
        <v>550</v>
      </c>
      <c r="B553" s="1">
        <f>_xlfn.XLOOKUP(A553,'VENDA MES'!A:A,'VENDA MES'!B:B,"0",0)/30</f>
        <v>0.6333333333333333</v>
      </c>
      <c r="C553" s="1">
        <f>SUM(_xlfn.XLOOKUP(A553,'VENDA MES'!A:A,'VENDA MES'!B:B,0,0),_xlfn.XLOOKUP(A553,'VENDA MES'!E:E,'VENDA MES'!F:F,"0",0))/60</f>
        <v>1.0666666666666667</v>
      </c>
      <c r="D553" s="1">
        <f>SUM(_xlfn.XLOOKUP(A553,'VENDA MES'!A:A,'VENDA MES'!B:B,"0",0),_xlfn.XLOOKUP(MEDIDAS!A553,'VENDA MES'!E:E,'VENDA MES'!F:F,"0",0),_xlfn.XLOOKUP(A553,'VENDA MES'!H:H,'VENDA MES'!I:I,"0",0))/90</f>
        <v>1.4666666666666666</v>
      </c>
      <c r="E553" s="1">
        <f>SUM(_xlfn.XLOOKUP(A553,'VENDA MES'!A:A,'VENDA MES'!B:B,"0",0),_xlfn.XLOOKUP(MEDIDAS!A553,'VENDA MES'!E:E,'VENDA MES'!F:F,"0",0),_xlfn.XLOOKUP(MEDIDAS!A553,'VENDA MES'!H:H,'VENDA MES'!I:I,"0",0),_xlfn.XLOOKUP(MEDIDAS!A553,'VENDA MES'!K:K,'VENDA MES'!L:L,"0",0))/120</f>
        <v>1.8333333333333333</v>
      </c>
      <c r="H553" s="10" t="s">
        <v>550</v>
      </c>
      <c r="I553">
        <v>24</v>
      </c>
      <c r="J553" s="7">
        <v>24</v>
      </c>
      <c r="K553" s="7">
        <v>48</v>
      </c>
      <c r="L553" s="7">
        <v>60</v>
      </c>
    </row>
    <row r="554" spans="1:12">
      <c r="A554" t="s">
        <v>551</v>
      </c>
      <c r="B554" s="1">
        <f>_xlfn.XLOOKUP(A554,'VENDA MES'!A:A,'VENDA MES'!B:B,"0",0)/30</f>
        <v>1.4</v>
      </c>
      <c r="C554" s="1">
        <f>SUM(_xlfn.XLOOKUP(A554,'VENDA MES'!A:A,'VENDA MES'!B:B,0,0),_xlfn.XLOOKUP(A554,'VENDA MES'!E:E,'VENDA MES'!F:F,"0",0))/60</f>
        <v>1.5666666666666667</v>
      </c>
      <c r="D554" s="1">
        <f>SUM(_xlfn.XLOOKUP(A554,'VENDA MES'!A:A,'VENDA MES'!B:B,"0",0),_xlfn.XLOOKUP(MEDIDAS!A554,'VENDA MES'!E:E,'VENDA MES'!F:F,"0",0),_xlfn.XLOOKUP(A554,'VENDA MES'!H:H,'VENDA MES'!I:I,"0",0))/90</f>
        <v>1.211111111111111</v>
      </c>
      <c r="E554" s="1">
        <f>SUM(_xlfn.XLOOKUP(A554,'VENDA MES'!A:A,'VENDA MES'!B:B,"0",0),_xlfn.XLOOKUP(MEDIDAS!A554,'VENDA MES'!E:E,'VENDA MES'!F:F,"0",0),_xlfn.XLOOKUP(MEDIDAS!A554,'VENDA MES'!H:H,'VENDA MES'!I:I,"0",0),_xlfn.XLOOKUP(MEDIDAS!A554,'VENDA MES'!K:K,'VENDA MES'!L:L,"0",0))/120</f>
        <v>1.7666666666666666</v>
      </c>
      <c r="H554" s="10" t="s">
        <v>551</v>
      </c>
      <c r="I554">
        <v>60</v>
      </c>
      <c r="J554" s="7">
        <v>60</v>
      </c>
      <c r="K554" s="7">
        <v>120</v>
      </c>
      <c r="L554" s="7">
        <v>150</v>
      </c>
    </row>
    <row r="555" spans="1:12">
      <c r="A555" t="s">
        <v>552</v>
      </c>
      <c r="B555" s="1">
        <f>_xlfn.XLOOKUP(A555,'VENDA MES'!A:A,'VENDA MES'!B:B,"0",0)/30</f>
        <v>1.2</v>
      </c>
      <c r="C555" s="1">
        <f>SUM(_xlfn.XLOOKUP(A555,'VENDA MES'!A:A,'VENDA MES'!B:B,0,0),_xlfn.XLOOKUP(A555,'VENDA MES'!E:E,'VENDA MES'!F:F,"0",0))/60</f>
        <v>0.78333333333333333</v>
      </c>
      <c r="D555" s="1">
        <f>SUM(_xlfn.XLOOKUP(A555,'VENDA MES'!A:A,'VENDA MES'!B:B,"0",0),_xlfn.XLOOKUP(MEDIDAS!A555,'VENDA MES'!E:E,'VENDA MES'!F:F,"0",0),_xlfn.XLOOKUP(A555,'VENDA MES'!H:H,'VENDA MES'!I:I,"0",0))/90</f>
        <v>0.84444444444444444</v>
      </c>
      <c r="E555" s="1">
        <f>SUM(_xlfn.XLOOKUP(A555,'VENDA MES'!A:A,'VENDA MES'!B:B,"0",0),_xlfn.XLOOKUP(MEDIDAS!A555,'VENDA MES'!E:E,'VENDA MES'!F:F,"0",0),_xlfn.XLOOKUP(MEDIDAS!A555,'VENDA MES'!H:H,'VENDA MES'!I:I,"0",0),_xlfn.XLOOKUP(MEDIDAS!A555,'VENDA MES'!K:K,'VENDA MES'!L:L,"0",0))/120</f>
        <v>1.175</v>
      </c>
      <c r="H555" s="10" t="s">
        <v>552</v>
      </c>
      <c r="I555">
        <v>60</v>
      </c>
      <c r="J555" s="7">
        <v>60</v>
      </c>
      <c r="K555" s="7">
        <v>120</v>
      </c>
      <c r="L555" s="7">
        <v>150</v>
      </c>
    </row>
    <row r="556" spans="1:12">
      <c r="A556" t="s">
        <v>553</v>
      </c>
      <c r="B556" s="1">
        <f>_xlfn.XLOOKUP(A556,'VENDA MES'!A:A,'VENDA MES'!B:B,"0",0)/30</f>
        <v>0.53333333333333333</v>
      </c>
      <c r="C556" s="1">
        <f>SUM(_xlfn.XLOOKUP(A556,'VENDA MES'!A:A,'VENDA MES'!B:B,0,0),_xlfn.XLOOKUP(A556,'VENDA MES'!E:E,'VENDA MES'!F:F,"0",0))/60</f>
        <v>0.9</v>
      </c>
      <c r="D556" s="1">
        <f>SUM(_xlfn.XLOOKUP(A556,'VENDA MES'!A:A,'VENDA MES'!B:B,"0",0),_xlfn.XLOOKUP(MEDIDAS!A556,'VENDA MES'!E:E,'VENDA MES'!F:F,"0",0),_xlfn.XLOOKUP(A556,'VENDA MES'!H:H,'VENDA MES'!I:I,"0",0))/90</f>
        <v>0.97777777777777775</v>
      </c>
      <c r="E556" s="1">
        <f>SUM(_xlfn.XLOOKUP(A556,'VENDA MES'!A:A,'VENDA MES'!B:B,"0",0),_xlfn.XLOOKUP(MEDIDAS!A556,'VENDA MES'!E:E,'VENDA MES'!F:F,"0",0),_xlfn.XLOOKUP(MEDIDAS!A556,'VENDA MES'!H:H,'VENDA MES'!I:I,"0",0),_xlfn.XLOOKUP(MEDIDAS!A556,'VENDA MES'!K:K,'VENDA MES'!L:L,"0",0))/120</f>
        <v>1.55</v>
      </c>
      <c r="H556" s="10" t="s">
        <v>553</v>
      </c>
      <c r="I556">
        <v>60</v>
      </c>
      <c r="J556" s="7">
        <v>60</v>
      </c>
      <c r="K556" s="7">
        <v>120</v>
      </c>
      <c r="L556" s="7">
        <v>150</v>
      </c>
    </row>
    <row r="557" spans="1:12">
      <c r="A557" t="s">
        <v>554</v>
      </c>
      <c r="B557" s="1">
        <f>_xlfn.XLOOKUP(A557,'VENDA MES'!A:A,'VENDA MES'!B:B,"0",0)/30</f>
        <v>0.66666666666666663</v>
      </c>
      <c r="C557" s="1">
        <f>SUM(_xlfn.XLOOKUP(A557,'VENDA MES'!A:A,'VENDA MES'!B:B,0,0),_xlfn.XLOOKUP(A557,'VENDA MES'!E:E,'VENDA MES'!F:F,"0",0))/60</f>
        <v>0.8666666666666667</v>
      </c>
      <c r="D557" s="1">
        <f>SUM(_xlfn.XLOOKUP(A557,'VENDA MES'!A:A,'VENDA MES'!B:B,"0",0),_xlfn.XLOOKUP(MEDIDAS!A557,'VENDA MES'!E:E,'VENDA MES'!F:F,"0",0),_xlfn.XLOOKUP(A557,'VENDA MES'!H:H,'VENDA MES'!I:I,"0",0))/90</f>
        <v>1.1555555555555554</v>
      </c>
      <c r="E557" s="1">
        <f>SUM(_xlfn.XLOOKUP(A557,'VENDA MES'!A:A,'VENDA MES'!B:B,"0",0),_xlfn.XLOOKUP(MEDIDAS!A557,'VENDA MES'!E:E,'VENDA MES'!F:F,"0",0),_xlfn.XLOOKUP(MEDIDAS!A557,'VENDA MES'!H:H,'VENDA MES'!I:I,"0",0),_xlfn.XLOOKUP(MEDIDAS!A557,'VENDA MES'!K:K,'VENDA MES'!L:L,"0",0))/120</f>
        <v>1.3083333333333333</v>
      </c>
      <c r="H557" s="10" t="s">
        <v>554</v>
      </c>
      <c r="I557">
        <v>60</v>
      </c>
      <c r="J557" s="7">
        <v>60</v>
      </c>
      <c r="K557" s="7">
        <v>120</v>
      </c>
      <c r="L557" s="7">
        <v>150</v>
      </c>
    </row>
    <row r="558" spans="1:12">
      <c r="A558" t="s">
        <v>555</v>
      </c>
      <c r="B558" s="1">
        <f>_xlfn.XLOOKUP(A558,'VENDA MES'!A:A,'VENDA MES'!B:B,"0",0)/30</f>
        <v>0.8666666666666667</v>
      </c>
      <c r="C558" s="1">
        <f>SUM(_xlfn.XLOOKUP(A558,'VENDA MES'!A:A,'VENDA MES'!B:B,0,0),_xlfn.XLOOKUP(A558,'VENDA MES'!E:E,'VENDA MES'!F:F,"0",0))/60</f>
        <v>1.35</v>
      </c>
      <c r="D558" s="1">
        <f>SUM(_xlfn.XLOOKUP(A558,'VENDA MES'!A:A,'VENDA MES'!B:B,"0",0),_xlfn.XLOOKUP(MEDIDAS!A558,'VENDA MES'!E:E,'VENDA MES'!F:F,"0",0),_xlfn.XLOOKUP(A558,'VENDA MES'!H:H,'VENDA MES'!I:I,"0",0))/90</f>
        <v>1.2444444444444445</v>
      </c>
      <c r="E558" s="1">
        <f>SUM(_xlfn.XLOOKUP(A558,'VENDA MES'!A:A,'VENDA MES'!B:B,"0",0),_xlfn.XLOOKUP(MEDIDAS!A558,'VENDA MES'!E:E,'VENDA MES'!F:F,"0",0),_xlfn.XLOOKUP(MEDIDAS!A558,'VENDA MES'!H:H,'VENDA MES'!I:I,"0",0),_xlfn.XLOOKUP(MEDIDAS!A558,'VENDA MES'!K:K,'VENDA MES'!L:L,"0",0))/120</f>
        <v>1.3</v>
      </c>
      <c r="H558" s="10" t="s">
        <v>555</v>
      </c>
      <c r="I558">
        <v>60</v>
      </c>
      <c r="J558" s="7">
        <v>60</v>
      </c>
      <c r="K558" s="7">
        <v>120</v>
      </c>
      <c r="L558" s="7">
        <v>150</v>
      </c>
    </row>
    <row r="559" spans="1:12">
      <c r="A559" t="s">
        <v>615</v>
      </c>
      <c r="B559" s="1">
        <f>_xlfn.XLOOKUP(A559,'VENDA MES'!A:A,'VENDA MES'!B:B,"0",0)/30</f>
        <v>0</v>
      </c>
      <c r="C559" s="1">
        <f>SUM(_xlfn.XLOOKUP(A559,'VENDA MES'!A:A,'VENDA MES'!B:B,0,0),_xlfn.XLOOKUP(A559,'VENDA MES'!E:E,'VENDA MES'!F:F,"0",0))/60</f>
        <v>0.41666666666666669</v>
      </c>
      <c r="D559" s="1">
        <f>SUM(_xlfn.XLOOKUP(A559,'VENDA MES'!A:A,'VENDA MES'!B:B,"0",0),_xlfn.XLOOKUP(MEDIDAS!A559,'VENDA MES'!E:E,'VENDA MES'!F:F,"0",0),_xlfn.XLOOKUP(A559,'VENDA MES'!H:H,'VENDA MES'!I:I,"0",0))/90</f>
        <v>0.62222222222222223</v>
      </c>
      <c r="E559" s="1">
        <f>SUM(_xlfn.XLOOKUP(A559,'VENDA MES'!A:A,'VENDA MES'!B:B,"0",0),_xlfn.XLOOKUP(MEDIDAS!A559,'VENDA MES'!E:E,'VENDA MES'!F:F,"0",0),_xlfn.XLOOKUP(MEDIDAS!A559,'VENDA MES'!H:H,'VENDA MES'!I:I,"0",0),_xlfn.XLOOKUP(MEDIDAS!A559,'VENDA MES'!K:K,'VENDA MES'!L:L,"0",0))/120</f>
        <v>0.85</v>
      </c>
      <c r="H559" s="10" t="s">
        <v>615</v>
      </c>
      <c r="I559">
        <v>60</v>
      </c>
      <c r="J559" s="7">
        <v>60</v>
      </c>
      <c r="K559" s="7">
        <v>120</v>
      </c>
      <c r="L559" s="7">
        <v>150</v>
      </c>
    </row>
    <row r="560" spans="1:12">
      <c r="A560" t="s">
        <v>556</v>
      </c>
      <c r="B560" s="1">
        <f>_xlfn.XLOOKUP(A560,'VENDA MES'!A:A,'VENDA MES'!B:B,"0",0)/30</f>
        <v>0.96666666666666667</v>
      </c>
      <c r="C560" s="1">
        <f>SUM(_xlfn.XLOOKUP(A560,'VENDA MES'!A:A,'VENDA MES'!B:B,0,0),_xlfn.XLOOKUP(A560,'VENDA MES'!E:E,'VENDA MES'!F:F,"0",0))/60</f>
        <v>1.35</v>
      </c>
      <c r="D560" s="1">
        <f>SUM(_xlfn.XLOOKUP(A560,'VENDA MES'!A:A,'VENDA MES'!B:B,"0",0),_xlfn.XLOOKUP(MEDIDAS!A560,'VENDA MES'!E:E,'VENDA MES'!F:F,"0",0),_xlfn.XLOOKUP(A560,'VENDA MES'!H:H,'VENDA MES'!I:I,"0",0))/90</f>
        <v>1.4888888888888889</v>
      </c>
      <c r="E560" s="1">
        <f>SUM(_xlfn.XLOOKUP(A560,'VENDA MES'!A:A,'VENDA MES'!B:B,"0",0),_xlfn.XLOOKUP(MEDIDAS!A560,'VENDA MES'!E:E,'VENDA MES'!F:F,"0",0),_xlfn.XLOOKUP(MEDIDAS!A560,'VENDA MES'!H:H,'VENDA MES'!I:I,"0",0),_xlfn.XLOOKUP(MEDIDAS!A560,'VENDA MES'!K:K,'VENDA MES'!L:L,"0",0))/120</f>
        <v>1.8083333333333333</v>
      </c>
      <c r="H560" s="10" t="s">
        <v>556</v>
      </c>
      <c r="I560">
        <v>60</v>
      </c>
      <c r="J560" s="7">
        <v>60</v>
      </c>
      <c r="K560" s="7">
        <v>120</v>
      </c>
      <c r="L560" s="7">
        <v>150</v>
      </c>
    </row>
    <row r="561" spans="1:12">
      <c r="A561" t="s">
        <v>557</v>
      </c>
      <c r="B561" s="1">
        <f>_xlfn.XLOOKUP(A561,'VENDA MES'!A:A,'VENDA MES'!B:B,"0",0)/30</f>
        <v>1.3666666666666667</v>
      </c>
      <c r="C561" s="1">
        <f>SUM(_xlfn.XLOOKUP(A561,'VENDA MES'!A:A,'VENDA MES'!B:B,0,0),_xlfn.XLOOKUP(A561,'VENDA MES'!E:E,'VENDA MES'!F:F,"0",0))/60</f>
        <v>1.8</v>
      </c>
      <c r="D561" s="1">
        <f>SUM(_xlfn.XLOOKUP(A561,'VENDA MES'!A:A,'VENDA MES'!B:B,"0",0),_xlfn.XLOOKUP(MEDIDAS!A561,'VENDA MES'!E:E,'VENDA MES'!F:F,"0",0),_xlfn.XLOOKUP(A561,'VENDA MES'!H:H,'VENDA MES'!I:I,"0",0))/90</f>
        <v>2.0111111111111111</v>
      </c>
      <c r="E561" s="1">
        <f>SUM(_xlfn.XLOOKUP(A561,'VENDA MES'!A:A,'VENDA MES'!B:B,"0",0),_xlfn.XLOOKUP(MEDIDAS!A561,'VENDA MES'!E:E,'VENDA MES'!F:F,"0",0),_xlfn.XLOOKUP(MEDIDAS!A561,'VENDA MES'!H:H,'VENDA MES'!I:I,"0",0),_xlfn.XLOOKUP(MEDIDAS!A561,'VENDA MES'!K:K,'VENDA MES'!L:L,"0",0))/120</f>
        <v>2.2583333333333333</v>
      </c>
      <c r="H561" s="10" t="s">
        <v>557</v>
      </c>
      <c r="I561">
        <v>60</v>
      </c>
      <c r="J561" s="7">
        <v>60</v>
      </c>
      <c r="K561" s="7">
        <v>120</v>
      </c>
      <c r="L561" s="7">
        <v>150</v>
      </c>
    </row>
    <row r="562" spans="1:12">
      <c r="A562" t="s">
        <v>558</v>
      </c>
      <c r="B562" s="1">
        <f>_xlfn.XLOOKUP(A562,'VENDA MES'!A:A,'VENDA MES'!B:B,"0",0)/30</f>
        <v>1.2</v>
      </c>
      <c r="C562" s="1">
        <f>SUM(_xlfn.XLOOKUP(A562,'VENDA MES'!A:A,'VENDA MES'!B:B,0,0),_xlfn.XLOOKUP(A562,'VENDA MES'!E:E,'VENDA MES'!F:F,"0",0))/60</f>
        <v>0.81666666666666665</v>
      </c>
      <c r="D562" s="1">
        <f>SUM(_xlfn.XLOOKUP(A562,'VENDA MES'!A:A,'VENDA MES'!B:B,"0",0),_xlfn.XLOOKUP(MEDIDAS!A562,'VENDA MES'!E:E,'VENDA MES'!F:F,"0",0),_xlfn.XLOOKUP(A562,'VENDA MES'!H:H,'VENDA MES'!I:I,"0",0))/90</f>
        <v>0.84444444444444444</v>
      </c>
      <c r="E562" s="1">
        <f>SUM(_xlfn.XLOOKUP(A562,'VENDA MES'!A:A,'VENDA MES'!B:B,"0",0),_xlfn.XLOOKUP(MEDIDAS!A562,'VENDA MES'!E:E,'VENDA MES'!F:F,"0",0),_xlfn.XLOOKUP(MEDIDAS!A562,'VENDA MES'!H:H,'VENDA MES'!I:I,"0",0),_xlfn.XLOOKUP(MEDIDAS!A562,'VENDA MES'!K:K,'VENDA MES'!L:L,"0",0))/120</f>
        <v>1.1583333333333334</v>
      </c>
      <c r="H562" s="10" t="s">
        <v>558</v>
      </c>
      <c r="I562">
        <v>60</v>
      </c>
      <c r="J562" s="7">
        <v>60</v>
      </c>
      <c r="K562" s="7">
        <v>120</v>
      </c>
      <c r="L562" s="7">
        <v>150</v>
      </c>
    </row>
    <row r="563" spans="1:12">
      <c r="A563" t="s">
        <v>559</v>
      </c>
      <c r="B563" s="1">
        <f>_xlfn.XLOOKUP(A563,'VENDA MES'!A:A,'VENDA MES'!B:B,"0",0)/30</f>
        <v>0.7</v>
      </c>
      <c r="C563" s="1">
        <f>SUM(_xlfn.XLOOKUP(A563,'VENDA MES'!A:A,'VENDA MES'!B:B,0,0),_xlfn.XLOOKUP(A563,'VENDA MES'!E:E,'VENDA MES'!F:F,"0",0))/60</f>
        <v>1.3166666666666667</v>
      </c>
      <c r="D563" s="1">
        <f>SUM(_xlfn.XLOOKUP(A563,'VENDA MES'!A:A,'VENDA MES'!B:B,"0",0),_xlfn.XLOOKUP(MEDIDAS!A563,'VENDA MES'!E:E,'VENDA MES'!F:F,"0",0),_xlfn.XLOOKUP(A563,'VENDA MES'!H:H,'VENDA MES'!I:I,"0",0))/90</f>
        <v>1.3555555555555556</v>
      </c>
      <c r="E563" s="1">
        <f>SUM(_xlfn.XLOOKUP(A563,'VENDA MES'!A:A,'VENDA MES'!B:B,"0",0),_xlfn.XLOOKUP(MEDIDAS!A563,'VENDA MES'!E:E,'VENDA MES'!F:F,"0",0),_xlfn.XLOOKUP(MEDIDAS!A563,'VENDA MES'!H:H,'VENDA MES'!I:I,"0",0),_xlfn.XLOOKUP(MEDIDAS!A563,'VENDA MES'!K:K,'VENDA MES'!L:L,"0",0))/120</f>
        <v>1.7749999999999999</v>
      </c>
      <c r="H563" s="10" t="s">
        <v>559</v>
      </c>
      <c r="I563">
        <v>60</v>
      </c>
      <c r="J563" s="7">
        <v>60</v>
      </c>
      <c r="K563" s="7">
        <v>120</v>
      </c>
      <c r="L563" s="7">
        <v>150</v>
      </c>
    </row>
    <row r="564" spans="1:12">
      <c r="A564" t="s">
        <v>561</v>
      </c>
      <c r="B564" s="1">
        <f>_xlfn.XLOOKUP(A564,'VENDA MES'!A:A,'VENDA MES'!B:B,"0",0)/30</f>
        <v>0.6</v>
      </c>
      <c r="C564" s="1">
        <f>SUM(_xlfn.XLOOKUP(A564,'VENDA MES'!A:A,'VENDA MES'!B:B,0,0),_xlfn.XLOOKUP(A564,'VENDA MES'!E:E,'VENDA MES'!F:F,"0",0))/60</f>
        <v>0.65</v>
      </c>
      <c r="D564" s="1">
        <f>SUM(_xlfn.XLOOKUP(A564,'VENDA MES'!A:A,'VENDA MES'!B:B,"0",0),_xlfn.XLOOKUP(MEDIDAS!A564,'VENDA MES'!E:E,'VENDA MES'!F:F,"0",0),_xlfn.XLOOKUP(A564,'VENDA MES'!H:H,'VENDA MES'!I:I,"0",0))/90</f>
        <v>0.82222222222222219</v>
      </c>
      <c r="E564" s="1">
        <f>SUM(_xlfn.XLOOKUP(A564,'VENDA MES'!A:A,'VENDA MES'!B:B,"0",0),_xlfn.XLOOKUP(MEDIDAS!A564,'VENDA MES'!E:E,'VENDA MES'!F:F,"0",0),_xlfn.XLOOKUP(MEDIDAS!A564,'VENDA MES'!H:H,'VENDA MES'!I:I,"0",0),_xlfn.XLOOKUP(MEDIDAS!A564,'VENDA MES'!K:K,'VENDA MES'!L:L,"0",0))/120</f>
        <v>1.5</v>
      </c>
      <c r="H564" s="10" t="s">
        <v>561</v>
      </c>
      <c r="I564">
        <v>60</v>
      </c>
      <c r="J564" s="7">
        <v>60</v>
      </c>
      <c r="K564" s="7">
        <v>120</v>
      </c>
      <c r="L564" s="7">
        <v>150</v>
      </c>
    </row>
    <row r="565" spans="1:12">
      <c r="A565" t="s">
        <v>562</v>
      </c>
      <c r="B565" s="1">
        <f>_xlfn.XLOOKUP(A565,'VENDA MES'!A:A,'VENDA MES'!B:B,"0",0)/30</f>
        <v>0.8</v>
      </c>
      <c r="C565" s="1">
        <f>SUM(_xlfn.XLOOKUP(A565,'VENDA MES'!A:A,'VENDA MES'!B:B,0,0),_xlfn.XLOOKUP(A565,'VENDA MES'!E:E,'VENDA MES'!F:F,"0",0))/60</f>
        <v>1.2666666666666666</v>
      </c>
      <c r="D565" s="1">
        <f>SUM(_xlfn.XLOOKUP(A565,'VENDA MES'!A:A,'VENDA MES'!B:B,"0",0),_xlfn.XLOOKUP(MEDIDAS!A565,'VENDA MES'!E:E,'VENDA MES'!F:F,"0",0),_xlfn.XLOOKUP(A565,'VENDA MES'!H:H,'VENDA MES'!I:I,"0",0))/90</f>
        <v>1.3888888888888888</v>
      </c>
      <c r="E565" s="1">
        <f>SUM(_xlfn.XLOOKUP(A565,'VENDA MES'!A:A,'VENDA MES'!B:B,"0",0),_xlfn.XLOOKUP(MEDIDAS!A565,'VENDA MES'!E:E,'VENDA MES'!F:F,"0",0),_xlfn.XLOOKUP(MEDIDAS!A565,'VENDA MES'!H:H,'VENDA MES'!I:I,"0",0),_xlfn.XLOOKUP(MEDIDAS!A565,'VENDA MES'!K:K,'VENDA MES'!L:L,"0",0))/120</f>
        <v>1.3833333333333333</v>
      </c>
      <c r="H565" s="10" t="s">
        <v>562</v>
      </c>
      <c r="I565">
        <v>60</v>
      </c>
      <c r="J565" s="7">
        <v>60</v>
      </c>
      <c r="K565" s="7">
        <v>120</v>
      </c>
      <c r="L565" s="7">
        <v>150</v>
      </c>
    </row>
    <row r="566" spans="1:12">
      <c r="A566" t="s">
        <v>563</v>
      </c>
      <c r="B566" s="1">
        <f>_xlfn.XLOOKUP(A566,'VENDA MES'!A:A,'VENDA MES'!B:B,"0",0)/30</f>
        <v>0.9</v>
      </c>
      <c r="C566" s="1">
        <f>SUM(_xlfn.XLOOKUP(A566,'VENDA MES'!A:A,'VENDA MES'!B:B,0,0),_xlfn.XLOOKUP(A566,'VENDA MES'!E:E,'VENDA MES'!F:F,"0",0))/60</f>
        <v>1.5166666666666666</v>
      </c>
      <c r="D566" s="1">
        <f>SUM(_xlfn.XLOOKUP(A566,'VENDA MES'!A:A,'VENDA MES'!B:B,"0",0),_xlfn.XLOOKUP(MEDIDAS!A566,'VENDA MES'!E:E,'VENDA MES'!F:F,"0",0),_xlfn.XLOOKUP(A566,'VENDA MES'!H:H,'VENDA MES'!I:I,"0",0))/90</f>
        <v>1.4</v>
      </c>
      <c r="E566" s="1">
        <f>SUM(_xlfn.XLOOKUP(A566,'VENDA MES'!A:A,'VENDA MES'!B:B,"0",0),_xlfn.XLOOKUP(MEDIDAS!A566,'VENDA MES'!E:E,'VENDA MES'!F:F,"0",0),_xlfn.XLOOKUP(MEDIDAS!A566,'VENDA MES'!H:H,'VENDA MES'!I:I,"0",0),_xlfn.XLOOKUP(MEDIDAS!A566,'VENDA MES'!K:K,'VENDA MES'!L:L,"0",0))/120</f>
        <v>1.6166666666666667</v>
      </c>
      <c r="H566" s="10" t="s">
        <v>563</v>
      </c>
      <c r="I566">
        <v>60</v>
      </c>
      <c r="J566" s="7">
        <v>60</v>
      </c>
      <c r="K566" s="7">
        <v>120</v>
      </c>
      <c r="L566" s="7">
        <v>150</v>
      </c>
    </row>
    <row r="567" spans="1:12">
      <c r="A567" t="s">
        <v>564</v>
      </c>
      <c r="B567" s="1">
        <f>_xlfn.XLOOKUP(A567,'VENDA MES'!A:A,'VENDA MES'!B:B,"0",0)/30</f>
        <v>0.76666666666666672</v>
      </c>
      <c r="C567" s="1">
        <f>SUM(_xlfn.XLOOKUP(A567,'VENDA MES'!A:A,'VENDA MES'!B:B,0,0),_xlfn.XLOOKUP(A567,'VENDA MES'!E:E,'VENDA MES'!F:F,"0",0))/60</f>
        <v>1.2666666666666666</v>
      </c>
      <c r="D567" s="1">
        <f>SUM(_xlfn.XLOOKUP(A567,'VENDA MES'!A:A,'VENDA MES'!B:B,"0",0),_xlfn.XLOOKUP(MEDIDAS!A567,'VENDA MES'!E:E,'VENDA MES'!F:F,"0",0),_xlfn.XLOOKUP(A567,'VENDA MES'!H:H,'VENDA MES'!I:I,"0",0))/90</f>
        <v>1.288888888888889</v>
      </c>
      <c r="E567" s="1">
        <f>SUM(_xlfn.XLOOKUP(A567,'VENDA MES'!A:A,'VENDA MES'!B:B,"0",0),_xlfn.XLOOKUP(MEDIDAS!A567,'VENDA MES'!E:E,'VENDA MES'!F:F,"0",0),_xlfn.XLOOKUP(MEDIDAS!A567,'VENDA MES'!H:H,'VENDA MES'!I:I,"0",0),_xlfn.XLOOKUP(MEDIDAS!A567,'VENDA MES'!K:K,'VENDA MES'!L:L,"0",0))/120</f>
        <v>1.3333333333333333</v>
      </c>
      <c r="H567" s="10" t="s">
        <v>564</v>
      </c>
      <c r="I567">
        <v>60</v>
      </c>
      <c r="J567" s="7">
        <v>60</v>
      </c>
      <c r="K567" s="7">
        <v>120</v>
      </c>
      <c r="L567" s="7">
        <v>150</v>
      </c>
    </row>
    <row r="568" spans="1:12">
      <c r="A568" t="s">
        <v>565</v>
      </c>
      <c r="B568" s="1">
        <f>_xlfn.XLOOKUP(A568,'VENDA MES'!A:A,'VENDA MES'!B:B,"0",0)/30</f>
        <v>0.46666666666666667</v>
      </c>
      <c r="C568" s="1">
        <f>SUM(_xlfn.XLOOKUP(A568,'VENDA MES'!A:A,'VENDA MES'!B:B,0,0),_xlfn.XLOOKUP(A568,'VENDA MES'!E:E,'VENDA MES'!F:F,"0",0))/60</f>
        <v>0.75</v>
      </c>
      <c r="D568" s="1">
        <f>SUM(_xlfn.XLOOKUP(A568,'VENDA MES'!A:A,'VENDA MES'!B:B,"0",0),_xlfn.XLOOKUP(MEDIDAS!A568,'VENDA MES'!E:E,'VENDA MES'!F:F,"0",0),_xlfn.XLOOKUP(A568,'VENDA MES'!H:H,'VENDA MES'!I:I,"0",0))/90</f>
        <v>1.7333333333333334</v>
      </c>
      <c r="E568" s="1">
        <f>SUM(_xlfn.XLOOKUP(A568,'VENDA MES'!A:A,'VENDA MES'!B:B,"0",0),_xlfn.XLOOKUP(MEDIDAS!A568,'VENDA MES'!E:E,'VENDA MES'!F:F,"0",0),_xlfn.XLOOKUP(MEDIDAS!A568,'VENDA MES'!H:H,'VENDA MES'!I:I,"0",0),_xlfn.XLOOKUP(MEDIDAS!A568,'VENDA MES'!K:K,'VENDA MES'!L:L,"0",0))/120</f>
        <v>1.925</v>
      </c>
      <c r="H568" s="10" t="s">
        <v>565</v>
      </c>
      <c r="I568">
        <v>60</v>
      </c>
      <c r="J568" s="7">
        <v>60</v>
      </c>
      <c r="K568" s="7">
        <v>120</v>
      </c>
      <c r="L568" s="7">
        <v>150</v>
      </c>
    </row>
    <row r="569" spans="1:12">
      <c r="A569" t="s">
        <v>626</v>
      </c>
      <c r="B569" s="1">
        <f>_xlfn.XLOOKUP(A569,'VENDA MES'!A:A,'VENDA MES'!B:B,"0",0)/30</f>
        <v>0</v>
      </c>
      <c r="C569" s="1">
        <f>SUM(_xlfn.XLOOKUP(A569,'VENDA MES'!A:A,'VENDA MES'!B:B,0,0),_xlfn.XLOOKUP(A569,'VENDA MES'!E:E,'VENDA MES'!F:F,"0",0))/60</f>
        <v>0.38333333333333336</v>
      </c>
      <c r="D569" s="1">
        <f>SUM(_xlfn.XLOOKUP(A569,'VENDA MES'!A:A,'VENDA MES'!B:B,"0",0),_xlfn.XLOOKUP(MEDIDAS!A569,'VENDA MES'!E:E,'VENDA MES'!F:F,"0",0),_xlfn.XLOOKUP(A569,'VENDA MES'!H:H,'VENDA MES'!I:I,"0",0))/90</f>
        <v>0.4</v>
      </c>
      <c r="E569" s="1">
        <f>SUM(_xlfn.XLOOKUP(A569,'VENDA MES'!A:A,'VENDA MES'!B:B,"0",0),_xlfn.XLOOKUP(MEDIDAS!A569,'VENDA MES'!E:E,'VENDA MES'!F:F,"0",0),_xlfn.XLOOKUP(MEDIDAS!A569,'VENDA MES'!H:H,'VENDA MES'!I:I,"0",0),_xlfn.XLOOKUP(MEDIDAS!A569,'VENDA MES'!K:K,'VENDA MES'!L:L,"0",0))/120</f>
        <v>0.73333333333333328</v>
      </c>
      <c r="H569" s="10" t="s">
        <v>626</v>
      </c>
      <c r="I569">
        <v>60</v>
      </c>
      <c r="J569" s="7">
        <v>60</v>
      </c>
      <c r="K569" s="7">
        <v>120</v>
      </c>
      <c r="L569" s="7">
        <v>150</v>
      </c>
    </row>
    <row r="570" spans="1:12">
      <c r="A570" t="s">
        <v>566</v>
      </c>
      <c r="B570" s="1">
        <f>_xlfn.XLOOKUP(A570,'VENDA MES'!A:A,'VENDA MES'!B:B,"0",0)/30</f>
        <v>0.66666666666666663</v>
      </c>
      <c r="C570" s="1">
        <f>SUM(_xlfn.XLOOKUP(A570,'VENDA MES'!A:A,'VENDA MES'!B:B,0,0),_xlfn.XLOOKUP(A570,'VENDA MES'!E:E,'VENDA MES'!F:F,"0",0))/60</f>
        <v>0.98333333333333328</v>
      </c>
      <c r="D570" s="1">
        <f>SUM(_xlfn.XLOOKUP(A570,'VENDA MES'!A:A,'VENDA MES'!B:B,"0",0),_xlfn.XLOOKUP(MEDIDAS!A570,'VENDA MES'!E:E,'VENDA MES'!F:F,"0",0),_xlfn.XLOOKUP(A570,'VENDA MES'!H:H,'VENDA MES'!I:I,"0",0))/90</f>
        <v>1.6333333333333333</v>
      </c>
      <c r="E570" s="1">
        <f>SUM(_xlfn.XLOOKUP(A570,'VENDA MES'!A:A,'VENDA MES'!B:B,"0",0),_xlfn.XLOOKUP(MEDIDAS!A570,'VENDA MES'!E:E,'VENDA MES'!F:F,"0",0),_xlfn.XLOOKUP(MEDIDAS!A570,'VENDA MES'!H:H,'VENDA MES'!I:I,"0",0),_xlfn.XLOOKUP(MEDIDAS!A570,'VENDA MES'!K:K,'VENDA MES'!L:L,"0",0))/120</f>
        <v>1.825</v>
      </c>
      <c r="H570" s="10" t="s">
        <v>566</v>
      </c>
      <c r="I570">
        <v>60</v>
      </c>
      <c r="J570" s="7">
        <v>60</v>
      </c>
      <c r="K570" s="7">
        <v>120</v>
      </c>
      <c r="L570" s="7">
        <v>150</v>
      </c>
    </row>
    <row r="571" spans="1:12">
      <c r="A571" t="s">
        <v>567</v>
      </c>
      <c r="B571" s="1">
        <f>_xlfn.XLOOKUP(A571,'VENDA MES'!A:A,'VENDA MES'!B:B,"0",0)/30</f>
        <v>0.8</v>
      </c>
      <c r="C571" s="1">
        <f>SUM(_xlfn.XLOOKUP(A571,'VENDA MES'!A:A,'VENDA MES'!B:B,0,0),_xlfn.XLOOKUP(A571,'VENDA MES'!E:E,'VENDA MES'!F:F,"0",0))/60</f>
        <v>1.1333333333333333</v>
      </c>
      <c r="D571" s="1">
        <f>SUM(_xlfn.XLOOKUP(A571,'VENDA MES'!A:A,'VENDA MES'!B:B,"0",0),_xlfn.XLOOKUP(MEDIDAS!A571,'VENDA MES'!E:E,'VENDA MES'!F:F,"0",0),_xlfn.XLOOKUP(A571,'VENDA MES'!H:H,'VENDA MES'!I:I,"0",0))/90</f>
        <v>1.6777777777777778</v>
      </c>
      <c r="E571" s="1">
        <f>SUM(_xlfn.XLOOKUP(A571,'VENDA MES'!A:A,'VENDA MES'!B:B,"0",0),_xlfn.XLOOKUP(MEDIDAS!A571,'VENDA MES'!E:E,'VENDA MES'!F:F,"0",0),_xlfn.XLOOKUP(MEDIDAS!A571,'VENDA MES'!H:H,'VENDA MES'!I:I,"0",0),_xlfn.XLOOKUP(MEDIDAS!A571,'VENDA MES'!K:K,'VENDA MES'!L:L,"0",0))/120</f>
        <v>1.75</v>
      </c>
      <c r="H571" s="10" t="s">
        <v>567</v>
      </c>
      <c r="I571">
        <v>60</v>
      </c>
      <c r="J571" s="7">
        <v>60</v>
      </c>
      <c r="K571" s="7">
        <v>120</v>
      </c>
      <c r="L571" s="7">
        <v>150</v>
      </c>
    </row>
    <row r="572" spans="1:12">
      <c r="A572" t="s">
        <v>568</v>
      </c>
      <c r="B572" s="1">
        <f>_xlfn.XLOOKUP(A572,'VENDA MES'!A:A,'VENDA MES'!B:B,"0",0)/30</f>
        <v>1.4</v>
      </c>
      <c r="C572" s="1">
        <f>SUM(_xlfn.XLOOKUP(A572,'VENDA MES'!A:A,'VENDA MES'!B:B,0,0),_xlfn.XLOOKUP(A572,'VENDA MES'!E:E,'VENDA MES'!F:F,"0",0))/60</f>
        <v>1.4166666666666667</v>
      </c>
      <c r="D572" s="1">
        <f>SUM(_xlfn.XLOOKUP(A572,'VENDA MES'!A:A,'VENDA MES'!B:B,"0",0),_xlfn.XLOOKUP(MEDIDAS!A572,'VENDA MES'!E:E,'VENDA MES'!F:F,"0",0),_xlfn.XLOOKUP(A572,'VENDA MES'!H:H,'VENDA MES'!I:I,"0",0))/90</f>
        <v>1.3777777777777778</v>
      </c>
      <c r="E572" s="1">
        <f>SUM(_xlfn.XLOOKUP(A572,'VENDA MES'!A:A,'VENDA MES'!B:B,"0",0),_xlfn.XLOOKUP(MEDIDAS!A572,'VENDA MES'!E:E,'VENDA MES'!F:F,"0",0),_xlfn.XLOOKUP(MEDIDAS!A572,'VENDA MES'!H:H,'VENDA MES'!I:I,"0",0),_xlfn.XLOOKUP(MEDIDAS!A572,'VENDA MES'!K:K,'VENDA MES'!L:L,"0",0))/120</f>
        <v>1.5666666666666667</v>
      </c>
      <c r="H572" s="10" t="s">
        <v>568</v>
      </c>
      <c r="I572">
        <v>60</v>
      </c>
      <c r="J572" s="7">
        <v>60</v>
      </c>
      <c r="K572" s="7">
        <v>120</v>
      </c>
      <c r="L572" s="7">
        <v>150</v>
      </c>
    </row>
    <row r="573" spans="1:12">
      <c r="A573" t="s">
        <v>569</v>
      </c>
      <c r="B573" s="1">
        <f>_xlfn.XLOOKUP(A573,'VENDA MES'!A:A,'VENDA MES'!B:B,"0",0)/30</f>
        <v>0.73333333333333328</v>
      </c>
      <c r="C573" s="1">
        <f>SUM(_xlfn.XLOOKUP(A573,'VENDA MES'!A:A,'VENDA MES'!B:B,0,0),_xlfn.XLOOKUP(A573,'VENDA MES'!E:E,'VENDA MES'!F:F,"0",0))/60</f>
        <v>0.71666666666666667</v>
      </c>
      <c r="D573" s="1">
        <f>SUM(_xlfn.XLOOKUP(A573,'VENDA MES'!A:A,'VENDA MES'!B:B,"0",0),_xlfn.XLOOKUP(MEDIDAS!A573,'VENDA MES'!E:E,'VENDA MES'!F:F,"0",0),_xlfn.XLOOKUP(A573,'VENDA MES'!H:H,'VENDA MES'!I:I,"0",0))/90</f>
        <v>0.73333333333333328</v>
      </c>
      <c r="E573" s="1">
        <f>SUM(_xlfn.XLOOKUP(A573,'VENDA MES'!A:A,'VENDA MES'!B:B,"0",0),_xlfn.XLOOKUP(MEDIDAS!A573,'VENDA MES'!E:E,'VENDA MES'!F:F,"0",0),_xlfn.XLOOKUP(MEDIDAS!A573,'VENDA MES'!H:H,'VENDA MES'!I:I,"0",0),_xlfn.XLOOKUP(MEDIDAS!A573,'VENDA MES'!K:K,'VENDA MES'!L:L,"0",0))/120</f>
        <v>0.95</v>
      </c>
      <c r="H573" s="10" t="s">
        <v>569</v>
      </c>
      <c r="I573">
        <v>60</v>
      </c>
      <c r="J573" s="7">
        <v>60</v>
      </c>
      <c r="K573" s="7">
        <v>120</v>
      </c>
      <c r="L573" s="7">
        <v>150</v>
      </c>
    </row>
    <row r="574" spans="1:12">
      <c r="A574" t="s">
        <v>570</v>
      </c>
      <c r="B574" s="1">
        <f>_xlfn.XLOOKUP(A574,'VENDA MES'!A:A,'VENDA MES'!B:B,"0",0)/30</f>
        <v>1.1333333333333333</v>
      </c>
      <c r="C574" s="1">
        <f>SUM(_xlfn.XLOOKUP(A574,'VENDA MES'!A:A,'VENDA MES'!B:B,0,0),_xlfn.XLOOKUP(A574,'VENDA MES'!E:E,'VENDA MES'!F:F,"0",0))/60</f>
        <v>1.7833333333333334</v>
      </c>
      <c r="D574" s="1">
        <f>SUM(_xlfn.XLOOKUP(A574,'VENDA MES'!A:A,'VENDA MES'!B:B,"0",0),_xlfn.XLOOKUP(MEDIDAS!A574,'VENDA MES'!E:E,'VENDA MES'!F:F,"0",0),_xlfn.XLOOKUP(A574,'VENDA MES'!H:H,'VENDA MES'!I:I,"0",0))/90</f>
        <v>1.5</v>
      </c>
      <c r="E574" s="1">
        <f>SUM(_xlfn.XLOOKUP(A574,'VENDA MES'!A:A,'VENDA MES'!B:B,"0",0),_xlfn.XLOOKUP(MEDIDAS!A574,'VENDA MES'!E:E,'VENDA MES'!F:F,"0",0),_xlfn.XLOOKUP(MEDIDAS!A574,'VENDA MES'!H:H,'VENDA MES'!I:I,"0",0),_xlfn.XLOOKUP(MEDIDAS!A574,'VENDA MES'!K:K,'VENDA MES'!L:L,"0",0))/120</f>
        <v>1.5</v>
      </c>
      <c r="H574" s="10" t="s">
        <v>570</v>
      </c>
      <c r="I574">
        <v>36</v>
      </c>
      <c r="J574" s="7">
        <v>36</v>
      </c>
      <c r="K574" s="7">
        <v>72</v>
      </c>
      <c r="L574" s="7">
        <v>90</v>
      </c>
    </row>
    <row r="575" spans="1:12">
      <c r="A575" t="s">
        <v>572</v>
      </c>
      <c r="B575" s="1">
        <f>_xlfn.XLOOKUP(A575,'VENDA MES'!A:A,'VENDA MES'!B:B,"0",0)/30</f>
        <v>0.6333333333333333</v>
      </c>
      <c r="C575" s="1">
        <f>SUM(_xlfn.XLOOKUP(A575,'VENDA MES'!A:A,'VENDA MES'!B:B,0,0),_xlfn.XLOOKUP(A575,'VENDA MES'!E:E,'VENDA MES'!F:F,"0",0))/60</f>
        <v>0.93333333333333335</v>
      </c>
      <c r="D575" s="1">
        <f>SUM(_xlfn.XLOOKUP(A575,'VENDA MES'!A:A,'VENDA MES'!B:B,"0",0),_xlfn.XLOOKUP(MEDIDAS!A575,'VENDA MES'!E:E,'VENDA MES'!F:F,"0",0),_xlfn.XLOOKUP(A575,'VENDA MES'!H:H,'VENDA MES'!I:I,"0",0))/90</f>
        <v>1.0111111111111111</v>
      </c>
      <c r="E575" s="1">
        <f>SUM(_xlfn.XLOOKUP(A575,'VENDA MES'!A:A,'VENDA MES'!B:B,"0",0),_xlfn.XLOOKUP(MEDIDAS!A575,'VENDA MES'!E:E,'VENDA MES'!F:F,"0",0),_xlfn.XLOOKUP(MEDIDAS!A575,'VENDA MES'!H:H,'VENDA MES'!I:I,"0",0),_xlfn.XLOOKUP(MEDIDAS!A575,'VENDA MES'!K:K,'VENDA MES'!L:L,"0",0))/120</f>
        <v>1.0083333333333333</v>
      </c>
      <c r="H575" s="10" t="s">
        <v>572</v>
      </c>
      <c r="I575">
        <v>36</v>
      </c>
      <c r="J575" s="7">
        <v>36</v>
      </c>
      <c r="K575" s="7">
        <v>72</v>
      </c>
      <c r="L575" s="7">
        <v>90</v>
      </c>
    </row>
    <row r="576" spans="1:12">
      <c r="A576" t="s">
        <v>573</v>
      </c>
      <c r="B576" s="1">
        <f>_xlfn.XLOOKUP(A576,'VENDA MES'!A:A,'VENDA MES'!B:B,"0",0)/30</f>
        <v>0.4</v>
      </c>
      <c r="C576" s="1">
        <f>SUM(_xlfn.XLOOKUP(A576,'VENDA MES'!A:A,'VENDA MES'!B:B,0,0),_xlfn.XLOOKUP(A576,'VENDA MES'!E:E,'VENDA MES'!F:F,"0",0))/60</f>
        <v>0.98333333333333328</v>
      </c>
      <c r="D576" s="1">
        <f>SUM(_xlfn.XLOOKUP(A576,'VENDA MES'!A:A,'VENDA MES'!B:B,"0",0),_xlfn.XLOOKUP(MEDIDAS!A576,'VENDA MES'!E:E,'VENDA MES'!F:F,"0",0),_xlfn.XLOOKUP(A576,'VENDA MES'!H:H,'VENDA MES'!I:I,"0",0))/90</f>
        <v>1.3444444444444446</v>
      </c>
      <c r="E576" s="1">
        <f>SUM(_xlfn.XLOOKUP(A576,'VENDA MES'!A:A,'VENDA MES'!B:B,"0",0),_xlfn.XLOOKUP(MEDIDAS!A576,'VENDA MES'!E:E,'VENDA MES'!F:F,"0",0),_xlfn.XLOOKUP(MEDIDAS!A576,'VENDA MES'!H:H,'VENDA MES'!I:I,"0",0),_xlfn.XLOOKUP(MEDIDAS!A576,'VENDA MES'!K:K,'VENDA MES'!L:L,"0",0))/120</f>
        <v>1.5583333333333333</v>
      </c>
      <c r="H576" s="10" t="s">
        <v>573</v>
      </c>
      <c r="I576">
        <v>36</v>
      </c>
      <c r="J576" s="7">
        <v>36</v>
      </c>
      <c r="K576" s="7">
        <v>72</v>
      </c>
      <c r="L576" s="7">
        <v>90</v>
      </c>
    </row>
    <row r="577" spans="1:12">
      <c r="A577" t="s">
        <v>574</v>
      </c>
      <c r="B577" s="1">
        <f>_xlfn.XLOOKUP(A577,'VENDA MES'!A:A,'VENDA MES'!B:B,"0",0)/30</f>
        <v>0.76666666666666672</v>
      </c>
      <c r="C577" s="1">
        <f>SUM(_xlfn.XLOOKUP(A577,'VENDA MES'!A:A,'VENDA MES'!B:B,0,0),_xlfn.XLOOKUP(A577,'VENDA MES'!E:E,'VENDA MES'!F:F,"0",0))/60</f>
        <v>1.5666666666666667</v>
      </c>
      <c r="D577" s="1">
        <f>SUM(_xlfn.XLOOKUP(A577,'VENDA MES'!A:A,'VENDA MES'!B:B,"0",0),_xlfn.XLOOKUP(MEDIDAS!A577,'VENDA MES'!E:E,'VENDA MES'!F:F,"0",0),_xlfn.XLOOKUP(A577,'VENDA MES'!H:H,'VENDA MES'!I:I,"0",0))/90</f>
        <v>1.6888888888888889</v>
      </c>
      <c r="E577" s="1">
        <f>SUM(_xlfn.XLOOKUP(A577,'VENDA MES'!A:A,'VENDA MES'!B:B,"0",0),_xlfn.XLOOKUP(MEDIDAS!A577,'VENDA MES'!E:E,'VENDA MES'!F:F,"0",0),_xlfn.XLOOKUP(MEDIDAS!A577,'VENDA MES'!H:H,'VENDA MES'!I:I,"0",0),_xlfn.XLOOKUP(MEDIDAS!A577,'VENDA MES'!K:K,'VENDA MES'!L:L,"0",0))/120</f>
        <v>2.0750000000000002</v>
      </c>
      <c r="H577" s="10" t="s">
        <v>574</v>
      </c>
      <c r="I577">
        <v>36</v>
      </c>
      <c r="J577" s="7">
        <v>36</v>
      </c>
      <c r="K577" s="7">
        <v>72</v>
      </c>
      <c r="L577" s="7">
        <v>90</v>
      </c>
    </row>
    <row r="578" spans="1:12">
      <c r="A578" t="s">
        <v>575</v>
      </c>
      <c r="B578" s="1">
        <f>_xlfn.XLOOKUP(A578,'VENDA MES'!A:A,'VENDA MES'!B:B,"0",0)/30</f>
        <v>1.6</v>
      </c>
      <c r="C578" s="1">
        <f>SUM(_xlfn.XLOOKUP(A578,'VENDA MES'!A:A,'VENDA MES'!B:B,0,0),_xlfn.XLOOKUP(A578,'VENDA MES'!E:E,'VENDA MES'!F:F,"0",0))/60</f>
        <v>1.5833333333333333</v>
      </c>
      <c r="D578" s="1">
        <f>SUM(_xlfn.XLOOKUP(A578,'VENDA MES'!A:A,'VENDA MES'!B:B,"0",0),_xlfn.XLOOKUP(MEDIDAS!A578,'VENDA MES'!E:E,'VENDA MES'!F:F,"0",0),_xlfn.XLOOKUP(A578,'VENDA MES'!H:H,'VENDA MES'!I:I,"0",0))/90</f>
        <v>1.7</v>
      </c>
      <c r="E578" s="1">
        <f>SUM(_xlfn.XLOOKUP(A578,'VENDA MES'!A:A,'VENDA MES'!B:B,"0",0),_xlfn.XLOOKUP(MEDIDAS!A578,'VENDA MES'!E:E,'VENDA MES'!F:F,"0",0),_xlfn.XLOOKUP(MEDIDAS!A578,'VENDA MES'!H:H,'VENDA MES'!I:I,"0",0),_xlfn.XLOOKUP(MEDIDAS!A578,'VENDA MES'!K:K,'VENDA MES'!L:L,"0",0))/120</f>
        <v>2.0833333333333335</v>
      </c>
      <c r="H578" s="10" t="s">
        <v>575</v>
      </c>
      <c r="I578">
        <v>36</v>
      </c>
      <c r="J578" s="7">
        <v>36</v>
      </c>
      <c r="K578" s="7">
        <v>72</v>
      </c>
      <c r="L578" s="7">
        <v>90</v>
      </c>
    </row>
    <row r="579" spans="1:12">
      <c r="A579" t="s">
        <v>637</v>
      </c>
      <c r="B579" s="1">
        <f>_xlfn.XLOOKUP(A579,'VENDA MES'!A:A,'VENDA MES'!B:B,"0",0)/30</f>
        <v>0</v>
      </c>
      <c r="C579" s="1">
        <f>SUM(_xlfn.XLOOKUP(A579,'VENDA MES'!A:A,'VENDA MES'!B:B,0,0),_xlfn.XLOOKUP(A579,'VENDA MES'!E:E,'VENDA MES'!F:F,"0",0))/60</f>
        <v>0.8833333333333333</v>
      </c>
      <c r="D579" s="1">
        <f>SUM(_xlfn.XLOOKUP(A579,'VENDA MES'!A:A,'VENDA MES'!B:B,"0",0),_xlfn.XLOOKUP(MEDIDAS!A579,'VENDA MES'!E:E,'VENDA MES'!F:F,"0",0),_xlfn.XLOOKUP(A579,'VENDA MES'!H:H,'VENDA MES'!I:I,"0",0))/90</f>
        <v>1.1666666666666667</v>
      </c>
      <c r="E579" s="1">
        <f>SUM(_xlfn.XLOOKUP(A579,'VENDA MES'!A:A,'VENDA MES'!B:B,"0",0),_xlfn.XLOOKUP(MEDIDAS!A579,'VENDA MES'!E:E,'VENDA MES'!F:F,"0",0),_xlfn.XLOOKUP(MEDIDAS!A579,'VENDA MES'!H:H,'VENDA MES'!I:I,"0",0),_xlfn.XLOOKUP(MEDIDAS!A579,'VENDA MES'!K:K,'VENDA MES'!L:L,"0",0))/120</f>
        <v>1.3333333333333333</v>
      </c>
      <c r="H579" s="10" t="s">
        <v>637</v>
      </c>
      <c r="I579">
        <v>36</v>
      </c>
      <c r="J579" s="7">
        <v>36</v>
      </c>
      <c r="K579" s="7">
        <v>72</v>
      </c>
      <c r="L579" s="7">
        <v>90</v>
      </c>
    </row>
    <row r="580" spans="1:12">
      <c r="A580" t="s">
        <v>576</v>
      </c>
      <c r="B580" s="1">
        <f>_xlfn.XLOOKUP(A580,'VENDA MES'!A:A,'VENDA MES'!B:B,"0",0)/30</f>
        <v>1.2</v>
      </c>
      <c r="C580" s="1">
        <f>SUM(_xlfn.XLOOKUP(A580,'VENDA MES'!A:A,'VENDA MES'!B:B,0,0),_xlfn.XLOOKUP(A580,'VENDA MES'!E:E,'VENDA MES'!F:F,"0",0))/60</f>
        <v>1.2666666666666666</v>
      </c>
      <c r="D580" s="1">
        <f>SUM(_xlfn.XLOOKUP(A580,'VENDA MES'!A:A,'VENDA MES'!B:B,"0",0),_xlfn.XLOOKUP(MEDIDAS!A580,'VENDA MES'!E:E,'VENDA MES'!F:F,"0",0),_xlfn.XLOOKUP(A580,'VENDA MES'!H:H,'VENDA MES'!I:I,"0",0))/90</f>
        <v>1.711111111111111</v>
      </c>
      <c r="E580" s="1">
        <f>SUM(_xlfn.XLOOKUP(A580,'VENDA MES'!A:A,'VENDA MES'!B:B,"0",0),_xlfn.XLOOKUP(MEDIDAS!A580,'VENDA MES'!E:E,'VENDA MES'!F:F,"0",0),_xlfn.XLOOKUP(MEDIDAS!A580,'VENDA MES'!H:H,'VENDA MES'!I:I,"0",0),_xlfn.XLOOKUP(MEDIDAS!A580,'VENDA MES'!K:K,'VENDA MES'!L:L,"0",0))/120</f>
        <v>1.8</v>
      </c>
      <c r="H580" s="10" t="s">
        <v>576</v>
      </c>
      <c r="I580">
        <v>36</v>
      </c>
      <c r="J580" s="7">
        <v>36</v>
      </c>
      <c r="K580" s="7">
        <v>72</v>
      </c>
      <c r="L580" s="7">
        <v>90</v>
      </c>
    </row>
    <row r="581" spans="1:12">
      <c r="A581" t="s">
        <v>577</v>
      </c>
      <c r="B581" s="1">
        <f>_xlfn.XLOOKUP(A581,'VENDA MES'!A:A,'VENDA MES'!B:B,"0",0)/30</f>
        <v>1.1333333333333333</v>
      </c>
      <c r="C581" s="1">
        <f>SUM(_xlfn.XLOOKUP(A581,'VENDA MES'!A:A,'VENDA MES'!B:B,0,0),_xlfn.XLOOKUP(A581,'VENDA MES'!E:E,'VENDA MES'!F:F,"0",0))/60</f>
        <v>1.1666666666666667</v>
      </c>
      <c r="D581" s="1">
        <f>SUM(_xlfn.XLOOKUP(A581,'VENDA MES'!A:A,'VENDA MES'!B:B,"0",0),_xlfn.XLOOKUP(MEDIDAS!A581,'VENDA MES'!E:E,'VENDA MES'!F:F,"0",0),_xlfn.XLOOKUP(A581,'VENDA MES'!H:H,'VENDA MES'!I:I,"0",0))/90</f>
        <v>1.3</v>
      </c>
      <c r="E581" s="1">
        <f>SUM(_xlfn.XLOOKUP(A581,'VENDA MES'!A:A,'VENDA MES'!B:B,"0",0),_xlfn.XLOOKUP(MEDIDAS!A581,'VENDA MES'!E:E,'VENDA MES'!F:F,"0",0),_xlfn.XLOOKUP(MEDIDAS!A581,'VENDA MES'!H:H,'VENDA MES'!I:I,"0",0),_xlfn.XLOOKUP(MEDIDAS!A581,'VENDA MES'!K:K,'VENDA MES'!L:L,"0",0))/120</f>
        <v>1.7916666666666667</v>
      </c>
      <c r="H581" s="10" t="s">
        <v>577</v>
      </c>
      <c r="I581">
        <v>36</v>
      </c>
      <c r="J581" s="7">
        <v>36</v>
      </c>
      <c r="K581" s="7">
        <v>72</v>
      </c>
      <c r="L581" s="7">
        <v>90</v>
      </c>
    </row>
    <row r="582" spans="1:12">
      <c r="A582" t="s">
        <v>578</v>
      </c>
      <c r="B582" s="1">
        <f>_xlfn.XLOOKUP(A582,'VENDA MES'!A:A,'VENDA MES'!B:B,"0",0)/30</f>
        <v>0.93333333333333335</v>
      </c>
      <c r="C582" s="1">
        <f>SUM(_xlfn.XLOOKUP(A582,'VENDA MES'!A:A,'VENDA MES'!B:B,0,0),_xlfn.XLOOKUP(A582,'VENDA MES'!E:E,'VENDA MES'!F:F,"0",0))/60</f>
        <v>1.2833333333333334</v>
      </c>
      <c r="D582" s="1">
        <f>SUM(_xlfn.XLOOKUP(A582,'VENDA MES'!A:A,'VENDA MES'!B:B,"0",0),_xlfn.XLOOKUP(MEDIDAS!A582,'VENDA MES'!E:E,'VENDA MES'!F:F,"0",0),_xlfn.XLOOKUP(A582,'VENDA MES'!H:H,'VENDA MES'!I:I,"0",0))/90</f>
        <v>1.2222222222222223</v>
      </c>
      <c r="E582" s="1">
        <f>SUM(_xlfn.XLOOKUP(A582,'VENDA MES'!A:A,'VENDA MES'!B:B,"0",0),_xlfn.XLOOKUP(MEDIDAS!A582,'VENDA MES'!E:E,'VENDA MES'!F:F,"0",0),_xlfn.XLOOKUP(MEDIDAS!A582,'VENDA MES'!H:H,'VENDA MES'!I:I,"0",0),_xlfn.XLOOKUP(MEDIDAS!A582,'VENDA MES'!K:K,'VENDA MES'!L:L,"0",0))/120</f>
        <v>1.6833333333333333</v>
      </c>
      <c r="H582" s="10" t="s">
        <v>578</v>
      </c>
      <c r="I582">
        <v>36</v>
      </c>
      <c r="J582" s="7">
        <v>36</v>
      </c>
      <c r="K582" s="7">
        <v>72</v>
      </c>
      <c r="L582" s="7">
        <v>90</v>
      </c>
    </row>
    <row r="583" spans="1:12">
      <c r="A583" t="s">
        <v>579</v>
      </c>
      <c r="B583" s="1">
        <f>_xlfn.XLOOKUP(A583,'VENDA MES'!A:A,'VENDA MES'!B:B,"0",0)/30</f>
        <v>0.5</v>
      </c>
      <c r="C583" s="1">
        <f>SUM(_xlfn.XLOOKUP(A583,'VENDA MES'!A:A,'VENDA MES'!B:B,0,0),_xlfn.XLOOKUP(A583,'VENDA MES'!E:E,'VENDA MES'!F:F,"0",0))/60</f>
        <v>0.91666666666666663</v>
      </c>
      <c r="D583" s="1">
        <f>SUM(_xlfn.XLOOKUP(A583,'VENDA MES'!A:A,'VENDA MES'!B:B,"0",0),_xlfn.XLOOKUP(MEDIDAS!A583,'VENDA MES'!E:E,'VENDA MES'!F:F,"0",0),_xlfn.XLOOKUP(A583,'VENDA MES'!H:H,'VENDA MES'!I:I,"0",0))/90</f>
        <v>1.2444444444444445</v>
      </c>
      <c r="E583" s="1">
        <f>SUM(_xlfn.XLOOKUP(A583,'VENDA MES'!A:A,'VENDA MES'!B:B,"0",0),_xlfn.XLOOKUP(MEDIDAS!A583,'VENDA MES'!E:E,'VENDA MES'!F:F,"0",0),_xlfn.XLOOKUP(MEDIDAS!A583,'VENDA MES'!H:H,'VENDA MES'!I:I,"0",0),_xlfn.XLOOKUP(MEDIDAS!A583,'VENDA MES'!K:K,'VENDA MES'!L:L,"0",0))/120</f>
        <v>1.6583333333333334</v>
      </c>
      <c r="H583" s="10" t="s">
        <v>579</v>
      </c>
      <c r="I583">
        <v>36</v>
      </c>
      <c r="J583" s="7">
        <v>36</v>
      </c>
      <c r="K583" s="7">
        <v>72</v>
      </c>
      <c r="L583" s="7">
        <v>90</v>
      </c>
    </row>
    <row r="584" spans="1:12">
      <c r="A584" t="s">
        <v>580</v>
      </c>
      <c r="B584" s="1">
        <f>_xlfn.XLOOKUP(A584,'VENDA MES'!A:A,'VENDA MES'!B:B,"0",0)/30</f>
        <v>0.6</v>
      </c>
      <c r="C584" s="1">
        <f>SUM(_xlfn.XLOOKUP(A584,'VENDA MES'!A:A,'VENDA MES'!B:B,0,0),_xlfn.XLOOKUP(A584,'VENDA MES'!E:E,'VENDA MES'!F:F,"0",0))/60</f>
        <v>0.58333333333333337</v>
      </c>
      <c r="D584" s="1">
        <f>SUM(_xlfn.XLOOKUP(A584,'VENDA MES'!A:A,'VENDA MES'!B:B,"0",0),_xlfn.XLOOKUP(MEDIDAS!A584,'VENDA MES'!E:E,'VENDA MES'!F:F,"0",0),_xlfn.XLOOKUP(A584,'VENDA MES'!H:H,'VENDA MES'!I:I,"0",0))/90</f>
        <v>1.288888888888889</v>
      </c>
      <c r="E584" s="1">
        <f>SUM(_xlfn.XLOOKUP(A584,'VENDA MES'!A:A,'VENDA MES'!B:B,"0",0),_xlfn.XLOOKUP(MEDIDAS!A584,'VENDA MES'!E:E,'VENDA MES'!F:F,"0",0),_xlfn.XLOOKUP(MEDIDAS!A584,'VENDA MES'!H:H,'VENDA MES'!I:I,"0",0),_xlfn.XLOOKUP(MEDIDAS!A584,'VENDA MES'!K:K,'VENDA MES'!L:L,"0",0))/120</f>
        <v>1.5666666666666667</v>
      </c>
      <c r="H584" s="10" t="s">
        <v>580</v>
      </c>
      <c r="I584">
        <v>36</v>
      </c>
      <c r="J584" s="7">
        <v>36</v>
      </c>
      <c r="K584" s="7">
        <v>72</v>
      </c>
      <c r="L584" s="7">
        <v>90</v>
      </c>
    </row>
    <row r="585" spans="1:12">
      <c r="A585" t="s">
        <v>581</v>
      </c>
      <c r="B585" s="1">
        <f>_xlfn.XLOOKUP(A585,'VENDA MES'!A:A,'VENDA MES'!B:B,"0",0)/30</f>
        <v>0.73333333333333328</v>
      </c>
      <c r="C585" s="1">
        <f>SUM(_xlfn.XLOOKUP(A585,'VENDA MES'!A:A,'VENDA MES'!B:B,0,0),_xlfn.XLOOKUP(A585,'VENDA MES'!E:E,'VENDA MES'!F:F,"0",0))/60</f>
        <v>1.0333333333333334</v>
      </c>
      <c r="D585" s="1">
        <f>SUM(_xlfn.XLOOKUP(A585,'VENDA MES'!A:A,'VENDA MES'!B:B,"0",0),_xlfn.XLOOKUP(MEDIDAS!A585,'VENDA MES'!E:E,'VENDA MES'!F:F,"0",0),_xlfn.XLOOKUP(A585,'VENDA MES'!H:H,'VENDA MES'!I:I,"0",0))/90</f>
        <v>1.2444444444444445</v>
      </c>
      <c r="E585" s="1">
        <f>SUM(_xlfn.XLOOKUP(A585,'VENDA MES'!A:A,'VENDA MES'!B:B,"0",0),_xlfn.XLOOKUP(MEDIDAS!A585,'VENDA MES'!E:E,'VENDA MES'!F:F,"0",0),_xlfn.XLOOKUP(MEDIDAS!A585,'VENDA MES'!H:H,'VENDA MES'!I:I,"0",0),_xlfn.XLOOKUP(MEDIDAS!A585,'VENDA MES'!K:K,'VENDA MES'!L:L,"0",0))/120</f>
        <v>2.125</v>
      </c>
      <c r="H585" s="10" t="s">
        <v>581</v>
      </c>
      <c r="I585">
        <v>36</v>
      </c>
      <c r="J585" s="7">
        <v>36</v>
      </c>
      <c r="K585" s="7">
        <v>72</v>
      </c>
      <c r="L585" s="7">
        <v>90</v>
      </c>
    </row>
    <row r="586" spans="1:12">
      <c r="A586" t="s">
        <v>583</v>
      </c>
      <c r="B586" s="1">
        <f>_xlfn.XLOOKUP(A586,'VENDA MES'!A:A,'VENDA MES'!B:B,"0",0)/30</f>
        <v>0.6</v>
      </c>
      <c r="C586" s="1">
        <f>SUM(_xlfn.XLOOKUP(A586,'VENDA MES'!A:A,'VENDA MES'!B:B,0,0),_xlfn.XLOOKUP(A586,'VENDA MES'!E:E,'VENDA MES'!F:F,"0",0))/60</f>
        <v>1.4</v>
      </c>
      <c r="D586" s="1">
        <f>SUM(_xlfn.XLOOKUP(A586,'VENDA MES'!A:A,'VENDA MES'!B:B,"0",0),_xlfn.XLOOKUP(MEDIDAS!A586,'VENDA MES'!E:E,'VENDA MES'!F:F,"0",0),_xlfn.XLOOKUP(A586,'VENDA MES'!H:H,'VENDA MES'!I:I,"0",0))/90</f>
        <v>1.2444444444444445</v>
      </c>
      <c r="E586" s="1">
        <f>SUM(_xlfn.XLOOKUP(A586,'VENDA MES'!A:A,'VENDA MES'!B:B,"0",0),_xlfn.XLOOKUP(MEDIDAS!A586,'VENDA MES'!E:E,'VENDA MES'!F:F,"0",0),_xlfn.XLOOKUP(MEDIDAS!A586,'VENDA MES'!H:H,'VENDA MES'!I:I,"0",0),_xlfn.XLOOKUP(MEDIDAS!A586,'VENDA MES'!K:K,'VENDA MES'!L:L,"0",0))/120</f>
        <v>1.5</v>
      </c>
      <c r="H586" s="10" t="s">
        <v>583</v>
      </c>
      <c r="I586">
        <v>36</v>
      </c>
      <c r="J586" s="7">
        <v>36</v>
      </c>
      <c r="K586" s="7">
        <v>72</v>
      </c>
      <c r="L586" s="7">
        <v>90</v>
      </c>
    </row>
    <row r="587" spans="1:12">
      <c r="A587" t="s">
        <v>584</v>
      </c>
      <c r="B587" s="1">
        <f>_xlfn.XLOOKUP(A587,'VENDA MES'!A:A,'VENDA MES'!B:B,"0",0)/30</f>
        <v>0.93333333333333335</v>
      </c>
      <c r="C587" s="1">
        <f>SUM(_xlfn.XLOOKUP(A587,'VENDA MES'!A:A,'VENDA MES'!B:B,0,0),_xlfn.XLOOKUP(A587,'VENDA MES'!E:E,'VENDA MES'!F:F,"0",0))/60</f>
        <v>1.9</v>
      </c>
      <c r="D587" s="1">
        <f>SUM(_xlfn.XLOOKUP(A587,'VENDA MES'!A:A,'VENDA MES'!B:B,"0",0),_xlfn.XLOOKUP(MEDIDAS!A587,'VENDA MES'!E:E,'VENDA MES'!F:F,"0",0),_xlfn.XLOOKUP(A587,'VENDA MES'!H:H,'VENDA MES'!I:I,"0",0))/90</f>
        <v>1.9222222222222223</v>
      </c>
      <c r="E587" s="1">
        <f>SUM(_xlfn.XLOOKUP(A587,'VENDA MES'!A:A,'VENDA MES'!B:B,"0",0),_xlfn.XLOOKUP(MEDIDAS!A587,'VENDA MES'!E:E,'VENDA MES'!F:F,"0",0),_xlfn.XLOOKUP(MEDIDAS!A587,'VENDA MES'!H:H,'VENDA MES'!I:I,"0",0),_xlfn.XLOOKUP(MEDIDAS!A587,'VENDA MES'!K:K,'VENDA MES'!L:L,"0",0))/120</f>
        <v>1.8166666666666667</v>
      </c>
      <c r="H587" s="10" t="s">
        <v>584</v>
      </c>
      <c r="I587">
        <v>36</v>
      </c>
      <c r="J587" s="7">
        <v>36</v>
      </c>
      <c r="K587" s="7">
        <v>72</v>
      </c>
      <c r="L587" s="7">
        <v>90</v>
      </c>
    </row>
    <row r="588" spans="1:12">
      <c r="A588" t="s">
        <v>585</v>
      </c>
      <c r="B588" s="1">
        <f>_xlfn.XLOOKUP(A588,'VENDA MES'!A:A,'VENDA MES'!B:B,"0",0)/30</f>
        <v>1.5</v>
      </c>
      <c r="C588" s="1">
        <f>SUM(_xlfn.XLOOKUP(A588,'VENDA MES'!A:A,'VENDA MES'!B:B,0,0),_xlfn.XLOOKUP(A588,'VENDA MES'!E:E,'VENDA MES'!F:F,"0",0))/60</f>
        <v>2.2999999999999998</v>
      </c>
      <c r="D588" s="1">
        <f>SUM(_xlfn.XLOOKUP(A588,'VENDA MES'!A:A,'VENDA MES'!B:B,"0",0),_xlfn.XLOOKUP(MEDIDAS!A588,'VENDA MES'!E:E,'VENDA MES'!F:F,"0",0),_xlfn.XLOOKUP(A588,'VENDA MES'!H:H,'VENDA MES'!I:I,"0",0))/90</f>
        <v>2.1111111111111112</v>
      </c>
      <c r="E588" s="1">
        <f>SUM(_xlfn.XLOOKUP(A588,'VENDA MES'!A:A,'VENDA MES'!B:B,"0",0),_xlfn.XLOOKUP(MEDIDAS!A588,'VENDA MES'!E:E,'VENDA MES'!F:F,"0",0),_xlfn.XLOOKUP(MEDIDAS!A588,'VENDA MES'!H:H,'VENDA MES'!I:I,"0",0),_xlfn.XLOOKUP(MEDIDAS!A588,'VENDA MES'!K:K,'VENDA MES'!L:L,"0",0))/120</f>
        <v>1.9</v>
      </c>
      <c r="H588" s="10" t="s">
        <v>585</v>
      </c>
      <c r="I588">
        <v>36</v>
      </c>
      <c r="J588" s="7">
        <v>36</v>
      </c>
      <c r="K588" s="7">
        <v>72</v>
      </c>
      <c r="L588" s="7">
        <v>90</v>
      </c>
    </row>
    <row r="589" spans="1:12">
      <c r="A589" t="s">
        <v>648</v>
      </c>
      <c r="B589" s="1">
        <f>_xlfn.XLOOKUP(A589,'VENDA MES'!A:A,'VENDA MES'!B:B,"0",0)/30</f>
        <v>0</v>
      </c>
      <c r="C589" s="1">
        <f>SUM(_xlfn.XLOOKUP(A589,'VENDA MES'!A:A,'VENDA MES'!B:B,0,0),_xlfn.XLOOKUP(A589,'VENDA MES'!E:E,'VENDA MES'!F:F,"0",0))/60</f>
        <v>0.2</v>
      </c>
      <c r="D589" s="1">
        <f>SUM(_xlfn.XLOOKUP(A589,'VENDA MES'!A:A,'VENDA MES'!B:B,"0",0),_xlfn.XLOOKUP(MEDIDAS!A589,'VENDA MES'!E:E,'VENDA MES'!F:F,"0",0),_xlfn.XLOOKUP(A589,'VENDA MES'!H:H,'VENDA MES'!I:I,"0",0))/90</f>
        <v>0.85555555555555551</v>
      </c>
      <c r="E589" s="1">
        <f>SUM(_xlfn.XLOOKUP(A589,'VENDA MES'!A:A,'VENDA MES'!B:B,"0",0),_xlfn.XLOOKUP(MEDIDAS!A589,'VENDA MES'!E:E,'VENDA MES'!F:F,"0",0),_xlfn.XLOOKUP(MEDIDAS!A589,'VENDA MES'!H:H,'VENDA MES'!I:I,"0",0),_xlfn.XLOOKUP(MEDIDAS!A589,'VENDA MES'!K:K,'VENDA MES'!L:L,"0",0))/120</f>
        <v>0.90833333333333333</v>
      </c>
      <c r="H589" s="10" t="s">
        <v>648</v>
      </c>
      <c r="I589">
        <v>36</v>
      </c>
      <c r="J589" s="7">
        <v>36</v>
      </c>
      <c r="K589" s="7">
        <v>72</v>
      </c>
      <c r="L589" s="7">
        <v>90</v>
      </c>
    </row>
    <row r="590" spans="1:12">
      <c r="A590" t="s">
        <v>586</v>
      </c>
      <c r="B590" s="1">
        <f>_xlfn.XLOOKUP(A590,'VENDA MES'!A:A,'VENDA MES'!B:B,"0",0)/30</f>
        <v>1.2666666666666666</v>
      </c>
      <c r="C590" s="1">
        <f>SUM(_xlfn.XLOOKUP(A590,'VENDA MES'!A:A,'VENDA MES'!B:B,0,0),_xlfn.XLOOKUP(A590,'VENDA MES'!E:E,'VENDA MES'!F:F,"0",0))/60</f>
        <v>1.1000000000000001</v>
      </c>
      <c r="D590" s="1">
        <f>SUM(_xlfn.XLOOKUP(A590,'VENDA MES'!A:A,'VENDA MES'!B:B,"0",0),_xlfn.XLOOKUP(MEDIDAS!A590,'VENDA MES'!E:E,'VENDA MES'!F:F,"0",0),_xlfn.XLOOKUP(A590,'VENDA MES'!H:H,'VENDA MES'!I:I,"0",0))/90</f>
        <v>0.92222222222222228</v>
      </c>
      <c r="E590" s="1">
        <f>SUM(_xlfn.XLOOKUP(A590,'VENDA MES'!A:A,'VENDA MES'!B:B,"0",0),_xlfn.XLOOKUP(MEDIDAS!A590,'VENDA MES'!E:E,'VENDA MES'!F:F,"0",0),_xlfn.XLOOKUP(MEDIDAS!A590,'VENDA MES'!H:H,'VENDA MES'!I:I,"0",0),_xlfn.XLOOKUP(MEDIDAS!A590,'VENDA MES'!K:K,'VENDA MES'!L:L,"0",0))/120</f>
        <v>1.2583333333333333</v>
      </c>
      <c r="H590" s="10" t="s">
        <v>586</v>
      </c>
      <c r="I590">
        <v>36</v>
      </c>
      <c r="J590" s="7">
        <v>36</v>
      </c>
      <c r="K590" s="7">
        <v>72</v>
      </c>
      <c r="L590" s="7">
        <v>90</v>
      </c>
    </row>
    <row r="591" spans="1:12">
      <c r="A591" t="s">
        <v>587</v>
      </c>
      <c r="B591" s="1">
        <f>_xlfn.XLOOKUP(A591,'VENDA MES'!A:A,'VENDA MES'!B:B,"0",0)/30</f>
        <v>0.8666666666666667</v>
      </c>
      <c r="C591" s="1">
        <f>SUM(_xlfn.XLOOKUP(A591,'VENDA MES'!A:A,'VENDA MES'!B:B,0,0),_xlfn.XLOOKUP(A591,'VENDA MES'!E:E,'VENDA MES'!F:F,"0",0))/60</f>
        <v>1.4166666666666667</v>
      </c>
      <c r="D591" s="1">
        <f>SUM(_xlfn.XLOOKUP(A591,'VENDA MES'!A:A,'VENDA MES'!B:B,"0",0),_xlfn.XLOOKUP(MEDIDAS!A591,'VENDA MES'!E:E,'VENDA MES'!F:F,"0",0),_xlfn.XLOOKUP(A591,'VENDA MES'!H:H,'VENDA MES'!I:I,"0",0))/90</f>
        <v>2</v>
      </c>
      <c r="E591" s="1">
        <f>SUM(_xlfn.XLOOKUP(A591,'VENDA MES'!A:A,'VENDA MES'!B:B,"0",0),_xlfn.XLOOKUP(MEDIDAS!A591,'VENDA MES'!E:E,'VENDA MES'!F:F,"0",0),_xlfn.XLOOKUP(MEDIDAS!A591,'VENDA MES'!H:H,'VENDA MES'!I:I,"0",0),_xlfn.XLOOKUP(MEDIDAS!A591,'VENDA MES'!K:K,'VENDA MES'!L:L,"0",0))/120</f>
        <v>1.8833333333333333</v>
      </c>
      <c r="H591" s="10" t="s">
        <v>587</v>
      </c>
      <c r="I591">
        <v>36</v>
      </c>
      <c r="J591" s="7">
        <v>36</v>
      </c>
      <c r="K591" s="7">
        <v>72</v>
      </c>
      <c r="L591" s="7">
        <v>90</v>
      </c>
    </row>
    <row r="592" spans="1:12">
      <c r="A592" t="s">
        <v>588</v>
      </c>
      <c r="B592" s="1">
        <f>_xlfn.XLOOKUP(A592,'VENDA MES'!A:A,'VENDA MES'!B:B,"0",0)/30</f>
        <v>0.46666666666666667</v>
      </c>
      <c r="C592" s="1">
        <f>SUM(_xlfn.XLOOKUP(A592,'VENDA MES'!A:A,'VENDA MES'!B:B,0,0),_xlfn.XLOOKUP(A592,'VENDA MES'!E:E,'VENDA MES'!F:F,"0",0))/60</f>
        <v>0.9</v>
      </c>
      <c r="D592" s="1">
        <f>SUM(_xlfn.XLOOKUP(A592,'VENDA MES'!A:A,'VENDA MES'!B:B,"0",0),_xlfn.XLOOKUP(MEDIDAS!A592,'VENDA MES'!E:E,'VENDA MES'!F:F,"0",0),_xlfn.XLOOKUP(A592,'VENDA MES'!H:H,'VENDA MES'!I:I,"0",0))/90</f>
        <v>0.83333333333333337</v>
      </c>
      <c r="E592" s="1">
        <f>SUM(_xlfn.XLOOKUP(A592,'VENDA MES'!A:A,'VENDA MES'!B:B,"0",0),_xlfn.XLOOKUP(MEDIDAS!A592,'VENDA MES'!E:E,'VENDA MES'!F:F,"0",0),_xlfn.XLOOKUP(MEDIDAS!A592,'VENDA MES'!H:H,'VENDA MES'!I:I,"0",0),_xlfn.XLOOKUP(MEDIDAS!A592,'VENDA MES'!K:K,'VENDA MES'!L:L,"0",0))/120</f>
        <v>1.2416666666666667</v>
      </c>
      <c r="H592" s="10" t="s">
        <v>588</v>
      </c>
      <c r="I592">
        <v>36</v>
      </c>
      <c r="J592" s="7">
        <v>36</v>
      </c>
      <c r="K592" s="7">
        <v>72</v>
      </c>
      <c r="L592" s="7">
        <v>90</v>
      </c>
    </row>
    <row r="593" spans="1:12">
      <c r="A593" t="s">
        <v>589</v>
      </c>
      <c r="B593" s="1">
        <f>_xlfn.XLOOKUP(A593,'VENDA MES'!A:A,'VENDA MES'!B:B,"0",0)/30</f>
        <v>1.1666666666666667</v>
      </c>
      <c r="C593" s="1">
        <f>SUM(_xlfn.XLOOKUP(A593,'VENDA MES'!A:A,'VENDA MES'!B:B,0,0),_xlfn.XLOOKUP(A593,'VENDA MES'!E:E,'VENDA MES'!F:F,"0",0))/60</f>
        <v>1.5833333333333333</v>
      </c>
      <c r="D593" s="1">
        <f>SUM(_xlfn.XLOOKUP(A593,'VENDA MES'!A:A,'VENDA MES'!B:B,"0",0),_xlfn.XLOOKUP(MEDIDAS!A593,'VENDA MES'!E:E,'VENDA MES'!F:F,"0",0),_xlfn.XLOOKUP(A593,'VENDA MES'!H:H,'VENDA MES'!I:I,"0",0))/90</f>
        <v>1.711111111111111</v>
      </c>
      <c r="E593" s="1">
        <f>SUM(_xlfn.XLOOKUP(A593,'VENDA MES'!A:A,'VENDA MES'!B:B,"0",0),_xlfn.XLOOKUP(MEDIDAS!A593,'VENDA MES'!E:E,'VENDA MES'!F:F,"0",0),_xlfn.XLOOKUP(MEDIDAS!A593,'VENDA MES'!H:H,'VENDA MES'!I:I,"0",0),_xlfn.XLOOKUP(MEDIDAS!A593,'VENDA MES'!K:K,'VENDA MES'!L:L,"0",0))/120</f>
        <v>1.9666666666666666</v>
      </c>
      <c r="H593" s="10" t="s">
        <v>589</v>
      </c>
      <c r="I593">
        <v>36</v>
      </c>
      <c r="J593" s="7">
        <v>36</v>
      </c>
      <c r="K593" s="7">
        <v>72</v>
      </c>
      <c r="L593" s="7">
        <v>90</v>
      </c>
    </row>
    <row r="594" spans="1:12">
      <c r="A594" t="s">
        <v>590</v>
      </c>
      <c r="B594" s="1">
        <f>_xlfn.XLOOKUP(A594,'VENDA MES'!A:A,'VENDA MES'!B:B,"0",0)/30</f>
        <v>0.8</v>
      </c>
      <c r="C594" s="1">
        <f>SUM(_xlfn.XLOOKUP(A594,'VENDA MES'!A:A,'VENDA MES'!B:B,0,0),_xlfn.XLOOKUP(A594,'VENDA MES'!E:E,'VENDA MES'!F:F,"0",0))/60</f>
        <v>1.0833333333333333</v>
      </c>
      <c r="D594" s="1">
        <f>SUM(_xlfn.XLOOKUP(A594,'VENDA MES'!A:A,'VENDA MES'!B:B,"0",0),_xlfn.XLOOKUP(MEDIDAS!A594,'VENDA MES'!E:E,'VENDA MES'!F:F,"0",0),_xlfn.XLOOKUP(A594,'VENDA MES'!H:H,'VENDA MES'!I:I,"0",0))/90</f>
        <v>1.0333333333333334</v>
      </c>
      <c r="E594" s="1">
        <f>SUM(_xlfn.XLOOKUP(A594,'VENDA MES'!A:A,'VENDA MES'!B:B,"0",0),_xlfn.XLOOKUP(MEDIDAS!A594,'VENDA MES'!E:E,'VENDA MES'!F:F,"0",0),_xlfn.XLOOKUP(MEDIDAS!A594,'VENDA MES'!H:H,'VENDA MES'!I:I,"0",0),_xlfn.XLOOKUP(MEDIDAS!A594,'VENDA MES'!K:K,'VENDA MES'!L:L,"0",0))/120</f>
        <v>1.375</v>
      </c>
      <c r="H594" s="10" t="s">
        <v>590</v>
      </c>
      <c r="I594">
        <v>8</v>
      </c>
      <c r="J594" s="7">
        <v>8</v>
      </c>
      <c r="K594" s="7">
        <v>16</v>
      </c>
      <c r="L594" s="7">
        <v>20</v>
      </c>
    </row>
    <row r="595" spans="1:12">
      <c r="A595" t="s">
        <v>591</v>
      </c>
      <c r="B595" s="1">
        <f>_xlfn.XLOOKUP(A595,'VENDA MES'!A:A,'VENDA MES'!B:B,"0",0)/30</f>
        <v>0.26666666666666666</v>
      </c>
      <c r="C595" s="1">
        <f>SUM(_xlfn.XLOOKUP(A595,'VENDA MES'!A:A,'VENDA MES'!B:B,0,0),_xlfn.XLOOKUP(A595,'VENDA MES'!E:E,'VENDA MES'!F:F,"0",0))/60</f>
        <v>0.66666666666666663</v>
      </c>
      <c r="D595" s="1">
        <f>SUM(_xlfn.XLOOKUP(A595,'VENDA MES'!A:A,'VENDA MES'!B:B,"0",0),_xlfn.XLOOKUP(MEDIDAS!A595,'VENDA MES'!E:E,'VENDA MES'!F:F,"0",0),_xlfn.XLOOKUP(A595,'VENDA MES'!H:H,'VENDA MES'!I:I,"0",0))/90</f>
        <v>1.2222222222222223</v>
      </c>
      <c r="E595" s="1">
        <f>SUM(_xlfn.XLOOKUP(A595,'VENDA MES'!A:A,'VENDA MES'!B:B,"0",0),_xlfn.XLOOKUP(MEDIDAS!A595,'VENDA MES'!E:E,'VENDA MES'!F:F,"0",0),_xlfn.XLOOKUP(MEDIDAS!A595,'VENDA MES'!H:H,'VENDA MES'!I:I,"0",0),_xlfn.XLOOKUP(MEDIDAS!A595,'VENDA MES'!K:K,'VENDA MES'!L:L,"0",0))/120</f>
        <v>1.4833333333333334</v>
      </c>
      <c r="H595" s="10" t="s">
        <v>591</v>
      </c>
      <c r="I595">
        <v>8</v>
      </c>
      <c r="J595" s="7">
        <v>8</v>
      </c>
      <c r="K595" s="7">
        <v>16</v>
      </c>
      <c r="L595" s="7">
        <v>20</v>
      </c>
    </row>
    <row r="596" spans="1:12">
      <c r="A596" t="s">
        <v>592</v>
      </c>
      <c r="B596" s="1">
        <f>_xlfn.XLOOKUP(A596,'VENDA MES'!A:A,'VENDA MES'!B:B,"0",0)/30</f>
        <v>0.5</v>
      </c>
      <c r="C596" s="1">
        <f>SUM(_xlfn.XLOOKUP(A596,'VENDA MES'!A:A,'VENDA MES'!B:B,0,0),_xlfn.XLOOKUP(A596,'VENDA MES'!E:E,'VENDA MES'!F:F,"0",0))/60</f>
        <v>0.95</v>
      </c>
      <c r="D596" s="1">
        <f>SUM(_xlfn.XLOOKUP(A596,'VENDA MES'!A:A,'VENDA MES'!B:B,"0",0),_xlfn.XLOOKUP(MEDIDAS!A596,'VENDA MES'!E:E,'VENDA MES'!F:F,"0",0),_xlfn.XLOOKUP(A596,'VENDA MES'!H:H,'VENDA MES'!I:I,"0",0))/90</f>
        <v>1.3222222222222222</v>
      </c>
      <c r="E596" s="1">
        <f>SUM(_xlfn.XLOOKUP(A596,'VENDA MES'!A:A,'VENDA MES'!B:B,"0",0),_xlfn.XLOOKUP(MEDIDAS!A596,'VENDA MES'!E:E,'VENDA MES'!F:F,"0",0),_xlfn.XLOOKUP(MEDIDAS!A596,'VENDA MES'!H:H,'VENDA MES'!I:I,"0",0),_xlfn.XLOOKUP(MEDIDAS!A596,'VENDA MES'!K:K,'VENDA MES'!L:L,"0",0))/120</f>
        <v>1.45</v>
      </c>
      <c r="H596" s="10" t="s">
        <v>592</v>
      </c>
      <c r="I596">
        <v>8</v>
      </c>
      <c r="J596" s="7">
        <v>8</v>
      </c>
      <c r="K596" s="7">
        <v>16</v>
      </c>
      <c r="L596" s="7">
        <v>20</v>
      </c>
    </row>
    <row r="597" spans="1:12">
      <c r="A597" t="s">
        <v>594</v>
      </c>
      <c r="B597" s="1">
        <f>_xlfn.XLOOKUP(A597,'VENDA MES'!A:A,'VENDA MES'!B:B,"0",0)/30</f>
        <v>0.96666666666666667</v>
      </c>
      <c r="C597" s="1">
        <f>SUM(_xlfn.XLOOKUP(A597,'VENDA MES'!A:A,'VENDA MES'!B:B,0,0),_xlfn.XLOOKUP(A597,'VENDA MES'!E:E,'VENDA MES'!F:F,"0",0))/60</f>
        <v>1.5666666666666667</v>
      </c>
      <c r="D597" s="1">
        <f>SUM(_xlfn.XLOOKUP(A597,'VENDA MES'!A:A,'VENDA MES'!B:B,"0",0),_xlfn.XLOOKUP(MEDIDAS!A597,'VENDA MES'!E:E,'VENDA MES'!F:F,"0",0),_xlfn.XLOOKUP(A597,'VENDA MES'!H:H,'VENDA MES'!I:I,"0",0))/90</f>
        <v>1.7444444444444445</v>
      </c>
      <c r="E597" s="1">
        <f>SUM(_xlfn.XLOOKUP(A597,'VENDA MES'!A:A,'VENDA MES'!B:B,"0",0),_xlfn.XLOOKUP(MEDIDAS!A597,'VENDA MES'!E:E,'VENDA MES'!F:F,"0",0),_xlfn.XLOOKUP(MEDIDAS!A597,'VENDA MES'!H:H,'VENDA MES'!I:I,"0",0),_xlfn.XLOOKUP(MEDIDAS!A597,'VENDA MES'!K:K,'VENDA MES'!L:L,"0",0))/120</f>
        <v>1.6833333333333333</v>
      </c>
      <c r="H597" s="10" t="s">
        <v>594</v>
      </c>
      <c r="I597">
        <v>8</v>
      </c>
      <c r="J597" s="7">
        <v>8</v>
      </c>
      <c r="K597" s="7">
        <v>16</v>
      </c>
      <c r="L597" s="7">
        <v>20</v>
      </c>
    </row>
    <row r="598" spans="1:12">
      <c r="A598" t="s">
        <v>595</v>
      </c>
      <c r="B598" s="1">
        <f>_xlfn.XLOOKUP(A598,'VENDA MES'!A:A,'VENDA MES'!B:B,"0",0)/30</f>
        <v>1.3333333333333333</v>
      </c>
      <c r="C598" s="1">
        <f>SUM(_xlfn.XLOOKUP(A598,'VENDA MES'!A:A,'VENDA MES'!B:B,0,0),_xlfn.XLOOKUP(A598,'VENDA MES'!E:E,'VENDA MES'!F:F,"0",0))/60</f>
        <v>1.6166666666666667</v>
      </c>
      <c r="D598" s="1">
        <f>SUM(_xlfn.XLOOKUP(A598,'VENDA MES'!A:A,'VENDA MES'!B:B,"0",0),_xlfn.XLOOKUP(MEDIDAS!A598,'VENDA MES'!E:E,'VENDA MES'!F:F,"0",0),_xlfn.XLOOKUP(A598,'VENDA MES'!H:H,'VENDA MES'!I:I,"0",0))/90</f>
        <v>1.6111111111111112</v>
      </c>
      <c r="E598" s="1">
        <f>SUM(_xlfn.XLOOKUP(A598,'VENDA MES'!A:A,'VENDA MES'!B:B,"0",0),_xlfn.XLOOKUP(MEDIDAS!A598,'VENDA MES'!E:E,'VENDA MES'!F:F,"0",0),_xlfn.XLOOKUP(MEDIDAS!A598,'VENDA MES'!H:H,'VENDA MES'!I:I,"0",0),_xlfn.XLOOKUP(MEDIDAS!A598,'VENDA MES'!K:K,'VENDA MES'!L:L,"0",0))/120</f>
        <v>1.65</v>
      </c>
      <c r="H598" s="10" t="s">
        <v>595</v>
      </c>
      <c r="I598">
        <v>8</v>
      </c>
      <c r="J598" s="7">
        <v>8</v>
      </c>
      <c r="K598" s="7">
        <v>16</v>
      </c>
      <c r="L598" s="7">
        <v>20</v>
      </c>
    </row>
    <row r="599" spans="1:12">
      <c r="A599" t="s">
        <v>659</v>
      </c>
      <c r="B599" s="1">
        <f>_xlfn.XLOOKUP(A599,'VENDA MES'!A:A,'VENDA MES'!B:B,"0",0)/30</f>
        <v>0</v>
      </c>
      <c r="C599" s="1">
        <f>SUM(_xlfn.XLOOKUP(A599,'VENDA MES'!A:A,'VENDA MES'!B:B,0,0),_xlfn.XLOOKUP(A599,'VENDA MES'!E:E,'VENDA MES'!F:F,"0",0))/60</f>
        <v>0.48333333333333334</v>
      </c>
      <c r="D599" s="1">
        <f>SUM(_xlfn.XLOOKUP(A599,'VENDA MES'!A:A,'VENDA MES'!B:B,"0",0),_xlfn.XLOOKUP(MEDIDAS!A599,'VENDA MES'!E:E,'VENDA MES'!F:F,"0",0),_xlfn.XLOOKUP(A599,'VENDA MES'!H:H,'VENDA MES'!I:I,"0",0))/90</f>
        <v>0.81111111111111112</v>
      </c>
      <c r="E599" s="1">
        <f>SUM(_xlfn.XLOOKUP(A599,'VENDA MES'!A:A,'VENDA MES'!B:B,"0",0),_xlfn.XLOOKUP(MEDIDAS!A599,'VENDA MES'!E:E,'VENDA MES'!F:F,"0",0),_xlfn.XLOOKUP(MEDIDAS!A599,'VENDA MES'!H:H,'VENDA MES'!I:I,"0",0),_xlfn.XLOOKUP(MEDIDAS!A599,'VENDA MES'!K:K,'VENDA MES'!L:L,"0",0))/120</f>
        <v>1.1416666666666666</v>
      </c>
      <c r="H599" s="10" t="s">
        <v>659</v>
      </c>
      <c r="I599">
        <v>8</v>
      </c>
      <c r="J599" s="7">
        <v>8</v>
      </c>
      <c r="K599" s="7">
        <v>16</v>
      </c>
      <c r="L599" s="7">
        <v>20</v>
      </c>
    </row>
    <row r="600" spans="1:12">
      <c r="A600" t="s">
        <v>596</v>
      </c>
      <c r="B600" s="1">
        <f>_xlfn.XLOOKUP(A600,'VENDA MES'!A:A,'VENDA MES'!B:B,"0",0)/30</f>
        <v>0.9</v>
      </c>
      <c r="C600" s="1">
        <f>SUM(_xlfn.XLOOKUP(A600,'VENDA MES'!A:A,'VENDA MES'!B:B,0,0),_xlfn.XLOOKUP(A600,'VENDA MES'!E:E,'VENDA MES'!F:F,"0",0))/60</f>
        <v>1.5833333333333333</v>
      </c>
      <c r="D600" s="1">
        <f>SUM(_xlfn.XLOOKUP(A600,'VENDA MES'!A:A,'VENDA MES'!B:B,"0",0),_xlfn.XLOOKUP(MEDIDAS!A600,'VENDA MES'!E:E,'VENDA MES'!F:F,"0",0),_xlfn.XLOOKUP(A600,'VENDA MES'!H:H,'VENDA MES'!I:I,"0",0))/90</f>
        <v>2.0666666666666669</v>
      </c>
      <c r="E600" s="1">
        <f>SUM(_xlfn.XLOOKUP(A600,'VENDA MES'!A:A,'VENDA MES'!B:B,"0",0),_xlfn.XLOOKUP(MEDIDAS!A600,'VENDA MES'!E:E,'VENDA MES'!F:F,"0",0),_xlfn.XLOOKUP(MEDIDAS!A600,'VENDA MES'!H:H,'VENDA MES'!I:I,"0",0),_xlfn.XLOOKUP(MEDIDAS!A600,'VENDA MES'!K:K,'VENDA MES'!L:L,"0",0))/120</f>
        <v>2.1333333333333333</v>
      </c>
      <c r="H600" s="10" t="s">
        <v>596</v>
      </c>
      <c r="I600">
        <v>8</v>
      </c>
      <c r="J600" s="7">
        <v>8</v>
      </c>
      <c r="K600" s="7">
        <v>16</v>
      </c>
      <c r="L600" s="7">
        <v>20</v>
      </c>
    </row>
    <row r="601" spans="1:12">
      <c r="A601" t="s">
        <v>597</v>
      </c>
      <c r="B601" s="1">
        <f>_xlfn.XLOOKUP(A601,'VENDA MES'!A:A,'VENDA MES'!B:B,"0",0)/30</f>
        <v>0.7</v>
      </c>
      <c r="C601" s="1">
        <f>SUM(_xlfn.XLOOKUP(A601,'VENDA MES'!A:A,'VENDA MES'!B:B,0,0),_xlfn.XLOOKUP(A601,'VENDA MES'!E:E,'VENDA MES'!F:F,"0",0))/60</f>
        <v>1.1166666666666667</v>
      </c>
      <c r="D601" s="1">
        <f>SUM(_xlfn.XLOOKUP(A601,'VENDA MES'!A:A,'VENDA MES'!B:B,"0",0),_xlfn.XLOOKUP(MEDIDAS!A601,'VENDA MES'!E:E,'VENDA MES'!F:F,"0",0),_xlfn.XLOOKUP(A601,'VENDA MES'!H:H,'VENDA MES'!I:I,"0",0))/90</f>
        <v>1.1777777777777778</v>
      </c>
      <c r="E601" s="1">
        <f>SUM(_xlfn.XLOOKUP(A601,'VENDA MES'!A:A,'VENDA MES'!B:B,"0",0),_xlfn.XLOOKUP(MEDIDAS!A601,'VENDA MES'!E:E,'VENDA MES'!F:F,"0",0),_xlfn.XLOOKUP(MEDIDAS!A601,'VENDA MES'!H:H,'VENDA MES'!I:I,"0",0),_xlfn.XLOOKUP(MEDIDAS!A601,'VENDA MES'!K:K,'VENDA MES'!L:L,"0",0))/120</f>
        <v>1.6583333333333334</v>
      </c>
      <c r="H601" s="10" t="s">
        <v>597</v>
      </c>
      <c r="I601">
        <v>8</v>
      </c>
      <c r="J601" s="7">
        <v>8</v>
      </c>
      <c r="K601" s="7">
        <v>16</v>
      </c>
      <c r="L601" s="7">
        <v>20</v>
      </c>
    </row>
    <row r="602" spans="1:12">
      <c r="A602" t="s">
        <v>598</v>
      </c>
      <c r="B602" s="1">
        <f>_xlfn.XLOOKUP(A602,'VENDA MES'!A:A,'VENDA MES'!B:B,"0",0)/30</f>
        <v>6.6666666666666666E-2</v>
      </c>
      <c r="C602" s="1">
        <f>SUM(_xlfn.XLOOKUP(A602,'VENDA MES'!A:A,'VENDA MES'!B:B,0,0),_xlfn.XLOOKUP(A602,'VENDA MES'!E:E,'VENDA MES'!F:F,"0",0))/60</f>
        <v>1.0666666666666667</v>
      </c>
      <c r="D602" s="1">
        <f>SUM(_xlfn.XLOOKUP(A602,'VENDA MES'!A:A,'VENDA MES'!B:B,"0",0),_xlfn.XLOOKUP(MEDIDAS!A602,'VENDA MES'!E:E,'VENDA MES'!F:F,"0",0),_xlfn.XLOOKUP(A602,'VENDA MES'!H:H,'VENDA MES'!I:I,"0",0))/90</f>
        <v>1.1111111111111112</v>
      </c>
      <c r="E602" s="1">
        <f>SUM(_xlfn.XLOOKUP(A602,'VENDA MES'!A:A,'VENDA MES'!B:B,"0",0),_xlfn.XLOOKUP(MEDIDAS!A602,'VENDA MES'!E:E,'VENDA MES'!F:F,"0",0),_xlfn.XLOOKUP(MEDIDAS!A602,'VENDA MES'!H:H,'VENDA MES'!I:I,"0",0),_xlfn.XLOOKUP(MEDIDAS!A602,'VENDA MES'!K:K,'VENDA MES'!L:L,"0",0))/120</f>
        <v>1.2583333333333333</v>
      </c>
      <c r="H602" s="10" t="s">
        <v>598</v>
      </c>
      <c r="I602">
        <v>8</v>
      </c>
      <c r="J602" s="7">
        <v>8</v>
      </c>
      <c r="K602" s="7">
        <v>16</v>
      </c>
      <c r="L602" s="7">
        <v>20</v>
      </c>
    </row>
    <row r="603" spans="1:12">
      <c r="A603" t="s">
        <v>599</v>
      </c>
      <c r="B603" s="1">
        <f>_xlfn.XLOOKUP(A603,'VENDA MES'!A:A,'VENDA MES'!B:B,"0",0)/30</f>
        <v>0.8</v>
      </c>
      <c r="C603" s="1">
        <f>SUM(_xlfn.XLOOKUP(A603,'VENDA MES'!A:A,'VENDA MES'!B:B,0,0),_xlfn.XLOOKUP(A603,'VENDA MES'!E:E,'VENDA MES'!F:F,"0",0))/60</f>
        <v>1.5</v>
      </c>
      <c r="D603" s="1">
        <f>SUM(_xlfn.XLOOKUP(A603,'VENDA MES'!A:A,'VENDA MES'!B:B,"0",0),_xlfn.XLOOKUP(MEDIDAS!A603,'VENDA MES'!E:E,'VENDA MES'!F:F,"0",0),_xlfn.XLOOKUP(A603,'VENDA MES'!H:H,'VENDA MES'!I:I,"0",0))/90</f>
        <v>1.7666666666666666</v>
      </c>
      <c r="E603" s="1">
        <f>SUM(_xlfn.XLOOKUP(A603,'VENDA MES'!A:A,'VENDA MES'!B:B,"0",0),_xlfn.XLOOKUP(MEDIDAS!A603,'VENDA MES'!E:E,'VENDA MES'!F:F,"0",0),_xlfn.XLOOKUP(MEDIDAS!A603,'VENDA MES'!H:H,'VENDA MES'!I:I,"0",0),_xlfn.XLOOKUP(MEDIDAS!A603,'VENDA MES'!K:K,'VENDA MES'!L:L,"0",0))/120</f>
        <v>1.75</v>
      </c>
      <c r="H603" s="10" t="s">
        <v>599</v>
      </c>
      <c r="I603">
        <v>8</v>
      </c>
      <c r="J603" s="7">
        <v>8</v>
      </c>
      <c r="K603" s="7">
        <v>16</v>
      </c>
      <c r="L603" s="7">
        <v>20</v>
      </c>
    </row>
    <row r="604" spans="1:12">
      <c r="A604" t="s">
        <v>600</v>
      </c>
      <c r="B604" s="1">
        <f>_xlfn.XLOOKUP(A604,'VENDA MES'!A:A,'VENDA MES'!B:B,"0",0)/30</f>
        <v>0.7</v>
      </c>
      <c r="C604" s="1">
        <f>SUM(_xlfn.XLOOKUP(A604,'VENDA MES'!A:A,'VENDA MES'!B:B,0,0),_xlfn.XLOOKUP(A604,'VENDA MES'!E:E,'VENDA MES'!F:F,"0",0))/60</f>
        <v>0.65</v>
      </c>
      <c r="D604" s="1">
        <f>SUM(_xlfn.XLOOKUP(A604,'VENDA MES'!A:A,'VENDA MES'!B:B,"0",0),_xlfn.XLOOKUP(MEDIDAS!A604,'VENDA MES'!E:E,'VENDA MES'!F:F,"0",0),_xlfn.XLOOKUP(A604,'VENDA MES'!H:H,'VENDA MES'!I:I,"0",0))/90</f>
        <v>0.8</v>
      </c>
      <c r="E604" s="1">
        <f>SUM(_xlfn.XLOOKUP(A604,'VENDA MES'!A:A,'VENDA MES'!B:B,"0",0),_xlfn.XLOOKUP(MEDIDAS!A604,'VENDA MES'!E:E,'VENDA MES'!F:F,"0",0),_xlfn.XLOOKUP(MEDIDAS!A604,'VENDA MES'!H:H,'VENDA MES'!I:I,"0",0),_xlfn.XLOOKUP(MEDIDAS!A604,'VENDA MES'!K:K,'VENDA MES'!L:L,"0",0))/120</f>
        <v>1.0916666666666666</v>
      </c>
      <c r="H604" s="10" t="s">
        <v>600</v>
      </c>
      <c r="I604">
        <v>12</v>
      </c>
      <c r="J604" s="7">
        <v>12</v>
      </c>
      <c r="K604" s="7">
        <v>24</v>
      </c>
      <c r="L604" s="7">
        <v>30</v>
      </c>
    </row>
    <row r="605" spans="1:12">
      <c r="A605" t="s">
        <v>601</v>
      </c>
      <c r="B605" s="1">
        <f>_xlfn.XLOOKUP(A605,'VENDA MES'!A:A,'VENDA MES'!B:B,"0",0)/30</f>
        <v>1.1666666666666667</v>
      </c>
      <c r="C605" s="1">
        <f>SUM(_xlfn.XLOOKUP(A605,'VENDA MES'!A:A,'VENDA MES'!B:B,0,0),_xlfn.XLOOKUP(A605,'VENDA MES'!E:E,'VENDA MES'!F:F,"0",0))/60</f>
        <v>1.2</v>
      </c>
      <c r="D605" s="1">
        <f>SUM(_xlfn.XLOOKUP(A605,'VENDA MES'!A:A,'VENDA MES'!B:B,"0",0),_xlfn.XLOOKUP(MEDIDAS!A605,'VENDA MES'!E:E,'VENDA MES'!F:F,"0",0),_xlfn.XLOOKUP(A605,'VENDA MES'!H:H,'VENDA MES'!I:I,"0",0))/90</f>
        <v>1.288888888888889</v>
      </c>
      <c r="E605" s="1">
        <f>SUM(_xlfn.XLOOKUP(A605,'VENDA MES'!A:A,'VENDA MES'!B:B,"0",0),_xlfn.XLOOKUP(MEDIDAS!A605,'VENDA MES'!E:E,'VENDA MES'!F:F,"0",0),_xlfn.XLOOKUP(MEDIDAS!A605,'VENDA MES'!H:H,'VENDA MES'!I:I,"0",0),_xlfn.XLOOKUP(MEDIDAS!A605,'VENDA MES'!K:K,'VENDA MES'!L:L,"0",0))/120</f>
        <v>1.55</v>
      </c>
      <c r="H605" s="10" t="s">
        <v>601</v>
      </c>
      <c r="I605">
        <v>12</v>
      </c>
      <c r="J605" s="7">
        <v>12</v>
      </c>
      <c r="K605" s="7">
        <v>24</v>
      </c>
      <c r="L605" s="7">
        <v>30</v>
      </c>
    </row>
    <row r="606" spans="1:12">
      <c r="A606" t="s">
        <v>602</v>
      </c>
      <c r="B606" s="1">
        <f>_xlfn.XLOOKUP(A606,'VENDA MES'!A:A,'VENDA MES'!B:B,"0",0)/30</f>
        <v>1.2333333333333334</v>
      </c>
      <c r="C606" s="1">
        <f>SUM(_xlfn.XLOOKUP(A606,'VENDA MES'!A:A,'VENDA MES'!B:B,0,0),_xlfn.XLOOKUP(A606,'VENDA MES'!E:E,'VENDA MES'!F:F,"0",0))/60</f>
        <v>1.85</v>
      </c>
      <c r="D606" s="1">
        <f>SUM(_xlfn.XLOOKUP(A606,'VENDA MES'!A:A,'VENDA MES'!B:B,"0",0),_xlfn.XLOOKUP(MEDIDAS!A606,'VENDA MES'!E:E,'VENDA MES'!F:F,"0",0),_xlfn.XLOOKUP(A606,'VENDA MES'!H:H,'VENDA MES'!I:I,"0",0))/90</f>
        <v>1.7333333333333334</v>
      </c>
      <c r="E606" s="1">
        <f>SUM(_xlfn.XLOOKUP(A606,'VENDA MES'!A:A,'VENDA MES'!B:B,"0",0),_xlfn.XLOOKUP(MEDIDAS!A606,'VENDA MES'!E:E,'VENDA MES'!F:F,"0",0),_xlfn.XLOOKUP(MEDIDAS!A606,'VENDA MES'!H:H,'VENDA MES'!I:I,"0",0),_xlfn.XLOOKUP(MEDIDAS!A606,'VENDA MES'!K:K,'VENDA MES'!L:L,"0",0))/120</f>
        <v>1.7666666666666666</v>
      </c>
      <c r="H606" s="10" t="s">
        <v>602</v>
      </c>
      <c r="I606">
        <v>12</v>
      </c>
      <c r="J606" s="7">
        <v>12</v>
      </c>
      <c r="K606" s="7">
        <v>24</v>
      </c>
      <c r="L606" s="7">
        <v>30</v>
      </c>
    </row>
    <row r="607" spans="1:12">
      <c r="A607" t="s">
        <v>603</v>
      </c>
      <c r="B607" s="1">
        <f>_xlfn.XLOOKUP(A607,'VENDA MES'!A:A,'VENDA MES'!B:B,"0",0)/30</f>
        <v>0.93333333333333335</v>
      </c>
      <c r="C607" s="1">
        <f>SUM(_xlfn.XLOOKUP(A607,'VENDA MES'!A:A,'VENDA MES'!B:B,0,0),_xlfn.XLOOKUP(A607,'VENDA MES'!E:E,'VENDA MES'!F:F,"0",0))/60</f>
        <v>1.5333333333333334</v>
      </c>
      <c r="D607" s="1">
        <f>SUM(_xlfn.XLOOKUP(A607,'VENDA MES'!A:A,'VENDA MES'!B:B,"0",0),_xlfn.XLOOKUP(MEDIDAS!A607,'VENDA MES'!E:E,'VENDA MES'!F:F,"0",0),_xlfn.XLOOKUP(A607,'VENDA MES'!H:H,'VENDA MES'!I:I,"0",0))/90</f>
        <v>1.4444444444444444</v>
      </c>
      <c r="E607" s="1">
        <f>SUM(_xlfn.XLOOKUP(A607,'VENDA MES'!A:A,'VENDA MES'!B:B,"0",0),_xlfn.XLOOKUP(MEDIDAS!A607,'VENDA MES'!E:E,'VENDA MES'!F:F,"0",0),_xlfn.XLOOKUP(MEDIDAS!A607,'VENDA MES'!H:H,'VENDA MES'!I:I,"0",0),_xlfn.XLOOKUP(MEDIDAS!A607,'VENDA MES'!K:K,'VENDA MES'!L:L,"0",0))/120</f>
        <v>1.9083333333333334</v>
      </c>
      <c r="H607" s="10" t="s">
        <v>603</v>
      </c>
      <c r="I607">
        <v>12</v>
      </c>
      <c r="J607" s="7">
        <v>12</v>
      </c>
      <c r="K607" s="7">
        <v>24</v>
      </c>
      <c r="L607" s="7">
        <v>30</v>
      </c>
    </row>
    <row r="608" spans="1:12">
      <c r="A608" t="s">
        <v>605</v>
      </c>
      <c r="B608" s="1">
        <f>_xlfn.XLOOKUP(A608,'VENDA MES'!A:A,'VENDA MES'!B:B,"0",0)/30</f>
        <v>0.7</v>
      </c>
      <c r="C608" s="1">
        <f>SUM(_xlfn.XLOOKUP(A608,'VENDA MES'!A:A,'VENDA MES'!B:B,0,0),_xlfn.XLOOKUP(A608,'VENDA MES'!E:E,'VENDA MES'!F:F,"0",0))/60</f>
        <v>1.7333333333333334</v>
      </c>
      <c r="D608" s="1">
        <f>SUM(_xlfn.XLOOKUP(A608,'VENDA MES'!A:A,'VENDA MES'!B:B,"0",0),_xlfn.XLOOKUP(MEDIDAS!A608,'VENDA MES'!E:E,'VENDA MES'!F:F,"0",0),_xlfn.XLOOKUP(A608,'VENDA MES'!H:H,'VENDA MES'!I:I,"0",0))/90</f>
        <v>1.4333333333333333</v>
      </c>
      <c r="E608" s="1">
        <f>SUM(_xlfn.XLOOKUP(A608,'VENDA MES'!A:A,'VENDA MES'!B:B,"0",0),_xlfn.XLOOKUP(MEDIDAS!A608,'VENDA MES'!E:E,'VENDA MES'!F:F,"0",0),_xlfn.XLOOKUP(MEDIDAS!A608,'VENDA MES'!H:H,'VENDA MES'!I:I,"0",0),_xlfn.XLOOKUP(MEDIDAS!A608,'VENDA MES'!K:K,'VENDA MES'!L:L,"0",0))/120</f>
        <v>1.5166666666666666</v>
      </c>
      <c r="H608" s="10" t="s">
        <v>605</v>
      </c>
      <c r="I608">
        <v>12</v>
      </c>
      <c r="J608" s="7">
        <v>12</v>
      </c>
      <c r="K608" s="7">
        <v>24</v>
      </c>
      <c r="L608" s="7">
        <v>30</v>
      </c>
    </row>
    <row r="609" spans="1:12">
      <c r="A609" t="s">
        <v>670</v>
      </c>
      <c r="B609" s="1">
        <f>_xlfn.XLOOKUP(A609,'VENDA MES'!A:A,'VENDA MES'!B:B,"0",0)/30</f>
        <v>0</v>
      </c>
      <c r="C609" s="1">
        <f>SUM(_xlfn.XLOOKUP(A609,'VENDA MES'!A:A,'VENDA MES'!B:B,0,0),_xlfn.XLOOKUP(A609,'VENDA MES'!E:E,'VENDA MES'!F:F,"0",0))/60</f>
        <v>1.0666666666666667</v>
      </c>
      <c r="D609" s="1">
        <f>SUM(_xlfn.XLOOKUP(A609,'VENDA MES'!A:A,'VENDA MES'!B:B,"0",0),_xlfn.XLOOKUP(MEDIDAS!A609,'VENDA MES'!E:E,'VENDA MES'!F:F,"0",0),_xlfn.XLOOKUP(A609,'VENDA MES'!H:H,'VENDA MES'!I:I,"0",0))/90</f>
        <v>1.2333333333333334</v>
      </c>
      <c r="E609" s="1">
        <f>SUM(_xlfn.XLOOKUP(A609,'VENDA MES'!A:A,'VENDA MES'!B:B,"0",0),_xlfn.XLOOKUP(MEDIDAS!A609,'VENDA MES'!E:E,'VENDA MES'!F:F,"0",0),_xlfn.XLOOKUP(MEDIDAS!A609,'VENDA MES'!H:H,'VENDA MES'!I:I,"0",0),_xlfn.XLOOKUP(MEDIDAS!A609,'VENDA MES'!K:K,'VENDA MES'!L:L,"0",0))/120</f>
        <v>1.55</v>
      </c>
      <c r="H609" s="10" t="s">
        <v>670</v>
      </c>
      <c r="I609">
        <v>12</v>
      </c>
      <c r="J609" s="7">
        <v>12</v>
      </c>
      <c r="K609" s="7">
        <v>24</v>
      </c>
      <c r="L609" s="7">
        <v>30</v>
      </c>
    </row>
    <row r="610" spans="1:12">
      <c r="A610" t="s">
        <v>606</v>
      </c>
      <c r="B610" s="1">
        <f>_xlfn.XLOOKUP(A610,'VENDA MES'!A:A,'VENDA MES'!B:B,"0",0)/30</f>
        <v>0.66666666666666663</v>
      </c>
      <c r="C610" s="1">
        <f>SUM(_xlfn.XLOOKUP(A610,'VENDA MES'!A:A,'VENDA MES'!B:B,0,0),_xlfn.XLOOKUP(A610,'VENDA MES'!E:E,'VENDA MES'!F:F,"0",0))/60</f>
        <v>0.81666666666666665</v>
      </c>
      <c r="D610" s="1">
        <f>SUM(_xlfn.XLOOKUP(A610,'VENDA MES'!A:A,'VENDA MES'!B:B,"0",0),_xlfn.XLOOKUP(MEDIDAS!A610,'VENDA MES'!E:E,'VENDA MES'!F:F,"0",0),_xlfn.XLOOKUP(A610,'VENDA MES'!H:H,'VENDA MES'!I:I,"0",0))/90</f>
        <v>0.93333333333333335</v>
      </c>
      <c r="E610" s="1">
        <f>SUM(_xlfn.XLOOKUP(A610,'VENDA MES'!A:A,'VENDA MES'!B:B,"0",0),_xlfn.XLOOKUP(MEDIDAS!A610,'VENDA MES'!E:E,'VENDA MES'!F:F,"0",0),_xlfn.XLOOKUP(MEDIDAS!A610,'VENDA MES'!H:H,'VENDA MES'!I:I,"0",0),_xlfn.XLOOKUP(MEDIDAS!A610,'VENDA MES'!K:K,'VENDA MES'!L:L,"0",0))/120</f>
        <v>1.2666666666666666</v>
      </c>
      <c r="H610" s="10" t="s">
        <v>606</v>
      </c>
      <c r="I610">
        <v>12</v>
      </c>
      <c r="J610" s="7">
        <v>12</v>
      </c>
      <c r="K610" s="7">
        <v>24</v>
      </c>
      <c r="L610" s="7">
        <v>30</v>
      </c>
    </row>
    <row r="611" spans="1:12">
      <c r="A611" t="s">
        <v>607</v>
      </c>
      <c r="B611" s="1">
        <f>_xlfn.XLOOKUP(A611,'VENDA MES'!A:A,'VENDA MES'!B:B,"0",0)/30</f>
        <v>0.56666666666666665</v>
      </c>
      <c r="C611" s="1">
        <f>SUM(_xlfn.XLOOKUP(A611,'VENDA MES'!A:A,'VENDA MES'!B:B,0,0),_xlfn.XLOOKUP(A611,'VENDA MES'!E:E,'VENDA MES'!F:F,"0",0))/60</f>
        <v>1.5166666666666666</v>
      </c>
      <c r="D611" s="1">
        <f>SUM(_xlfn.XLOOKUP(A611,'VENDA MES'!A:A,'VENDA MES'!B:B,"0",0),_xlfn.XLOOKUP(MEDIDAS!A611,'VENDA MES'!E:E,'VENDA MES'!F:F,"0",0),_xlfn.XLOOKUP(A611,'VENDA MES'!H:H,'VENDA MES'!I:I,"0",0))/90</f>
        <v>1.4444444444444444</v>
      </c>
      <c r="E611" s="1">
        <f>SUM(_xlfn.XLOOKUP(A611,'VENDA MES'!A:A,'VENDA MES'!B:B,"0",0),_xlfn.XLOOKUP(MEDIDAS!A611,'VENDA MES'!E:E,'VENDA MES'!F:F,"0",0),_xlfn.XLOOKUP(MEDIDAS!A611,'VENDA MES'!H:H,'VENDA MES'!I:I,"0",0),_xlfn.XLOOKUP(MEDIDAS!A611,'VENDA MES'!K:K,'VENDA MES'!L:L,"0",0))/120</f>
        <v>1.65</v>
      </c>
      <c r="H611" s="10" t="s">
        <v>607</v>
      </c>
      <c r="I611">
        <v>12</v>
      </c>
      <c r="J611" s="7">
        <v>12</v>
      </c>
      <c r="K611" s="7">
        <v>24</v>
      </c>
      <c r="L611" s="7">
        <v>30</v>
      </c>
    </row>
    <row r="612" spans="1:12">
      <c r="A612" t="s">
        <v>608</v>
      </c>
      <c r="B612" s="1">
        <f>_xlfn.XLOOKUP(A612,'VENDA MES'!A:A,'VENDA MES'!B:B,"0",0)/30</f>
        <v>0.6333333333333333</v>
      </c>
      <c r="C612" s="1">
        <f>SUM(_xlfn.XLOOKUP(A612,'VENDA MES'!A:A,'VENDA MES'!B:B,0,0),_xlfn.XLOOKUP(A612,'VENDA MES'!E:E,'VENDA MES'!F:F,"0",0))/60</f>
        <v>1.8333333333333333</v>
      </c>
      <c r="D612" s="1">
        <f>SUM(_xlfn.XLOOKUP(A612,'VENDA MES'!A:A,'VENDA MES'!B:B,"0",0),_xlfn.XLOOKUP(MEDIDAS!A612,'VENDA MES'!E:E,'VENDA MES'!F:F,"0",0),_xlfn.XLOOKUP(A612,'VENDA MES'!H:H,'VENDA MES'!I:I,"0",0))/90</f>
        <v>1.5111111111111111</v>
      </c>
      <c r="E612" s="1">
        <f>SUM(_xlfn.XLOOKUP(A612,'VENDA MES'!A:A,'VENDA MES'!B:B,"0",0),_xlfn.XLOOKUP(MEDIDAS!A612,'VENDA MES'!E:E,'VENDA MES'!F:F,"0",0),_xlfn.XLOOKUP(MEDIDAS!A612,'VENDA MES'!H:H,'VENDA MES'!I:I,"0",0),_xlfn.XLOOKUP(MEDIDAS!A612,'VENDA MES'!K:K,'VENDA MES'!L:L,"0",0))/120</f>
        <v>1.575</v>
      </c>
      <c r="H612" s="10" t="s">
        <v>608</v>
      </c>
      <c r="I612">
        <v>12</v>
      </c>
      <c r="J612" s="7">
        <v>12</v>
      </c>
      <c r="K612" s="7">
        <v>24</v>
      </c>
      <c r="L612" s="7">
        <v>30</v>
      </c>
    </row>
    <row r="613" spans="1:12">
      <c r="A613" t="s">
        <v>609</v>
      </c>
      <c r="B613" s="1">
        <f>_xlfn.XLOOKUP(A613,'VENDA MES'!A:A,'VENDA MES'!B:B,"0",0)/30</f>
        <v>0.96666666666666667</v>
      </c>
      <c r="C613" s="1">
        <f>SUM(_xlfn.XLOOKUP(A613,'VENDA MES'!A:A,'VENDA MES'!B:B,0,0),_xlfn.XLOOKUP(A613,'VENDA MES'!E:E,'VENDA MES'!F:F,"0",0))/60</f>
        <v>1.05</v>
      </c>
      <c r="D613" s="1">
        <f>SUM(_xlfn.XLOOKUP(A613,'VENDA MES'!A:A,'VENDA MES'!B:B,"0",0),_xlfn.XLOOKUP(MEDIDAS!A613,'VENDA MES'!E:E,'VENDA MES'!F:F,"0",0),_xlfn.XLOOKUP(A613,'VENDA MES'!H:H,'VENDA MES'!I:I,"0",0))/90</f>
        <v>1.0333333333333334</v>
      </c>
      <c r="E613" s="1">
        <f>SUM(_xlfn.XLOOKUP(A613,'VENDA MES'!A:A,'VENDA MES'!B:B,"0",0),_xlfn.XLOOKUP(MEDIDAS!A613,'VENDA MES'!E:E,'VENDA MES'!F:F,"0",0),_xlfn.XLOOKUP(MEDIDAS!A613,'VENDA MES'!H:H,'VENDA MES'!I:I,"0",0),_xlfn.XLOOKUP(MEDIDAS!A613,'VENDA MES'!K:K,'VENDA MES'!L:L,"0",0))/120</f>
        <v>1.3416666666666666</v>
      </c>
      <c r="H613" s="10" t="s">
        <v>609</v>
      </c>
      <c r="I613">
        <v>12</v>
      </c>
      <c r="J613" s="7">
        <v>12</v>
      </c>
      <c r="K613" s="7">
        <v>24</v>
      </c>
      <c r="L613" s="7">
        <v>30</v>
      </c>
    </row>
    <row r="614" spans="1:12">
      <c r="A614" t="s">
        <v>610</v>
      </c>
      <c r="B614" s="1">
        <f>_xlfn.XLOOKUP(A614,'VENDA MES'!A:A,'VENDA MES'!B:B,"0",0)/30</f>
        <v>0.7</v>
      </c>
      <c r="C614" s="1">
        <f>SUM(_xlfn.XLOOKUP(A614,'VENDA MES'!A:A,'VENDA MES'!B:B,0,0),_xlfn.XLOOKUP(A614,'VENDA MES'!E:E,'VENDA MES'!F:F,"0",0))/60</f>
        <v>0.8</v>
      </c>
      <c r="D614" s="1">
        <f>SUM(_xlfn.XLOOKUP(A614,'VENDA MES'!A:A,'VENDA MES'!B:B,"0",0),_xlfn.XLOOKUP(MEDIDAS!A614,'VENDA MES'!E:E,'VENDA MES'!F:F,"0",0),_xlfn.XLOOKUP(A614,'VENDA MES'!H:H,'VENDA MES'!I:I,"0",0))/90</f>
        <v>0.82222222222222219</v>
      </c>
      <c r="E614" s="1">
        <f>SUM(_xlfn.XLOOKUP(A614,'VENDA MES'!A:A,'VENDA MES'!B:B,"0",0),_xlfn.XLOOKUP(MEDIDAS!A614,'VENDA MES'!E:E,'VENDA MES'!F:F,"0",0),_xlfn.XLOOKUP(MEDIDAS!A614,'VENDA MES'!H:H,'VENDA MES'!I:I,"0",0),_xlfn.XLOOKUP(MEDIDAS!A614,'VENDA MES'!K:K,'VENDA MES'!L:L,"0",0))/120</f>
        <v>1.3083333333333333</v>
      </c>
      <c r="H614" s="10" t="s">
        <v>610</v>
      </c>
      <c r="I614">
        <v>60</v>
      </c>
      <c r="J614" s="7">
        <v>60</v>
      </c>
      <c r="K614" s="7">
        <v>120</v>
      </c>
      <c r="L614" s="7">
        <v>150</v>
      </c>
    </row>
    <row r="615" spans="1:12">
      <c r="A615" t="s">
        <v>611</v>
      </c>
      <c r="B615" s="1">
        <f>_xlfn.XLOOKUP(A615,'VENDA MES'!A:A,'VENDA MES'!B:B,"0",0)/30</f>
        <v>1.1666666666666667</v>
      </c>
      <c r="C615" s="1">
        <f>SUM(_xlfn.XLOOKUP(A615,'VENDA MES'!A:A,'VENDA MES'!B:B,0,0),_xlfn.XLOOKUP(A615,'VENDA MES'!E:E,'VENDA MES'!F:F,"0",0))/60</f>
        <v>1.3166666666666667</v>
      </c>
      <c r="D615" s="1">
        <f>SUM(_xlfn.XLOOKUP(A615,'VENDA MES'!A:A,'VENDA MES'!B:B,"0",0),_xlfn.XLOOKUP(MEDIDAS!A615,'VENDA MES'!E:E,'VENDA MES'!F:F,"0",0),_xlfn.XLOOKUP(A615,'VENDA MES'!H:H,'VENDA MES'!I:I,"0",0))/90</f>
        <v>1.6777777777777778</v>
      </c>
      <c r="E615" s="1">
        <f>SUM(_xlfn.XLOOKUP(A615,'VENDA MES'!A:A,'VENDA MES'!B:B,"0",0),_xlfn.XLOOKUP(MEDIDAS!A615,'VENDA MES'!E:E,'VENDA MES'!F:F,"0",0),_xlfn.XLOOKUP(MEDIDAS!A615,'VENDA MES'!H:H,'VENDA MES'!I:I,"0",0),_xlfn.XLOOKUP(MEDIDAS!A615,'VENDA MES'!K:K,'VENDA MES'!L:L,"0",0))/120</f>
        <v>2.0583333333333331</v>
      </c>
      <c r="H615" s="10" t="s">
        <v>611</v>
      </c>
      <c r="I615">
        <v>60</v>
      </c>
      <c r="J615" s="7">
        <v>60</v>
      </c>
      <c r="K615" s="7">
        <v>120</v>
      </c>
      <c r="L615" s="7">
        <v>150</v>
      </c>
    </row>
    <row r="616" spans="1:12">
      <c r="A616" t="s">
        <v>612</v>
      </c>
      <c r="B616" s="1">
        <f>_xlfn.XLOOKUP(A616,'VENDA MES'!A:A,'VENDA MES'!B:B,"0",0)/30</f>
        <v>0.4</v>
      </c>
      <c r="C616" s="1">
        <f>SUM(_xlfn.XLOOKUP(A616,'VENDA MES'!A:A,'VENDA MES'!B:B,0,0),_xlfn.XLOOKUP(A616,'VENDA MES'!E:E,'VENDA MES'!F:F,"0",0))/60</f>
        <v>0.83333333333333337</v>
      </c>
      <c r="D616" s="1">
        <f>SUM(_xlfn.XLOOKUP(A616,'VENDA MES'!A:A,'VENDA MES'!B:B,"0",0),_xlfn.XLOOKUP(MEDIDAS!A616,'VENDA MES'!E:E,'VENDA MES'!F:F,"0",0),_xlfn.XLOOKUP(A616,'VENDA MES'!H:H,'VENDA MES'!I:I,"0",0))/90</f>
        <v>1.211111111111111</v>
      </c>
      <c r="E616" s="1">
        <f>SUM(_xlfn.XLOOKUP(A616,'VENDA MES'!A:A,'VENDA MES'!B:B,"0",0),_xlfn.XLOOKUP(MEDIDAS!A616,'VENDA MES'!E:E,'VENDA MES'!F:F,"0",0),_xlfn.XLOOKUP(MEDIDAS!A616,'VENDA MES'!H:H,'VENDA MES'!I:I,"0",0),_xlfn.XLOOKUP(MEDIDAS!A616,'VENDA MES'!K:K,'VENDA MES'!L:L,"0",0))/120</f>
        <v>1.5916666666666666</v>
      </c>
      <c r="H616" s="10" t="s">
        <v>612</v>
      </c>
      <c r="I616">
        <v>60</v>
      </c>
      <c r="J616" s="7">
        <v>60</v>
      </c>
      <c r="K616" s="7">
        <v>120</v>
      </c>
      <c r="L616" s="7">
        <v>150</v>
      </c>
    </row>
    <row r="617" spans="1:12">
      <c r="A617" t="s">
        <v>613</v>
      </c>
      <c r="B617" s="1">
        <f>_xlfn.XLOOKUP(A617,'VENDA MES'!A:A,'VENDA MES'!B:B,"0",0)/30</f>
        <v>0.73333333333333328</v>
      </c>
      <c r="C617" s="1">
        <f>SUM(_xlfn.XLOOKUP(A617,'VENDA MES'!A:A,'VENDA MES'!B:B,0,0),_xlfn.XLOOKUP(A617,'VENDA MES'!E:E,'VENDA MES'!F:F,"0",0))/60</f>
        <v>0.95</v>
      </c>
      <c r="D617" s="1">
        <f>SUM(_xlfn.XLOOKUP(A617,'VENDA MES'!A:A,'VENDA MES'!B:B,"0",0),_xlfn.XLOOKUP(MEDIDAS!A617,'VENDA MES'!E:E,'VENDA MES'!F:F,"0",0),_xlfn.XLOOKUP(A617,'VENDA MES'!H:H,'VENDA MES'!I:I,"0",0))/90</f>
        <v>1.5444444444444445</v>
      </c>
      <c r="E617" s="1">
        <f>SUM(_xlfn.XLOOKUP(A617,'VENDA MES'!A:A,'VENDA MES'!B:B,"0",0),_xlfn.XLOOKUP(MEDIDAS!A617,'VENDA MES'!E:E,'VENDA MES'!F:F,"0",0),_xlfn.XLOOKUP(MEDIDAS!A617,'VENDA MES'!H:H,'VENDA MES'!I:I,"0",0),_xlfn.XLOOKUP(MEDIDAS!A617,'VENDA MES'!K:K,'VENDA MES'!L:L,"0",0))/120</f>
        <v>1.55</v>
      </c>
      <c r="H617" s="10" t="s">
        <v>613</v>
      </c>
      <c r="I617">
        <v>60</v>
      </c>
      <c r="J617" s="7">
        <v>60</v>
      </c>
      <c r="K617" s="7">
        <v>120</v>
      </c>
      <c r="L617" s="7">
        <v>150</v>
      </c>
    </row>
    <row r="618" spans="1:12">
      <c r="A618" t="s">
        <v>614</v>
      </c>
      <c r="B618" s="1">
        <f>_xlfn.XLOOKUP(A618,'VENDA MES'!A:A,'VENDA MES'!B:B,"0",0)/30</f>
        <v>0.73333333333333328</v>
      </c>
      <c r="C618" s="1">
        <f>SUM(_xlfn.XLOOKUP(A618,'VENDA MES'!A:A,'VENDA MES'!B:B,0,0),_xlfn.XLOOKUP(A618,'VENDA MES'!E:E,'VENDA MES'!F:F,"0",0))/60</f>
        <v>1.3333333333333333</v>
      </c>
      <c r="D618" s="1">
        <f>SUM(_xlfn.XLOOKUP(A618,'VENDA MES'!A:A,'VENDA MES'!B:B,"0",0),_xlfn.XLOOKUP(MEDIDAS!A618,'VENDA MES'!E:E,'VENDA MES'!F:F,"0",0),_xlfn.XLOOKUP(A618,'VENDA MES'!H:H,'VENDA MES'!I:I,"0",0))/90</f>
        <v>1.6666666666666667</v>
      </c>
      <c r="E618" s="1">
        <f>SUM(_xlfn.XLOOKUP(A618,'VENDA MES'!A:A,'VENDA MES'!B:B,"0",0),_xlfn.XLOOKUP(MEDIDAS!A618,'VENDA MES'!E:E,'VENDA MES'!F:F,"0",0),_xlfn.XLOOKUP(MEDIDAS!A618,'VENDA MES'!H:H,'VENDA MES'!I:I,"0",0),_xlfn.XLOOKUP(MEDIDAS!A618,'VENDA MES'!K:K,'VENDA MES'!L:L,"0",0))/120</f>
        <v>1.6666666666666667</v>
      </c>
      <c r="H618" s="10" t="s">
        <v>614</v>
      </c>
      <c r="I618">
        <v>60</v>
      </c>
      <c r="J618" s="7">
        <v>60</v>
      </c>
      <c r="K618" s="7">
        <v>120</v>
      </c>
      <c r="L618" s="7">
        <v>150</v>
      </c>
    </row>
    <row r="619" spans="1:12">
      <c r="A619" t="s">
        <v>681</v>
      </c>
      <c r="B619" s="1">
        <f>_xlfn.XLOOKUP(A619,'VENDA MES'!A:A,'VENDA MES'!B:B,"0",0)/30</f>
        <v>0</v>
      </c>
      <c r="C619" s="1">
        <f>SUM(_xlfn.XLOOKUP(A619,'VENDA MES'!A:A,'VENDA MES'!B:B,0,0),_xlfn.XLOOKUP(A619,'VENDA MES'!E:E,'VENDA MES'!F:F,"0",0))/60</f>
        <v>0.85</v>
      </c>
      <c r="D619" s="1">
        <f>SUM(_xlfn.XLOOKUP(A619,'VENDA MES'!A:A,'VENDA MES'!B:B,"0",0),_xlfn.XLOOKUP(MEDIDAS!A619,'VENDA MES'!E:E,'VENDA MES'!F:F,"0",0),_xlfn.XLOOKUP(A619,'VENDA MES'!H:H,'VENDA MES'!I:I,"0",0))/90</f>
        <v>1.4444444444444444</v>
      </c>
      <c r="E619" s="1">
        <f>SUM(_xlfn.XLOOKUP(A619,'VENDA MES'!A:A,'VENDA MES'!B:B,"0",0),_xlfn.XLOOKUP(MEDIDAS!A619,'VENDA MES'!E:E,'VENDA MES'!F:F,"0",0),_xlfn.XLOOKUP(MEDIDAS!A619,'VENDA MES'!H:H,'VENDA MES'!I:I,"0",0),_xlfn.XLOOKUP(MEDIDAS!A619,'VENDA MES'!K:K,'VENDA MES'!L:L,"0",0))/120</f>
        <v>1.6916666666666667</v>
      </c>
      <c r="H619" s="10" t="s">
        <v>681</v>
      </c>
      <c r="I619">
        <v>60</v>
      </c>
      <c r="J619" s="7">
        <v>60</v>
      </c>
      <c r="K619" s="7">
        <v>120</v>
      </c>
      <c r="L619" s="7">
        <v>150</v>
      </c>
    </row>
    <row r="620" spans="1:12">
      <c r="A620" t="s">
        <v>616</v>
      </c>
      <c r="B620" s="1">
        <f>_xlfn.XLOOKUP(A620,'VENDA MES'!A:A,'VENDA MES'!B:B,"0",0)/30</f>
        <v>1.6333333333333333</v>
      </c>
      <c r="C620" s="1">
        <f>SUM(_xlfn.XLOOKUP(A620,'VENDA MES'!A:A,'VENDA MES'!B:B,0,0),_xlfn.XLOOKUP(A620,'VENDA MES'!E:E,'VENDA MES'!F:F,"0",0))/60</f>
        <v>1.35</v>
      </c>
      <c r="D620" s="1">
        <f>SUM(_xlfn.XLOOKUP(A620,'VENDA MES'!A:A,'VENDA MES'!B:B,"0",0),_xlfn.XLOOKUP(MEDIDAS!A620,'VENDA MES'!E:E,'VENDA MES'!F:F,"0",0),_xlfn.XLOOKUP(A620,'VENDA MES'!H:H,'VENDA MES'!I:I,"0",0))/90</f>
        <v>1.5222222222222221</v>
      </c>
      <c r="E620" s="1">
        <f>SUM(_xlfn.XLOOKUP(A620,'VENDA MES'!A:A,'VENDA MES'!B:B,"0",0),_xlfn.XLOOKUP(MEDIDAS!A620,'VENDA MES'!E:E,'VENDA MES'!F:F,"0",0),_xlfn.XLOOKUP(MEDIDAS!A620,'VENDA MES'!H:H,'VENDA MES'!I:I,"0",0),_xlfn.XLOOKUP(MEDIDAS!A620,'VENDA MES'!K:K,'VENDA MES'!L:L,"0",0))/120</f>
        <v>1.7</v>
      </c>
      <c r="H620" s="10" t="s">
        <v>616</v>
      </c>
      <c r="I620">
        <v>60</v>
      </c>
      <c r="J620" s="7">
        <v>60</v>
      </c>
      <c r="K620" s="7">
        <v>120</v>
      </c>
      <c r="L620" s="7">
        <v>150</v>
      </c>
    </row>
    <row r="621" spans="1:12">
      <c r="A621" t="s">
        <v>617</v>
      </c>
      <c r="B621" s="1">
        <f>_xlfn.XLOOKUP(A621,'VENDA MES'!A:A,'VENDA MES'!B:B,"0",0)/30</f>
        <v>0.66666666666666663</v>
      </c>
      <c r="C621" s="1">
        <f>SUM(_xlfn.XLOOKUP(A621,'VENDA MES'!A:A,'VENDA MES'!B:B,0,0),_xlfn.XLOOKUP(A621,'VENDA MES'!E:E,'VENDA MES'!F:F,"0",0))/60</f>
        <v>1.45</v>
      </c>
      <c r="D621" s="1">
        <f>SUM(_xlfn.XLOOKUP(A621,'VENDA MES'!A:A,'VENDA MES'!B:B,"0",0),_xlfn.XLOOKUP(MEDIDAS!A621,'VENDA MES'!E:E,'VENDA MES'!F:F,"0",0),_xlfn.XLOOKUP(A621,'VENDA MES'!H:H,'VENDA MES'!I:I,"0",0))/90</f>
        <v>1.3333333333333333</v>
      </c>
      <c r="E621" s="1">
        <f>SUM(_xlfn.XLOOKUP(A621,'VENDA MES'!A:A,'VENDA MES'!B:B,"0",0),_xlfn.XLOOKUP(MEDIDAS!A621,'VENDA MES'!E:E,'VENDA MES'!F:F,"0",0),_xlfn.XLOOKUP(MEDIDAS!A621,'VENDA MES'!H:H,'VENDA MES'!I:I,"0",0),_xlfn.XLOOKUP(MEDIDAS!A621,'VENDA MES'!K:K,'VENDA MES'!L:L,"0",0))/120</f>
        <v>1.5166666666666666</v>
      </c>
      <c r="H621" s="10" t="s">
        <v>617</v>
      </c>
      <c r="I621">
        <v>60</v>
      </c>
      <c r="J621" s="7">
        <v>60</v>
      </c>
      <c r="K621" s="7">
        <v>120</v>
      </c>
      <c r="L621" s="7">
        <v>150</v>
      </c>
    </row>
    <row r="622" spans="1:12">
      <c r="A622" t="s">
        <v>618</v>
      </c>
      <c r="B622" s="1">
        <f>_xlfn.XLOOKUP(A622,'VENDA MES'!A:A,'VENDA MES'!B:B,"0",0)/30</f>
        <v>1.3333333333333333</v>
      </c>
      <c r="C622" s="1">
        <f>SUM(_xlfn.XLOOKUP(A622,'VENDA MES'!A:A,'VENDA MES'!B:B,0,0),_xlfn.XLOOKUP(A622,'VENDA MES'!E:E,'VENDA MES'!F:F,"0",0))/60</f>
        <v>1.4333333333333333</v>
      </c>
      <c r="D622" s="1">
        <f>SUM(_xlfn.XLOOKUP(A622,'VENDA MES'!A:A,'VENDA MES'!B:B,"0",0),_xlfn.XLOOKUP(MEDIDAS!A622,'VENDA MES'!E:E,'VENDA MES'!F:F,"0",0),_xlfn.XLOOKUP(A622,'VENDA MES'!H:H,'VENDA MES'!I:I,"0",0))/90</f>
        <v>1.4444444444444444</v>
      </c>
      <c r="E622" s="1">
        <f>SUM(_xlfn.XLOOKUP(A622,'VENDA MES'!A:A,'VENDA MES'!B:B,"0",0),_xlfn.XLOOKUP(MEDIDAS!A622,'VENDA MES'!E:E,'VENDA MES'!F:F,"0",0),_xlfn.XLOOKUP(MEDIDAS!A622,'VENDA MES'!H:H,'VENDA MES'!I:I,"0",0),_xlfn.XLOOKUP(MEDIDAS!A622,'VENDA MES'!K:K,'VENDA MES'!L:L,"0",0))/120</f>
        <v>1.5249999999999999</v>
      </c>
      <c r="H622" s="10" t="s">
        <v>618</v>
      </c>
      <c r="I622">
        <v>60</v>
      </c>
      <c r="J622" s="7">
        <v>60</v>
      </c>
      <c r="K622" s="7">
        <v>120</v>
      </c>
      <c r="L622" s="7">
        <v>150</v>
      </c>
    </row>
    <row r="623" spans="1:12">
      <c r="A623" t="s">
        <v>619</v>
      </c>
      <c r="B623" s="1">
        <f>_xlfn.XLOOKUP(A623,'VENDA MES'!A:A,'VENDA MES'!B:B,"0",0)/30</f>
        <v>0.73333333333333328</v>
      </c>
      <c r="C623" s="1">
        <f>SUM(_xlfn.XLOOKUP(A623,'VENDA MES'!A:A,'VENDA MES'!B:B,0,0),_xlfn.XLOOKUP(A623,'VENDA MES'!E:E,'VENDA MES'!F:F,"0",0))/60</f>
        <v>0.8833333333333333</v>
      </c>
      <c r="D623" s="1">
        <f>SUM(_xlfn.XLOOKUP(A623,'VENDA MES'!A:A,'VENDA MES'!B:B,"0",0),_xlfn.XLOOKUP(MEDIDAS!A623,'VENDA MES'!E:E,'VENDA MES'!F:F,"0",0),_xlfn.XLOOKUP(A623,'VENDA MES'!H:H,'VENDA MES'!I:I,"0",0))/90</f>
        <v>1.4555555555555555</v>
      </c>
      <c r="E623" s="1">
        <f>SUM(_xlfn.XLOOKUP(A623,'VENDA MES'!A:A,'VENDA MES'!B:B,"0",0),_xlfn.XLOOKUP(MEDIDAS!A623,'VENDA MES'!E:E,'VENDA MES'!F:F,"0",0),_xlfn.XLOOKUP(MEDIDAS!A623,'VENDA MES'!H:H,'VENDA MES'!I:I,"0",0),_xlfn.XLOOKUP(MEDIDAS!A623,'VENDA MES'!K:K,'VENDA MES'!L:L,"0",0))/120</f>
        <v>1.4666666666666666</v>
      </c>
      <c r="H623" s="10" t="s">
        <v>619</v>
      </c>
      <c r="I623">
        <v>60</v>
      </c>
      <c r="J623" s="7">
        <v>60</v>
      </c>
      <c r="K623" s="7">
        <v>120</v>
      </c>
      <c r="L623" s="7">
        <v>150</v>
      </c>
    </row>
    <row r="624" spans="1:12">
      <c r="A624" t="s">
        <v>620</v>
      </c>
      <c r="B624" s="1">
        <f>_xlfn.XLOOKUP(A624,'VENDA MES'!A:A,'VENDA MES'!B:B,"0",0)/30</f>
        <v>0.7</v>
      </c>
      <c r="C624" s="1">
        <f>SUM(_xlfn.XLOOKUP(A624,'VENDA MES'!A:A,'VENDA MES'!B:B,0,0),_xlfn.XLOOKUP(A624,'VENDA MES'!E:E,'VENDA MES'!F:F,"0",0))/60</f>
        <v>0.83333333333333337</v>
      </c>
      <c r="D624" s="1">
        <f>SUM(_xlfn.XLOOKUP(A624,'VENDA MES'!A:A,'VENDA MES'!B:B,"0",0),_xlfn.XLOOKUP(MEDIDAS!A624,'VENDA MES'!E:E,'VENDA MES'!F:F,"0",0),_xlfn.XLOOKUP(A624,'VENDA MES'!H:H,'VENDA MES'!I:I,"0",0))/90</f>
        <v>1.1777777777777778</v>
      </c>
      <c r="E624" s="1">
        <f>SUM(_xlfn.XLOOKUP(A624,'VENDA MES'!A:A,'VENDA MES'!B:B,"0",0),_xlfn.XLOOKUP(MEDIDAS!A624,'VENDA MES'!E:E,'VENDA MES'!F:F,"0",0),_xlfn.XLOOKUP(MEDIDAS!A624,'VENDA MES'!H:H,'VENDA MES'!I:I,"0",0),_xlfn.XLOOKUP(MEDIDAS!A624,'VENDA MES'!K:K,'VENDA MES'!L:L,"0",0))/120</f>
        <v>1.4</v>
      </c>
      <c r="H624" s="10" t="s">
        <v>620</v>
      </c>
      <c r="I624">
        <v>14</v>
      </c>
      <c r="J624" s="7">
        <v>14</v>
      </c>
      <c r="K624" s="7">
        <v>28</v>
      </c>
      <c r="L624" s="7">
        <v>35</v>
      </c>
    </row>
    <row r="625" spans="1:12">
      <c r="A625" t="s">
        <v>621</v>
      </c>
      <c r="B625" s="1">
        <f>_xlfn.XLOOKUP(A625,'VENDA MES'!A:A,'VENDA MES'!B:B,"0",0)/30</f>
        <v>0.83333333333333337</v>
      </c>
      <c r="C625" s="1">
        <f>SUM(_xlfn.XLOOKUP(A625,'VENDA MES'!A:A,'VENDA MES'!B:B,0,0),_xlfn.XLOOKUP(A625,'VENDA MES'!E:E,'VENDA MES'!F:F,"0",0))/60</f>
        <v>1.4333333333333333</v>
      </c>
      <c r="D625" s="1">
        <f>SUM(_xlfn.XLOOKUP(A625,'VENDA MES'!A:A,'VENDA MES'!B:B,"0",0),_xlfn.XLOOKUP(MEDIDAS!A625,'VENDA MES'!E:E,'VENDA MES'!F:F,"0",0),_xlfn.XLOOKUP(A625,'VENDA MES'!H:H,'VENDA MES'!I:I,"0",0))/90</f>
        <v>1.5333333333333334</v>
      </c>
      <c r="E625" s="1">
        <f>SUM(_xlfn.XLOOKUP(A625,'VENDA MES'!A:A,'VENDA MES'!B:B,"0",0),_xlfn.XLOOKUP(MEDIDAS!A625,'VENDA MES'!E:E,'VENDA MES'!F:F,"0",0),_xlfn.XLOOKUP(MEDIDAS!A625,'VENDA MES'!H:H,'VENDA MES'!I:I,"0",0),_xlfn.XLOOKUP(MEDIDAS!A625,'VENDA MES'!K:K,'VENDA MES'!L:L,"0",0))/120</f>
        <v>1.75</v>
      </c>
      <c r="H625" s="10" t="s">
        <v>621</v>
      </c>
      <c r="I625">
        <v>14</v>
      </c>
      <c r="J625" s="7">
        <v>14</v>
      </c>
      <c r="K625" s="7">
        <v>28</v>
      </c>
      <c r="L625" s="7">
        <v>35</v>
      </c>
    </row>
    <row r="626" spans="1:12">
      <c r="A626" t="s">
        <v>622</v>
      </c>
      <c r="B626" s="1">
        <f>_xlfn.XLOOKUP(A626,'VENDA MES'!A:A,'VENDA MES'!B:B,"0",0)/30</f>
        <v>0.66666666666666663</v>
      </c>
      <c r="C626" s="1">
        <f>SUM(_xlfn.XLOOKUP(A626,'VENDA MES'!A:A,'VENDA MES'!B:B,0,0),_xlfn.XLOOKUP(A626,'VENDA MES'!E:E,'VENDA MES'!F:F,"0",0))/60</f>
        <v>1.2833333333333334</v>
      </c>
      <c r="D626" s="1">
        <f>SUM(_xlfn.XLOOKUP(A626,'VENDA MES'!A:A,'VENDA MES'!B:B,"0",0),_xlfn.XLOOKUP(MEDIDAS!A626,'VENDA MES'!E:E,'VENDA MES'!F:F,"0",0),_xlfn.XLOOKUP(A626,'VENDA MES'!H:H,'VENDA MES'!I:I,"0",0))/90</f>
        <v>1.2666666666666666</v>
      </c>
      <c r="E626" s="1">
        <f>SUM(_xlfn.XLOOKUP(A626,'VENDA MES'!A:A,'VENDA MES'!B:B,"0",0),_xlfn.XLOOKUP(MEDIDAS!A626,'VENDA MES'!E:E,'VENDA MES'!F:F,"0",0),_xlfn.XLOOKUP(MEDIDAS!A626,'VENDA MES'!H:H,'VENDA MES'!I:I,"0",0),_xlfn.XLOOKUP(MEDIDAS!A626,'VENDA MES'!K:K,'VENDA MES'!L:L,"0",0))/120</f>
        <v>1.325</v>
      </c>
      <c r="H626" s="10" t="s">
        <v>622</v>
      </c>
      <c r="I626">
        <v>14</v>
      </c>
      <c r="J626" s="7">
        <v>14</v>
      </c>
      <c r="K626" s="7">
        <v>28</v>
      </c>
      <c r="L626" s="7">
        <v>35</v>
      </c>
    </row>
    <row r="627" spans="1:12">
      <c r="A627" t="s">
        <v>623</v>
      </c>
      <c r="B627" s="1">
        <f>_xlfn.XLOOKUP(A627,'VENDA MES'!A:A,'VENDA MES'!B:B,"0",0)/30</f>
        <v>0.56666666666666665</v>
      </c>
      <c r="C627" s="1">
        <f>SUM(_xlfn.XLOOKUP(A627,'VENDA MES'!A:A,'VENDA MES'!B:B,0,0),_xlfn.XLOOKUP(A627,'VENDA MES'!E:E,'VENDA MES'!F:F,"0",0))/60</f>
        <v>1</v>
      </c>
      <c r="D627" s="1">
        <f>SUM(_xlfn.XLOOKUP(A627,'VENDA MES'!A:A,'VENDA MES'!B:B,"0",0),_xlfn.XLOOKUP(MEDIDAS!A627,'VENDA MES'!E:E,'VENDA MES'!F:F,"0",0),_xlfn.XLOOKUP(A627,'VENDA MES'!H:H,'VENDA MES'!I:I,"0",0))/90</f>
        <v>0.9555555555555556</v>
      </c>
      <c r="E627" s="1">
        <f>SUM(_xlfn.XLOOKUP(A627,'VENDA MES'!A:A,'VENDA MES'!B:B,"0",0),_xlfn.XLOOKUP(MEDIDAS!A627,'VENDA MES'!E:E,'VENDA MES'!F:F,"0",0),_xlfn.XLOOKUP(MEDIDAS!A627,'VENDA MES'!H:H,'VENDA MES'!I:I,"0",0),_xlfn.XLOOKUP(MEDIDAS!A627,'VENDA MES'!K:K,'VENDA MES'!L:L,"0",0))/120</f>
        <v>1.1833333333333333</v>
      </c>
      <c r="H627" s="10" t="s">
        <v>623</v>
      </c>
      <c r="I627">
        <v>14</v>
      </c>
      <c r="J627" s="7">
        <v>14</v>
      </c>
      <c r="K627" s="7">
        <v>28</v>
      </c>
      <c r="L627" s="7">
        <v>35</v>
      </c>
    </row>
    <row r="628" spans="1:12">
      <c r="A628" t="s">
        <v>624</v>
      </c>
      <c r="B628" s="1">
        <f>_xlfn.XLOOKUP(A628,'VENDA MES'!A:A,'VENDA MES'!B:B,"0",0)/30</f>
        <v>0.4</v>
      </c>
      <c r="C628" s="1">
        <f>SUM(_xlfn.XLOOKUP(A628,'VENDA MES'!A:A,'VENDA MES'!B:B,0,0),_xlfn.XLOOKUP(A628,'VENDA MES'!E:E,'VENDA MES'!F:F,"0",0))/60</f>
        <v>0.56666666666666665</v>
      </c>
      <c r="D628" s="1">
        <f>SUM(_xlfn.XLOOKUP(A628,'VENDA MES'!A:A,'VENDA MES'!B:B,"0",0),_xlfn.XLOOKUP(MEDIDAS!A628,'VENDA MES'!E:E,'VENDA MES'!F:F,"0",0),_xlfn.XLOOKUP(A628,'VENDA MES'!H:H,'VENDA MES'!I:I,"0",0))/90</f>
        <v>0.84444444444444444</v>
      </c>
      <c r="E628" s="1">
        <f>SUM(_xlfn.XLOOKUP(A628,'VENDA MES'!A:A,'VENDA MES'!B:B,"0",0),_xlfn.XLOOKUP(MEDIDAS!A628,'VENDA MES'!E:E,'VENDA MES'!F:F,"0",0),_xlfn.XLOOKUP(MEDIDAS!A628,'VENDA MES'!H:H,'VENDA MES'!I:I,"0",0),_xlfn.XLOOKUP(MEDIDAS!A628,'VENDA MES'!K:K,'VENDA MES'!L:L,"0",0))/120</f>
        <v>0.96666666666666667</v>
      </c>
      <c r="H628" s="10" t="s">
        <v>624</v>
      </c>
      <c r="I628">
        <v>14</v>
      </c>
      <c r="J628" s="7">
        <v>14</v>
      </c>
      <c r="K628" s="7">
        <v>28</v>
      </c>
      <c r="L628" s="7">
        <v>35</v>
      </c>
    </row>
    <row r="629" spans="1:12">
      <c r="A629" t="s">
        <v>692</v>
      </c>
      <c r="B629" s="1">
        <f>_xlfn.XLOOKUP(A629,'VENDA MES'!A:A,'VENDA MES'!B:B,"0",0)/30</f>
        <v>0</v>
      </c>
      <c r="C629" s="1">
        <f>SUM(_xlfn.XLOOKUP(A629,'VENDA MES'!A:A,'VENDA MES'!B:B,0,0),_xlfn.XLOOKUP(A629,'VENDA MES'!E:E,'VENDA MES'!F:F,"0",0))/60</f>
        <v>0.51666666666666672</v>
      </c>
      <c r="D629" s="1">
        <f>SUM(_xlfn.XLOOKUP(A629,'VENDA MES'!A:A,'VENDA MES'!B:B,"0",0),_xlfn.XLOOKUP(MEDIDAS!A629,'VENDA MES'!E:E,'VENDA MES'!F:F,"0",0),_xlfn.XLOOKUP(A629,'VENDA MES'!H:H,'VENDA MES'!I:I,"0",0))/90</f>
        <v>0.97777777777777775</v>
      </c>
      <c r="E629" s="1">
        <f>SUM(_xlfn.XLOOKUP(A629,'VENDA MES'!A:A,'VENDA MES'!B:B,"0",0),_xlfn.XLOOKUP(MEDIDAS!A629,'VENDA MES'!E:E,'VENDA MES'!F:F,"0",0),_xlfn.XLOOKUP(MEDIDAS!A629,'VENDA MES'!H:H,'VENDA MES'!I:I,"0",0),_xlfn.XLOOKUP(MEDIDAS!A629,'VENDA MES'!K:K,'VENDA MES'!L:L,"0",0))/120</f>
        <v>1.1499999999999999</v>
      </c>
      <c r="H629" s="10" t="s">
        <v>692</v>
      </c>
      <c r="I629">
        <v>14</v>
      </c>
      <c r="J629" s="7">
        <v>14</v>
      </c>
      <c r="K629" s="7">
        <v>28</v>
      </c>
      <c r="L629" s="7">
        <v>35</v>
      </c>
    </row>
    <row r="630" spans="1:12">
      <c r="A630" t="s">
        <v>625</v>
      </c>
      <c r="B630" s="1">
        <f>_xlfn.XLOOKUP(A630,'VENDA MES'!A:A,'VENDA MES'!B:B,"0",0)/30</f>
        <v>0.56666666666666665</v>
      </c>
      <c r="C630" s="1">
        <f>SUM(_xlfn.XLOOKUP(A630,'VENDA MES'!A:A,'VENDA MES'!B:B,0,0),_xlfn.XLOOKUP(A630,'VENDA MES'!E:E,'VENDA MES'!F:F,"0",0))/60</f>
        <v>0.83333333333333337</v>
      </c>
      <c r="D630" s="1">
        <f>SUM(_xlfn.XLOOKUP(A630,'VENDA MES'!A:A,'VENDA MES'!B:B,"0",0),_xlfn.XLOOKUP(MEDIDAS!A630,'VENDA MES'!E:E,'VENDA MES'!F:F,"0",0),_xlfn.XLOOKUP(A630,'VENDA MES'!H:H,'VENDA MES'!I:I,"0",0))/90</f>
        <v>1.1444444444444444</v>
      </c>
      <c r="E630" s="1">
        <f>SUM(_xlfn.XLOOKUP(A630,'VENDA MES'!A:A,'VENDA MES'!B:B,"0",0),_xlfn.XLOOKUP(MEDIDAS!A630,'VENDA MES'!E:E,'VENDA MES'!F:F,"0",0),_xlfn.XLOOKUP(MEDIDAS!A630,'VENDA MES'!H:H,'VENDA MES'!I:I,"0",0),_xlfn.XLOOKUP(MEDIDAS!A630,'VENDA MES'!K:K,'VENDA MES'!L:L,"0",0))/120</f>
        <v>1.4</v>
      </c>
      <c r="H630" s="10" t="s">
        <v>625</v>
      </c>
      <c r="I630">
        <v>14</v>
      </c>
      <c r="J630" s="7">
        <v>14</v>
      </c>
      <c r="K630" s="7">
        <v>28</v>
      </c>
      <c r="L630" s="7">
        <v>35</v>
      </c>
    </row>
    <row r="631" spans="1:12">
      <c r="A631" t="s">
        <v>627</v>
      </c>
      <c r="B631" s="1">
        <f>_xlfn.XLOOKUP(A631,'VENDA MES'!A:A,'VENDA MES'!B:B,"0",0)/30</f>
        <v>0.6333333333333333</v>
      </c>
      <c r="C631" s="1">
        <f>SUM(_xlfn.XLOOKUP(A631,'VENDA MES'!A:A,'VENDA MES'!B:B,0,0),_xlfn.XLOOKUP(A631,'VENDA MES'!E:E,'VENDA MES'!F:F,"0",0))/60</f>
        <v>1.1499999999999999</v>
      </c>
      <c r="D631" s="1">
        <f>SUM(_xlfn.XLOOKUP(A631,'VENDA MES'!A:A,'VENDA MES'!B:B,"0",0),_xlfn.XLOOKUP(MEDIDAS!A631,'VENDA MES'!E:E,'VENDA MES'!F:F,"0",0),_xlfn.XLOOKUP(A631,'VENDA MES'!H:H,'VENDA MES'!I:I,"0",0))/90</f>
        <v>1.3222222222222222</v>
      </c>
      <c r="E631" s="1">
        <f>SUM(_xlfn.XLOOKUP(A631,'VENDA MES'!A:A,'VENDA MES'!B:B,"0",0),_xlfn.XLOOKUP(MEDIDAS!A631,'VENDA MES'!E:E,'VENDA MES'!F:F,"0",0),_xlfn.XLOOKUP(MEDIDAS!A631,'VENDA MES'!H:H,'VENDA MES'!I:I,"0",0),_xlfn.XLOOKUP(MEDIDAS!A631,'VENDA MES'!K:K,'VENDA MES'!L:L,"0",0))/120</f>
        <v>1.8333333333333333</v>
      </c>
      <c r="H631" s="10" t="s">
        <v>627</v>
      </c>
      <c r="I631">
        <v>14</v>
      </c>
      <c r="J631" s="7">
        <v>14</v>
      </c>
      <c r="K631" s="7">
        <v>28</v>
      </c>
      <c r="L631" s="7">
        <v>35</v>
      </c>
    </row>
    <row r="632" spans="1:12">
      <c r="A632" t="s">
        <v>628</v>
      </c>
      <c r="B632" s="1">
        <f>_xlfn.XLOOKUP(A632,'VENDA MES'!A:A,'VENDA MES'!B:B,"0",0)/30</f>
        <v>0.96666666666666667</v>
      </c>
      <c r="C632" s="1">
        <f>SUM(_xlfn.XLOOKUP(A632,'VENDA MES'!A:A,'VENDA MES'!B:B,0,0),_xlfn.XLOOKUP(A632,'VENDA MES'!E:E,'VENDA MES'!F:F,"0",0))/60</f>
        <v>1.2833333333333334</v>
      </c>
      <c r="D632" s="1">
        <f>SUM(_xlfn.XLOOKUP(A632,'VENDA MES'!A:A,'VENDA MES'!B:B,"0",0),_xlfn.XLOOKUP(MEDIDAS!A632,'VENDA MES'!E:E,'VENDA MES'!F:F,"0",0),_xlfn.XLOOKUP(A632,'VENDA MES'!H:H,'VENDA MES'!I:I,"0",0))/90</f>
        <v>1.0666666666666667</v>
      </c>
      <c r="E632" s="1">
        <f>SUM(_xlfn.XLOOKUP(A632,'VENDA MES'!A:A,'VENDA MES'!B:B,"0",0),_xlfn.XLOOKUP(MEDIDAS!A632,'VENDA MES'!E:E,'VENDA MES'!F:F,"0",0),_xlfn.XLOOKUP(MEDIDAS!A632,'VENDA MES'!H:H,'VENDA MES'!I:I,"0",0),_xlfn.XLOOKUP(MEDIDAS!A632,'VENDA MES'!K:K,'VENDA MES'!L:L,"0",0))/120</f>
        <v>1.5916666666666666</v>
      </c>
      <c r="H632" s="10" t="s">
        <v>628</v>
      </c>
      <c r="I632">
        <v>14</v>
      </c>
      <c r="J632" s="7">
        <v>14</v>
      </c>
      <c r="K632" s="7">
        <v>28</v>
      </c>
      <c r="L632" s="7">
        <v>35</v>
      </c>
    </row>
    <row r="633" spans="1:12">
      <c r="A633" t="s">
        <v>629</v>
      </c>
      <c r="B633" s="1">
        <f>_xlfn.XLOOKUP(A633,'VENDA MES'!A:A,'VENDA MES'!B:B,"0",0)/30</f>
        <v>1</v>
      </c>
      <c r="C633" s="1">
        <f>SUM(_xlfn.XLOOKUP(A633,'VENDA MES'!A:A,'VENDA MES'!B:B,0,0),_xlfn.XLOOKUP(A633,'VENDA MES'!E:E,'VENDA MES'!F:F,"0",0))/60</f>
        <v>1.5666666666666667</v>
      </c>
      <c r="D633" s="1">
        <f>SUM(_xlfn.XLOOKUP(A633,'VENDA MES'!A:A,'VENDA MES'!B:B,"0",0),_xlfn.XLOOKUP(MEDIDAS!A633,'VENDA MES'!E:E,'VENDA MES'!F:F,"0",0),_xlfn.XLOOKUP(A633,'VENDA MES'!H:H,'VENDA MES'!I:I,"0",0))/90</f>
        <v>1.9777777777777779</v>
      </c>
      <c r="E633" s="1">
        <f>SUM(_xlfn.XLOOKUP(A633,'VENDA MES'!A:A,'VENDA MES'!B:B,"0",0),_xlfn.XLOOKUP(MEDIDAS!A633,'VENDA MES'!E:E,'VENDA MES'!F:F,"0",0),_xlfn.XLOOKUP(MEDIDAS!A633,'VENDA MES'!H:H,'VENDA MES'!I:I,"0",0),_xlfn.XLOOKUP(MEDIDAS!A633,'VENDA MES'!K:K,'VENDA MES'!L:L,"0",0))/120</f>
        <v>2.375</v>
      </c>
      <c r="H633" s="10" t="s">
        <v>629</v>
      </c>
      <c r="I633">
        <v>14</v>
      </c>
      <c r="J633" s="7">
        <v>14</v>
      </c>
      <c r="K633" s="7">
        <v>28</v>
      </c>
      <c r="L633" s="7">
        <v>35</v>
      </c>
    </row>
    <row r="634" spans="1:12">
      <c r="A634" t="s">
        <v>630</v>
      </c>
      <c r="B634" s="1">
        <f>_xlfn.XLOOKUP(A634,'VENDA MES'!A:A,'VENDA MES'!B:B,"0",0)/30</f>
        <v>0.66666666666666663</v>
      </c>
      <c r="C634" s="1">
        <f>SUM(_xlfn.XLOOKUP(A634,'VENDA MES'!A:A,'VENDA MES'!B:B,0,0),_xlfn.XLOOKUP(A634,'VENDA MES'!E:E,'VENDA MES'!F:F,"0",0))/60</f>
        <v>1.1833333333333333</v>
      </c>
      <c r="D634" s="1">
        <f>SUM(_xlfn.XLOOKUP(A634,'VENDA MES'!A:A,'VENDA MES'!B:B,"0",0),_xlfn.XLOOKUP(MEDIDAS!A634,'VENDA MES'!E:E,'VENDA MES'!F:F,"0",0),_xlfn.XLOOKUP(A634,'VENDA MES'!H:H,'VENDA MES'!I:I,"0",0))/90</f>
        <v>1.3555555555555556</v>
      </c>
      <c r="E634" s="1">
        <f>SUM(_xlfn.XLOOKUP(A634,'VENDA MES'!A:A,'VENDA MES'!B:B,"0",0),_xlfn.XLOOKUP(MEDIDAS!A634,'VENDA MES'!E:E,'VENDA MES'!F:F,"0",0),_xlfn.XLOOKUP(MEDIDAS!A634,'VENDA MES'!H:H,'VENDA MES'!I:I,"0",0),_xlfn.XLOOKUP(MEDIDAS!A634,'VENDA MES'!K:K,'VENDA MES'!L:L,"0",0))/120</f>
        <v>1.2666666666666666</v>
      </c>
      <c r="H634" s="10" t="s">
        <v>630</v>
      </c>
      <c r="I634">
        <v>10</v>
      </c>
      <c r="J634" s="7">
        <v>10</v>
      </c>
      <c r="K634" s="7">
        <v>20</v>
      </c>
      <c r="L634" s="7">
        <v>25</v>
      </c>
    </row>
    <row r="635" spans="1:12">
      <c r="A635" t="s">
        <v>631</v>
      </c>
      <c r="B635" s="1">
        <f>_xlfn.XLOOKUP(A635,'VENDA MES'!A:A,'VENDA MES'!B:B,"0",0)/30</f>
        <v>0.4</v>
      </c>
      <c r="C635" s="1">
        <f>SUM(_xlfn.XLOOKUP(A635,'VENDA MES'!A:A,'VENDA MES'!B:B,0,0),_xlfn.XLOOKUP(A635,'VENDA MES'!E:E,'VENDA MES'!F:F,"0",0))/60</f>
        <v>1.4</v>
      </c>
      <c r="D635" s="1">
        <f>SUM(_xlfn.XLOOKUP(A635,'VENDA MES'!A:A,'VENDA MES'!B:B,"0",0),_xlfn.XLOOKUP(MEDIDAS!A635,'VENDA MES'!E:E,'VENDA MES'!F:F,"0",0),_xlfn.XLOOKUP(A635,'VENDA MES'!H:H,'VENDA MES'!I:I,"0",0))/90</f>
        <v>1.9888888888888889</v>
      </c>
      <c r="E635" s="1">
        <f>SUM(_xlfn.XLOOKUP(A635,'VENDA MES'!A:A,'VENDA MES'!B:B,"0",0),_xlfn.XLOOKUP(MEDIDAS!A635,'VENDA MES'!E:E,'VENDA MES'!F:F,"0",0),_xlfn.XLOOKUP(MEDIDAS!A635,'VENDA MES'!H:H,'VENDA MES'!I:I,"0",0),_xlfn.XLOOKUP(MEDIDAS!A635,'VENDA MES'!K:K,'VENDA MES'!L:L,"0",0))/120</f>
        <v>2.25</v>
      </c>
      <c r="H635" s="10" t="s">
        <v>631</v>
      </c>
      <c r="I635">
        <v>10</v>
      </c>
      <c r="J635" s="7">
        <v>10</v>
      </c>
      <c r="K635" s="7">
        <v>20</v>
      </c>
      <c r="L635" s="7">
        <v>25</v>
      </c>
    </row>
    <row r="636" spans="1:12">
      <c r="A636" t="s">
        <v>632</v>
      </c>
      <c r="B636" s="1">
        <f>_xlfn.XLOOKUP(A636,'VENDA MES'!A:A,'VENDA MES'!B:B,"0",0)/30</f>
        <v>0.8</v>
      </c>
      <c r="C636" s="1">
        <f>SUM(_xlfn.XLOOKUP(A636,'VENDA MES'!A:A,'VENDA MES'!B:B,0,0),_xlfn.XLOOKUP(A636,'VENDA MES'!E:E,'VENDA MES'!F:F,"0",0))/60</f>
        <v>1.5833333333333333</v>
      </c>
      <c r="D636" s="1">
        <f>SUM(_xlfn.XLOOKUP(A636,'VENDA MES'!A:A,'VENDA MES'!B:B,"0",0),_xlfn.XLOOKUP(MEDIDAS!A636,'VENDA MES'!E:E,'VENDA MES'!F:F,"0",0),_xlfn.XLOOKUP(A636,'VENDA MES'!H:H,'VENDA MES'!I:I,"0",0))/90</f>
        <v>1.8777777777777778</v>
      </c>
      <c r="E636" s="1">
        <f>SUM(_xlfn.XLOOKUP(A636,'VENDA MES'!A:A,'VENDA MES'!B:B,"0",0),_xlfn.XLOOKUP(MEDIDAS!A636,'VENDA MES'!E:E,'VENDA MES'!F:F,"0",0),_xlfn.XLOOKUP(MEDIDAS!A636,'VENDA MES'!H:H,'VENDA MES'!I:I,"0",0),_xlfn.XLOOKUP(MEDIDAS!A636,'VENDA MES'!K:K,'VENDA MES'!L:L,"0",0))/120</f>
        <v>2.1166666666666667</v>
      </c>
      <c r="H636" s="10" t="s">
        <v>632</v>
      </c>
      <c r="I636">
        <v>10</v>
      </c>
      <c r="J636" s="7">
        <v>10</v>
      </c>
      <c r="K636" s="7">
        <v>20</v>
      </c>
      <c r="L636" s="7">
        <v>25</v>
      </c>
    </row>
    <row r="637" spans="1:12">
      <c r="A637" t="s">
        <v>633</v>
      </c>
      <c r="B637" s="1">
        <f>_xlfn.XLOOKUP(A637,'VENDA MES'!A:A,'VENDA MES'!B:B,"0",0)/30</f>
        <v>0.83333333333333337</v>
      </c>
      <c r="C637" s="1">
        <f>SUM(_xlfn.XLOOKUP(A637,'VENDA MES'!A:A,'VENDA MES'!B:B,0,0),_xlfn.XLOOKUP(A637,'VENDA MES'!E:E,'VENDA MES'!F:F,"0",0))/60</f>
        <v>1.2333333333333334</v>
      </c>
      <c r="D637" s="1">
        <f>SUM(_xlfn.XLOOKUP(A637,'VENDA MES'!A:A,'VENDA MES'!B:B,"0",0),_xlfn.XLOOKUP(MEDIDAS!A637,'VENDA MES'!E:E,'VENDA MES'!F:F,"0",0),_xlfn.XLOOKUP(A637,'VENDA MES'!H:H,'VENDA MES'!I:I,"0",0))/90</f>
        <v>0.92222222222222228</v>
      </c>
      <c r="E637" s="1">
        <f>SUM(_xlfn.XLOOKUP(A637,'VENDA MES'!A:A,'VENDA MES'!B:B,"0",0),_xlfn.XLOOKUP(MEDIDAS!A637,'VENDA MES'!E:E,'VENDA MES'!F:F,"0",0),_xlfn.XLOOKUP(MEDIDAS!A637,'VENDA MES'!H:H,'VENDA MES'!I:I,"0",0),_xlfn.XLOOKUP(MEDIDAS!A637,'VENDA MES'!K:K,'VENDA MES'!L:L,"0",0))/120</f>
        <v>1.3333333333333333</v>
      </c>
      <c r="H637" s="10" t="s">
        <v>633</v>
      </c>
      <c r="I637">
        <v>10</v>
      </c>
      <c r="J637" s="7">
        <v>10</v>
      </c>
      <c r="K637" s="7">
        <v>20</v>
      </c>
      <c r="L637" s="7">
        <v>25</v>
      </c>
    </row>
    <row r="638" spans="1:12">
      <c r="A638" t="s">
        <v>634</v>
      </c>
      <c r="B638" s="1">
        <f>_xlfn.XLOOKUP(A638,'VENDA MES'!A:A,'VENDA MES'!B:B,"0",0)/30</f>
        <v>0.73333333333333328</v>
      </c>
      <c r="C638" s="1">
        <f>SUM(_xlfn.XLOOKUP(A638,'VENDA MES'!A:A,'VENDA MES'!B:B,0,0),_xlfn.XLOOKUP(A638,'VENDA MES'!E:E,'VENDA MES'!F:F,"0",0))/60</f>
        <v>1.75</v>
      </c>
      <c r="D638" s="1">
        <f>SUM(_xlfn.XLOOKUP(A638,'VENDA MES'!A:A,'VENDA MES'!B:B,"0",0),_xlfn.XLOOKUP(MEDIDAS!A638,'VENDA MES'!E:E,'VENDA MES'!F:F,"0",0),_xlfn.XLOOKUP(A638,'VENDA MES'!H:H,'VENDA MES'!I:I,"0",0))/90</f>
        <v>1.9444444444444444</v>
      </c>
      <c r="E638" s="1">
        <f>SUM(_xlfn.XLOOKUP(A638,'VENDA MES'!A:A,'VENDA MES'!B:B,"0",0),_xlfn.XLOOKUP(MEDIDAS!A638,'VENDA MES'!E:E,'VENDA MES'!F:F,"0",0),_xlfn.XLOOKUP(MEDIDAS!A638,'VENDA MES'!H:H,'VENDA MES'!I:I,"0",0),_xlfn.XLOOKUP(MEDIDAS!A638,'VENDA MES'!K:K,'VENDA MES'!L:L,"0",0))/120</f>
        <v>2.1916666666666669</v>
      </c>
      <c r="H638" s="10" t="s">
        <v>634</v>
      </c>
      <c r="I638">
        <v>10</v>
      </c>
      <c r="J638" s="7">
        <v>10</v>
      </c>
      <c r="K638" s="7">
        <v>20</v>
      </c>
      <c r="L638" s="7">
        <v>25</v>
      </c>
    </row>
    <row r="639" spans="1:12">
      <c r="A639" t="s">
        <v>703</v>
      </c>
      <c r="B639" s="1">
        <f>_xlfn.XLOOKUP(A639,'VENDA MES'!A:A,'VENDA MES'!B:B,"0",0)/30</f>
        <v>0</v>
      </c>
      <c r="C639" s="1">
        <f>SUM(_xlfn.XLOOKUP(A639,'VENDA MES'!A:A,'VENDA MES'!B:B,0,0),_xlfn.XLOOKUP(A639,'VENDA MES'!E:E,'VENDA MES'!F:F,"0",0))/60</f>
        <v>0.78333333333333333</v>
      </c>
      <c r="D639" s="1">
        <f>SUM(_xlfn.XLOOKUP(A639,'VENDA MES'!A:A,'VENDA MES'!B:B,"0",0),_xlfn.XLOOKUP(MEDIDAS!A639,'VENDA MES'!E:E,'VENDA MES'!F:F,"0",0),_xlfn.XLOOKUP(A639,'VENDA MES'!H:H,'VENDA MES'!I:I,"0",0))/90</f>
        <v>1.0666666666666667</v>
      </c>
      <c r="E639" s="1">
        <f>SUM(_xlfn.XLOOKUP(A639,'VENDA MES'!A:A,'VENDA MES'!B:B,"0",0),_xlfn.XLOOKUP(MEDIDAS!A639,'VENDA MES'!E:E,'VENDA MES'!F:F,"0",0),_xlfn.XLOOKUP(MEDIDAS!A639,'VENDA MES'!H:H,'VENDA MES'!I:I,"0",0),_xlfn.XLOOKUP(MEDIDAS!A639,'VENDA MES'!K:K,'VENDA MES'!L:L,"0",0))/120</f>
        <v>1.2666666666666666</v>
      </c>
      <c r="H639" s="10" t="s">
        <v>703</v>
      </c>
      <c r="I639">
        <v>10</v>
      </c>
      <c r="J639" s="7">
        <v>10</v>
      </c>
      <c r="K639" s="7">
        <v>20</v>
      </c>
      <c r="L639" s="7">
        <v>25</v>
      </c>
    </row>
    <row r="640" spans="1:12">
      <c r="A640" t="s">
        <v>635</v>
      </c>
      <c r="B640" s="1">
        <f>_xlfn.XLOOKUP(A640,'VENDA MES'!A:A,'VENDA MES'!B:B,"0",0)/30</f>
        <v>0.66666666666666663</v>
      </c>
      <c r="C640" s="1">
        <f>SUM(_xlfn.XLOOKUP(A640,'VENDA MES'!A:A,'VENDA MES'!B:B,0,0),_xlfn.XLOOKUP(A640,'VENDA MES'!E:E,'VENDA MES'!F:F,"0",0))/60</f>
        <v>0.7</v>
      </c>
      <c r="D640" s="1">
        <f>SUM(_xlfn.XLOOKUP(A640,'VENDA MES'!A:A,'VENDA MES'!B:B,"0",0),_xlfn.XLOOKUP(MEDIDAS!A640,'VENDA MES'!E:E,'VENDA MES'!F:F,"0",0),_xlfn.XLOOKUP(A640,'VENDA MES'!H:H,'VENDA MES'!I:I,"0",0))/90</f>
        <v>1.0111111111111111</v>
      </c>
      <c r="E640" s="1">
        <f>SUM(_xlfn.XLOOKUP(A640,'VENDA MES'!A:A,'VENDA MES'!B:B,"0",0),_xlfn.XLOOKUP(MEDIDAS!A640,'VENDA MES'!E:E,'VENDA MES'!F:F,"0",0),_xlfn.XLOOKUP(MEDIDAS!A640,'VENDA MES'!H:H,'VENDA MES'!I:I,"0",0),_xlfn.XLOOKUP(MEDIDAS!A640,'VENDA MES'!K:K,'VENDA MES'!L:L,"0",0))/120</f>
        <v>1.5833333333333333</v>
      </c>
      <c r="H640" s="10" t="s">
        <v>635</v>
      </c>
      <c r="I640">
        <v>10</v>
      </c>
      <c r="J640" s="7">
        <v>10</v>
      </c>
      <c r="K640" s="7">
        <v>20</v>
      </c>
      <c r="L640" s="7">
        <v>25</v>
      </c>
    </row>
    <row r="641" spans="1:12">
      <c r="A641" t="s">
        <v>636</v>
      </c>
      <c r="B641" s="1">
        <f>_xlfn.XLOOKUP(A641,'VENDA MES'!A:A,'VENDA MES'!B:B,"0",0)/30</f>
        <v>0.33333333333333331</v>
      </c>
      <c r="C641" s="1">
        <f>SUM(_xlfn.XLOOKUP(A641,'VENDA MES'!A:A,'VENDA MES'!B:B,0,0),_xlfn.XLOOKUP(A641,'VENDA MES'!E:E,'VENDA MES'!F:F,"0",0))/60</f>
        <v>0.91666666666666663</v>
      </c>
      <c r="D641" s="1">
        <f>SUM(_xlfn.XLOOKUP(A641,'VENDA MES'!A:A,'VENDA MES'!B:B,"0",0),_xlfn.XLOOKUP(MEDIDAS!A641,'VENDA MES'!E:E,'VENDA MES'!F:F,"0",0),_xlfn.XLOOKUP(A641,'VENDA MES'!H:H,'VENDA MES'!I:I,"0",0))/90</f>
        <v>1.1777777777777778</v>
      </c>
      <c r="E641" s="1">
        <f>SUM(_xlfn.XLOOKUP(A641,'VENDA MES'!A:A,'VENDA MES'!B:B,"0",0),_xlfn.XLOOKUP(MEDIDAS!A641,'VENDA MES'!E:E,'VENDA MES'!F:F,"0",0),_xlfn.XLOOKUP(MEDIDAS!A641,'VENDA MES'!H:H,'VENDA MES'!I:I,"0",0),_xlfn.XLOOKUP(MEDIDAS!A641,'VENDA MES'!K:K,'VENDA MES'!L:L,"0",0))/120</f>
        <v>1.7416666666666667</v>
      </c>
      <c r="H641" s="10" t="s">
        <v>636</v>
      </c>
      <c r="I641">
        <v>10</v>
      </c>
      <c r="J641" s="7">
        <v>10</v>
      </c>
      <c r="K641" s="7">
        <v>20</v>
      </c>
      <c r="L641" s="7">
        <v>25</v>
      </c>
    </row>
    <row r="642" spans="1:12">
      <c r="A642" t="s">
        <v>638</v>
      </c>
      <c r="B642" s="1">
        <f>_xlfn.XLOOKUP(A642,'VENDA MES'!A:A,'VENDA MES'!B:B,"0",0)/30</f>
        <v>1.3333333333333333</v>
      </c>
      <c r="C642" s="1">
        <f>SUM(_xlfn.XLOOKUP(A642,'VENDA MES'!A:A,'VENDA MES'!B:B,0,0),_xlfn.XLOOKUP(A642,'VENDA MES'!E:E,'VENDA MES'!F:F,"0",0))/60</f>
        <v>1.55</v>
      </c>
      <c r="D642" s="1">
        <f>SUM(_xlfn.XLOOKUP(A642,'VENDA MES'!A:A,'VENDA MES'!B:B,"0",0),_xlfn.XLOOKUP(MEDIDAS!A642,'VENDA MES'!E:E,'VENDA MES'!F:F,"0",0),_xlfn.XLOOKUP(A642,'VENDA MES'!H:H,'VENDA MES'!I:I,"0",0))/90</f>
        <v>1.3666666666666667</v>
      </c>
      <c r="E642" s="1">
        <f>SUM(_xlfn.XLOOKUP(A642,'VENDA MES'!A:A,'VENDA MES'!B:B,"0",0),_xlfn.XLOOKUP(MEDIDAS!A642,'VENDA MES'!E:E,'VENDA MES'!F:F,"0",0),_xlfn.XLOOKUP(MEDIDAS!A642,'VENDA MES'!H:H,'VENDA MES'!I:I,"0",0),_xlfn.XLOOKUP(MEDIDAS!A642,'VENDA MES'!K:K,'VENDA MES'!L:L,"0",0))/120</f>
        <v>1.55</v>
      </c>
      <c r="H642" s="10" t="s">
        <v>638</v>
      </c>
      <c r="I642">
        <v>10</v>
      </c>
      <c r="J642" s="7">
        <v>10</v>
      </c>
      <c r="K642" s="7">
        <v>20</v>
      </c>
      <c r="L642" s="7">
        <v>25</v>
      </c>
    </row>
    <row r="643" spans="1:12">
      <c r="A643" t="s">
        <v>639</v>
      </c>
      <c r="B643" s="1">
        <f>_xlfn.XLOOKUP(A643,'VENDA MES'!A:A,'VENDA MES'!B:B,"0",0)/30</f>
        <v>1.0333333333333334</v>
      </c>
      <c r="C643" s="1">
        <f>SUM(_xlfn.XLOOKUP(A643,'VENDA MES'!A:A,'VENDA MES'!B:B,0,0),_xlfn.XLOOKUP(A643,'VENDA MES'!E:E,'VENDA MES'!F:F,"0",0))/60</f>
        <v>1.3833333333333333</v>
      </c>
      <c r="D643" s="1">
        <f>SUM(_xlfn.XLOOKUP(A643,'VENDA MES'!A:A,'VENDA MES'!B:B,"0",0),_xlfn.XLOOKUP(MEDIDAS!A643,'VENDA MES'!E:E,'VENDA MES'!F:F,"0",0),_xlfn.XLOOKUP(A643,'VENDA MES'!H:H,'VENDA MES'!I:I,"0",0))/90</f>
        <v>1.1555555555555554</v>
      </c>
      <c r="E643" s="1">
        <f>SUM(_xlfn.XLOOKUP(A643,'VENDA MES'!A:A,'VENDA MES'!B:B,"0",0),_xlfn.XLOOKUP(MEDIDAS!A643,'VENDA MES'!E:E,'VENDA MES'!F:F,"0",0),_xlfn.XLOOKUP(MEDIDAS!A643,'VENDA MES'!H:H,'VENDA MES'!I:I,"0",0),_xlfn.XLOOKUP(MEDIDAS!A643,'VENDA MES'!K:K,'VENDA MES'!L:L,"0",0))/120</f>
        <v>1.425</v>
      </c>
      <c r="H643" s="10" t="s">
        <v>639</v>
      </c>
      <c r="I643">
        <v>10</v>
      </c>
      <c r="J643" s="7">
        <v>10</v>
      </c>
      <c r="K643" s="7">
        <v>20</v>
      </c>
      <c r="L643" s="7">
        <v>25</v>
      </c>
    </row>
    <row r="644" spans="1:12">
      <c r="A644" t="s">
        <v>640</v>
      </c>
      <c r="B644" s="1">
        <f>_xlfn.XLOOKUP(A644,'VENDA MES'!A:A,'VENDA MES'!B:B,"0",0)/30</f>
        <v>0.73333333333333328</v>
      </c>
      <c r="C644" s="1">
        <f>SUM(_xlfn.XLOOKUP(A644,'VENDA MES'!A:A,'VENDA MES'!B:B,0,0),_xlfn.XLOOKUP(A644,'VENDA MES'!E:E,'VENDA MES'!F:F,"0",0))/60</f>
        <v>1.4</v>
      </c>
      <c r="D644" s="1">
        <f>SUM(_xlfn.XLOOKUP(A644,'VENDA MES'!A:A,'VENDA MES'!B:B,"0",0),_xlfn.XLOOKUP(MEDIDAS!A644,'VENDA MES'!E:E,'VENDA MES'!F:F,"0",0),_xlfn.XLOOKUP(A644,'VENDA MES'!H:H,'VENDA MES'!I:I,"0",0))/90</f>
        <v>1.2777777777777777</v>
      </c>
      <c r="E644" s="1">
        <f>SUM(_xlfn.XLOOKUP(A644,'VENDA MES'!A:A,'VENDA MES'!B:B,"0",0),_xlfn.XLOOKUP(MEDIDAS!A644,'VENDA MES'!E:E,'VENDA MES'!F:F,"0",0),_xlfn.XLOOKUP(MEDIDAS!A644,'VENDA MES'!H:H,'VENDA MES'!I:I,"0",0),_xlfn.XLOOKUP(MEDIDAS!A644,'VENDA MES'!K:K,'VENDA MES'!L:L,"0",0))/120</f>
        <v>1.2666666666666666</v>
      </c>
      <c r="H644" s="10" t="s">
        <v>640</v>
      </c>
      <c r="I644">
        <v>24</v>
      </c>
      <c r="J644" s="7">
        <v>24</v>
      </c>
      <c r="K644" s="7">
        <v>48</v>
      </c>
      <c r="L644" s="7">
        <v>60</v>
      </c>
    </row>
    <row r="645" spans="1:12">
      <c r="A645" t="s">
        <v>641</v>
      </c>
      <c r="B645" s="1">
        <f>_xlfn.XLOOKUP(A645,'VENDA MES'!A:A,'VENDA MES'!B:B,"0",0)/30</f>
        <v>0.2</v>
      </c>
      <c r="C645" s="1">
        <f>SUM(_xlfn.XLOOKUP(A645,'VENDA MES'!A:A,'VENDA MES'!B:B,0,0),_xlfn.XLOOKUP(A645,'VENDA MES'!E:E,'VENDA MES'!F:F,"0",0))/60</f>
        <v>0.75</v>
      </c>
      <c r="D645" s="1">
        <f>SUM(_xlfn.XLOOKUP(A645,'VENDA MES'!A:A,'VENDA MES'!B:B,"0",0),_xlfn.XLOOKUP(MEDIDAS!A645,'VENDA MES'!E:E,'VENDA MES'!F:F,"0",0),_xlfn.XLOOKUP(A645,'VENDA MES'!H:H,'VENDA MES'!I:I,"0",0))/90</f>
        <v>0.83333333333333337</v>
      </c>
      <c r="E645" s="1">
        <f>SUM(_xlfn.XLOOKUP(A645,'VENDA MES'!A:A,'VENDA MES'!B:B,"0",0),_xlfn.XLOOKUP(MEDIDAS!A645,'VENDA MES'!E:E,'VENDA MES'!F:F,"0",0),_xlfn.XLOOKUP(MEDIDAS!A645,'VENDA MES'!H:H,'VENDA MES'!I:I,"0",0),_xlfn.XLOOKUP(MEDIDAS!A645,'VENDA MES'!K:K,'VENDA MES'!L:L,"0",0))/120</f>
        <v>0.9916666666666667</v>
      </c>
      <c r="H645" s="10" t="s">
        <v>641</v>
      </c>
      <c r="I645">
        <v>24</v>
      </c>
      <c r="J645" s="7">
        <v>24</v>
      </c>
      <c r="K645" s="7">
        <v>48</v>
      </c>
      <c r="L645" s="7">
        <v>60</v>
      </c>
    </row>
    <row r="646" spans="1:12">
      <c r="A646" t="s">
        <v>642</v>
      </c>
      <c r="B646" s="1">
        <f>_xlfn.XLOOKUP(A646,'VENDA MES'!A:A,'VENDA MES'!B:B,"0",0)/30</f>
        <v>0.96666666666666667</v>
      </c>
      <c r="C646" s="1">
        <f>SUM(_xlfn.XLOOKUP(A646,'VENDA MES'!A:A,'VENDA MES'!B:B,0,0),_xlfn.XLOOKUP(A646,'VENDA MES'!E:E,'VENDA MES'!F:F,"0",0))/60</f>
        <v>1.25</v>
      </c>
      <c r="D646" s="1">
        <f>SUM(_xlfn.XLOOKUP(A646,'VENDA MES'!A:A,'VENDA MES'!B:B,"0",0),_xlfn.XLOOKUP(MEDIDAS!A646,'VENDA MES'!E:E,'VENDA MES'!F:F,"0",0),_xlfn.XLOOKUP(A646,'VENDA MES'!H:H,'VENDA MES'!I:I,"0",0))/90</f>
        <v>1.4777777777777779</v>
      </c>
      <c r="E646" s="1">
        <f>SUM(_xlfn.XLOOKUP(A646,'VENDA MES'!A:A,'VENDA MES'!B:B,"0",0),_xlfn.XLOOKUP(MEDIDAS!A646,'VENDA MES'!E:E,'VENDA MES'!F:F,"0",0),_xlfn.XLOOKUP(MEDIDAS!A646,'VENDA MES'!H:H,'VENDA MES'!I:I,"0",0),_xlfn.XLOOKUP(MEDIDAS!A646,'VENDA MES'!K:K,'VENDA MES'!L:L,"0",0))/120</f>
        <v>1.7916666666666667</v>
      </c>
      <c r="H646" s="10" t="s">
        <v>642</v>
      </c>
      <c r="I646">
        <v>24</v>
      </c>
      <c r="J646" s="7">
        <v>24</v>
      </c>
      <c r="K646" s="7">
        <v>48</v>
      </c>
      <c r="L646" s="7">
        <v>60</v>
      </c>
    </row>
    <row r="647" spans="1:12">
      <c r="A647" t="s">
        <v>643</v>
      </c>
      <c r="B647" s="1">
        <f>_xlfn.XLOOKUP(A647,'VENDA MES'!A:A,'VENDA MES'!B:B,"0",0)/30</f>
        <v>0.66666666666666663</v>
      </c>
      <c r="C647" s="1">
        <f>SUM(_xlfn.XLOOKUP(A647,'VENDA MES'!A:A,'VENDA MES'!B:B,0,0),_xlfn.XLOOKUP(A647,'VENDA MES'!E:E,'VENDA MES'!F:F,"0",0))/60</f>
        <v>1.1333333333333333</v>
      </c>
      <c r="D647" s="1">
        <f>SUM(_xlfn.XLOOKUP(A647,'VENDA MES'!A:A,'VENDA MES'!B:B,"0",0),_xlfn.XLOOKUP(MEDIDAS!A647,'VENDA MES'!E:E,'VENDA MES'!F:F,"0",0),_xlfn.XLOOKUP(A647,'VENDA MES'!H:H,'VENDA MES'!I:I,"0",0))/90</f>
        <v>1.6111111111111112</v>
      </c>
      <c r="E647" s="1">
        <f>SUM(_xlfn.XLOOKUP(A647,'VENDA MES'!A:A,'VENDA MES'!B:B,"0",0),_xlfn.XLOOKUP(MEDIDAS!A647,'VENDA MES'!E:E,'VENDA MES'!F:F,"0",0),_xlfn.XLOOKUP(MEDIDAS!A647,'VENDA MES'!H:H,'VENDA MES'!I:I,"0",0),_xlfn.XLOOKUP(MEDIDAS!A647,'VENDA MES'!K:K,'VENDA MES'!L:L,"0",0))/120</f>
        <v>1.8666666666666667</v>
      </c>
      <c r="H647" s="10" t="s">
        <v>643</v>
      </c>
      <c r="I647">
        <v>24</v>
      </c>
      <c r="J647" s="7">
        <v>24</v>
      </c>
      <c r="K647" s="7">
        <v>48</v>
      </c>
      <c r="L647" s="7">
        <v>60</v>
      </c>
    </row>
    <row r="648" spans="1:12">
      <c r="A648" t="s">
        <v>644</v>
      </c>
      <c r="B648" s="1">
        <f>_xlfn.XLOOKUP(A648,'VENDA MES'!A:A,'VENDA MES'!B:B,"0",0)/30</f>
        <v>0.26666666666666666</v>
      </c>
      <c r="C648" s="1">
        <f>SUM(_xlfn.XLOOKUP(A648,'VENDA MES'!A:A,'VENDA MES'!B:B,0,0),_xlfn.XLOOKUP(A648,'VENDA MES'!E:E,'VENDA MES'!F:F,"0",0))/60</f>
        <v>0.73333333333333328</v>
      </c>
      <c r="D648" s="1">
        <f>SUM(_xlfn.XLOOKUP(A648,'VENDA MES'!A:A,'VENDA MES'!B:B,"0",0),_xlfn.XLOOKUP(MEDIDAS!A648,'VENDA MES'!E:E,'VENDA MES'!F:F,"0",0),_xlfn.XLOOKUP(A648,'VENDA MES'!H:H,'VENDA MES'!I:I,"0",0))/90</f>
        <v>0.8</v>
      </c>
      <c r="E648" s="1">
        <f>SUM(_xlfn.XLOOKUP(A648,'VENDA MES'!A:A,'VENDA MES'!B:B,"0",0),_xlfn.XLOOKUP(MEDIDAS!A648,'VENDA MES'!E:E,'VENDA MES'!F:F,"0",0),_xlfn.XLOOKUP(MEDIDAS!A648,'VENDA MES'!H:H,'VENDA MES'!I:I,"0",0),_xlfn.XLOOKUP(MEDIDAS!A648,'VENDA MES'!K:K,'VENDA MES'!L:L,"0",0))/120</f>
        <v>1.4833333333333334</v>
      </c>
      <c r="H648" s="10" t="s">
        <v>644</v>
      </c>
      <c r="I648">
        <v>24</v>
      </c>
      <c r="J648" s="7">
        <v>24</v>
      </c>
      <c r="K648" s="7">
        <v>48</v>
      </c>
      <c r="L648" s="7">
        <v>60</v>
      </c>
    </row>
    <row r="649" spans="1:12">
      <c r="A649" t="s">
        <v>714</v>
      </c>
      <c r="B649" s="1">
        <f>_xlfn.XLOOKUP(A649,'VENDA MES'!A:A,'VENDA MES'!B:B,"0",0)/30</f>
        <v>0</v>
      </c>
      <c r="C649" s="1">
        <f>SUM(_xlfn.XLOOKUP(A649,'VENDA MES'!A:A,'VENDA MES'!B:B,0,0),_xlfn.XLOOKUP(A649,'VENDA MES'!E:E,'VENDA MES'!F:F,"0",0))/60</f>
        <v>0.26666666666666666</v>
      </c>
      <c r="D649" s="1">
        <f>SUM(_xlfn.XLOOKUP(A649,'VENDA MES'!A:A,'VENDA MES'!B:B,"0",0),_xlfn.XLOOKUP(MEDIDAS!A649,'VENDA MES'!E:E,'VENDA MES'!F:F,"0",0),_xlfn.XLOOKUP(A649,'VENDA MES'!H:H,'VENDA MES'!I:I,"0",0))/90</f>
        <v>0.35555555555555557</v>
      </c>
      <c r="E649" s="1">
        <f>SUM(_xlfn.XLOOKUP(A649,'VENDA MES'!A:A,'VENDA MES'!B:B,"0",0),_xlfn.XLOOKUP(MEDIDAS!A649,'VENDA MES'!E:E,'VENDA MES'!F:F,"0",0),_xlfn.XLOOKUP(MEDIDAS!A649,'VENDA MES'!H:H,'VENDA MES'!I:I,"0",0),_xlfn.XLOOKUP(MEDIDAS!A649,'VENDA MES'!K:K,'VENDA MES'!L:L,"0",0))/120</f>
        <v>1.075</v>
      </c>
      <c r="H649" s="10" t="s">
        <v>714</v>
      </c>
      <c r="I649">
        <v>24</v>
      </c>
      <c r="J649" s="7">
        <v>24</v>
      </c>
      <c r="K649" s="7">
        <v>48</v>
      </c>
      <c r="L649" s="7">
        <v>60</v>
      </c>
    </row>
    <row r="650" spans="1:12">
      <c r="A650" t="s">
        <v>645</v>
      </c>
      <c r="B650" s="1">
        <f>_xlfn.XLOOKUP(A650,'VENDA MES'!A:A,'VENDA MES'!B:B,"0",0)/30</f>
        <v>1.5333333333333334</v>
      </c>
      <c r="C650" s="1">
        <f>SUM(_xlfn.XLOOKUP(A650,'VENDA MES'!A:A,'VENDA MES'!B:B,0,0),_xlfn.XLOOKUP(A650,'VENDA MES'!E:E,'VENDA MES'!F:F,"0",0))/60</f>
        <v>1.4166666666666667</v>
      </c>
      <c r="D650" s="1">
        <f>SUM(_xlfn.XLOOKUP(A650,'VENDA MES'!A:A,'VENDA MES'!B:B,"0",0),_xlfn.XLOOKUP(MEDIDAS!A650,'VENDA MES'!E:E,'VENDA MES'!F:F,"0",0),_xlfn.XLOOKUP(A650,'VENDA MES'!H:H,'VENDA MES'!I:I,"0",0))/90</f>
        <v>1.4777777777777779</v>
      </c>
      <c r="E650" s="1">
        <f>SUM(_xlfn.XLOOKUP(A650,'VENDA MES'!A:A,'VENDA MES'!B:B,"0",0),_xlfn.XLOOKUP(MEDIDAS!A650,'VENDA MES'!E:E,'VENDA MES'!F:F,"0",0),_xlfn.XLOOKUP(MEDIDAS!A650,'VENDA MES'!H:H,'VENDA MES'!I:I,"0",0),_xlfn.XLOOKUP(MEDIDAS!A650,'VENDA MES'!K:K,'VENDA MES'!L:L,"0",0))/120</f>
        <v>1.8166666666666667</v>
      </c>
      <c r="H650" s="10" t="s">
        <v>645</v>
      </c>
      <c r="I650">
        <v>24</v>
      </c>
      <c r="J650" s="7">
        <v>24</v>
      </c>
      <c r="K650" s="7">
        <v>48</v>
      </c>
      <c r="L650" s="7">
        <v>60</v>
      </c>
    </row>
    <row r="651" spans="1:12">
      <c r="A651" t="s">
        <v>646</v>
      </c>
      <c r="B651" s="1">
        <f>_xlfn.XLOOKUP(A651,'VENDA MES'!A:A,'VENDA MES'!B:B,"0",0)/30</f>
        <v>0.66666666666666663</v>
      </c>
      <c r="C651" s="1">
        <f>SUM(_xlfn.XLOOKUP(A651,'VENDA MES'!A:A,'VENDA MES'!B:B,0,0),_xlfn.XLOOKUP(A651,'VENDA MES'!E:E,'VENDA MES'!F:F,"0",0))/60</f>
        <v>1.05</v>
      </c>
      <c r="D651" s="1">
        <f>SUM(_xlfn.XLOOKUP(A651,'VENDA MES'!A:A,'VENDA MES'!B:B,"0",0),_xlfn.XLOOKUP(MEDIDAS!A651,'VENDA MES'!E:E,'VENDA MES'!F:F,"0",0),_xlfn.XLOOKUP(A651,'VENDA MES'!H:H,'VENDA MES'!I:I,"0",0))/90</f>
        <v>1.0777777777777777</v>
      </c>
      <c r="E651" s="1">
        <f>SUM(_xlfn.XLOOKUP(A651,'VENDA MES'!A:A,'VENDA MES'!B:B,"0",0),_xlfn.XLOOKUP(MEDIDAS!A651,'VENDA MES'!E:E,'VENDA MES'!F:F,"0",0),_xlfn.XLOOKUP(MEDIDAS!A651,'VENDA MES'!H:H,'VENDA MES'!I:I,"0",0),_xlfn.XLOOKUP(MEDIDAS!A651,'VENDA MES'!K:K,'VENDA MES'!L:L,"0",0))/120</f>
        <v>1.3</v>
      </c>
      <c r="H651" s="10" t="s">
        <v>646</v>
      </c>
      <c r="I651">
        <v>24</v>
      </c>
      <c r="J651" s="7">
        <v>24</v>
      </c>
      <c r="K651" s="7">
        <v>48</v>
      </c>
      <c r="L651" s="7">
        <v>60</v>
      </c>
    </row>
    <row r="652" spans="1:12">
      <c r="A652" t="s">
        <v>647</v>
      </c>
      <c r="B652" s="1">
        <f>_xlfn.XLOOKUP(A652,'VENDA MES'!A:A,'VENDA MES'!B:B,"0",0)/30</f>
        <v>0.56666666666666665</v>
      </c>
      <c r="C652" s="1">
        <f>SUM(_xlfn.XLOOKUP(A652,'VENDA MES'!A:A,'VENDA MES'!B:B,0,0),_xlfn.XLOOKUP(A652,'VENDA MES'!E:E,'VENDA MES'!F:F,"0",0))/60</f>
        <v>1.1833333333333333</v>
      </c>
      <c r="D652" s="1">
        <f>SUM(_xlfn.XLOOKUP(A652,'VENDA MES'!A:A,'VENDA MES'!B:B,"0",0),_xlfn.XLOOKUP(MEDIDAS!A652,'VENDA MES'!E:E,'VENDA MES'!F:F,"0",0),_xlfn.XLOOKUP(A652,'VENDA MES'!H:H,'VENDA MES'!I:I,"0",0))/90</f>
        <v>1.1444444444444444</v>
      </c>
      <c r="E652" s="1">
        <f>SUM(_xlfn.XLOOKUP(A652,'VENDA MES'!A:A,'VENDA MES'!B:B,"0",0),_xlfn.XLOOKUP(MEDIDAS!A652,'VENDA MES'!E:E,'VENDA MES'!F:F,"0",0),_xlfn.XLOOKUP(MEDIDAS!A652,'VENDA MES'!H:H,'VENDA MES'!I:I,"0",0),_xlfn.XLOOKUP(MEDIDAS!A652,'VENDA MES'!K:K,'VENDA MES'!L:L,"0",0))/120</f>
        <v>1.6083333333333334</v>
      </c>
      <c r="H652" s="10" t="s">
        <v>647</v>
      </c>
      <c r="I652">
        <v>24</v>
      </c>
      <c r="J652" s="7">
        <v>24</v>
      </c>
      <c r="K652" s="7">
        <v>48</v>
      </c>
      <c r="L652" s="7">
        <v>60</v>
      </c>
    </row>
    <row r="653" spans="1:12">
      <c r="A653" t="s">
        <v>649</v>
      </c>
      <c r="B653" s="1">
        <f>_xlfn.XLOOKUP(A653,'VENDA MES'!A:A,'VENDA MES'!B:B,"0",0)/30</f>
        <v>1.4333333333333333</v>
      </c>
      <c r="C653" s="1">
        <f>SUM(_xlfn.XLOOKUP(A653,'VENDA MES'!A:A,'VENDA MES'!B:B,0,0),_xlfn.XLOOKUP(A653,'VENDA MES'!E:E,'VENDA MES'!F:F,"0",0))/60</f>
        <v>1.1833333333333333</v>
      </c>
      <c r="D653" s="1">
        <f>SUM(_xlfn.XLOOKUP(A653,'VENDA MES'!A:A,'VENDA MES'!B:B,"0",0),_xlfn.XLOOKUP(MEDIDAS!A653,'VENDA MES'!E:E,'VENDA MES'!F:F,"0",0),_xlfn.XLOOKUP(A653,'VENDA MES'!H:H,'VENDA MES'!I:I,"0",0))/90</f>
        <v>1.6111111111111112</v>
      </c>
      <c r="E653" s="1">
        <f>SUM(_xlfn.XLOOKUP(A653,'VENDA MES'!A:A,'VENDA MES'!B:B,"0",0),_xlfn.XLOOKUP(MEDIDAS!A653,'VENDA MES'!E:E,'VENDA MES'!F:F,"0",0),_xlfn.XLOOKUP(MEDIDAS!A653,'VENDA MES'!H:H,'VENDA MES'!I:I,"0",0),_xlfn.XLOOKUP(MEDIDAS!A653,'VENDA MES'!K:K,'VENDA MES'!L:L,"0",0))/120</f>
        <v>1.9</v>
      </c>
      <c r="H653" s="10" t="s">
        <v>649</v>
      </c>
      <c r="I653">
        <v>24</v>
      </c>
      <c r="J653" s="7">
        <v>24</v>
      </c>
      <c r="K653" s="7">
        <v>48</v>
      </c>
      <c r="L653" s="7">
        <v>60</v>
      </c>
    </row>
    <row r="654" spans="1:12">
      <c r="A654" t="s">
        <v>650</v>
      </c>
      <c r="B654" s="1">
        <f>_xlfn.XLOOKUP(A654,'VENDA MES'!A:A,'VENDA MES'!B:B,"0",0)/30</f>
        <v>0.7</v>
      </c>
      <c r="C654" s="1">
        <f>SUM(_xlfn.XLOOKUP(A654,'VENDA MES'!A:A,'VENDA MES'!B:B,0,0),_xlfn.XLOOKUP(A654,'VENDA MES'!E:E,'VENDA MES'!F:F,"0",0))/60</f>
        <v>1.4166666666666667</v>
      </c>
      <c r="D654" s="1">
        <f>SUM(_xlfn.XLOOKUP(A654,'VENDA MES'!A:A,'VENDA MES'!B:B,"0",0),_xlfn.XLOOKUP(MEDIDAS!A654,'VENDA MES'!E:E,'VENDA MES'!F:F,"0",0),_xlfn.XLOOKUP(A654,'VENDA MES'!H:H,'VENDA MES'!I:I,"0",0))/90</f>
        <v>1.2555555555555555</v>
      </c>
      <c r="E654" s="1">
        <f>SUM(_xlfn.XLOOKUP(A654,'VENDA MES'!A:A,'VENDA MES'!B:B,"0",0),_xlfn.XLOOKUP(MEDIDAS!A654,'VENDA MES'!E:E,'VENDA MES'!F:F,"0",0),_xlfn.XLOOKUP(MEDIDAS!A654,'VENDA MES'!H:H,'VENDA MES'!I:I,"0",0),_xlfn.XLOOKUP(MEDIDAS!A654,'VENDA MES'!K:K,'VENDA MES'!L:L,"0",0))/120</f>
        <v>1.375</v>
      </c>
      <c r="H654" s="10" t="s">
        <v>650</v>
      </c>
      <c r="I654">
        <v>36</v>
      </c>
      <c r="J654" s="7">
        <v>36</v>
      </c>
      <c r="K654" s="7">
        <v>72</v>
      </c>
      <c r="L654" s="7">
        <v>90</v>
      </c>
    </row>
    <row r="655" spans="1:12">
      <c r="A655" t="s">
        <v>651</v>
      </c>
      <c r="B655" s="1">
        <f>_xlfn.XLOOKUP(A655,'VENDA MES'!A:A,'VENDA MES'!B:B,"0",0)/30</f>
        <v>1.2</v>
      </c>
      <c r="C655" s="1">
        <f>SUM(_xlfn.XLOOKUP(A655,'VENDA MES'!A:A,'VENDA MES'!B:B,0,0),_xlfn.XLOOKUP(A655,'VENDA MES'!E:E,'VENDA MES'!F:F,"0",0))/60</f>
        <v>1.2333333333333334</v>
      </c>
      <c r="D655" s="1">
        <f>SUM(_xlfn.XLOOKUP(A655,'VENDA MES'!A:A,'VENDA MES'!B:B,"0",0),_xlfn.XLOOKUP(MEDIDAS!A655,'VENDA MES'!E:E,'VENDA MES'!F:F,"0",0),_xlfn.XLOOKUP(A655,'VENDA MES'!H:H,'VENDA MES'!I:I,"0",0))/90</f>
        <v>1.1222222222222222</v>
      </c>
      <c r="E655" s="1">
        <f>SUM(_xlfn.XLOOKUP(A655,'VENDA MES'!A:A,'VENDA MES'!B:B,"0",0),_xlfn.XLOOKUP(MEDIDAS!A655,'VENDA MES'!E:E,'VENDA MES'!F:F,"0",0),_xlfn.XLOOKUP(MEDIDAS!A655,'VENDA MES'!H:H,'VENDA MES'!I:I,"0",0),_xlfn.XLOOKUP(MEDIDAS!A655,'VENDA MES'!K:K,'VENDA MES'!L:L,"0",0))/120</f>
        <v>1.3583333333333334</v>
      </c>
      <c r="H655" s="10" t="s">
        <v>651</v>
      </c>
      <c r="I655">
        <v>36</v>
      </c>
      <c r="J655" s="7">
        <v>36</v>
      </c>
      <c r="K655" s="7">
        <v>72</v>
      </c>
      <c r="L655" s="7">
        <v>90</v>
      </c>
    </row>
    <row r="656" spans="1:12">
      <c r="A656" t="s">
        <v>652</v>
      </c>
      <c r="B656" s="1">
        <f>_xlfn.XLOOKUP(A656,'VENDA MES'!A:A,'VENDA MES'!B:B,"0",0)/30</f>
        <v>0.73333333333333328</v>
      </c>
      <c r="C656" s="1">
        <f>SUM(_xlfn.XLOOKUP(A656,'VENDA MES'!A:A,'VENDA MES'!B:B,0,0),_xlfn.XLOOKUP(A656,'VENDA MES'!E:E,'VENDA MES'!F:F,"0",0))/60</f>
        <v>1.0333333333333334</v>
      </c>
      <c r="D656" s="1">
        <f>SUM(_xlfn.XLOOKUP(A656,'VENDA MES'!A:A,'VENDA MES'!B:B,"0",0),_xlfn.XLOOKUP(MEDIDAS!A656,'VENDA MES'!E:E,'VENDA MES'!F:F,"0",0),_xlfn.XLOOKUP(A656,'VENDA MES'!H:H,'VENDA MES'!I:I,"0",0))/90</f>
        <v>1.6555555555555554</v>
      </c>
      <c r="E656" s="1">
        <f>SUM(_xlfn.XLOOKUP(A656,'VENDA MES'!A:A,'VENDA MES'!B:B,"0",0),_xlfn.XLOOKUP(MEDIDAS!A656,'VENDA MES'!E:E,'VENDA MES'!F:F,"0",0),_xlfn.XLOOKUP(MEDIDAS!A656,'VENDA MES'!H:H,'VENDA MES'!I:I,"0",0),_xlfn.XLOOKUP(MEDIDAS!A656,'VENDA MES'!K:K,'VENDA MES'!L:L,"0",0))/120</f>
        <v>2.1</v>
      </c>
      <c r="H656" s="10" t="s">
        <v>652</v>
      </c>
      <c r="I656">
        <v>36</v>
      </c>
      <c r="J656" s="7">
        <v>36</v>
      </c>
      <c r="K656" s="7">
        <v>72</v>
      </c>
      <c r="L656" s="7">
        <v>90</v>
      </c>
    </row>
    <row r="657" spans="1:12">
      <c r="A657" t="s">
        <v>653</v>
      </c>
      <c r="B657" s="1">
        <f>_xlfn.XLOOKUP(A657,'VENDA MES'!A:A,'VENDA MES'!B:B,"0",0)/30</f>
        <v>0.6333333333333333</v>
      </c>
      <c r="C657" s="1">
        <f>SUM(_xlfn.XLOOKUP(A657,'VENDA MES'!A:A,'VENDA MES'!B:B,0,0),_xlfn.XLOOKUP(A657,'VENDA MES'!E:E,'VENDA MES'!F:F,"0",0))/60</f>
        <v>0.81666666666666665</v>
      </c>
      <c r="D657" s="1">
        <f>SUM(_xlfn.XLOOKUP(A657,'VENDA MES'!A:A,'VENDA MES'!B:B,"0",0),_xlfn.XLOOKUP(MEDIDAS!A657,'VENDA MES'!E:E,'VENDA MES'!F:F,"0",0),_xlfn.XLOOKUP(A657,'VENDA MES'!H:H,'VENDA MES'!I:I,"0",0))/90</f>
        <v>1.2777777777777777</v>
      </c>
      <c r="E657" s="1">
        <f>SUM(_xlfn.XLOOKUP(A657,'VENDA MES'!A:A,'VENDA MES'!B:B,"0",0),_xlfn.XLOOKUP(MEDIDAS!A657,'VENDA MES'!E:E,'VENDA MES'!F:F,"0",0),_xlfn.XLOOKUP(MEDIDAS!A657,'VENDA MES'!H:H,'VENDA MES'!I:I,"0",0),_xlfn.XLOOKUP(MEDIDAS!A657,'VENDA MES'!K:K,'VENDA MES'!L:L,"0",0))/120</f>
        <v>1.2166666666666666</v>
      </c>
      <c r="H657" s="10" t="s">
        <v>653</v>
      </c>
      <c r="I657">
        <v>36</v>
      </c>
      <c r="J657" s="7">
        <v>36</v>
      </c>
      <c r="K657" s="7">
        <v>72</v>
      </c>
      <c r="L657" s="7">
        <v>90</v>
      </c>
    </row>
    <row r="658" spans="1:12">
      <c r="A658" t="s">
        <v>654</v>
      </c>
      <c r="B658" s="1">
        <f>_xlfn.XLOOKUP(A658,'VENDA MES'!A:A,'VENDA MES'!B:B,"0",0)/30</f>
        <v>0.26666666666666666</v>
      </c>
      <c r="C658" s="1">
        <f>SUM(_xlfn.XLOOKUP(A658,'VENDA MES'!A:A,'VENDA MES'!B:B,0,0),_xlfn.XLOOKUP(A658,'VENDA MES'!E:E,'VENDA MES'!F:F,"0",0))/60</f>
        <v>0.71666666666666667</v>
      </c>
      <c r="D658" s="1">
        <f>SUM(_xlfn.XLOOKUP(A658,'VENDA MES'!A:A,'VENDA MES'!B:B,"0",0),_xlfn.XLOOKUP(MEDIDAS!A658,'VENDA MES'!E:E,'VENDA MES'!F:F,"0",0),_xlfn.XLOOKUP(A658,'VENDA MES'!H:H,'VENDA MES'!I:I,"0",0))/90</f>
        <v>0.64444444444444449</v>
      </c>
      <c r="E658" s="1">
        <f>SUM(_xlfn.XLOOKUP(A658,'VENDA MES'!A:A,'VENDA MES'!B:B,"0",0),_xlfn.XLOOKUP(MEDIDAS!A658,'VENDA MES'!E:E,'VENDA MES'!F:F,"0",0),_xlfn.XLOOKUP(MEDIDAS!A658,'VENDA MES'!H:H,'VENDA MES'!I:I,"0",0),_xlfn.XLOOKUP(MEDIDAS!A658,'VENDA MES'!K:K,'VENDA MES'!L:L,"0",0))/120</f>
        <v>1.1000000000000001</v>
      </c>
      <c r="H658" s="10" t="s">
        <v>654</v>
      </c>
      <c r="I658">
        <v>36</v>
      </c>
      <c r="J658" s="7">
        <v>36</v>
      </c>
      <c r="K658" s="7">
        <v>72</v>
      </c>
      <c r="L658" s="7">
        <v>90</v>
      </c>
    </row>
    <row r="659" spans="1:12">
      <c r="A659" t="s">
        <v>725</v>
      </c>
      <c r="B659" s="1">
        <f>_xlfn.XLOOKUP(A659,'VENDA MES'!A:A,'VENDA MES'!B:B,"0",0)/30</f>
        <v>0</v>
      </c>
      <c r="C659" s="1">
        <f>SUM(_xlfn.XLOOKUP(A659,'VENDA MES'!A:A,'VENDA MES'!B:B,0,0),_xlfn.XLOOKUP(A659,'VENDA MES'!E:E,'VENDA MES'!F:F,"0",0))/60</f>
        <v>1.6833333333333333</v>
      </c>
      <c r="D659" s="1">
        <f>SUM(_xlfn.XLOOKUP(A659,'VENDA MES'!A:A,'VENDA MES'!B:B,"0",0),_xlfn.XLOOKUP(MEDIDAS!A659,'VENDA MES'!E:E,'VENDA MES'!F:F,"0",0),_xlfn.XLOOKUP(A659,'VENDA MES'!H:H,'VENDA MES'!I:I,"0",0))/90</f>
        <v>1.7</v>
      </c>
      <c r="E659" s="1">
        <f>SUM(_xlfn.XLOOKUP(A659,'VENDA MES'!A:A,'VENDA MES'!B:B,"0",0),_xlfn.XLOOKUP(MEDIDAS!A659,'VENDA MES'!E:E,'VENDA MES'!F:F,"0",0),_xlfn.XLOOKUP(MEDIDAS!A659,'VENDA MES'!H:H,'VENDA MES'!I:I,"0",0),_xlfn.XLOOKUP(MEDIDAS!A659,'VENDA MES'!K:K,'VENDA MES'!L:L,"0",0))/120</f>
        <v>1.925</v>
      </c>
      <c r="H659" s="10" t="s">
        <v>725</v>
      </c>
      <c r="I659">
        <v>36</v>
      </c>
      <c r="J659" s="7">
        <v>36</v>
      </c>
      <c r="K659" s="7">
        <v>72</v>
      </c>
      <c r="L659" s="7">
        <v>90</v>
      </c>
    </row>
    <row r="660" spans="1:12">
      <c r="A660" t="s">
        <v>655</v>
      </c>
      <c r="B660" s="1">
        <f>_xlfn.XLOOKUP(A660,'VENDA MES'!A:A,'VENDA MES'!B:B,"0",0)/30</f>
        <v>0.93333333333333335</v>
      </c>
      <c r="C660" s="1">
        <f>SUM(_xlfn.XLOOKUP(A660,'VENDA MES'!A:A,'VENDA MES'!B:B,0,0),_xlfn.XLOOKUP(A660,'VENDA MES'!E:E,'VENDA MES'!F:F,"0",0))/60</f>
        <v>0.78333333333333333</v>
      </c>
      <c r="D660" s="1">
        <f>SUM(_xlfn.XLOOKUP(A660,'VENDA MES'!A:A,'VENDA MES'!B:B,"0",0),_xlfn.XLOOKUP(MEDIDAS!A660,'VENDA MES'!E:E,'VENDA MES'!F:F,"0",0),_xlfn.XLOOKUP(A660,'VENDA MES'!H:H,'VENDA MES'!I:I,"0",0))/90</f>
        <v>1.1333333333333333</v>
      </c>
      <c r="E660" s="1">
        <f>SUM(_xlfn.XLOOKUP(A660,'VENDA MES'!A:A,'VENDA MES'!B:B,"0",0),_xlfn.XLOOKUP(MEDIDAS!A660,'VENDA MES'!E:E,'VENDA MES'!F:F,"0",0),_xlfn.XLOOKUP(MEDIDAS!A660,'VENDA MES'!H:H,'VENDA MES'!I:I,"0",0),_xlfn.XLOOKUP(MEDIDAS!A660,'VENDA MES'!K:K,'VENDA MES'!L:L,"0",0))/120</f>
        <v>1.6083333333333334</v>
      </c>
      <c r="H660" s="10" t="s">
        <v>655</v>
      </c>
      <c r="I660">
        <v>36</v>
      </c>
      <c r="J660" s="7">
        <v>36</v>
      </c>
      <c r="K660" s="7">
        <v>72</v>
      </c>
      <c r="L660" s="7">
        <v>90</v>
      </c>
    </row>
    <row r="661" spans="1:12">
      <c r="A661" t="s">
        <v>656</v>
      </c>
      <c r="B661" s="1">
        <f>_xlfn.XLOOKUP(A661,'VENDA MES'!A:A,'VENDA MES'!B:B,"0",0)/30</f>
        <v>0.96666666666666667</v>
      </c>
      <c r="C661" s="1">
        <f>SUM(_xlfn.XLOOKUP(A661,'VENDA MES'!A:A,'VENDA MES'!B:B,0,0),_xlfn.XLOOKUP(A661,'VENDA MES'!E:E,'VENDA MES'!F:F,"0",0))/60</f>
        <v>1.1833333333333333</v>
      </c>
      <c r="D661" s="1">
        <f>SUM(_xlfn.XLOOKUP(A661,'VENDA MES'!A:A,'VENDA MES'!B:B,"0",0),_xlfn.XLOOKUP(MEDIDAS!A661,'VENDA MES'!E:E,'VENDA MES'!F:F,"0",0),_xlfn.XLOOKUP(A661,'VENDA MES'!H:H,'VENDA MES'!I:I,"0",0))/90</f>
        <v>1.2</v>
      </c>
      <c r="E661" s="1">
        <f>SUM(_xlfn.XLOOKUP(A661,'VENDA MES'!A:A,'VENDA MES'!B:B,"0",0),_xlfn.XLOOKUP(MEDIDAS!A661,'VENDA MES'!E:E,'VENDA MES'!F:F,"0",0),_xlfn.XLOOKUP(MEDIDAS!A661,'VENDA MES'!H:H,'VENDA MES'!I:I,"0",0),_xlfn.XLOOKUP(MEDIDAS!A661,'VENDA MES'!K:K,'VENDA MES'!L:L,"0",0))/120</f>
        <v>1.5666666666666667</v>
      </c>
      <c r="H661" s="10" t="s">
        <v>656</v>
      </c>
      <c r="I661">
        <v>36</v>
      </c>
      <c r="J661" s="7">
        <v>36</v>
      </c>
      <c r="K661" s="7">
        <v>72</v>
      </c>
      <c r="L661" s="7">
        <v>90</v>
      </c>
    </row>
    <row r="662" spans="1:12">
      <c r="A662" t="s">
        <v>657</v>
      </c>
      <c r="B662" s="1">
        <f>_xlfn.XLOOKUP(A662,'VENDA MES'!A:A,'VENDA MES'!B:B,"0",0)/30</f>
        <v>0.9</v>
      </c>
      <c r="C662" s="1">
        <f>SUM(_xlfn.XLOOKUP(A662,'VENDA MES'!A:A,'VENDA MES'!B:B,0,0),_xlfn.XLOOKUP(A662,'VENDA MES'!E:E,'VENDA MES'!F:F,"0",0))/60</f>
        <v>1.0666666666666667</v>
      </c>
      <c r="D662" s="1">
        <f>SUM(_xlfn.XLOOKUP(A662,'VENDA MES'!A:A,'VENDA MES'!B:B,"0",0),_xlfn.XLOOKUP(MEDIDAS!A662,'VENDA MES'!E:E,'VENDA MES'!F:F,"0",0),_xlfn.XLOOKUP(A662,'VENDA MES'!H:H,'VENDA MES'!I:I,"0",0))/90</f>
        <v>1.4222222222222223</v>
      </c>
      <c r="E662" s="1">
        <f>SUM(_xlfn.XLOOKUP(A662,'VENDA MES'!A:A,'VENDA MES'!B:B,"0",0),_xlfn.XLOOKUP(MEDIDAS!A662,'VENDA MES'!E:E,'VENDA MES'!F:F,"0",0),_xlfn.XLOOKUP(MEDIDAS!A662,'VENDA MES'!H:H,'VENDA MES'!I:I,"0",0),_xlfn.XLOOKUP(MEDIDAS!A662,'VENDA MES'!K:K,'VENDA MES'!L:L,"0",0))/120</f>
        <v>1.5583333333333333</v>
      </c>
      <c r="H662" s="10" t="s">
        <v>657</v>
      </c>
      <c r="I662">
        <v>36</v>
      </c>
      <c r="J662" s="7">
        <v>36</v>
      </c>
      <c r="K662" s="7">
        <v>72</v>
      </c>
      <c r="L662" s="7">
        <v>90</v>
      </c>
    </row>
    <row r="663" spans="1:12">
      <c r="A663" t="s">
        <v>658</v>
      </c>
      <c r="B663" s="1">
        <f>_xlfn.XLOOKUP(A663,'VENDA MES'!A:A,'VENDA MES'!B:B,"0",0)/30</f>
        <v>0.56666666666666665</v>
      </c>
      <c r="C663" s="1">
        <f>SUM(_xlfn.XLOOKUP(A663,'VENDA MES'!A:A,'VENDA MES'!B:B,0,0),_xlfn.XLOOKUP(A663,'VENDA MES'!E:E,'VENDA MES'!F:F,"0",0))/60</f>
        <v>1.3166666666666667</v>
      </c>
      <c r="D663" s="1">
        <f>SUM(_xlfn.XLOOKUP(A663,'VENDA MES'!A:A,'VENDA MES'!B:B,"0",0),_xlfn.XLOOKUP(MEDIDAS!A663,'VENDA MES'!E:E,'VENDA MES'!F:F,"0",0),_xlfn.XLOOKUP(A663,'VENDA MES'!H:H,'VENDA MES'!I:I,"0",0))/90</f>
        <v>1.3111111111111111</v>
      </c>
      <c r="E663" s="1">
        <f>SUM(_xlfn.XLOOKUP(A663,'VENDA MES'!A:A,'VENDA MES'!B:B,"0",0),_xlfn.XLOOKUP(MEDIDAS!A663,'VENDA MES'!E:E,'VENDA MES'!F:F,"0",0),_xlfn.XLOOKUP(MEDIDAS!A663,'VENDA MES'!H:H,'VENDA MES'!I:I,"0",0),_xlfn.XLOOKUP(MEDIDAS!A663,'VENDA MES'!K:K,'VENDA MES'!L:L,"0",0))/120</f>
        <v>1.4</v>
      </c>
      <c r="H663" s="10" t="s">
        <v>658</v>
      </c>
      <c r="I663">
        <v>36</v>
      </c>
      <c r="J663" s="7">
        <v>36</v>
      </c>
      <c r="K663" s="7">
        <v>72</v>
      </c>
      <c r="L663" s="7">
        <v>90</v>
      </c>
    </row>
    <row r="664" spans="1:12">
      <c r="A664" t="s">
        <v>660</v>
      </c>
      <c r="B664" s="1">
        <f>_xlfn.XLOOKUP(A664,'VENDA MES'!A:A,'VENDA MES'!B:B,"0",0)/30</f>
        <v>0.16666666666666666</v>
      </c>
      <c r="C664" s="1">
        <f>SUM(_xlfn.XLOOKUP(A664,'VENDA MES'!A:A,'VENDA MES'!B:B,0,0),_xlfn.XLOOKUP(A664,'VENDA MES'!E:E,'VENDA MES'!F:F,"0",0))/60</f>
        <v>0.8</v>
      </c>
      <c r="D664" s="1">
        <f>SUM(_xlfn.XLOOKUP(A664,'VENDA MES'!A:A,'VENDA MES'!B:B,"0",0),_xlfn.XLOOKUP(MEDIDAS!A664,'VENDA MES'!E:E,'VENDA MES'!F:F,"0",0),_xlfn.XLOOKUP(A664,'VENDA MES'!H:H,'VENDA MES'!I:I,"0",0))/90</f>
        <v>1.0444444444444445</v>
      </c>
      <c r="E664" s="1">
        <f>SUM(_xlfn.XLOOKUP(A664,'VENDA MES'!A:A,'VENDA MES'!B:B,"0",0),_xlfn.XLOOKUP(MEDIDAS!A664,'VENDA MES'!E:E,'VENDA MES'!F:F,"0",0),_xlfn.XLOOKUP(MEDIDAS!A664,'VENDA MES'!H:H,'VENDA MES'!I:I,"0",0),_xlfn.XLOOKUP(MEDIDAS!A664,'VENDA MES'!K:K,'VENDA MES'!L:L,"0",0))/120</f>
        <v>1.7</v>
      </c>
      <c r="H664" s="10" t="s">
        <v>660</v>
      </c>
      <c r="I664">
        <v>4</v>
      </c>
      <c r="J664" s="7">
        <v>4</v>
      </c>
      <c r="K664" s="7">
        <v>8</v>
      </c>
      <c r="L664" s="7">
        <v>10</v>
      </c>
    </row>
    <row r="665" spans="1:12">
      <c r="A665" t="s">
        <v>661</v>
      </c>
      <c r="B665" s="1">
        <f>_xlfn.XLOOKUP(A665,'VENDA MES'!A:A,'VENDA MES'!B:B,"0",0)/30</f>
        <v>1.5666666666666667</v>
      </c>
      <c r="C665" s="1">
        <f>SUM(_xlfn.XLOOKUP(A665,'VENDA MES'!A:A,'VENDA MES'!B:B,0,0),_xlfn.XLOOKUP(A665,'VENDA MES'!E:E,'VENDA MES'!F:F,"0",0))/60</f>
        <v>1.4333333333333333</v>
      </c>
      <c r="D665" s="1">
        <f>SUM(_xlfn.XLOOKUP(A665,'VENDA MES'!A:A,'VENDA MES'!B:B,"0",0),_xlfn.XLOOKUP(MEDIDAS!A665,'VENDA MES'!E:E,'VENDA MES'!F:F,"0",0),_xlfn.XLOOKUP(A665,'VENDA MES'!H:H,'VENDA MES'!I:I,"0",0))/90</f>
        <v>1.5888888888888888</v>
      </c>
      <c r="E665" s="1">
        <f>SUM(_xlfn.XLOOKUP(A665,'VENDA MES'!A:A,'VENDA MES'!B:B,"0",0),_xlfn.XLOOKUP(MEDIDAS!A665,'VENDA MES'!E:E,'VENDA MES'!F:F,"0",0),_xlfn.XLOOKUP(MEDIDAS!A665,'VENDA MES'!H:H,'VENDA MES'!I:I,"0",0),_xlfn.XLOOKUP(MEDIDAS!A665,'VENDA MES'!K:K,'VENDA MES'!L:L,"0",0))/120</f>
        <v>1.4750000000000001</v>
      </c>
      <c r="H665" s="10" t="s">
        <v>661</v>
      </c>
      <c r="I665">
        <v>4</v>
      </c>
      <c r="J665" s="7">
        <v>4</v>
      </c>
      <c r="K665" s="7">
        <v>8</v>
      </c>
      <c r="L665" s="7">
        <v>10</v>
      </c>
    </row>
    <row r="666" spans="1:12">
      <c r="A666" t="s">
        <v>662</v>
      </c>
      <c r="B666" s="1">
        <f>_xlfn.XLOOKUP(A666,'VENDA MES'!A:A,'VENDA MES'!B:B,"0",0)/30</f>
        <v>1.3</v>
      </c>
      <c r="C666" s="1">
        <f>SUM(_xlfn.XLOOKUP(A666,'VENDA MES'!A:A,'VENDA MES'!B:B,0,0),_xlfn.XLOOKUP(A666,'VENDA MES'!E:E,'VENDA MES'!F:F,"0",0))/60</f>
        <v>1.3833333333333333</v>
      </c>
      <c r="D666" s="1">
        <f>SUM(_xlfn.XLOOKUP(A666,'VENDA MES'!A:A,'VENDA MES'!B:B,"0",0),_xlfn.XLOOKUP(MEDIDAS!A666,'VENDA MES'!E:E,'VENDA MES'!F:F,"0",0),_xlfn.XLOOKUP(A666,'VENDA MES'!H:H,'VENDA MES'!I:I,"0",0))/90</f>
        <v>1.2444444444444445</v>
      </c>
      <c r="E666" s="1">
        <f>SUM(_xlfn.XLOOKUP(A666,'VENDA MES'!A:A,'VENDA MES'!B:B,"0",0),_xlfn.XLOOKUP(MEDIDAS!A666,'VENDA MES'!E:E,'VENDA MES'!F:F,"0",0),_xlfn.XLOOKUP(MEDIDAS!A666,'VENDA MES'!H:H,'VENDA MES'!I:I,"0",0),_xlfn.XLOOKUP(MEDIDAS!A666,'VENDA MES'!K:K,'VENDA MES'!L:L,"0",0))/120</f>
        <v>1.5083333333333333</v>
      </c>
      <c r="H666" s="10" t="s">
        <v>662</v>
      </c>
      <c r="I666">
        <v>4</v>
      </c>
      <c r="J666" s="7">
        <v>4</v>
      </c>
      <c r="K666" s="7">
        <v>8</v>
      </c>
      <c r="L666" s="7">
        <v>10</v>
      </c>
    </row>
    <row r="667" spans="1:12">
      <c r="A667" t="s">
        <v>663</v>
      </c>
      <c r="B667" s="1">
        <f>_xlfn.XLOOKUP(A667,'VENDA MES'!A:A,'VENDA MES'!B:B,"0",0)/30</f>
        <v>0.33333333333333331</v>
      </c>
      <c r="C667" s="1">
        <f>SUM(_xlfn.XLOOKUP(A667,'VENDA MES'!A:A,'VENDA MES'!B:B,0,0),_xlfn.XLOOKUP(A667,'VENDA MES'!E:E,'VENDA MES'!F:F,"0",0))/60</f>
        <v>1.1166666666666667</v>
      </c>
      <c r="D667" s="1">
        <f>SUM(_xlfn.XLOOKUP(A667,'VENDA MES'!A:A,'VENDA MES'!B:B,"0",0),_xlfn.XLOOKUP(MEDIDAS!A667,'VENDA MES'!E:E,'VENDA MES'!F:F,"0",0),_xlfn.XLOOKUP(A667,'VENDA MES'!H:H,'VENDA MES'!I:I,"0",0))/90</f>
        <v>1.1222222222222222</v>
      </c>
      <c r="E667" s="1">
        <f>SUM(_xlfn.XLOOKUP(A667,'VENDA MES'!A:A,'VENDA MES'!B:B,"0",0),_xlfn.XLOOKUP(MEDIDAS!A667,'VENDA MES'!E:E,'VENDA MES'!F:F,"0",0),_xlfn.XLOOKUP(MEDIDAS!A667,'VENDA MES'!H:H,'VENDA MES'!I:I,"0",0),_xlfn.XLOOKUP(MEDIDAS!A667,'VENDA MES'!K:K,'VENDA MES'!L:L,"0",0))/120</f>
        <v>1.4833333333333334</v>
      </c>
      <c r="H667" s="10" t="s">
        <v>663</v>
      </c>
      <c r="I667">
        <v>4</v>
      </c>
      <c r="J667" s="7">
        <v>4</v>
      </c>
      <c r="K667" s="7">
        <v>8</v>
      </c>
      <c r="L667" s="7">
        <v>10</v>
      </c>
    </row>
    <row r="668" spans="1:12">
      <c r="A668" t="s">
        <v>664</v>
      </c>
      <c r="B668" s="1">
        <f>_xlfn.XLOOKUP(A668,'VENDA MES'!A:A,'VENDA MES'!B:B,"0",0)/30</f>
        <v>1.1333333333333333</v>
      </c>
      <c r="C668" s="1">
        <f>SUM(_xlfn.XLOOKUP(A668,'VENDA MES'!A:A,'VENDA MES'!B:B,0,0),_xlfn.XLOOKUP(A668,'VENDA MES'!E:E,'VENDA MES'!F:F,"0",0))/60</f>
        <v>1.3666666666666667</v>
      </c>
      <c r="D668" s="1">
        <f>SUM(_xlfn.XLOOKUP(A668,'VENDA MES'!A:A,'VENDA MES'!B:B,"0",0),_xlfn.XLOOKUP(MEDIDAS!A668,'VENDA MES'!E:E,'VENDA MES'!F:F,"0",0),_xlfn.XLOOKUP(A668,'VENDA MES'!H:H,'VENDA MES'!I:I,"0",0))/90</f>
        <v>1.6333333333333333</v>
      </c>
      <c r="E668" s="1">
        <f>SUM(_xlfn.XLOOKUP(A668,'VENDA MES'!A:A,'VENDA MES'!B:B,"0",0),_xlfn.XLOOKUP(MEDIDAS!A668,'VENDA MES'!E:E,'VENDA MES'!F:F,"0",0),_xlfn.XLOOKUP(MEDIDAS!A668,'VENDA MES'!H:H,'VENDA MES'!I:I,"0",0),_xlfn.XLOOKUP(MEDIDAS!A668,'VENDA MES'!K:K,'VENDA MES'!L:L,"0",0))/120</f>
        <v>2.0750000000000002</v>
      </c>
      <c r="H668" s="10" t="s">
        <v>664</v>
      </c>
      <c r="I668">
        <v>4</v>
      </c>
      <c r="J668" s="7">
        <v>4</v>
      </c>
      <c r="K668" s="7">
        <v>8</v>
      </c>
      <c r="L668" s="7">
        <v>10</v>
      </c>
    </row>
    <row r="669" spans="1:12">
      <c r="A669" t="s">
        <v>736</v>
      </c>
      <c r="B669" s="1">
        <f>_xlfn.XLOOKUP(A669,'VENDA MES'!A:A,'VENDA MES'!B:B,"0",0)/30</f>
        <v>0</v>
      </c>
      <c r="C669" s="1">
        <f>SUM(_xlfn.XLOOKUP(A669,'VENDA MES'!A:A,'VENDA MES'!B:B,0,0),_xlfn.XLOOKUP(A669,'VENDA MES'!E:E,'VENDA MES'!F:F,"0",0))/60</f>
        <v>1.2166666666666666</v>
      </c>
      <c r="D669" s="1">
        <f>SUM(_xlfn.XLOOKUP(A669,'VENDA MES'!A:A,'VENDA MES'!B:B,"0",0),_xlfn.XLOOKUP(MEDIDAS!A669,'VENDA MES'!E:E,'VENDA MES'!F:F,"0",0),_xlfn.XLOOKUP(A669,'VENDA MES'!H:H,'VENDA MES'!I:I,"0",0))/90</f>
        <v>1.211111111111111</v>
      </c>
      <c r="E669" s="1">
        <f>SUM(_xlfn.XLOOKUP(A669,'VENDA MES'!A:A,'VENDA MES'!B:B,"0",0),_xlfn.XLOOKUP(MEDIDAS!A669,'VENDA MES'!E:E,'VENDA MES'!F:F,"0",0),_xlfn.XLOOKUP(MEDIDAS!A669,'VENDA MES'!H:H,'VENDA MES'!I:I,"0",0),_xlfn.XLOOKUP(MEDIDAS!A669,'VENDA MES'!K:K,'VENDA MES'!L:L,"0",0))/120</f>
        <v>1.5166666666666666</v>
      </c>
      <c r="H669" s="10" t="s">
        <v>736</v>
      </c>
      <c r="I669">
        <v>4</v>
      </c>
      <c r="J669" s="7">
        <v>4</v>
      </c>
      <c r="K669" s="7">
        <v>8</v>
      </c>
      <c r="L669" s="7">
        <v>10</v>
      </c>
    </row>
    <row r="670" spans="1:12">
      <c r="A670" t="s">
        <v>665</v>
      </c>
      <c r="B670" s="1">
        <f>_xlfn.XLOOKUP(A670,'VENDA MES'!A:A,'VENDA MES'!B:B,"0",0)/30</f>
        <v>0.73333333333333328</v>
      </c>
      <c r="C670" s="1">
        <f>SUM(_xlfn.XLOOKUP(A670,'VENDA MES'!A:A,'VENDA MES'!B:B,0,0),_xlfn.XLOOKUP(A670,'VENDA MES'!E:E,'VENDA MES'!F:F,"0",0))/60</f>
        <v>0.96666666666666667</v>
      </c>
      <c r="D670" s="1">
        <f>SUM(_xlfn.XLOOKUP(A670,'VENDA MES'!A:A,'VENDA MES'!B:B,"0",0),_xlfn.XLOOKUP(MEDIDAS!A670,'VENDA MES'!E:E,'VENDA MES'!F:F,"0",0),_xlfn.XLOOKUP(A670,'VENDA MES'!H:H,'VENDA MES'!I:I,"0",0))/90</f>
        <v>0.87777777777777777</v>
      </c>
      <c r="E670" s="1">
        <f>SUM(_xlfn.XLOOKUP(A670,'VENDA MES'!A:A,'VENDA MES'!B:B,"0",0),_xlfn.XLOOKUP(MEDIDAS!A670,'VENDA MES'!E:E,'VENDA MES'!F:F,"0",0),_xlfn.XLOOKUP(MEDIDAS!A670,'VENDA MES'!H:H,'VENDA MES'!I:I,"0",0),_xlfn.XLOOKUP(MEDIDAS!A670,'VENDA MES'!K:K,'VENDA MES'!L:L,"0",0))/120</f>
        <v>1.05</v>
      </c>
      <c r="H670" s="10" t="s">
        <v>665</v>
      </c>
      <c r="I670">
        <v>4</v>
      </c>
      <c r="J670" s="7">
        <v>4</v>
      </c>
      <c r="K670" s="7">
        <v>8</v>
      </c>
      <c r="L670" s="7">
        <v>10</v>
      </c>
    </row>
    <row r="671" spans="1:12">
      <c r="A671" t="s">
        <v>666</v>
      </c>
      <c r="B671" s="1">
        <f>_xlfn.XLOOKUP(A671,'VENDA MES'!A:A,'VENDA MES'!B:B,"0",0)/30</f>
        <v>0.46666666666666667</v>
      </c>
      <c r="C671" s="1">
        <f>SUM(_xlfn.XLOOKUP(A671,'VENDA MES'!A:A,'VENDA MES'!B:B,0,0),_xlfn.XLOOKUP(A671,'VENDA MES'!E:E,'VENDA MES'!F:F,"0",0))/60</f>
        <v>1.1166666666666667</v>
      </c>
      <c r="D671" s="1">
        <f>SUM(_xlfn.XLOOKUP(A671,'VENDA MES'!A:A,'VENDA MES'!B:B,"0",0),_xlfn.XLOOKUP(MEDIDAS!A671,'VENDA MES'!E:E,'VENDA MES'!F:F,"0",0),_xlfn.XLOOKUP(A671,'VENDA MES'!H:H,'VENDA MES'!I:I,"0",0))/90</f>
        <v>1.1888888888888889</v>
      </c>
      <c r="E671" s="1">
        <f>SUM(_xlfn.XLOOKUP(A671,'VENDA MES'!A:A,'VENDA MES'!B:B,"0",0),_xlfn.XLOOKUP(MEDIDAS!A671,'VENDA MES'!E:E,'VENDA MES'!F:F,"0",0),_xlfn.XLOOKUP(MEDIDAS!A671,'VENDA MES'!H:H,'VENDA MES'!I:I,"0",0),_xlfn.XLOOKUP(MEDIDAS!A671,'VENDA MES'!K:K,'VENDA MES'!L:L,"0",0))/120</f>
        <v>1.2916666666666667</v>
      </c>
      <c r="H671" s="10" t="s">
        <v>666</v>
      </c>
      <c r="I671">
        <v>4</v>
      </c>
      <c r="J671" s="7">
        <v>4</v>
      </c>
      <c r="K671" s="7">
        <v>8</v>
      </c>
      <c r="L671" s="7">
        <v>10</v>
      </c>
    </row>
    <row r="672" spans="1:12">
      <c r="A672" t="s">
        <v>667</v>
      </c>
      <c r="B672" s="1">
        <f>_xlfn.XLOOKUP(A672,'VENDA MES'!A:A,'VENDA MES'!B:B,"0",0)/30</f>
        <v>0.46666666666666667</v>
      </c>
      <c r="C672" s="1">
        <f>SUM(_xlfn.XLOOKUP(A672,'VENDA MES'!A:A,'VENDA MES'!B:B,0,0),_xlfn.XLOOKUP(A672,'VENDA MES'!E:E,'VENDA MES'!F:F,"0",0))/60</f>
        <v>1.0666666666666667</v>
      </c>
      <c r="D672" s="1">
        <f>SUM(_xlfn.XLOOKUP(A672,'VENDA MES'!A:A,'VENDA MES'!B:B,"0",0),_xlfn.XLOOKUP(MEDIDAS!A672,'VENDA MES'!E:E,'VENDA MES'!F:F,"0",0),_xlfn.XLOOKUP(A672,'VENDA MES'!H:H,'VENDA MES'!I:I,"0",0))/90</f>
        <v>1.3111111111111111</v>
      </c>
      <c r="E672" s="1">
        <f>SUM(_xlfn.XLOOKUP(A672,'VENDA MES'!A:A,'VENDA MES'!B:B,"0",0),_xlfn.XLOOKUP(MEDIDAS!A672,'VENDA MES'!E:E,'VENDA MES'!F:F,"0",0),_xlfn.XLOOKUP(MEDIDAS!A672,'VENDA MES'!H:H,'VENDA MES'!I:I,"0",0),_xlfn.XLOOKUP(MEDIDAS!A672,'VENDA MES'!K:K,'VENDA MES'!L:L,"0",0))/120</f>
        <v>1.8583333333333334</v>
      </c>
      <c r="H672" s="10" t="s">
        <v>667</v>
      </c>
      <c r="I672">
        <v>4</v>
      </c>
      <c r="J672" s="7">
        <v>4</v>
      </c>
      <c r="K672" s="7">
        <v>8</v>
      </c>
      <c r="L672" s="7">
        <v>10</v>
      </c>
    </row>
    <row r="673" spans="1:12">
      <c r="A673" t="s">
        <v>668</v>
      </c>
      <c r="B673" s="1">
        <f>_xlfn.XLOOKUP(A673,'VENDA MES'!A:A,'VENDA MES'!B:B,"0",0)/30</f>
        <v>1.2</v>
      </c>
      <c r="C673" s="1">
        <f>SUM(_xlfn.XLOOKUP(A673,'VENDA MES'!A:A,'VENDA MES'!B:B,0,0),_xlfn.XLOOKUP(A673,'VENDA MES'!E:E,'VENDA MES'!F:F,"0",0))/60</f>
        <v>1.2833333333333334</v>
      </c>
      <c r="D673" s="1">
        <f>SUM(_xlfn.XLOOKUP(A673,'VENDA MES'!A:A,'VENDA MES'!B:B,"0",0),_xlfn.XLOOKUP(MEDIDAS!A673,'VENDA MES'!E:E,'VENDA MES'!F:F,"0",0),_xlfn.XLOOKUP(A673,'VENDA MES'!H:H,'VENDA MES'!I:I,"0",0))/90</f>
        <v>1.5888888888888888</v>
      </c>
      <c r="E673" s="1">
        <f>SUM(_xlfn.XLOOKUP(A673,'VENDA MES'!A:A,'VENDA MES'!B:B,"0",0),_xlfn.XLOOKUP(MEDIDAS!A673,'VENDA MES'!E:E,'VENDA MES'!F:F,"0",0),_xlfn.XLOOKUP(MEDIDAS!A673,'VENDA MES'!H:H,'VENDA MES'!I:I,"0",0),_xlfn.XLOOKUP(MEDIDAS!A673,'VENDA MES'!K:K,'VENDA MES'!L:L,"0",0))/120</f>
        <v>1.8166666666666667</v>
      </c>
      <c r="H673" s="10" t="s">
        <v>668</v>
      </c>
      <c r="I673">
        <v>4</v>
      </c>
      <c r="J673" s="7">
        <v>4</v>
      </c>
      <c r="K673" s="7">
        <v>8</v>
      </c>
      <c r="L673" s="7">
        <v>10</v>
      </c>
    </row>
    <row r="674" spans="1:12">
      <c r="A674" t="s">
        <v>669</v>
      </c>
      <c r="B674" s="1">
        <f>_xlfn.XLOOKUP(A674,'VENDA MES'!A:A,'VENDA MES'!B:B,"0",0)/30</f>
        <v>0.43333333333333335</v>
      </c>
      <c r="C674" s="1">
        <f>SUM(_xlfn.XLOOKUP(A674,'VENDA MES'!A:A,'VENDA MES'!B:B,0,0),_xlfn.XLOOKUP(A674,'VENDA MES'!E:E,'VENDA MES'!F:F,"0",0))/60</f>
        <v>0.9</v>
      </c>
      <c r="D674" s="1">
        <f>SUM(_xlfn.XLOOKUP(A674,'VENDA MES'!A:A,'VENDA MES'!B:B,"0",0),_xlfn.XLOOKUP(MEDIDAS!A674,'VENDA MES'!E:E,'VENDA MES'!F:F,"0",0),_xlfn.XLOOKUP(A674,'VENDA MES'!H:H,'VENDA MES'!I:I,"0",0))/90</f>
        <v>1.2777777777777777</v>
      </c>
      <c r="E674" s="1">
        <f>SUM(_xlfn.XLOOKUP(A674,'VENDA MES'!A:A,'VENDA MES'!B:B,"0",0),_xlfn.XLOOKUP(MEDIDAS!A674,'VENDA MES'!E:E,'VENDA MES'!F:F,"0",0),_xlfn.XLOOKUP(MEDIDAS!A674,'VENDA MES'!H:H,'VENDA MES'!I:I,"0",0),_xlfn.XLOOKUP(MEDIDAS!A674,'VENDA MES'!K:K,'VENDA MES'!L:L,"0",0))/120</f>
        <v>1.925</v>
      </c>
      <c r="H674" s="10" t="s">
        <v>669</v>
      </c>
      <c r="I674">
        <v>12</v>
      </c>
      <c r="J674" s="7">
        <v>12</v>
      </c>
      <c r="K674" s="7">
        <v>24</v>
      </c>
      <c r="L674" s="7">
        <v>30</v>
      </c>
    </row>
    <row r="675" spans="1:12">
      <c r="A675" t="s">
        <v>671</v>
      </c>
      <c r="B675" s="1">
        <f>_xlfn.XLOOKUP(A675,'VENDA MES'!A:A,'VENDA MES'!B:B,"0",0)/30</f>
        <v>0.43333333333333335</v>
      </c>
      <c r="C675" s="1">
        <f>SUM(_xlfn.XLOOKUP(A675,'VENDA MES'!A:A,'VENDA MES'!B:B,0,0),_xlfn.XLOOKUP(A675,'VENDA MES'!E:E,'VENDA MES'!F:F,"0",0))/60</f>
        <v>1.3833333333333333</v>
      </c>
      <c r="D675" s="1">
        <f>SUM(_xlfn.XLOOKUP(A675,'VENDA MES'!A:A,'VENDA MES'!B:B,"0",0),_xlfn.XLOOKUP(MEDIDAS!A675,'VENDA MES'!E:E,'VENDA MES'!F:F,"0",0),_xlfn.XLOOKUP(A675,'VENDA MES'!H:H,'VENDA MES'!I:I,"0",0))/90</f>
        <v>1.4666666666666666</v>
      </c>
      <c r="E675" s="1">
        <f>SUM(_xlfn.XLOOKUP(A675,'VENDA MES'!A:A,'VENDA MES'!B:B,"0",0),_xlfn.XLOOKUP(MEDIDAS!A675,'VENDA MES'!E:E,'VENDA MES'!F:F,"0",0),_xlfn.XLOOKUP(MEDIDAS!A675,'VENDA MES'!H:H,'VENDA MES'!I:I,"0",0),_xlfn.XLOOKUP(MEDIDAS!A675,'VENDA MES'!K:K,'VENDA MES'!L:L,"0",0))/120</f>
        <v>1.7666666666666666</v>
      </c>
      <c r="H675" s="10" t="s">
        <v>671</v>
      </c>
      <c r="I675">
        <v>12</v>
      </c>
      <c r="J675" s="7">
        <v>12</v>
      </c>
      <c r="K675" s="7">
        <v>24</v>
      </c>
      <c r="L675" s="7">
        <v>30</v>
      </c>
    </row>
    <row r="676" spans="1:12">
      <c r="A676" t="s">
        <v>672</v>
      </c>
      <c r="B676" s="1">
        <f>_xlfn.XLOOKUP(A676,'VENDA MES'!A:A,'VENDA MES'!B:B,"0",0)/30</f>
        <v>0.6333333333333333</v>
      </c>
      <c r="C676" s="1">
        <f>SUM(_xlfn.XLOOKUP(A676,'VENDA MES'!A:A,'VENDA MES'!B:B,0,0),_xlfn.XLOOKUP(A676,'VENDA MES'!E:E,'VENDA MES'!F:F,"0",0))/60</f>
        <v>0.93333333333333335</v>
      </c>
      <c r="D676" s="1">
        <f>SUM(_xlfn.XLOOKUP(A676,'VENDA MES'!A:A,'VENDA MES'!B:B,"0",0),_xlfn.XLOOKUP(MEDIDAS!A676,'VENDA MES'!E:E,'VENDA MES'!F:F,"0",0),_xlfn.XLOOKUP(A676,'VENDA MES'!H:H,'VENDA MES'!I:I,"0",0))/90</f>
        <v>1.1888888888888889</v>
      </c>
      <c r="E676" s="1">
        <f>SUM(_xlfn.XLOOKUP(A676,'VENDA MES'!A:A,'VENDA MES'!B:B,"0",0),_xlfn.XLOOKUP(MEDIDAS!A676,'VENDA MES'!E:E,'VENDA MES'!F:F,"0",0),_xlfn.XLOOKUP(MEDIDAS!A676,'VENDA MES'!H:H,'VENDA MES'!I:I,"0",0),_xlfn.XLOOKUP(MEDIDAS!A676,'VENDA MES'!K:K,'VENDA MES'!L:L,"0",0))/120</f>
        <v>1.3</v>
      </c>
      <c r="H676" s="10" t="s">
        <v>672</v>
      </c>
      <c r="I676">
        <v>12</v>
      </c>
      <c r="J676" s="7">
        <v>12</v>
      </c>
      <c r="K676" s="7">
        <v>24</v>
      </c>
      <c r="L676" s="7">
        <v>30</v>
      </c>
    </row>
    <row r="677" spans="1:12">
      <c r="A677" t="s">
        <v>673</v>
      </c>
      <c r="B677" s="1">
        <f>_xlfn.XLOOKUP(A677,'VENDA MES'!A:A,'VENDA MES'!B:B,"0",0)/30</f>
        <v>0.53333333333333333</v>
      </c>
      <c r="C677" s="1">
        <f>SUM(_xlfn.XLOOKUP(A677,'VENDA MES'!A:A,'VENDA MES'!B:B,0,0),_xlfn.XLOOKUP(A677,'VENDA MES'!E:E,'VENDA MES'!F:F,"0",0))/60</f>
        <v>0.95</v>
      </c>
      <c r="D677" s="1">
        <f>SUM(_xlfn.XLOOKUP(A677,'VENDA MES'!A:A,'VENDA MES'!B:B,"0",0),_xlfn.XLOOKUP(MEDIDAS!A677,'VENDA MES'!E:E,'VENDA MES'!F:F,"0",0),_xlfn.XLOOKUP(A677,'VENDA MES'!H:H,'VENDA MES'!I:I,"0",0))/90</f>
        <v>1.2777777777777777</v>
      </c>
      <c r="E677" s="1">
        <f>SUM(_xlfn.XLOOKUP(A677,'VENDA MES'!A:A,'VENDA MES'!B:B,"0",0),_xlfn.XLOOKUP(MEDIDAS!A677,'VENDA MES'!E:E,'VENDA MES'!F:F,"0",0),_xlfn.XLOOKUP(MEDIDAS!A677,'VENDA MES'!H:H,'VENDA MES'!I:I,"0",0),_xlfn.XLOOKUP(MEDIDAS!A677,'VENDA MES'!K:K,'VENDA MES'!L:L,"0",0))/120</f>
        <v>1.7833333333333334</v>
      </c>
      <c r="H677" s="10" t="s">
        <v>673</v>
      </c>
      <c r="I677">
        <v>12</v>
      </c>
      <c r="J677" s="7">
        <v>12</v>
      </c>
      <c r="K677" s="7">
        <v>24</v>
      </c>
      <c r="L677" s="7">
        <v>30</v>
      </c>
    </row>
    <row r="678" spans="1:12">
      <c r="A678" t="s">
        <v>674</v>
      </c>
      <c r="B678" s="1">
        <f>_xlfn.XLOOKUP(A678,'VENDA MES'!A:A,'VENDA MES'!B:B,"0",0)/30</f>
        <v>0.76666666666666672</v>
      </c>
      <c r="C678" s="1">
        <f>SUM(_xlfn.XLOOKUP(A678,'VENDA MES'!A:A,'VENDA MES'!B:B,0,0),_xlfn.XLOOKUP(A678,'VENDA MES'!E:E,'VENDA MES'!F:F,"0",0))/60</f>
        <v>1.0833333333333333</v>
      </c>
      <c r="D678" s="1">
        <f>SUM(_xlfn.XLOOKUP(A678,'VENDA MES'!A:A,'VENDA MES'!B:B,"0",0),_xlfn.XLOOKUP(MEDIDAS!A678,'VENDA MES'!E:E,'VENDA MES'!F:F,"0",0),_xlfn.XLOOKUP(A678,'VENDA MES'!H:H,'VENDA MES'!I:I,"0",0))/90</f>
        <v>1.6</v>
      </c>
      <c r="E678" s="1">
        <f>SUM(_xlfn.XLOOKUP(A678,'VENDA MES'!A:A,'VENDA MES'!B:B,"0",0),_xlfn.XLOOKUP(MEDIDAS!A678,'VENDA MES'!E:E,'VENDA MES'!F:F,"0",0),_xlfn.XLOOKUP(MEDIDAS!A678,'VENDA MES'!H:H,'VENDA MES'!I:I,"0",0),_xlfn.XLOOKUP(MEDIDAS!A678,'VENDA MES'!K:K,'VENDA MES'!L:L,"0",0))/120</f>
        <v>1.6916666666666667</v>
      </c>
      <c r="H678" s="10" t="s">
        <v>674</v>
      </c>
      <c r="I678">
        <v>12</v>
      </c>
      <c r="J678" s="7">
        <v>12</v>
      </c>
      <c r="K678" s="7">
        <v>24</v>
      </c>
      <c r="L678" s="7">
        <v>30</v>
      </c>
    </row>
    <row r="679" spans="1:12">
      <c r="A679" t="s">
        <v>747</v>
      </c>
      <c r="B679" s="1">
        <f>_xlfn.XLOOKUP(A679,'VENDA MES'!A:A,'VENDA MES'!B:B,"0",0)/30</f>
        <v>0</v>
      </c>
      <c r="C679" s="1">
        <f>SUM(_xlfn.XLOOKUP(A679,'VENDA MES'!A:A,'VENDA MES'!B:B,0,0),_xlfn.XLOOKUP(A679,'VENDA MES'!E:E,'VENDA MES'!F:F,"0",0))/60</f>
        <v>0.6166666666666667</v>
      </c>
      <c r="D679" s="1">
        <f>SUM(_xlfn.XLOOKUP(A679,'VENDA MES'!A:A,'VENDA MES'!B:B,"0",0),_xlfn.XLOOKUP(MEDIDAS!A679,'VENDA MES'!E:E,'VENDA MES'!F:F,"0",0),_xlfn.XLOOKUP(A679,'VENDA MES'!H:H,'VENDA MES'!I:I,"0",0))/90</f>
        <v>0.83333333333333337</v>
      </c>
      <c r="E679" s="1">
        <f>SUM(_xlfn.XLOOKUP(A679,'VENDA MES'!A:A,'VENDA MES'!B:B,"0",0),_xlfn.XLOOKUP(MEDIDAS!A679,'VENDA MES'!E:E,'VENDA MES'!F:F,"0",0),_xlfn.XLOOKUP(MEDIDAS!A679,'VENDA MES'!H:H,'VENDA MES'!I:I,"0",0),_xlfn.XLOOKUP(MEDIDAS!A679,'VENDA MES'!K:K,'VENDA MES'!L:L,"0",0))/120</f>
        <v>1.1333333333333333</v>
      </c>
      <c r="H679" s="10" t="s">
        <v>747</v>
      </c>
      <c r="I679">
        <v>12</v>
      </c>
      <c r="J679" s="7">
        <v>12</v>
      </c>
      <c r="K679" s="7">
        <v>24</v>
      </c>
      <c r="L679" s="7">
        <v>30</v>
      </c>
    </row>
    <row r="680" spans="1:12">
      <c r="A680" t="s">
        <v>675</v>
      </c>
      <c r="B680" s="1">
        <f>_xlfn.XLOOKUP(A680,'VENDA MES'!A:A,'VENDA MES'!B:B,"0",0)/30</f>
        <v>0.36666666666666664</v>
      </c>
      <c r="C680" s="1">
        <f>SUM(_xlfn.XLOOKUP(A680,'VENDA MES'!A:A,'VENDA MES'!B:B,0,0),_xlfn.XLOOKUP(A680,'VENDA MES'!E:E,'VENDA MES'!F:F,"0",0))/60</f>
        <v>0.6333333333333333</v>
      </c>
      <c r="D680" s="1">
        <f>SUM(_xlfn.XLOOKUP(A680,'VENDA MES'!A:A,'VENDA MES'!B:B,"0",0),_xlfn.XLOOKUP(MEDIDAS!A680,'VENDA MES'!E:E,'VENDA MES'!F:F,"0",0),_xlfn.XLOOKUP(A680,'VENDA MES'!H:H,'VENDA MES'!I:I,"0",0))/90</f>
        <v>0.98888888888888893</v>
      </c>
      <c r="E680" s="1">
        <f>SUM(_xlfn.XLOOKUP(A680,'VENDA MES'!A:A,'VENDA MES'!B:B,"0",0),_xlfn.XLOOKUP(MEDIDAS!A680,'VENDA MES'!E:E,'VENDA MES'!F:F,"0",0),_xlfn.XLOOKUP(MEDIDAS!A680,'VENDA MES'!H:H,'VENDA MES'!I:I,"0",0),_xlfn.XLOOKUP(MEDIDAS!A680,'VENDA MES'!K:K,'VENDA MES'!L:L,"0",0))/120</f>
        <v>1.2666666666666666</v>
      </c>
      <c r="H680" s="10" t="s">
        <v>675</v>
      </c>
      <c r="I680">
        <v>12</v>
      </c>
      <c r="J680" s="7">
        <v>12</v>
      </c>
      <c r="K680" s="7">
        <v>24</v>
      </c>
      <c r="L680" s="7">
        <v>30</v>
      </c>
    </row>
    <row r="681" spans="1:12">
      <c r="A681" t="s">
        <v>676</v>
      </c>
      <c r="B681" s="1">
        <f>_xlfn.XLOOKUP(A681,'VENDA MES'!A:A,'VENDA MES'!B:B,"0",0)/30</f>
        <v>1.7666666666666666</v>
      </c>
      <c r="C681" s="1">
        <f>SUM(_xlfn.XLOOKUP(A681,'VENDA MES'!A:A,'VENDA MES'!B:B,0,0),_xlfn.XLOOKUP(A681,'VENDA MES'!E:E,'VENDA MES'!F:F,"0",0))/60</f>
        <v>1.9166666666666667</v>
      </c>
      <c r="D681" s="1">
        <f>SUM(_xlfn.XLOOKUP(A681,'VENDA MES'!A:A,'VENDA MES'!B:B,"0",0),_xlfn.XLOOKUP(MEDIDAS!A681,'VENDA MES'!E:E,'VENDA MES'!F:F,"0",0),_xlfn.XLOOKUP(A681,'VENDA MES'!H:H,'VENDA MES'!I:I,"0",0))/90</f>
        <v>1.4222222222222223</v>
      </c>
      <c r="E681" s="1">
        <f>SUM(_xlfn.XLOOKUP(A681,'VENDA MES'!A:A,'VENDA MES'!B:B,"0",0),_xlfn.XLOOKUP(MEDIDAS!A681,'VENDA MES'!E:E,'VENDA MES'!F:F,"0",0),_xlfn.XLOOKUP(MEDIDAS!A681,'VENDA MES'!H:H,'VENDA MES'!I:I,"0",0),_xlfn.XLOOKUP(MEDIDAS!A681,'VENDA MES'!K:K,'VENDA MES'!L:L,"0",0))/120</f>
        <v>1.6916666666666667</v>
      </c>
      <c r="H681" s="10" t="s">
        <v>676</v>
      </c>
      <c r="I681">
        <v>12</v>
      </c>
      <c r="J681" s="7">
        <v>12</v>
      </c>
      <c r="K681" s="7">
        <v>24</v>
      </c>
      <c r="L681" s="7">
        <v>30</v>
      </c>
    </row>
    <row r="682" spans="1:12">
      <c r="A682" t="s">
        <v>677</v>
      </c>
      <c r="B682" s="1">
        <f>_xlfn.XLOOKUP(A682,'VENDA MES'!A:A,'VENDA MES'!B:B,"0",0)/30</f>
        <v>0.46666666666666667</v>
      </c>
      <c r="C682" s="1">
        <f>SUM(_xlfn.XLOOKUP(A682,'VENDA MES'!A:A,'VENDA MES'!B:B,0,0),_xlfn.XLOOKUP(A682,'VENDA MES'!E:E,'VENDA MES'!F:F,"0",0))/60</f>
        <v>0.9</v>
      </c>
      <c r="D682" s="1">
        <f>SUM(_xlfn.XLOOKUP(A682,'VENDA MES'!A:A,'VENDA MES'!B:B,"0",0),_xlfn.XLOOKUP(MEDIDAS!A682,'VENDA MES'!E:E,'VENDA MES'!F:F,"0",0),_xlfn.XLOOKUP(A682,'VENDA MES'!H:H,'VENDA MES'!I:I,"0",0))/90</f>
        <v>1.1555555555555554</v>
      </c>
      <c r="E682" s="1">
        <f>SUM(_xlfn.XLOOKUP(A682,'VENDA MES'!A:A,'VENDA MES'!B:B,"0",0),_xlfn.XLOOKUP(MEDIDAS!A682,'VENDA MES'!E:E,'VENDA MES'!F:F,"0",0),_xlfn.XLOOKUP(MEDIDAS!A682,'VENDA MES'!H:H,'VENDA MES'!I:I,"0",0),_xlfn.XLOOKUP(MEDIDAS!A682,'VENDA MES'!K:K,'VENDA MES'!L:L,"0",0))/120</f>
        <v>1.5333333333333334</v>
      </c>
      <c r="H682" s="10" t="s">
        <v>677</v>
      </c>
      <c r="I682">
        <v>12</v>
      </c>
      <c r="J682" s="7">
        <v>12</v>
      </c>
      <c r="K682" s="7">
        <v>24</v>
      </c>
      <c r="L682" s="7">
        <v>30</v>
      </c>
    </row>
    <row r="683" spans="1:12">
      <c r="A683" t="s">
        <v>678</v>
      </c>
      <c r="B683" s="1">
        <f>_xlfn.XLOOKUP(A683,'VENDA MES'!A:A,'VENDA MES'!B:B,"0",0)/30</f>
        <v>1.3</v>
      </c>
      <c r="C683" s="1">
        <f>SUM(_xlfn.XLOOKUP(A683,'VENDA MES'!A:A,'VENDA MES'!B:B,0,0),_xlfn.XLOOKUP(A683,'VENDA MES'!E:E,'VENDA MES'!F:F,"0",0))/60</f>
        <v>1.3333333333333333</v>
      </c>
      <c r="D683" s="1">
        <f>SUM(_xlfn.XLOOKUP(A683,'VENDA MES'!A:A,'VENDA MES'!B:B,"0",0),_xlfn.XLOOKUP(MEDIDAS!A683,'VENDA MES'!E:E,'VENDA MES'!F:F,"0",0),_xlfn.XLOOKUP(A683,'VENDA MES'!H:H,'VENDA MES'!I:I,"0",0))/90</f>
        <v>1.4444444444444444</v>
      </c>
      <c r="E683" s="1">
        <f>SUM(_xlfn.XLOOKUP(A683,'VENDA MES'!A:A,'VENDA MES'!B:B,"0",0),_xlfn.XLOOKUP(MEDIDAS!A683,'VENDA MES'!E:E,'VENDA MES'!F:F,"0",0),_xlfn.XLOOKUP(MEDIDAS!A683,'VENDA MES'!H:H,'VENDA MES'!I:I,"0",0),_xlfn.XLOOKUP(MEDIDAS!A683,'VENDA MES'!K:K,'VENDA MES'!L:L,"0",0))/120</f>
        <v>1.5916666666666666</v>
      </c>
      <c r="H683" s="10" t="s">
        <v>678</v>
      </c>
      <c r="I683">
        <v>12</v>
      </c>
      <c r="J683" s="7">
        <v>12</v>
      </c>
      <c r="K683" s="7">
        <v>24</v>
      </c>
      <c r="L683" s="7">
        <v>30</v>
      </c>
    </row>
    <row r="684" spans="1:12">
      <c r="A684" t="s">
        <v>679</v>
      </c>
      <c r="B684" s="1">
        <f>_xlfn.XLOOKUP(A684,'VENDA MES'!A:A,'VENDA MES'!B:B,"0",0)/30</f>
        <v>1.2333333333333334</v>
      </c>
      <c r="C684" s="1">
        <f>SUM(_xlfn.XLOOKUP(A684,'VENDA MES'!A:A,'VENDA MES'!B:B,0,0),_xlfn.XLOOKUP(A684,'VENDA MES'!E:E,'VENDA MES'!F:F,"0",0))/60</f>
        <v>0.93333333333333335</v>
      </c>
      <c r="D684" s="1">
        <f>SUM(_xlfn.XLOOKUP(A684,'VENDA MES'!A:A,'VENDA MES'!B:B,"0",0),_xlfn.XLOOKUP(MEDIDAS!A684,'VENDA MES'!E:E,'VENDA MES'!F:F,"0",0),_xlfn.XLOOKUP(A684,'VENDA MES'!H:H,'VENDA MES'!I:I,"0",0))/90</f>
        <v>1.3777777777777778</v>
      </c>
      <c r="E684" s="1">
        <f>SUM(_xlfn.XLOOKUP(A684,'VENDA MES'!A:A,'VENDA MES'!B:B,"0",0),_xlfn.XLOOKUP(MEDIDAS!A684,'VENDA MES'!E:E,'VENDA MES'!F:F,"0",0),_xlfn.XLOOKUP(MEDIDAS!A684,'VENDA MES'!H:H,'VENDA MES'!I:I,"0",0),_xlfn.XLOOKUP(MEDIDAS!A684,'VENDA MES'!K:K,'VENDA MES'!L:L,"0",0))/120</f>
        <v>1.675</v>
      </c>
      <c r="H684" s="10" t="s">
        <v>679</v>
      </c>
      <c r="I684">
        <v>60</v>
      </c>
      <c r="J684" s="7">
        <v>60</v>
      </c>
      <c r="K684" s="7">
        <v>120</v>
      </c>
      <c r="L684" s="7">
        <v>150</v>
      </c>
    </row>
    <row r="685" spans="1:12">
      <c r="A685" t="s">
        <v>680</v>
      </c>
      <c r="B685" s="1">
        <f>_xlfn.XLOOKUP(A685,'VENDA MES'!A:A,'VENDA MES'!B:B,"0",0)/30</f>
        <v>0.4</v>
      </c>
      <c r="C685" s="1">
        <f>SUM(_xlfn.XLOOKUP(A685,'VENDA MES'!A:A,'VENDA MES'!B:B,0,0),_xlfn.XLOOKUP(A685,'VENDA MES'!E:E,'VENDA MES'!F:F,"0",0))/60</f>
        <v>0.73333333333333328</v>
      </c>
      <c r="D685" s="1">
        <f>SUM(_xlfn.XLOOKUP(A685,'VENDA MES'!A:A,'VENDA MES'!B:B,"0",0),_xlfn.XLOOKUP(MEDIDAS!A685,'VENDA MES'!E:E,'VENDA MES'!F:F,"0",0),_xlfn.XLOOKUP(A685,'VENDA MES'!H:H,'VENDA MES'!I:I,"0",0))/90</f>
        <v>1.3111111111111111</v>
      </c>
      <c r="E685" s="1">
        <f>SUM(_xlfn.XLOOKUP(A685,'VENDA MES'!A:A,'VENDA MES'!B:B,"0",0),_xlfn.XLOOKUP(MEDIDAS!A685,'VENDA MES'!E:E,'VENDA MES'!F:F,"0",0),_xlfn.XLOOKUP(MEDIDAS!A685,'VENDA MES'!H:H,'VENDA MES'!I:I,"0",0),_xlfn.XLOOKUP(MEDIDAS!A685,'VENDA MES'!K:K,'VENDA MES'!L:L,"0",0))/120</f>
        <v>1.5833333333333333</v>
      </c>
      <c r="H685" s="10" t="s">
        <v>680</v>
      </c>
      <c r="I685">
        <v>60</v>
      </c>
      <c r="J685" s="7">
        <v>60</v>
      </c>
      <c r="K685" s="7">
        <v>120</v>
      </c>
      <c r="L685" s="7">
        <v>150</v>
      </c>
    </row>
    <row r="686" spans="1:12">
      <c r="A686" t="s">
        <v>682</v>
      </c>
      <c r="B686" s="1">
        <f>_xlfn.XLOOKUP(A686,'VENDA MES'!A:A,'VENDA MES'!B:B,"0",0)/30</f>
        <v>0.96666666666666667</v>
      </c>
      <c r="C686" s="1">
        <f>SUM(_xlfn.XLOOKUP(A686,'VENDA MES'!A:A,'VENDA MES'!B:B,0,0),_xlfn.XLOOKUP(A686,'VENDA MES'!E:E,'VENDA MES'!F:F,"0",0))/60</f>
        <v>1.1499999999999999</v>
      </c>
      <c r="D686" s="1">
        <f>SUM(_xlfn.XLOOKUP(A686,'VENDA MES'!A:A,'VENDA MES'!B:B,"0",0),_xlfn.XLOOKUP(MEDIDAS!A686,'VENDA MES'!E:E,'VENDA MES'!F:F,"0",0),_xlfn.XLOOKUP(A686,'VENDA MES'!H:H,'VENDA MES'!I:I,"0",0))/90</f>
        <v>1.211111111111111</v>
      </c>
      <c r="E686" s="1">
        <f>SUM(_xlfn.XLOOKUP(A686,'VENDA MES'!A:A,'VENDA MES'!B:B,"0",0),_xlfn.XLOOKUP(MEDIDAS!A686,'VENDA MES'!E:E,'VENDA MES'!F:F,"0",0),_xlfn.XLOOKUP(MEDIDAS!A686,'VENDA MES'!H:H,'VENDA MES'!I:I,"0",0),_xlfn.XLOOKUP(MEDIDAS!A686,'VENDA MES'!K:K,'VENDA MES'!L:L,"0",0))/120</f>
        <v>1.5416666666666667</v>
      </c>
      <c r="H686" s="10" t="s">
        <v>682</v>
      </c>
      <c r="I686">
        <v>60</v>
      </c>
      <c r="J686" s="7">
        <v>60</v>
      </c>
      <c r="K686" s="7">
        <v>120</v>
      </c>
      <c r="L686" s="7">
        <v>150</v>
      </c>
    </row>
    <row r="687" spans="1:12">
      <c r="A687" t="s">
        <v>683</v>
      </c>
      <c r="B687" s="1">
        <f>_xlfn.XLOOKUP(A687,'VENDA MES'!A:A,'VENDA MES'!B:B,"0",0)/30</f>
        <v>1.3666666666666667</v>
      </c>
      <c r="C687" s="1">
        <f>SUM(_xlfn.XLOOKUP(A687,'VENDA MES'!A:A,'VENDA MES'!B:B,0,0),_xlfn.XLOOKUP(A687,'VENDA MES'!E:E,'VENDA MES'!F:F,"0",0))/60</f>
        <v>1.45</v>
      </c>
      <c r="D687" s="1">
        <f>SUM(_xlfn.XLOOKUP(A687,'VENDA MES'!A:A,'VENDA MES'!B:B,"0",0),_xlfn.XLOOKUP(MEDIDAS!A687,'VENDA MES'!E:E,'VENDA MES'!F:F,"0",0),_xlfn.XLOOKUP(A687,'VENDA MES'!H:H,'VENDA MES'!I:I,"0",0))/90</f>
        <v>1.8444444444444446</v>
      </c>
      <c r="E687" s="1">
        <f>SUM(_xlfn.XLOOKUP(A687,'VENDA MES'!A:A,'VENDA MES'!B:B,"0",0),_xlfn.XLOOKUP(MEDIDAS!A687,'VENDA MES'!E:E,'VENDA MES'!F:F,"0",0),_xlfn.XLOOKUP(MEDIDAS!A687,'VENDA MES'!H:H,'VENDA MES'!I:I,"0",0),_xlfn.XLOOKUP(MEDIDAS!A687,'VENDA MES'!K:K,'VENDA MES'!L:L,"0",0))/120</f>
        <v>1.9750000000000001</v>
      </c>
      <c r="H687" s="10" t="s">
        <v>683</v>
      </c>
      <c r="I687">
        <v>60</v>
      </c>
      <c r="J687" s="7">
        <v>60</v>
      </c>
      <c r="K687" s="7">
        <v>120</v>
      </c>
      <c r="L687" s="7">
        <v>150</v>
      </c>
    </row>
    <row r="688" spans="1:12">
      <c r="A688" t="s">
        <v>684</v>
      </c>
      <c r="B688" s="1">
        <f>_xlfn.XLOOKUP(A688,'VENDA MES'!A:A,'VENDA MES'!B:B,"0",0)/30</f>
        <v>0.26666666666666666</v>
      </c>
      <c r="C688" s="1">
        <f>SUM(_xlfn.XLOOKUP(A688,'VENDA MES'!A:A,'VENDA MES'!B:B,0,0),_xlfn.XLOOKUP(A688,'VENDA MES'!E:E,'VENDA MES'!F:F,"0",0))/60</f>
        <v>0.71666666666666667</v>
      </c>
      <c r="D688" s="1">
        <f>SUM(_xlfn.XLOOKUP(A688,'VENDA MES'!A:A,'VENDA MES'!B:B,"0",0),_xlfn.XLOOKUP(MEDIDAS!A688,'VENDA MES'!E:E,'VENDA MES'!F:F,"0",0),_xlfn.XLOOKUP(A688,'VENDA MES'!H:H,'VENDA MES'!I:I,"0",0))/90</f>
        <v>0.61111111111111116</v>
      </c>
      <c r="E688" s="1">
        <f>SUM(_xlfn.XLOOKUP(A688,'VENDA MES'!A:A,'VENDA MES'!B:B,"0",0),_xlfn.XLOOKUP(MEDIDAS!A688,'VENDA MES'!E:E,'VENDA MES'!F:F,"0",0),_xlfn.XLOOKUP(MEDIDAS!A688,'VENDA MES'!H:H,'VENDA MES'!I:I,"0",0),_xlfn.XLOOKUP(MEDIDAS!A688,'VENDA MES'!K:K,'VENDA MES'!L:L,"0",0))/120</f>
        <v>1.2833333333333334</v>
      </c>
      <c r="H688" s="10" t="s">
        <v>684</v>
      </c>
      <c r="I688">
        <v>60</v>
      </c>
      <c r="J688" s="7">
        <v>60</v>
      </c>
      <c r="K688" s="7">
        <v>120</v>
      </c>
      <c r="L688" s="7">
        <v>150</v>
      </c>
    </row>
    <row r="689" spans="1:12">
      <c r="A689" t="s">
        <v>758</v>
      </c>
      <c r="B689" s="1">
        <f>_xlfn.XLOOKUP(A689,'VENDA MES'!A:A,'VENDA MES'!B:B,"0",0)/30</f>
        <v>0</v>
      </c>
      <c r="C689" s="1">
        <f>SUM(_xlfn.XLOOKUP(A689,'VENDA MES'!A:A,'VENDA MES'!B:B,0,0),_xlfn.XLOOKUP(A689,'VENDA MES'!E:E,'VENDA MES'!F:F,"0",0))/60</f>
        <v>0.73333333333333328</v>
      </c>
      <c r="D689" s="1">
        <f>SUM(_xlfn.XLOOKUP(A689,'VENDA MES'!A:A,'VENDA MES'!B:B,"0",0),_xlfn.XLOOKUP(MEDIDAS!A689,'VENDA MES'!E:E,'VENDA MES'!F:F,"0",0),_xlfn.XLOOKUP(A689,'VENDA MES'!H:H,'VENDA MES'!I:I,"0",0))/90</f>
        <v>0.93333333333333335</v>
      </c>
      <c r="E689" s="1">
        <f>SUM(_xlfn.XLOOKUP(A689,'VENDA MES'!A:A,'VENDA MES'!B:B,"0",0),_xlfn.XLOOKUP(MEDIDAS!A689,'VENDA MES'!E:E,'VENDA MES'!F:F,"0",0),_xlfn.XLOOKUP(MEDIDAS!A689,'VENDA MES'!H:H,'VENDA MES'!I:I,"0",0),_xlfn.XLOOKUP(MEDIDAS!A689,'VENDA MES'!K:K,'VENDA MES'!L:L,"0",0))/120</f>
        <v>1.0083333333333333</v>
      </c>
      <c r="H689" s="10" t="s">
        <v>758</v>
      </c>
      <c r="I689">
        <v>60</v>
      </c>
      <c r="J689" s="7">
        <v>60</v>
      </c>
      <c r="K689" s="7">
        <v>120</v>
      </c>
      <c r="L689" s="7">
        <v>150</v>
      </c>
    </row>
    <row r="690" spans="1:12">
      <c r="A690" t="s">
        <v>685</v>
      </c>
      <c r="B690" s="1">
        <f>_xlfn.XLOOKUP(A690,'VENDA MES'!A:A,'VENDA MES'!B:B,"0",0)/30</f>
        <v>0.83333333333333337</v>
      </c>
      <c r="C690" s="1">
        <f>SUM(_xlfn.XLOOKUP(A690,'VENDA MES'!A:A,'VENDA MES'!B:B,0,0),_xlfn.XLOOKUP(A690,'VENDA MES'!E:E,'VENDA MES'!F:F,"0",0))/60</f>
        <v>0.96666666666666667</v>
      </c>
      <c r="D690" s="1">
        <f>SUM(_xlfn.XLOOKUP(A690,'VENDA MES'!A:A,'VENDA MES'!B:B,"0",0),_xlfn.XLOOKUP(MEDIDAS!A690,'VENDA MES'!E:E,'VENDA MES'!F:F,"0",0),_xlfn.XLOOKUP(A690,'VENDA MES'!H:H,'VENDA MES'!I:I,"0",0))/90</f>
        <v>1.2555555555555555</v>
      </c>
      <c r="E690" s="1">
        <f>SUM(_xlfn.XLOOKUP(A690,'VENDA MES'!A:A,'VENDA MES'!B:B,"0",0),_xlfn.XLOOKUP(MEDIDAS!A690,'VENDA MES'!E:E,'VENDA MES'!F:F,"0",0),_xlfn.XLOOKUP(MEDIDAS!A690,'VENDA MES'!H:H,'VENDA MES'!I:I,"0",0),_xlfn.XLOOKUP(MEDIDAS!A690,'VENDA MES'!K:K,'VENDA MES'!L:L,"0",0))/120</f>
        <v>1.3333333333333333</v>
      </c>
      <c r="H690" s="10" t="s">
        <v>685</v>
      </c>
      <c r="I690">
        <v>60</v>
      </c>
      <c r="J690" s="7">
        <v>60</v>
      </c>
      <c r="K690" s="7">
        <v>120</v>
      </c>
      <c r="L690" s="7">
        <v>150</v>
      </c>
    </row>
    <row r="691" spans="1:12">
      <c r="A691" t="s">
        <v>686</v>
      </c>
      <c r="B691" s="1">
        <f>_xlfn.XLOOKUP(A691,'VENDA MES'!A:A,'VENDA MES'!B:B,"0",0)/30</f>
        <v>1.4</v>
      </c>
      <c r="C691" s="1">
        <f>SUM(_xlfn.XLOOKUP(A691,'VENDA MES'!A:A,'VENDA MES'!B:B,0,0),_xlfn.XLOOKUP(A691,'VENDA MES'!E:E,'VENDA MES'!F:F,"0",0))/60</f>
        <v>1.35</v>
      </c>
      <c r="D691" s="1">
        <f>SUM(_xlfn.XLOOKUP(A691,'VENDA MES'!A:A,'VENDA MES'!B:B,"0",0),_xlfn.XLOOKUP(MEDIDAS!A691,'VENDA MES'!E:E,'VENDA MES'!F:F,"0",0),_xlfn.XLOOKUP(A691,'VENDA MES'!H:H,'VENDA MES'!I:I,"0",0))/90</f>
        <v>1.2</v>
      </c>
      <c r="E691" s="1">
        <f>SUM(_xlfn.XLOOKUP(A691,'VENDA MES'!A:A,'VENDA MES'!B:B,"0",0),_xlfn.XLOOKUP(MEDIDAS!A691,'VENDA MES'!E:E,'VENDA MES'!F:F,"0",0),_xlfn.XLOOKUP(MEDIDAS!A691,'VENDA MES'!H:H,'VENDA MES'!I:I,"0",0),_xlfn.XLOOKUP(MEDIDAS!A691,'VENDA MES'!K:K,'VENDA MES'!L:L,"0",0))/120</f>
        <v>1.3583333333333334</v>
      </c>
      <c r="H691" s="10" t="s">
        <v>686</v>
      </c>
      <c r="I691">
        <v>60</v>
      </c>
      <c r="J691" s="7">
        <v>60</v>
      </c>
      <c r="K691" s="7">
        <v>120</v>
      </c>
      <c r="L691" s="7">
        <v>150</v>
      </c>
    </row>
    <row r="692" spans="1:12">
      <c r="A692" t="s">
        <v>687</v>
      </c>
      <c r="B692" s="1">
        <f>_xlfn.XLOOKUP(A692,'VENDA MES'!A:A,'VENDA MES'!B:B,"0",0)/30</f>
        <v>1.3333333333333333</v>
      </c>
      <c r="C692" s="1">
        <f>SUM(_xlfn.XLOOKUP(A692,'VENDA MES'!A:A,'VENDA MES'!B:B,0,0),_xlfn.XLOOKUP(A692,'VENDA MES'!E:E,'VENDA MES'!F:F,"0",0))/60</f>
        <v>1.3166666666666667</v>
      </c>
      <c r="D692" s="1">
        <f>SUM(_xlfn.XLOOKUP(A692,'VENDA MES'!A:A,'VENDA MES'!B:B,"0",0),_xlfn.XLOOKUP(MEDIDAS!A692,'VENDA MES'!E:E,'VENDA MES'!F:F,"0",0),_xlfn.XLOOKUP(A692,'VENDA MES'!H:H,'VENDA MES'!I:I,"0",0))/90</f>
        <v>1.8111111111111111</v>
      </c>
      <c r="E692" s="1">
        <f>SUM(_xlfn.XLOOKUP(A692,'VENDA MES'!A:A,'VENDA MES'!B:B,"0",0),_xlfn.XLOOKUP(MEDIDAS!A692,'VENDA MES'!E:E,'VENDA MES'!F:F,"0",0),_xlfn.XLOOKUP(MEDIDAS!A692,'VENDA MES'!H:H,'VENDA MES'!I:I,"0",0),_xlfn.XLOOKUP(MEDIDAS!A692,'VENDA MES'!K:K,'VENDA MES'!L:L,"0",0))/120</f>
        <v>1.7666666666666666</v>
      </c>
      <c r="H692" s="10" t="s">
        <v>687</v>
      </c>
      <c r="I692">
        <v>60</v>
      </c>
      <c r="J692" s="7">
        <v>60</v>
      </c>
      <c r="K692" s="7">
        <v>120</v>
      </c>
      <c r="L692" s="7">
        <v>150</v>
      </c>
    </row>
    <row r="693" spans="1:12">
      <c r="A693" t="s">
        <v>688</v>
      </c>
      <c r="B693" s="1">
        <f>_xlfn.XLOOKUP(A693,'VENDA MES'!A:A,'VENDA MES'!B:B,"0",0)/30</f>
        <v>1.6</v>
      </c>
      <c r="C693" s="1">
        <f>SUM(_xlfn.XLOOKUP(A693,'VENDA MES'!A:A,'VENDA MES'!B:B,0,0),_xlfn.XLOOKUP(A693,'VENDA MES'!E:E,'VENDA MES'!F:F,"0",0))/60</f>
        <v>1.3666666666666667</v>
      </c>
      <c r="D693" s="1">
        <f>SUM(_xlfn.XLOOKUP(A693,'VENDA MES'!A:A,'VENDA MES'!B:B,"0",0),_xlfn.XLOOKUP(MEDIDAS!A693,'VENDA MES'!E:E,'VENDA MES'!F:F,"0",0),_xlfn.XLOOKUP(A693,'VENDA MES'!H:H,'VENDA MES'!I:I,"0",0))/90</f>
        <v>1.3222222222222222</v>
      </c>
      <c r="E693" s="1">
        <f>SUM(_xlfn.XLOOKUP(A693,'VENDA MES'!A:A,'VENDA MES'!B:B,"0",0),_xlfn.XLOOKUP(MEDIDAS!A693,'VENDA MES'!E:E,'VENDA MES'!F:F,"0",0),_xlfn.XLOOKUP(MEDIDAS!A693,'VENDA MES'!H:H,'VENDA MES'!I:I,"0",0),_xlfn.XLOOKUP(MEDIDAS!A693,'VENDA MES'!K:K,'VENDA MES'!L:L,"0",0))/120</f>
        <v>1.5</v>
      </c>
      <c r="H693" s="10" t="s">
        <v>688</v>
      </c>
      <c r="I693">
        <v>60</v>
      </c>
      <c r="J693" s="7">
        <v>60</v>
      </c>
      <c r="K693" s="7">
        <v>120</v>
      </c>
      <c r="L693" s="7">
        <v>150</v>
      </c>
    </row>
    <row r="694" spans="1:12">
      <c r="A694" t="s">
        <v>689</v>
      </c>
      <c r="B694" s="1">
        <f>_xlfn.XLOOKUP(A694,'VENDA MES'!A:A,'VENDA MES'!B:B,"0",0)/30</f>
        <v>0.6333333333333333</v>
      </c>
      <c r="C694" s="1">
        <f>SUM(_xlfn.XLOOKUP(A694,'VENDA MES'!A:A,'VENDA MES'!B:B,0,0),_xlfn.XLOOKUP(A694,'VENDA MES'!E:E,'VENDA MES'!F:F,"0",0))/60</f>
        <v>1.1499999999999999</v>
      </c>
      <c r="D694" s="1">
        <f>SUM(_xlfn.XLOOKUP(A694,'VENDA MES'!A:A,'VENDA MES'!B:B,"0",0),_xlfn.XLOOKUP(MEDIDAS!A694,'VENDA MES'!E:E,'VENDA MES'!F:F,"0",0),_xlfn.XLOOKUP(A694,'VENDA MES'!H:H,'VENDA MES'!I:I,"0",0))/90</f>
        <v>1.4222222222222223</v>
      </c>
      <c r="E694" s="1">
        <f>SUM(_xlfn.XLOOKUP(A694,'VENDA MES'!A:A,'VENDA MES'!B:B,"0",0),_xlfn.XLOOKUP(MEDIDAS!A694,'VENDA MES'!E:E,'VENDA MES'!F:F,"0",0),_xlfn.XLOOKUP(MEDIDAS!A694,'VENDA MES'!H:H,'VENDA MES'!I:I,"0",0),_xlfn.XLOOKUP(MEDIDAS!A694,'VENDA MES'!K:K,'VENDA MES'!L:L,"0",0))/120</f>
        <v>1.4416666666666667</v>
      </c>
      <c r="H694" s="10" t="s">
        <v>689</v>
      </c>
      <c r="I694">
        <v>10</v>
      </c>
      <c r="J694" s="7">
        <v>10</v>
      </c>
      <c r="K694" s="7">
        <v>20</v>
      </c>
      <c r="L694" s="7">
        <v>25</v>
      </c>
    </row>
    <row r="695" spans="1:12">
      <c r="A695" t="s">
        <v>690</v>
      </c>
      <c r="B695" s="1">
        <f>_xlfn.XLOOKUP(A695,'VENDA MES'!A:A,'VENDA MES'!B:B,"0",0)/30</f>
        <v>0.33333333333333331</v>
      </c>
      <c r="C695" s="1">
        <f>SUM(_xlfn.XLOOKUP(A695,'VENDA MES'!A:A,'VENDA MES'!B:B,0,0),_xlfn.XLOOKUP(A695,'VENDA MES'!E:E,'VENDA MES'!F:F,"0",0))/60</f>
        <v>1.1000000000000001</v>
      </c>
      <c r="D695" s="1">
        <f>SUM(_xlfn.XLOOKUP(A695,'VENDA MES'!A:A,'VENDA MES'!B:B,"0",0),_xlfn.XLOOKUP(MEDIDAS!A695,'VENDA MES'!E:E,'VENDA MES'!F:F,"0",0),_xlfn.XLOOKUP(A695,'VENDA MES'!H:H,'VENDA MES'!I:I,"0",0))/90</f>
        <v>1.2666666666666666</v>
      </c>
      <c r="E695" s="1">
        <f>SUM(_xlfn.XLOOKUP(A695,'VENDA MES'!A:A,'VENDA MES'!B:B,"0",0),_xlfn.XLOOKUP(MEDIDAS!A695,'VENDA MES'!E:E,'VENDA MES'!F:F,"0",0),_xlfn.XLOOKUP(MEDIDAS!A695,'VENDA MES'!H:H,'VENDA MES'!I:I,"0",0),_xlfn.XLOOKUP(MEDIDAS!A695,'VENDA MES'!K:K,'VENDA MES'!L:L,"0",0))/120</f>
        <v>1.9333333333333333</v>
      </c>
      <c r="H695" s="10" t="s">
        <v>690</v>
      </c>
      <c r="I695">
        <v>10</v>
      </c>
      <c r="J695" s="7">
        <v>10</v>
      </c>
      <c r="K695" s="7">
        <v>20</v>
      </c>
      <c r="L695" s="7">
        <v>25</v>
      </c>
    </row>
    <row r="696" spans="1:12">
      <c r="A696" t="s">
        <v>691</v>
      </c>
      <c r="B696" s="1">
        <f>_xlfn.XLOOKUP(A696,'VENDA MES'!A:A,'VENDA MES'!B:B,"0",0)/30</f>
        <v>0.6</v>
      </c>
      <c r="C696" s="1">
        <f>SUM(_xlfn.XLOOKUP(A696,'VENDA MES'!A:A,'VENDA MES'!B:B,0,0),_xlfn.XLOOKUP(A696,'VENDA MES'!E:E,'VENDA MES'!F:F,"0",0))/60</f>
        <v>0.75</v>
      </c>
      <c r="D696" s="1">
        <f>SUM(_xlfn.XLOOKUP(A696,'VENDA MES'!A:A,'VENDA MES'!B:B,"0",0),_xlfn.XLOOKUP(MEDIDAS!A696,'VENDA MES'!E:E,'VENDA MES'!F:F,"0",0),_xlfn.XLOOKUP(A696,'VENDA MES'!H:H,'VENDA MES'!I:I,"0",0))/90</f>
        <v>1.2777777777777777</v>
      </c>
      <c r="E696" s="1">
        <f>SUM(_xlfn.XLOOKUP(A696,'VENDA MES'!A:A,'VENDA MES'!B:B,"0",0),_xlfn.XLOOKUP(MEDIDAS!A696,'VENDA MES'!E:E,'VENDA MES'!F:F,"0",0),_xlfn.XLOOKUP(MEDIDAS!A696,'VENDA MES'!H:H,'VENDA MES'!I:I,"0",0),_xlfn.XLOOKUP(MEDIDAS!A696,'VENDA MES'!K:K,'VENDA MES'!L:L,"0",0))/120</f>
        <v>1.2583333333333333</v>
      </c>
      <c r="H696" s="10" t="s">
        <v>691</v>
      </c>
      <c r="I696">
        <v>10</v>
      </c>
      <c r="J696" s="7">
        <v>10</v>
      </c>
      <c r="K696" s="7">
        <v>20</v>
      </c>
      <c r="L696" s="7">
        <v>25</v>
      </c>
    </row>
    <row r="697" spans="1:12">
      <c r="A697" t="s">
        <v>693</v>
      </c>
      <c r="B697" s="1">
        <f>_xlfn.XLOOKUP(A697,'VENDA MES'!A:A,'VENDA MES'!B:B,"0",0)/30</f>
        <v>0.6</v>
      </c>
      <c r="C697" s="1">
        <f>SUM(_xlfn.XLOOKUP(A697,'VENDA MES'!A:A,'VENDA MES'!B:B,0,0),_xlfn.XLOOKUP(A697,'VENDA MES'!E:E,'VENDA MES'!F:F,"0",0))/60</f>
        <v>0.91666666666666663</v>
      </c>
      <c r="D697" s="1">
        <f>SUM(_xlfn.XLOOKUP(A697,'VENDA MES'!A:A,'VENDA MES'!B:B,"0",0),_xlfn.XLOOKUP(MEDIDAS!A697,'VENDA MES'!E:E,'VENDA MES'!F:F,"0",0),_xlfn.XLOOKUP(A697,'VENDA MES'!H:H,'VENDA MES'!I:I,"0",0))/90</f>
        <v>1.1888888888888889</v>
      </c>
      <c r="E697" s="1">
        <f>SUM(_xlfn.XLOOKUP(A697,'VENDA MES'!A:A,'VENDA MES'!B:B,"0",0),_xlfn.XLOOKUP(MEDIDAS!A697,'VENDA MES'!E:E,'VENDA MES'!F:F,"0",0),_xlfn.XLOOKUP(MEDIDAS!A697,'VENDA MES'!H:H,'VENDA MES'!I:I,"0",0),_xlfn.XLOOKUP(MEDIDAS!A697,'VENDA MES'!K:K,'VENDA MES'!L:L,"0",0))/120</f>
        <v>1.2749999999999999</v>
      </c>
      <c r="H697" s="10" t="s">
        <v>693</v>
      </c>
      <c r="I697">
        <v>10</v>
      </c>
      <c r="J697" s="7">
        <v>10</v>
      </c>
      <c r="K697" s="7">
        <v>20</v>
      </c>
      <c r="L697" s="7">
        <v>25</v>
      </c>
    </row>
    <row r="698" spans="1:12">
      <c r="A698" t="s">
        <v>694</v>
      </c>
      <c r="B698" s="1">
        <f>_xlfn.XLOOKUP(A698,'VENDA MES'!A:A,'VENDA MES'!B:B,"0",0)/30</f>
        <v>1.4666666666666666</v>
      </c>
      <c r="C698" s="1">
        <f>SUM(_xlfn.XLOOKUP(A698,'VENDA MES'!A:A,'VENDA MES'!B:B,0,0),_xlfn.XLOOKUP(A698,'VENDA MES'!E:E,'VENDA MES'!F:F,"0",0))/60</f>
        <v>1.55</v>
      </c>
      <c r="D698" s="1">
        <f>SUM(_xlfn.XLOOKUP(A698,'VENDA MES'!A:A,'VENDA MES'!B:B,"0",0),_xlfn.XLOOKUP(MEDIDAS!A698,'VENDA MES'!E:E,'VENDA MES'!F:F,"0",0),_xlfn.XLOOKUP(A698,'VENDA MES'!H:H,'VENDA MES'!I:I,"0",0))/90</f>
        <v>1.8111111111111111</v>
      </c>
      <c r="E698" s="1">
        <f>SUM(_xlfn.XLOOKUP(A698,'VENDA MES'!A:A,'VENDA MES'!B:B,"0",0),_xlfn.XLOOKUP(MEDIDAS!A698,'VENDA MES'!E:E,'VENDA MES'!F:F,"0",0),_xlfn.XLOOKUP(MEDIDAS!A698,'VENDA MES'!H:H,'VENDA MES'!I:I,"0",0),_xlfn.XLOOKUP(MEDIDAS!A698,'VENDA MES'!K:K,'VENDA MES'!L:L,"0",0))/120</f>
        <v>2.2999999999999998</v>
      </c>
      <c r="H698" s="10" t="s">
        <v>694</v>
      </c>
      <c r="I698">
        <v>10</v>
      </c>
      <c r="J698" s="7">
        <v>10</v>
      </c>
      <c r="K698" s="7">
        <v>20</v>
      </c>
      <c r="L698" s="7">
        <v>25</v>
      </c>
    </row>
    <row r="699" spans="1:12">
      <c r="A699" t="s">
        <v>769</v>
      </c>
      <c r="B699" s="1">
        <f>_xlfn.XLOOKUP(A699,'VENDA MES'!A:A,'VENDA MES'!B:B,"0",0)/30</f>
        <v>0</v>
      </c>
      <c r="C699" s="1">
        <f>SUM(_xlfn.XLOOKUP(A699,'VENDA MES'!A:A,'VENDA MES'!B:B,0,0),_xlfn.XLOOKUP(A699,'VENDA MES'!E:E,'VENDA MES'!F:F,"0",0))/60</f>
        <v>1.5333333333333334</v>
      </c>
      <c r="D699" s="1">
        <f>SUM(_xlfn.XLOOKUP(A699,'VENDA MES'!A:A,'VENDA MES'!B:B,"0",0),_xlfn.XLOOKUP(MEDIDAS!A699,'VENDA MES'!E:E,'VENDA MES'!F:F,"0",0),_xlfn.XLOOKUP(A699,'VENDA MES'!H:H,'VENDA MES'!I:I,"0",0))/90</f>
        <v>1.6888888888888889</v>
      </c>
      <c r="E699" s="1">
        <f>SUM(_xlfn.XLOOKUP(A699,'VENDA MES'!A:A,'VENDA MES'!B:B,"0",0),_xlfn.XLOOKUP(MEDIDAS!A699,'VENDA MES'!E:E,'VENDA MES'!F:F,"0",0),_xlfn.XLOOKUP(MEDIDAS!A699,'VENDA MES'!H:H,'VENDA MES'!I:I,"0",0),_xlfn.XLOOKUP(MEDIDAS!A699,'VENDA MES'!K:K,'VENDA MES'!L:L,"0",0))/120</f>
        <v>2</v>
      </c>
      <c r="H699" s="10" t="s">
        <v>769</v>
      </c>
      <c r="I699">
        <v>10</v>
      </c>
      <c r="J699" s="7">
        <v>10</v>
      </c>
      <c r="K699" s="7">
        <v>20</v>
      </c>
      <c r="L699" s="7">
        <v>25</v>
      </c>
    </row>
    <row r="700" spans="1:12">
      <c r="A700" t="s">
        <v>695</v>
      </c>
      <c r="B700" s="1">
        <f>_xlfn.XLOOKUP(A700,'VENDA MES'!A:A,'VENDA MES'!B:B,"0",0)/30</f>
        <v>1</v>
      </c>
      <c r="C700" s="1">
        <f>SUM(_xlfn.XLOOKUP(A700,'VENDA MES'!A:A,'VENDA MES'!B:B,0,0),_xlfn.XLOOKUP(A700,'VENDA MES'!E:E,'VENDA MES'!F:F,"0",0))/60</f>
        <v>1.9</v>
      </c>
      <c r="D700" s="1">
        <f>SUM(_xlfn.XLOOKUP(A700,'VENDA MES'!A:A,'VENDA MES'!B:B,"0",0),_xlfn.XLOOKUP(MEDIDAS!A700,'VENDA MES'!E:E,'VENDA MES'!F:F,"0",0),_xlfn.XLOOKUP(A700,'VENDA MES'!H:H,'VENDA MES'!I:I,"0",0))/90</f>
        <v>1.6222222222222222</v>
      </c>
      <c r="E700" s="1">
        <f>SUM(_xlfn.XLOOKUP(A700,'VENDA MES'!A:A,'VENDA MES'!B:B,"0",0),_xlfn.XLOOKUP(MEDIDAS!A700,'VENDA MES'!E:E,'VENDA MES'!F:F,"0",0),_xlfn.XLOOKUP(MEDIDAS!A700,'VENDA MES'!H:H,'VENDA MES'!I:I,"0",0),_xlfn.XLOOKUP(MEDIDAS!A700,'VENDA MES'!K:K,'VENDA MES'!L:L,"0",0))/120</f>
        <v>1.5249999999999999</v>
      </c>
      <c r="H700" s="10" t="s">
        <v>695</v>
      </c>
      <c r="I700">
        <v>10</v>
      </c>
      <c r="J700" s="7">
        <v>10</v>
      </c>
      <c r="K700" s="7">
        <v>20</v>
      </c>
      <c r="L700" s="7">
        <v>25</v>
      </c>
    </row>
    <row r="701" spans="1:12">
      <c r="A701" t="s">
        <v>696</v>
      </c>
      <c r="B701" s="1">
        <f>_xlfn.XLOOKUP(A701,'VENDA MES'!A:A,'VENDA MES'!B:B,"0",0)/30</f>
        <v>0.6333333333333333</v>
      </c>
      <c r="C701" s="1">
        <f>SUM(_xlfn.XLOOKUP(A701,'VENDA MES'!A:A,'VENDA MES'!B:B,0,0),_xlfn.XLOOKUP(A701,'VENDA MES'!E:E,'VENDA MES'!F:F,"0",0))/60</f>
        <v>1.25</v>
      </c>
      <c r="D701" s="1">
        <f>SUM(_xlfn.XLOOKUP(A701,'VENDA MES'!A:A,'VENDA MES'!B:B,"0",0),_xlfn.XLOOKUP(MEDIDAS!A701,'VENDA MES'!E:E,'VENDA MES'!F:F,"0",0),_xlfn.XLOOKUP(A701,'VENDA MES'!H:H,'VENDA MES'!I:I,"0",0))/90</f>
        <v>1.288888888888889</v>
      </c>
      <c r="E701" s="1">
        <f>SUM(_xlfn.XLOOKUP(A701,'VENDA MES'!A:A,'VENDA MES'!B:B,"0",0),_xlfn.XLOOKUP(MEDIDAS!A701,'VENDA MES'!E:E,'VENDA MES'!F:F,"0",0),_xlfn.XLOOKUP(MEDIDAS!A701,'VENDA MES'!H:H,'VENDA MES'!I:I,"0",0),_xlfn.XLOOKUP(MEDIDAS!A701,'VENDA MES'!K:K,'VENDA MES'!L:L,"0",0))/120</f>
        <v>1.9333333333333333</v>
      </c>
      <c r="H701" s="10" t="s">
        <v>696</v>
      </c>
      <c r="I701">
        <v>10</v>
      </c>
      <c r="J701" s="7">
        <v>10</v>
      </c>
      <c r="K701" s="7">
        <v>20</v>
      </c>
      <c r="L701" s="7">
        <v>25</v>
      </c>
    </row>
    <row r="702" spans="1:12">
      <c r="A702" t="s">
        <v>697</v>
      </c>
      <c r="B702" s="1">
        <f>_xlfn.XLOOKUP(A702,'VENDA MES'!A:A,'VENDA MES'!B:B,"0",0)/30</f>
        <v>1.0666666666666667</v>
      </c>
      <c r="C702" s="1">
        <f>SUM(_xlfn.XLOOKUP(A702,'VENDA MES'!A:A,'VENDA MES'!B:B,0,0),_xlfn.XLOOKUP(A702,'VENDA MES'!E:E,'VENDA MES'!F:F,"0",0))/60</f>
        <v>1.3666666666666667</v>
      </c>
      <c r="D702" s="1">
        <f>SUM(_xlfn.XLOOKUP(A702,'VENDA MES'!A:A,'VENDA MES'!B:B,"0",0),_xlfn.XLOOKUP(MEDIDAS!A702,'VENDA MES'!E:E,'VENDA MES'!F:F,"0",0),_xlfn.XLOOKUP(A702,'VENDA MES'!H:H,'VENDA MES'!I:I,"0",0))/90</f>
        <v>1.2</v>
      </c>
      <c r="E702" s="1">
        <f>SUM(_xlfn.XLOOKUP(A702,'VENDA MES'!A:A,'VENDA MES'!B:B,"0",0),_xlfn.XLOOKUP(MEDIDAS!A702,'VENDA MES'!E:E,'VENDA MES'!F:F,"0",0),_xlfn.XLOOKUP(MEDIDAS!A702,'VENDA MES'!H:H,'VENDA MES'!I:I,"0",0),_xlfn.XLOOKUP(MEDIDAS!A702,'VENDA MES'!K:K,'VENDA MES'!L:L,"0",0))/120</f>
        <v>1.4833333333333334</v>
      </c>
      <c r="H702" s="10" t="s">
        <v>697</v>
      </c>
      <c r="I702">
        <v>10</v>
      </c>
      <c r="J702" s="7">
        <v>10</v>
      </c>
      <c r="K702" s="7">
        <v>20</v>
      </c>
      <c r="L702" s="7">
        <v>25</v>
      </c>
    </row>
    <row r="703" spans="1:12">
      <c r="A703" t="s">
        <v>698</v>
      </c>
      <c r="B703" s="1">
        <f>_xlfn.XLOOKUP(A703,'VENDA MES'!A:A,'VENDA MES'!B:B,"0",0)/30</f>
        <v>0.73333333333333328</v>
      </c>
      <c r="C703" s="1">
        <f>SUM(_xlfn.XLOOKUP(A703,'VENDA MES'!A:A,'VENDA MES'!B:B,0,0),_xlfn.XLOOKUP(A703,'VENDA MES'!E:E,'VENDA MES'!F:F,"0",0))/60</f>
        <v>1.05</v>
      </c>
      <c r="D703" s="1">
        <f>SUM(_xlfn.XLOOKUP(A703,'VENDA MES'!A:A,'VENDA MES'!B:B,"0",0),_xlfn.XLOOKUP(MEDIDAS!A703,'VENDA MES'!E:E,'VENDA MES'!F:F,"0",0),_xlfn.XLOOKUP(A703,'VENDA MES'!H:H,'VENDA MES'!I:I,"0",0))/90</f>
        <v>1.1888888888888889</v>
      </c>
      <c r="E703" s="1">
        <f>SUM(_xlfn.XLOOKUP(A703,'VENDA MES'!A:A,'VENDA MES'!B:B,"0",0),_xlfn.XLOOKUP(MEDIDAS!A703,'VENDA MES'!E:E,'VENDA MES'!F:F,"0",0),_xlfn.XLOOKUP(MEDIDAS!A703,'VENDA MES'!H:H,'VENDA MES'!I:I,"0",0),_xlfn.XLOOKUP(MEDIDAS!A703,'VENDA MES'!K:K,'VENDA MES'!L:L,"0",0))/120</f>
        <v>1.4583333333333333</v>
      </c>
      <c r="H703" s="10" t="s">
        <v>698</v>
      </c>
      <c r="I703">
        <v>10</v>
      </c>
      <c r="J703" s="7">
        <v>10</v>
      </c>
      <c r="K703" s="7">
        <v>20</v>
      </c>
      <c r="L703" s="7">
        <v>25</v>
      </c>
    </row>
    <row r="704" spans="1:12">
      <c r="A704" t="s">
        <v>699</v>
      </c>
      <c r="B704" s="1">
        <f>_xlfn.XLOOKUP(A704,'VENDA MES'!A:A,'VENDA MES'!B:B,"0",0)/30</f>
        <v>0.8666666666666667</v>
      </c>
      <c r="C704" s="1">
        <f>SUM(_xlfn.XLOOKUP(A704,'VENDA MES'!A:A,'VENDA MES'!B:B,0,0),_xlfn.XLOOKUP(A704,'VENDA MES'!E:E,'VENDA MES'!F:F,"0",0))/60</f>
        <v>1.2333333333333334</v>
      </c>
      <c r="D704" s="1">
        <f>SUM(_xlfn.XLOOKUP(A704,'VENDA MES'!A:A,'VENDA MES'!B:B,"0",0),_xlfn.XLOOKUP(MEDIDAS!A704,'VENDA MES'!E:E,'VENDA MES'!F:F,"0",0),_xlfn.XLOOKUP(A704,'VENDA MES'!H:H,'VENDA MES'!I:I,"0",0))/90</f>
        <v>1.1333333333333333</v>
      </c>
      <c r="E704" s="1">
        <f>SUM(_xlfn.XLOOKUP(A704,'VENDA MES'!A:A,'VENDA MES'!B:B,"0",0),_xlfn.XLOOKUP(MEDIDAS!A704,'VENDA MES'!E:E,'VENDA MES'!F:F,"0",0),_xlfn.XLOOKUP(MEDIDAS!A704,'VENDA MES'!H:H,'VENDA MES'!I:I,"0",0),_xlfn.XLOOKUP(MEDIDAS!A704,'VENDA MES'!K:K,'VENDA MES'!L:L,"0",0))/120</f>
        <v>1.1916666666666667</v>
      </c>
      <c r="H704" s="10" t="s">
        <v>699</v>
      </c>
      <c r="I704">
        <v>12</v>
      </c>
      <c r="J704" s="7">
        <v>12</v>
      </c>
      <c r="K704" s="7">
        <v>24</v>
      </c>
      <c r="L704" s="7">
        <v>30</v>
      </c>
    </row>
    <row r="705" spans="1:12">
      <c r="A705" t="s">
        <v>700</v>
      </c>
      <c r="B705" s="1">
        <f>_xlfn.XLOOKUP(A705,'VENDA MES'!A:A,'VENDA MES'!B:B,"0",0)/30</f>
        <v>0.6333333333333333</v>
      </c>
      <c r="C705" s="1">
        <f>SUM(_xlfn.XLOOKUP(A705,'VENDA MES'!A:A,'VENDA MES'!B:B,0,0),_xlfn.XLOOKUP(A705,'VENDA MES'!E:E,'VENDA MES'!F:F,"0",0))/60</f>
        <v>1.0166666666666666</v>
      </c>
      <c r="D705" s="1">
        <f>SUM(_xlfn.XLOOKUP(A705,'VENDA MES'!A:A,'VENDA MES'!B:B,"0",0),_xlfn.XLOOKUP(MEDIDAS!A705,'VENDA MES'!E:E,'VENDA MES'!F:F,"0",0),_xlfn.XLOOKUP(A705,'VENDA MES'!H:H,'VENDA MES'!I:I,"0",0))/90</f>
        <v>1.5333333333333334</v>
      </c>
      <c r="E705" s="1">
        <f>SUM(_xlfn.XLOOKUP(A705,'VENDA MES'!A:A,'VENDA MES'!B:B,"0",0),_xlfn.XLOOKUP(MEDIDAS!A705,'VENDA MES'!E:E,'VENDA MES'!F:F,"0",0),_xlfn.XLOOKUP(MEDIDAS!A705,'VENDA MES'!H:H,'VENDA MES'!I:I,"0",0),_xlfn.XLOOKUP(MEDIDAS!A705,'VENDA MES'!K:K,'VENDA MES'!L:L,"0",0))/120</f>
        <v>1.8166666666666667</v>
      </c>
      <c r="H705" s="10" t="s">
        <v>700</v>
      </c>
      <c r="I705">
        <v>12</v>
      </c>
      <c r="J705" s="7">
        <v>12</v>
      </c>
      <c r="K705" s="7">
        <v>24</v>
      </c>
      <c r="L705" s="7">
        <v>30</v>
      </c>
    </row>
    <row r="706" spans="1:12">
      <c r="A706" t="s">
        <v>701</v>
      </c>
      <c r="B706" s="1">
        <f>_xlfn.XLOOKUP(A706,'VENDA MES'!A:A,'VENDA MES'!B:B,"0",0)/30</f>
        <v>0.7</v>
      </c>
      <c r="C706" s="1">
        <f>SUM(_xlfn.XLOOKUP(A706,'VENDA MES'!A:A,'VENDA MES'!B:B,0,0),_xlfn.XLOOKUP(A706,'VENDA MES'!E:E,'VENDA MES'!F:F,"0",0))/60</f>
        <v>0.6</v>
      </c>
      <c r="D706" s="1">
        <f>SUM(_xlfn.XLOOKUP(A706,'VENDA MES'!A:A,'VENDA MES'!B:B,"0",0),_xlfn.XLOOKUP(MEDIDAS!A706,'VENDA MES'!E:E,'VENDA MES'!F:F,"0",0),_xlfn.XLOOKUP(A706,'VENDA MES'!H:H,'VENDA MES'!I:I,"0",0))/90</f>
        <v>0.6</v>
      </c>
      <c r="E706" s="1">
        <f>SUM(_xlfn.XLOOKUP(A706,'VENDA MES'!A:A,'VENDA MES'!B:B,"0",0),_xlfn.XLOOKUP(MEDIDAS!A706,'VENDA MES'!E:E,'VENDA MES'!F:F,"0",0),_xlfn.XLOOKUP(MEDIDAS!A706,'VENDA MES'!H:H,'VENDA MES'!I:I,"0",0),_xlfn.XLOOKUP(MEDIDAS!A706,'VENDA MES'!K:K,'VENDA MES'!L:L,"0",0))/120</f>
        <v>0.95833333333333337</v>
      </c>
      <c r="H706" s="10" t="s">
        <v>701</v>
      </c>
      <c r="I706">
        <v>12</v>
      </c>
      <c r="J706" s="7">
        <v>12</v>
      </c>
      <c r="K706" s="7">
        <v>24</v>
      </c>
      <c r="L706" s="7">
        <v>30</v>
      </c>
    </row>
    <row r="707" spans="1:12">
      <c r="A707" t="s">
        <v>702</v>
      </c>
      <c r="B707" s="1">
        <f>_xlfn.XLOOKUP(A707,'VENDA MES'!A:A,'VENDA MES'!B:B,"0",0)/30</f>
        <v>0.73333333333333328</v>
      </c>
      <c r="C707" s="1">
        <f>SUM(_xlfn.XLOOKUP(A707,'VENDA MES'!A:A,'VENDA MES'!B:B,0,0),_xlfn.XLOOKUP(A707,'VENDA MES'!E:E,'VENDA MES'!F:F,"0",0))/60</f>
        <v>1.2833333333333334</v>
      </c>
      <c r="D707" s="1">
        <f>SUM(_xlfn.XLOOKUP(A707,'VENDA MES'!A:A,'VENDA MES'!B:B,"0",0),_xlfn.XLOOKUP(MEDIDAS!A707,'VENDA MES'!E:E,'VENDA MES'!F:F,"0",0),_xlfn.XLOOKUP(A707,'VENDA MES'!H:H,'VENDA MES'!I:I,"0",0))/90</f>
        <v>1.2333333333333334</v>
      </c>
      <c r="E707" s="1">
        <f>SUM(_xlfn.XLOOKUP(A707,'VENDA MES'!A:A,'VENDA MES'!B:B,"0",0),_xlfn.XLOOKUP(MEDIDAS!A707,'VENDA MES'!E:E,'VENDA MES'!F:F,"0",0),_xlfn.XLOOKUP(MEDIDAS!A707,'VENDA MES'!H:H,'VENDA MES'!I:I,"0",0),_xlfn.XLOOKUP(MEDIDAS!A707,'VENDA MES'!K:K,'VENDA MES'!L:L,"0",0))/120</f>
        <v>1.7250000000000001</v>
      </c>
      <c r="H707" s="10" t="s">
        <v>702</v>
      </c>
      <c r="I707">
        <v>12</v>
      </c>
      <c r="J707" s="7">
        <v>12</v>
      </c>
      <c r="K707" s="7">
        <v>24</v>
      </c>
      <c r="L707" s="7">
        <v>30</v>
      </c>
    </row>
    <row r="708" spans="1:12">
      <c r="A708" t="s">
        <v>704</v>
      </c>
      <c r="B708" s="1">
        <f>_xlfn.XLOOKUP(A708,'VENDA MES'!A:A,'VENDA MES'!B:B,"0",0)/30</f>
        <v>0.96666666666666667</v>
      </c>
      <c r="C708" s="1">
        <f>SUM(_xlfn.XLOOKUP(A708,'VENDA MES'!A:A,'VENDA MES'!B:B,0,0),_xlfn.XLOOKUP(A708,'VENDA MES'!E:E,'VENDA MES'!F:F,"0",0))/60</f>
        <v>1.0833333333333333</v>
      </c>
      <c r="D708" s="1">
        <f>SUM(_xlfn.XLOOKUP(A708,'VENDA MES'!A:A,'VENDA MES'!B:B,"0",0),_xlfn.XLOOKUP(MEDIDAS!A708,'VENDA MES'!E:E,'VENDA MES'!F:F,"0",0),_xlfn.XLOOKUP(A708,'VENDA MES'!H:H,'VENDA MES'!I:I,"0",0))/90</f>
        <v>1.1888888888888889</v>
      </c>
      <c r="E708" s="1">
        <f>SUM(_xlfn.XLOOKUP(A708,'VENDA MES'!A:A,'VENDA MES'!B:B,"0",0),_xlfn.XLOOKUP(MEDIDAS!A708,'VENDA MES'!E:E,'VENDA MES'!F:F,"0",0),_xlfn.XLOOKUP(MEDIDAS!A708,'VENDA MES'!H:H,'VENDA MES'!I:I,"0",0),_xlfn.XLOOKUP(MEDIDAS!A708,'VENDA MES'!K:K,'VENDA MES'!L:L,"0",0))/120</f>
        <v>1.4750000000000001</v>
      </c>
      <c r="H708" s="10" t="s">
        <v>704</v>
      </c>
      <c r="I708">
        <v>12</v>
      </c>
      <c r="J708" s="7">
        <v>12</v>
      </c>
      <c r="K708" s="7">
        <v>24</v>
      </c>
      <c r="L708" s="7">
        <v>30</v>
      </c>
    </row>
    <row r="709" spans="1:12">
      <c r="A709" t="s">
        <v>780</v>
      </c>
      <c r="B709" s="1">
        <f>_xlfn.XLOOKUP(A709,'VENDA MES'!A:A,'VENDA MES'!B:B,"0",0)/30</f>
        <v>0</v>
      </c>
      <c r="C709" s="1">
        <f>SUM(_xlfn.XLOOKUP(A709,'VENDA MES'!A:A,'VENDA MES'!B:B,0,0),_xlfn.XLOOKUP(A709,'VENDA MES'!E:E,'VENDA MES'!F:F,"0",0))/60</f>
        <v>0.71666666666666667</v>
      </c>
      <c r="D709" s="1">
        <f>SUM(_xlfn.XLOOKUP(A709,'VENDA MES'!A:A,'VENDA MES'!B:B,"0",0),_xlfn.XLOOKUP(MEDIDAS!A709,'VENDA MES'!E:E,'VENDA MES'!F:F,"0",0),_xlfn.XLOOKUP(A709,'VENDA MES'!H:H,'VENDA MES'!I:I,"0",0))/90</f>
        <v>1.2777777777777777</v>
      </c>
      <c r="E709" s="1">
        <f>SUM(_xlfn.XLOOKUP(A709,'VENDA MES'!A:A,'VENDA MES'!B:B,"0",0),_xlfn.XLOOKUP(MEDIDAS!A709,'VENDA MES'!E:E,'VENDA MES'!F:F,"0",0),_xlfn.XLOOKUP(MEDIDAS!A709,'VENDA MES'!H:H,'VENDA MES'!I:I,"0",0),_xlfn.XLOOKUP(MEDIDAS!A709,'VENDA MES'!K:K,'VENDA MES'!L:L,"0",0))/120</f>
        <v>1.3166666666666667</v>
      </c>
      <c r="H709" s="10" t="s">
        <v>780</v>
      </c>
      <c r="I709">
        <v>12</v>
      </c>
      <c r="J709" s="7">
        <v>12</v>
      </c>
      <c r="K709" s="7">
        <v>24</v>
      </c>
      <c r="L709" s="7">
        <v>30</v>
      </c>
    </row>
    <row r="710" spans="1:12">
      <c r="A710" t="s">
        <v>705</v>
      </c>
      <c r="B710" s="1">
        <f>_xlfn.XLOOKUP(A710,'VENDA MES'!A:A,'VENDA MES'!B:B,"0",0)/30</f>
        <v>1.0666666666666667</v>
      </c>
      <c r="C710" s="1">
        <f>SUM(_xlfn.XLOOKUP(A710,'VENDA MES'!A:A,'VENDA MES'!B:B,0,0),_xlfn.XLOOKUP(A710,'VENDA MES'!E:E,'VENDA MES'!F:F,"0",0))/60</f>
        <v>1.35</v>
      </c>
      <c r="D710" s="1">
        <f>SUM(_xlfn.XLOOKUP(A710,'VENDA MES'!A:A,'VENDA MES'!B:B,"0",0),_xlfn.XLOOKUP(MEDIDAS!A710,'VENDA MES'!E:E,'VENDA MES'!F:F,"0",0),_xlfn.XLOOKUP(A710,'VENDA MES'!H:H,'VENDA MES'!I:I,"0",0))/90</f>
        <v>1.1000000000000001</v>
      </c>
      <c r="E710" s="1">
        <f>SUM(_xlfn.XLOOKUP(A710,'VENDA MES'!A:A,'VENDA MES'!B:B,"0",0),_xlfn.XLOOKUP(MEDIDAS!A710,'VENDA MES'!E:E,'VENDA MES'!F:F,"0",0),_xlfn.XLOOKUP(MEDIDAS!A710,'VENDA MES'!H:H,'VENDA MES'!I:I,"0",0),_xlfn.XLOOKUP(MEDIDAS!A710,'VENDA MES'!K:K,'VENDA MES'!L:L,"0",0))/120</f>
        <v>1.4833333333333334</v>
      </c>
      <c r="H710" s="10" t="s">
        <v>705</v>
      </c>
      <c r="I710">
        <v>12</v>
      </c>
      <c r="J710" s="7">
        <v>12</v>
      </c>
      <c r="K710" s="7">
        <v>24</v>
      </c>
      <c r="L710" s="7">
        <v>30</v>
      </c>
    </row>
    <row r="711" spans="1:12">
      <c r="A711" t="s">
        <v>706</v>
      </c>
      <c r="B711" s="1">
        <f>_xlfn.XLOOKUP(A711,'VENDA MES'!A:A,'VENDA MES'!B:B,"0",0)/30</f>
        <v>0.5</v>
      </c>
      <c r="C711" s="1">
        <f>SUM(_xlfn.XLOOKUP(A711,'VENDA MES'!A:A,'VENDA MES'!B:B,0,0),_xlfn.XLOOKUP(A711,'VENDA MES'!E:E,'VENDA MES'!F:F,"0",0))/60</f>
        <v>0.45</v>
      </c>
      <c r="D711" s="1">
        <f>SUM(_xlfn.XLOOKUP(A711,'VENDA MES'!A:A,'VENDA MES'!B:B,"0",0),_xlfn.XLOOKUP(MEDIDAS!A711,'VENDA MES'!E:E,'VENDA MES'!F:F,"0",0),_xlfn.XLOOKUP(A711,'VENDA MES'!H:H,'VENDA MES'!I:I,"0",0))/90</f>
        <v>0.73333333333333328</v>
      </c>
      <c r="E711" s="1">
        <f>SUM(_xlfn.XLOOKUP(A711,'VENDA MES'!A:A,'VENDA MES'!B:B,"0",0),_xlfn.XLOOKUP(MEDIDAS!A711,'VENDA MES'!E:E,'VENDA MES'!F:F,"0",0),_xlfn.XLOOKUP(MEDIDAS!A711,'VENDA MES'!H:H,'VENDA MES'!I:I,"0",0),_xlfn.XLOOKUP(MEDIDAS!A711,'VENDA MES'!K:K,'VENDA MES'!L:L,"0",0))/120</f>
        <v>0.97499999999999998</v>
      </c>
      <c r="H711" s="10" t="s">
        <v>706</v>
      </c>
      <c r="I711">
        <v>12</v>
      </c>
      <c r="J711" s="7">
        <v>12</v>
      </c>
      <c r="K711" s="7">
        <v>24</v>
      </c>
      <c r="L711" s="7">
        <v>30</v>
      </c>
    </row>
    <row r="712" spans="1:12">
      <c r="A712" t="s">
        <v>707</v>
      </c>
      <c r="B712" s="1">
        <f>_xlfn.XLOOKUP(A712,'VENDA MES'!A:A,'VENDA MES'!B:B,"0",0)/30</f>
        <v>0.83333333333333337</v>
      </c>
      <c r="C712" s="1">
        <f>SUM(_xlfn.XLOOKUP(A712,'VENDA MES'!A:A,'VENDA MES'!B:B,0,0),_xlfn.XLOOKUP(A712,'VENDA MES'!E:E,'VENDA MES'!F:F,"0",0))/60</f>
        <v>1.1499999999999999</v>
      </c>
      <c r="D712" s="1">
        <f>SUM(_xlfn.XLOOKUP(A712,'VENDA MES'!A:A,'VENDA MES'!B:B,"0",0),_xlfn.XLOOKUP(MEDIDAS!A712,'VENDA MES'!E:E,'VENDA MES'!F:F,"0",0),_xlfn.XLOOKUP(A712,'VENDA MES'!H:H,'VENDA MES'!I:I,"0",0))/90</f>
        <v>1.1000000000000001</v>
      </c>
      <c r="E712" s="1">
        <f>SUM(_xlfn.XLOOKUP(A712,'VENDA MES'!A:A,'VENDA MES'!B:B,"0",0),_xlfn.XLOOKUP(MEDIDAS!A712,'VENDA MES'!E:E,'VENDA MES'!F:F,"0",0),_xlfn.XLOOKUP(MEDIDAS!A712,'VENDA MES'!H:H,'VENDA MES'!I:I,"0",0),_xlfn.XLOOKUP(MEDIDAS!A712,'VENDA MES'!K:K,'VENDA MES'!L:L,"0",0))/120</f>
        <v>1.4083333333333334</v>
      </c>
      <c r="H712" s="10" t="s">
        <v>707</v>
      </c>
      <c r="I712">
        <v>12</v>
      </c>
      <c r="J712" s="7">
        <v>12</v>
      </c>
      <c r="K712" s="7">
        <v>24</v>
      </c>
      <c r="L712" s="7">
        <v>30</v>
      </c>
    </row>
    <row r="713" spans="1:12">
      <c r="A713" t="s">
        <v>708</v>
      </c>
      <c r="B713" s="1">
        <f>_xlfn.XLOOKUP(A713,'VENDA MES'!A:A,'VENDA MES'!B:B,"0",0)/30</f>
        <v>0.56666666666666665</v>
      </c>
      <c r="C713" s="1">
        <f>SUM(_xlfn.XLOOKUP(A713,'VENDA MES'!A:A,'VENDA MES'!B:B,0,0),_xlfn.XLOOKUP(A713,'VENDA MES'!E:E,'VENDA MES'!F:F,"0",0))/60</f>
        <v>0.51666666666666672</v>
      </c>
      <c r="D713" s="1">
        <f>SUM(_xlfn.XLOOKUP(A713,'VENDA MES'!A:A,'VENDA MES'!B:B,"0",0),_xlfn.XLOOKUP(MEDIDAS!A713,'VENDA MES'!E:E,'VENDA MES'!F:F,"0",0),_xlfn.XLOOKUP(A713,'VENDA MES'!H:H,'VENDA MES'!I:I,"0",0))/90</f>
        <v>0.87777777777777777</v>
      </c>
      <c r="E713" s="1">
        <f>SUM(_xlfn.XLOOKUP(A713,'VENDA MES'!A:A,'VENDA MES'!B:B,"0",0),_xlfn.XLOOKUP(MEDIDAS!A713,'VENDA MES'!E:E,'VENDA MES'!F:F,"0",0),_xlfn.XLOOKUP(MEDIDAS!A713,'VENDA MES'!H:H,'VENDA MES'!I:I,"0",0),_xlfn.XLOOKUP(MEDIDAS!A713,'VENDA MES'!K:K,'VENDA MES'!L:L,"0",0))/120</f>
        <v>1.0833333333333333</v>
      </c>
      <c r="H713" s="10" t="s">
        <v>708</v>
      </c>
      <c r="I713">
        <v>12</v>
      </c>
      <c r="J713" s="7">
        <v>12</v>
      </c>
      <c r="K713" s="7">
        <v>24</v>
      </c>
      <c r="L713" s="7">
        <v>30</v>
      </c>
    </row>
    <row r="714" spans="1:12">
      <c r="A714" t="s">
        <v>709</v>
      </c>
      <c r="B714" s="1">
        <f>_xlfn.XLOOKUP(A714,'VENDA MES'!A:A,'VENDA MES'!B:B,"0",0)/30</f>
        <v>1.1666666666666667</v>
      </c>
      <c r="C714" s="1">
        <f>SUM(_xlfn.XLOOKUP(A714,'VENDA MES'!A:A,'VENDA MES'!B:B,0,0),_xlfn.XLOOKUP(A714,'VENDA MES'!E:E,'VENDA MES'!F:F,"0",0))/60</f>
        <v>1.7</v>
      </c>
      <c r="D714" s="1">
        <f>SUM(_xlfn.XLOOKUP(A714,'VENDA MES'!A:A,'VENDA MES'!B:B,"0",0),_xlfn.XLOOKUP(MEDIDAS!A714,'VENDA MES'!E:E,'VENDA MES'!F:F,"0",0),_xlfn.XLOOKUP(A714,'VENDA MES'!H:H,'VENDA MES'!I:I,"0",0))/90</f>
        <v>1.5333333333333334</v>
      </c>
      <c r="E714" s="1">
        <f>SUM(_xlfn.XLOOKUP(A714,'VENDA MES'!A:A,'VENDA MES'!B:B,"0",0),_xlfn.XLOOKUP(MEDIDAS!A714,'VENDA MES'!E:E,'VENDA MES'!F:F,"0",0),_xlfn.XLOOKUP(MEDIDAS!A714,'VENDA MES'!H:H,'VENDA MES'!I:I,"0",0),_xlfn.XLOOKUP(MEDIDAS!A714,'VENDA MES'!K:K,'VENDA MES'!L:L,"0",0))/120</f>
        <v>1.7333333333333334</v>
      </c>
      <c r="H714" s="10" t="s">
        <v>709</v>
      </c>
      <c r="I714">
        <v>10</v>
      </c>
      <c r="J714" s="7">
        <v>10</v>
      </c>
      <c r="K714" s="7">
        <v>20</v>
      </c>
      <c r="L714" s="7">
        <v>25</v>
      </c>
    </row>
    <row r="715" spans="1:12">
      <c r="A715" t="s">
        <v>710</v>
      </c>
      <c r="B715" s="1">
        <f>_xlfn.XLOOKUP(A715,'VENDA MES'!A:A,'VENDA MES'!B:B,"0",0)/30</f>
        <v>1.1666666666666667</v>
      </c>
      <c r="C715" s="1">
        <f>SUM(_xlfn.XLOOKUP(A715,'VENDA MES'!A:A,'VENDA MES'!B:B,0,0),_xlfn.XLOOKUP(A715,'VENDA MES'!E:E,'VENDA MES'!F:F,"0",0))/60</f>
        <v>1.4333333333333333</v>
      </c>
      <c r="D715" s="1">
        <f>SUM(_xlfn.XLOOKUP(A715,'VENDA MES'!A:A,'VENDA MES'!B:B,"0",0),_xlfn.XLOOKUP(MEDIDAS!A715,'VENDA MES'!E:E,'VENDA MES'!F:F,"0",0),_xlfn.XLOOKUP(A715,'VENDA MES'!H:H,'VENDA MES'!I:I,"0",0))/90</f>
        <v>1.3777777777777778</v>
      </c>
      <c r="E715" s="1">
        <f>SUM(_xlfn.XLOOKUP(A715,'VENDA MES'!A:A,'VENDA MES'!B:B,"0",0),_xlfn.XLOOKUP(MEDIDAS!A715,'VENDA MES'!E:E,'VENDA MES'!F:F,"0",0),_xlfn.XLOOKUP(MEDIDAS!A715,'VENDA MES'!H:H,'VENDA MES'!I:I,"0",0),_xlfn.XLOOKUP(MEDIDAS!A715,'VENDA MES'!K:K,'VENDA MES'!L:L,"0",0))/120</f>
        <v>1.3083333333333333</v>
      </c>
      <c r="H715" s="10" t="s">
        <v>710</v>
      </c>
      <c r="I715">
        <v>10</v>
      </c>
      <c r="J715" s="7">
        <v>10</v>
      </c>
      <c r="K715" s="7">
        <v>20</v>
      </c>
      <c r="L715" s="7">
        <v>25</v>
      </c>
    </row>
    <row r="716" spans="1:12">
      <c r="A716" t="s">
        <v>711</v>
      </c>
      <c r="B716" s="1">
        <f>_xlfn.XLOOKUP(A716,'VENDA MES'!A:A,'VENDA MES'!B:B,"0",0)/30</f>
        <v>1</v>
      </c>
      <c r="C716" s="1">
        <f>SUM(_xlfn.XLOOKUP(A716,'VENDA MES'!A:A,'VENDA MES'!B:B,0,0),_xlfn.XLOOKUP(A716,'VENDA MES'!E:E,'VENDA MES'!F:F,"0",0))/60</f>
        <v>1.3333333333333333</v>
      </c>
      <c r="D716" s="1">
        <f>SUM(_xlfn.XLOOKUP(A716,'VENDA MES'!A:A,'VENDA MES'!B:B,"0",0),_xlfn.XLOOKUP(MEDIDAS!A716,'VENDA MES'!E:E,'VENDA MES'!F:F,"0",0),_xlfn.XLOOKUP(A716,'VENDA MES'!H:H,'VENDA MES'!I:I,"0",0))/90</f>
        <v>1.4444444444444444</v>
      </c>
      <c r="E716" s="1">
        <f>SUM(_xlfn.XLOOKUP(A716,'VENDA MES'!A:A,'VENDA MES'!B:B,"0",0),_xlfn.XLOOKUP(MEDIDAS!A716,'VENDA MES'!E:E,'VENDA MES'!F:F,"0",0),_xlfn.XLOOKUP(MEDIDAS!A716,'VENDA MES'!H:H,'VENDA MES'!I:I,"0",0),_xlfn.XLOOKUP(MEDIDAS!A716,'VENDA MES'!K:K,'VENDA MES'!L:L,"0",0))/120</f>
        <v>1.8333333333333333</v>
      </c>
      <c r="H716" s="10" t="s">
        <v>711</v>
      </c>
      <c r="I716">
        <v>10</v>
      </c>
      <c r="J716" s="7">
        <v>10</v>
      </c>
      <c r="K716" s="7">
        <v>20</v>
      </c>
      <c r="L716" s="7">
        <v>25</v>
      </c>
    </row>
    <row r="717" spans="1:12">
      <c r="A717" t="s">
        <v>712</v>
      </c>
      <c r="B717" s="1">
        <f>_xlfn.XLOOKUP(A717,'VENDA MES'!A:A,'VENDA MES'!B:B,"0",0)/30</f>
        <v>0.33333333333333331</v>
      </c>
      <c r="C717" s="1">
        <f>SUM(_xlfn.XLOOKUP(A717,'VENDA MES'!A:A,'VENDA MES'!B:B,0,0),_xlfn.XLOOKUP(A717,'VENDA MES'!E:E,'VENDA MES'!F:F,"0",0))/60</f>
        <v>1.1000000000000001</v>
      </c>
      <c r="D717" s="1">
        <f>SUM(_xlfn.XLOOKUP(A717,'VENDA MES'!A:A,'VENDA MES'!B:B,"0",0),_xlfn.XLOOKUP(MEDIDAS!A717,'VENDA MES'!E:E,'VENDA MES'!F:F,"0",0),_xlfn.XLOOKUP(A717,'VENDA MES'!H:H,'VENDA MES'!I:I,"0",0))/90</f>
        <v>1.1444444444444444</v>
      </c>
      <c r="E717" s="1">
        <f>SUM(_xlfn.XLOOKUP(A717,'VENDA MES'!A:A,'VENDA MES'!B:B,"0",0),_xlfn.XLOOKUP(MEDIDAS!A717,'VENDA MES'!E:E,'VENDA MES'!F:F,"0",0),_xlfn.XLOOKUP(MEDIDAS!A717,'VENDA MES'!H:H,'VENDA MES'!I:I,"0",0),_xlfn.XLOOKUP(MEDIDAS!A717,'VENDA MES'!K:K,'VENDA MES'!L:L,"0",0))/120</f>
        <v>1.3666666666666667</v>
      </c>
      <c r="H717" s="10" t="s">
        <v>712</v>
      </c>
      <c r="I717">
        <v>10</v>
      </c>
      <c r="J717" s="7">
        <v>10</v>
      </c>
      <c r="K717" s="7">
        <v>20</v>
      </c>
      <c r="L717" s="7">
        <v>25</v>
      </c>
    </row>
    <row r="718" spans="1:12">
      <c r="A718" t="s">
        <v>713</v>
      </c>
      <c r="B718" s="1">
        <f>_xlfn.XLOOKUP(A718,'VENDA MES'!A:A,'VENDA MES'!B:B,"0",0)/30</f>
        <v>0.9</v>
      </c>
      <c r="C718" s="1">
        <f>SUM(_xlfn.XLOOKUP(A718,'VENDA MES'!A:A,'VENDA MES'!B:B,0,0),_xlfn.XLOOKUP(A718,'VENDA MES'!E:E,'VENDA MES'!F:F,"0",0))/60</f>
        <v>0.78333333333333333</v>
      </c>
      <c r="D718" s="1">
        <f>SUM(_xlfn.XLOOKUP(A718,'VENDA MES'!A:A,'VENDA MES'!B:B,"0",0),_xlfn.XLOOKUP(MEDIDAS!A718,'VENDA MES'!E:E,'VENDA MES'!F:F,"0",0),_xlfn.XLOOKUP(A718,'VENDA MES'!H:H,'VENDA MES'!I:I,"0",0))/90</f>
        <v>1.1111111111111112</v>
      </c>
      <c r="E718" s="1">
        <f>SUM(_xlfn.XLOOKUP(A718,'VENDA MES'!A:A,'VENDA MES'!B:B,"0",0),_xlfn.XLOOKUP(MEDIDAS!A718,'VENDA MES'!E:E,'VENDA MES'!F:F,"0",0),_xlfn.XLOOKUP(MEDIDAS!A718,'VENDA MES'!H:H,'VENDA MES'!I:I,"0",0),_xlfn.XLOOKUP(MEDIDAS!A718,'VENDA MES'!K:K,'VENDA MES'!L:L,"0",0))/120</f>
        <v>1.5666666666666667</v>
      </c>
      <c r="H718" s="10" t="s">
        <v>713</v>
      </c>
      <c r="I718">
        <v>10</v>
      </c>
      <c r="J718" s="7">
        <v>10</v>
      </c>
      <c r="K718" s="7">
        <v>20</v>
      </c>
      <c r="L718" s="7">
        <v>25</v>
      </c>
    </row>
    <row r="719" spans="1:12">
      <c r="A719" t="s">
        <v>791</v>
      </c>
      <c r="B719" s="1">
        <f>_xlfn.XLOOKUP(A719,'VENDA MES'!A:A,'VENDA MES'!B:B,"0",0)/30</f>
        <v>0</v>
      </c>
      <c r="C719" s="1">
        <f>SUM(_xlfn.XLOOKUP(A719,'VENDA MES'!A:A,'VENDA MES'!B:B,0,0),_xlfn.XLOOKUP(A719,'VENDA MES'!E:E,'VENDA MES'!F:F,"0",0))/60</f>
        <v>0.7</v>
      </c>
      <c r="D719" s="1">
        <f>SUM(_xlfn.XLOOKUP(A719,'VENDA MES'!A:A,'VENDA MES'!B:B,"0",0),_xlfn.XLOOKUP(MEDIDAS!A719,'VENDA MES'!E:E,'VENDA MES'!F:F,"0",0),_xlfn.XLOOKUP(A719,'VENDA MES'!H:H,'VENDA MES'!I:I,"0",0))/90</f>
        <v>0.58888888888888891</v>
      </c>
      <c r="E719" s="1">
        <f>SUM(_xlfn.XLOOKUP(A719,'VENDA MES'!A:A,'VENDA MES'!B:B,"0",0),_xlfn.XLOOKUP(MEDIDAS!A719,'VENDA MES'!E:E,'VENDA MES'!F:F,"0",0),_xlfn.XLOOKUP(MEDIDAS!A719,'VENDA MES'!H:H,'VENDA MES'!I:I,"0",0),_xlfn.XLOOKUP(MEDIDAS!A719,'VENDA MES'!K:K,'VENDA MES'!L:L,"0",0))/120</f>
        <v>0.79166666666666663</v>
      </c>
      <c r="H719" s="10" t="s">
        <v>791</v>
      </c>
      <c r="I719">
        <v>10</v>
      </c>
      <c r="J719" s="7">
        <v>10</v>
      </c>
      <c r="K719" s="7">
        <v>20</v>
      </c>
      <c r="L719" s="7">
        <v>25</v>
      </c>
    </row>
    <row r="720" spans="1:12">
      <c r="A720" t="s">
        <v>715</v>
      </c>
      <c r="B720" s="1">
        <f>_xlfn.XLOOKUP(A720,'VENDA MES'!A:A,'VENDA MES'!B:B,"0",0)/30</f>
        <v>0.6333333333333333</v>
      </c>
      <c r="C720" s="1">
        <f>SUM(_xlfn.XLOOKUP(A720,'VENDA MES'!A:A,'VENDA MES'!B:B,0,0),_xlfn.XLOOKUP(A720,'VENDA MES'!E:E,'VENDA MES'!F:F,"0",0))/60</f>
        <v>1</v>
      </c>
      <c r="D720" s="1">
        <f>SUM(_xlfn.XLOOKUP(A720,'VENDA MES'!A:A,'VENDA MES'!B:B,"0",0),_xlfn.XLOOKUP(MEDIDAS!A720,'VENDA MES'!E:E,'VENDA MES'!F:F,"0",0),_xlfn.XLOOKUP(A720,'VENDA MES'!H:H,'VENDA MES'!I:I,"0",0))/90</f>
        <v>1.0777777777777777</v>
      </c>
      <c r="E720" s="1">
        <f>SUM(_xlfn.XLOOKUP(A720,'VENDA MES'!A:A,'VENDA MES'!B:B,"0",0),_xlfn.XLOOKUP(MEDIDAS!A720,'VENDA MES'!E:E,'VENDA MES'!F:F,"0",0),_xlfn.XLOOKUP(MEDIDAS!A720,'VENDA MES'!H:H,'VENDA MES'!I:I,"0",0),_xlfn.XLOOKUP(MEDIDAS!A720,'VENDA MES'!K:K,'VENDA MES'!L:L,"0",0))/120</f>
        <v>2.0249999999999999</v>
      </c>
      <c r="H720" s="10" t="s">
        <v>715</v>
      </c>
      <c r="I720">
        <v>10</v>
      </c>
      <c r="J720" s="7">
        <v>10</v>
      </c>
      <c r="K720" s="7">
        <v>20</v>
      </c>
      <c r="L720" s="7">
        <v>25</v>
      </c>
    </row>
    <row r="721" spans="1:12">
      <c r="A721" t="s">
        <v>716</v>
      </c>
      <c r="B721" s="1">
        <f>_xlfn.XLOOKUP(A721,'VENDA MES'!A:A,'VENDA MES'!B:B,"0",0)/30</f>
        <v>0.76666666666666672</v>
      </c>
      <c r="C721" s="1">
        <f>SUM(_xlfn.XLOOKUP(A721,'VENDA MES'!A:A,'VENDA MES'!B:B,0,0),_xlfn.XLOOKUP(A721,'VENDA MES'!E:E,'VENDA MES'!F:F,"0",0))/60</f>
        <v>0.93333333333333335</v>
      </c>
      <c r="D721" s="1">
        <f>SUM(_xlfn.XLOOKUP(A721,'VENDA MES'!A:A,'VENDA MES'!B:B,"0",0),_xlfn.XLOOKUP(MEDIDAS!A721,'VENDA MES'!E:E,'VENDA MES'!F:F,"0",0),_xlfn.XLOOKUP(A721,'VENDA MES'!H:H,'VENDA MES'!I:I,"0",0))/90</f>
        <v>1.9333333333333333</v>
      </c>
      <c r="E721" s="1">
        <f>SUM(_xlfn.XLOOKUP(A721,'VENDA MES'!A:A,'VENDA MES'!B:B,"0",0),_xlfn.XLOOKUP(MEDIDAS!A721,'VENDA MES'!E:E,'VENDA MES'!F:F,"0",0),_xlfn.XLOOKUP(MEDIDAS!A721,'VENDA MES'!H:H,'VENDA MES'!I:I,"0",0),_xlfn.XLOOKUP(MEDIDAS!A721,'VENDA MES'!K:K,'VENDA MES'!L:L,"0",0))/120</f>
        <v>2.3166666666666669</v>
      </c>
      <c r="H721" s="10" t="s">
        <v>716</v>
      </c>
      <c r="I721">
        <v>10</v>
      </c>
      <c r="J721" s="7">
        <v>10</v>
      </c>
      <c r="K721" s="7">
        <v>20</v>
      </c>
      <c r="L721" s="7">
        <v>25</v>
      </c>
    </row>
    <row r="722" spans="1:12">
      <c r="A722" t="s">
        <v>717</v>
      </c>
      <c r="B722" s="1">
        <f>_xlfn.XLOOKUP(A722,'VENDA MES'!A:A,'VENDA MES'!B:B,"0",0)/30</f>
        <v>1.1666666666666667</v>
      </c>
      <c r="C722" s="1">
        <f>SUM(_xlfn.XLOOKUP(A722,'VENDA MES'!A:A,'VENDA MES'!B:B,0,0),_xlfn.XLOOKUP(A722,'VENDA MES'!E:E,'VENDA MES'!F:F,"0",0))/60</f>
        <v>1.5333333333333334</v>
      </c>
      <c r="D722" s="1">
        <f>SUM(_xlfn.XLOOKUP(A722,'VENDA MES'!A:A,'VENDA MES'!B:B,"0",0),_xlfn.XLOOKUP(MEDIDAS!A722,'VENDA MES'!E:E,'VENDA MES'!F:F,"0",0),_xlfn.XLOOKUP(A722,'VENDA MES'!H:H,'VENDA MES'!I:I,"0",0))/90</f>
        <v>1.3777777777777778</v>
      </c>
      <c r="E722" s="1">
        <f>SUM(_xlfn.XLOOKUP(A722,'VENDA MES'!A:A,'VENDA MES'!B:B,"0",0),_xlfn.XLOOKUP(MEDIDAS!A722,'VENDA MES'!E:E,'VENDA MES'!F:F,"0",0),_xlfn.XLOOKUP(MEDIDAS!A722,'VENDA MES'!H:H,'VENDA MES'!I:I,"0",0),_xlfn.XLOOKUP(MEDIDAS!A722,'VENDA MES'!K:K,'VENDA MES'!L:L,"0",0))/120</f>
        <v>1.5416666666666667</v>
      </c>
      <c r="H722" s="10" t="s">
        <v>717</v>
      </c>
      <c r="I722">
        <v>10</v>
      </c>
      <c r="J722" s="7">
        <v>10</v>
      </c>
      <c r="K722" s="7">
        <v>20</v>
      </c>
      <c r="L722" s="7">
        <v>25</v>
      </c>
    </row>
    <row r="723" spans="1:12">
      <c r="A723" t="s">
        <v>718</v>
      </c>
      <c r="B723" s="1">
        <f>_xlfn.XLOOKUP(A723,'VENDA MES'!A:A,'VENDA MES'!B:B,"0",0)/30</f>
        <v>1.0666666666666667</v>
      </c>
      <c r="C723" s="1">
        <f>SUM(_xlfn.XLOOKUP(A723,'VENDA MES'!A:A,'VENDA MES'!B:B,0,0),_xlfn.XLOOKUP(A723,'VENDA MES'!E:E,'VENDA MES'!F:F,"0",0))/60</f>
        <v>1.1666666666666667</v>
      </c>
      <c r="D723" s="1">
        <f>SUM(_xlfn.XLOOKUP(A723,'VENDA MES'!A:A,'VENDA MES'!B:B,"0",0),_xlfn.XLOOKUP(MEDIDAS!A723,'VENDA MES'!E:E,'VENDA MES'!F:F,"0",0),_xlfn.XLOOKUP(A723,'VENDA MES'!H:H,'VENDA MES'!I:I,"0",0))/90</f>
        <v>1.3333333333333333</v>
      </c>
      <c r="E723" s="1">
        <f>SUM(_xlfn.XLOOKUP(A723,'VENDA MES'!A:A,'VENDA MES'!B:B,"0",0),_xlfn.XLOOKUP(MEDIDAS!A723,'VENDA MES'!E:E,'VENDA MES'!F:F,"0",0),_xlfn.XLOOKUP(MEDIDAS!A723,'VENDA MES'!H:H,'VENDA MES'!I:I,"0",0),_xlfn.XLOOKUP(MEDIDAS!A723,'VENDA MES'!K:K,'VENDA MES'!L:L,"0",0))/120</f>
        <v>1.8583333333333334</v>
      </c>
      <c r="H723" s="10" t="s">
        <v>718</v>
      </c>
      <c r="I723">
        <v>10</v>
      </c>
      <c r="J723" s="7">
        <v>10</v>
      </c>
      <c r="K723" s="7">
        <v>20</v>
      </c>
      <c r="L723" s="7">
        <v>25</v>
      </c>
    </row>
    <row r="724" spans="1:12">
      <c r="A724" t="s">
        <v>719</v>
      </c>
      <c r="B724" s="1">
        <f>_xlfn.XLOOKUP(A724,'VENDA MES'!A:A,'VENDA MES'!B:B,"0",0)/30</f>
        <v>0.8</v>
      </c>
      <c r="C724" s="1">
        <f>SUM(_xlfn.XLOOKUP(A724,'VENDA MES'!A:A,'VENDA MES'!B:B,0,0),_xlfn.XLOOKUP(A724,'VENDA MES'!E:E,'VENDA MES'!F:F,"0",0))/60</f>
        <v>1.4833333333333334</v>
      </c>
      <c r="D724" s="1">
        <f>SUM(_xlfn.XLOOKUP(A724,'VENDA MES'!A:A,'VENDA MES'!B:B,"0",0),_xlfn.XLOOKUP(MEDIDAS!A724,'VENDA MES'!E:E,'VENDA MES'!F:F,"0",0),_xlfn.XLOOKUP(A724,'VENDA MES'!H:H,'VENDA MES'!I:I,"0",0))/90</f>
        <v>1.4777777777777779</v>
      </c>
      <c r="E724" s="1">
        <f>SUM(_xlfn.XLOOKUP(A724,'VENDA MES'!A:A,'VENDA MES'!B:B,"0",0),_xlfn.XLOOKUP(MEDIDAS!A724,'VENDA MES'!E:E,'VENDA MES'!F:F,"0",0),_xlfn.XLOOKUP(MEDIDAS!A724,'VENDA MES'!H:H,'VENDA MES'!I:I,"0",0),_xlfn.XLOOKUP(MEDIDAS!A724,'VENDA MES'!K:K,'VENDA MES'!L:L,"0",0))/120</f>
        <v>1.4666666666666666</v>
      </c>
      <c r="H724" s="10" t="s">
        <v>719</v>
      </c>
      <c r="I724">
        <v>36</v>
      </c>
      <c r="J724" s="7">
        <v>36</v>
      </c>
      <c r="K724" s="7">
        <v>72</v>
      </c>
      <c r="L724" s="7">
        <v>90</v>
      </c>
    </row>
    <row r="725" spans="1:12">
      <c r="A725" t="s">
        <v>720</v>
      </c>
      <c r="B725" s="1">
        <f>_xlfn.XLOOKUP(A725,'VENDA MES'!A:A,'VENDA MES'!B:B,"0",0)/30</f>
        <v>0.8</v>
      </c>
      <c r="C725" s="1">
        <f>SUM(_xlfn.XLOOKUP(A725,'VENDA MES'!A:A,'VENDA MES'!B:B,0,0),_xlfn.XLOOKUP(A725,'VENDA MES'!E:E,'VENDA MES'!F:F,"0",0))/60</f>
        <v>1.1166666666666667</v>
      </c>
      <c r="D725" s="1">
        <f>SUM(_xlfn.XLOOKUP(A725,'VENDA MES'!A:A,'VENDA MES'!B:B,"0",0),_xlfn.XLOOKUP(MEDIDAS!A725,'VENDA MES'!E:E,'VENDA MES'!F:F,"0",0),_xlfn.XLOOKUP(A725,'VENDA MES'!H:H,'VENDA MES'!I:I,"0",0))/90</f>
        <v>1.1777777777777778</v>
      </c>
      <c r="E725" s="1">
        <f>SUM(_xlfn.XLOOKUP(A725,'VENDA MES'!A:A,'VENDA MES'!B:B,"0",0),_xlfn.XLOOKUP(MEDIDAS!A725,'VENDA MES'!E:E,'VENDA MES'!F:F,"0",0),_xlfn.XLOOKUP(MEDIDAS!A725,'VENDA MES'!H:H,'VENDA MES'!I:I,"0",0),_xlfn.XLOOKUP(MEDIDAS!A725,'VENDA MES'!K:K,'VENDA MES'!L:L,"0",0))/120</f>
        <v>1.4416666666666667</v>
      </c>
      <c r="H725" s="10" t="s">
        <v>720</v>
      </c>
      <c r="I725">
        <v>36</v>
      </c>
      <c r="J725" s="7">
        <v>36</v>
      </c>
      <c r="K725" s="7">
        <v>72</v>
      </c>
      <c r="L725" s="7">
        <v>90</v>
      </c>
    </row>
    <row r="726" spans="1:12">
      <c r="A726" t="s">
        <v>721</v>
      </c>
      <c r="B726" s="1">
        <f>_xlfn.XLOOKUP(A726,'VENDA MES'!A:A,'VENDA MES'!B:B,"0",0)/30</f>
        <v>0.53333333333333333</v>
      </c>
      <c r="C726" s="1">
        <f>SUM(_xlfn.XLOOKUP(A726,'VENDA MES'!A:A,'VENDA MES'!B:B,0,0),_xlfn.XLOOKUP(A726,'VENDA MES'!E:E,'VENDA MES'!F:F,"0",0))/60</f>
        <v>1.05</v>
      </c>
      <c r="D726" s="1">
        <f>SUM(_xlfn.XLOOKUP(A726,'VENDA MES'!A:A,'VENDA MES'!B:B,"0",0),_xlfn.XLOOKUP(MEDIDAS!A726,'VENDA MES'!E:E,'VENDA MES'!F:F,"0",0),_xlfn.XLOOKUP(A726,'VENDA MES'!H:H,'VENDA MES'!I:I,"0",0))/90</f>
        <v>1.1777777777777778</v>
      </c>
      <c r="E726" s="1">
        <f>SUM(_xlfn.XLOOKUP(A726,'VENDA MES'!A:A,'VENDA MES'!B:B,"0",0),_xlfn.XLOOKUP(MEDIDAS!A726,'VENDA MES'!E:E,'VENDA MES'!F:F,"0",0),_xlfn.XLOOKUP(MEDIDAS!A726,'VENDA MES'!H:H,'VENDA MES'!I:I,"0",0),_xlfn.XLOOKUP(MEDIDAS!A726,'VENDA MES'!K:K,'VENDA MES'!L:L,"0",0))/120</f>
        <v>1.4416666666666667</v>
      </c>
      <c r="H726" s="10" t="s">
        <v>721</v>
      </c>
      <c r="I726">
        <v>36</v>
      </c>
      <c r="J726" s="7">
        <v>36</v>
      </c>
      <c r="K726" s="7">
        <v>72</v>
      </c>
      <c r="L726" s="7">
        <v>90</v>
      </c>
    </row>
    <row r="727" spans="1:12">
      <c r="A727" t="s">
        <v>722</v>
      </c>
      <c r="B727" s="1">
        <f>_xlfn.XLOOKUP(A727,'VENDA MES'!A:A,'VENDA MES'!B:B,"0",0)/30</f>
        <v>0.8</v>
      </c>
      <c r="C727" s="1">
        <f>SUM(_xlfn.XLOOKUP(A727,'VENDA MES'!A:A,'VENDA MES'!B:B,0,0),_xlfn.XLOOKUP(A727,'VENDA MES'!E:E,'VENDA MES'!F:F,"0",0))/60</f>
        <v>1.3833333333333333</v>
      </c>
      <c r="D727" s="1">
        <f>SUM(_xlfn.XLOOKUP(A727,'VENDA MES'!A:A,'VENDA MES'!B:B,"0",0),_xlfn.XLOOKUP(MEDIDAS!A727,'VENDA MES'!E:E,'VENDA MES'!F:F,"0",0),_xlfn.XLOOKUP(A727,'VENDA MES'!H:H,'VENDA MES'!I:I,"0",0))/90</f>
        <v>1.5333333333333334</v>
      </c>
      <c r="E727" s="1">
        <f>SUM(_xlfn.XLOOKUP(A727,'VENDA MES'!A:A,'VENDA MES'!B:B,"0",0),_xlfn.XLOOKUP(MEDIDAS!A727,'VENDA MES'!E:E,'VENDA MES'!F:F,"0",0),_xlfn.XLOOKUP(MEDIDAS!A727,'VENDA MES'!H:H,'VENDA MES'!I:I,"0",0),_xlfn.XLOOKUP(MEDIDAS!A727,'VENDA MES'!K:K,'VENDA MES'!L:L,"0",0))/120</f>
        <v>1.2749999999999999</v>
      </c>
      <c r="H727" s="10" t="s">
        <v>722</v>
      </c>
      <c r="I727">
        <v>36</v>
      </c>
      <c r="J727" s="7">
        <v>36</v>
      </c>
      <c r="K727" s="7">
        <v>72</v>
      </c>
      <c r="L727" s="7">
        <v>90</v>
      </c>
    </row>
    <row r="728" spans="1:12">
      <c r="A728" t="s">
        <v>723</v>
      </c>
      <c r="B728" s="1">
        <f>_xlfn.XLOOKUP(A728,'VENDA MES'!A:A,'VENDA MES'!B:B,"0",0)/30</f>
        <v>1.2</v>
      </c>
      <c r="C728" s="1">
        <f>SUM(_xlfn.XLOOKUP(A728,'VENDA MES'!A:A,'VENDA MES'!B:B,0,0),_xlfn.XLOOKUP(A728,'VENDA MES'!E:E,'VENDA MES'!F:F,"0",0))/60</f>
        <v>1.25</v>
      </c>
      <c r="D728" s="1">
        <f>SUM(_xlfn.XLOOKUP(A728,'VENDA MES'!A:A,'VENDA MES'!B:B,"0",0),_xlfn.XLOOKUP(MEDIDAS!A728,'VENDA MES'!E:E,'VENDA MES'!F:F,"0",0),_xlfn.XLOOKUP(A728,'VENDA MES'!H:H,'VENDA MES'!I:I,"0",0))/90</f>
        <v>1.4333333333333333</v>
      </c>
      <c r="E728" s="1">
        <f>SUM(_xlfn.XLOOKUP(A728,'VENDA MES'!A:A,'VENDA MES'!B:B,"0",0),_xlfn.XLOOKUP(MEDIDAS!A728,'VENDA MES'!E:E,'VENDA MES'!F:F,"0",0),_xlfn.XLOOKUP(MEDIDAS!A728,'VENDA MES'!H:H,'VENDA MES'!I:I,"0",0),_xlfn.XLOOKUP(MEDIDAS!A728,'VENDA MES'!K:K,'VENDA MES'!L:L,"0",0))/120</f>
        <v>1.6666666666666667</v>
      </c>
      <c r="H728" s="10" t="s">
        <v>723</v>
      </c>
      <c r="I728">
        <v>36</v>
      </c>
      <c r="J728" s="7">
        <v>36</v>
      </c>
      <c r="K728" s="7">
        <v>72</v>
      </c>
      <c r="L728" s="7">
        <v>90</v>
      </c>
    </row>
    <row r="729" spans="1:12">
      <c r="A729" t="s">
        <v>802</v>
      </c>
      <c r="B729" s="1">
        <f>_xlfn.XLOOKUP(A729,'VENDA MES'!A:A,'VENDA MES'!B:B,"0",0)/30</f>
        <v>0</v>
      </c>
      <c r="C729" s="1">
        <f>SUM(_xlfn.XLOOKUP(A729,'VENDA MES'!A:A,'VENDA MES'!B:B,0,0),_xlfn.XLOOKUP(A729,'VENDA MES'!E:E,'VENDA MES'!F:F,"0",0))/60</f>
        <v>0.43333333333333335</v>
      </c>
      <c r="D729" s="1">
        <f>SUM(_xlfn.XLOOKUP(A729,'VENDA MES'!A:A,'VENDA MES'!B:B,"0",0),_xlfn.XLOOKUP(MEDIDAS!A729,'VENDA MES'!E:E,'VENDA MES'!F:F,"0",0),_xlfn.XLOOKUP(A729,'VENDA MES'!H:H,'VENDA MES'!I:I,"0",0))/90</f>
        <v>0.88888888888888884</v>
      </c>
      <c r="E729" s="1">
        <f>SUM(_xlfn.XLOOKUP(A729,'VENDA MES'!A:A,'VENDA MES'!B:B,"0",0),_xlfn.XLOOKUP(MEDIDAS!A729,'VENDA MES'!E:E,'VENDA MES'!F:F,"0",0),_xlfn.XLOOKUP(MEDIDAS!A729,'VENDA MES'!H:H,'VENDA MES'!I:I,"0",0),_xlfn.XLOOKUP(MEDIDAS!A729,'VENDA MES'!K:K,'VENDA MES'!L:L,"0",0))/120</f>
        <v>1.425</v>
      </c>
      <c r="H729" s="10" t="s">
        <v>802</v>
      </c>
      <c r="I729">
        <v>36</v>
      </c>
      <c r="J729" s="7">
        <v>36</v>
      </c>
      <c r="K729" s="7">
        <v>72</v>
      </c>
      <c r="L729" s="7">
        <v>90</v>
      </c>
    </row>
    <row r="730" spans="1:12">
      <c r="A730" t="s">
        <v>724</v>
      </c>
      <c r="B730" s="1">
        <f>_xlfn.XLOOKUP(A730,'VENDA MES'!A:A,'VENDA MES'!B:B,"0",0)/30</f>
        <v>0.8666666666666667</v>
      </c>
      <c r="C730" s="1">
        <f>SUM(_xlfn.XLOOKUP(A730,'VENDA MES'!A:A,'VENDA MES'!B:B,0,0),_xlfn.XLOOKUP(A730,'VENDA MES'!E:E,'VENDA MES'!F:F,"0",0))/60</f>
        <v>0.75</v>
      </c>
      <c r="D730" s="1">
        <f>SUM(_xlfn.XLOOKUP(A730,'VENDA MES'!A:A,'VENDA MES'!B:B,"0",0),_xlfn.XLOOKUP(MEDIDAS!A730,'VENDA MES'!E:E,'VENDA MES'!F:F,"0",0),_xlfn.XLOOKUP(A730,'VENDA MES'!H:H,'VENDA MES'!I:I,"0",0))/90</f>
        <v>1.0777777777777777</v>
      </c>
      <c r="E730" s="1">
        <f>SUM(_xlfn.XLOOKUP(A730,'VENDA MES'!A:A,'VENDA MES'!B:B,"0",0),_xlfn.XLOOKUP(MEDIDAS!A730,'VENDA MES'!E:E,'VENDA MES'!F:F,"0",0),_xlfn.XLOOKUP(MEDIDAS!A730,'VENDA MES'!H:H,'VENDA MES'!I:I,"0",0),_xlfn.XLOOKUP(MEDIDAS!A730,'VENDA MES'!K:K,'VENDA MES'!L:L,"0",0))/120</f>
        <v>1.325</v>
      </c>
      <c r="H730" s="10" t="s">
        <v>724</v>
      </c>
      <c r="I730">
        <v>36</v>
      </c>
      <c r="J730" s="7">
        <v>36</v>
      </c>
      <c r="K730" s="7">
        <v>72</v>
      </c>
      <c r="L730" s="7">
        <v>90</v>
      </c>
    </row>
    <row r="731" spans="1:12">
      <c r="A731" t="s">
        <v>726</v>
      </c>
      <c r="B731" s="1">
        <f>_xlfn.XLOOKUP(A731,'VENDA MES'!A:A,'VENDA MES'!B:B,"0",0)/30</f>
        <v>1.6333333333333333</v>
      </c>
      <c r="C731" s="1">
        <f>SUM(_xlfn.XLOOKUP(A731,'VENDA MES'!A:A,'VENDA MES'!B:B,0,0),_xlfn.XLOOKUP(A731,'VENDA MES'!E:E,'VENDA MES'!F:F,"0",0))/60</f>
        <v>1.85</v>
      </c>
      <c r="D731" s="1">
        <f>SUM(_xlfn.XLOOKUP(A731,'VENDA MES'!A:A,'VENDA MES'!B:B,"0",0),_xlfn.XLOOKUP(MEDIDAS!A731,'VENDA MES'!E:E,'VENDA MES'!F:F,"0",0),_xlfn.XLOOKUP(A731,'VENDA MES'!H:H,'VENDA MES'!I:I,"0",0))/90</f>
        <v>1.6444444444444444</v>
      </c>
      <c r="E731" s="1">
        <f>SUM(_xlfn.XLOOKUP(A731,'VENDA MES'!A:A,'VENDA MES'!B:B,"0",0),_xlfn.XLOOKUP(MEDIDAS!A731,'VENDA MES'!E:E,'VENDA MES'!F:F,"0",0),_xlfn.XLOOKUP(MEDIDAS!A731,'VENDA MES'!H:H,'VENDA MES'!I:I,"0",0),_xlfn.XLOOKUP(MEDIDAS!A731,'VENDA MES'!K:K,'VENDA MES'!L:L,"0",0))/120</f>
        <v>1.9833333333333334</v>
      </c>
      <c r="H731" s="10" t="s">
        <v>726</v>
      </c>
      <c r="I731">
        <v>36</v>
      </c>
      <c r="J731" s="7">
        <v>36</v>
      </c>
      <c r="K731" s="7">
        <v>72</v>
      </c>
      <c r="L731" s="7">
        <v>90</v>
      </c>
    </row>
    <row r="732" spans="1:12">
      <c r="A732" t="s">
        <v>727</v>
      </c>
      <c r="B732" s="1">
        <f>_xlfn.XLOOKUP(A732,'VENDA MES'!A:A,'VENDA MES'!B:B,"0",0)/30</f>
        <v>1.1666666666666667</v>
      </c>
      <c r="C732" s="1">
        <f>SUM(_xlfn.XLOOKUP(A732,'VENDA MES'!A:A,'VENDA MES'!B:B,0,0),_xlfn.XLOOKUP(A732,'VENDA MES'!E:E,'VENDA MES'!F:F,"0",0))/60</f>
        <v>1.5666666666666667</v>
      </c>
      <c r="D732" s="1">
        <f>SUM(_xlfn.XLOOKUP(A732,'VENDA MES'!A:A,'VENDA MES'!B:B,"0",0),_xlfn.XLOOKUP(MEDIDAS!A732,'VENDA MES'!E:E,'VENDA MES'!F:F,"0",0),_xlfn.XLOOKUP(A732,'VENDA MES'!H:H,'VENDA MES'!I:I,"0",0))/90</f>
        <v>1.3333333333333333</v>
      </c>
      <c r="E732" s="1">
        <f>SUM(_xlfn.XLOOKUP(A732,'VENDA MES'!A:A,'VENDA MES'!B:B,"0",0),_xlfn.XLOOKUP(MEDIDAS!A732,'VENDA MES'!E:E,'VENDA MES'!F:F,"0",0),_xlfn.XLOOKUP(MEDIDAS!A732,'VENDA MES'!H:H,'VENDA MES'!I:I,"0",0),_xlfn.XLOOKUP(MEDIDAS!A732,'VENDA MES'!K:K,'VENDA MES'!L:L,"0",0))/120</f>
        <v>1.4083333333333334</v>
      </c>
      <c r="H732" s="10" t="s">
        <v>727</v>
      </c>
      <c r="I732">
        <v>36</v>
      </c>
      <c r="J732" s="7">
        <v>36</v>
      </c>
      <c r="K732" s="7">
        <v>72</v>
      </c>
      <c r="L732" s="7">
        <v>90</v>
      </c>
    </row>
    <row r="733" spans="1:12">
      <c r="A733" t="s">
        <v>728</v>
      </c>
      <c r="B733" s="1">
        <f>_xlfn.XLOOKUP(A733,'VENDA MES'!A:A,'VENDA MES'!B:B,"0",0)/30</f>
        <v>0.6</v>
      </c>
      <c r="C733" s="1">
        <f>SUM(_xlfn.XLOOKUP(A733,'VENDA MES'!A:A,'VENDA MES'!B:B,0,0),_xlfn.XLOOKUP(A733,'VENDA MES'!E:E,'VENDA MES'!F:F,"0",0))/60</f>
        <v>0.51666666666666672</v>
      </c>
      <c r="D733" s="1">
        <f>SUM(_xlfn.XLOOKUP(A733,'VENDA MES'!A:A,'VENDA MES'!B:B,"0",0),_xlfn.XLOOKUP(MEDIDAS!A733,'VENDA MES'!E:E,'VENDA MES'!F:F,"0",0),_xlfn.XLOOKUP(A733,'VENDA MES'!H:H,'VENDA MES'!I:I,"0",0))/90</f>
        <v>0.87777777777777777</v>
      </c>
      <c r="E733" s="1">
        <f>SUM(_xlfn.XLOOKUP(A733,'VENDA MES'!A:A,'VENDA MES'!B:B,"0",0),_xlfn.XLOOKUP(MEDIDAS!A733,'VENDA MES'!E:E,'VENDA MES'!F:F,"0",0),_xlfn.XLOOKUP(MEDIDAS!A733,'VENDA MES'!H:H,'VENDA MES'!I:I,"0",0),_xlfn.XLOOKUP(MEDIDAS!A733,'VENDA MES'!K:K,'VENDA MES'!L:L,"0",0))/120</f>
        <v>1.3666666666666667</v>
      </c>
      <c r="H733" s="10" t="s">
        <v>728</v>
      </c>
      <c r="I733">
        <v>36</v>
      </c>
      <c r="J733" s="7">
        <v>36</v>
      </c>
      <c r="K733" s="7">
        <v>72</v>
      </c>
      <c r="L733" s="7">
        <v>90</v>
      </c>
    </row>
    <row r="734" spans="1:12">
      <c r="A734" t="s">
        <v>729</v>
      </c>
      <c r="B734" s="1">
        <f>_xlfn.XLOOKUP(A734,'VENDA MES'!A:A,'VENDA MES'!B:B,"0",0)/30</f>
        <v>1.2333333333333334</v>
      </c>
      <c r="C734" s="1">
        <f>SUM(_xlfn.XLOOKUP(A734,'VENDA MES'!A:A,'VENDA MES'!B:B,0,0),_xlfn.XLOOKUP(A734,'VENDA MES'!E:E,'VENDA MES'!F:F,"0",0))/60</f>
        <v>0.6166666666666667</v>
      </c>
      <c r="D734" s="1">
        <f>SUM(_xlfn.XLOOKUP(A734,'VENDA MES'!A:A,'VENDA MES'!B:B,"0",0),_xlfn.XLOOKUP(MEDIDAS!A734,'VENDA MES'!E:E,'VENDA MES'!F:F,"0",0),_xlfn.XLOOKUP(A734,'VENDA MES'!H:H,'VENDA MES'!I:I,"0",0))/90</f>
        <v>0.88888888888888884</v>
      </c>
      <c r="E734" s="1">
        <f>SUM(_xlfn.XLOOKUP(A734,'VENDA MES'!A:A,'VENDA MES'!B:B,"0",0),_xlfn.XLOOKUP(MEDIDAS!A734,'VENDA MES'!E:E,'VENDA MES'!F:F,"0",0),_xlfn.XLOOKUP(MEDIDAS!A734,'VENDA MES'!H:H,'VENDA MES'!I:I,"0",0),_xlfn.XLOOKUP(MEDIDAS!A734,'VENDA MES'!K:K,'VENDA MES'!L:L,"0",0))/120</f>
        <v>0.66666666666666663</v>
      </c>
      <c r="H734" s="10" t="s">
        <v>729</v>
      </c>
      <c r="I734">
        <v>36</v>
      </c>
      <c r="J734" s="7">
        <v>36</v>
      </c>
      <c r="K734" s="7">
        <v>72</v>
      </c>
      <c r="L734" s="7">
        <v>90</v>
      </c>
    </row>
    <row r="735" spans="1:12">
      <c r="A735" t="s">
        <v>730</v>
      </c>
      <c r="B735" s="1">
        <f>_xlfn.XLOOKUP(A735,'VENDA MES'!A:A,'VENDA MES'!B:B,"0",0)/30</f>
        <v>0.7</v>
      </c>
      <c r="C735" s="1">
        <f>SUM(_xlfn.XLOOKUP(A735,'VENDA MES'!A:A,'VENDA MES'!B:B,0,0),_xlfn.XLOOKUP(A735,'VENDA MES'!E:E,'VENDA MES'!F:F,"0",0))/60</f>
        <v>0.8666666666666667</v>
      </c>
      <c r="D735" s="1">
        <f>SUM(_xlfn.XLOOKUP(A735,'VENDA MES'!A:A,'VENDA MES'!B:B,"0",0),_xlfn.XLOOKUP(MEDIDAS!A735,'VENDA MES'!E:E,'VENDA MES'!F:F,"0",0),_xlfn.XLOOKUP(A735,'VENDA MES'!H:H,'VENDA MES'!I:I,"0",0))/90</f>
        <v>0.66666666666666663</v>
      </c>
      <c r="E735" s="1">
        <f>SUM(_xlfn.XLOOKUP(A735,'VENDA MES'!A:A,'VENDA MES'!B:B,"0",0),_xlfn.XLOOKUP(MEDIDAS!A735,'VENDA MES'!E:E,'VENDA MES'!F:F,"0",0),_xlfn.XLOOKUP(MEDIDAS!A735,'VENDA MES'!H:H,'VENDA MES'!I:I,"0",0),_xlfn.XLOOKUP(MEDIDAS!A735,'VENDA MES'!K:K,'VENDA MES'!L:L,"0",0))/120</f>
        <v>1.1499999999999999</v>
      </c>
      <c r="H735" s="10" t="s">
        <v>730</v>
      </c>
      <c r="I735">
        <v>10</v>
      </c>
      <c r="J735" s="7">
        <v>10</v>
      </c>
      <c r="K735" s="7">
        <v>20</v>
      </c>
      <c r="L735" s="7">
        <v>25</v>
      </c>
    </row>
    <row r="736" spans="1:12">
      <c r="A736" t="s">
        <v>731</v>
      </c>
      <c r="B736" s="1">
        <f>_xlfn.XLOOKUP(A736,'VENDA MES'!A:A,'VENDA MES'!B:B,"0",0)/30</f>
        <v>0.53333333333333333</v>
      </c>
      <c r="C736" s="1">
        <f>SUM(_xlfn.XLOOKUP(A736,'VENDA MES'!A:A,'VENDA MES'!B:B,0,0),_xlfn.XLOOKUP(A736,'VENDA MES'!E:E,'VENDA MES'!F:F,"0",0))/60</f>
        <v>0.71666666666666667</v>
      </c>
      <c r="D736" s="1">
        <f>SUM(_xlfn.XLOOKUP(A736,'VENDA MES'!A:A,'VENDA MES'!B:B,"0",0),_xlfn.XLOOKUP(MEDIDAS!A736,'VENDA MES'!E:E,'VENDA MES'!F:F,"0",0),_xlfn.XLOOKUP(A736,'VENDA MES'!H:H,'VENDA MES'!I:I,"0",0))/90</f>
        <v>1.0555555555555556</v>
      </c>
      <c r="E736" s="1">
        <f>SUM(_xlfn.XLOOKUP(A736,'VENDA MES'!A:A,'VENDA MES'!B:B,"0",0),_xlfn.XLOOKUP(MEDIDAS!A736,'VENDA MES'!E:E,'VENDA MES'!F:F,"0",0),_xlfn.XLOOKUP(MEDIDAS!A736,'VENDA MES'!H:H,'VENDA MES'!I:I,"0",0),_xlfn.XLOOKUP(MEDIDAS!A736,'VENDA MES'!K:K,'VENDA MES'!L:L,"0",0))/120</f>
        <v>1.3</v>
      </c>
      <c r="H736" s="10" t="s">
        <v>731</v>
      </c>
      <c r="I736">
        <v>10</v>
      </c>
      <c r="J736" s="7">
        <v>10</v>
      </c>
      <c r="K736" s="7">
        <v>20</v>
      </c>
      <c r="L736" s="7">
        <v>25</v>
      </c>
    </row>
    <row r="737" spans="1:12">
      <c r="A737" t="s">
        <v>732</v>
      </c>
      <c r="B737" s="1">
        <f>_xlfn.XLOOKUP(A737,'VENDA MES'!A:A,'VENDA MES'!B:B,"0",0)/30</f>
        <v>0.93333333333333335</v>
      </c>
      <c r="C737" s="1">
        <f>SUM(_xlfn.XLOOKUP(A737,'VENDA MES'!A:A,'VENDA MES'!B:B,0,0),_xlfn.XLOOKUP(A737,'VENDA MES'!E:E,'VENDA MES'!F:F,"0",0))/60</f>
        <v>1.75</v>
      </c>
      <c r="D737" s="1">
        <f>SUM(_xlfn.XLOOKUP(A737,'VENDA MES'!A:A,'VENDA MES'!B:B,"0",0),_xlfn.XLOOKUP(MEDIDAS!A737,'VENDA MES'!E:E,'VENDA MES'!F:F,"0",0),_xlfn.XLOOKUP(A737,'VENDA MES'!H:H,'VENDA MES'!I:I,"0",0))/90</f>
        <v>1.3666666666666667</v>
      </c>
      <c r="E737" s="1">
        <f>SUM(_xlfn.XLOOKUP(A737,'VENDA MES'!A:A,'VENDA MES'!B:B,"0",0),_xlfn.XLOOKUP(MEDIDAS!A737,'VENDA MES'!E:E,'VENDA MES'!F:F,"0",0),_xlfn.XLOOKUP(MEDIDAS!A737,'VENDA MES'!H:H,'VENDA MES'!I:I,"0",0),_xlfn.XLOOKUP(MEDIDAS!A737,'VENDA MES'!K:K,'VENDA MES'!L:L,"0",0))/120</f>
        <v>1.625</v>
      </c>
      <c r="H737" s="10" t="s">
        <v>732</v>
      </c>
      <c r="I737">
        <v>10</v>
      </c>
      <c r="J737" s="7">
        <v>10</v>
      </c>
      <c r="K737" s="7">
        <v>20</v>
      </c>
      <c r="L737" s="7">
        <v>25</v>
      </c>
    </row>
    <row r="738" spans="1:12">
      <c r="A738" t="s">
        <v>733</v>
      </c>
      <c r="B738" s="1">
        <f>_xlfn.XLOOKUP(A738,'VENDA MES'!A:A,'VENDA MES'!B:B,"0",0)/30</f>
        <v>0.8</v>
      </c>
      <c r="C738" s="1">
        <f>SUM(_xlfn.XLOOKUP(A738,'VENDA MES'!A:A,'VENDA MES'!B:B,0,0),_xlfn.XLOOKUP(A738,'VENDA MES'!E:E,'VENDA MES'!F:F,"0",0))/60</f>
        <v>0.98333333333333328</v>
      </c>
      <c r="D738" s="1">
        <f>SUM(_xlfn.XLOOKUP(A738,'VENDA MES'!A:A,'VENDA MES'!B:B,"0",0),_xlfn.XLOOKUP(MEDIDAS!A738,'VENDA MES'!E:E,'VENDA MES'!F:F,"0",0),_xlfn.XLOOKUP(A738,'VENDA MES'!H:H,'VENDA MES'!I:I,"0",0))/90</f>
        <v>1.3777777777777778</v>
      </c>
      <c r="E738" s="1">
        <f>SUM(_xlfn.XLOOKUP(A738,'VENDA MES'!A:A,'VENDA MES'!B:B,"0",0),_xlfn.XLOOKUP(MEDIDAS!A738,'VENDA MES'!E:E,'VENDA MES'!F:F,"0",0),_xlfn.XLOOKUP(MEDIDAS!A738,'VENDA MES'!H:H,'VENDA MES'!I:I,"0",0),_xlfn.XLOOKUP(MEDIDAS!A738,'VENDA MES'!K:K,'VENDA MES'!L:L,"0",0))/120</f>
        <v>1.5166666666666666</v>
      </c>
      <c r="H738" s="10" t="s">
        <v>733</v>
      </c>
      <c r="I738">
        <v>10</v>
      </c>
      <c r="J738" s="7">
        <v>10</v>
      </c>
      <c r="K738" s="7">
        <v>20</v>
      </c>
      <c r="L738" s="7">
        <v>25</v>
      </c>
    </row>
    <row r="739" spans="1:12">
      <c r="A739" t="s">
        <v>734</v>
      </c>
      <c r="B739" s="1">
        <f>_xlfn.XLOOKUP(A739,'VENDA MES'!A:A,'VENDA MES'!B:B,"0",0)/30</f>
        <v>0.3</v>
      </c>
      <c r="C739" s="1">
        <f>SUM(_xlfn.XLOOKUP(A739,'VENDA MES'!A:A,'VENDA MES'!B:B,0,0),_xlfn.XLOOKUP(A739,'VENDA MES'!E:E,'VENDA MES'!F:F,"0",0))/60</f>
        <v>0.9</v>
      </c>
      <c r="D739" s="1">
        <f>SUM(_xlfn.XLOOKUP(A739,'VENDA MES'!A:A,'VENDA MES'!B:B,"0",0),_xlfn.XLOOKUP(MEDIDAS!A739,'VENDA MES'!E:E,'VENDA MES'!F:F,"0",0),_xlfn.XLOOKUP(A739,'VENDA MES'!H:H,'VENDA MES'!I:I,"0",0))/90</f>
        <v>1.2666666666666666</v>
      </c>
      <c r="E739" s="1">
        <f>SUM(_xlfn.XLOOKUP(A739,'VENDA MES'!A:A,'VENDA MES'!B:B,"0",0),_xlfn.XLOOKUP(MEDIDAS!A739,'VENDA MES'!E:E,'VENDA MES'!F:F,"0",0),_xlfn.XLOOKUP(MEDIDAS!A739,'VENDA MES'!H:H,'VENDA MES'!I:I,"0",0),_xlfn.XLOOKUP(MEDIDAS!A739,'VENDA MES'!K:K,'VENDA MES'!L:L,"0",0))/120</f>
        <v>1.5583333333333333</v>
      </c>
      <c r="H739" s="10" t="s">
        <v>734</v>
      </c>
      <c r="I739">
        <v>10</v>
      </c>
      <c r="J739" s="7">
        <v>10</v>
      </c>
      <c r="K739" s="7">
        <v>20</v>
      </c>
      <c r="L739" s="7">
        <v>25</v>
      </c>
    </row>
    <row r="740" spans="1:12">
      <c r="A740" t="s">
        <v>813</v>
      </c>
      <c r="B740" s="1">
        <f>_xlfn.XLOOKUP(A740,'VENDA MES'!A:A,'VENDA MES'!B:B,"0",0)/30</f>
        <v>0</v>
      </c>
      <c r="C740" s="1">
        <f>SUM(_xlfn.XLOOKUP(A740,'VENDA MES'!A:A,'VENDA MES'!B:B,0,0),_xlfn.XLOOKUP(A740,'VENDA MES'!E:E,'VENDA MES'!F:F,"0",0))/60</f>
        <v>0.28333333333333333</v>
      </c>
      <c r="D740" s="1">
        <f>SUM(_xlfn.XLOOKUP(A740,'VENDA MES'!A:A,'VENDA MES'!B:B,"0",0),_xlfn.XLOOKUP(MEDIDAS!A740,'VENDA MES'!E:E,'VENDA MES'!F:F,"0",0),_xlfn.XLOOKUP(A740,'VENDA MES'!H:H,'VENDA MES'!I:I,"0",0))/90</f>
        <v>0.74444444444444446</v>
      </c>
      <c r="E740" s="1">
        <f>SUM(_xlfn.XLOOKUP(A740,'VENDA MES'!A:A,'VENDA MES'!B:B,"0",0),_xlfn.XLOOKUP(MEDIDAS!A740,'VENDA MES'!E:E,'VENDA MES'!F:F,"0",0),_xlfn.XLOOKUP(MEDIDAS!A740,'VENDA MES'!H:H,'VENDA MES'!I:I,"0",0),_xlfn.XLOOKUP(MEDIDAS!A740,'VENDA MES'!K:K,'VENDA MES'!L:L,"0",0))/120</f>
        <v>0.875</v>
      </c>
      <c r="H740" s="10" t="s">
        <v>813</v>
      </c>
      <c r="I740">
        <v>10</v>
      </c>
      <c r="J740" s="7">
        <v>10</v>
      </c>
      <c r="K740" s="7">
        <v>20</v>
      </c>
      <c r="L740" s="7">
        <v>25</v>
      </c>
    </row>
    <row r="741" spans="1:12">
      <c r="A741" t="s">
        <v>735</v>
      </c>
      <c r="B741" s="1">
        <f>_xlfn.XLOOKUP(A741,'VENDA MES'!A:A,'VENDA MES'!B:B,"0",0)/30</f>
        <v>0.46666666666666667</v>
      </c>
      <c r="C741" s="1">
        <f>SUM(_xlfn.XLOOKUP(A741,'VENDA MES'!A:A,'VENDA MES'!B:B,0,0),_xlfn.XLOOKUP(A741,'VENDA MES'!E:E,'VENDA MES'!F:F,"0",0))/60</f>
        <v>1.2666666666666666</v>
      </c>
      <c r="D741" s="1">
        <f>SUM(_xlfn.XLOOKUP(A741,'VENDA MES'!A:A,'VENDA MES'!B:B,"0",0),_xlfn.XLOOKUP(MEDIDAS!A741,'VENDA MES'!E:E,'VENDA MES'!F:F,"0",0),_xlfn.XLOOKUP(A741,'VENDA MES'!H:H,'VENDA MES'!I:I,"0",0))/90</f>
        <v>1.2333333333333334</v>
      </c>
      <c r="E741" s="1">
        <f>SUM(_xlfn.XLOOKUP(A741,'VENDA MES'!A:A,'VENDA MES'!B:B,"0",0),_xlfn.XLOOKUP(MEDIDAS!A741,'VENDA MES'!E:E,'VENDA MES'!F:F,"0",0),_xlfn.XLOOKUP(MEDIDAS!A741,'VENDA MES'!H:H,'VENDA MES'!I:I,"0",0),_xlfn.XLOOKUP(MEDIDAS!A741,'VENDA MES'!K:K,'VENDA MES'!L:L,"0",0))/120</f>
        <v>1.1916666666666667</v>
      </c>
      <c r="H741" s="10" t="s">
        <v>735</v>
      </c>
      <c r="I741">
        <v>10</v>
      </c>
      <c r="J741" s="7">
        <v>10</v>
      </c>
      <c r="K741" s="7">
        <v>20</v>
      </c>
      <c r="L741" s="7">
        <v>25</v>
      </c>
    </row>
    <row r="742" spans="1:12">
      <c r="A742" t="s">
        <v>737</v>
      </c>
      <c r="B742" s="1">
        <f>_xlfn.XLOOKUP(A742,'VENDA MES'!A:A,'VENDA MES'!B:B,"0",0)/30</f>
        <v>0.7</v>
      </c>
      <c r="C742" s="1">
        <f>SUM(_xlfn.XLOOKUP(A742,'VENDA MES'!A:A,'VENDA MES'!B:B,0,0),_xlfn.XLOOKUP(A742,'VENDA MES'!E:E,'VENDA MES'!F:F,"0",0))/60</f>
        <v>1.2666666666666666</v>
      </c>
      <c r="D742" s="1">
        <f>SUM(_xlfn.XLOOKUP(A742,'VENDA MES'!A:A,'VENDA MES'!B:B,"0",0),_xlfn.XLOOKUP(MEDIDAS!A742,'VENDA MES'!E:E,'VENDA MES'!F:F,"0",0),_xlfn.XLOOKUP(A742,'VENDA MES'!H:H,'VENDA MES'!I:I,"0",0))/90</f>
        <v>1.3222222222222222</v>
      </c>
      <c r="E742" s="1">
        <f>SUM(_xlfn.XLOOKUP(A742,'VENDA MES'!A:A,'VENDA MES'!B:B,"0",0),_xlfn.XLOOKUP(MEDIDAS!A742,'VENDA MES'!E:E,'VENDA MES'!F:F,"0",0),_xlfn.XLOOKUP(MEDIDAS!A742,'VENDA MES'!H:H,'VENDA MES'!I:I,"0",0),_xlfn.XLOOKUP(MEDIDAS!A742,'VENDA MES'!K:K,'VENDA MES'!L:L,"0",0))/120</f>
        <v>1.325</v>
      </c>
      <c r="H742" s="10" t="s">
        <v>737</v>
      </c>
      <c r="I742">
        <v>10</v>
      </c>
      <c r="J742" s="7">
        <v>10</v>
      </c>
      <c r="K742" s="7">
        <v>20</v>
      </c>
      <c r="L742" s="7">
        <v>25</v>
      </c>
    </row>
    <row r="743" spans="1:12">
      <c r="A743" t="s">
        <v>738</v>
      </c>
      <c r="B743" s="1">
        <f>_xlfn.XLOOKUP(A743,'VENDA MES'!A:A,'VENDA MES'!B:B,"0",0)/30</f>
        <v>0.7</v>
      </c>
      <c r="C743" s="1">
        <f>SUM(_xlfn.XLOOKUP(A743,'VENDA MES'!A:A,'VENDA MES'!B:B,0,0),_xlfn.XLOOKUP(A743,'VENDA MES'!E:E,'VENDA MES'!F:F,"0",0))/60</f>
        <v>1.3833333333333333</v>
      </c>
      <c r="D743" s="1">
        <f>SUM(_xlfn.XLOOKUP(A743,'VENDA MES'!A:A,'VENDA MES'!B:B,"0",0),_xlfn.XLOOKUP(MEDIDAS!A743,'VENDA MES'!E:E,'VENDA MES'!F:F,"0",0),_xlfn.XLOOKUP(A743,'VENDA MES'!H:H,'VENDA MES'!I:I,"0",0))/90</f>
        <v>1.3666666666666667</v>
      </c>
      <c r="E743" s="1">
        <f>SUM(_xlfn.XLOOKUP(A743,'VENDA MES'!A:A,'VENDA MES'!B:B,"0",0),_xlfn.XLOOKUP(MEDIDAS!A743,'VENDA MES'!E:E,'VENDA MES'!F:F,"0",0),_xlfn.XLOOKUP(MEDIDAS!A743,'VENDA MES'!H:H,'VENDA MES'!I:I,"0",0),_xlfn.XLOOKUP(MEDIDAS!A743,'VENDA MES'!K:K,'VENDA MES'!L:L,"0",0))/120</f>
        <v>1.8333333333333333</v>
      </c>
      <c r="H743" s="10" t="s">
        <v>738</v>
      </c>
      <c r="I743">
        <v>10</v>
      </c>
      <c r="J743" s="7">
        <v>10</v>
      </c>
      <c r="K743" s="7">
        <v>20</v>
      </c>
      <c r="L743" s="7">
        <v>25</v>
      </c>
    </row>
    <row r="744" spans="1:12">
      <c r="A744" t="s">
        <v>739</v>
      </c>
      <c r="B744" s="1">
        <f>_xlfn.XLOOKUP(A744,'VENDA MES'!A:A,'VENDA MES'!B:B,"0",0)/30</f>
        <v>0.83333333333333337</v>
      </c>
      <c r="C744" s="1">
        <f>SUM(_xlfn.XLOOKUP(A744,'VENDA MES'!A:A,'VENDA MES'!B:B,0,0),_xlfn.XLOOKUP(A744,'VENDA MES'!E:E,'VENDA MES'!F:F,"0",0))/60</f>
        <v>1.1499999999999999</v>
      </c>
      <c r="D744" s="1">
        <f>SUM(_xlfn.XLOOKUP(A744,'VENDA MES'!A:A,'VENDA MES'!B:B,"0",0),_xlfn.XLOOKUP(MEDIDAS!A744,'VENDA MES'!E:E,'VENDA MES'!F:F,"0",0),_xlfn.XLOOKUP(A744,'VENDA MES'!H:H,'VENDA MES'!I:I,"0",0))/90</f>
        <v>1.5111111111111111</v>
      </c>
      <c r="E744" s="1">
        <f>SUM(_xlfn.XLOOKUP(A744,'VENDA MES'!A:A,'VENDA MES'!B:B,"0",0),_xlfn.XLOOKUP(MEDIDAS!A744,'VENDA MES'!E:E,'VENDA MES'!F:F,"0",0),_xlfn.XLOOKUP(MEDIDAS!A744,'VENDA MES'!H:H,'VENDA MES'!I:I,"0",0),_xlfn.XLOOKUP(MEDIDAS!A744,'VENDA MES'!K:K,'VENDA MES'!L:L,"0",0))/120</f>
        <v>1.8083333333333333</v>
      </c>
      <c r="H744" s="10" t="s">
        <v>739</v>
      </c>
      <c r="I744">
        <v>10</v>
      </c>
      <c r="J744" s="7">
        <v>10</v>
      </c>
      <c r="K744" s="7">
        <v>20</v>
      </c>
      <c r="L744" s="7">
        <v>25</v>
      </c>
    </row>
    <row r="745" spans="1:12">
      <c r="A745" t="s">
        <v>740</v>
      </c>
      <c r="B745" s="1">
        <f>_xlfn.XLOOKUP(A745,'VENDA MES'!A:A,'VENDA MES'!B:B,"0",0)/30</f>
        <v>0.43333333333333335</v>
      </c>
      <c r="C745" s="1">
        <f>SUM(_xlfn.XLOOKUP(A745,'VENDA MES'!A:A,'VENDA MES'!B:B,0,0),_xlfn.XLOOKUP(A745,'VENDA MES'!E:E,'VENDA MES'!F:F,"0",0))/60</f>
        <v>0.91666666666666663</v>
      </c>
      <c r="D745" s="1">
        <f>SUM(_xlfn.XLOOKUP(A745,'VENDA MES'!A:A,'VENDA MES'!B:B,"0",0),_xlfn.XLOOKUP(MEDIDAS!A745,'VENDA MES'!E:E,'VENDA MES'!F:F,"0",0),_xlfn.XLOOKUP(A745,'VENDA MES'!H:H,'VENDA MES'!I:I,"0",0))/90</f>
        <v>1.1666666666666667</v>
      </c>
      <c r="E745" s="1">
        <f>SUM(_xlfn.XLOOKUP(A745,'VENDA MES'!A:A,'VENDA MES'!B:B,"0",0),_xlfn.XLOOKUP(MEDIDAS!A745,'VENDA MES'!E:E,'VENDA MES'!F:F,"0",0),_xlfn.XLOOKUP(MEDIDAS!A745,'VENDA MES'!H:H,'VENDA MES'!I:I,"0",0),_xlfn.XLOOKUP(MEDIDAS!A745,'VENDA MES'!K:K,'VENDA MES'!L:L,"0",0))/120</f>
        <v>1.3333333333333333</v>
      </c>
      <c r="H745" s="10" t="s">
        <v>740</v>
      </c>
      <c r="I745">
        <v>40</v>
      </c>
      <c r="J745" s="7">
        <v>40</v>
      </c>
      <c r="K745" s="7">
        <v>80</v>
      </c>
      <c r="L745" s="7">
        <v>100</v>
      </c>
    </row>
    <row r="746" spans="1:12">
      <c r="A746" t="s">
        <v>741</v>
      </c>
      <c r="B746" s="1">
        <f>_xlfn.XLOOKUP(A746,'VENDA MES'!A:A,'VENDA MES'!B:B,"0",0)/30</f>
        <v>0.73333333333333328</v>
      </c>
      <c r="C746" s="1">
        <f>SUM(_xlfn.XLOOKUP(A746,'VENDA MES'!A:A,'VENDA MES'!B:B,0,0),_xlfn.XLOOKUP(A746,'VENDA MES'!E:E,'VENDA MES'!F:F,"0",0))/60</f>
        <v>0.8833333333333333</v>
      </c>
      <c r="D746" s="1">
        <f>SUM(_xlfn.XLOOKUP(A746,'VENDA MES'!A:A,'VENDA MES'!B:B,"0",0),_xlfn.XLOOKUP(MEDIDAS!A746,'VENDA MES'!E:E,'VENDA MES'!F:F,"0",0),_xlfn.XLOOKUP(A746,'VENDA MES'!H:H,'VENDA MES'!I:I,"0",0))/90</f>
        <v>1.4777777777777779</v>
      </c>
      <c r="E746" s="1">
        <f>SUM(_xlfn.XLOOKUP(A746,'VENDA MES'!A:A,'VENDA MES'!B:B,"0",0),_xlfn.XLOOKUP(MEDIDAS!A746,'VENDA MES'!E:E,'VENDA MES'!F:F,"0",0),_xlfn.XLOOKUP(MEDIDAS!A746,'VENDA MES'!H:H,'VENDA MES'!I:I,"0",0),_xlfn.XLOOKUP(MEDIDAS!A746,'VENDA MES'!K:K,'VENDA MES'!L:L,"0",0))/120</f>
        <v>2.0666666666666669</v>
      </c>
      <c r="H746" s="10" t="s">
        <v>741</v>
      </c>
      <c r="I746">
        <v>40</v>
      </c>
      <c r="J746" s="7">
        <v>40</v>
      </c>
      <c r="K746" s="7">
        <v>80</v>
      </c>
      <c r="L746" s="7">
        <v>100</v>
      </c>
    </row>
    <row r="747" spans="1:12">
      <c r="A747" t="s">
        <v>742</v>
      </c>
      <c r="B747" s="1">
        <f>_xlfn.XLOOKUP(A747,'VENDA MES'!A:A,'VENDA MES'!B:B,"0",0)/30</f>
        <v>0.26666666666666666</v>
      </c>
      <c r="C747" s="1">
        <f>SUM(_xlfn.XLOOKUP(A747,'VENDA MES'!A:A,'VENDA MES'!B:B,0,0),_xlfn.XLOOKUP(A747,'VENDA MES'!E:E,'VENDA MES'!F:F,"0",0))/60</f>
        <v>0.93333333333333335</v>
      </c>
      <c r="D747" s="1">
        <f>SUM(_xlfn.XLOOKUP(A747,'VENDA MES'!A:A,'VENDA MES'!B:B,"0",0),_xlfn.XLOOKUP(MEDIDAS!A747,'VENDA MES'!E:E,'VENDA MES'!F:F,"0",0),_xlfn.XLOOKUP(A747,'VENDA MES'!H:H,'VENDA MES'!I:I,"0",0))/90</f>
        <v>1.3222222222222222</v>
      </c>
      <c r="E747" s="1">
        <f>SUM(_xlfn.XLOOKUP(A747,'VENDA MES'!A:A,'VENDA MES'!B:B,"0",0),_xlfn.XLOOKUP(MEDIDAS!A747,'VENDA MES'!E:E,'VENDA MES'!F:F,"0",0),_xlfn.XLOOKUP(MEDIDAS!A747,'VENDA MES'!H:H,'VENDA MES'!I:I,"0",0),_xlfn.XLOOKUP(MEDIDAS!A747,'VENDA MES'!K:K,'VENDA MES'!L:L,"0",0))/120</f>
        <v>1.5166666666666666</v>
      </c>
      <c r="H747" s="10" t="s">
        <v>742</v>
      </c>
      <c r="I747">
        <v>40</v>
      </c>
      <c r="J747" s="7">
        <v>40</v>
      </c>
      <c r="K747" s="7">
        <v>80</v>
      </c>
      <c r="L747" s="7">
        <v>100</v>
      </c>
    </row>
    <row r="748" spans="1:12">
      <c r="A748" t="s">
        <v>743</v>
      </c>
      <c r="B748" s="1">
        <f>_xlfn.XLOOKUP(A748,'VENDA MES'!A:A,'VENDA MES'!B:B,"0",0)/30</f>
        <v>0.7</v>
      </c>
      <c r="C748" s="1">
        <f>SUM(_xlfn.XLOOKUP(A748,'VENDA MES'!A:A,'VENDA MES'!B:B,0,0),_xlfn.XLOOKUP(A748,'VENDA MES'!E:E,'VENDA MES'!F:F,"0",0))/60</f>
        <v>1.1833333333333333</v>
      </c>
      <c r="D748" s="1">
        <f>SUM(_xlfn.XLOOKUP(A748,'VENDA MES'!A:A,'VENDA MES'!B:B,"0",0),_xlfn.XLOOKUP(MEDIDAS!A748,'VENDA MES'!E:E,'VENDA MES'!F:F,"0",0),_xlfn.XLOOKUP(A748,'VENDA MES'!H:H,'VENDA MES'!I:I,"0",0))/90</f>
        <v>1.4666666666666666</v>
      </c>
      <c r="E748" s="1">
        <f>SUM(_xlfn.XLOOKUP(A748,'VENDA MES'!A:A,'VENDA MES'!B:B,"0",0),_xlfn.XLOOKUP(MEDIDAS!A748,'VENDA MES'!E:E,'VENDA MES'!F:F,"0",0),_xlfn.XLOOKUP(MEDIDAS!A748,'VENDA MES'!H:H,'VENDA MES'!I:I,"0",0),_xlfn.XLOOKUP(MEDIDAS!A748,'VENDA MES'!K:K,'VENDA MES'!L:L,"0",0))/120</f>
        <v>1.7083333333333333</v>
      </c>
      <c r="H748" s="10" t="s">
        <v>743</v>
      </c>
      <c r="I748">
        <v>40</v>
      </c>
      <c r="J748" s="7">
        <v>40</v>
      </c>
      <c r="K748" s="7">
        <v>80</v>
      </c>
      <c r="L748" s="7">
        <v>100</v>
      </c>
    </row>
    <row r="749" spans="1:12">
      <c r="A749" t="s">
        <v>744</v>
      </c>
      <c r="B749" s="1">
        <f>_xlfn.XLOOKUP(A749,'VENDA MES'!A:A,'VENDA MES'!B:B,"0",0)/30</f>
        <v>0.8</v>
      </c>
      <c r="C749" s="1">
        <f>SUM(_xlfn.XLOOKUP(A749,'VENDA MES'!A:A,'VENDA MES'!B:B,0,0),_xlfn.XLOOKUP(A749,'VENDA MES'!E:E,'VENDA MES'!F:F,"0",0))/60</f>
        <v>1.2166666666666666</v>
      </c>
      <c r="D749" s="1">
        <f>SUM(_xlfn.XLOOKUP(A749,'VENDA MES'!A:A,'VENDA MES'!B:B,"0",0),_xlfn.XLOOKUP(MEDIDAS!A749,'VENDA MES'!E:E,'VENDA MES'!F:F,"0",0),_xlfn.XLOOKUP(A749,'VENDA MES'!H:H,'VENDA MES'!I:I,"0",0))/90</f>
        <v>1.1000000000000001</v>
      </c>
      <c r="E749" s="1">
        <f>SUM(_xlfn.XLOOKUP(A749,'VENDA MES'!A:A,'VENDA MES'!B:B,"0",0),_xlfn.XLOOKUP(MEDIDAS!A749,'VENDA MES'!E:E,'VENDA MES'!F:F,"0",0),_xlfn.XLOOKUP(MEDIDAS!A749,'VENDA MES'!H:H,'VENDA MES'!I:I,"0",0),_xlfn.XLOOKUP(MEDIDAS!A749,'VENDA MES'!K:K,'VENDA MES'!L:L,"0",0))/120</f>
        <v>1.5916666666666666</v>
      </c>
      <c r="H749" s="10" t="s">
        <v>744</v>
      </c>
      <c r="I749">
        <v>40</v>
      </c>
      <c r="J749" s="7">
        <v>40</v>
      </c>
      <c r="K749" s="7">
        <v>80</v>
      </c>
      <c r="L749" s="7">
        <v>100</v>
      </c>
    </row>
    <row r="750" spans="1:12">
      <c r="A750" t="s">
        <v>824</v>
      </c>
      <c r="B750" s="1">
        <f>_xlfn.XLOOKUP(A750,'VENDA MES'!A:A,'VENDA MES'!B:B,"0",0)/30</f>
        <v>0</v>
      </c>
      <c r="C750" s="1">
        <f>SUM(_xlfn.XLOOKUP(A750,'VENDA MES'!A:A,'VENDA MES'!B:B,0,0),_xlfn.XLOOKUP(A750,'VENDA MES'!E:E,'VENDA MES'!F:F,"0",0))/60</f>
        <v>0.91666666666666663</v>
      </c>
      <c r="D750" s="1">
        <f>SUM(_xlfn.XLOOKUP(A750,'VENDA MES'!A:A,'VENDA MES'!B:B,"0",0),_xlfn.XLOOKUP(MEDIDAS!A750,'VENDA MES'!E:E,'VENDA MES'!F:F,"0",0),_xlfn.XLOOKUP(A750,'VENDA MES'!H:H,'VENDA MES'!I:I,"0",0))/90</f>
        <v>1.0555555555555556</v>
      </c>
      <c r="E750" s="1">
        <f>SUM(_xlfn.XLOOKUP(A750,'VENDA MES'!A:A,'VENDA MES'!B:B,"0",0),_xlfn.XLOOKUP(MEDIDAS!A750,'VENDA MES'!E:E,'VENDA MES'!F:F,"0",0),_xlfn.XLOOKUP(MEDIDAS!A750,'VENDA MES'!H:H,'VENDA MES'!I:I,"0",0),_xlfn.XLOOKUP(MEDIDAS!A750,'VENDA MES'!K:K,'VENDA MES'!L:L,"0",0))/120</f>
        <v>1.2749999999999999</v>
      </c>
      <c r="H750" s="10" t="s">
        <v>824</v>
      </c>
      <c r="I750">
        <v>40</v>
      </c>
      <c r="J750" s="7">
        <v>40</v>
      </c>
      <c r="K750" s="7">
        <v>80</v>
      </c>
      <c r="L750" s="7">
        <v>100</v>
      </c>
    </row>
    <row r="751" spans="1:12">
      <c r="A751" t="s">
        <v>745</v>
      </c>
      <c r="B751" s="1">
        <f>_xlfn.XLOOKUP(A751,'VENDA MES'!A:A,'VENDA MES'!B:B,"0",0)/30</f>
        <v>0.96666666666666667</v>
      </c>
      <c r="C751" s="1">
        <f>SUM(_xlfn.XLOOKUP(A751,'VENDA MES'!A:A,'VENDA MES'!B:B,0,0),_xlfn.XLOOKUP(A751,'VENDA MES'!E:E,'VENDA MES'!F:F,"0",0))/60</f>
        <v>1.6666666666666667</v>
      </c>
      <c r="D751" s="1">
        <f>SUM(_xlfn.XLOOKUP(A751,'VENDA MES'!A:A,'VENDA MES'!B:B,"0",0),_xlfn.XLOOKUP(MEDIDAS!A751,'VENDA MES'!E:E,'VENDA MES'!F:F,"0",0),_xlfn.XLOOKUP(A751,'VENDA MES'!H:H,'VENDA MES'!I:I,"0",0))/90</f>
        <v>1.4777777777777779</v>
      </c>
      <c r="E751" s="1">
        <f>SUM(_xlfn.XLOOKUP(A751,'VENDA MES'!A:A,'VENDA MES'!B:B,"0",0),_xlfn.XLOOKUP(MEDIDAS!A751,'VENDA MES'!E:E,'VENDA MES'!F:F,"0",0),_xlfn.XLOOKUP(MEDIDAS!A751,'VENDA MES'!H:H,'VENDA MES'!I:I,"0",0),_xlfn.XLOOKUP(MEDIDAS!A751,'VENDA MES'!K:K,'VENDA MES'!L:L,"0",0))/120</f>
        <v>1.9916666666666667</v>
      </c>
      <c r="H751" s="10" t="s">
        <v>745</v>
      </c>
      <c r="I751">
        <v>40</v>
      </c>
      <c r="J751" s="7">
        <v>40</v>
      </c>
      <c r="K751" s="7">
        <v>80</v>
      </c>
      <c r="L751" s="7">
        <v>100</v>
      </c>
    </row>
    <row r="752" spans="1:12">
      <c r="A752" t="s">
        <v>746</v>
      </c>
      <c r="B752" s="1">
        <f>_xlfn.XLOOKUP(A752,'VENDA MES'!A:A,'VENDA MES'!B:B,"0",0)/30</f>
        <v>0.76666666666666672</v>
      </c>
      <c r="C752" s="1">
        <f>SUM(_xlfn.XLOOKUP(A752,'VENDA MES'!A:A,'VENDA MES'!B:B,0,0),_xlfn.XLOOKUP(A752,'VENDA MES'!E:E,'VENDA MES'!F:F,"0",0))/60</f>
        <v>1.0333333333333334</v>
      </c>
      <c r="D752" s="1">
        <f>SUM(_xlfn.XLOOKUP(A752,'VENDA MES'!A:A,'VENDA MES'!B:B,"0",0),_xlfn.XLOOKUP(MEDIDAS!A752,'VENDA MES'!E:E,'VENDA MES'!F:F,"0",0),_xlfn.XLOOKUP(A752,'VENDA MES'!H:H,'VENDA MES'!I:I,"0",0))/90</f>
        <v>1.1222222222222222</v>
      </c>
      <c r="E752" s="1">
        <f>SUM(_xlfn.XLOOKUP(A752,'VENDA MES'!A:A,'VENDA MES'!B:B,"0",0),_xlfn.XLOOKUP(MEDIDAS!A752,'VENDA MES'!E:E,'VENDA MES'!F:F,"0",0),_xlfn.XLOOKUP(MEDIDAS!A752,'VENDA MES'!H:H,'VENDA MES'!I:I,"0",0),_xlfn.XLOOKUP(MEDIDAS!A752,'VENDA MES'!K:K,'VENDA MES'!L:L,"0",0))/120</f>
        <v>1.2833333333333334</v>
      </c>
      <c r="H752" s="10" t="s">
        <v>746</v>
      </c>
      <c r="I752">
        <v>40</v>
      </c>
      <c r="J752" s="7">
        <v>40</v>
      </c>
      <c r="K752" s="7">
        <v>80</v>
      </c>
      <c r="L752" s="7">
        <v>100</v>
      </c>
    </row>
    <row r="753" spans="1:12">
      <c r="A753" t="s">
        <v>748</v>
      </c>
      <c r="B753" s="1">
        <f>_xlfn.XLOOKUP(A753,'VENDA MES'!A:A,'VENDA MES'!B:B,"0",0)/30</f>
        <v>1.1333333333333333</v>
      </c>
      <c r="C753" s="1">
        <f>SUM(_xlfn.XLOOKUP(A753,'VENDA MES'!A:A,'VENDA MES'!B:B,0,0),_xlfn.XLOOKUP(A753,'VENDA MES'!E:E,'VENDA MES'!F:F,"0",0))/60</f>
        <v>1.2833333333333334</v>
      </c>
      <c r="D753" s="1">
        <f>SUM(_xlfn.XLOOKUP(A753,'VENDA MES'!A:A,'VENDA MES'!B:B,"0",0),_xlfn.XLOOKUP(MEDIDAS!A753,'VENDA MES'!E:E,'VENDA MES'!F:F,"0",0),_xlfn.XLOOKUP(A753,'VENDA MES'!H:H,'VENDA MES'!I:I,"0",0))/90</f>
        <v>1.2333333333333334</v>
      </c>
      <c r="E753" s="1">
        <f>SUM(_xlfn.XLOOKUP(A753,'VENDA MES'!A:A,'VENDA MES'!B:B,"0",0),_xlfn.XLOOKUP(MEDIDAS!A753,'VENDA MES'!E:E,'VENDA MES'!F:F,"0",0),_xlfn.XLOOKUP(MEDIDAS!A753,'VENDA MES'!H:H,'VENDA MES'!I:I,"0",0),_xlfn.XLOOKUP(MEDIDAS!A753,'VENDA MES'!K:K,'VENDA MES'!L:L,"0",0))/120</f>
        <v>1.3833333333333333</v>
      </c>
      <c r="H753" s="10" t="s">
        <v>748</v>
      </c>
      <c r="I753">
        <v>40</v>
      </c>
      <c r="J753" s="7">
        <v>40</v>
      </c>
      <c r="K753" s="7">
        <v>80</v>
      </c>
      <c r="L753" s="7">
        <v>100</v>
      </c>
    </row>
    <row r="754" spans="1:12">
      <c r="A754" t="s">
        <v>749</v>
      </c>
      <c r="B754" s="1">
        <f>_xlfn.XLOOKUP(A754,'VENDA MES'!A:A,'VENDA MES'!B:B,"0",0)/30</f>
        <v>0.83333333333333337</v>
      </c>
      <c r="C754" s="1">
        <f>SUM(_xlfn.XLOOKUP(A754,'VENDA MES'!A:A,'VENDA MES'!B:B,0,0),_xlfn.XLOOKUP(A754,'VENDA MES'!E:E,'VENDA MES'!F:F,"0",0))/60</f>
        <v>0.81666666666666665</v>
      </c>
      <c r="D754" s="1">
        <f>SUM(_xlfn.XLOOKUP(A754,'VENDA MES'!A:A,'VENDA MES'!B:B,"0",0),_xlfn.XLOOKUP(MEDIDAS!A754,'VENDA MES'!E:E,'VENDA MES'!F:F,"0",0),_xlfn.XLOOKUP(A754,'VENDA MES'!H:H,'VENDA MES'!I:I,"0",0))/90</f>
        <v>0.83333333333333337</v>
      </c>
      <c r="E754" s="1">
        <f>SUM(_xlfn.XLOOKUP(A754,'VENDA MES'!A:A,'VENDA MES'!B:B,"0",0),_xlfn.XLOOKUP(MEDIDAS!A754,'VENDA MES'!E:E,'VENDA MES'!F:F,"0",0),_xlfn.XLOOKUP(MEDIDAS!A754,'VENDA MES'!H:H,'VENDA MES'!I:I,"0",0),_xlfn.XLOOKUP(MEDIDAS!A754,'VENDA MES'!K:K,'VENDA MES'!L:L,"0",0))/120</f>
        <v>1.075</v>
      </c>
      <c r="H754" s="10" t="s">
        <v>749</v>
      </c>
      <c r="I754">
        <v>40</v>
      </c>
      <c r="J754" s="7">
        <v>40</v>
      </c>
      <c r="K754" s="7">
        <v>80</v>
      </c>
      <c r="L754" s="7">
        <v>100</v>
      </c>
    </row>
    <row r="755" spans="1:12">
      <c r="A755" t="s">
        <v>750</v>
      </c>
      <c r="B755" s="1">
        <f>_xlfn.XLOOKUP(A755,'VENDA MES'!A:A,'VENDA MES'!B:B,"0",0)/30</f>
        <v>1.1000000000000001</v>
      </c>
      <c r="C755" s="1">
        <f>SUM(_xlfn.XLOOKUP(A755,'VENDA MES'!A:A,'VENDA MES'!B:B,0,0),_xlfn.XLOOKUP(A755,'VENDA MES'!E:E,'VENDA MES'!F:F,"0",0))/60</f>
        <v>0.73333333333333328</v>
      </c>
      <c r="D755" s="1">
        <f>SUM(_xlfn.XLOOKUP(A755,'VENDA MES'!A:A,'VENDA MES'!B:B,"0",0),_xlfn.XLOOKUP(MEDIDAS!A755,'VENDA MES'!E:E,'VENDA MES'!F:F,"0",0),_xlfn.XLOOKUP(A755,'VENDA MES'!H:H,'VENDA MES'!I:I,"0",0))/90</f>
        <v>1.0777777777777777</v>
      </c>
      <c r="E755" s="1">
        <f>SUM(_xlfn.XLOOKUP(A755,'VENDA MES'!A:A,'VENDA MES'!B:B,"0",0),_xlfn.XLOOKUP(MEDIDAS!A755,'VENDA MES'!E:E,'VENDA MES'!F:F,"0",0),_xlfn.XLOOKUP(MEDIDAS!A755,'VENDA MES'!H:H,'VENDA MES'!I:I,"0",0),_xlfn.XLOOKUP(MEDIDAS!A755,'VENDA MES'!K:K,'VENDA MES'!L:L,"0",0))/120</f>
        <v>1.5083333333333333</v>
      </c>
      <c r="H755" s="10" t="s">
        <v>750</v>
      </c>
      <c r="I755">
        <v>12</v>
      </c>
      <c r="J755" s="7">
        <v>12</v>
      </c>
      <c r="K755" s="7">
        <v>24</v>
      </c>
      <c r="L755" s="7">
        <v>30</v>
      </c>
    </row>
    <row r="756" spans="1:12">
      <c r="A756" t="s">
        <v>751</v>
      </c>
      <c r="B756" s="1">
        <f>_xlfn.XLOOKUP(A756,'VENDA MES'!A:A,'VENDA MES'!B:B,"0",0)/30</f>
        <v>0.76666666666666672</v>
      </c>
      <c r="C756" s="1">
        <f>SUM(_xlfn.XLOOKUP(A756,'VENDA MES'!A:A,'VENDA MES'!B:B,0,0),_xlfn.XLOOKUP(A756,'VENDA MES'!E:E,'VENDA MES'!F:F,"0",0))/60</f>
        <v>1.3</v>
      </c>
      <c r="D756" s="1">
        <f>SUM(_xlfn.XLOOKUP(A756,'VENDA MES'!A:A,'VENDA MES'!B:B,"0",0),_xlfn.XLOOKUP(MEDIDAS!A756,'VENDA MES'!E:E,'VENDA MES'!F:F,"0",0),_xlfn.XLOOKUP(A756,'VENDA MES'!H:H,'VENDA MES'!I:I,"0",0))/90</f>
        <v>1.5</v>
      </c>
      <c r="E756" s="1">
        <f>SUM(_xlfn.XLOOKUP(A756,'VENDA MES'!A:A,'VENDA MES'!B:B,"0",0),_xlfn.XLOOKUP(MEDIDAS!A756,'VENDA MES'!E:E,'VENDA MES'!F:F,"0",0),_xlfn.XLOOKUP(MEDIDAS!A756,'VENDA MES'!H:H,'VENDA MES'!I:I,"0",0),_xlfn.XLOOKUP(MEDIDAS!A756,'VENDA MES'!K:K,'VENDA MES'!L:L,"0",0))/120</f>
        <v>1.4750000000000001</v>
      </c>
      <c r="H756" s="10" t="s">
        <v>751</v>
      </c>
      <c r="I756">
        <v>12</v>
      </c>
      <c r="J756" s="7">
        <v>12</v>
      </c>
      <c r="K756" s="7">
        <v>24</v>
      </c>
      <c r="L756" s="7">
        <v>30</v>
      </c>
    </row>
    <row r="757" spans="1:12">
      <c r="A757" t="s">
        <v>752</v>
      </c>
      <c r="B757" s="1">
        <f>_xlfn.XLOOKUP(A757,'VENDA MES'!A:A,'VENDA MES'!B:B,"0",0)/30</f>
        <v>0.36666666666666664</v>
      </c>
      <c r="C757" s="1">
        <f>SUM(_xlfn.XLOOKUP(A757,'VENDA MES'!A:A,'VENDA MES'!B:B,0,0),_xlfn.XLOOKUP(A757,'VENDA MES'!E:E,'VENDA MES'!F:F,"0",0))/60</f>
        <v>0.81666666666666665</v>
      </c>
      <c r="D757" s="1">
        <f>SUM(_xlfn.XLOOKUP(A757,'VENDA MES'!A:A,'VENDA MES'!B:B,"0",0),_xlfn.XLOOKUP(MEDIDAS!A757,'VENDA MES'!E:E,'VENDA MES'!F:F,"0",0),_xlfn.XLOOKUP(A757,'VENDA MES'!H:H,'VENDA MES'!I:I,"0",0))/90</f>
        <v>1.0666666666666667</v>
      </c>
      <c r="E757" s="1">
        <f>SUM(_xlfn.XLOOKUP(A757,'VENDA MES'!A:A,'VENDA MES'!B:B,"0",0),_xlfn.XLOOKUP(MEDIDAS!A757,'VENDA MES'!E:E,'VENDA MES'!F:F,"0",0),_xlfn.XLOOKUP(MEDIDAS!A757,'VENDA MES'!H:H,'VENDA MES'!I:I,"0",0),_xlfn.XLOOKUP(MEDIDAS!A757,'VENDA MES'!K:K,'VENDA MES'!L:L,"0",0))/120</f>
        <v>1.1083333333333334</v>
      </c>
      <c r="H757" s="10" t="s">
        <v>752</v>
      </c>
      <c r="I757">
        <v>12</v>
      </c>
      <c r="J757" s="7">
        <v>12</v>
      </c>
      <c r="K757" s="7">
        <v>24</v>
      </c>
      <c r="L757" s="7">
        <v>30</v>
      </c>
    </row>
    <row r="758" spans="1:12">
      <c r="A758" t="s">
        <v>753</v>
      </c>
      <c r="B758" s="1">
        <f>_xlfn.XLOOKUP(A758,'VENDA MES'!A:A,'VENDA MES'!B:B,"0",0)/30</f>
        <v>0.96666666666666667</v>
      </c>
      <c r="C758" s="1">
        <f>SUM(_xlfn.XLOOKUP(A758,'VENDA MES'!A:A,'VENDA MES'!B:B,0,0),_xlfn.XLOOKUP(A758,'VENDA MES'!E:E,'VENDA MES'!F:F,"0",0))/60</f>
        <v>0.73333333333333328</v>
      </c>
      <c r="D758" s="1">
        <f>SUM(_xlfn.XLOOKUP(A758,'VENDA MES'!A:A,'VENDA MES'!B:B,"0",0),_xlfn.XLOOKUP(MEDIDAS!A758,'VENDA MES'!E:E,'VENDA MES'!F:F,"0",0),_xlfn.XLOOKUP(A758,'VENDA MES'!H:H,'VENDA MES'!I:I,"0",0))/90</f>
        <v>1.1666666666666667</v>
      </c>
      <c r="E758" s="1">
        <f>SUM(_xlfn.XLOOKUP(A758,'VENDA MES'!A:A,'VENDA MES'!B:B,"0",0),_xlfn.XLOOKUP(MEDIDAS!A758,'VENDA MES'!E:E,'VENDA MES'!F:F,"0",0),_xlfn.XLOOKUP(MEDIDAS!A758,'VENDA MES'!H:H,'VENDA MES'!I:I,"0",0),_xlfn.XLOOKUP(MEDIDAS!A758,'VENDA MES'!K:K,'VENDA MES'!L:L,"0",0))/120</f>
        <v>1.325</v>
      </c>
      <c r="H758" s="10" t="s">
        <v>753</v>
      </c>
      <c r="I758">
        <v>12</v>
      </c>
      <c r="J758" s="7">
        <v>12</v>
      </c>
      <c r="K758" s="7">
        <v>24</v>
      </c>
      <c r="L758" s="7">
        <v>30</v>
      </c>
    </row>
    <row r="759" spans="1:12">
      <c r="A759" t="s">
        <v>754</v>
      </c>
      <c r="B759" s="1">
        <f>_xlfn.XLOOKUP(A759,'VENDA MES'!A:A,'VENDA MES'!B:B,"0",0)/30</f>
        <v>0.26666666666666666</v>
      </c>
      <c r="C759" s="1">
        <f>SUM(_xlfn.XLOOKUP(A759,'VENDA MES'!A:A,'VENDA MES'!B:B,0,0),_xlfn.XLOOKUP(A759,'VENDA MES'!E:E,'VENDA MES'!F:F,"0",0))/60</f>
        <v>1.45</v>
      </c>
      <c r="D759" s="1">
        <f>SUM(_xlfn.XLOOKUP(A759,'VENDA MES'!A:A,'VENDA MES'!B:B,"0",0),_xlfn.XLOOKUP(MEDIDAS!A759,'VENDA MES'!E:E,'VENDA MES'!F:F,"0",0),_xlfn.XLOOKUP(A759,'VENDA MES'!H:H,'VENDA MES'!I:I,"0",0))/90</f>
        <v>1.4555555555555555</v>
      </c>
      <c r="E759" s="1">
        <f>SUM(_xlfn.XLOOKUP(A759,'VENDA MES'!A:A,'VENDA MES'!B:B,"0",0),_xlfn.XLOOKUP(MEDIDAS!A759,'VENDA MES'!E:E,'VENDA MES'!F:F,"0",0),_xlfn.XLOOKUP(MEDIDAS!A759,'VENDA MES'!H:H,'VENDA MES'!I:I,"0",0),_xlfn.XLOOKUP(MEDIDAS!A759,'VENDA MES'!K:K,'VENDA MES'!L:L,"0",0))/120</f>
        <v>2.2000000000000002</v>
      </c>
      <c r="H759" s="10" t="s">
        <v>754</v>
      </c>
      <c r="I759">
        <v>12</v>
      </c>
      <c r="J759" s="7">
        <v>12</v>
      </c>
      <c r="K759" s="7">
        <v>24</v>
      </c>
      <c r="L759" s="7">
        <v>30</v>
      </c>
    </row>
    <row r="760" spans="1:12">
      <c r="A760" t="s">
        <v>835</v>
      </c>
      <c r="B760" s="1">
        <f>_xlfn.XLOOKUP(A760,'VENDA MES'!A:A,'VENDA MES'!B:B,"0",0)/30</f>
        <v>0</v>
      </c>
      <c r="C760" s="1">
        <f>SUM(_xlfn.XLOOKUP(A760,'VENDA MES'!A:A,'VENDA MES'!B:B,0,0),_xlfn.XLOOKUP(A760,'VENDA MES'!E:E,'VENDA MES'!F:F,"0",0))/60</f>
        <v>0.73333333333333328</v>
      </c>
      <c r="D760" s="1">
        <f>SUM(_xlfn.XLOOKUP(A760,'VENDA MES'!A:A,'VENDA MES'!B:B,"0",0),_xlfn.XLOOKUP(MEDIDAS!A760,'VENDA MES'!E:E,'VENDA MES'!F:F,"0",0),_xlfn.XLOOKUP(A760,'VENDA MES'!H:H,'VENDA MES'!I:I,"0",0))/90</f>
        <v>1.2666666666666666</v>
      </c>
      <c r="E760" s="1">
        <f>SUM(_xlfn.XLOOKUP(A760,'VENDA MES'!A:A,'VENDA MES'!B:B,"0",0),_xlfn.XLOOKUP(MEDIDAS!A760,'VENDA MES'!E:E,'VENDA MES'!F:F,"0",0),_xlfn.XLOOKUP(MEDIDAS!A760,'VENDA MES'!H:H,'VENDA MES'!I:I,"0",0),_xlfn.XLOOKUP(MEDIDAS!A760,'VENDA MES'!K:K,'VENDA MES'!L:L,"0",0))/120</f>
        <v>1.5583333333333333</v>
      </c>
      <c r="H760" s="10" t="s">
        <v>835</v>
      </c>
      <c r="I760">
        <v>12</v>
      </c>
      <c r="J760" s="7">
        <v>12</v>
      </c>
      <c r="K760" s="7">
        <v>24</v>
      </c>
      <c r="L760" s="7">
        <v>30</v>
      </c>
    </row>
    <row r="761" spans="1:12">
      <c r="A761" t="s">
        <v>755</v>
      </c>
      <c r="B761" s="1">
        <f>_xlfn.XLOOKUP(A761,'VENDA MES'!A:A,'VENDA MES'!B:B,"0",0)/30</f>
        <v>0.7</v>
      </c>
      <c r="C761" s="1">
        <f>SUM(_xlfn.XLOOKUP(A761,'VENDA MES'!A:A,'VENDA MES'!B:B,0,0),_xlfn.XLOOKUP(A761,'VENDA MES'!E:E,'VENDA MES'!F:F,"0",0))/60</f>
        <v>1.0333333333333334</v>
      </c>
      <c r="D761" s="1">
        <f>SUM(_xlfn.XLOOKUP(A761,'VENDA MES'!A:A,'VENDA MES'!B:B,"0",0),_xlfn.XLOOKUP(MEDIDAS!A761,'VENDA MES'!E:E,'VENDA MES'!F:F,"0",0),_xlfn.XLOOKUP(A761,'VENDA MES'!H:H,'VENDA MES'!I:I,"0",0))/90</f>
        <v>1.0333333333333334</v>
      </c>
      <c r="E761" s="1">
        <f>SUM(_xlfn.XLOOKUP(A761,'VENDA MES'!A:A,'VENDA MES'!B:B,"0",0),_xlfn.XLOOKUP(MEDIDAS!A761,'VENDA MES'!E:E,'VENDA MES'!F:F,"0",0),_xlfn.XLOOKUP(MEDIDAS!A761,'VENDA MES'!H:H,'VENDA MES'!I:I,"0",0),_xlfn.XLOOKUP(MEDIDAS!A761,'VENDA MES'!K:K,'VENDA MES'!L:L,"0",0))/120</f>
        <v>1.5</v>
      </c>
      <c r="H761" s="10" t="s">
        <v>755</v>
      </c>
      <c r="I761">
        <v>12</v>
      </c>
      <c r="J761" s="7">
        <v>12</v>
      </c>
      <c r="K761" s="7">
        <v>24</v>
      </c>
      <c r="L761" s="7">
        <v>30</v>
      </c>
    </row>
    <row r="762" spans="1:12">
      <c r="A762" t="s">
        <v>756</v>
      </c>
      <c r="B762" s="1">
        <f>_xlfn.XLOOKUP(A762,'VENDA MES'!A:A,'VENDA MES'!B:B,"0",0)/30</f>
        <v>0.46666666666666667</v>
      </c>
      <c r="C762" s="1">
        <f>SUM(_xlfn.XLOOKUP(A762,'VENDA MES'!A:A,'VENDA MES'!B:B,0,0),_xlfn.XLOOKUP(A762,'VENDA MES'!E:E,'VENDA MES'!F:F,"0",0))/60</f>
        <v>1.2</v>
      </c>
      <c r="D762" s="1">
        <f>SUM(_xlfn.XLOOKUP(A762,'VENDA MES'!A:A,'VENDA MES'!B:B,"0",0),_xlfn.XLOOKUP(MEDIDAS!A762,'VENDA MES'!E:E,'VENDA MES'!F:F,"0",0),_xlfn.XLOOKUP(A762,'VENDA MES'!H:H,'VENDA MES'!I:I,"0",0))/90</f>
        <v>1.4111111111111112</v>
      </c>
      <c r="E762" s="1">
        <f>SUM(_xlfn.XLOOKUP(A762,'VENDA MES'!A:A,'VENDA MES'!B:B,"0",0),_xlfn.XLOOKUP(MEDIDAS!A762,'VENDA MES'!E:E,'VENDA MES'!F:F,"0",0),_xlfn.XLOOKUP(MEDIDAS!A762,'VENDA MES'!H:H,'VENDA MES'!I:I,"0",0),_xlfn.XLOOKUP(MEDIDAS!A762,'VENDA MES'!K:K,'VENDA MES'!L:L,"0",0))/120</f>
        <v>1.4750000000000001</v>
      </c>
      <c r="H762" s="10" t="s">
        <v>756</v>
      </c>
      <c r="I762">
        <v>12</v>
      </c>
      <c r="J762" s="7">
        <v>12</v>
      </c>
      <c r="K762" s="7">
        <v>24</v>
      </c>
      <c r="L762" s="7">
        <v>30</v>
      </c>
    </row>
    <row r="763" spans="1:12">
      <c r="A763" t="s">
        <v>757</v>
      </c>
      <c r="B763" s="1">
        <f>_xlfn.XLOOKUP(A763,'VENDA MES'!A:A,'VENDA MES'!B:B,"0",0)/30</f>
        <v>0.43333333333333335</v>
      </c>
      <c r="C763" s="1">
        <f>SUM(_xlfn.XLOOKUP(A763,'VENDA MES'!A:A,'VENDA MES'!B:B,0,0),_xlfn.XLOOKUP(A763,'VENDA MES'!E:E,'VENDA MES'!F:F,"0",0))/60</f>
        <v>0.9</v>
      </c>
      <c r="D763" s="1">
        <f>SUM(_xlfn.XLOOKUP(A763,'VENDA MES'!A:A,'VENDA MES'!B:B,"0",0),_xlfn.XLOOKUP(MEDIDAS!A763,'VENDA MES'!E:E,'VENDA MES'!F:F,"0",0),_xlfn.XLOOKUP(A763,'VENDA MES'!H:H,'VENDA MES'!I:I,"0",0))/90</f>
        <v>0.71111111111111114</v>
      </c>
      <c r="E763" s="1">
        <f>SUM(_xlfn.XLOOKUP(A763,'VENDA MES'!A:A,'VENDA MES'!B:B,"0",0),_xlfn.XLOOKUP(MEDIDAS!A763,'VENDA MES'!E:E,'VENDA MES'!F:F,"0",0),_xlfn.XLOOKUP(MEDIDAS!A763,'VENDA MES'!H:H,'VENDA MES'!I:I,"0",0),_xlfn.XLOOKUP(MEDIDAS!A763,'VENDA MES'!K:K,'VENDA MES'!L:L,"0",0))/120</f>
        <v>0.93333333333333335</v>
      </c>
      <c r="H763" s="10" t="s">
        <v>757</v>
      </c>
      <c r="I763">
        <v>12</v>
      </c>
      <c r="J763" s="7">
        <v>12</v>
      </c>
      <c r="K763" s="7">
        <v>24</v>
      </c>
      <c r="L763" s="7">
        <v>30</v>
      </c>
    </row>
    <row r="764" spans="1:12">
      <c r="A764" t="s">
        <v>759</v>
      </c>
      <c r="B764" s="1">
        <f>_xlfn.XLOOKUP(A764,'VENDA MES'!A:A,'VENDA MES'!B:B,"0",0)/30</f>
        <v>1.4333333333333333</v>
      </c>
      <c r="C764" s="1">
        <f>SUM(_xlfn.XLOOKUP(A764,'VENDA MES'!A:A,'VENDA MES'!B:B,0,0),_xlfn.XLOOKUP(A764,'VENDA MES'!E:E,'VENDA MES'!F:F,"0",0))/60</f>
        <v>2</v>
      </c>
      <c r="D764" s="1">
        <f>SUM(_xlfn.XLOOKUP(A764,'VENDA MES'!A:A,'VENDA MES'!B:B,"0",0),_xlfn.XLOOKUP(MEDIDAS!A764,'VENDA MES'!E:E,'VENDA MES'!F:F,"0",0),_xlfn.XLOOKUP(A764,'VENDA MES'!H:H,'VENDA MES'!I:I,"0",0))/90</f>
        <v>1.7222222222222223</v>
      </c>
      <c r="E764" s="1">
        <f>SUM(_xlfn.XLOOKUP(A764,'VENDA MES'!A:A,'VENDA MES'!B:B,"0",0),_xlfn.XLOOKUP(MEDIDAS!A764,'VENDA MES'!E:E,'VENDA MES'!F:F,"0",0),_xlfn.XLOOKUP(MEDIDAS!A764,'VENDA MES'!H:H,'VENDA MES'!I:I,"0",0),_xlfn.XLOOKUP(MEDIDAS!A764,'VENDA MES'!K:K,'VENDA MES'!L:L,"0",0))/120</f>
        <v>2.1583333333333332</v>
      </c>
      <c r="H764" s="10" t="s">
        <v>759</v>
      </c>
      <c r="I764">
        <v>12</v>
      </c>
      <c r="J764" s="7">
        <v>12</v>
      </c>
      <c r="K764" s="7">
        <v>24</v>
      </c>
      <c r="L764" s="7">
        <v>30</v>
      </c>
    </row>
    <row r="765" spans="1:12">
      <c r="A765" t="s">
        <v>760</v>
      </c>
      <c r="B765" s="1">
        <f>_xlfn.XLOOKUP(A765,'VENDA MES'!A:A,'VENDA MES'!B:B,"0",0)/30</f>
        <v>1.1000000000000001</v>
      </c>
      <c r="C765" s="1">
        <f>SUM(_xlfn.XLOOKUP(A765,'VENDA MES'!A:A,'VENDA MES'!B:B,0,0),_xlfn.XLOOKUP(A765,'VENDA MES'!E:E,'VENDA MES'!F:F,"0",0))/60</f>
        <v>1.5833333333333333</v>
      </c>
      <c r="D765" s="1">
        <f>SUM(_xlfn.XLOOKUP(A765,'VENDA MES'!A:A,'VENDA MES'!B:B,"0",0),_xlfn.XLOOKUP(MEDIDAS!A765,'VENDA MES'!E:E,'VENDA MES'!F:F,"0",0),_xlfn.XLOOKUP(A765,'VENDA MES'!H:H,'VENDA MES'!I:I,"0",0))/90</f>
        <v>1.6222222222222222</v>
      </c>
      <c r="E765" s="1">
        <f>SUM(_xlfn.XLOOKUP(A765,'VENDA MES'!A:A,'VENDA MES'!B:B,"0",0),_xlfn.XLOOKUP(MEDIDAS!A765,'VENDA MES'!E:E,'VENDA MES'!F:F,"0",0),_xlfn.XLOOKUP(MEDIDAS!A765,'VENDA MES'!H:H,'VENDA MES'!I:I,"0",0),_xlfn.XLOOKUP(MEDIDAS!A765,'VENDA MES'!K:K,'VENDA MES'!L:L,"0",0))/120</f>
        <v>1.9916666666666667</v>
      </c>
      <c r="H765" s="10" t="s">
        <v>760</v>
      </c>
      <c r="I765">
        <v>60</v>
      </c>
      <c r="J765" s="7">
        <v>60</v>
      </c>
      <c r="K765" s="7">
        <v>120</v>
      </c>
      <c r="L765" s="7">
        <v>150</v>
      </c>
    </row>
    <row r="766" spans="1:12">
      <c r="A766" t="s">
        <v>761</v>
      </c>
      <c r="B766" s="1">
        <f>_xlfn.XLOOKUP(A766,'VENDA MES'!A:A,'VENDA MES'!B:B,"0",0)/30</f>
        <v>0.46666666666666667</v>
      </c>
      <c r="C766" s="1">
        <f>SUM(_xlfn.XLOOKUP(A766,'VENDA MES'!A:A,'VENDA MES'!B:B,0,0),_xlfn.XLOOKUP(A766,'VENDA MES'!E:E,'VENDA MES'!F:F,"0",0))/60</f>
        <v>1.4166666666666667</v>
      </c>
      <c r="D766" s="1">
        <f>SUM(_xlfn.XLOOKUP(A766,'VENDA MES'!A:A,'VENDA MES'!B:B,"0",0),_xlfn.XLOOKUP(MEDIDAS!A766,'VENDA MES'!E:E,'VENDA MES'!F:F,"0",0),_xlfn.XLOOKUP(A766,'VENDA MES'!H:H,'VENDA MES'!I:I,"0",0))/90</f>
        <v>1.2222222222222223</v>
      </c>
      <c r="E766" s="1">
        <f>SUM(_xlfn.XLOOKUP(A766,'VENDA MES'!A:A,'VENDA MES'!B:B,"0",0),_xlfn.XLOOKUP(MEDIDAS!A766,'VENDA MES'!E:E,'VENDA MES'!F:F,"0",0),_xlfn.XLOOKUP(MEDIDAS!A766,'VENDA MES'!H:H,'VENDA MES'!I:I,"0",0),_xlfn.XLOOKUP(MEDIDAS!A766,'VENDA MES'!K:K,'VENDA MES'!L:L,"0",0))/120</f>
        <v>1.65</v>
      </c>
      <c r="H766" s="10" t="s">
        <v>761</v>
      </c>
      <c r="I766">
        <v>60</v>
      </c>
      <c r="J766" s="7">
        <v>60</v>
      </c>
      <c r="K766" s="7">
        <v>120</v>
      </c>
      <c r="L766" s="7">
        <v>150</v>
      </c>
    </row>
    <row r="767" spans="1:12">
      <c r="A767" t="s">
        <v>762</v>
      </c>
      <c r="B767" s="1">
        <f>_xlfn.XLOOKUP(A767,'VENDA MES'!A:A,'VENDA MES'!B:B,"0",0)/30</f>
        <v>0.5</v>
      </c>
      <c r="C767" s="1">
        <f>SUM(_xlfn.XLOOKUP(A767,'VENDA MES'!A:A,'VENDA MES'!B:B,0,0),_xlfn.XLOOKUP(A767,'VENDA MES'!E:E,'VENDA MES'!F:F,"0",0))/60</f>
        <v>1.0333333333333334</v>
      </c>
      <c r="D767" s="1">
        <f>SUM(_xlfn.XLOOKUP(A767,'VENDA MES'!A:A,'VENDA MES'!B:B,"0",0),_xlfn.XLOOKUP(MEDIDAS!A767,'VENDA MES'!E:E,'VENDA MES'!F:F,"0",0),_xlfn.XLOOKUP(A767,'VENDA MES'!H:H,'VENDA MES'!I:I,"0",0))/90</f>
        <v>1.2222222222222223</v>
      </c>
      <c r="E767" s="1">
        <f>SUM(_xlfn.XLOOKUP(A767,'VENDA MES'!A:A,'VENDA MES'!B:B,"0",0),_xlfn.XLOOKUP(MEDIDAS!A767,'VENDA MES'!E:E,'VENDA MES'!F:F,"0",0),_xlfn.XLOOKUP(MEDIDAS!A767,'VENDA MES'!H:H,'VENDA MES'!I:I,"0",0),_xlfn.XLOOKUP(MEDIDAS!A767,'VENDA MES'!K:K,'VENDA MES'!L:L,"0",0))/120</f>
        <v>1.65</v>
      </c>
      <c r="H767" s="10" t="s">
        <v>762</v>
      </c>
      <c r="I767">
        <v>60</v>
      </c>
      <c r="J767" s="7">
        <v>60</v>
      </c>
      <c r="K767" s="7">
        <v>120</v>
      </c>
      <c r="L767" s="7">
        <v>150</v>
      </c>
    </row>
    <row r="768" spans="1:12">
      <c r="A768" t="s">
        <v>763</v>
      </c>
      <c r="B768" s="1">
        <f>_xlfn.XLOOKUP(A768,'VENDA MES'!A:A,'VENDA MES'!B:B,"0",0)/30</f>
        <v>1.4333333333333333</v>
      </c>
      <c r="C768" s="1">
        <f>SUM(_xlfn.XLOOKUP(A768,'VENDA MES'!A:A,'VENDA MES'!B:B,0,0),_xlfn.XLOOKUP(A768,'VENDA MES'!E:E,'VENDA MES'!F:F,"0",0))/60</f>
        <v>1.5833333333333333</v>
      </c>
      <c r="D768" s="1">
        <f>SUM(_xlfn.XLOOKUP(A768,'VENDA MES'!A:A,'VENDA MES'!B:B,"0",0),_xlfn.XLOOKUP(MEDIDAS!A768,'VENDA MES'!E:E,'VENDA MES'!F:F,"0",0),_xlfn.XLOOKUP(A768,'VENDA MES'!H:H,'VENDA MES'!I:I,"0",0))/90</f>
        <v>2.0777777777777779</v>
      </c>
      <c r="E768" s="1">
        <f>SUM(_xlfn.XLOOKUP(A768,'VENDA MES'!A:A,'VENDA MES'!B:B,"0",0),_xlfn.XLOOKUP(MEDIDAS!A768,'VENDA MES'!E:E,'VENDA MES'!F:F,"0",0),_xlfn.XLOOKUP(MEDIDAS!A768,'VENDA MES'!H:H,'VENDA MES'!I:I,"0",0),_xlfn.XLOOKUP(MEDIDAS!A768,'VENDA MES'!K:K,'VENDA MES'!L:L,"0",0))/120</f>
        <v>2.2833333333333332</v>
      </c>
      <c r="H768" s="10" t="s">
        <v>763</v>
      </c>
      <c r="I768">
        <v>60</v>
      </c>
      <c r="J768" s="7">
        <v>60</v>
      </c>
      <c r="K768" s="7">
        <v>120</v>
      </c>
      <c r="L768" s="7">
        <v>150</v>
      </c>
    </row>
    <row r="769" spans="1:12">
      <c r="A769" t="s">
        <v>764</v>
      </c>
      <c r="B769" s="1">
        <f>_xlfn.XLOOKUP(A769,'VENDA MES'!A:A,'VENDA MES'!B:B,"0",0)/30</f>
        <v>0.8666666666666667</v>
      </c>
      <c r="C769" s="1">
        <f>SUM(_xlfn.XLOOKUP(A769,'VENDA MES'!A:A,'VENDA MES'!B:B,0,0),_xlfn.XLOOKUP(A769,'VENDA MES'!E:E,'VENDA MES'!F:F,"0",0))/60</f>
        <v>1.1666666666666667</v>
      </c>
      <c r="D769" s="1">
        <f>SUM(_xlfn.XLOOKUP(A769,'VENDA MES'!A:A,'VENDA MES'!B:B,"0",0),_xlfn.XLOOKUP(MEDIDAS!A769,'VENDA MES'!E:E,'VENDA MES'!F:F,"0",0),_xlfn.XLOOKUP(A769,'VENDA MES'!H:H,'VENDA MES'!I:I,"0",0))/90</f>
        <v>1.2555555555555555</v>
      </c>
      <c r="E769" s="1">
        <f>SUM(_xlfn.XLOOKUP(A769,'VENDA MES'!A:A,'VENDA MES'!B:B,"0",0),_xlfn.XLOOKUP(MEDIDAS!A769,'VENDA MES'!E:E,'VENDA MES'!F:F,"0",0),_xlfn.XLOOKUP(MEDIDAS!A769,'VENDA MES'!H:H,'VENDA MES'!I:I,"0",0),_xlfn.XLOOKUP(MEDIDAS!A769,'VENDA MES'!K:K,'VENDA MES'!L:L,"0",0))/120</f>
        <v>1.5333333333333334</v>
      </c>
      <c r="H769" s="10" t="s">
        <v>764</v>
      </c>
      <c r="I769">
        <v>60</v>
      </c>
      <c r="J769" s="7">
        <v>60</v>
      </c>
      <c r="K769" s="7">
        <v>120</v>
      </c>
      <c r="L769" s="7">
        <v>150</v>
      </c>
    </row>
    <row r="770" spans="1:12">
      <c r="A770" t="s">
        <v>846</v>
      </c>
      <c r="B770" s="1">
        <f>_xlfn.XLOOKUP(A770,'VENDA MES'!A:A,'VENDA MES'!B:B,"0",0)/30</f>
        <v>0</v>
      </c>
      <c r="C770" s="1">
        <f>SUM(_xlfn.XLOOKUP(A770,'VENDA MES'!A:A,'VENDA MES'!B:B,0,0),_xlfn.XLOOKUP(A770,'VENDA MES'!E:E,'VENDA MES'!F:F,"0",0))/60</f>
        <v>0.78333333333333333</v>
      </c>
      <c r="D770" s="1">
        <f>SUM(_xlfn.XLOOKUP(A770,'VENDA MES'!A:A,'VENDA MES'!B:B,"0",0),_xlfn.XLOOKUP(MEDIDAS!A770,'VENDA MES'!E:E,'VENDA MES'!F:F,"0",0),_xlfn.XLOOKUP(A770,'VENDA MES'!H:H,'VENDA MES'!I:I,"0",0))/90</f>
        <v>1.1000000000000001</v>
      </c>
      <c r="E770" s="1">
        <f>SUM(_xlfn.XLOOKUP(A770,'VENDA MES'!A:A,'VENDA MES'!B:B,"0",0),_xlfn.XLOOKUP(MEDIDAS!A770,'VENDA MES'!E:E,'VENDA MES'!F:F,"0",0),_xlfn.XLOOKUP(MEDIDAS!A770,'VENDA MES'!H:H,'VENDA MES'!I:I,"0",0),_xlfn.XLOOKUP(MEDIDAS!A770,'VENDA MES'!K:K,'VENDA MES'!L:L,"0",0))/120</f>
        <v>1.4083333333333334</v>
      </c>
      <c r="H770" s="10" t="s">
        <v>846</v>
      </c>
      <c r="I770">
        <v>60</v>
      </c>
      <c r="J770" s="7">
        <v>60</v>
      </c>
      <c r="K770" s="7">
        <v>120</v>
      </c>
      <c r="L770" s="7">
        <v>150</v>
      </c>
    </row>
    <row r="771" spans="1:12">
      <c r="A771" t="s">
        <v>765</v>
      </c>
      <c r="B771" s="1">
        <f>_xlfn.XLOOKUP(A771,'VENDA MES'!A:A,'VENDA MES'!B:B,"0",0)/30</f>
        <v>0.6333333333333333</v>
      </c>
      <c r="C771" s="1">
        <f>SUM(_xlfn.XLOOKUP(A771,'VENDA MES'!A:A,'VENDA MES'!B:B,0,0),_xlfn.XLOOKUP(A771,'VENDA MES'!E:E,'VENDA MES'!F:F,"0",0))/60</f>
        <v>1.25</v>
      </c>
      <c r="D771" s="1">
        <f>SUM(_xlfn.XLOOKUP(A771,'VENDA MES'!A:A,'VENDA MES'!B:B,"0",0),_xlfn.XLOOKUP(MEDIDAS!A771,'VENDA MES'!E:E,'VENDA MES'!F:F,"0",0),_xlfn.XLOOKUP(A771,'VENDA MES'!H:H,'VENDA MES'!I:I,"0",0))/90</f>
        <v>1.1111111111111112</v>
      </c>
      <c r="E771" s="1">
        <f>SUM(_xlfn.XLOOKUP(A771,'VENDA MES'!A:A,'VENDA MES'!B:B,"0",0),_xlfn.XLOOKUP(MEDIDAS!A771,'VENDA MES'!E:E,'VENDA MES'!F:F,"0",0),_xlfn.XLOOKUP(MEDIDAS!A771,'VENDA MES'!H:H,'VENDA MES'!I:I,"0",0),_xlfn.XLOOKUP(MEDIDAS!A771,'VENDA MES'!K:K,'VENDA MES'!L:L,"0",0))/120</f>
        <v>1.2833333333333334</v>
      </c>
      <c r="H771" s="10" t="s">
        <v>765</v>
      </c>
      <c r="I771">
        <v>60</v>
      </c>
      <c r="J771" s="7">
        <v>60</v>
      </c>
      <c r="K771" s="7">
        <v>120</v>
      </c>
      <c r="L771" s="7">
        <v>150</v>
      </c>
    </row>
    <row r="772" spans="1:12">
      <c r="A772" t="s">
        <v>766</v>
      </c>
      <c r="B772" s="1">
        <f>_xlfn.XLOOKUP(A772,'VENDA MES'!A:A,'VENDA MES'!B:B,"0",0)/30</f>
        <v>0.96666666666666667</v>
      </c>
      <c r="C772" s="1">
        <f>SUM(_xlfn.XLOOKUP(A772,'VENDA MES'!A:A,'VENDA MES'!B:B,0,0),_xlfn.XLOOKUP(A772,'VENDA MES'!E:E,'VENDA MES'!F:F,"0",0))/60</f>
        <v>0.76666666666666672</v>
      </c>
      <c r="D772" s="1">
        <f>SUM(_xlfn.XLOOKUP(A772,'VENDA MES'!A:A,'VENDA MES'!B:B,"0",0),_xlfn.XLOOKUP(MEDIDAS!A772,'VENDA MES'!E:E,'VENDA MES'!F:F,"0",0),_xlfn.XLOOKUP(A772,'VENDA MES'!H:H,'VENDA MES'!I:I,"0",0))/90</f>
        <v>0.67777777777777781</v>
      </c>
      <c r="E772" s="1">
        <f>SUM(_xlfn.XLOOKUP(A772,'VENDA MES'!A:A,'VENDA MES'!B:B,"0",0),_xlfn.XLOOKUP(MEDIDAS!A772,'VENDA MES'!E:E,'VENDA MES'!F:F,"0",0),_xlfn.XLOOKUP(MEDIDAS!A772,'VENDA MES'!H:H,'VENDA MES'!I:I,"0",0),_xlfn.XLOOKUP(MEDIDAS!A772,'VENDA MES'!K:K,'VENDA MES'!L:L,"0",0))/120</f>
        <v>0.78333333333333333</v>
      </c>
      <c r="H772" s="10" t="s">
        <v>766</v>
      </c>
      <c r="I772">
        <v>60</v>
      </c>
      <c r="J772" s="7">
        <v>60</v>
      </c>
      <c r="K772" s="7">
        <v>120</v>
      </c>
      <c r="L772" s="7">
        <v>150</v>
      </c>
    </row>
    <row r="773" spans="1:12">
      <c r="A773" t="s">
        <v>767</v>
      </c>
      <c r="B773" s="1">
        <f>_xlfn.XLOOKUP(A773,'VENDA MES'!A:A,'VENDA MES'!B:B,"0",0)/30</f>
        <v>0.5</v>
      </c>
      <c r="C773" s="1">
        <f>SUM(_xlfn.XLOOKUP(A773,'VENDA MES'!A:A,'VENDA MES'!B:B,0,0),_xlfn.XLOOKUP(A773,'VENDA MES'!E:E,'VENDA MES'!F:F,"0",0))/60</f>
        <v>1.1499999999999999</v>
      </c>
      <c r="D773" s="1">
        <f>SUM(_xlfn.XLOOKUP(A773,'VENDA MES'!A:A,'VENDA MES'!B:B,"0",0),_xlfn.XLOOKUP(MEDIDAS!A773,'VENDA MES'!E:E,'VENDA MES'!F:F,"0",0),_xlfn.XLOOKUP(A773,'VENDA MES'!H:H,'VENDA MES'!I:I,"0",0))/90</f>
        <v>1.2555555555555555</v>
      </c>
      <c r="E773" s="1">
        <f>SUM(_xlfn.XLOOKUP(A773,'VENDA MES'!A:A,'VENDA MES'!B:B,"0",0),_xlfn.XLOOKUP(MEDIDAS!A773,'VENDA MES'!E:E,'VENDA MES'!F:F,"0",0),_xlfn.XLOOKUP(MEDIDAS!A773,'VENDA MES'!H:H,'VENDA MES'!I:I,"0",0),_xlfn.XLOOKUP(MEDIDAS!A773,'VENDA MES'!K:K,'VENDA MES'!L:L,"0",0))/120</f>
        <v>1.2916666666666667</v>
      </c>
      <c r="H773" s="10" t="s">
        <v>767</v>
      </c>
      <c r="I773">
        <v>60</v>
      </c>
      <c r="J773" s="7">
        <v>60</v>
      </c>
      <c r="K773" s="7">
        <v>120</v>
      </c>
      <c r="L773" s="7">
        <v>150</v>
      </c>
    </row>
    <row r="774" spans="1:12">
      <c r="A774" t="s">
        <v>768</v>
      </c>
      <c r="B774" s="1">
        <f>_xlfn.XLOOKUP(A774,'VENDA MES'!A:A,'VENDA MES'!B:B,"0",0)/30</f>
        <v>1.1000000000000001</v>
      </c>
      <c r="C774" s="1">
        <f>SUM(_xlfn.XLOOKUP(A774,'VENDA MES'!A:A,'VENDA MES'!B:B,0,0),_xlfn.XLOOKUP(A774,'VENDA MES'!E:E,'VENDA MES'!F:F,"0",0))/60</f>
        <v>1.0666666666666667</v>
      </c>
      <c r="D774" s="1">
        <f>SUM(_xlfn.XLOOKUP(A774,'VENDA MES'!A:A,'VENDA MES'!B:B,"0",0),_xlfn.XLOOKUP(MEDIDAS!A774,'VENDA MES'!E:E,'VENDA MES'!F:F,"0",0),_xlfn.XLOOKUP(A774,'VENDA MES'!H:H,'VENDA MES'!I:I,"0",0))/90</f>
        <v>1</v>
      </c>
      <c r="E774" s="1">
        <f>SUM(_xlfn.XLOOKUP(A774,'VENDA MES'!A:A,'VENDA MES'!B:B,"0",0),_xlfn.XLOOKUP(MEDIDAS!A774,'VENDA MES'!E:E,'VENDA MES'!F:F,"0",0),_xlfn.XLOOKUP(MEDIDAS!A774,'VENDA MES'!H:H,'VENDA MES'!I:I,"0",0),_xlfn.XLOOKUP(MEDIDAS!A774,'VENDA MES'!K:K,'VENDA MES'!L:L,"0",0))/120</f>
        <v>1.625</v>
      </c>
      <c r="H774" s="10" t="s">
        <v>768</v>
      </c>
      <c r="I774">
        <v>60</v>
      </c>
      <c r="J774" s="7">
        <v>60</v>
      </c>
      <c r="K774" s="7">
        <v>120</v>
      </c>
      <c r="L774" s="7">
        <v>150</v>
      </c>
    </row>
    <row r="775" spans="1:12">
      <c r="A775" t="s">
        <v>770</v>
      </c>
      <c r="B775" s="1">
        <f>_xlfn.XLOOKUP(A775,'VENDA MES'!A:A,'VENDA MES'!B:B,"0",0)/30</f>
        <v>0.53333333333333333</v>
      </c>
      <c r="C775" s="1">
        <f>SUM(_xlfn.XLOOKUP(A775,'VENDA MES'!A:A,'VENDA MES'!B:B,0,0),_xlfn.XLOOKUP(A775,'VENDA MES'!E:E,'VENDA MES'!F:F,"0",0))/60</f>
        <v>0.96666666666666667</v>
      </c>
      <c r="D775" s="1">
        <f>SUM(_xlfn.XLOOKUP(A775,'VENDA MES'!A:A,'VENDA MES'!B:B,"0",0),_xlfn.XLOOKUP(MEDIDAS!A775,'VENDA MES'!E:E,'VENDA MES'!F:F,"0",0),_xlfn.XLOOKUP(A775,'VENDA MES'!H:H,'VENDA MES'!I:I,"0",0))/90</f>
        <v>1.1222222222222222</v>
      </c>
      <c r="E775" s="1">
        <f>SUM(_xlfn.XLOOKUP(A775,'VENDA MES'!A:A,'VENDA MES'!B:B,"0",0),_xlfn.XLOOKUP(MEDIDAS!A775,'VENDA MES'!E:E,'VENDA MES'!F:F,"0",0),_xlfn.XLOOKUP(MEDIDAS!A775,'VENDA MES'!H:H,'VENDA MES'!I:I,"0",0),_xlfn.XLOOKUP(MEDIDAS!A775,'VENDA MES'!K:K,'VENDA MES'!L:L,"0",0))/120</f>
        <v>1.4166666666666667</v>
      </c>
      <c r="H775" s="10" t="s">
        <v>770</v>
      </c>
      <c r="I775">
        <v>10</v>
      </c>
      <c r="J775" s="7">
        <v>10</v>
      </c>
      <c r="K775" s="7">
        <v>20</v>
      </c>
      <c r="L775" s="7">
        <v>25</v>
      </c>
    </row>
    <row r="776" spans="1:12">
      <c r="A776" t="s">
        <v>771</v>
      </c>
      <c r="B776" s="1">
        <f>_xlfn.XLOOKUP(A776,'VENDA MES'!A:A,'VENDA MES'!B:B,"0",0)/30</f>
        <v>1.5</v>
      </c>
      <c r="C776" s="1">
        <f>SUM(_xlfn.XLOOKUP(A776,'VENDA MES'!A:A,'VENDA MES'!B:B,0,0),_xlfn.XLOOKUP(A776,'VENDA MES'!E:E,'VENDA MES'!F:F,"0",0))/60</f>
        <v>0.75</v>
      </c>
      <c r="D776" s="1">
        <f>SUM(_xlfn.XLOOKUP(A776,'VENDA MES'!A:A,'VENDA MES'!B:B,"0",0),_xlfn.XLOOKUP(MEDIDAS!A776,'VENDA MES'!E:E,'VENDA MES'!F:F,"0",0),_xlfn.XLOOKUP(A776,'VENDA MES'!H:H,'VENDA MES'!I:I,"0",0))/90</f>
        <v>1.1222222222222222</v>
      </c>
      <c r="E776" s="1">
        <f>SUM(_xlfn.XLOOKUP(A776,'VENDA MES'!A:A,'VENDA MES'!B:B,"0",0),_xlfn.XLOOKUP(MEDIDAS!A776,'VENDA MES'!E:E,'VENDA MES'!F:F,"0",0),_xlfn.XLOOKUP(MEDIDAS!A776,'VENDA MES'!H:H,'VENDA MES'!I:I,"0",0),_xlfn.XLOOKUP(MEDIDAS!A776,'VENDA MES'!K:K,'VENDA MES'!L:L,"0",0))/120</f>
        <v>1.5083333333333333</v>
      </c>
      <c r="H776" s="10" t="s">
        <v>771</v>
      </c>
      <c r="I776">
        <v>10</v>
      </c>
      <c r="J776" s="7">
        <v>10</v>
      </c>
      <c r="K776" s="7">
        <v>20</v>
      </c>
      <c r="L776" s="7">
        <v>25</v>
      </c>
    </row>
    <row r="777" spans="1:12">
      <c r="A777" t="s">
        <v>772</v>
      </c>
      <c r="B777" s="1">
        <f>_xlfn.XLOOKUP(A777,'VENDA MES'!A:A,'VENDA MES'!B:B,"0",0)/30</f>
        <v>1.1000000000000001</v>
      </c>
      <c r="C777" s="1">
        <f>SUM(_xlfn.XLOOKUP(A777,'VENDA MES'!A:A,'VENDA MES'!B:B,0,0),_xlfn.XLOOKUP(A777,'VENDA MES'!E:E,'VENDA MES'!F:F,"0",0))/60</f>
        <v>1.7333333333333334</v>
      </c>
      <c r="D777" s="1">
        <f>SUM(_xlfn.XLOOKUP(A777,'VENDA MES'!A:A,'VENDA MES'!B:B,"0",0),_xlfn.XLOOKUP(MEDIDAS!A777,'VENDA MES'!E:E,'VENDA MES'!F:F,"0",0),_xlfn.XLOOKUP(A777,'VENDA MES'!H:H,'VENDA MES'!I:I,"0",0))/90</f>
        <v>1.9444444444444444</v>
      </c>
      <c r="E777" s="1">
        <f>SUM(_xlfn.XLOOKUP(A777,'VENDA MES'!A:A,'VENDA MES'!B:B,"0",0),_xlfn.XLOOKUP(MEDIDAS!A777,'VENDA MES'!E:E,'VENDA MES'!F:F,"0",0),_xlfn.XLOOKUP(MEDIDAS!A777,'VENDA MES'!H:H,'VENDA MES'!I:I,"0",0),_xlfn.XLOOKUP(MEDIDAS!A777,'VENDA MES'!K:K,'VENDA MES'!L:L,"0",0))/120</f>
        <v>2.1</v>
      </c>
      <c r="H777" s="10" t="s">
        <v>772</v>
      </c>
      <c r="I777">
        <v>10</v>
      </c>
      <c r="J777" s="7">
        <v>10</v>
      </c>
      <c r="K777" s="7">
        <v>20</v>
      </c>
      <c r="L777" s="7">
        <v>25</v>
      </c>
    </row>
    <row r="778" spans="1:12">
      <c r="A778" t="s">
        <v>773</v>
      </c>
      <c r="B778" s="1">
        <f>_xlfn.XLOOKUP(A778,'VENDA MES'!A:A,'VENDA MES'!B:B,"0",0)/30</f>
        <v>0.43333333333333335</v>
      </c>
      <c r="C778" s="1">
        <f>SUM(_xlfn.XLOOKUP(A778,'VENDA MES'!A:A,'VENDA MES'!B:B,0,0),_xlfn.XLOOKUP(A778,'VENDA MES'!E:E,'VENDA MES'!F:F,"0",0))/60</f>
        <v>0.36666666666666664</v>
      </c>
      <c r="D778" s="1">
        <f>SUM(_xlfn.XLOOKUP(A778,'VENDA MES'!A:A,'VENDA MES'!B:B,"0",0),_xlfn.XLOOKUP(MEDIDAS!A778,'VENDA MES'!E:E,'VENDA MES'!F:F,"0",0),_xlfn.XLOOKUP(A778,'VENDA MES'!H:H,'VENDA MES'!I:I,"0",0))/90</f>
        <v>1.0111111111111111</v>
      </c>
      <c r="E778" s="1">
        <f>SUM(_xlfn.XLOOKUP(A778,'VENDA MES'!A:A,'VENDA MES'!B:B,"0",0),_xlfn.XLOOKUP(MEDIDAS!A778,'VENDA MES'!E:E,'VENDA MES'!F:F,"0",0),_xlfn.XLOOKUP(MEDIDAS!A778,'VENDA MES'!H:H,'VENDA MES'!I:I,"0",0),_xlfn.XLOOKUP(MEDIDAS!A778,'VENDA MES'!K:K,'VENDA MES'!L:L,"0",0))/120</f>
        <v>1.3916666666666666</v>
      </c>
      <c r="H778" s="10" t="s">
        <v>773</v>
      </c>
      <c r="I778">
        <v>10</v>
      </c>
      <c r="J778" s="7">
        <v>10</v>
      </c>
      <c r="K778" s="7">
        <v>20</v>
      </c>
      <c r="L778" s="7">
        <v>25</v>
      </c>
    </row>
    <row r="779" spans="1:12">
      <c r="A779" t="s">
        <v>774</v>
      </c>
      <c r="B779" s="1">
        <f>_xlfn.XLOOKUP(A779,'VENDA MES'!A:A,'VENDA MES'!B:B,"0",0)/30</f>
        <v>1.0333333333333334</v>
      </c>
      <c r="C779" s="1">
        <f>SUM(_xlfn.XLOOKUP(A779,'VENDA MES'!A:A,'VENDA MES'!B:B,0,0),_xlfn.XLOOKUP(A779,'VENDA MES'!E:E,'VENDA MES'!F:F,"0",0))/60</f>
        <v>1.4166666666666667</v>
      </c>
      <c r="D779" s="1">
        <f>SUM(_xlfn.XLOOKUP(A779,'VENDA MES'!A:A,'VENDA MES'!B:B,"0",0),_xlfn.XLOOKUP(MEDIDAS!A779,'VENDA MES'!E:E,'VENDA MES'!F:F,"0",0),_xlfn.XLOOKUP(A779,'VENDA MES'!H:H,'VENDA MES'!I:I,"0",0))/90</f>
        <v>1.6555555555555554</v>
      </c>
      <c r="E779" s="1">
        <f>SUM(_xlfn.XLOOKUP(A779,'VENDA MES'!A:A,'VENDA MES'!B:B,"0",0),_xlfn.XLOOKUP(MEDIDAS!A779,'VENDA MES'!E:E,'VENDA MES'!F:F,"0",0),_xlfn.XLOOKUP(MEDIDAS!A779,'VENDA MES'!H:H,'VENDA MES'!I:I,"0",0),_xlfn.XLOOKUP(MEDIDAS!A779,'VENDA MES'!K:K,'VENDA MES'!L:L,"0",0))/120</f>
        <v>1.5333333333333334</v>
      </c>
      <c r="H779" s="10" t="s">
        <v>774</v>
      </c>
      <c r="I779">
        <v>10</v>
      </c>
      <c r="J779" s="7">
        <v>10</v>
      </c>
      <c r="K779" s="7">
        <v>20</v>
      </c>
      <c r="L779" s="7">
        <v>25</v>
      </c>
    </row>
    <row r="780" spans="1:12">
      <c r="A780" t="s">
        <v>856</v>
      </c>
      <c r="B780" s="1">
        <f>_xlfn.XLOOKUP(A780,'VENDA MES'!A:A,'VENDA MES'!B:B,"0",0)/30</f>
        <v>0</v>
      </c>
      <c r="C780" s="1">
        <f>SUM(_xlfn.XLOOKUP(A780,'VENDA MES'!A:A,'VENDA MES'!B:B,0,0),_xlfn.XLOOKUP(A780,'VENDA MES'!E:E,'VENDA MES'!F:F,"0",0))/60</f>
        <v>0.7</v>
      </c>
      <c r="D780" s="1">
        <f>SUM(_xlfn.XLOOKUP(A780,'VENDA MES'!A:A,'VENDA MES'!B:B,"0",0),_xlfn.XLOOKUP(MEDIDAS!A780,'VENDA MES'!E:E,'VENDA MES'!F:F,"0",0),_xlfn.XLOOKUP(A780,'VENDA MES'!H:H,'VENDA MES'!I:I,"0",0))/90</f>
        <v>1</v>
      </c>
      <c r="E780" s="1">
        <f>SUM(_xlfn.XLOOKUP(A780,'VENDA MES'!A:A,'VENDA MES'!B:B,"0",0),_xlfn.XLOOKUP(MEDIDAS!A780,'VENDA MES'!E:E,'VENDA MES'!F:F,"0",0),_xlfn.XLOOKUP(MEDIDAS!A780,'VENDA MES'!H:H,'VENDA MES'!I:I,"0",0),_xlfn.XLOOKUP(MEDIDAS!A780,'VENDA MES'!K:K,'VENDA MES'!L:L,"0",0))/120</f>
        <v>1.125</v>
      </c>
      <c r="H780" s="10" t="s">
        <v>856</v>
      </c>
      <c r="I780">
        <v>10</v>
      </c>
      <c r="J780" s="7">
        <v>10</v>
      </c>
      <c r="K780" s="7">
        <v>20</v>
      </c>
      <c r="L780" s="7">
        <v>25</v>
      </c>
    </row>
    <row r="781" spans="1:12">
      <c r="A781" t="s">
        <v>775</v>
      </c>
      <c r="B781" s="1">
        <f>_xlfn.XLOOKUP(A781,'VENDA MES'!A:A,'VENDA MES'!B:B,"0",0)/30</f>
        <v>0.9</v>
      </c>
      <c r="C781" s="1">
        <f>SUM(_xlfn.XLOOKUP(A781,'VENDA MES'!A:A,'VENDA MES'!B:B,0,0),_xlfn.XLOOKUP(A781,'VENDA MES'!E:E,'VENDA MES'!F:F,"0",0))/60</f>
        <v>1.8166666666666667</v>
      </c>
      <c r="D781" s="1">
        <f>SUM(_xlfn.XLOOKUP(A781,'VENDA MES'!A:A,'VENDA MES'!B:B,"0",0),_xlfn.XLOOKUP(MEDIDAS!A781,'VENDA MES'!E:E,'VENDA MES'!F:F,"0",0),_xlfn.XLOOKUP(A781,'VENDA MES'!H:H,'VENDA MES'!I:I,"0",0))/90</f>
        <v>1.3888888888888888</v>
      </c>
      <c r="E781" s="1">
        <f>SUM(_xlfn.XLOOKUP(A781,'VENDA MES'!A:A,'VENDA MES'!B:B,"0",0),_xlfn.XLOOKUP(MEDIDAS!A781,'VENDA MES'!E:E,'VENDA MES'!F:F,"0",0),_xlfn.XLOOKUP(MEDIDAS!A781,'VENDA MES'!H:H,'VENDA MES'!I:I,"0",0),_xlfn.XLOOKUP(MEDIDAS!A781,'VENDA MES'!K:K,'VENDA MES'!L:L,"0",0))/120</f>
        <v>1.7416666666666667</v>
      </c>
      <c r="H781" s="10" t="s">
        <v>775</v>
      </c>
      <c r="I781">
        <v>10</v>
      </c>
      <c r="J781" s="7">
        <v>10</v>
      </c>
      <c r="K781" s="7">
        <v>20</v>
      </c>
      <c r="L781" s="7">
        <v>25</v>
      </c>
    </row>
    <row r="782" spans="1:12">
      <c r="A782" t="s">
        <v>776</v>
      </c>
      <c r="B782" s="1">
        <f>_xlfn.XLOOKUP(A782,'VENDA MES'!A:A,'VENDA MES'!B:B,"0",0)/30</f>
        <v>0.26666666666666666</v>
      </c>
      <c r="C782" s="1">
        <f>SUM(_xlfn.XLOOKUP(A782,'VENDA MES'!A:A,'VENDA MES'!B:B,0,0),_xlfn.XLOOKUP(A782,'VENDA MES'!E:E,'VENDA MES'!F:F,"0",0))/60</f>
        <v>1.3666666666666667</v>
      </c>
      <c r="D782" s="1">
        <f>SUM(_xlfn.XLOOKUP(A782,'VENDA MES'!A:A,'VENDA MES'!B:B,"0",0),_xlfn.XLOOKUP(MEDIDAS!A782,'VENDA MES'!E:E,'VENDA MES'!F:F,"0",0),_xlfn.XLOOKUP(A782,'VENDA MES'!H:H,'VENDA MES'!I:I,"0",0))/90</f>
        <v>1.288888888888889</v>
      </c>
      <c r="E782" s="1">
        <f>SUM(_xlfn.XLOOKUP(A782,'VENDA MES'!A:A,'VENDA MES'!B:B,"0",0),_xlfn.XLOOKUP(MEDIDAS!A782,'VENDA MES'!E:E,'VENDA MES'!F:F,"0",0),_xlfn.XLOOKUP(MEDIDAS!A782,'VENDA MES'!H:H,'VENDA MES'!I:I,"0",0),_xlfn.XLOOKUP(MEDIDAS!A782,'VENDA MES'!K:K,'VENDA MES'!L:L,"0",0))/120</f>
        <v>1.3916666666666666</v>
      </c>
      <c r="H782" s="10" t="s">
        <v>776</v>
      </c>
      <c r="I782">
        <v>10</v>
      </c>
      <c r="J782" s="7">
        <v>10</v>
      </c>
      <c r="K782" s="7">
        <v>20</v>
      </c>
      <c r="L782" s="7">
        <v>25</v>
      </c>
    </row>
    <row r="783" spans="1:12">
      <c r="A783" t="s">
        <v>777</v>
      </c>
      <c r="B783" s="1">
        <f>_xlfn.XLOOKUP(A783,'VENDA MES'!A:A,'VENDA MES'!B:B,"0",0)/30</f>
        <v>1.6666666666666667</v>
      </c>
      <c r="C783" s="1">
        <f>SUM(_xlfn.XLOOKUP(A783,'VENDA MES'!A:A,'VENDA MES'!B:B,0,0),_xlfn.XLOOKUP(A783,'VENDA MES'!E:E,'VENDA MES'!F:F,"0",0))/60</f>
        <v>1.5333333333333334</v>
      </c>
      <c r="D783" s="1">
        <f>SUM(_xlfn.XLOOKUP(A783,'VENDA MES'!A:A,'VENDA MES'!B:B,"0",0),_xlfn.XLOOKUP(MEDIDAS!A783,'VENDA MES'!E:E,'VENDA MES'!F:F,"0",0),_xlfn.XLOOKUP(A783,'VENDA MES'!H:H,'VENDA MES'!I:I,"0",0))/90</f>
        <v>1.4333333333333333</v>
      </c>
      <c r="E783" s="1">
        <f>SUM(_xlfn.XLOOKUP(A783,'VENDA MES'!A:A,'VENDA MES'!B:B,"0",0),_xlfn.XLOOKUP(MEDIDAS!A783,'VENDA MES'!E:E,'VENDA MES'!F:F,"0",0),_xlfn.XLOOKUP(MEDIDAS!A783,'VENDA MES'!H:H,'VENDA MES'!I:I,"0",0),_xlfn.XLOOKUP(MEDIDAS!A783,'VENDA MES'!K:K,'VENDA MES'!L:L,"0",0))/120</f>
        <v>1.6333333333333333</v>
      </c>
      <c r="H783" s="10" t="s">
        <v>777</v>
      </c>
      <c r="I783">
        <v>10</v>
      </c>
      <c r="J783" s="7">
        <v>10</v>
      </c>
      <c r="K783" s="7">
        <v>20</v>
      </c>
      <c r="L783" s="7">
        <v>25</v>
      </c>
    </row>
    <row r="784" spans="1:12">
      <c r="A784" t="s">
        <v>778</v>
      </c>
      <c r="B784" s="1">
        <f>_xlfn.XLOOKUP(A784,'VENDA MES'!A:A,'VENDA MES'!B:B,"0",0)/30</f>
        <v>0.83333333333333337</v>
      </c>
      <c r="C784" s="1">
        <f>SUM(_xlfn.XLOOKUP(A784,'VENDA MES'!A:A,'VENDA MES'!B:B,0,0),_xlfn.XLOOKUP(A784,'VENDA MES'!E:E,'VENDA MES'!F:F,"0",0))/60</f>
        <v>1</v>
      </c>
      <c r="D784" s="1">
        <f>SUM(_xlfn.XLOOKUP(A784,'VENDA MES'!A:A,'VENDA MES'!B:B,"0",0),_xlfn.XLOOKUP(MEDIDAS!A784,'VENDA MES'!E:E,'VENDA MES'!F:F,"0",0),_xlfn.XLOOKUP(A784,'VENDA MES'!H:H,'VENDA MES'!I:I,"0",0))/90</f>
        <v>1.2666666666666666</v>
      </c>
      <c r="E784" s="1">
        <f>SUM(_xlfn.XLOOKUP(A784,'VENDA MES'!A:A,'VENDA MES'!B:B,"0",0),_xlfn.XLOOKUP(MEDIDAS!A784,'VENDA MES'!E:E,'VENDA MES'!F:F,"0",0),_xlfn.XLOOKUP(MEDIDAS!A784,'VENDA MES'!H:H,'VENDA MES'!I:I,"0",0),_xlfn.XLOOKUP(MEDIDAS!A784,'VENDA MES'!K:K,'VENDA MES'!L:L,"0",0))/120</f>
        <v>1.6666666666666667</v>
      </c>
      <c r="H784" s="10" t="s">
        <v>778</v>
      </c>
      <c r="I784">
        <v>10</v>
      </c>
      <c r="J784" s="7">
        <v>10</v>
      </c>
      <c r="K784" s="7">
        <v>20</v>
      </c>
      <c r="L784" s="7">
        <v>25</v>
      </c>
    </row>
    <row r="785" spans="1:12">
      <c r="A785" t="s">
        <v>779</v>
      </c>
      <c r="B785" s="1">
        <f>_xlfn.XLOOKUP(A785,'VENDA MES'!A:A,'VENDA MES'!B:B,"0",0)/30</f>
        <v>0.9</v>
      </c>
      <c r="C785" s="1">
        <f>SUM(_xlfn.XLOOKUP(A785,'VENDA MES'!A:A,'VENDA MES'!B:B,0,0),_xlfn.XLOOKUP(A785,'VENDA MES'!E:E,'VENDA MES'!F:F,"0",0))/60</f>
        <v>1.0166666666666666</v>
      </c>
      <c r="D785" s="1">
        <f>SUM(_xlfn.XLOOKUP(A785,'VENDA MES'!A:A,'VENDA MES'!B:B,"0",0),_xlfn.XLOOKUP(MEDIDAS!A785,'VENDA MES'!E:E,'VENDA MES'!F:F,"0",0),_xlfn.XLOOKUP(A785,'VENDA MES'!H:H,'VENDA MES'!I:I,"0",0))/90</f>
        <v>1.211111111111111</v>
      </c>
      <c r="E785" s="1">
        <f>SUM(_xlfn.XLOOKUP(A785,'VENDA MES'!A:A,'VENDA MES'!B:B,"0",0),_xlfn.XLOOKUP(MEDIDAS!A785,'VENDA MES'!E:E,'VENDA MES'!F:F,"0",0),_xlfn.XLOOKUP(MEDIDAS!A785,'VENDA MES'!H:H,'VENDA MES'!I:I,"0",0),_xlfn.XLOOKUP(MEDIDAS!A785,'VENDA MES'!K:K,'VENDA MES'!L:L,"0",0))/120</f>
        <v>1.9333333333333333</v>
      </c>
      <c r="H785" s="10" t="s">
        <v>779</v>
      </c>
      <c r="I785">
        <v>36</v>
      </c>
      <c r="J785" s="7">
        <v>36</v>
      </c>
      <c r="K785" s="7">
        <v>72</v>
      </c>
      <c r="L785" s="7">
        <v>90</v>
      </c>
    </row>
    <row r="786" spans="1:12">
      <c r="A786" t="s">
        <v>781</v>
      </c>
      <c r="B786" s="1">
        <f>_xlfn.XLOOKUP(A786,'VENDA MES'!A:A,'VENDA MES'!B:B,"0",0)/30</f>
        <v>0.93333333333333335</v>
      </c>
      <c r="C786" s="1">
        <f>SUM(_xlfn.XLOOKUP(A786,'VENDA MES'!A:A,'VENDA MES'!B:B,0,0),_xlfn.XLOOKUP(A786,'VENDA MES'!E:E,'VENDA MES'!F:F,"0",0))/60</f>
        <v>0.8833333333333333</v>
      </c>
      <c r="D786" s="1">
        <f>SUM(_xlfn.XLOOKUP(A786,'VENDA MES'!A:A,'VENDA MES'!B:B,"0",0),_xlfn.XLOOKUP(MEDIDAS!A786,'VENDA MES'!E:E,'VENDA MES'!F:F,"0",0),_xlfn.XLOOKUP(A786,'VENDA MES'!H:H,'VENDA MES'!I:I,"0",0))/90</f>
        <v>1.0111111111111111</v>
      </c>
      <c r="E786" s="1">
        <f>SUM(_xlfn.XLOOKUP(A786,'VENDA MES'!A:A,'VENDA MES'!B:B,"0",0),_xlfn.XLOOKUP(MEDIDAS!A786,'VENDA MES'!E:E,'VENDA MES'!F:F,"0",0),_xlfn.XLOOKUP(MEDIDAS!A786,'VENDA MES'!H:H,'VENDA MES'!I:I,"0",0),_xlfn.XLOOKUP(MEDIDAS!A786,'VENDA MES'!K:K,'VENDA MES'!L:L,"0",0))/120</f>
        <v>1.2416666666666667</v>
      </c>
      <c r="H786" s="10" t="s">
        <v>781</v>
      </c>
      <c r="I786">
        <v>36</v>
      </c>
      <c r="J786" s="7">
        <v>36</v>
      </c>
      <c r="K786" s="7">
        <v>72</v>
      </c>
      <c r="L786" s="7">
        <v>90</v>
      </c>
    </row>
    <row r="787" spans="1:12">
      <c r="A787" t="s">
        <v>782</v>
      </c>
      <c r="B787" s="1">
        <f>_xlfn.XLOOKUP(A787,'VENDA MES'!A:A,'VENDA MES'!B:B,"0",0)/30</f>
        <v>0.5</v>
      </c>
      <c r="C787" s="1">
        <f>SUM(_xlfn.XLOOKUP(A787,'VENDA MES'!A:A,'VENDA MES'!B:B,0,0),_xlfn.XLOOKUP(A787,'VENDA MES'!E:E,'VENDA MES'!F:F,"0",0))/60</f>
        <v>0.95</v>
      </c>
      <c r="D787" s="1">
        <f>SUM(_xlfn.XLOOKUP(A787,'VENDA MES'!A:A,'VENDA MES'!B:B,"0",0),_xlfn.XLOOKUP(MEDIDAS!A787,'VENDA MES'!E:E,'VENDA MES'!F:F,"0",0),_xlfn.XLOOKUP(A787,'VENDA MES'!H:H,'VENDA MES'!I:I,"0",0))/90</f>
        <v>1.2222222222222223</v>
      </c>
      <c r="E787" s="1">
        <f>SUM(_xlfn.XLOOKUP(A787,'VENDA MES'!A:A,'VENDA MES'!B:B,"0",0),_xlfn.XLOOKUP(MEDIDAS!A787,'VENDA MES'!E:E,'VENDA MES'!F:F,"0",0),_xlfn.XLOOKUP(MEDIDAS!A787,'VENDA MES'!H:H,'VENDA MES'!I:I,"0",0),_xlfn.XLOOKUP(MEDIDAS!A787,'VENDA MES'!K:K,'VENDA MES'!L:L,"0",0))/120</f>
        <v>1.9</v>
      </c>
      <c r="H787" s="10" t="s">
        <v>782</v>
      </c>
      <c r="I787">
        <v>36</v>
      </c>
      <c r="J787" s="7">
        <v>36</v>
      </c>
      <c r="K787" s="7">
        <v>72</v>
      </c>
      <c r="L787" s="7">
        <v>90</v>
      </c>
    </row>
    <row r="788" spans="1:12">
      <c r="A788" t="s">
        <v>783</v>
      </c>
      <c r="B788" s="1">
        <f>_xlfn.XLOOKUP(A788,'VENDA MES'!A:A,'VENDA MES'!B:B,"0",0)/30</f>
        <v>0.66666666666666663</v>
      </c>
      <c r="C788" s="1">
        <f>SUM(_xlfn.XLOOKUP(A788,'VENDA MES'!A:A,'VENDA MES'!B:B,0,0),_xlfn.XLOOKUP(A788,'VENDA MES'!E:E,'VENDA MES'!F:F,"0",0))/60</f>
        <v>0.96666666666666667</v>
      </c>
      <c r="D788" s="1">
        <f>SUM(_xlfn.XLOOKUP(A788,'VENDA MES'!A:A,'VENDA MES'!B:B,"0",0),_xlfn.XLOOKUP(MEDIDAS!A788,'VENDA MES'!E:E,'VENDA MES'!F:F,"0",0),_xlfn.XLOOKUP(A788,'VENDA MES'!H:H,'VENDA MES'!I:I,"0",0))/90</f>
        <v>1.1000000000000001</v>
      </c>
      <c r="E788" s="1">
        <f>SUM(_xlfn.XLOOKUP(A788,'VENDA MES'!A:A,'VENDA MES'!B:B,"0",0),_xlfn.XLOOKUP(MEDIDAS!A788,'VENDA MES'!E:E,'VENDA MES'!F:F,"0",0),_xlfn.XLOOKUP(MEDIDAS!A788,'VENDA MES'!H:H,'VENDA MES'!I:I,"0",0),_xlfn.XLOOKUP(MEDIDAS!A788,'VENDA MES'!K:K,'VENDA MES'!L:L,"0",0))/120</f>
        <v>1.5</v>
      </c>
      <c r="H788" s="10" t="s">
        <v>783</v>
      </c>
      <c r="I788">
        <v>36</v>
      </c>
      <c r="J788" s="7">
        <v>36</v>
      </c>
      <c r="K788" s="7">
        <v>72</v>
      </c>
      <c r="L788" s="7">
        <v>90</v>
      </c>
    </row>
    <row r="789" spans="1:12">
      <c r="A789" t="s">
        <v>784</v>
      </c>
      <c r="B789" s="1">
        <f>_xlfn.XLOOKUP(A789,'VENDA MES'!A:A,'VENDA MES'!B:B,"0",0)/30</f>
        <v>1.2333333333333334</v>
      </c>
      <c r="C789" s="1">
        <f>SUM(_xlfn.XLOOKUP(A789,'VENDA MES'!A:A,'VENDA MES'!B:B,0,0),_xlfn.XLOOKUP(A789,'VENDA MES'!E:E,'VENDA MES'!F:F,"0",0))/60</f>
        <v>1.8</v>
      </c>
      <c r="D789" s="1">
        <f>SUM(_xlfn.XLOOKUP(A789,'VENDA MES'!A:A,'VENDA MES'!B:B,"0",0),_xlfn.XLOOKUP(MEDIDAS!A789,'VENDA MES'!E:E,'VENDA MES'!F:F,"0",0),_xlfn.XLOOKUP(A789,'VENDA MES'!H:H,'VENDA MES'!I:I,"0",0))/90</f>
        <v>1.8111111111111111</v>
      </c>
      <c r="E789" s="1">
        <f>SUM(_xlfn.XLOOKUP(A789,'VENDA MES'!A:A,'VENDA MES'!B:B,"0",0),_xlfn.XLOOKUP(MEDIDAS!A789,'VENDA MES'!E:E,'VENDA MES'!F:F,"0",0),_xlfn.XLOOKUP(MEDIDAS!A789,'VENDA MES'!H:H,'VENDA MES'!I:I,"0",0),_xlfn.XLOOKUP(MEDIDAS!A789,'VENDA MES'!K:K,'VENDA MES'!L:L,"0",0))/120</f>
        <v>1.7666666666666666</v>
      </c>
      <c r="H789" s="10" t="s">
        <v>784</v>
      </c>
      <c r="I789">
        <v>36</v>
      </c>
      <c r="J789" s="7">
        <v>36</v>
      </c>
      <c r="K789" s="7">
        <v>72</v>
      </c>
      <c r="L789" s="7">
        <v>90</v>
      </c>
    </row>
    <row r="790" spans="1:12">
      <c r="A790" t="s">
        <v>867</v>
      </c>
      <c r="B790" s="1">
        <f>_xlfn.XLOOKUP(A790,'VENDA MES'!A:A,'VENDA MES'!B:B,"0",0)/30</f>
        <v>0</v>
      </c>
      <c r="C790" s="1">
        <f>SUM(_xlfn.XLOOKUP(A790,'VENDA MES'!A:A,'VENDA MES'!B:B,0,0),_xlfn.XLOOKUP(A790,'VENDA MES'!E:E,'VENDA MES'!F:F,"0",0))/60</f>
        <v>0.6166666666666667</v>
      </c>
      <c r="D790" s="1">
        <f>SUM(_xlfn.XLOOKUP(A790,'VENDA MES'!A:A,'VENDA MES'!B:B,"0",0),_xlfn.XLOOKUP(MEDIDAS!A790,'VENDA MES'!E:E,'VENDA MES'!F:F,"0",0),_xlfn.XLOOKUP(A790,'VENDA MES'!H:H,'VENDA MES'!I:I,"0",0))/90</f>
        <v>0.82222222222222219</v>
      </c>
      <c r="E790" s="1">
        <f>SUM(_xlfn.XLOOKUP(A790,'VENDA MES'!A:A,'VENDA MES'!B:B,"0",0),_xlfn.XLOOKUP(MEDIDAS!A790,'VENDA MES'!E:E,'VENDA MES'!F:F,"0",0),_xlfn.XLOOKUP(MEDIDAS!A790,'VENDA MES'!H:H,'VENDA MES'!I:I,"0",0),_xlfn.XLOOKUP(MEDIDAS!A790,'VENDA MES'!K:K,'VENDA MES'!L:L,"0",0))/120</f>
        <v>1.2333333333333334</v>
      </c>
      <c r="H790" s="10" t="s">
        <v>867</v>
      </c>
      <c r="I790">
        <v>36</v>
      </c>
      <c r="J790" s="7">
        <v>36</v>
      </c>
      <c r="K790" s="7">
        <v>72</v>
      </c>
      <c r="L790" s="7">
        <v>90</v>
      </c>
    </row>
    <row r="791" spans="1:12">
      <c r="A791" t="s">
        <v>785</v>
      </c>
      <c r="B791" s="1">
        <f>_xlfn.XLOOKUP(A791,'VENDA MES'!A:A,'VENDA MES'!B:B,"0",0)/30</f>
        <v>1.2333333333333334</v>
      </c>
      <c r="C791" s="1">
        <f>SUM(_xlfn.XLOOKUP(A791,'VENDA MES'!A:A,'VENDA MES'!B:B,0,0),_xlfn.XLOOKUP(A791,'VENDA MES'!E:E,'VENDA MES'!F:F,"0",0))/60</f>
        <v>1.4166666666666667</v>
      </c>
      <c r="D791" s="1">
        <f>SUM(_xlfn.XLOOKUP(A791,'VENDA MES'!A:A,'VENDA MES'!B:B,"0",0),_xlfn.XLOOKUP(MEDIDAS!A791,'VENDA MES'!E:E,'VENDA MES'!F:F,"0",0),_xlfn.XLOOKUP(A791,'VENDA MES'!H:H,'VENDA MES'!I:I,"0",0))/90</f>
        <v>1.4777777777777779</v>
      </c>
      <c r="E791" s="1">
        <f>SUM(_xlfn.XLOOKUP(A791,'VENDA MES'!A:A,'VENDA MES'!B:B,"0",0),_xlfn.XLOOKUP(MEDIDAS!A791,'VENDA MES'!E:E,'VENDA MES'!F:F,"0",0),_xlfn.XLOOKUP(MEDIDAS!A791,'VENDA MES'!H:H,'VENDA MES'!I:I,"0",0),_xlfn.XLOOKUP(MEDIDAS!A791,'VENDA MES'!K:K,'VENDA MES'!L:L,"0",0))/120</f>
        <v>1.4916666666666667</v>
      </c>
      <c r="H791" s="10" t="s">
        <v>785</v>
      </c>
      <c r="I791">
        <v>36</v>
      </c>
      <c r="J791" s="7">
        <v>36</v>
      </c>
      <c r="K791" s="7">
        <v>72</v>
      </c>
      <c r="L791" s="7">
        <v>90</v>
      </c>
    </row>
    <row r="792" spans="1:12">
      <c r="A792" t="s">
        <v>786</v>
      </c>
      <c r="B792" s="1">
        <f>_xlfn.XLOOKUP(A792,'VENDA MES'!A:A,'VENDA MES'!B:B,"0",0)/30</f>
        <v>0.96666666666666667</v>
      </c>
      <c r="C792" s="1">
        <f>SUM(_xlfn.XLOOKUP(A792,'VENDA MES'!A:A,'VENDA MES'!B:B,0,0),_xlfn.XLOOKUP(A792,'VENDA MES'!E:E,'VENDA MES'!F:F,"0",0))/60</f>
        <v>1.55</v>
      </c>
      <c r="D792" s="1">
        <f>SUM(_xlfn.XLOOKUP(A792,'VENDA MES'!A:A,'VENDA MES'!B:B,"0",0),_xlfn.XLOOKUP(MEDIDAS!A792,'VENDA MES'!E:E,'VENDA MES'!F:F,"0",0),_xlfn.XLOOKUP(A792,'VENDA MES'!H:H,'VENDA MES'!I:I,"0",0))/90</f>
        <v>1.788888888888889</v>
      </c>
      <c r="E792" s="1">
        <f>SUM(_xlfn.XLOOKUP(A792,'VENDA MES'!A:A,'VENDA MES'!B:B,"0",0),_xlfn.XLOOKUP(MEDIDAS!A792,'VENDA MES'!E:E,'VENDA MES'!F:F,"0",0),_xlfn.XLOOKUP(MEDIDAS!A792,'VENDA MES'!H:H,'VENDA MES'!I:I,"0",0),_xlfn.XLOOKUP(MEDIDAS!A792,'VENDA MES'!K:K,'VENDA MES'!L:L,"0",0))/120</f>
        <v>1.675</v>
      </c>
      <c r="H792" s="10" t="s">
        <v>786</v>
      </c>
      <c r="I792">
        <v>36</v>
      </c>
      <c r="J792" s="7">
        <v>36</v>
      </c>
      <c r="K792" s="7">
        <v>72</v>
      </c>
      <c r="L792" s="7">
        <v>90</v>
      </c>
    </row>
    <row r="793" spans="1:12">
      <c r="A793" t="s">
        <v>787</v>
      </c>
      <c r="B793" s="1">
        <f>_xlfn.XLOOKUP(A793,'VENDA MES'!A:A,'VENDA MES'!B:B,"0",0)/30</f>
        <v>0.33333333333333331</v>
      </c>
      <c r="C793" s="1">
        <f>SUM(_xlfn.XLOOKUP(A793,'VENDA MES'!A:A,'VENDA MES'!B:B,0,0),_xlfn.XLOOKUP(A793,'VENDA MES'!E:E,'VENDA MES'!F:F,"0",0))/60</f>
        <v>1.4</v>
      </c>
      <c r="D793" s="1">
        <f>SUM(_xlfn.XLOOKUP(A793,'VENDA MES'!A:A,'VENDA MES'!B:B,"0",0),_xlfn.XLOOKUP(MEDIDAS!A793,'VENDA MES'!E:E,'VENDA MES'!F:F,"0",0),_xlfn.XLOOKUP(A793,'VENDA MES'!H:H,'VENDA MES'!I:I,"0",0))/90</f>
        <v>1.1888888888888889</v>
      </c>
      <c r="E793" s="1">
        <f>SUM(_xlfn.XLOOKUP(A793,'VENDA MES'!A:A,'VENDA MES'!B:B,"0",0),_xlfn.XLOOKUP(MEDIDAS!A793,'VENDA MES'!E:E,'VENDA MES'!F:F,"0",0),_xlfn.XLOOKUP(MEDIDAS!A793,'VENDA MES'!H:H,'VENDA MES'!I:I,"0",0),_xlfn.XLOOKUP(MEDIDAS!A793,'VENDA MES'!K:K,'VENDA MES'!L:L,"0",0))/120</f>
        <v>1.6666666666666667</v>
      </c>
      <c r="H793" s="10" t="s">
        <v>787</v>
      </c>
      <c r="I793">
        <v>36</v>
      </c>
      <c r="J793" s="7">
        <v>36</v>
      </c>
      <c r="K793" s="7">
        <v>72</v>
      </c>
      <c r="L793" s="7">
        <v>90</v>
      </c>
    </row>
    <row r="794" spans="1:12">
      <c r="A794" t="s">
        <v>788</v>
      </c>
      <c r="B794" s="1">
        <f>_xlfn.XLOOKUP(A794,'VENDA MES'!A:A,'VENDA MES'!B:B,"0",0)/30</f>
        <v>1.0666666666666667</v>
      </c>
      <c r="C794" s="1">
        <f>SUM(_xlfn.XLOOKUP(A794,'VENDA MES'!A:A,'VENDA MES'!B:B,0,0),_xlfn.XLOOKUP(A794,'VENDA MES'!E:E,'VENDA MES'!F:F,"0",0))/60</f>
        <v>1.3333333333333333</v>
      </c>
      <c r="D794" s="1">
        <f>SUM(_xlfn.XLOOKUP(A794,'VENDA MES'!A:A,'VENDA MES'!B:B,"0",0),_xlfn.XLOOKUP(MEDIDAS!A794,'VENDA MES'!E:E,'VENDA MES'!F:F,"0",0),_xlfn.XLOOKUP(A794,'VENDA MES'!H:H,'VENDA MES'!I:I,"0",0))/90</f>
        <v>1.3222222222222222</v>
      </c>
      <c r="E794" s="1">
        <f>SUM(_xlfn.XLOOKUP(A794,'VENDA MES'!A:A,'VENDA MES'!B:B,"0",0),_xlfn.XLOOKUP(MEDIDAS!A794,'VENDA MES'!E:E,'VENDA MES'!F:F,"0",0),_xlfn.XLOOKUP(MEDIDAS!A794,'VENDA MES'!H:H,'VENDA MES'!I:I,"0",0),_xlfn.XLOOKUP(MEDIDAS!A794,'VENDA MES'!K:K,'VENDA MES'!L:L,"0",0))/120</f>
        <v>1.45</v>
      </c>
      <c r="H794" s="10" t="s">
        <v>788</v>
      </c>
      <c r="I794">
        <v>36</v>
      </c>
      <c r="J794" s="7">
        <v>36</v>
      </c>
      <c r="K794" s="7">
        <v>72</v>
      </c>
      <c r="L794" s="7">
        <v>90</v>
      </c>
    </row>
    <row r="795" spans="1:12">
      <c r="A795" t="s">
        <v>789</v>
      </c>
      <c r="B795" s="1">
        <f>_xlfn.XLOOKUP(A795,'VENDA MES'!A:A,'VENDA MES'!B:B,"0",0)/30</f>
        <v>0.4</v>
      </c>
      <c r="C795" s="1">
        <f>SUM(_xlfn.XLOOKUP(A795,'VENDA MES'!A:A,'VENDA MES'!B:B,0,0),_xlfn.XLOOKUP(A795,'VENDA MES'!E:E,'VENDA MES'!F:F,"0",0))/60</f>
        <v>1.5166666666666666</v>
      </c>
      <c r="D795" s="1">
        <f>SUM(_xlfn.XLOOKUP(A795,'VENDA MES'!A:A,'VENDA MES'!B:B,"0",0),_xlfn.XLOOKUP(MEDIDAS!A795,'VENDA MES'!E:E,'VENDA MES'!F:F,"0",0),_xlfn.XLOOKUP(A795,'VENDA MES'!H:H,'VENDA MES'!I:I,"0",0))/90</f>
        <v>1.5333333333333334</v>
      </c>
      <c r="E795" s="1">
        <f>SUM(_xlfn.XLOOKUP(A795,'VENDA MES'!A:A,'VENDA MES'!B:B,"0",0),_xlfn.XLOOKUP(MEDIDAS!A795,'VENDA MES'!E:E,'VENDA MES'!F:F,"0",0),_xlfn.XLOOKUP(MEDIDAS!A795,'VENDA MES'!H:H,'VENDA MES'!I:I,"0",0),_xlfn.XLOOKUP(MEDIDAS!A795,'VENDA MES'!K:K,'VENDA MES'!L:L,"0",0))/120</f>
        <v>1.825</v>
      </c>
      <c r="H795" s="10" t="s">
        <v>789</v>
      </c>
      <c r="I795">
        <v>24</v>
      </c>
      <c r="J795" s="7">
        <v>24</v>
      </c>
      <c r="K795" s="7">
        <v>48</v>
      </c>
      <c r="L795" s="7">
        <v>60</v>
      </c>
    </row>
    <row r="796" spans="1:12">
      <c r="A796" t="s">
        <v>790</v>
      </c>
      <c r="B796" s="1">
        <f>_xlfn.XLOOKUP(A796,'VENDA MES'!A:A,'VENDA MES'!B:B,"0",0)/30</f>
        <v>0.8666666666666667</v>
      </c>
      <c r="C796" s="1">
        <f>SUM(_xlfn.XLOOKUP(A796,'VENDA MES'!A:A,'VENDA MES'!B:B,0,0),_xlfn.XLOOKUP(A796,'VENDA MES'!E:E,'VENDA MES'!F:F,"0",0))/60</f>
        <v>1.3333333333333333</v>
      </c>
      <c r="D796" s="1">
        <f>SUM(_xlfn.XLOOKUP(A796,'VENDA MES'!A:A,'VENDA MES'!B:B,"0",0),_xlfn.XLOOKUP(MEDIDAS!A796,'VENDA MES'!E:E,'VENDA MES'!F:F,"0",0),_xlfn.XLOOKUP(A796,'VENDA MES'!H:H,'VENDA MES'!I:I,"0",0))/90</f>
        <v>1.2444444444444445</v>
      </c>
      <c r="E796" s="1">
        <f>SUM(_xlfn.XLOOKUP(A796,'VENDA MES'!A:A,'VENDA MES'!B:B,"0",0),_xlfn.XLOOKUP(MEDIDAS!A796,'VENDA MES'!E:E,'VENDA MES'!F:F,"0",0),_xlfn.XLOOKUP(MEDIDAS!A796,'VENDA MES'!H:H,'VENDA MES'!I:I,"0",0),_xlfn.XLOOKUP(MEDIDAS!A796,'VENDA MES'!K:K,'VENDA MES'!L:L,"0",0))/120</f>
        <v>1.2833333333333334</v>
      </c>
      <c r="H796" s="10" t="s">
        <v>790</v>
      </c>
      <c r="I796">
        <v>24</v>
      </c>
      <c r="J796" s="7">
        <v>24</v>
      </c>
      <c r="K796" s="7">
        <v>48</v>
      </c>
      <c r="L796" s="7">
        <v>60</v>
      </c>
    </row>
    <row r="797" spans="1:12">
      <c r="A797" t="s">
        <v>792</v>
      </c>
      <c r="B797" s="1">
        <f>_xlfn.XLOOKUP(A797,'VENDA MES'!A:A,'VENDA MES'!B:B,"0",0)/30</f>
        <v>0.8666666666666667</v>
      </c>
      <c r="C797" s="1">
        <f>SUM(_xlfn.XLOOKUP(A797,'VENDA MES'!A:A,'VENDA MES'!B:B,0,0),_xlfn.XLOOKUP(A797,'VENDA MES'!E:E,'VENDA MES'!F:F,"0",0))/60</f>
        <v>0.55000000000000004</v>
      </c>
      <c r="D797" s="1">
        <f>SUM(_xlfn.XLOOKUP(A797,'VENDA MES'!A:A,'VENDA MES'!B:B,"0",0),_xlfn.XLOOKUP(MEDIDAS!A797,'VENDA MES'!E:E,'VENDA MES'!F:F,"0",0),_xlfn.XLOOKUP(A797,'VENDA MES'!H:H,'VENDA MES'!I:I,"0",0))/90</f>
        <v>1.0444444444444445</v>
      </c>
      <c r="E797" s="1">
        <f>SUM(_xlfn.XLOOKUP(A797,'VENDA MES'!A:A,'VENDA MES'!B:B,"0",0),_xlfn.XLOOKUP(MEDIDAS!A797,'VENDA MES'!E:E,'VENDA MES'!F:F,"0",0),_xlfn.XLOOKUP(MEDIDAS!A797,'VENDA MES'!H:H,'VENDA MES'!I:I,"0",0),_xlfn.XLOOKUP(MEDIDAS!A797,'VENDA MES'!K:K,'VENDA MES'!L:L,"0",0))/120</f>
        <v>1.4583333333333333</v>
      </c>
      <c r="H797" s="10" t="s">
        <v>792</v>
      </c>
      <c r="I797">
        <v>24</v>
      </c>
      <c r="J797" s="7">
        <v>24</v>
      </c>
      <c r="K797" s="7">
        <v>48</v>
      </c>
      <c r="L797" s="7">
        <v>60</v>
      </c>
    </row>
    <row r="798" spans="1:12">
      <c r="A798" t="s">
        <v>793</v>
      </c>
      <c r="B798" s="1">
        <f>_xlfn.XLOOKUP(A798,'VENDA MES'!A:A,'VENDA MES'!B:B,"0",0)/30</f>
        <v>0.66666666666666663</v>
      </c>
      <c r="C798" s="1">
        <f>SUM(_xlfn.XLOOKUP(A798,'VENDA MES'!A:A,'VENDA MES'!B:B,0,0),_xlfn.XLOOKUP(A798,'VENDA MES'!E:E,'VENDA MES'!F:F,"0",0))/60</f>
        <v>1.1000000000000001</v>
      </c>
      <c r="D798" s="1">
        <f>SUM(_xlfn.XLOOKUP(A798,'VENDA MES'!A:A,'VENDA MES'!B:B,"0",0),_xlfn.XLOOKUP(MEDIDAS!A798,'VENDA MES'!E:E,'VENDA MES'!F:F,"0",0),_xlfn.XLOOKUP(A798,'VENDA MES'!H:H,'VENDA MES'!I:I,"0",0))/90</f>
        <v>1.3888888888888888</v>
      </c>
      <c r="E798" s="1">
        <f>SUM(_xlfn.XLOOKUP(A798,'VENDA MES'!A:A,'VENDA MES'!B:B,"0",0),_xlfn.XLOOKUP(MEDIDAS!A798,'VENDA MES'!E:E,'VENDA MES'!F:F,"0",0),_xlfn.XLOOKUP(MEDIDAS!A798,'VENDA MES'!H:H,'VENDA MES'!I:I,"0",0),_xlfn.XLOOKUP(MEDIDAS!A798,'VENDA MES'!K:K,'VENDA MES'!L:L,"0",0))/120</f>
        <v>2.1666666666666665</v>
      </c>
      <c r="H798" s="10" t="s">
        <v>793</v>
      </c>
      <c r="I798">
        <v>24</v>
      </c>
      <c r="J798" s="7">
        <v>24</v>
      </c>
      <c r="K798" s="7">
        <v>48</v>
      </c>
      <c r="L798" s="7">
        <v>60</v>
      </c>
    </row>
    <row r="799" spans="1:12">
      <c r="A799" t="s">
        <v>794</v>
      </c>
      <c r="B799" s="1">
        <f>_xlfn.XLOOKUP(A799,'VENDA MES'!A:A,'VENDA MES'!B:B,"0",0)/30</f>
        <v>0.83333333333333337</v>
      </c>
      <c r="C799" s="1">
        <f>SUM(_xlfn.XLOOKUP(A799,'VENDA MES'!A:A,'VENDA MES'!B:B,0,0),_xlfn.XLOOKUP(A799,'VENDA MES'!E:E,'VENDA MES'!F:F,"0",0))/60</f>
        <v>1.0166666666666666</v>
      </c>
      <c r="D799" s="1">
        <f>SUM(_xlfn.XLOOKUP(A799,'VENDA MES'!A:A,'VENDA MES'!B:B,"0",0),_xlfn.XLOOKUP(MEDIDAS!A799,'VENDA MES'!E:E,'VENDA MES'!F:F,"0",0),_xlfn.XLOOKUP(A799,'VENDA MES'!H:H,'VENDA MES'!I:I,"0",0))/90</f>
        <v>1.4111111111111112</v>
      </c>
      <c r="E799" s="1">
        <f>SUM(_xlfn.XLOOKUP(A799,'VENDA MES'!A:A,'VENDA MES'!B:B,"0",0),_xlfn.XLOOKUP(MEDIDAS!A799,'VENDA MES'!E:E,'VENDA MES'!F:F,"0",0),_xlfn.XLOOKUP(MEDIDAS!A799,'VENDA MES'!H:H,'VENDA MES'!I:I,"0",0),_xlfn.XLOOKUP(MEDIDAS!A799,'VENDA MES'!K:K,'VENDA MES'!L:L,"0",0))/120</f>
        <v>1.4083333333333334</v>
      </c>
      <c r="H799" s="10" t="s">
        <v>794</v>
      </c>
      <c r="I799">
        <v>24</v>
      </c>
      <c r="J799" s="7">
        <v>24</v>
      </c>
      <c r="K799" s="7">
        <v>48</v>
      </c>
      <c r="L799" s="7">
        <v>60</v>
      </c>
    </row>
    <row r="800" spans="1:12">
      <c r="A800" t="s">
        <v>878</v>
      </c>
      <c r="B800" s="1">
        <f>_xlfn.XLOOKUP(A800,'VENDA MES'!A:A,'VENDA MES'!B:B,"0",0)/30</f>
        <v>0</v>
      </c>
      <c r="C800" s="1">
        <f>SUM(_xlfn.XLOOKUP(A800,'VENDA MES'!A:A,'VENDA MES'!B:B,0,0),_xlfn.XLOOKUP(A800,'VENDA MES'!E:E,'VENDA MES'!F:F,"0",0))/60</f>
        <v>1.0666666666666667</v>
      </c>
      <c r="D800" s="1">
        <f>SUM(_xlfn.XLOOKUP(A800,'VENDA MES'!A:A,'VENDA MES'!B:B,"0",0),_xlfn.XLOOKUP(MEDIDAS!A800,'VENDA MES'!E:E,'VENDA MES'!F:F,"0",0),_xlfn.XLOOKUP(A800,'VENDA MES'!H:H,'VENDA MES'!I:I,"0",0))/90</f>
        <v>1.4777777777777779</v>
      </c>
      <c r="E800" s="1">
        <f>SUM(_xlfn.XLOOKUP(A800,'VENDA MES'!A:A,'VENDA MES'!B:B,"0",0),_xlfn.XLOOKUP(MEDIDAS!A800,'VENDA MES'!E:E,'VENDA MES'!F:F,"0",0),_xlfn.XLOOKUP(MEDIDAS!A800,'VENDA MES'!H:H,'VENDA MES'!I:I,"0",0),_xlfn.XLOOKUP(MEDIDAS!A800,'VENDA MES'!K:K,'VENDA MES'!L:L,"0",0))/120</f>
        <v>1.575</v>
      </c>
      <c r="H800" s="10" t="s">
        <v>878</v>
      </c>
      <c r="I800">
        <v>24</v>
      </c>
      <c r="J800" s="7">
        <v>24</v>
      </c>
      <c r="K800" s="7">
        <v>48</v>
      </c>
      <c r="L800" s="7">
        <v>60</v>
      </c>
    </row>
    <row r="801" spans="1:12">
      <c r="A801" t="s">
        <v>795</v>
      </c>
      <c r="B801" s="1">
        <f>_xlfn.XLOOKUP(A801,'VENDA MES'!A:A,'VENDA MES'!B:B,"0",0)/30</f>
        <v>1.6</v>
      </c>
      <c r="C801" s="1">
        <f>SUM(_xlfn.XLOOKUP(A801,'VENDA MES'!A:A,'VENDA MES'!B:B,0,0),_xlfn.XLOOKUP(A801,'VENDA MES'!E:E,'VENDA MES'!F:F,"0",0))/60</f>
        <v>2.0666666666666669</v>
      </c>
      <c r="D801" s="1">
        <f>SUM(_xlfn.XLOOKUP(A801,'VENDA MES'!A:A,'VENDA MES'!B:B,"0",0),_xlfn.XLOOKUP(MEDIDAS!A801,'VENDA MES'!E:E,'VENDA MES'!F:F,"0",0),_xlfn.XLOOKUP(A801,'VENDA MES'!H:H,'VENDA MES'!I:I,"0",0))/90</f>
        <v>1.711111111111111</v>
      </c>
      <c r="E801" s="1">
        <f>SUM(_xlfn.XLOOKUP(A801,'VENDA MES'!A:A,'VENDA MES'!B:B,"0",0),_xlfn.XLOOKUP(MEDIDAS!A801,'VENDA MES'!E:E,'VENDA MES'!F:F,"0",0),_xlfn.XLOOKUP(MEDIDAS!A801,'VENDA MES'!H:H,'VENDA MES'!I:I,"0",0),_xlfn.XLOOKUP(MEDIDAS!A801,'VENDA MES'!K:K,'VENDA MES'!L:L,"0",0))/120</f>
        <v>1.575</v>
      </c>
      <c r="H801" s="10" t="s">
        <v>795</v>
      </c>
      <c r="I801">
        <v>24</v>
      </c>
      <c r="J801" s="7">
        <v>24</v>
      </c>
      <c r="K801" s="7">
        <v>48</v>
      </c>
      <c r="L801" s="7">
        <v>60</v>
      </c>
    </row>
    <row r="802" spans="1:12">
      <c r="A802" t="s">
        <v>796</v>
      </c>
      <c r="B802" s="1">
        <f>_xlfn.XLOOKUP(A802,'VENDA MES'!A:A,'VENDA MES'!B:B,"0",0)/30</f>
        <v>0.5</v>
      </c>
      <c r="C802" s="1">
        <f>SUM(_xlfn.XLOOKUP(A802,'VENDA MES'!A:A,'VENDA MES'!B:B,0,0),_xlfn.XLOOKUP(A802,'VENDA MES'!E:E,'VENDA MES'!F:F,"0",0))/60</f>
        <v>1.1333333333333333</v>
      </c>
      <c r="D802" s="1">
        <f>SUM(_xlfn.XLOOKUP(A802,'VENDA MES'!A:A,'VENDA MES'!B:B,"0",0),_xlfn.XLOOKUP(MEDIDAS!A802,'VENDA MES'!E:E,'VENDA MES'!F:F,"0",0),_xlfn.XLOOKUP(A802,'VENDA MES'!H:H,'VENDA MES'!I:I,"0",0))/90</f>
        <v>1.3333333333333333</v>
      </c>
      <c r="E802" s="1">
        <f>SUM(_xlfn.XLOOKUP(A802,'VENDA MES'!A:A,'VENDA MES'!B:B,"0",0),_xlfn.XLOOKUP(MEDIDAS!A802,'VENDA MES'!E:E,'VENDA MES'!F:F,"0",0),_xlfn.XLOOKUP(MEDIDAS!A802,'VENDA MES'!H:H,'VENDA MES'!I:I,"0",0),_xlfn.XLOOKUP(MEDIDAS!A802,'VENDA MES'!K:K,'VENDA MES'!L:L,"0",0))/120</f>
        <v>1.5333333333333334</v>
      </c>
      <c r="H802" s="10" t="s">
        <v>796</v>
      </c>
      <c r="I802">
        <v>24</v>
      </c>
      <c r="J802" s="7">
        <v>24</v>
      </c>
      <c r="K802" s="7">
        <v>48</v>
      </c>
      <c r="L802" s="7">
        <v>60</v>
      </c>
    </row>
    <row r="803" spans="1:12">
      <c r="A803" t="s">
        <v>797</v>
      </c>
      <c r="B803" s="1">
        <f>_xlfn.XLOOKUP(A803,'VENDA MES'!A:A,'VENDA MES'!B:B,"0",0)/30</f>
        <v>1.1333333333333333</v>
      </c>
      <c r="C803" s="1">
        <f>SUM(_xlfn.XLOOKUP(A803,'VENDA MES'!A:A,'VENDA MES'!B:B,0,0),_xlfn.XLOOKUP(A803,'VENDA MES'!E:E,'VENDA MES'!F:F,"0",0))/60</f>
        <v>0.85</v>
      </c>
      <c r="D803" s="1">
        <f>SUM(_xlfn.XLOOKUP(A803,'VENDA MES'!A:A,'VENDA MES'!B:B,"0",0),_xlfn.XLOOKUP(MEDIDAS!A803,'VENDA MES'!E:E,'VENDA MES'!F:F,"0",0),_xlfn.XLOOKUP(A803,'VENDA MES'!H:H,'VENDA MES'!I:I,"0",0))/90</f>
        <v>1.1222222222222222</v>
      </c>
      <c r="E803" s="1">
        <f>SUM(_xlfn.XLOOKUP(A803,'VENDA MES'!A:A,'VENDA MES'!B:B,"0",0),_xlfn.XLOOKUP(MEDIDAS!A803,'VENDA MES'!E:E,'VENDA MES'!F:F,"0",0),_xlfn.XLOOKUP(MEDIDAS!A803,'VENDA MES'!H:H,'VENDA MES'!I:I,"0",0),_xlfn.XLOOKUP(MEDIDAS!A803,'VENDA MES'!K:K,'VENDA MES'!L:L,"0",0))/120</f>
        <v>1.875</v>
      </c>
      <c r="H803" s="10" t="s">
        <v>797</v>
      </c>
      <c r="I803">
        <v>24</v>
      </c>
      <c r="J803" s="7">
        <v>24</v>
      </c>
      <c r="K803" s="7">
        <v>48</v>
      </c>
      <c r="L803" s="7">
        <v>60</v>
      </c>
    </row>
    <row r="804" spans="1:12">
      <c r="A804" t="s">
        <v>798</v>
      </c>
      <c r="B804" s="1">
        <f>_xlfn.XLOOKUP(A804,'VENDA MES'!A:A,'VENDA MES'!B:B,"0",0)/30</f>
        <v>0.9</v>
      </c>
      <c r="C804" s="1">
        <f>SUM(_xlfn.XLOOKUP(A804,'VENDA MES'!A:A,'VENDA MES'!B:B,0,0),_xlfn.XLOOKUP(A804,'VENDA MES'!E:E,'VENDA MES'!F:F,"0",0))/60</f>
        <v>1.3333333333333333</v>
      </c>
      <c r="D804" s="1">
        <f>SUM(_xlfn.XLOOKUP(A804,'VENDA MES'!A:A,'VENDA MES'!B:B,"0",0),_xlfn.XLOOKUP(MEDIDAS!A804,'VENDA MES'!E:E,'VENDA MES'!F:F,"0",0),_xlfn.XLOOKUP(A804,'VENDA MES'!H:H,'VENDA MES'!I:I,"0",0))/90</f>
        <v>1.0888888888888888</v>
      </c>
      <c r="E804" s="1">
        <f>SUM(_xlfn.XLOOKUP(A804,'VENDA MES'!A:A,'VENDA MES'!B:B,"0",0),_xlfn.XLOOKUP(MEDIDAS!A804,'VENDA MES'!E:E,'VENDA MES'!F:F,"0",0),_xlfn.XLOOKUP(MEDIDAS!A804,'VENDA MES'!H:H,'VENDA MES'!I:I,"0",0),_xlfn.XLOOKUP(MEDIDAS!A804,'VENDA MES'!K:K,'VENDA MES'!L:L,"0",0))/120</f>
        <v>1.2583333333333333</v>
      </c>
      <c r="H804" s="10" t="s">
        <v>798</v>
      </c>
      <c r="I804">
        <v>24</v>
      </c>
      <c r="J804" s="7">
        <v>24</v>
      </c>
      <c r="K804" s="7">
        <v>48</v>
      </c>
      <c r="L804" s="7">
        <v>60</v>
      </c>
    </row>
    <row r="805" spans="1:12">
      <c r="A805" t="s">
        <v>799</v>
      </c>
      <c r="B805" s="1">
        <f>_xlfn.XLOOKUP(A805,'VENDA MES'!A:A,'VENDA MES'!B:B,"0",0)/30</f>
        <v>0.13333333333333333</v>
      </c>
      <c r="C805" s="1">
        <f>SUM(_xlfn.XLOOKUP(A805,'VENDA MES'!A:A,'VENDA MES'!B:B,0,0),_xlfn.XLOOKUP(A805,'VENDA MES'!E:E,'VENDA MES'!F:F,"0",0))/60</f>
        <v>0.8</v>
      </c>
      <c r="D805" s="1">
        <f>SUM(_xlfn.XLOOKUP(A805,'VENDA MES'!A:A,'VENDA MES'!B:B,"0",0),_xlfn.XLOOKUP(MEDIDAS!A805,'VENDA MES'!E:E,'VENDA MES'!F:F,"0",0),_xlfn.XLOOKUP(A805,'VENDA MES'!H:H,'VENDA MES'!I:I,"0",0))/90</f>
        <v>1.3</v>
      </c>
      <c r="E805" s="1">
        <f>SUM(_xlfn.XLOOKUP(A805,'VENDA MES'!A:A,'VENDA MES'!B:B,"0",0),_xlfn.XLOOKUP(MEDIDAS!A805,'VENDA MES'!E:E,'VENDA MES'!F:F,"0",0),_xlfn.XLOOKUP(MEDIDAS!A805,'VENDA MES'!H:H,'VENDA MES'!I:I,"0",0),_xlfn.XLOOKUP(MEDIDAS!A805,'VENDA MES'!K:K,'VENDA MES'!L:L,"0",0))/120</f>
        <v>1.7749999999999999</v>
      </c>
      <c r="H805" s="10" t="s">
        <v>799</v>
      </c>
      <c r="I805">
        <v>14</v>
      </c>
      <c r="J805" s="7">
        <v>14</v>
      </c>
      <c r="K805" s="7">
        <v>28</v>
      </c>
      <c r="L805" s="7">
        <v>35</v>
      </c>
    </row>
    <row r="806" spans="1:12">
      <c r="A806" t="s">
        <v>800</v>
      </c>
      <c r="B806" s="1">
        <f>_xlfn.XLOOKUP(A806,'VENDA MES'!A:A,'VENDA MES'!B:B,"0",0)/30</f>
        <v>0.66666666666666663</v>
      </c>
      <c r="C806" s="1">
        <f>SUM(_xlfn.XLOOKUP(A806,'VENDA MES'!A:A,'VENDA MES'!B:B,0,0),_xlfn.XLOOKUP(A806,'VENDA MES'!E:E,'VENDA MES'!F:F,"0",0))/60</f>
        <v>0.76666666666666672</v>
      </c>
      <c r="D806" s="1">
        <f>SUM(_xlfn.XLOOKUP(A806,'VENDA MES'!A:A,'VENDA MES'!B:B,"0",0),_xlfn.XLOOKUP(MEDIDAS!A806,'VENDA MES'!E:E,'VENDA MES'!F:F,"0",0),_xlfn.XLOOKUP(A806,'VENDA MES'!H:H,'VENDA MES'!I:I,"0",0))/90</f>
        <v>1</v>
      </c>
      <c r="E806" s="1">
        <f>SUM(_xlfn.XLOOKUP(A806,'VENDA MES'!A:A,'VENDA MES'!B:B,"0",0),_xlfn.XLOOKUP(MEDIDAS!A806,'VENDA MES'!E:E,'VENDA MES'!F:F,"0",0),_xlfn.XLOOKUP(MEDIDAS!A806,'VENDA MES'!H:H,'VENDA MES'!I:I,"0",0),_xlfn.XLOOKUP(MEDIDAS!A806,'VENDA MES'!K:K,'VENDA MES'!L:L,"0",0))/120</f>
        <v>1.4750000000000001</v>
      </c>
      <c r="H806" s="10" t="s">
        <v>800</v>
      </c>
      <c r="I806">
        <v>14</v>
      </c>
      <c r="J806" s="7">
        <v>14</v>
      </c>
      <c r="K806" s="7">
        <v>28</v>
      </c>
      <c r="L806" s="7">
        <v>35</v>
      </c>
    </row>
    <row r="807" spans="1:12">
      <c r="A807" t="s">
        <v>801</v>
      </c>
      <c r="B807" s="1">
        <f>_xlfn.XLOOKUP(A807,'VENDA MES'!A:A,'VENDA MES'!B:B,"0",0)/30</f>
        <v>0.8</v>
      </c>
      <c r="C807" s="1">
        <f>SUM(_xlfn.XLOOKUP(A807,'VENDA MES'!A:A,'VENDA MES'!B:B,0,0),_xlfn.XLOOKUP(A807,'VENDA MES'!E:E,'VENDA MES'!F:F,"0",0))/60</f>
        <v>1.3833333333333333</v>
      </c>
      <c r="D807" s="1">
        <f>SUM(_xlfn.XLOOKUP(A807,'VENDA MES'!A:A,'VENDA MES'!B:B,"0",0),_xlfn.XLOOKUP(MEDIDAS!A807,'VENDA MES'!E:E,'VENDA MES'!F:F,"0",0),_xlfn.XLOOKUP(A807,'VENDA MES'!H:H,'VENDA MES'!I:I,"0",0))/90</f>
        <v>1.5444444444444445</v>
      </c>
      <c r="E807" s="1">
        <f>SUM(_xlfn.XLOOKUP(A807,'VENDA MES'!A:A,'VENDA MES'!B:B,"0",0),_xlfn.XLOOKUP(MEDIDAS!A807,'VENDA MES'!E:E,'VENDA MES'!F:F,"0",0),_xlfn.XLOOKUP(MEDIDAS!A807,'VENDA MES'!H:H,'VENDA MES'!I:I,"0",0),_xlfn.XLOOKUP(MEDIDAS!A807,'VENDA MES'!K:K,'VENDA MES'!L:L,"0",0))/120</f>
        <v>1.95</v>
      </c>
      <c r="H807" s="10" t="s">
        <v>801</v>
      </c>
      <c r="I807">
        <v>14</v>
      </c>
      <c r="J807" s="7">
        <v>14</v>
      </c>
      <c r="K807" s="7">
        <v>28</v>
      </c>
      <c r="L807" s="7">
        <v>35</v>
      </c>
    </row>
    <row r="808" spans="1:12">
      <c r="A808" t="s">
        <v>803</v>
      </c>
      <c r="B808" s="1">
        <f>_xlfn.XLOOKUP(A808,'VENDA MES'!A:A,'VENDA MES'!B:B,"0",0)/30</f>
        <v>1.0333333333333334</v>
      </c>
      <c r="C808" s="1">
        <f>SUM(_xlfn.XLOOKUP(A808,'VENDA MES'!A:A,'VENDA MES'!B:B,0,0),_xlfn.XLOOKUP(A808,'VENDA MES'!E:E,'VENDA MES'!F:F,"0",0))/60</f>
        <v>1.3833333333333333</v>
      </c>
      <c r="D808" s="1">
        <f>SUM(_xlfn.XLOOKUP(A808,'VENDA MES'!A:A,'VENDA MES'!B:B,"0",0),_xlfn.XLOOKUP(MEDIDAS!A808,'VENDA MES'!E:E,'VENDA MES'!F:F,"0",0),_xlfn.XLOOKUP(A808,'VENDA MES'!H:H,'VENDA MES'!I:I,"0",0))/90</f>
        <v>0.98888888888888893</v>
      </c>
      <c r="E808" s="1">
        <f>SUM(_xlfn.XLOOKUP(A808,'VENDA MES'!A:A,'VENDA MES'!B:B,"0",0),_xlfn.XLOOKUP(MEDIDAS!A808,'VENDA MES'!E:E,'VENDA MES'!F:F,"0",0),_xlfn.XLOOKUP(MEDIDAS!A808,'VENDA MES'!H:H,'VENDA MES'!I:I,"0",0),_xlfn.XLOOKUP(MEDIDAS!A808,'VENDA MES'!K:K,'VENDA MES'!L:L,"0",0))/120</f>
        <v>1.4083333333333334</v>
      </c>
      <c r="H808" s="10" t="s">
        <v>803</v>
      </c>
      <c r="I808">
        <v>14</v>
      </c>
      <c r="J808" s="7">
        <v>14</v>
      </c>
      <c r="K808" s="7">
        <v>28</v>
      </c>
      <c r="L808" s="7">
        <v>35</v>
      </c>
    </row>
    <row r="809" spans="1:12">
      <c r="A809" t="s">
        <v>804</v>
      </c>
      <c r="B809" s="1">
        <f>_xlfn.XLOOKUP(A809,'VENDA MES'!A:A,'VENDA MES'!B:B,"0",0)/30</f>
        <v>1.2333333333333334</v>
      </c>
      <c r="C809" s="1">
        <f>SUM(_xlfn.XLOOKUP(A809,'VENDA MES'!A:A,'VENDA MES'!B:B,0,0),_xlfn.XLOOKUP(A809,'VENDA MES'!E:E,'VENDA MES'!F:F,"0",0))/60</f>
        <v>1.55</v>
      </c>
      <c r="D809" s="1">
        <f>SUM(_xlfn.XLOOKUP(A809,'VENDA MES'!A:A,'VENDA MES'!B:B,"0",0),_xlfn.XLOOKUP(MEDIDAS!A809,'VENDA MES'!E:E,'VENDA MES'!F:F,"0",0),_xlfn.XLOOKUP(A809,'VENDA MES'!H:H,'VENDA MES'!I:I,"0",0))/90</f>
        <v>1.4666666666666666</v>
      </c>
      <c r="E809" s="1">
        <f>SUM(_xlfn.XLOOKUP(A809,'VENDA MES'!A:A,'VENDA MES'!B:B,"0",0),_xlfn.XLOOKUP(MEDIDAS!A809,'VENDA MES'!E:E,'VENDA MES'!F:F,"0",0),_xlfn.XLOOKUP(MEDIDAS!A809,'VENDA MES'!H:H,'VENDA MES'!I:I,"0",0),_xlfn.XLOOKUP(MEDIDAS!A809,'VENDA MES'!K:K,'VENDA MES'!L:L,"0",0))/120</f>
        <v>1.9166666666666667</v>
      </c>
      <c r="H809" s="10" t="s">
        <v>804</v>
      </c>
      <c r="I809">
        <v>14</v>
      </c>
      <c r="J809" s="7">
        <v>14</v>
      </c>
      <c r="K809" s="7">
        <v>28</v>
      </c>
      <c r="L809" s="7">
        <v>35</v>
      </c>
    </row>
    <row r="810" spans="1:12">
      <c r="A810" t="s">
        <v>889</v>
      </c>
      <c r="B810" s="1">
        <f>_xlfn.XLOOKUP(A810,'VENDA MES'!A:A,'VENDA MES'!B:B,"0",0)/30</f>
        <v>0</v>
      </c>
      <c r="C810" s="1">
        <f>SUM(_xlfn.XLOOKUP(A810,'VENDA MES'!A:A,'VENDA MES'!B:B,0,0),_xlfn.XLOOKUP(A810,'VENDA MES'!E:E,'VENDA MES'!F:F,"0",0))/60</f>
        <v>0.68333333333333335</v>
      </c>
      <c r="D810" s="1">
        <f>SUM(_xlfn.XLOOKUP(A810,'VENDA MES'!A:A,'VENDA MES'!B:B,"0",0),_xlfn.XLOOKUP(MEDIDAS!A810,'VENDA MES'!E:E,'VENDA MES'!F:F,"0",0),_xlfn.XLOOKUP(A810,'VENDA MES'!H:H,'VENDA MES'!I:I,"0",0))/90</f>
        <v>1.1000000000000001</v>
      </c>
      <c r="E810" s="1">
        <f>SUM(_xlfn.XLOOKUP(A810,'VENDA MES'!A:A,'VENDA MES'!B:B,"0",0),_xlfn.XLOOKUP(MEDIDAS!A810,'VENDA MES'!E:E,'VENDA MES'!F:F,"0",0),_xlfn.XLOOKUP(MEDIDAS!A810,'VENDA MES'!H:H,'VENDA MES'!I:I,"0",0),_xlfn.XLOOKUP(MEDIDAS!A810,'VENDA MES'!K:K,'VENDA MES'!L:L,"0",0))/120</f>
        <v>1.1000000000000001</v>
      </c>
      <c r="H810" s="10" t="s">
        <v>889</v>
      </c>
      <c r="I810">
        <v>14</v>
      </c>
      <c r="J810" s="7">
        <v>14</v>
      </c>
      <c r="K810" s="7">
        <v>28</v>
      </c>
      <c r="L810" s="7">
        <v>35</v>
      </c>
    </row>
    <row r="811" spans="1:12">
      <c r="A811" t="s">
        <v>805</v>
      </c>
      <c r="B811" s="1">
        <f>_xlfn.XLOOKUP(A811,'VENDA MES'!A:A,'VENDA MES'!B:B,"0",0)/30</f>
        <v>1.5666666666666667</v>
      </c>
      <c r="C811" s="1">
        <f>SUM(_xlfn.XLOOKUP(A811,'VENDA MES'!A:A,'VENDA MES'!B:B,0,0),_xlfn.XLOOKUP(A811,'VENDA MES'!E:E,'VENDA MES'!F:F,"0",0))/60</f>
        <v>1.2</v>
      </c>
      <c r="D811" s="1">
        <f>SUM(_xlfn.XLOOKUP(A811,'VENDA MES'!A:A,'VENDA MES'!B:B,"0",0),_xlfn.XLOOKUP(MEDIDAS!A811,'VENDA MES'!E:E,'VENDA MES'!F:F,"0",0),_xlfn.XLOOKUP(A811,'VENDA MES'!H:H,'VENDA MES'!I:I,"0",0))/90</f>
        <v>1.1777777777777778</v>
      </c>
      <c r="E811" s="1">
        <f>SUM(_xlfn.XLOOKUP(A811,'VENDA MES'!A:A,'VENDA MES'!B:B,"0",0),_xlfn.XLOOKUP(MEDIDAS!A811,'VENDA MES'!E:E,'VENDA MES'!F:F,"0",0),_xlfn.XLOOKUP(MEDIDAS!A811,'VENDA MES'!H:H,'VENDA MES'!I:I,"0",0),_xlfn.XLOOKUP(MEDIDAS!A811,'VENDA MES'!K:K,'VENDA MES'!L:L,"0",0))/120</f>
        <v>1.45</v>
      </c>
      <c r="H811" s="10" t="s">
        <v>805</v>
      </c>
      <c r="I811">
        <v>14</v>
      </c>
      <c r="J811" s="7">
        <v>14</v>
      </c>
      <c r="K811" s="7">
        <v>28</v>
      </c>
      <c r="L811" s="7">
        <v>35</v>
      </c>
    </row>
    <row r="812" spans="1:12">
      <c r="A812" t="s">
        <v>806</v>
      </c>
      <c r="B812" s="1">
        <f>_xlfn.XLOOKUP(A812,'VENDA MES'!A:A,'VENDA MES'!B:B,"0",0)/30</f>
        <v>0.8</v>
      </c>
      <c r="C812" s="1">
        <f>SUM(_xlfn.XLOOKUP(A812,'VENDA MES'!A:A,'VENDA MES'!B:B,0,0),_xlfn.XLOOKUP(A812,'VENDA MES'!E:E,'VENDA MES'!F:F,"0",0))/60</f>
        <v>1.9</v>
      </c>
      <c r="D812" s="1">
        <f>SUM(_xlfn.XLOOKUP(A812,'VENDA MES'!A:A,'VENDA MES'!B:B,"0",0),_xlfn.XLOOKUP(MEDIDAS!A812,'VENDA MES'!E:E,'VENDA MES'!F:F,"0",0),_xlfn.XLOOKUP(A812,'VENDA MES'!H:H,'VENDA MES'!I:I,"0",0))/90</f>
        <v>1.5666666666666667</v>
      </c>
      <c r="E812" s="1">
        <f>SUM(_xlfn.XLOOKUP(A812,'VENDA MES'!A:A,'VENDA MES'!B:B,"0",0),_xlfn.XLOOKUP(MEDIDAS!A812,'VENDA MES'!E:E,'VENDA MES'!F:F,"0",0),_xlfn.XLOOKUP(MEDIDAS!A812,'VENDA MES'!H:H,'VENDA MES'!I:I,"0",0),_xlfn.XLOOKUP(MEDIDAS!A812,'VENDA MES'!K:K,'VENDA MES'!L:L,"0",0))/120</f>
        <v>1.7250000000000001</v>
      </c>
      <c r="H812" s="10" t="s">
        <v>806</v>
      </c>
      <c r="I812">
        <v>14</v>
      </c>
      <c r="J812" s="7">
        <v>14</v>
      </c>
      <c r="K812" s="7">
        <v>28</v>
      </c>
      <c r="L812" s="7">
        <v>35</v>
      </c>
    </row>
    <row r="813" spans="1:12">
      <c r="A813" t="s">
        <v>807</v>
      </c>
      <c r="B813" s="1">
        <f>_xlfn.XLOOKUP(A813,'VENDA MES'!A:A,'VENDA MES'!B:B,"0",0)/30</f>
        <v>1.1333333333333333</v>
      </c>
      <c r="C813" s="1">
        <f>SUM(_xlfn.XLOOKUP(A813,'VENDA MES'!A:A,'VENDA MES'!B:B,0,0),_xlfn.XLOOKUP(A813,'VENDA MES'!E:E,'VENDA MES'!F:F,"0",0))/60</f>
        <v>1.1833333333333333</v>
      </c>
      <c r="D813" s="1">
        <f>SUM(_xlfn.XLOOKUP(A813,'VENDA MES'!A:A,'VENDA MES'!B:B,"0",0),_xlfn.XLOOKUP(MEDIDAS!A813,'VENDA MES'!E:E,'VENDA MES'!F:F,"0",0),_xlfn.XLOOKUP(A813,'VENDA MES'!H:H,'VENDA MES'!I:I,"0",0))/90</f>
        <v>1.211111111111111</v>
      </c>
      <c r="E813" s="1">
        <f>SUM(_xlfn.XLOOKUP(A813,'VENDA MES'!A:A,'VENDA MES'!B:B,"0",0),_xlfn.XLOOKUP(MEDIDAS!A813,'VENDA MES'!E:E,'VENDA MES'!F:F,"0",0),_xlfn.XLOOKUP(MEDIDAS!A813,'VENDA MES'!H:H,'VENDA MES'!I:I,"0",0),_xlfn.XLOOKUP(MEDIDAS!A813,'VENDA MES'!K:K,'VENDA MES'!L:L,"0",0))/120</f>
        <v>1.5583333333333333</v>
      </c>
      <c r="H813" s="10" t="s">
        <v>807</v>
      </c>
      <c r="I813">
        <v>14</v>
      </c>
      <c r="J813" s="7">
        <v>14</v>
      </c>
      <c r="K813" s="7">
        <v>28</v>
      </c>
      <c r="L813" s="7">
        <v>35</v>
      </c>
    </row>
    <row r="814" spans="1:12">
      <c r="A814" t="s">
        <v>808</v>
      </c>
      <c r="B814" s="1">
        <f>_xlfn.XLOOKUP(A814,'VENDA MES'!A:A,'VENDA MES'!B:B,"0",0)/30</f>
        <v>0.33333333333333331</v>
      </c>
      <c r="C814" s="1">
        <f>SUM(_xlfn.XLOOKUP(A814,'VENDA MES'!A:A,'VENDA MES'!B:B,0,0),_xlfn.XLOOKUP(A814,'VENDA MES'!E:E,'VENDA MES'!F:F,"0",0))/60</f>
        <v>0.4</v>
      </c>
      <c r="D814" s="1">
        <f>SUM(_xlfn.XLOOKUP(A814,'VENDA MES'!A:A,'VENDA MES'!B:B,"0",0),_xlfn.XLOOKUP(MEDIDAS!A814,'VENDA MES'!E:E,'VENDA MES'!F:F,"0",0),_xlfn.XLOOKUP(A814,'VENDA MES'!H:H,'VENDA MES'!I:I,"0",0))/90</f>
        <v>1.0222222222222221</v>
      </c>
      <c r="E814" s="1">
        <f>SUM(_xlfn.XLOOKUP(A814,'VENDA MES'!A:A,'VENDA MES'!B:B,"0",0),_xlfn.XLOOKUP(MEDIDAS!A814,'VENDA MES'!E:E,'VENDA MES'!F:F,"0",0),_xlfn.XLOOKUP(MEDIDAS!A814,'VENDA MES'!H:H,'VENDA MES'!I:I,"0",0),_xlfn.XLOOKUP(MEDIDAS!A814,'VENDA MES'!K:K,'VENDA MES'!L:L,"0",0))/120</f>
        <v>1.4750000000000001</v>
      </c>
      <c r="H814" s="10" t="s">
        <v>808</v>
      </c>
      <c r="I814">
        <v>14</v>
      </c>
      <c r="J814" s="7">
        <v>14</v>
      </c>
      <c r="K814" s="7">
        <v>28</v>
      </c>
      <c r="L814" s="7">
        <v>35</v>
      </c>
    </row>
    <row r="815" spans="1:12">
      <c r="A815" t="s">
        <v>809</v>
      </c>
      <c r="B815" s="1">
        <f>_xlfn.XLOOKUP(A815,'VENDA MES'!A:A,'VENDA MES'!B:B,"0",0)/30</f>
        <v>0.8</v>
      </c>
      <c r="C815" s="1">
        <f>SUM(_xlfn.XLOOKUP(A815,'VENDA MES'!A:A,'VENDA MES'!B:B,0,0),_xlfn.XLOOKUP(A815,'VENDA MES'!E:E,'VENDA MES'!F:F,"0",0))/60</f>
        <v>0.83333333333333337</v>
      </c>
      <c r="D815" s="1">
        <f>SUM(_xlfn.XLOOKUP(A815,'VENDA MES'!A:A,'VENDA MES'!B:B,"0",0),_xlfn.XLOOKUP(MEDIDAS!A815,'VENDA MES'!E:E,'VENDA MES'!F:F,"0",0),_xlfn.XLOOKUP(A815,'VENDA MES'!H:H,'VENDA MES'!I:I,"0",0))/90</f>
        <v>0.94444444444444442</v>
      </c>
      <c r="E815" s="1">
        <f>SUM(_xlfn.XLOOKUP(A815,'VENDA MES'!A:A,'VENDA MES'!B:B,"0",0),_xlfn.XLOOKUP(MEDIDAS!A815,'VENDA MES'!E:E,'VENDA MES'!F:F,"0",0),_xlfn.XLOOKUP(MEDIDAS!A815,'VENDA MES'!H:H,'VENDA MES'!I:I,"0",0),_xlfn.XLOOKUP(MEDIDAS!A815,'VENDA MES'!K:K,'VENDA MES'!L:L,"0",0))/120</f>
        <v>1.5666666666666667</v>
      </c>
      <c r="H815" s="10" t="s">
        <v>809</v>
      </c>
      <c r="I815">
        <v>12</v>
      </c>
      <c r="J815" s="7">
        <v>12</v>
      </c>
      <c r="K815" s="7">
        <v>24</v>
      </c>
      <c r="L815" s="7">
        <v>30</v>
      </c>
    </row>
    <row r="816" spans="1:12">
      <c r="A816" t="s">
        <v>810</v>
      </c>
      <c r="B816" s="1">
        <f>_xlfn.XLOOKUP(A816,'VENDA MES'!A:A,'VENDA MES'!B:B,"0",0)/30</f>
        <v>1.4333333333333333</v>
      </c>
      <c r="C816" s="1">
        <f>SUM(_xlfn.XLOOKUP(A816,'VENDA MES'!A:A,'VENDA MES'!B:B,0,0),_xlfn.XLOOKUP(A816,'VENDA MES'!E:E,'VENDA MES'!F:F,"0",0))/60</f>
        <v>2.2666666666666666</v>
      </c>
      <c r="D816" s="1">
        <f>SUM(_xlfn.XLOOKUP(A816,'VENDA MES'!A:A,'VENDA MES'!B:B,"0",0),_xlfn.XLOOKUP(MEDIDAS!A816,'VENDA MES'!E:E,'VENDA MES'!F:F,"0",0),_xlfn.XLOOKUP(A816,'VENDA MES'!H:H,'VENDA MES'!I:I,"0",0))/90</f>
        <v>1.9777777777777779</v>
      </c>
      <c r="E816" s="1">
        <f>SUM(_xlfn.XLOOKUP(A816,'VENDA MES'!A:A,'VENDA MES'!B:B,"0",0),_xlfn.XLOOKUP(MEDIDAS!A816,'VENDA MES'!E:E,'VENDA MES'!F:F,"0",0),_xlfn.XLOOKUP(MEDIDAS!A816,'VENDA MES'!H:H,'VENDA MES'!I:I,"0",0),_xlfn.XLOOKUP(MEDIDAS!A816,'VENDA MES'!K:K,'VENDA MES'!L:L,"0",0))/120</f>
        <v>1.9666666666666666</v>
      </c>
      <c r="H816" s="10" t="s">
        <v>810</v>
      </c>
      <c r="I816">
        <v>12</v>
      </c>
      <c r="J816" s="7">
        <v>12</v>
      </c>
      <c r="K816" s="7">
        <v>24</v>
      </c>
      <c r="L816" s="7">
        <v>30</v>
      </c>
    </row>
    <row r="817" spans="1:12">
      <c r="A817" t="s">
        <v>811</v>
      </c>
      <c r="B817" s="1">
        <f>_xlfn.XLOOKUP(A817,'VENDA MES'!A:A,'VENDA MES'!B:B,"0",0)/30</f>
        <v>0.66666666666666663</v>
      </c>
      <c r="C817" s="1">
        <f>SUM(_xlfn.XLOOKUP(A817,'VENDA MES'!A:A,'VENDA MES'!B:B,0,0),_xlfn.XLOOKUP(A817,'VENDA MES'!E:E,'VENDA MES'!F:F,"0",0))/60</f>
        <v>0.75</v>
      </c>
      <c r="D817" s="1">
        <f>SUM(_xlfn.XLOOKUP(A817,'VENDA MES'!A:A,'VENDA MES'!B:B,"0",0),_xlfn.XLOOKUP(MEDIDAS!A817,'VENDA MES'!E:E,'VENDA MES'!F:F,"0",0),_xlfn.XLOOKUP(A817,'VENDA MES'!H:H,'VENDA MES'!I:I,"0",0))/90</f>
        <v>1.4111111111111112</v>
      </c>
      <c r="E817" s="1">
        <f>SUM(_xlfn.XLOOKUP(A817,'VENDA MES'!A:A,'VENDA MES'!B:B,"0",0),_xlfn.XLOOKUP(MEDIDAS!A817,'VENDA MES'!E:E,'VENDA MES'!F:F,"0",0),_xlfn.XLOOKUP(MEDIDAS!A817,'VENDA MES'!H:H,'VENDA MES'!I:I,"0",0),_xlfn.XLOOKUP(MEDIDAS!A817,'VENDA MES'!K:K,'VENDA MES'!L:L,"0",0))/120</f>
        <v>1.4166666666666667</v>
      </c>
      <c r="H817" s="10" t="s">
        <v>811</v>
      </c>
      <c r="I817">
        <v>12</v>
      </c>
      <c r="J817" s="7">
        <v>12</v>
      </c>
      <c r="K817" s="7">
        <v>24</v>
      </c>
      <c r="L817" s="7">
        <v>30</v>
      </c>
    </row>
    <row r="818" spans="1:12">
      <c r="A818" t="s">
        <v>812</v>
      </c>
      <c r="B818" s="1">
        <f>_xlfn.XLOOKUP(A818,'VENDA MES'!A:A,'VENDA MES'!B:B,"0",0)/30</f>
        <v>0.53333333333333333</v>
      </c>
      <c r="C818" s="1">
        <f>SUM(_xlfn.XLOOKUP(A818,'VENDA MES'!A:A,'VENDA MES'!B:B,0,0),_xlfn.XLOOKUP(A818,'VENDA MES'!E:E,'VENDA MES'!F:F,"0",0))/60</f>
        <v>1.4166666666666667</v>
      </c>
      <c r="D818" s="1">
        <f>SUM(_xlfn.XLOOKUP(A818,'VENDA MES'!A:A,'VENDA MES'!B:B,"0",0),_xlfn.XLOOKUP(MEDIDAS!A818,'VENDA MES'!E:E,'VENDA MES'!F:F,"0",0),_xlfn.XLOOKUP(A818,'VENDA MES'!H:H,'VENDA MES'!I:I,"0",0))/90</f>
        <v>1.6222222222222222</v>
      </c>
      <c r="E818" s="1">
        <f>SUM(_xlfn.XLOOKUP(A818,'VENDA MES'!A:A,'VENDA MES'!B:B,"0",0),_xlfn.XLOOKUP(MEDIDAS!A818,'VENDA MES'!E:E,'VENDA MES'!F:F,"0",0),_xlfn.XLOOKUP(MEDIDAS!A818,'VENDA MES'!H:H,'VENDA MES'!I:I,"0",0),_xlfn.XLOOKUP(MEDIDAS!A818,'VENDA MES'!K:K,'VENDA MES'!L:L,"0",0))/120</f>
        <v>1.8</v>
      </c>
      <c r="H818" s="10" t="s">
        <v>812</v>
      </c>
      <c r="I818">
        <v>12</v>
      </c>
      <c r="J818" s="7">
        <v>12</v>
      </c>
      <c r="K818" s="7">
        <v>24</v>
      </c>
      <c r="L818" s="7">
        <v>30</v>
      </c>
    </row>
    <row r="819" spans="1:12">
      <c r="A819" t="s">
        <v>814</v>
      </c>
      <c r="B819" s="1">
        <f>_xlfn.XLOOKUP(A819,'VENDA MES'!A:A,'VENDA MES'!B:B,"0",0)/30</f>
        <v>0.73333333333333328</v>
      </c>
      <c r="C819" s="1">
        <f>SUM(_xlfn.XLOOKUP(A819,'VENDA MES'!A:A,'VENDA MES'!B:B,0,0),_xlfn.XLOOKUP(A819,'VENDA MES'!E:E,'VENDA MES'!F:F,"0",0))/60</f>
        <v>0.91666666666666663</v>
      </c>
      <c r="D819" s="1">
        <f>SUM(_xlfn.XLOOKUP(A819,'VENDA MES'!A:A,'VENDA MES'!B:B,"0",0),_xlfn.XLOOKUP(MEDIDAS!A819,'VENDA MES'!E:E,'VENDA MES'!F:F,"0",0),_xlfn.XLOOKUP(A819,'VENDA MES'!H:H,'VENDA MES'!I:I,"0",0))/90</f>
        <v>1.1000000000000001</v>
      </c>
      <c r="E819" s="1">
        <f>SUM(_xlfn.XLOOKUP(A819,'VENDA MES'!A:A,'VENDA MES'!B:B,"0",0),_xlfn.XLOOKUP(MEDIDAS!A819,'VENDA MES'!E:E,'VENDA MES'!F:F,"0",0),_xlfn.XLOOKUP(MEDIDAS!A819,'VENDA MES'!H:H,'VENDA MES'!I:I,"0",0),_xlfn.XLOOKUP(MEDIDAS!A819,'VENDA MES'!K:K,'VENDA MES'!L:L,"0",0))/120</f>
        <v>1.5166666666666666</v>
      </c>
      <c r="H819" s="10" t="s">
        <v>814</v>
      </c>
      <c r="I819">
        <v>12</v>
      </c>
      <c r="J819" s="7">
        <v>12</v>
      </c>
      <c r="K819" s="7">
        <v>24</v>
      </c>
      <c r="L819" s="7">
        <v>30</v>
      </c>
    </row>
    <row r="820" spans="1:12">
      <c r="A820" t="s">
        <v>900</v>
      </c>
      <c r="B820" s="1">
        <f>_xlfn.XLOOKUP(A820,'VENDA MES'!A:A,'VENDA MES'!B:B,"0",0)/30</f>
        <v>0</v>
      </c>
      <c r="C820" s="1">
        <f>SUM(_xlfn.XLOOKUP(A820,'VENDA MES'!A:A,'VENDA MES'!B:B,0,0),_xlfn.XLOOKUP(A820,'VENDA MES'!E:E,'VENDA MES'!F:F,"0",0))/60</f>
        <v>0.71666666666666667</v>
      </c>
      <c r="D820" s="1">
        <f>SUM(_xlfn.XLOOKUP(A820,'VENDA MES'!A:A,'VENDA MES'!B:B,"0",0),_xlfn.XLOOKUP(MEDIDAS!A820,'VENDA MES'!E:E,'VENDA MES'!F:F,"0",0),_xlfn.XLOOKUP(A820,'VENDA MES'!H:H,'VENDA MES'!I:I,"0",0))/90</f>
        <v>1.4444444444444444</v>
      </c>
      <c r="E820" s="1">
        <f>SUM(_xlfn.XLOOKUP(A820,'VENDA MES'!A:A,'VENDA MES'!B:B,"0",0),_xlfn.XLOOKUP(MEDIDAS!A820,'VENDA MES'!E:E,'VENDA MES'!F:F,"0",0),_xlfn.XLOOKUP(MEDIDAS!A820,'VENDA MES'!H:H,'VENDA MES'!I:I,"0",0),_xlfn.XLOOKUP(MEDIDAS!A820,'VENDA MES'!K:K,'VENDA MES'!L:L,"0",0))/120</f>
        <v>1.5166666666666666</v>
      </c>
      <c r="H820" s="10" t="s">
        <v>900</v>
      </c>
      <c r="I820">
        <v>12</v>
      </c>
      <c r="J820" s="7">
        <v>12</v>
      </c>
      <c r="K820" s="7">
        <v>24</v>
      </c>
      <c r="L820" s="7">
        <v>30</v>
      </c>
    </row>
    <row r="821" spans="1:12">
      <c r="A821" t="s">
        <v>815</v>
      </c>
      <c r="B821" s="1">
        <f>_xlfn.XLOOKUP(A821,'VENDA MES'!A:A,'VENDA MES'!B:B,"0",0)/30</f>
        <v>1.1333333333333333</v>
      </c>
      <c r="C821" s="1">
        <f>SUM(_xlfn.XLOOKUP(A821,'VENDA MES'!A:A,'VENDA MES'!B:B,0,0),_xlfn.XLOOKUP(A821,'VENDA MES'!E:E,'VENDA MES'!F:F,"0",0))/60</f>
        <v>1.1000000000000001</v>
      </c>
      <c r="D821" s="1">
        <f>SUM(_xlfn.XLOOKUP(A821,'VENDA MES'!A:A,'VENDA MES'!B:B,"0",0),_xlfn.XLOOKUP(MEDIDAS!A821,'VENDA MES'!E:E,'VENDA MES'!F:F,"0",0),_xlfn.XLOOKUP(A821,'VENDA MES'!H:H,'VENDA MES'!I:I,"0",0))/90</f>
        <v>1.2333333333333334</v>
      </c>
      <c r="E821" s="1">
        <f>SUM(_xlfn.XLOOKUP(A821,'VENDA MES'!A:A,'VENDA MES'!B:B,"0",0),_xlfn.XLOOKUP(MEDIDAS!A821,'VENDA MES'!E:E,'VENDA MES'!F:F,"0",0),_xlfn.XLOOKUP(MEDIDAS!A821,'VENDA MES'!H:H,'VENDA MES'!I:I,"0",0),_xlfn.XLOOKUP(MEDIDAS!A821,'VENDA MES'!K:K,'VENDA MES'!L:L,"0",0))/120</f>
        <v>1.6916666666666667</v>
      </c>
      <c r="H821" s="10" t="s">
        <v>815</v>
      </c>
      <c r="I821">
        <v>12</v>
      </c>
      <c r="J821" s="7">
        <v>12</v>
      </c>
      <c r="K821" s="7">
        <v>24</v>
      </c>
      <c r="L821" s="7">
        <v>30</v>
      </c>
    </row>
    <row r="822" spans="1:12">
      <c r="A822" t="s">
        <v>816</v>
      </c>
      <c r="B822" s="1">
        <f>_xlfn.XLOOKUP(A822,'VENDA MES'!A:A,'VENDA MES'!B:B,"0",0)/30</f>
        <v>0.8666666666666667</v>
      </c>
      <c r="C822" s="1">
        <f>SUM(_xlfn.XLOOKUP(A822,'VENDA MES'!A:A,'VENDA MES'!B:B,0,0),_xlfn.XLOOKUP(A822,'VENDA MES'!E:E,'VENDA MES'!F:F,"0",0))/60</f>
        <v>1.3666666666666667</v>
      </c>
      <c r="D822" s="1">
        <f>SUM(_xlfn.XLOOKUP(A822,'VENDA MES'!A:A,'VENDA MES'!B:B,"0",0),_xlfn.XLOOKUP(MEDIDAS!A822,'VENDA MES'!E:E,'VENDA MES'!F:F,"0",0),_xlfn.XLOOKUP(A822,'VENDA MES'!H:H,'VENDA MES'!I:I,"0",0))/90</f>
        <v>1.288888888888889</v>
      </c>
      <c r="E822" s="1">
        <f>SUM(_xlfn.XLOOKUP(A822,'VENDA MES'!A:A,'VENDA MES'!B:B,"0",0),_xlfn.XLOOKUP(MEDIDAS!A822,'VENDA MES'!E:E,'VENDA MES'!F:F,"0",0),_xlfn.XLOOKUP(MEDIDAS!A822,'VENDA MES'!H:H,'VENDA MES'!I:I,"0",0),_xlfn.XLOOKUP(MEDIDAS!A822,'VENDA MES'!K:K,'VENDA MES'!L:L,"0",0))/120</f>
        <v>1.3916666666666666</v>
      </c>
      <c r="H822" s="10" t="s">
        <v>816</v>
      </c>
      <c r="I822">
        <v>12</v>
      </c>
      <c r="J822" s="7">
        <v>12</v>
      </c>
      <c r="K822" s="7">
        <v>24</v>
      </c>
      <c r="L822" s="7">
        <v>30</v>
      </c>
    </row>
    <row r="823" spans="1:12">
      <c r="A823" t="s">
        <v>817</v>
      </c>
      <c r="B823" s="1">
        <f>_xlfn.XLOOKUP(A823,'VENDA MES'!A:A,'VENDA MES'!B:B,"0",0)/30</f>
        <v>0.56666666666666665</v>
      </c>
      <c r="C823" s="1">
        <f>SUM(_xlfn.XLOOKUP(A823,'VENDA MES'!A:A,'VENDA MES'!B:B,0,0),_xlfn.XLOOKUP(A823,'VENDA MES'!E:E,'VENDA MES'!F:F,"0",0))/60</f>
        <v>1.1000000000000001</v>
      </c>
      <c r="D823" s="1">
        <f>SUM(_xlfn.XLOOKUP(A823,'VENDA MES'!A:A,'VENDA MES'!B:B,"0",0),_xlfn.XLOOKUP(MEDIDAS!A823,'VENDA MES'!E:E,'VENDA MES'!F:F,"0",0),_xlfn.XLOOKUP(A823,'VENDA MES'!H:H,'VENDA MES'!I:I,"0",0))/90</f>
        <v>1.3333333333333333</v>
      </c>
      <c r="E823" s="1">
        <f>SUM(_xlfn.XLOOKUP(A823,'VENDA MES'!A:A,'VENDA MES'!B:B,"0",0),_xlfn.XLOOKUP(MEDIDAS!A823,'VENDA MES'!E:E,'VENDA MES'!F:F,"0",0),_xlfn.XLOOKUP(MEDIDAS!A823,'VENDA MES'!H:H,'VENDA MES'!I:I,"0",0),_xlfn.XLOOKUP(MEDIDAS!A823,'VENDA MES'!K:K,'VENDA MES'!L:L,"0",0))/120</f>
        <v>1.5249999999999999</v>
      </c>
      <c r="H823" s="10" t="s">
        <v>817</v>
      </c>
      <c r="I823">
        <v>12</v>
      </c>
      <c r="J823" s="7">
        <v>12</v>
      </c>
      <c r="K823" s="7">
        <v>24</v>
      </c>
      <c r="L823" s="7">
        <v>30</v>
      </c>
    </row>
    <row r="824" spans="1:12">
      <c r="A824" t="s">
        <v>818</v>
      </c>
      <c r="B824" s="1">
        <f>_xlfn.XLOOKUP(A824,'VENDA MES'!A:A,'VENDA MES'!B:B,"0",0)/30</f>
        <v>1.2666666666666666</v>
      </c>
      <c r="C824" s="1">
        <f>SUM(_xlfn.XLOOKUP(A824,'VENDA MES'!A:A,'VENDA MES'!B:B,0,0),_xlfn.XLOOKUP(A824,'VENDA MES'!E:E,'VENDA MES'!F:F,"0",0))/60</f>
        <v>1.2333333333333334</v>
      </c>
      <c r="D824" s="1">
        <f>SUM(_xlfn.XLOOKUP(A824,'VENDA MES'!A:A,'VENDA MES'!B:B,"0",0),_xlfn.XLOOKUP(MEDIDAS!A824,'VENDA MES'!E:E,'VENDA MES'!F:F,"0",0),_xlfn.XLOOKUP(A824,'VENDA MES'!H:H,'VENDA MES'!I:I,"0",0))/90</f>
        <v>1.0666666666666667</v>
      </c>
      <c r="E824" s="1">
        <f>SUM(_xlfn.XLOOKUP(A824,'VENDA MES'!A:A,'VENDA MES'!B:B,"0",0),_xlfn.XLOOKUP(MEDIDAS!A824,'VENDA MES'!E:E,'VENDA MES'!F:F,"0",0),_xlfn.XLOOKUP(MEDIDAS!A824,'VENDA MES'!H:H,'VENDA MES'!I:I,"0",0),_xlfn.XLOOKUP(MEDIDAS!A824,'VENDA MES'!K:K,'VENDA MES'!L:L,"0",0))/120</f>
        <v>1.6833333333333333</v>
      </c>
      <c r="H824" s="10" t="s">
        <v>818</v>
      </c>
      <c r="I824">
        <v>12</v>
      </c>
      <c r="J824" s="7">
        <v>12</v>
      </c>
      <c r="K824" s="7">
        <v>24</v>
      </c>
      <c r="L824" s="7">
        <v>30</v>
      </c>
    </row>
    <row r="825" spans="1:12">
      <c r="A825" t="s">
        <v>819</v>
      </c>
      <c r="B825" s="1">
        <f>_xlfn.XLOOKUP(A825,'VENDA MES'!A:A,'VENDA MES'!B:B,"0",0)/30</f>
        <v>1.2666666666666666</v>
      </c>
      <c r="C825" s="1">
        <f>SUM(_xlfn.XLOOKUP(A825,'VENDA MES'!A:A,'VENDA MES'!B:B,0,0),_xlfn.XLOOKUP(A825,'VENDA MES'!E:E,'VENDA MES'!F:F,"0",0))/60</f>
        <v>1.4833333333333334</v>
      </c>
      <c r="D825" s="1">
        <f>SUM(_xlfn.XLOOKUP(A825,'VENDA MES'!A:A,'VENDA MES'!B:B,"0",0),_xlfn.XLOOKUP(MEDIDAS!A825,'VENDA MES'!E:E,'VENDA MES'!F:F,"0",0),_xlfn.XLOOKUP(A825,'VENDA MES'!H:H,'VENDA MES'!I:I,"0",0))/90</f>
        <v>1.5777777777777777</v>
      </c>
      <c r="E825" s="1">
        <f>SUM(_xlfn.XLOOKUP(A825,'VENDA MES'!A:A,'VENDA MES'!B:B,"0",0),_xlfn.XLOOKUP(MEDIDAS!A825,'VENDA MES'!E:E,'VENDA MES'!F:F,"0",0),_xlfn.XLOOKUP(MEDIDAS!A825,'VENDA MES'!H:H,'VENDA MES'!I:I,"0",0),_xlfn.XLOOKUP(MEDIDAS!A825,'VENDA MES'!K:K,'VENDA MES'!L:L,"0",0))/120</f>
        <v>1.9583333333333333</v>
      </c>
      <c r="H825" s="10" t="s">
        <v>819</v>
      </c>
      <c r="I825">
        <v>4</v>
      </c>
      <c r="J825" s="7">
        <v>4</v>
      </c>
      <c r="K825" s="7">
        <v>8</v>
      </c>
      <c r="L825" s="7">
        <v>10</v>
      </c>
    </row>
    <row r="826" spans="1:12">
      <c r="A826" t="s">
        <v>820</v>
      </c>
      <c r="B826" s="1">
        <f>_xlfn.XLOOKUP(A826,'VENDA MES'!A:A,'VENDA MES'!B:B,"0",0)/30</f>
        <v>0.26666666666666666</v>
      </c>
      <c r="C826" s="1">
        <f>SUM(_xlfn.XLOOKUP(A826,'VENDA MES'!A:A,'VENDA MES'!B:B,0,0),_xlfn.XLOOKUP(A826,'VENDA MES'!E:E,'VENDA MES'!F:F,"0",0))/60</f>
        <v>0.5</v>
      </c>
      <c r="D826" s="1">
        <f>SUM(_xlfn.XLOOKUP(A826,'VENDA MES'!A:A,'VENDA MES'!B:B,"0",0),_xlfn.XLOOKUP(MEDIDAS!A826,'VENDA MES'!E:E,'VENDA MES'!F:F,"0",0),_xlfn.XLOOKUP(A826,'VENDA MES'!H:H,'VENDA MES'!I:I,"0",0))/90</f>
        <v>0.78888888888888886</v>
      </c>
      <c r="E826" s="1">
        <f>SUM(_xlfn.XLOOKUP(A826,'VENDA MES'!A:A,'VENDA MES'!B:B,"0",0),_xlfn.XLOOKUP(MEDIDAS!A826,'VENDA MES'!E:E,'VENDA MES'!F:F,"0",0),_xlfn.XLOOKUP(MEDIDAS!A826,'VENDA MES'!H:H,'VENDA MES'!I:I,"0",0),_xlfn.XLOOKUP(MEDIDAS!A826,'VENDA MES'!K:K,'VENDA MES'!L:L,"0",0))/120</f>
        <v>1.2833333333333334</v>
      </c>
      <c r="H826" s="10" t="s">
        <v>820</v>
      </c>
      <c r="I826">
        <v>4</v>
      </c>
      <c r="J826" s="7">
        <v>4</v>
      </c>
      <c r="K826" s="7">
        <v>8</v>
      </c>
      <c r="L826" s="7">
        <v>10</v>
      </c>
    </row>
    <row r="827" spans="1:12">
      <c r="A827" t="s">
        <v>821</v>
      </c>
      <c r="B827" s="1">
        <f>_xlfn.XLOOKUP(A827,'VENDA MES'!A:A,'VENDA MES'!B:B,"0",0)/30</f>
        <v>0.66666666666666663</v>
      </c>
      <c r="C827" s="1">
        <f>SUM(_xlfn.XLOOKUP(A827,'VENDA MES'!A:A,'VENDA MES'!B:B,0,0),_xlfn.XLOOKUP(A827,'VENDA MES'!E:E,'VENDA MES'!F:F,"0",0))/60</f>
        <v>0.75</v>
      </c>
      <c r="D827" s="1">
        <f>SUM(_xlfn.XLOOKUP(A827,'VENDA MES'!A:A,'VENDA MES'!B:B,"0",0),_xlfn.XLOOKUP(MEDIDAS!A827,'VENDA MES'!E:E,'VENDA MES'!F:F,"0",0),_xlfn.XLOOKUP(A827,'VENDA MES'!H:H,'VENDA MES'!I:I,"0",0))/90</f>
        <v>1.3111111111111111</v>
      </c>
      <c r="E827" s="1">
        <f>SUM(_xlfn.XLOOKUP(A827,'VENDA MES'!A:A,'VENDA MES'!B:B,"0",0),_xlfn.XLOOKUP(MEDIDAS!A827,'VENDA MES'!E:E,'VENDA MES'!F:F,"0",0),_xlfn.XLOOKUP(MEDIDAS!A827,'VENDA MES'!H:H,'VENDA MES'!I:I,"0",0),_xlfn.XLOOKUP(MEDIDAS!A827,'VENDA MES'!K:K,'VENDA MES'!L:L,"0",0))/120</f>
        <v>1.6083333333333334</v>
      </c>
      <c r="H827" s="10" t="s">
        <v>821</v>
      </c>
      <c r="I827">
        <v>4</v>
      </c>
      <c r="J827" s="7">
        <v>4</v>
      </c>
      <c r="K827" s="7">
        <v>8</v>
      </c>
      <c r="L827" s="7">
        <v>10</v>
      </c>
    </row>
    <row r="828" spans="1:12">
      <c r="A828" t="s">
        <v>822</v>
      </c>
      <c r="B828" s="1">
        <f>_xlfn.XLOOKUP(A828,'VENDA MES'!A:A,'VENDA MES'!B:B,"0",0)/30</f>
        <v>0.5</v>
      </c>
      <c r="C828" s="1">
        <f>SUM(_xlfn.XLOOKUP(A828,'VENDA MES'!A:A,'VENDA MES'!B:B,0,0),_xlfn.XLOOKUP(A828,'VENDA MES'!E:E,'VENDA MES'!F:F,"0",0))/60</f>
        <v>0.75</v>
      </c>
      <c r="D828" s="1">
        <f>SUM(_xlfn.XLOOKUP(A828,'VENDA MES'!A:A,'VENDA MES'!B:B,"0",0),_xlfn.XLOOKUP(MEDIDAS!A828,'VENDA MES'!E:E,'VENDA MES'!F:F,"0",0),_xlfn.XLOOKUP(A828,'VENDA MES'!H:H,'VENDA MES'!I:I,"0",0))/90</f>
        <v>0.9</v>
      </c>
      <c r="E828" s="1">
        <f>SUM(_xlfn.XLOOKUP(A828,'VENDA MES'!A:A,'VENDA MES'!B:B,"0",0),_xlfn.XLOOKUP(MEDIDAS!A828,'VENDA MES'!E:E,'VENDA MES'!F:F,"0",0),_xlfn.XLOOKUP(MEDIDAS!A828,'VENDA MES'!H:H,'VENDA MES'!I:I,"0",0),_xlfn.XLOOKUP(MEDIDAS!A828,'VENDA MES'!K:K,'VENDA MES'!L:L,"0",0))/120</f>
        <v>1.3</v>
      </c>
      <c r="H828" s="10" t="s">
        <v>822</v>
      </c>
      <c r="I828">
        <v>4</v>
      </c>
      <c r="J828" s="7">
        <v>4</v>
      </c>
      <c r="K828" s="7">
        <v>8</v>
      </c>
      <c r="L828" s="7">
        <v>10</v>
      </c>
    </row>
    <row r="829" spans="1:12">
      <c r="A829" t="s">
        <v>823</v>
      </c>
      <c r="B829" s="1">
        <f>_xlfn.XLOOKUP(A829,'VENDA MES'!A:A,'VENDA MES'!B:B,"0",0)/30</f>
        <v>0.66666666666666663</v>
      </c>
      <c r="C829" s="1">
        <f>SUM(_xlfn.XLOOKUP(A829,'VENDA MES'!A:A,'VENDA MES'!B:B,0,0),_xlfn.XLOOKUP(A829,'VENDA MES'!E:E,'VENDA MES'!F:F,"0",0))/60</f>
        <v>1.0333333333333334</v>
      </c>
      <c r="D829" s="1">
        <f>SUM(_xlfn.XLOOKUP(A829,'VENDA MES'!A:A,'VENDA MES'!B:B,"0",0),_xlfn.XLOOKUP(MEDIDAS!A829,'VENDA MES'!E:E,'VENDA MES'!F:F,"0",0),_xlfn.XLOOKUP(A829,'VENDA MES'!H:H,'VENDA MES'!I:I,"0",0))/90</f>
        <v>0.9</v>
      </c>
      <c r="E829" s="1">
        <f>SUM(_xlfn.XLOOKUP(A829,'VENDA MES'!A:A,'VENDA MES'!B:B,"0",0),_xlfn.XLOOKUP(MEDIDAS!A829,'VENDA MES'!E:E,'VENDA MES'!F:F,"0",0),_xlfn.XLOOKUP(MEDIDAS!A829,'VENDA MES'!H:H,'VENDA MES'!I:I,"0",0),_xlfn.XLOOKUP(MEDIDAS!A829,'VENDA MES'!K:K,'VENDA MES'!L:L,"0",0))/120</f>
        <v>0.81666666666666665</v>
      </c>
      <c r="H829" s="10" t="s">
        <v>823</v>
      </c>
      <c r="I829">
        <v>4</v>
      </c>
      <c r="J829" s="7">
        <v>4</v>
      </c>
      <c r="K829" s="7">
        <v>8</v>
      </c>
      <c r="L829" s="7">
        <v>10</v>
      </c>
    </row>
    <row r="830" spans="1:12">
      <c r="A830" t="s">
        <v>911</v>
      </c>
      <c r="B830" s="1">
        <f>_xlfn.XLOOKUP(A830,'VENDA MES'!A:A,'VENDA MES'!B:B,"0",0)/30</f>
        <v>0</v>
      </c>
      <c r="C830" s="1">
        <f>SUM(_xlfn.XLOOKUP(A830,'VENDA MES'!A:A,'VENDA MES'!B:B,0,0),_xlfn.XLOOKUP(A830,'VENDA MES'!E:E,'VENDA MES'!F:F,"0",0))/60</f>
        <v>6.6666666666666666E-2</v>
      </c>
      <c r="D830" s="1">
        <f>SUM(_xlfn.XLOOKUP(A830,'VENDA MES'!A:A,'VENDA MES'!B:B,"0",0),_xlfn.XLOOKUP(MEDIDAS!A830,'VENDA MES'!E:E,'VENDA MES'!F:F,"0",0),_xlfn.XLOOKUP(A830,'VENDA MES'!H:H,'VENDA MES'!I:I,"0",0))/90</f>
        <v>0.8</v>
      </c>
      <c r="E830" s="1">
        <f>SUM(_xlfn.XLOOKUP(A830,'VENDA MES'!A:A,'VENDA MES'!B:B,"0",0),_xlfn.XLOOKUP(MEDIDAS!A830,'VENDA MES'!E:E,'VENDA MES'!F:F,"0",0),_xlfn.XLOOKUP(MEDIDAS!A830,'VENDA MES'!H:H,'VENDA MES'!I:I,"0",0),_xlfn.XLOOKUP(MEDIDAS!A830,'VENDA MES'!K:K,'VENDA MES'!L:L,"0",0))/120</f>
        <v>1.3</v>
      </c>
      <c r="H830" s="10" t="s">
        <v>911</v>
      </c>
      <c r="I830">
        <v>4</v>
      </c>
      <c r="J830" s="7">
        <v>4</v>
      </c>
      <c r="K830" s="7">
        <v>8</v>
      </c>
      <c r="L830" s="7">
        <v>10</v>
      </c>
    </row>
    <row r="831" spans="1:12">
      <c r="A831" t="s">
        <v>825</v>
      </c>
      <c r="B831" s="1">
        <f>_xlfn.XLOOKUP(A831,'VENDA MES'!A:A,'VENDA MES'!B:B,"0",0)/30</f>
        <v>1.1666666666666667</v>
      </c>
      <c r="C831" s="1">
        <f>SUM(_xlfn.XLOOKUP(A831,'VENDA MES'!A:A,'VENDA MES'!B:B,0,0),_xlfn.XLOOKUP(A831,'VENDA MES'!E:E,'VENDA MES'!F:F,"0",0))/60</f>
        <v>1.3666666666666667</v>
      </c>
      <c r="D831" s="1">
        <f>SUM(_xlfn.XLOOKUP(A831,'VENDA MES'!A:A,'VENDA MES'!B:B,"0",0),_xlfn.XLOOKUP(MEDIDAS!A831,'VENDA MES'!E:E,'VENDA MES'!F:F,"0",0),_xlfn.XLOOKUP(A831,'VENDA MES'!H:H,'VENDA MES'!I:I,"0",0))/90</f>
        <v>1.5222222222222221</v>
      </c>
      <c r="E831" s="1">
        <f>SUM(_xlfn.XLOOKUP(A831,'VENDA MES'!A:A,'VENDA MES'!B:B,"0",0),_xlfn.XLOOKUP(MEDIDAS!A831,'VENDA MES'!E:E,'VENDA MES'!F:F,"0",0),_xlfn.XLOOKUP(MEDIDAS!A831,'VENDA MES'!H:H,'VENDA MES'!I:I,"0",0),_xlfn.XLOOKUP(MEDIDAS!A831,'VENDA MES'!K:K,'VENDA MES'!L:L,"0",0))/120</f>
        <v>1.55</v>
      </c>
      <c r="H831" s="10" t="s">
        <v>825</v>
      </c>
      <c r="I831">
        <v>4</v>
      </c>
      <c r="J831" s="7">
        <v>4</v>
      </c>
      <c r="K831" s="7">
        <v>8</v>
      </c>
      <c r="L831" s="7">
        <v>10</v>
      </c>
    </row>
    <row r="832" spans="1:12">
      <c r="A832" t="s">
        <v>826</v>
      </c>
      <c r="B832" s="1">
        <f>_xlfn.XLOOKUP(A832,'VENDA MES'!A:A,'VENDA MES'!B:B,"0",0)/30</f>
        <v>1</v>
      </c>
      <c r="C832" s="1">
        <f>SUM(_xlfn.XLOOKUP(A832,'VENDA MES'!A:A,'VENDA MES'!B:B,0,0),_xlfn.XLOOKUP(A832,'VENDA MES'!E:E,'VENDA MES'!F:F,"0",0))/60</f>
        <v>1.0666666666666667</v>
      </c>
      <c r="D832" s="1">
        <f>SUM(_xlfn.XLOOKUP(A832,'VENDA MES'!A:A,'VENDA MES'!B:B,"0",0),_xlfn.XLOOKUP(MEDIDAS!A832,'VENDA MES'!E:E,'VENDA MES'!F:F,"0",0),_xlfn.XLOOKUP(A832,'VENDA MES'!H:H,'VENDA MES'!I:I,"0",0))/90</f>
        <v>1.1111111111111112</v>
      </c>
      <c r="E832" s="1">
        <f>SUM(_xlfn.XLOOKUP(A832,'VENDA MES'!A:A,'VENDA MES'!B:B,"0",0),_xlfn.XLOOKUP(MEDIDAS!A832,'VENDA MES'!E:E,'VENDA MES'!F:F,"0",0),_xlfn.XLOOKUP(MEDIDAS!A832,'VENDA MES'!H:H,'VENDA MES'!I:I,"0",0),_xlfn.XLOOKUP(MEDIDAS!A832,'VENDA MES'!K:K,'VENDA MES'!L:L,"0",0))/120</f>
        <v>1.4666666666666666</v>
      </c>
      <c r="H832" s="10" t="s">
        <v>826</v>
      </c>
      <c r="I832">
        <v>4</v>
      </c>
      <c r="J832" s="7">
        <v>4</v>
      </c>
      <c r="K832" s="7">
        <v>8</v>
      </c>
      <c r="L832" s="7">
        <v>10</v>
      </c>
    </row>
    <row r="833" spans="1:12">
      <c r="A833" t="s">
        <v>827</v>
      </c>
      <c r="B833" s="1">
        <f>_xlfn.XLOOKUP(A833,'VENDA MES'!A:A,'VENDA MES'!B:B,"0",0)/30</f>
        <v>0.53333333333333333</v>
      </c>
      <c r="C833" s="1">
        <f>SUM(_xlfn.XLOOKUP(A833,'VENDA MES'!A:A,'VENDA MES'!B:B,0,0),_xlfn.XLOOKUP(A833,'VENDA MES'!E:E,'VENDA MES'!F:F,"0",0))/60</f>
        <v>1</v>
      </c>
      <c r="D833" s="1">
        <f>SUM(_xlfn.XLOOKUP(A833,'VENDA MES'!A:A,'VENDA MES'!B:B,"0",0),_xlfn.XLOOKUP(MEDIDAS!A833,'VENDA MES'!E:E,'VENDA MES'!F:F,"0",0),_xlfn.XLOOKUP(A833,'VENDA MES'!H:H,'VENDA MES'!I:I,"0",0))/90</f>
        <v>0.88888888888888884</v>
      </c>
      <c r="E833" s="1">
        <f>SUM(_xlfn.XLOOKUP(A833,'VENDA MES'!A:A,'VENDA MES'!B:B,"0",0),_xlfn.XLOOKUP(MEDIDAS!A833,'VENDA MES'!E:E,'VENDA MES'!F:F,"0",0),_xlfn.XLOOKUP(MEDIDAS!A833,'VENDA MES'!H:H,'VENDA MES'!I:I,"0",0),_xlfn.XLOOKUP(MEDIDAS!A833,'VENDA MES'!K:K,'VENDA MES'!L:L,"0",0))/120</f>
        <v>1.1833333333333333</v>
      </c>
      <c r="H833" s="10" t="s">
        <v>827</v>
      </c>
      <c r="I833">
        <v>4</v>
      </c>
      <c r="J833" s="7">
        <v>4</v>
      </c>
      <c r="K833" s="7">
        <v>8</v>
      </c>
      <c r="L833" s="7">
        <v>10</v>
      </c>
    </row>
    <row r="834" spans="1:12">
      <c r="A834" t="s">
        <v>828</v>
      </c>
      <c r="B834" s="1">
        <f>_xlfn.XLOOKUP(A834,'VENDA MES'!A:A,'VENDA MES'!B:B,"0",0)/30</f>
        <v>0.26666666666666666</v>
      </c>
      <c r="C834" s="1">
        <f>SUM(_xlfn.XLOOKUP(A834,'VENDA MES'!A:A,'VENDA MES'!B:B,0,0),_xlfn.XLOOKUP(A834,'VENDA MES'!E:E,'VENDA MES'!F:F,"0",0))/60</f>
        <v>0.76666666666666672</v>
      </c>
      <c r="D834" s="1">
        <f>SUM(_xlfn.XLOOKUP(A834,'VENDA MES'!A:A,'VENDA MES'!B:B,"0",0),_xlfn.XLOOKUP(MEDIDAS!A834,'VENDA MES'!E:E,'VENDA MES'!F:F,"0",0),_xlfn.XLOOKUP(A834,'VENDA MES'!H:H,'VENDA MES'!I:I,"0",0))/90</f>
        <v>0.81111111111111112</v>
      </c>
      <c r="E834" s="1">
        <f>SUM(_xlfn.XLOOKUP(A834,'VENDA MES'!A:A,'VENDA MES'!B:B,"0",0),_xlfn.XLOOKUP(MEDIDAS!A834,'VENDA MES'!E:E,'VENDA MES'!F:F,"0",0),_xlfn.XLOOKUP(MEDIDAS!A834,'VENDA MES'!H:H,'VENDA MES'!I:I,"0",0),_xlfn.XLOOKUP(MEDIDAS!A834,'VENDA MES'!K:K,'VENDA MES'!L:L,"0",0))/120</f>
        <v>1.1583333333333334</v>
      </c>
      <c r="H834" s="10" t="s">
        <v>828</v>
      </c>
      <c r="I834">
        <v>4</v>
      </c>
      <c r="J834" s="7">
        <v>4</v>
      </c>
      <c r="K834" s="7">
        <v>8</v>
      </c>
      <c r="L834" s="7">
        <v>10</v>
      </c>
    </row>
    <row r="835" spans="1:12">
      <c r="A835" t="s">
        <v>829</v>
      </c>
      <c r="B835" s="1">
        <f>_xlfn.XLOOKUP(A835,'VENDA MES'!A:A,'VENDA MES'!B:B,"0",0)/30</f>
        <v>0.83333333333333337</v>
      </c>
      <c r="C835" s="1">
        <f>SUM(_xlfn.XLOOKUP(A835,'VENDA MES'!A:A,'VENDA MES'!B:B,0,0),_xlfn.XLOOKUP(A835,'VENDA MES'!E:E,'VENDA MES'!F:F,"0",0))/60</f>
        <v>0.98333333333333328</v>
      </c>
      <c r="D835" s="1">
        <f>SUM(_xlfn.XLOOKUP(A835,'VENDA MES'!A:A,'VENDA MES'!B:B,"0",0),_xlfn.XLOOKUP(MEDIDAS!A835,'VENDA MES'!E:E,'VENDA MES'!F:F,"0",0),_xlfn.XLOOKUP(A835,'VENDA MES'!H:H,'VENDA MES'!I:I,"0",0))/90</f>
        <v>1.2444444444444445</v>
      </c>
      <c r="E835" s="1">
        <f>SUM(_xlfn.XLOOKUP(A835,'VENDA MES'!A:A,'VENDA MES'!B:B,"0",0),_xlfn.XLOOKUP(MEDIDAS!A835,'VENDA MES'!E:E,'VENDA MES'!F:F,"0",0),_xlfn.XLOOKUP(MEDIDAS!A835,'VENDA MES'!H:H,'VENDA MES'!I:I,"0",0),_xlfn.XLOOKUP(MEDIDAS!A835,'VENDA MES'!K:K,'VENDA MES'!L:L,"0",0))/120</f>
        <v>1.4</v>
      </c>
      <c r="H835" s="10" t="s">
        <v>829</v>
      </c>
      <c r="I835">
        <v>60</v>
      </c>
      <c r="J835" s="7">
        <v>60</v>
      </c>
      <c r="K835" s="7">
        <v>120</v>
      </c>
      <c r="L835" s="7">
        <v>150</v>
      </c>
    </row>
    <row r="836" spans="1:12">
      <c r="A836" t="s">
        <v>830</v>
      </c>
      <c r="B836" s="1">
        <f>_xlfn.XLOOKUP(A836,'VENDA MES'!A:A,'VENDA MES'!B:B,"0",0)/30</f>
        <v>0.7</v>
      </c>
      <c r="C836" s="1">
        <f>SUM(_xlfn.XLOOKUP(A836,'VENDA MES'!A:A,'VENDA MES'!B:B,0,0),_xlfn.XLOOKUP(A836,'VENDA MES'!E:E,'VENDA MES'!F:F,"0",0))/60</f>
        <v>0.95</v>
      </c>
      <c r="D836" s="1">
        <f>SUM(_xlfn.XLOOKUP(A836,'VENDA MES'!A:A,'VENDA MES'!B:B,"0",0),_xlfn.XLOOKUP(MEDIDAS!A836,'VENDA MES'!E:E,'VENDA MES'!F:F,"0",0),_xlfn.XLOOKUP(A836,'VENDA MES'!H:H,'VENDA MES'!I:I,"0",0))/90</f>
        <v>0.78888888888888886</v>
      </c>
      <c r="E836" s="1">
        <f>SUM(_xlfn.XLOOKUP(A836,'VENDA MES'!A:A,'VENDA MES'!B:B,"0",0),_xlfn.XLOOKUP(MEDIDAS!A836,'VENDA MES'!E:E,'VENDA MES'!F:F,"0",0),_xlfn.XLOOKUP(MEDIDAS!A836,'VENDA MES'!H:H,'VENDA MES'!I:I,"0",0),_xlfn.XLOOKUP(MEDIDAS!A836,'VENDA MES'!K:K,'VENDA MES'!L:L,"0",0))/120</f>
        <v>0.9</v>
      </c>
      <c r="H836" s="10" t="s">
        <v>830</v>
      </c>
      <c r="I836">
        <v>60</v>
      </c>
      <c r="J836" s="7">
        <v>60</v>
      </c>
      <c r="K836" s="7">
        <v>120</v>
      </c>
      <c r="L836" s="7">
        <v>150</v>
      </c>
    </row>
    <row r="837" spans="1:12">
      <c r="A837" t="s">
        <v>831</v>
      </c>
      <c r="B837" s="1">
        <f>_xlfn.XLOOKUP(A837,'VENDA MES'!A:A,'VENDA MES'!B:B,"0",0)/30</f>
        <v>0.83333333333333337</v>
      </c>
      <c r="C837" s="1">
        <f>SUM(_xlfn.XLOOKUP(A837,'VENDA MES'!A:A,'VENDA MES'!B:B,0,0),_xlfn.XLOOKUP(A837,'VENDA MES'!E:E,'VENDA MES'!F:F,"0",0))/60</f>
        <v>1.2</v>
      </c>
      <c r="D837" s="1">
        <f>SUM(_xlfn.XLOOKUP(A837,'VENDA MES'!A:A,'VENDA MES'!B:B,"0",0),_xlfn.XLOOKUP(MEDIDAS!A837,'VENDA MES'!E:E,'VENDA MES'!F:F,"0",0),_xlfn.XLOOKUP(A837,'VENDA MES'!H:H,'VENDA MES'!I:I,"0",0))/90</f>
        <v>1.3111111111111111</v>
      </c>
      <c r="E837" s="1">
        <f>SUM(_xlfn.XLOOKUP(A837,'VENDA MES'!A:A,'VENDA MES'!B:B,"0",0),_xlfn.XLOOKUP(MEDIDAS!A837,'VENDA MES'!E:E,'VENDA MES'!F:F,"0",0),_xlfn.XLOOKUP(MEDIDAS!A837,'VENDA MES'!H:H,'VENDA MES'!I:I,"0",0),_xlfn.XLOOKUP(MEDIDAS!A837,'VENDA MES'!K:K,'VENDA MES'!L:L,"0",0))/120</f>
        <v>1.4833333333333334</v>
      </c>
      <c r="H837" s="10" t="s">
        <v>831</v>
      </c>
      <c r="I837">
        <v>60</v>
      </c>
      <c r="J837" s="7">
        <v>60</v>
      </c>
      <c r="K837" s="7">
        <v>120</v>
      </c>
      <c r="L837" s="7">
        <v>150</v>
      </c>
    </row>
    <row r="838" spans="1:12">
      <c r="A838" t="s">
        <v>832</v>
      </c>
      <c r="B838" s="1">
        <f>_xlfn.XLOOKUP(A838,'VENDA MES'!A:A,'VENDA MES'!B:B,"0",0)/30</f>
        <v>0.96666666666666667</v>
      </c>
      <c r="C838" s="1">
        <f>SUM(_xlfn.XLOOKUP(A838,'VENDA MES'!A:A,'VENDA MES'!B:B,0,0),_xlfn.XLOOKUP(A838,'VENDA MES'!E:E,'VENDA MES'!F:F,"0",0))/60</f>
        <v>1.35</v>
      </c>
      <c r="D838" s="1">
        <f>SUM(_xlfn.XLOOKUP(A838,'VENDA MES'!A:A,'VENDA MES'!B:B,"0",0),_xlfn.XLOOKUP(MEDIDAS!A838,'VENDA MES'!E:E,'VENDA MES'!F:F,"0",0),_xlfn.XLOOKUP(A838,'VENDA MES'!H:H,'VENDA MES'!I:I,"0",0))/90</f>
        <v>1.4777777777777779</v>
      </c>
      <c r="E838" s="1">
        <f>SUM(_xlfn.XLOOKUP(A838,'VENDA MES'!A:A,'VENDA MES'!B:B,"0",0),_xlfn.XLOOKUP(MEDIDAS!A838,'VENDA MES'!E:E,'VENDA MES'!F:F,"0",0),_xlfn.XLOOKUP(MEDIDAS!A838,'VENDA MES'!H:H,'VENDA MES'!I:I,"0",0),_xlfn.XLOOKUP(MEDIDAS!A838,'VENDA MES'!K:K,'VENDA MES'!L:L,"0",0))/120</f>
        <v>1.4916666666666667</v>
      </c>
      <c r="H838" s="10" t="s">
        <v>832</v>
      </c>
      <c r="I838">
        <v>60</v>
      </c>
      <c r="J838" s="7">
        <v>60</v>
      </c>
      <c r="K838" s="7">
        <v>120</v>
      </c>
      <c r="L838" s="7">
        <v>150</v>
      </c>
    </row>
    <row r="839" spans="1:12">
      <c r="A839" t="s">
        <v>833</v>
      </c>
      <c r="B839" s="1">
        <f>_xlfn.XLOOKUP(A839,'VENDA MES'!A:A,'VENDA MES'!B:B,"0",0)/30</f>
        <v>0.7</v>
      </c>
      <c r="C839" s="1">
        <f>SUM(_xlfn.XLOOKUP(A839,'VENDA MES'!A:A,'VENDA MES'!B:B,0,0),_xlfn.XLOOKUP(A839,'VENDA MES'!E:E,'VENDA MES'!F:F,"0",0))/60</f>
        <v>0.95</v>
      </c>
      <c r="D839" s="1">
        <f>SUM(_xlfn.XLOOKUP(A839,'VENDA MES'!A:A,'VENDA MES'!B:B,"0",0),_xlfn.XLOOKUP(MEDIDAS!A839,'VENDA MES'!E:E,'VENDA MES'!F:F,"0",0),_xlfn.XLOOKUP(A839,'VENDA MES'!H:H,'VENDA MES'!I:I,"0",0))/90</f>
        <v>0.93333333333333335</v>
      </c>
      <c r="E839" s="1">
        <f>SUM(_xlfn.XLOOKUP(A839,'VENDA MES'!A:A,'VENDA MES'!B:B,"0",0),_xlfn.XLOOKUP(MEDIDAS!A839,'VENDA MES'!E:E,'VENDA MES'!F:F,"0",0),_xlfn.XLOOKUP(MEDIDAS!A839,'VENDA MES'!H:H,'VENDA MES'!I:I,"0",0),_xlfn.XLOOKUP(MEDIDAS!A839,'VENDA MES'!K:K,'VENDA MES'!L:L,"0",0))/120</f>
        <v>1.3333333333333333</v>
      </c>
      <c r="H839" s="10" t="s">
        <v>833</v>
      </c>
      <c r="I839">
        <v>60</v>
      </c>
      <c r="J839" s="7">
        <v>60</v>
      </c>
      <c r="K839" s="7">
        <v>120</v>
      </c>
      <c r="L839" s="7">
        <v>150</v>
      </c>
    </row>
    <row r="840" spans="1:12">
      <c r="A840" t="s">
        <v>922</v>
      </c>
      <c r="B840" s="1">
        <f>_xlfn.XLOOKUP(A840,'VENDA MES'!A:A,'VENDA MES'!B:B,"0",0)/30</f>
        <v>0</v>
      </c>
      <c r="C840" s="1">
        <f>SUM(_xlfn.XLOOKUP(A840,'VENDA MES'!A:A,'VENDA MES'!B:B,0,0),_xlfn.XLOOKUP(A840,'VENDA MES'!E:E,'VENDA MES'!F:F,"0",0))/60</f>
        <v>1.0333333333333334</v>
      </c>
      <c r="D840" s="1">
        <f>SUM(_xlfn.XLOOKUP(A840,'VENDA MES'!A:A,'VENDA MES'!B:B,"0",0),_xlfn.XLOOKUP(MEDIDAS!A840,'VENDA MES'!E:E,'VENDA MES'!F:F,"0",0),_xlfn.XLOOKUP(A840,'VENDA MES'!H:H,'VENDA MES'!I:I,"0",0))/90</f>
        <v>1.4111111111111112</v>
      </c>
      <c r="E840" s="1">
        <f>SUM(_xlfn.XLOOKUP(A840,'VENDA MES'!A:A,'VENDA MES'!B:B,"0",0),_xlfn.XLOOKUP(MEDIDAS!A840,'VENDA MES'!E:E,'VENDA MES'!F:F,"0",0),_xlfn.XLOOKUP(MEDIDAS!A840,'VENDA MES'!H:H,'VENDA MES'!I:I,"0",0),_xlfn.XLOOKUP(MEDIDAS!A840,'VENDA MES'!K:K,'VENDA MES'!L:L,"0",0))/120</f>
        <v>1.7416666666666667</v>
      </c>
      <c r="H840" s="10" t="s">
        <v>922</v>
      </c>
      <c r="I840">
        <v>60</v>
      </c>
      <c r="J840" s="7">
        <v>60</v>
      </c>
      <c r="K840" s="7">
        <v>120</v>
      </c>
      <c r="L840" s="7">
        <v>150</v>
      </c>
    </row>
    <row r="841" spans="1:12">
      <c r="A841" t="s">
        <v>834</v>
      </c>
      <c r="B841" s="1">
        <f>_xlfn.XLOOKUP(A841,'VENDA MES'!A:A,'VENDA MES'!B:B,"0",0)/30</f>
        <v>1.2666666666666666</v>
      </c>
      <c r="C841" s="1">
        <f>SUM(_xlfn.XLOOKUP(A841,'VENDA MES'!A:A,'VENDA MES'!B:B,0,0),_xlfn.XLOOKUP(A841,'VENDA MES'!E:E,'VENDA MES'!F:F,"0",0))/60</f>
        <v>1.9</v>
      </c>
      <c r="D841" s="1">
        <f>SUM(_xlfn.XLOOKUP(A841,'VENDA MES'!A:A,'VENDA MES'!B:B,"0",0),_xlfn.XLOOKUP(MEDIDAS!A841,'VENDA MES'!E:E,'VENDA MES'!F:F,"0",0),_xlfn.XLOOKUP(A841,'VENDA MES'!H:H,'VENDA MES'!I:I,"0",0))/90</f>
        <v>1.9444444444444444</v>
      </c>
      <c r="E841" s="1">
        <f>SUM(_xlfn.XLOOKUP(A841,'VENDA MES'!A:A,'VENDA MES'!B:B,"0",0),_xlfn.XLOOKUP(MEDIDAS!A841,'VENDA MES'!E:E,'VENDA MES'!F:F,"0",0),_xlfn.XLOOKUP(MEDIDAS!A841,'VENDA MES'!H:H,'VENDA MES'!I:I,"0",0),_xlfn.XLOOKUP(MEDIDAS!A841,'VENDA MES'!K:K,'VENDA MES'!L:L,"0",0))/120</f>
        <v>1.95</v>
      </c>
      <c r="H841" s="10" t="s">
        <v>834</v>
      </c>
      <c r="I841">
        <v>60</v>
      </c>
      <c r="J841" s="7">
        <v>60</v>
      </c>
      <c r="K841" s="7">
        <v>120</v>
      </c>
      <c r="L841" s="7">
        <v>150</v>
      </c>
    </row>
    <row r="842" spans="1:12">
      <c r="A842" t="s">
        <v>836</v>
      </c>
      <c r="B842" s="1">
        <f>_xlfn.XLOOKUP(A842,'VENDA MES'!A:A,'VENDA MES'!B:B,"0",0)/30</f>
        <v>0.83333333333333337</v>
      </c>
      <c r="C842" s="1">
        <f>SUM(_xlfn.XLOOKUP(A842,'VENDA MES'!A:A,'VENDA MES'!B:B,0,0),_xlfn.XLOOKUP(A842,'VENDA MES'!E:E,'VENDA MES'!F:F,"0",0))/60</f>
        <v>1.1666666666666667</v>
      </c>
      <c r="D842" s="1">
        <f>SUM(_xlfn.XLOOKUP(A842,'VENDA MES'!A:A,'VENDA MES'!B:B,"0",0),_xlfn.XLOOKUP(MEDIDAS!A842,'VENDA MES'!E:E,'VENDA MES'!F:F,"0",0),_xlfn.XLOOKUP(A842,'VENDA MES'!H:H,'VENDA MES'!I:I,"0",0))/90</f>
        <v>1.3111111111111111</v>
      </c>
      <c r="E842" s="1">
        <f>SUM(_xlfn.XLOOKUP(A842,'VENDA MES'!A:A,'VENDA MES'!B:B,"0",0),_xlfn.XLOOKUP(MEDIDAS!A842,'VENDA MES'!E:E,'VENDA MES'!F:F,"0",0),_xlfn.XLOOKUP(MEDIDAS!A842,'VENDA MES'!H:H,'VENDA MES'!I:I,"0",0),_xlfn.XLOOKUP(MEDIDAS!A842,'VENDA MES'!K:K,'VENDA MES'!L:L,"0",0))/120</f>
        <v>1.5833333333333333</v>
      </c>
      <c r="H842" s="10" t="s">
        <v>836</v>
      </c>
      <c r="I842">
        <v>60</v>
      </c>
      <c r="J842" s="7">
        <v>60</v>
      </c>
      <c r="K842" s="7">
        <v>120</v>
      </c>
      <c r="L842" s="7">
        <v>150</v>
      </c>
    </row>
    <row r="843" spans="1:12">
      <c r="A843" t="s">
        <v>837</v>
      </c>
      <c r="B843" s="1">
        <f>_xlfn.XLOOKUP(A843,'VENDA MES'!A:A,'VENDA MES'!B:B,"0",0)/30</f>
        <v>0.16666666666666666</v>
      </c>
      <c r="C843" s="1">
        <f>SUM(_xlfn.XLOOKUP(A843,'VENDA MES'!A:A,'VENDA MES'!B:B,0,0),_xlfn.XLOOKUP(A843,'VENDA MES'!E:E,'VENDA MES'!F:F,"0",0))/60</f>
        <v>0.3</v>
      </c>
      <c r="D843" s="1">
        <f>SUM(_xlfn.XLOOKUP(A843,'VENDA MES'!A:A,'VENDA MES'!B:B,"0",0),_xlfn.XLOOKUP(MEDIDAS!A843,'VENDA MES'!E:E,'VENDA MES'!F:F,"0",0),_xlfn.XLOOKUP(A843,'VENDA MES'!H:H,'VENDA MES'!I:I,"0",0))/90</f>
        <v>1.0444444444444445</v>
      </c>
      <c r="E843" s="1">
        <f>SUM(_xlfn.XLOOKUP(A843,'VENDA MES'!A:A,'VENDA MES'!B:B,"0",0),_xlfn.XLOOKUP(MEDIDAS!A843,'VENDA MES'!E:E,'VENDA MES'!F:F,"0",0),_xlfn.XLOOKUP(MEDIDAS!A843,'VENDA MES'!H:H,'VENDA MES'!I:I,"0",0),_xlfn.XLOOKUP(MEDIDAS!A843,'VENDA MES'!K:K,'VENDA MES'!L:L,"0",0))/120</f>
        <v>1.4083333333333334</v>
      </c>
      <c r="H843" s="10" t="s">
        <v>837</v>
      </c>
      <c r="I843">
        <v>60</v>
      </c>
      <c r="J843" s="7">
        <v>60</v>
      </c>
      <c r="K843" s="7">
        <v>120</v>
      </c>
      <c r="L843" s="7">
        <v>150</v>
      </c>
    </row>
    <row r="844" spans="1:12">
      <c r="A844" t="s">
        <v>838</v>
      </c>
      <c r="B844" s="1">
        <f>_xlfn.XLOOKUP(A844,'VENDA MES'!A:A,'VENDA MES'!B:B,"0",0)/30</f>
        <v>0.96666666666666667</v>
      </c>
      <c r="C844" s="1">
        <f>SUM(_xlfn.XLOOKUP(A844,'VENDA MES'!A:A,'VENDA MES'!B:B,0,0),_xlfn.XLOOKUP(A844,'VENDA MES'!E:E,'VENDA MES'!F:F,"0",0))/60</f>
        <v>0.93333333333333335</v>
      </c>
      <c r="D844" s="1">
        <f>SUM(_xlfn.XLOOKUP(A844,'VENDA MES'!A:A,'VENDA MES'!B:B,"0",0),_xlfn.XLOOKUP(MEDIDAS!A844,'VENDA MES'!E:E,'VENDA MES'!F:F,"0",0),_xlfn.XLOOKUP(A844,'VENDA MES'!H:H,'VENDA MES'!I:I,"0",0))/90</f>
        <v>1.0222222222222221</v>
      </c>
      <c r="E844" s="1">
        <f>SUM(_xlfn.XLOOKUP(A844,'VENDA MES'!A:A,'VENDA MES'!B:B,"0",0),_xlfn.XLOOKUP(MEDIDAS!A844,'VENDA MES'!E:E,'VENDA MES'!F:F,"0",0),_xlfn.XLOOKUP(MEDIDAS!A844,'VENDA MES'!H:H,'VENDA MES'!I:I,"0",0),_xlfn.XLOOKUP(MEDIDAS!A844,'VENDA MES'!K:K,'VENDA MES'!L:L,"0",0))/120</f>
        <v>1.45</v>
      </c>
      <c r="H844" s="10" t="s">
        <v>838</v>
      </c>
      <c r="I844">
        <v>60</v>
      </c>
      <c r="J844" s="7">
        <v>60</v>
      </c>
      <c r="K844" s="7">
        <v>120</v>
      </c>
      <c r="L844" s="7">
        <v>150</v>
      </c>
    </row>
    <row r="845" spans="1:12">
      <c r="A845" t="s">
        <v>839</v>
      </c>
      <c r="B845" s="1">
        <f>_xlfn.XLOOKUP(A845,'VENDA MES'!A:A,'VENDA MES'!B:B,"0",0)/30</f>
        <v>1.0333333333333334</v>
      </c>
      <c r="C845" s="1">
        <f>SUM(_xlfn.XLOOKUP(A845,'VENDA MES'!A:A,'VENDA MES'!B:B,0,0),_xlfn.XLOOKUP(A845,'VENDA MES'!E:E,'VENDA MES'!F:F,"0",0))/60</f>
        <v>1.8166666666666667</v>
      </c>
      <c r="D845" s="1">
        <f>SUM(_xlfn.XLOOKUP(A845,'VENDA MES'!A:A,'VENDA MES'!B:B,"0",0),_xlfn.XLOOKUP(MEDIDAS!A845,'VENDA MES'!E:E,'VENDA MES'!F:F,"0",0),_xlfn.XLOOKUP(A845,'VENDA MES'!H:H,'VENDA MES'!I:I,"0",0))/90</f>
        <v>1.9111111111111112</v>
      </c>
      <c r="E845" s="1">
        <f>SUM(_xlfn.XLOOKUP(A845,'VENDA MES'!A:A,'VENDA MES'!B:B,"0",0),_xlfn.XLOOKUP(MEDIDAS!A845,'VENDA MES'!E:E,'VENDA MES'!F:F,"0",0),_xlfn.XLOOKUP(MEDIDAS!A845,'VENDA MES'!H:H,'VENDA MES'!I:I,"0",0),_xlfn.XLOOKUP(MEDIDAS!A845,'VENDA MES'!K:K,'VENDA MES'!L:L,"0",0))/120</f>
        <v>1.9750000000000001</v>
      </c>
      <c r="H845" s="10" t="s">
        <v>839</v>
      </c>
      <c r="I845">
        <v>12</v>
      </c>
      <c r="J845" s="7">
        <v>12</v>
      </c>
      <c r="K845" s="7">
        <v>24</v>
      </c>
      <c r="L845" s="7">
        <v>30</v>
      </c>
    </row>
    <row r="846" spans="1:12">
      <c r="A846" t="s">
        <v>840</v>
      </c>
      <c r="B846" s="1">
        <f>_xlfn.XLOOKUP(A846,'VENDA MES'!A:A,'VENDA MES'!B:B,"0",0)/30</f>
        <v>0.46666666666666667</v>
      </c>
      <c r="C846" s="1">
        <f>SUM(_xlfn.XLOOKUP(A846,'VENDA MES'!A:A,'VENDA MES'!B:B,0,0),_xlfn.XLOOKUP(A846,'VENDA MES'!E:E,'VENDA MES'!F:F,"0",0))/60</f>
        <v>0.65</v>
      </c>
      <c r="D846" s="1">
        <f>SUM(_xlfn.XLOOKUP(A846,'VENDA MES'!A:A,'VENDA MES'!B:B,"0",0),_xlfn.XLOOKUP(MEDIDAS!A846,'VENDA MES'!E:E,'VENDA MES'!F:F,"0",0),_xlfn.XLOOKUP(A846,'VENDA MES'!H:H,'VENDA MES'!I:I,"0",0))/90</f>
        <v>0.91111111111111109</v>
      </c>
      <c r="E846" s="1">
        <f>SUM(_xlfn.XLOOKUP(A846,'VENDA MES'!A:A,'VENDA MES'!B:B,"0",0),_xlfn.XLOOKUP(MEDIDAS!A846,'VENDA MES'!E:E,'VENDA MES'!F:F,"0",0),_xlfn.XLOOKUP(MEDIDAS!A846,'VENDA MES'!H:H,'VENDA MES'!I:I,"0",0),_xlfn.XLOOKUP(MEDIDAS!A846,'VENDA MES'!K:K,'VENDA MES'!L:L,"0",0))/120</f>
        <v>1.1333333333333333</v>
      </c>
      <c r="H846" s="10" t="s">
        <v>840</v>
      </c>
      <c r="I846">
        <v>12</v>
      </c>
      <c r="J846" s="7">
        <v>12</v>
      </c>
      <c r="K846" s="7">
        <v>24</v>
      </c>
      <c r="L846" s="7">
        <v>30</v>
      </c>
    </row>
    <row r="847" spans="1:12">
      <c r="A847" t="s">
        <v>841</v>
      </c>
      <c r="B847" s="1">
        <f>_xlfn.XLOOKUP(A847,'VENDA MES'!A:A,'VENDA MES'!B:B,"0",0)/30</f>
        <v>0.46666666666666667</v>
      </c>
      <c r="C847" s="1">
        <f>SUM(_xlfn.XLOOKUP(A847,'VENDA MES'!A:A,'VENDA MES'!B:B,0,0),_xlfn.XLOOKUP(A847,'VENDA MES'!E:E,'VENDA MES'!F:F,"0",0))/60</f>
        <v>1.4833333333333334</v>
      </c>
      <c r="D847" s="1">
        <f>SUM(_xlfn.XLOOKUP(A847,'VENDA MES'!A:A,'VENDA MES'!B:B,"0",0),_xlfn.XLOOKUP(MEDIDAS!A847,'VENDA MES'!E:E,'VENDA MES'!F:F,"0",0),_xlfn.XLOOKUP(A847,'VENDA MES'!H:H,'VENDA MES'!I:I,"0",0))/90</f>
        <v>1.5777777777777777</v>
      </c>
      <c r="E847" s="1">
        <f>SUM(_xlfn.XLOOKUP(A847,'VENDA MES'!A:A,'VENDA MES'!B:B,"0",0),_xlfn.XLOOKUP(MEDIDAS!A847,'VENDA MES'!E:E,'VENDA MES'!F:F,"0",0),_xlfn.XLOOKUP(MEDIDAS!A847,'VENDA MES'!H:H,'VENDA MES'!I:I,"0",0),_xlfn.XLOOKUP(MEDIDAS!A847,'VENDA MES'!K:K,'VENDA MES'!L:L,"0",0))/120</f>
        <v>2.0249999999999999</v>
      </c>
      <c r="H847" s="10" t="s">
        <v>841</v>
      </c>
      <c r="I847">
        <v>12</v>
      </c>
      <c r="J847" s="7">
        <v>12</v>
      </c>
      <c r="K847" s="7">
        <v>24</v>
      </c>
      <c r="L847" s="7">
        <v>30</v>
      </c>
    </row>
    <row r="848" spans="1:12">
      <c r="A848" t="s">
        <v>842</v>
      </c>
      <c r="B848" s="1">
        <f>_xlfn.XLOOKUP(A848,'VENDA MES'!A:A,'VENDA MES'!B:B,"0",0)/30</f>
        <v>0.53333333333333333</v>
      </c>
      <c r="C848" s="1">
        <f>SUM(_xlfn.XLOOKUP(A848,'VENDA MES'!A:A,'VENDA MES'!B:B,0,0),_xlfn.XLOOKUP(A848,'VENDA MES'!E:E,'VENDA MES'!F:F,"0",0))/60</f>
        <v>0.8833333333333333</v>
      </c>
      <c r="D848" s="1">
        <f>SUM(_xlfn.XLOOKUP(A848,'VENDA MES'!A:A,'VENDA MES'!B:B,"0",0),_xlfn.XLOOKUP(MEDIDAS!A848,'VENDA MES'!E:E,'VENDA MES'!F:F,"0",0),_xlfn.XLOOKUP(A848,'VENDA MES'!H:H,'VENDA MES'!I:I,"0",0))/90</f>
        <v>0.97777777777777775</v>
      </c>
      <c r="E848" s="1">
        <f>SUM(_xlfn.XLOOKUP(A848,'VENDA MES'!A:A,'VENDA MES'!B:B,"0",0),_xlfn.XLOOKUP(MEDIDAS!A848,'VENDA MES'!E:E,'VENDA MES'!F:F,"0",0),_xlfn.XLOOKUP(MEDIDAS!A848,'VENDA MES'!H:H,'VENDA MES'!I:I,"0",0),_xlfn.XLOOKUP(MEDIDAS!A848,'VENDA MES'!K:K,'VENDA MES'!L:L,"0",0))/120</f>
        <v>1.4333333333333333</v>
      </c>
      <c r="H848" s="10" t="s">
        <v>842</v>
      </c>
      <c r="I848">
        <v>12</v>
      </c>
      <c r="J848" s="7">
        <v>12</v>
      </c>
      <c r="K848" s="7">
        <v>24</v>
      </c>
      <c r="L848" s="7">
        <v>30</v>
      </c>
    </row>
    <row r="849" spans="1:12">
      <c r="A849" t="s">
        <v>843</v>
      </c>
      <c r="B849" s="1">
        <f>_xlfn.XLOOKUP(A849,'VENDA MES'!A:A,'VENDA MES'!B:B,"0",0)/30</f>
        <v>1.2333333333333334</v>
      </c>
      <c r="C849" s="1">
        <f>SUM(_xlfn.XLOOKUP(A849,'VENDA MES'!A:A,'VENDA MES'!B:B,0,0),_xlfn.XLOOKUP(A849,'VENDA MES'!E:E,'VENDA MES'!F:F,"0",0))/60</f>
        <v>1.2666666666666666</v>
      </c>
      <c r="D849" s="1">
        <f>SUM(_xlfn.XLOOKUP(A849,'VENDA MES'!A:A,'VENDA MES'!B:B,"0",0),_xlfn.XLOOKUP(MEDIDAS!A849,'VENDA MES'!E:E,'VENDA MES'!F:F,"0",0),_xlfn.XLOOKUP(A849,'VENDA MES'!H:H,'VENDA MES'!I:I,"0",0))/90</f>
        <v>1.1000000000000001</v>
      </c>
      <c r="E849" s="1">
        <f>SUM(_xlfn.XLOOKUP(A849,'VENDA MES'!A:A,'VENDA MES'!B:B,"0",0),_xlfn.XLOOKUP(MEDIDAS!A849,'VENDA MES'!E:E,'VENDA MES'!F:F,"0",0),_xlfn.XLOOKUP(MEDIDAS!A849,'VENDA MES'!H:H,'VENDA MES'!I:I,"0",0),_xlfn.XLOOKUP(MEDIDAS!A849,'VENDA MES'!K:K,'VENDA MES'!L:L,"0",0))/120</f>
        <v>1.7250000000000001</v>
      </c>
      <c r="H849" s="10" t="s">
        <v>843</v>
      </c>
      <c r="I849">
        <v>12</v>
      </c>
      <c r="J849" s="7">
        <v>12</v>
      </c>
      <c r="K849" s="7">
        <v>24</v>
      </c>
      <c r="L849" s="7">
        <v>30</v>
      </c>
    </row>
    <row r="850" spans="1:12">
      <c r="A850" t="s">
        <v>933</v>
      </c>
      <c r="B850" s="1">
        <f>_xlfn.XLOOKUP(A850,'VENDA MES'!A:A,'VENDA MES'!B:B,"0",0)/30</f>
        <v>0</v>
      </c>
      <c r="C850" s="1">
        <f>SUM(_xlfn.XLOOKUP(A850,'VENDA MES'!A:A,'VENDA MES'!B:B,0,0),_xlfn.XLOOKUP(A850,'VENDA MES'!E:E,'VENDA MES'!F:F,"0",0))/60</f>
        <v>0.45</v>
      </c>
      <c r="D850" s="1">
        <f>SUM(_xlfn.XLOOKUP(A850,'VENDA MES'!A:A,'VENDA MES'!B:B,"0",0),_xlfn.XLOOKUP(MEDIDAS!A850,'VENDA MES'!E:E,'VENDA MES'!F:F,"0",0),_xlfn.XLOOKUP(A850,'VENDA MES'!H:H,'VENDA MES'!I:I,"0",0))/90</f>
        <v>0.9</v>
      </c>
      <c r="E850" s="1">
        <f>SUM(_xlfn.XLOOKUP(A850,'VENDA MES'!A:A,'VENDA MES'!B:B,"0",0),_xlfn.XLOOKUP(MEDIDAS!A850,'VENDA MES'!E:E,'VENDA MES'!F:F,"0",0),_xlfn.XLOOKUP(MEDIDAS!A850,'VENDA MES'!H:H,'VENDA MES'!I:I,"0",0),_xlfn.XLOOKUP(MEDIDAS!A850,'VENDA MES'!K:K,'VENDA MES'!L:L,"0",0))/120</f>
        <v>1.3833333333333333</v>
      </c>
      <c r="H850" s="10" t="s">
        <v>933</v>
      </c>
      <c r="I850">
        <v>12</v>
      </c>
      <c r="J850" s="7">
        <v>12</v>
      </c>
      <c r="K850" s="7">
        <v>24</v>
      </c>
      <c r="L850" s="7">
        <v>30</v>
      </c>
    </row>
    <row r="851" spans="1:12">
      <c r="A851" t="s">
        <v>844</v>
      </c>
      <c r="B851" s="1">
        <f>_xlfn.XLOOKUP(A851,'VENDA MES'!A:A,'VENDA MES'!B:B,"0",0)/30</f>
        <v>1.4</v>
      </c>
      <c r="C851" s="1">
        <f>SUM(_xlfn.XLOOKUP(A851,'VENDA MES'!A:A,'VENDA MES'!B:B,0,0),_xlfn.XLOOKUP(A851,'VENDA MES'!E:E,'VENDA MES'!F:F,"0",0))/60</f>
        <v>1.55</v>
      </c>
      <c r="D851" s="1">
        <f>SUM(_xlfn.XLOOKUP(A851,'VENDA MES'!A:A,'VENDA MES'!B:B,"0",0),_xlfn.XLOOKUP(MEDIDAS!A851,'VENDA MES'!E:E,'VENDA MES'!F:F,"0",0),_xlfn.XLOOKUP(A851,'VENDA MES'!H:H,'VENDA MES'!I:I,"0",0))/90</f>
        <v>1.2777777777777777</v>
      </c>
      <c r="E851" s="1">
        <f>SUM(_xlfn.XLOOKUP(A851,'VENDA MES'!A:A,'VENDA MES'!B:B,"0",0),_xlfn.XLOOKUP(MEDIDAS!A851,'VENDA MES'!E:E,'VENDA MES'!F:F,"0",0),_xlfn.XLOOKUP(MEDIDAS!A851,'VENDA MES'!H:H,'VENDA MES'!I:I,"0",0),_xlfn.XLOOKUP(MEDIDAS!A851,'VENDA MES'!K:K,'VENDA MES'!L:L,"0",0))/120</f>
        <v>1.7583333333333333</v>
      </c>
      <c r="H851" s="10" t="s">
        <v>844</v>
      </c>
      <c r="I851">
        <v>12</v>
      </c>
      <c r="J851" s="7">
        <v>12</v>
      </c>
      <c r="K851" s="7">
        <v>24</v>
      </c>
      <c r="L851" s="7">
        <v>30</v>
      </c>
    </row>
    <row r="852" spans="1:12">
      <c r="A852" t="s">
        <v>845</v>
      </c>
      <c r="B852" s="1">
        <f>_xlfn.XLOOKUP(A852,'VENDA MES'!A:A,'VENDA MES'!B:B,"0",0)/30</f>
        <v>0.76666666666666672</v>
      </c>
      <c r="C852" s="1">
        <f>SUM(_xlfn.XLOOKUP(A852,'VENDA MES'!A:A,'VENDA MES'!B:B,0,0),_xlfn.XLOOKUP(A852,'VENDA MES'!E:E,'VENDA MES'!F:F,"0",0))/60</f>
        <v>1.1166666666666667</v>
      </c>
      <c r="D852" s="1">
        <f>SUM(_xlfn.XLOOKUP(A852,'VENDA MES'!A:A,'VENDA MES'!B:B,"0",0),_xlfn.XLOOKUP(MEDIDAS!A852,'VENDA MES'!E:E,'VENDA MES'!F:F,"0",0),_xlfn.XLOOKUP(A852,'VENDA MES'!H:H,'VENDA MES'!I:I,"0",0))/90</f>
        <v>1.5333333333333334</v>
      </c>
      <c r="E852" s="1">
        <f>SUM(_xlfn.XLOOKUP(A852,'VENDA MES'!A:A,'VENDA MES'!B:B,"0",0),_xlfn.XLOOKUP(MEDIDAS!A852,'VENDA MES'!E:E,'VENDA MES'!F:F,"0",0),_xlfn.XLOOKUP(MEDIDAS!A852,'VENDA MES'!H:H,'VENDA MES'!I:I,"0",0),_xlfn.XLOOKUP(MEDIDAS!A852,'VENDA MES'!K:K,'VENDA MES'!L:L,"0",0))/120</f>
        <v>1.3916666666666666</v>
      </c>
      <c r="H852" s="10" t="s">
        <v>845</v>
      </c>
      <c r="I852">
        <v>12</v>
      </c>
      <c r="J852" s="7">
        <v>12</v>
      </c>
      <c r="K852" s="7">
        <v>24</v>
      </c>
      <c r="L852" s="7">
        <v>30</v>
      </c>
    </row>
    <row r="853" spans="1:12">
      <c r="A853" t="s">
        <v>847</v>
      </c>
      <c r="B853" s="1">
        <f>_xlfn.XLOOKUP(A853,'VENDA MES'!A:A,'VENDA MES'!B:B,"0",0)/30</f>
        <v>0.66666666666666663</v>
      </c>
      <c r="C853" s="1">
        <f>SUM(_xlfn.XLOOKUP(A853,'VENDA MES'!A:A,'VENDA MES'!B:B,0,0),_xlfn.XLOOKUP(A853,'VENDA MES'!E:E,'VENDA MES'!F:F,"0",0))/60</f>
        <v>1.6</v>
      </c>
      <c r="D853" s="1">
        <f>SUM(_xlfn.XLOOKUP(A853,'VENDA MES'!A:A,'VENDA MES'!B:B,"0",0),_xlfn.XLOOKUP(MEDIDAS!A853,'VENDA MES'!E:E,'VENDA MES'!F:F,"0",0),_xlfn.XLOOKUP(A853,'VENDA MES'!H:H,'VENDA MES'!I:I,"0",0))/90</f>
        <v>1.4888888888888889</v>
      </c>
      <c r="E853" s="1">
        <f>SUM(_xlfn.XLOOKUP(A853,'VENDA MES'!A:A,'VENDA MES'!B:B,"0",0),_xlfn.XLOOKUP(MEDIDAS!A853,'VENDA MES'!E:E,'VENDA MES'!F:F,"0",0),_xlfn.XLOOKUP(MEDIDAS!A853,'VENDA MES'!H:H,'VENDA MES'!I:I,"0",0),_xlfn.XLOOKUP(MEDIDAS!A853,'VENDA MES'!K:K,'VENDA MES'!L:L,"0",0))/120</f>
        <v>1.65</v>
      </c>
      <c r="H853" s="10" t="s">
        <v>847</v>
      </c>
      <c r="I853">
        <v>12</v>
      </c>
      <c r="J853" s="7">
        <v>12</v>
      </c>
      <c r="K853" s="7">
        <v>24</v>
      </c>
      <c r="L853" s="7">
        <v>30</v>
      </c>
    </row>
    <row r="854" spans="1:12">
      <c r="A854" t="s">
        <v>848</v>
      </c>
      <c r="B854" s="1">
        <f>_xlfn.XLOOKUP(A854,'VENDA MES'!A:A,'VENDA MES'!B:B,"0",0)/30</f>
        <v>0.9</v>
      </c>
      <c r="C854" s="1">
        <f>SUM(_xlfn.XLOOKUP(A854,'VENDA MES'!A:A,'VENDA MES'!B:B,0,0),_xlfn.XLOOKUP(A854,'VENDA MES'!E:E,'VENDA MES'!F:F,"0",0))/60</f>
        <v>0.83333333333333337</v>
      </c>
      <c r="D854" s="1">
        <f>SUM(_xlfn.XLOOKUP(A854,'VENDA MES'!A:A,'VENDA MES'!B:B,"0",0),_xlfn.XLOOKUP(MEDIDAS!A854,'VENDA MES'!E:E,'VENDA MES'!F:F,"0",0),_xlfn.XLOOKUP(A854,'VENDA MES'!H:H,'VENDA MES'!I:I,"0",0))/90</f>
        <v>0.81111111111111112</v>
      </c>
      <c r="E854" s="1">
        <f>SUM(_xlfn.XLOOKUP(A854,'VENDA MES'!A:A,'VENDA MES'!B:B,"0",0),_xlfn.XLOOKUP(MEDIDAS!A854,'VENDA MES'!E:E,'VENDA MES'!F:F,"0",0),_xlfn.XLOOKUP(MEDIDAS!A854,'VENDA MES'!H:H,'VENDA MES'!I:I,"0",0),_xlfn.XLOOKUP(MEDIDAS!A854,'VENDA MES'!K:K,'VENDA MES'!L:L,"0",0))/120</f>
        <v>1.3333333333333333</v>
      </c>
      <c r="H854" s="10" t="s">
        <v>848</v>
      </c>
      <c r="I854">
        <v>12</v>
      </c>
      <c r="J854" s="7">
        <v>12</v>
      </c>
      <c r="K854" s="7">
        <v>24</v>
      </c>
      <c r="L854" s="7">
        <v>30</v>
      </c>
    </row>
    <row r="855" spans="1:12">
      <c r="A855" t="s">
        <v>849</v>
      </c>
      <c r="B855" s="1">
        <f>_xlfn.XLOOKUP(A855,'VENDA MES'!A:A,'VENDA MES'!B:B,"0",0)/30</f>
        <v>0.26666666666666666</v>
      </c>
      <c r="C855" s="1">
        <f>SUM(_xlfn.XLOOKUP(A855,'VENDA MES'!A:A,'VENDA MES'!B:B,0,0),_xlfn.XLOOKUP(A855,'VENDA MES'!E:E,'VENDA MES'!F:F,"0",0))/60</f>
        <v>0.81666666666666665</v>
      </c>
      <c r="D855" s="1">
        <f>SUM(_xlfn.XLOOKUP(A855,'VENDA MES'!A:A,'VENDA MES'!B:B,"0",0),_xlfn.XLOOKUP(MEDIDAS!A855,'VENDA MES'!E:E,'VENDA MES'!F:F,"0",0),_xlfn.XLOOKUP(A855,'VENDA MES'!H:H,'VENDA MES'!I:I,"0",0))/90</f>
        <v>1.0888888888888888</v>
      </c>
      <c r="E855" s="1">
        <f>SUM(_xlfn.XLOOKUP(A855,'VENDA MES'!A:A,'VENDA MES'!B:B,"0",0),_xlfn.XLOOKUP(MEDIDAS!A855,'VENDA MES'!E:E,'VENDA MES'!F:F,"0",0),_xlfn.XLOOKUP(MEDIDAS!A855,'VENDA MES'!H:H,'VENDA MES'!I:I,"0",0),_xlfn.XLOOKUP(MEDIDAS!A855,'VENDA MES'!K:K,'VENDA MES'!L:L,"0",0))/120</f>
        <v>1.5083333333333333</v>
      </c>
      <c r="H855" s="10" t="s">
        <v>849</v>
      </c>
      <c r="I855">
        <v>12</v>
      </c>
      <c r="J855" s="7">
        <v>12</v>
      </c>
      <c r="K855" s="7">
        <v>24</v>
      </c>
      <c r="L855" s="7">
        <v>30</v>
      </c>
    </row>
    <row r="856" spans="1:12">
      <c r="A856" t="s">
        <v>850</v>
      </c>
      <c r="B856" s="1">
        <f>_xlfn.XLOOKUP(A856,'VENDA MES'!A:A,'VENDA MES'!B:B,"0",0)/30</f>
        <v>0.96666666666666667</v>
      </c>
      <c r="C856" s="1">
        <f>SUM(_xlfn.XLOOKUP(A856,'VENDA MES'!A:A,'VENDA MES'!B:B,0,0),_xlfn.XLOOKUP(A856,'VENDA MES'!E:E,'VENDA MES'!F:F,"0",0))/60</f>
        <v>1.0833333333333333</v>
      </c>
      <c r="D856" s="1">
        <f>SUM(_xlfn.XLOOKUP(A856,'VENDA MES'!A:A,'VENDA MES'!B:B,"0",0),_xlfn.XLOOKUP(MEDIDAS!A856,'VENDA MES'!E:E,'VENDA MES'!F:F,"0",0),_xlfn.XLOOKUP(A856,'VENDA MES'!H:H,'VENDA MES'!I:I,"0",0))/90</f>
        <v>1</v>
      </c>
      <c r="E856" s="1">
        <f>SUM(_xlfn.XLOOKUP(A856,'VENDA MES'!A:A,'VENDA MES'!B:B,"0",0),_xlfn.XLOOKUP(MEDIDAS!A856,'VENDA MES'!E:E,'VENDA MES'!F:F,"0",0),_xlfn.XLOOKUP(MEDIDAS!A856,'VENDA MES'!H:H,'VENDA MES'!I:I,"0",0),_xlfn.XLOOKUP(MEDIDAS!A856,'VENDA MES'!K:K,'VENDA MES'!L:L,"0",0))/120</f>
        <v>1.5333333333333334</v>
      </c>
      <c r="H856" s="10" t="s">
        <v>850</v>
      </c>
      <c r="I856">
        <v>12</v>
      </c>
      <c r="J856" s="7">
        <v>12</v>
      </c>
      <c r="K856" s="7">
        <v>24</v>
      </c>
      <c r="L856" s="7">
        <v>30</v>
      </c>
    </row>
    <row r="857" spans="1:12">
      <c r="A857" t="s">
        <v>851</v>
      </c>
      <c r="B857" s="1">
        <f>_xlfn.XLOOKUP(A857,'VENDA MES'!A:A,'VENDA MES'!B:B,"0",0)/30</f>
        <v>0.73333333333333328</v>
      </c>
      <c r="C857" s="1">
        <f>SUM(_xlfn.XLOOKUP(A857,'VENDA MES'!A:A,'VENDA MES'!B:B,0,0),_xlfn.XLOOKUP(A857,'VENDA MES'!E:E,'VENDA MES'!F:F,"0",0))/60</f>
        <v>1.1499999999999999</v>
      </c>
      <c r="D857" s="1">
        <f>SUM(_xlfn.XLOOKUP(A857,'VENDA MES'!A:A,'VENDA MES'!B:B,"0",0),_xlfn.XLOOKUP(MEDIDAS!A857,'VENDA MES'!E:E,'VENDA MES'!F:F,"0",0),_xlfn.XLOOKUP(A857,'VENDA MES'!H:H,'VENDA MES'!I:I,"0",0))/90</f>
        <v>1.0666666666666667</v>
      </c>
      <c r="E857" s="1">
        <f>SUM(_xlfn.XLOOKUP(A857,'VENDA MES'!A:A,'VENDA MES'!B:B,"0",0),_xlfn.XLOOKUP(MEDIDAS!A857,'VENDA MES'!E:E,'VENDA MES'!F:F,"0",0),_xlfn.XLOOKUP(MEDIDAS!A857,'VENDA MES'!H:H,'VENDA MES'!I:I,"0",0),_xlfn.XLOOKUP(MEDIDAS!A857,'VENDA MES'!K:K,'VENDA MES'!L:L,"0",0))/120</f>
        <v>1.4</v>
      </c>
      <c r="H857" s="10" t="s">
        <v>851</v>
      </c>
      <c r="I857">
        <v>12</v>
      </c>
      <c r="J857" s="7">
        <v>12</v>
      </c>
      <c r="K857" s="7">
        <v>24</v>
      </c>
      <c r="L857" s="7">
        <v>30</v>
      </c>
    </row>
    <row r="858" spans="1:12">
      <c r="A858" t="s">
        <v>852</v>
      </c>
      <c r="B858" s="1">
        <f>_xlfn.XLOOKUP(A858,'VENDA MES'!A:A,'VENDA MES'!B:B,"0",0)/30</f>
        <v>0.3</v>
      </c>
      <c r="C858" s="1">
        <f>SUM(_xlfn.XLOOKUP(A858,'VENDA MES'!A:A,'VENDA MES'!B:B,0,0),_xlfn.XLOOKUP(A858,'VENDA MES'!E:E,'VENDA MES'!F:F,"0",0))/60</f>
        <v>0.7</v>
      </c>
      <c r="D858" s="1">
        <f>SUM(_xlfn.XLOOKUP(A858,'VENDA MES'!A:A,'VENDA MES'!B:B,"0",0),_xlfn.XLOOKUP(MEDIDAS!A858,'VENDA MES'!E:E,'VENDA MES'!F:F,"0",0),_xlfn.XLOOKUP(A858,'VENDA MES'!H:H,'VENDA MES'!I:I,"0",0))/90</f>
        <v>1.2444444444444445</v>
      </c>
      <c r="E858" s="1">
        <f>SUM(_xlfn.XLOOKUP(A858,'VENDA MES'!A:A,'VENDA MES'!B:B,"0",0),_xlfn.XLOOKUP(MEDIDAS!A858,'VENDA MES'!E:E,'VENDA MES'!F:F,"0",0),_xlfn.XLOOKUP(MEDIDAS!A858,'VENDA MES'!H:H,'VENDA MES'!I:I,"0",0),_xlfn.XLOOKUP(MEDIDAS!A858,'VENDA MES'!K:K,'VENDA MES'!L:L,"0",0))/120</f>
        <v>1.4416666666666667</v>
      </c>
      <c r="H858" s="10" t="s">
        <v>852</v>
      </c>
      <c r="I858">
        <v>12</v>
      </c>
      <c r="J858" s="7">
        <v>12</v>
      </c>
      <c r="K858" s="7">
        <v>24</v>
      </c>
      <c r="L858" s="7">
        <v>30</v>
      </c>
    </row>
    <row r="859" spans="1:12">
      <c r="A859" t="s">
        <v>853</v>
      </c>
      <c r="B859" s="1">
        <f>_xlfn.XLOOKUP(A859,'VENDA MES'!A:A,'VENDA MES'!B:B,"0",0)/30</f>
        <v>0.43333333333333335</v>
      </c>
      <c r="C859" s="1">
        <f>SUM(_xlfn.XLOOKUP(A859,'VENDA MES'!A:A,'VENDA MES'!B:B,0,0),_xlfn.XLOOKUP(A859,'VENDA MES'!E:E,'VENDA MES'!F:F,"0",0))/60</f>
        <v>0.66666666666666663</v>
      </c>
      <c r="D859" s="1">
        <f>SUM(_xlfn.XLOOKUP(A859,'VENDA MES'!A:A,'VENDA MES'!B:B,"0",0),_xlfn.XLOOKUP(MEDIDAS!A859,'VENDA MES'!E:E,'VENDA MES'!F:F,"0",0),_xlfn.XLOOKUP(A859,'VENDA MES'!H:H,'VENDA MES'!I:I,"0",0))/90</f>
        <v>1.3222222222222222</v>
      </c>
      <c r="E859" s="1">
        <f>SUM(_xlfn.XLOOKUP(A859,'VENDA MES'!A:A,'VENDA MES'!B:B,"0",0),_xlfn.XLOOKUP(MEDIDAS!A859,'VENDA MES'!E:E,'VENDA MES'!F:F,"0",0),_xlfn.XLOOKUP(MEDIDAS!A859,'VENDA MES'!H:H,'VENDA MES'!I:I,"0",0),_xlfn.XLOOKUP(MEDIDAS!A859,'VENDA MES'!K:K,'VENDA MES'!L:L,"0",0))/120</f>
        <v>1.5249999999999999</v>
      </c>
      <c r="H859" s="10" t="s">
        <v>853</v>
      </c>
      <c r="I859">
        <v>12</v>
      </c>
      <c r="J859" s="7">
        <v>12</v>
      </c>
      <c r="K859" s="7">
        <v>24</v>
      </c>
      <c r="L859" s="7">
        <v>30</v>
      </c>
    </row>
    <row r="860" spans="1:12">
      <c r="A860" t="s">
        <v>944</v>
      </c>
      <c r="B860" s="1">
        <f>_xlfn.XLOOKUP(A860,'VENDA MES'!A:A,'VENDA MES'!B:B,"0",0)/30</f>
        <v>0</v>
      </c>
      <c r="C860" s="1">
        <f>SUM(_xlfn.XLOOKUP(A860,'VENDA MES'!A:A,'VENDA MES'!B:B,0,0),_xlfn.XLOOKUP(A860,'VENDA MES'!E:E,'VENDA MES'!F:F,"0",0))/60</f>
        <v>0.93333333333333335</v>
      </c>
      <c r="D860" s="1">
        <f>SUM(_xlfn.XLOOKUP(A860,'VENDA MES'!A:A,'VENDA MES'!B:B,"0",0),_xlfn.XLOOKUP(MEDIDAS!A860,'VENDA MES'!E:E,'VENDA MES'!F:F,"0",0),_xlfn.XLOOKUP(A860,'VENDA MES'!H:H,'VENDA MES'!I:I,"0",0))/90</f>
        <v>1.5666666666666667</v>
      </c>
      <c r="E860" s="1">
        <f>SUM(_xlfn.XLOOKUP(A860,'VENDA MES'!A:A,'VENDA MES'!B:B,"0",0),_xlfn.XLOOKUP(MEDIDAS!A860,'VENDA MES'!E:E,'VENDA MES'!F:F,"0",0),_xlfn.XLOOKUP(MEDIDAS!A860,'VENDA MES'!H:H,'VENDA MES'!I:I,"0",0),_xlfn.XLOOKUP(MEDIDAS!A860,'VENDA MES'!K:K,'VENDA MES'!L:L,"0",0))/120</f>
        <v>1.6416666666666666</v>
      </c>
      <c r="H860" s="10" t="s">
        <v>944</v>
      </c>
      <c r="I860">
        <v>12</v>
      </c>
      <c r="J860" s="7">
        <v>12</v>
      </c>
      <c r="K860" s="7">
        <v>24</v>
      </c>
      <c r="L860" s="7">
        <v>30</v>
      </c>
    </row>
    <row r="861" spans="1:12">
      <c r="A861" t="s">
        <v>854</v>
      </c>
      <c r="B861" s="1">
        <f>_xlfn.XLOOKUP(A861,'VENDA MES'!A:A,'VENDA MES'!B:B,"0",0)/30</f>
        <v>0.43333333333333335</v>
      </c>
      <c r="C861" s="1">
        <f>SUM(_xlfn.XLOOKUP(A861,'VENDA MES'!A:A,'VENDA MES'!B:B,0,0),_xlfn.XLOOKUP(A861,'VENDA MES'!E:E,'VENDA MES'!F:F,"0",0))/60</f>
        <v>0.76666666666666672</v>
      </c>
      <c r="D861" s="1">
        <f>SUM(_xlfn.XLOOKUP(A861,'VENDA MES'!A:A,'VENDA MES'!B:B,"0",0),_xlfn.XLOOKUP(MEDIDAS!A861,'VENDA MES'!E:E,'VENDA MES'!F:F,"0",0),_xlfn.XLOOKUP(A861,'VENDA MES'!H:H,'VENDA MES'!I:I,"0",0))/90</f>
        <v>1.3333333333333333</v>
      </c>
      <c r="E861" s="1">
        <f>SUM(_xlfn.XLOOKUP(A861,'VENDA MES'!A:A,'VENDA MES'!B:B,"0",0),_xlfn.XLOOKUP(MEDIDAS!A861,'VENDA MES'!E:E,'VENDA MES'!F:F,"0",0),_xlfn.XLOOKUP(MEDIDAS!A861,'VENDA MES'!H:H,'VENDA MES'!I:I,"0",0),_xlfn.XLOOKUP(MEDIDAS!A861,'VENDA MES'!K:K,'VENDA MES'!L:L,"0",0))/120</f>
        <v>1.3916666666666666</v>
      </c>
      <c r="H861" s="10" t="s">
        <v>854</v>
      </c>
      <c r="I861">
        <v>12</v>
      </c>
      <c r="J861" s="7">
        <v>12</v>
      </c>
      <c r="K861" s="7">
        <v>24</v>
      </c>
      <c r="L861" s="7">
        <v>30</v>
      </c>
    </row>
    <row r="862" spans="1:12">
      <c r="A862" t="s">
        <v>855</v>
      </c>
      <c r="B862" s="1">
        <f>_xlfn.XLOOKUP(A862,'VENDA MES'!A:A,'VENDA MES'!B:B,"0",0)/30</f>
        <v>0.53333333333333333</v>
      </c>
      <c r="C862" s="1">
        <f>SUM(_xlfn.XLOOKUP(A862,'VENDA MES'!A:A,'VENDA MES'!B:B,0,0),_xlfn.XLOOKUP(A862,'VENDA MES'!E:E,'VENDA MES'!F:F,"0",0))/60</f>
        <v>1.2333333333333334</v>
      </c>
      <c r="D862" s="1">
        <f>SUM(_xlfn.XLOOKUP(A862,'VENDA MES'!A:A,'VENDA MES'!B:B,"0",0),_xlfn.XLOOKUP(MEDIDAS!A862,'VENDA MES'!E:E,'VENDA MES'!F:F,"0",0),_xlfn.XLOOKUP(A862,'VENDA MES'!H:H,'VENDA MES'!I:I,"0",0))/90</f>
        <v>1.3777777777777778</v>
      </c>
      <c r="E862" s="1">
        <f>SUM(_xlfn.XLOOKUP(A862,'VENDA MES'!A:A,'VENDA MES'!B:B,"0",0),_xlfn.XLOOKUP(MEDIDAS!A862,'VENDA MES'!E:E,'VENDA MES'!F:F,"0",0),_xlfn.XLOOKUP(MEDIDAS!A862,'VENDA MES'!H:H,'VENDA MES'!I:I,"0",0),_xlfn.XLOOKUP(MEDIDAS!A862,'VENDA MES'!K:K,'VENDA MES'!L:L,"0",0))/120</f>
        <v>1.8416666666666666</v>
      </c>
      <c r="H862" s="10" t="s">
        <v>855</v>
      </c>
      <c r="I862">
        <v>12</v>
      </c>
      <c r="J862" s="7">
        <v>12</v>
      </c>
      <c r="K862" s="7">
        <v>24</v>
      </c>
      <c r="L862" s="7">
        <v>30</v>
      </c>
    </row>
    <row r="863" spans="1:12">
      <c r="A863" t="s">
        <v>857</v>
      </c>
      <c r="B863" s="1">
        <f>_xlfn.XLOOKUP(A863,'VENDA MES'!A:A,'VENDA MES'!B:B,"0",0)/30</f>
        <v>0.93333333333333335</v>
      </c>
      <c r="C863" s="1">
        <f>SUM(_xlfn.XLOOKUP(A863,'VENDA MES'!A:A,'VENDA MES'!B:B,0,0),_xlfn.XLOOKUP(A863,'VENDA MES'!E:E,'VENDA MES'!F:F,"0",0))/60</f>
        <v>1.35</v>
      </c>
      <c r="D863" s="1">
        <f>SUM(_xlfn.XLOOKUP(A863,'VENDA MES'!A:A,'VENDA MES'!B:B,"0",0),_xlfn.XLOOKUP(MEDIDAS!A863,'VENDA MES'!E:E,'VENDA MES'!F:F,"0",0),_xlfn.XLOOKUP(A863,'VENDA MES'!H:H,'VENDA MES'!I:I,"0",0))/90</f>
        <v>1.4222222222222223</v>
      </c>
      <c r="E863" s="1">
        <f>SUM(_xlfn.XLOOKUP(A863,'VENDA MES'!A:A,'VENDA MES'!B:B,"0",0),_xlfn.XLOOKUP(MEDIDAS!A863,'VENDA MES'!E:E,'VENDA MES'!F:F,"0",0),_xlfn.XLOOKUP(MEDIDAS!A863,'VENDA MES'!H:H,'VENDA MES'!I:I,"0",0),_xlfn.XLOOKUP(MEDIDAS!A863,'VENDA MES'!K:K,'VENDA MES'!L:L,"0",0))/120</f>
        <v>1.3583333333333334</v>
      </c>
      <c r="H863" s="10" t="s">
        <v>857</v>
      </c>
      <c r="I863">
        <v>12</v>
      </c>
      <c r="J863" s="7">
        <v>12</v>
      </c>
      <c r="K863" s="7">
        <v>24</v>
      </c>
      <c r="L863" s="7">
        <v>30</v>
      </c>
    </row>
    <row r="864" spans="1:12">
      <c r="A864" t="s">
        <v>858</v>
      </c>
      <c r="B864" s="1">
        <f>_xlfn.XLOOKUP(A864,'VENDA MES'!A:A,'VENDA MES'!B:B,"0",0)/30</f>
        <v>0.6333333333333333</v>
      </c>
      <c r="C864" s="1">
        <f>SUM(_xlfn.XLOOKUP(A864,'VENDA MES'!A:A,'VENDA MES'!B:B,0,0),_xlfn.XLOOKUP(A864,'VENDA MES'!E:E,'VENDA MES'!F:F,"0",0))/60</f>
        <v>1.2333333333333334</v>
      </c>
      <c r="D864" s="1">
        <f>SUM(_xlfn.XLOOKUP(A864,'VENDA MES'!A:A,'VENDA MES'!B:B,"0",0),_xlfn.XLOOKUP(MEDIDAS!A864,'VENDA MES'!E:E,'VENDA MES'!F:F,"0",0),_xlfn.XLOOKUP(A864,'VENDA MES'!H:H,'VENDA MES'!I:I,"0",0))/90</f>
        <v>1.1333333333333333</v>
      </c>
      <c r="E864" s="1">
        <f>SUM(_xlfn.XLOOKUP(A864,'VENDA MES'!A:A,'VENDA MES'!B:B,"0",0),_xlfn.XLOOKUP(MEDIDAS!A864,'VENDA MES'!E:E,'VENDA MES'!F:F,"0",0),_xlfn.XLOOKUP(MEDIDAS!A864,'VENDA MES'!H:H,'VENDA MES'!I:I,"0",0),_xlfn.XLOOKUP(MEDIDAS!A864,'VENDA MES'!K:K,'VENDA MES'!L:L,"0",0))/120</f>
        <v>1.4333333333333333</v>
      </c>
      <c r="H864" s="10" t="s">
        <v>858</v>
      </c>
      <c r="I864">
        <v>12</v>
      </c>
      <c r="J864" s="7">
        <v>12</v>
      </c>
      <c r="K864" s="7">
        <v>24</v>
      </c>
      <c r="L864" s="7">
        <v>30</v>
      </c>
    </row>
    <row r="865" spans="1:12">
      <c r="A865" t="s">
        <v>859</v>
      </c>
      <c r="B865" s="1">
        <f>_xlfn.XLOOKUP(A865,'VENDA MES'!A:A,'VENDA MES'!B:B,"0",0)/30</f>
        <v>1.1666666666666667</v>
      </c>
      <c r="C865" s="1">
        <f>SUM(_xlfn.XLOOKUP(A865,'VENDA MES'!A:A,'VENDA MES'!B:B,0,0),_xlfn.XLOOKUP(A865,'VENDA MES'!E:E,'VENDA MES'!F:F,"0",0))/60</f>
        <v>1.1166666666666667</v>
      </c>
      <c r="D865" s="1">
        <f>SUM(_xlfn.XLOOKUP(A865,'VENDA MES'!A:A,'VENDA MES'!B:B,"0",0),_xlfn.XLOOKUP(MEDIDAS!A865,'VENDA MES'!E:E,'VENDA MES'!F:F,"0",0),_xlfn.XLOOKUP(A865,'VENDA MES'!H:H,'VENDA MES'!I:I,"0",0))/90</f>
        <v>1.3777777777777778</v>
      </c>
      <c r="E865" s="1">
        <f>SUM(_xlfn.XLOOKUP(A865,'VENDA MES'!A:A,'VENDA MES'!B:B,"0",0),_xlfn.XLOOKUP(MEDIDAS!A865,'VENDA MES'!E:E,'VENDA MES'!F:F,"0",0),_xlfn.XLOOKUP(MEDIDAS!A865,'VENDA MES'!H:H,'VENDA MES'!I:I,"0",0),_xlfn.XLOOKUP(MEDIDAS!A865,'VENDA MES'!K:K,'VENDA MES'!L:L,"0",0))/120</f>
        <v>1.2666666666666666</v>
      </c>
      <c r="H865" s="10" t="s">
        <v>859</v>
      </c>
      <c r="I865">
        <v>10</v>
      </c>
      <c r="J865" s="7">
        <v>10</v>
      </c>
      <c r="K865" s="7">
        <v>20</v>
      </c>
      <c r="L865" s="7">
        <v>25</v>
      </c>
    </row>
    <row r="866" spans="1:12">
      <c r="A866" t="s">
        <v>860</v>
      </c>
      <c r="B866" s="1">
        <f>_xlfn.XLOOKUP(A866,'VENDA MES'!A:A,'VENDA MES'!B:B,"0",0)/30</f>
        <v>1.1666666666666667</v>
      </c>
      <c r="C866" s="1">
        <f>SUM(_xlfn.XLOOKUP(A866,'VENDA MES'!A:A,'VENDA MES'!B:B,0,0),_xlfn.XLOOKUP(A866,'VENDA MES'!E:E,'VENDA MES'!F:F,"0",0))/60</f>
        <v>1.6333333333333333</v>
      </c>
      <c r="D866" s="1">
        <f>SUM(_xlfn.XLOOKUP(A866,'VENDA MES'!A:A,'VENDA MES'!B:B,"0",0),_xlfn.XLOOKUP(MEDIDAS!A866,'VENDA MES'!E:E,'VENDA MES'!F:F,"0",0),_xlfn.XLOOKUP(A866,'VENDA MES'!H:H,'VENDA MES'!I:I,"0",0))/90</f>
        <v>1.8111111111111111</v>
      </c>
      <c r="E866" s="1">
        <f>SUM(_xlfn.XLOOKUP(A866,'VENDA MES'!A:A,'VENDA MES'!B:B,"0",0),_xlfn.XLOOKUP(MEDIDAS!A866,'VENDA MES'!E:E,'VENDA MES'!F:F,"0",0),_xlfn.XLOOKUP(MEDIDAS!A866,'VENDA MES'!H:H,'VENDA MES'!I:I,"0",0),_xlfn.XLOOKUP(MEDIDAS!A866,'VENDA MES'!K:K,'VENDA MES'!L:L,"0",0))/120</f>
        <v>2.0499999999999998</v>
      </c>
      <c r="H866" s="10" t="s">
        <v>860</v>
      </c>
      <c r="I866">
        <v>10</v>
      </c>
      <c r="J866" s="7">
        <v>10</v>
      </c>
      <c r="K866" s="7">
        <v>20</v>
      </c>
      <c r="L866" s="7">
        <v>25</v>
      </c>
    </row>
    <row r="867" spans="1:12">
      <c r="A867" t="s">
        <v>861</v>
      </c>
      <c r="B867" s="1">
        <f>_xlfn.XLOOKUP(A867,'VENDA MES'!A:A,'VENDA MES'!B:B,"0",0)/30</f>
        <v>0.83333333333333337</v>
      </c>
      <c r="C867" s="1">
        <f>SUM(_xlfn.XLOOKUP(A867,'VENDA MES'!A:A,'VENDA MES'!B:B,0,0),_xlfn.XLOOKUP(A867,'VENDA MES'!E:E,'VENDA MES'!F:F,"0",0))/60</f>
        <v>1.05</v>
      </c>
      <c r="D867" s="1">
        <f>SUM(_xlfn.XLOOKUP(A867,'VENDA MES'!A:A,'VENDA MES'!B:B,"0",0),_xlfn.XLOOKUP(MEDIDAS!A867,'VENDA MES'!E:E,'VENDA MES'!F:F,"0",0),_xlfn.XLOOKUP(A867,'VENDA MES'!H:H,'VENDA MES'!I:I,"0",0))/90</f>
        <v>1.4444444444444444</v>
      </c>
      <c r="E867" s="1">
        <f>SUM(_xlfn.XLOOKUP(A867,'VENDA MES'!A:A,'VENDA MES'!B:B,"0",0),_xlfn.XLOOKUP(MEDIDAS!A867,'VENDA MES'!E:E,'VENDA MES'!F:F,"0",0),_xlfn.XLOOKUP(MEDIDAS!A867,'VENDA MES'!H:H,'VENDA MES'!I:I,"0",0),_xlfn.XLOOKUP(MEDIDAS!A867,'VENDA MES'!K:K,'VENDA MES'!L:L,"0",0))/120</f>
        <v>1.7749999999999999</v>
      </c>
      <c r="H867" s="10" t="s">
        <v>861</v>
      </c>
      <c r="I867">
        <v>10</v>
      </c>
      <c r="J867" s="7">
        <v>10</v>
      </c>
      <c r="K867" s="7">
        <v>20</v>
      </c>
      <c r="L867" s="7">
        <v>25</v>
      </c>
    </row>
    <row r="868" spans="1:12">
      <c r="A868" t="s">
        <v>862</v>
      </c>
      <c r="B868" s="1">
        <f>_xlfn.XLOOKUP(A868,'VENDA MES'!A:A,'VENDA MES'!B:B,"0",0)/30</f>
        <v>0.73333333333333328</v>
      </c>
      <c r="C868" s="1">
        <f>SUM(_xlfn.XLOOKUP(A868,'VENDA MES'!A:A,'VENDA MES'!B:B,0,0),_xlfn.XLOOKUP(A868,'VENDA MES'!E:E,'VENDA MES'!F:F,"0",0))/60</f>
        <v>1.2833333333333334</v>
      </c>
      <c r="D868" s="1">
        <f>SUM(_xlfn.XLOOKUP(A868,'VENDA MES'!A:A,'VENDA MES'!B:B,"0",0),_xlfn.XLOOKUP(MEDIDAS!A868,'VENDA MES'!E:E,'VENDA MES'!F:F,"0",0),_xlfn.XLOOKUP(A868,'VENDA MES'!H:H,'VENDA MES'!I:I,"0",0))/90</f>
        <v>1.5666666666666667</v>
      </c>
      <c r="E868" s="1">
        <f>SUM(_xlfn.XLOOKUP(A868,'VENDA MES'!A:A,'VENDA MES'!B:B,"0",0),_xlfn.XLOOKUP(MEDIDAS!A868,'VENDA MES'!E:E,'VENDA MES'!F:F,"0",0),_xlfn.XLOOKUP(MEDIDAS!A868,'VENDA MES'!H:H,'VENDA MES'!I:I,"0",0),_xlfn.XLOOKUP(MEDIDAS!A868,'VENDA MES'!K:K,'VENDA MES'!L:L,"0",0))/120</f>
        <v>1.925</v>
      </c>
      <c r="H868" s="10" t="s">
        <v>862</v>
      </c>
      <c r="I868">
        <v>10</v>
      </c>
      <c r="J868" s="7">
        <v>10</v>
      </c>
      <c r="K868" s="7">
        <v>20</v>
      </c>
      <c r="L868" s="7">
        <v>25</v>
      </c>
    </row>
    <row r="869" spans="1:12">
      <c r="A869" t="s">
        <v>863</v>
      </c>
      <c r="B869" s="1">
        <f>_xlfn.XLOOKUP(A869,'VENDA MES'!A:A,'VENDA MES'!B:B,"0",0)/30</f>
        <v>0.8</v>
      </c>
      <c r="C869" s="1">
        <f>SUM(_xlfn.XLOOKUP(A869,'VENDA MES'!A:A,'VENDA MES'!B:B,0,0),_xlfn.XLOOKUP(A869,'VENDA MES'!E:E,'VENDA MES'!F:F,"0",0))/60</f>
        <v>0.75</v>
      </c>
      <c r="D869" s="1">
        <f>SUM(_xlfn.XLOOKUP(A869,'VENDA MES'!A:A,'VENDA MES'!B:B,"0",0),_xlfn.XLOOKUP(MEDIDAS!A869,'VENDA MES'!E:E,'VENDA MES'!F:F,"0",0),_xlfn.XLOOKUP(A869,'VENDA MES'!H:H,'VENDA MES'!I:I,"0",0))/90</f>
        <v>1.0444444444444445</v>
      </c>
      <c r="E869" s="1">
        <f>SUM(_xlfn.XLOOKUP(A869,'VENDA MES'!A:A,'VENDA MES'!B:B,"0",0),_xlfn.XLOOKUP(MEDIDAS!A869,'VENDA MES'!E:E,'VENDA MES'!F:F,"0",0),_xlfn.XLOOKUP(MEDIDAS!A869,'VENDA MES'!H:H,'VENDA MES'!I:I,"0",0),_xlfn.XLOOKUP(MEDIDAS!A869,'VENDA MES'!K:K,'VENDA MES'!L:L,"0",0))/120</f>
        <v>1.4416666666666667</v>
      </c>
      <c r="H869" s="10" t="s">
        <v>863</v>
      </c>
      <c r="I869">
        <v>10</v>
      </c>
      <c r="J869" s="7">
        <v>10</v>
      </c>
      <c r="K869" s="7">
        <v>20</v>
      </c>
      <c r="L869" s="7">
        <v>25</v>
      </c>
    </row>
    <row r="870" spans="1:12">
      <c r="A870" t="s">
        <v>955</v>
      </c>
      <c r="B870" s="1">
        <f>_xlfn.XLOOKUP(A870,'VENDA MES'!A:A,'VENDA MES'!B:B,"0",0)/30</f>
        <v>0</v>
      </c>
      <c r="C870" s="1">
        <f>SUM(_xlfn.XLOOKUP(A870,'VENDA MES'!A:A,'VENDA MES'!B:B,0,0),_xlfn.XLOOKUP(A870,'VENDA MES'!E:E,'VENDA MES'!F:F,"0",0))/60</f>
        <v>0.76666666666666672</v>
      </c>
      <c r="D870" s="1">
        <f>SUM(_xlfn.XLOOKUP(A870,'VENDA MES'!A:A,'VENDA MES'!B:B,"0",0),_xlfn.XLOOKUP(MEDIDAS!A870,'VENDA MES'!E:E,'VENDA MES'!F:F,"0",0),_xlfn.XLOOKUP(A870,'VENDA MES'!H:H,'VENDA MES'!I:I,"0",0))/90</f>
        <v>1.3222222222222222</v>
      </c>
      <c r="E870" s="1">
        <f>SUM(_xlfn.XLOOKUP(A870,'VENDA MES'!A:A,'VENDA MES'!B:B,"0",0),_xlfn.XLOOKUP(MEDIDAS!A870,'VENDA MES'!E:E,'VENDA MES'!F:F,"0",0),_xlfn.XLOOKUP(MEDIDAS!A870,'VENDA MES'!H:H,'VENDA MES'!I:I,"0",0),_xlfn.XLOOKUP(MEDIDAS!A870,'VENDA MES'!K:K,'VENDA MES'!L:L,"0",0))/120</f>
        <v>1.4416666666666667</v>
      </c>
      <c r="H870" s="10" t="s">
        <v>955</v>
      </c>
      <c r="I870">
        <v>10</v>
      </c>
      <c r="J870" s="7">
        <v>10</v>
      </c>
      <c r="K870" s="7">
        <v>20</v>
      </c>
      <c r="L870" s="7">
        <v>25</v>
      </c>
    </row>
    <row r="871" spans="1:12">
      <c r="A871" t="s">
        <v>864</v>
      </c>
      <c r="B871" s="1">
        <f>_xlfn.XLOOKUP(A871,'VENDA MES'!A:A,'VENDA MES'!B:B,"0",0)/30</f>
        <v>0.6</v>
      </c>
      <c r="C871" s="1">
        <f>SUM(_xlfn.XLOOKUP(A871,'VENDA MES'!A:A,'VENDA MES'!B:B,0,0),_xlfn.XLOOKUP(A871,'VENDA MES'!E:E,'VENDA MES'!F:F,"0",0))/60</f>
        <v>1.8166666666666667</v>
      </c>
      <c r="D871" s="1">
        <f>SUM(_xlfn.XLOOKUP(A871,'VENDA MES'!A:A,'VENDA MES'!B:B,"0",0),_xlfn.XLOOKUP(MEDIDAS!A871,'VENDA MES'!E:E,'VENDA MES'!F:F,"0",0),_xlfn.XLOOKUP(A871,'VENDA MES'!H:H,'VENDA MES'!I:I,"0",0))/90</f>
        <v>1.8333333333333333</v>
      </c>
      <c r="E871" s="1">
        <f>SUM(_xlfn.XLOOKUP(A871,'VENDA MES'!A:A,'VENDA MES'!B:B,"0",0),_xlfn.XLOOKUP(MEDIDAS!A871,'VENDA MES'!E:E,'VENDA MES'!F:F,"0",0),_xlfn.XLOOKUP(MEDIDAS!A871,'VENDA MES'!H:H,'VENDA MES'!I:I,"0",0),_xlfn.XLOOKUP(MEDIDAS!A871,'VENDA MES'!K:K,'VENDA MES'!L:L,"0",0))/120</f>
        <v>2.0750000000000002</v>
      </c>
      <c r="H871" s="10" t="s">
        <v>864</v>
      </c>
      <c r="I871">
        <v>10</v>
      </c>
      <c r="J871" s="7">
        <v>10</v>
      </c>
      <c r="K871" s="7">
        <v>20</v>
      </c>
      <c r="L871" s="7">
        <v>25</v>
      </c>
    </row>
    <row r="872" spans="1:12">
      <c r="A872" t="s">
        <v>865</v>
      </c>
      <c r="B872" s="1">
        <f>_xlfn.XLOOKUP(A872,'VENDA MES'!A:A,'VENDA MES'!B:B,"0",0)/30</f>
        <v>0.36666666666666664</v>
      </c>
      <c r="C872" s="1">
        <f>SUM(_xlfn.XLOOKUP(A872,'VENDA MES'!A:A,'VENDA MES'!B:B,0,0),_xlfn.XLOOKUP(A872,'VENDA MES'!E:E,'VENDA MES'!F:F,"0",0))/60</f>
        <v>0.95</v>
      </c>
      <c r="D872" s="1">
        <f>SUM(_xlfn.XLOOKUP(A872,'VENDA MES'!A:A,'VENDA MES'!B:B,"0",0),_xlfn.XLOOKUP(MEDIDAS!A872,'VENDA MES'!E:E,'VENDA MES'!F:F,"0",0),_xlfn.XLOOKUP(A872,'VENDA MES'!H:H,'VENDA MES'!I:I,"0",0))/90</f>
        <v>1.2333333333333334</v>
      </c>
      <c r="E872" s="1">
        <f>SUM(_xlfn.XLOOKUP(A872,'VENDA MES'!A:A,'VENDA MES'!B:B,"0",0),_xlfn.XLOOKUP(MEDIDAS!A872,'VENDA MES'!E:E,'VENDA MES'!F:F,"0",0),_xlfn.XLOOKUP(MEDIDAS!A872,'VENDA MES'!H:H,'VENDA MES'!I:I,"0",0),_xlfn.XLOOKUP(MEDIDAS!A872,'VENDA MES'!K:K,'VENDA MES'!L:L,"0",0))/120</f>
        <v>1.2833333333333334</v>
      </c>
      <c r="H872" s="10" t="s">
        <v>865</v>
      </c>
      <c r="I872">
        <v>10</v>
      </c>
      <c r="J872" s="7">
        <v>10</v>
      </c>
      <c r="K872" s="7">
        <v>20</v>
      </c>
      <c r="L872" s="7">
        <v>25</v>
      </c>
    </row>
    <row r="873" spans="1:12">
      <c r="A873" t="s">
        <v>866</v>
      </c>
      <c r="B873" s="1">
        <f>_xlfn.XLOOKUP(A873,'VENDA MES'!A:A,'VENDA MES'!B:B,"0",0)/30</f>
        <v>1.0333333333333334</v>
      </c>
      <c r="C873" s="1">
        <f>SUM(_xlfn.XLOOKUP(A873,'VENDA MES'!A:A,'VENDA MES'!B:B,0,0),_xlfn.XLOOKUP(A873,'VENDA MES'!E:E,'VENDA MES'!F:F,"0",0))/60</f>
        <v>1.1000000000000001</v>
      </c>
      <c r="D873" s="1">
        <f>SUM(_xlfn.XLOOKUP(A873,'VENDA MES'!A:A,'VENDA MES'!B:B,"0",0),_xlfn.XLOOKUP(MEDIDAS!A873,'VENDA MES'!E:E,'VENDA MES'!F:F,"0",0),_xlfn.XLOOKUP(A873,'VENDA MES'!H:H,'VENDA MES'!I:I,"0",0))/90</f>
        <v>1.6</v>
      </c>
      <c r="E873" s="1">
        <f>SUM(_xlfn.XLOOKUP(A873,'VENDA MES'!A:A,'VENDA MES'!B:B,"0",0),_xlfn.XLOOKUP(MEDIDAS!A873,'VENDA MES'!E:E,'VENDA MES'!F:F,"0",0),_xlfn.XLOOKUP(MEDIDAS!A873,'VENDA MES'!H:H,'VENDA MES'!I:I,"0",0),_xlfn.XLOOKUP(MEDIDAS!A873,'VENDA MES'!K:K,'VENDA MES'!L:L,"0",0))/120</f>
        <v>1.825</v>
      </c>
      <c r="H873" s="10" t="s">
        <v>866</v>
      </c>
      <c r="I873">
        <v>10</v>
      </c>
      <c r="J873" s="7">
        <v>10</v>
      </c>
      <c r="K873" s="7">
        <v>20</v>
      </c>
      <c r="L873" s="7">
        <v>25</v>
      </c>
    </row>
    <row r="874" spans="1:12">
      <c r="A874" t="s">
        <v>868</v>
      </c>
      <c r="B874" s="1">
        <f>_xlfn.XLOOKUP(A874,'VENDA MES'!A:A,'VENDA MES'!B:B,"0",0)/30</f>
        <v>1.0333333333333334</v>
      </c>
      <c r="C874" s="1">
        <f>SUM(_xlfn.XLOOKUP(A874,'VENDA MES'!A:A,'VENDA MES'!B:B,0,0),_xlfn.XLOOKUP(A874,'VENDA MES'!E:E,'VENDA MES'!F:F,"0",0))/60</f>
        <v>1.3</v>
      </c>
      <c r="D874" s="1">
        <f>SUM(_xlfn.XLOOKUP(A874,'VENDA MES'!A:A,'VENDA MES'!B:B,"0",0),_xlfn.XLOOKUP(MEDIDAS!A874,'VENDA MES'!E:E,'VENDA MES'!F:F,"0",0),_xlfn.XLOOKUP(A874,'VENDA MES'!H:H,'VENDA MES'!I:I,"0",0))/90</f>
        <v>1.3666666666666667</v>
      </c>
      <c r="E874" s="1">
        <f>SUM(_xlfn.XLOOKUP(A874,'VENDA MES'!A:A,'VENDA MES'!B:B,"0",0),_xlfn.XLOOKUP(MEDIDAS!A874,'VENDA MES'!E:E,'VENDA MES'!F:F,"0",0),_xlfn.XLOOKUP(MEDIDAS!A874,'VENDA MES'!H:H,'VENDA MES'!I:I,"0",0),_xlfn.XLOOKUP(MEDIDAS!A874,'VENDA MES'!K:K,'VENDA MES'!L:L,"0",0))/120</f>
        <v>1.2416666666666667</v>
      </c>
      <c r="H874" s="10" t="s">
        <v>868</v>
      </c>
      <c r="I874">
        <v>10</v>
      </c>
      <c r="J874" s="7">
        <v>10</v>
      </c>
      <c r="K874" s="7">
        <v>20</v>
      </c>
      <c r="L874" s="7">
        <v>25</v>
      </c>
    </row>
    <row r="875" spans="1:12">
      <c r="A875" t="s">
        <v>869</v>
      </c>
      <c r="B875" s="1">
        <f>_xlfn.XLOOKUP(A875,'VENDA MES'!A:A,'VENDA MES'!B:B,"0",0)/30</f>
        <v>0.8666666666666667</v>
      </c>
      <c r="C875" s="1">
        <f>SUM(_xlfn.XLOOKUP(A875,'VENDA MES'!A:A,'VENDA MES'!B:B,0,0),_xlfn.XLOOKUP(A875,'VENDA MES'!E:E,'VENDA MES'!F:F,"0",0))/60</f>
        <v>0.93333333333333335</v>
      </c>
      <c r="D875" s="1">
        <f>SUM(_xlfn.XLOOKUP(A875,'VENDA MES'!A:A,'VENDA MES'!B:B,"0",0),_xlfn.XLOOKUP(MEDIDAS!A875,'VENDA MES'!E:E,'VENDA MES'!F:F,"0",0),_xlfn.XLOOKUP(A875,'VENDA MES'!H:H,'VENDA MES'!I:I,"0",0))/90</f>
        <v>0.84444444444444444</v>
      </c>
      <c r="E875" s="1">
        <f>SUM(_xlfn.XLOOKUP(A875,'VENDA MES'!A:A,'VENDA MES'!B:B,"0",0),_xlfn.XLOOKUP(MEDIDAS!A875,'VENDA MES'!E:E,'VENDA MES'!F:F,"0",0),_xlfn.XLOOKUP(MEDIDAS!A875,'VENDA MES'!H:H,'VENDA MES'!I:I,"0",0),_xlfn.XLOOKUP(MEDIDAS!A875,'VENDA MES'!K:K,'VENDA MES'!L:L,"0",0))/120</f>
        <v>1.2749999999999999</v>
      </c>
      <c r="H875" s="10" t="s">
        <v>869</v>
      </c>
      <c r="I875">
        <v>14</v>
      </c>
      <c r="J875" s="7">
        <v>14</v>
      </c>
      <c r="K875" s="7">
        <v>28</v>
      </c>
      <c r="L875" s="7">
        <v>35</v>
      </c>
    </row>
    <row r="876" spans="1:12">
      <c r="A876" t="s">
        <v>870</v>
      </c>
      <c r="B876" s="1">
        <f>_xlfn.XLOOKUP(A876,'VENDA MES'!A:A,'VENDA MES'!B:B,"0",0)/30</f>
        <v>0.96666666666666667</v>
      </c>
      <c r="C876" s="1">
        <f>SUM(_xlfn.XLOOKUP(A876,'VENDA MES'!A:A,'VENDA MES'!B:B,0,0),_xlfn.XLOOKUP(A876,'VENDA MES'!E:E,'VENDA MES'!F:F,"0",0))/60</f>
        <v>1.1333333333333333</v>
      </c>
      <c r="D876" s="1">
        <f>SUM(_xlfn.XLOOKUP(A876,'VENDA MES'!A:A,'VENDA MES'!B:B,"0",0),_xlfn.XLOOKUP(MEDIDAS!A876,'VENDA MES'!E:E,'VENDA MES'!F:F,"0",0),_xlfn.XLOOKUP(A876,'VENDA MES'!H:H,'VENDA MES'!I:I,"0",0))/90</f>
        <v>1.6111111111111112</v>
      </c>
      <c r="E876" s="1">
        <f>SUM(_xlfn.XLOOKUP(A876,'VENDA MES'!A:A,'VENDA MES'!B:B,"0",0),_xlfn.XLOOKUP(MEDIDAS!A876,'VENDA MES'!E:E,'VENDA MES'!F:F,"0",0),_xlfn.XLOOKUP(MEDIDAS!A876,'VENDA MES'!H:H,'VENDA MES'!I:I,"0",0),_xlfn.XLOOKUP(MEDIDAS!A876,'VENDA MES'!K:K,'VENDA MES'!L:L,"0",0))/120</f>
        <v>1.7749999999999999</v>
      </c>
      <c r="H876" s="10" t="s">
        <v>870</v>
      </c>
      <c r="I876">
        <v>14</v>
      </c>
      <c r="J876" s="7">
        <v>14</v>
      </c>
      <c r="K876" s="7">
        <v>28</v>
      </c>
      <c r="L876" s="7">
        <v>35</v>
      </c>
    </row>
    <row r="877" spans="1:12">
      <c r="A877" t="s">
        <v>871</v>
      </c>
      <c r="B877" s="1">
        <f>_xlfn.XLOOKUP(A877,'VENDA MES'!A:A,'VENDA MES'!B:B,"0",0)/30</f>
        <v>0.83333333333333337</v>
      </c>
      <c r="C877" s="1">
        <f>SUM(_xlfn.XLOOKUP(A877,'VENDA MES'!A:A,'VENDA MES'!B:B,0,0),_xlfn.XLOOKUP(A877,'VENDA MES'!E:E,'VENDA MES'!F:F,"0",0))/60</f>
        <v>0.91666666666666663</v>
      </c>
      <c r="D877" s="1">
        <f>SUM(_xlfn.XLOOKUP(A877,'VENDA MES'!A:A,'VENDA MES'!B:B,"0",0),_xlfn.XLOOKUP(MEDIDAS!A877,'VENDA MES'!E:E,'VENDA MES'!F:F,"0",0),_xlfn.XLOOKUP(A877,'VENDA MES'!H:H,'VENDA MES'!I:I,"0",0))/90</f>
        <v>0.9555555555555556</v>
      </c>
      <c r="E877" s="1">
        <f>SUM(_xlfn.XLOOKUP(A877,'VENDA MES'!A:A,'VENDA MES'!B:B,"0",0),_xlfn.XLOOKUP(MEDIDAS!A877,'VENDA MES'!E:E,'VENDA MES'!F:F,"0",0),_xlfn.XLOOKUP(MEDIDAS!A877,'VENDA MES'!H:H,'VENDA MES'!I:I,"0",0),_xlfn.XLOOKUP(MEDIDAS!A877,'VENDA MES'!K:K,'VENDA MES'!L:L,"0",0))/120</f>
        <v>1.2166666666666666</v>
      </c>
      <c r="H877" s="10" t="s">
        <v>871</v>
      </c>
      <c r="I877">
        <v>14</v>
      </c>
      <c r="J877" s="7">
        <v>14</v>
      </c>
      <c r="K877" s="7">
        <v>28</v>
      </c>
      <c r="L877" s="7">
        <v>35</v>
      </c>
    </row>
    <row r="878" spans="1:12">
      <c r="A878" t="s">
        <v>872</v>
      </c>
      <c r="B878" s="1">
        <f>_xlfn.XLOOKUP(A878,'VENDA MES'!A:A,'VENDA MES'!B:B,"0",0)/30</f>
        <v>0.56666666666666665</v>
      </c>
      <c r="C878" s="1">
        <f>SUM(_xlfn.XLOOKUP(A878,'VENDA MES'!A:A,'VENDA MES'!B:B,0,0),_xlfn.XLOOKUP(A878,'VENDA MES'!E:E,'VENDA MES'!F:F,"0",0))/60</f>
        <v>1.5166666666666666</v>
      </c>
      <c r="D878" s="1">
        <f>SUM(_xlfn.XLOOKUP(A878,'VENDA MES'!A:A,'VENDA MES'!B:B,"0",0),_xlfn.XLOOKUP(MEDIDAS!A878,'VENDA MES'!E:E,'VENDA MES'!F:F,"0",0),_xlfn.XLOOKUP(A878,'VENDA MES'!H:H,'VENDA MES'!I:I,"0",0))/90</f>
        <v>1.788888888888889</v>
      </c>
      <c r="E878" s="1">
        <f>SUM(_xlfn.XLOOKUP(A878,'VENDA MES'!A:A,'VENDA MES'!B:B,"0",0),_xlfn.XLOOKUP(MEDIDAS!A878,'VENDA MES'!E:E,'VENDA MES'!F:F,"0",0),_xlfn.XLOOKUP(MEDIDAS!A878,'VENDA MES'!H:H,'VENDA MES'!I:I,"0",0),_xlfn.XLOOKUP(MEDIDAS!A878,'VENDA MES'!K:K,'VENDA MES'!L:L,"0",0))/120</f>
        <v>2.0583333333333331</v>
      </c>
      <c r="H878" s="10" t="s">
        <v>872</v>
      </c>
      <c r="I878">
        <v>14</v>
      </c>
      <c r="J878" s="7">
        <v>14</v>
      </c>
      <c r="K878" s="7">
        <v>28</v>
      </c>
      <c r="L878" s="7">
        <v>35</v>
      </c>
    </row>
    <row r="879" spans="1:12">
      <c r="A879" t="s">
        <v>873</v>
      </c>
      <c r="B879" s="1">
        <f>_xlfn.XLOOKUP(A879,'VENDA MES'!A:A,'VENDA MES'!B:B,"0",0)/30</f>
        <v>0.73333333333333328</v>
      </c>
      <c r="C879" s="1">
        <f>SUM(_xlfn.XLOOKUP(A879,'VENDA MES'!A:A,'VENDA MES'!B:B,0,0),_xlfn.XLOOKUP(A879,'VENDA MES'!E:E,'VENDA MES'!F:F,"0",0))/60</f>
        <v>1.5333333333333334</v>
      </c>
      <c r="D879" s="1">
        <f>SUM(_xlfn.XLOOKUP(A879,'VENDA MES'!A:A,'VENDA MES'!B:B,"0",0),_xlfn.XLOOKUP(MEDIDAS!A879,'VENDA MES'!E:E,'VENDA MES'!F:F,"0",0),_xlfn.XLOOKUP(A879,'VENDA MES'!H:H,'VENDA MES'!I:I,"0",0))/90</f>
        <v>1.9777777777777779</v>
      </c>
      <c r="E879" s="1">
        <f>SUM(_xlfn.XLOOKUP(A879,'VENDA MES'!A:A,'VENDA MES'!B:B,"0",0),_xlfn.XLOOKUP(MEDIDAS!A879,'VENDA MES'!E:E,'VENDA MES'!F:F,"0",0),_xlfn.XLOOKUP(MEDIDAS!A879,'VENDA MES'!H:H,'VENDA MES'!I:I,"0",0),_xlfn.XLOOKUP(MEDIDAS!A879,'VENDA MES'!K:K,'VENDA MES'!L:L,"0",0))/120</f>
        <v>2.1583333333333332</v>
      </c>
      <c r="H879" s="10" t="s">
        <v>873</v>
      </c>
      <c r="I879">
        <v>14</v>
      </c>
      <c r="J879" s="7">
        <v>14</v>
      </c>
      <c r="K879" s="7">
        <v>28</v>
      </c>
      <c r="L879" s="7">
        <v>35</v>
      </c>
    </row>
    <row r="880" spans="1:12">
      <c r="A880" t="s">
        <v>966</v>
      </c>
      <c r="B880" s="1">
        <f>_xlfn.XLOOKUP(A880,'VENDA MES'!A:A,'VENDA MES'!B:B,"0",0)/30</f>
        <v>0</v>
      </c>
      <c r="C880" s="1">
        <f>SUM(_xlfn.XLOOKUP(A880,'VENDA MES'!A:A,'VENDA MES'!B:B,0,0),_xlfn.XLOOKUP(A880,'VENDA MES'!E:E,'VENDA MES'!F:F,"0",0))/60</f>
        <v>0.75</v>
      </c>
      <c r="D880" s="1">
        <f>SUM(_xlfn.XLOOKUP(A880,'VENDA MES'!A:A,'VENDA MES'!B:B,"0",0),_xlfn.XLOOKUP(MEDIDAS!A880,'VENDA MES'!E:E,'VENDA MES'!F:F,"0",0),_xlfn.XLOOKUP(A880,'VENDA MES'!H:H,'VENDA MES'!I:I,"0",0))/90</f>
        <v>0.97777777777777775</v>
      </c>
      <c r="E880" s="1">
        <f>SUM(_xlfn.XLOOKUP(A880,'VENDA MES'!A:A,'VENDA MES'!B:B,"0",0),_xlfn.XLOOKUP(MEDIDAS!A880,'VENDA MES'!E:E,'VENDA MES'!F:F,"0",0),_xlfn.XLOOKUP(MEDIDAS!A880,'VENDA MES'!H:H,'VENDA MES'!I:I,"0",0),_xlfn.XLOOKUP(MEDIDAS!A880,'VENDA MES'!K:K,'VENDA MES'!L:L,"0",0))/120</f>
        <v>1.75</v>
      </c>
      <c r="H880" s="10" t="s">
        <v>966</v>
      </c>
      <c r="I880">
        <v>14</v>
      </c>
      <c r="J880" s="7">
        <v>14</v>
      </c>
      <c r="K880" s="7">
        <v>28</v>
      </c>
      <c r="L880" s="7">
        <v>35</v>
      </c>
    </row>
    <row r="881" spans="1:12">
      <c r="A881" t="s">
        <v>874</v>
      </c>
      <c r="B881" s="1">
        <f>_xlfn.XLOOKUP(A881,'VENDA MES'!A:A,'VENDA MES'!B:B,"0",0)/30</f>
        <v>0.93333333333333335</v>
      </c>
      <c r="C881" s="1">
        <f>SUM(_xlfn.XLOOKUP(A881,'VENDA MES'!A:A,'VENDA MES'!B:B,0,0),_xlfn.XLOOKUP(A881,'VENDA MES'!E:E,'VENDA MES'!F:F,"0",0))/60</f>
        <v>1.3833333333333333</v>
      </c>
      <c r="D881" s="1">
        <f>SUM(_xlfn.XLOOKUP(A881,'VENDA MES'!A:A,'VENDA MES'!B:B,"0",0),_xlfn.XLOOKUP(MEDIDAS!A881,'VENDA MES'!E:E,'VENDA MES'!F:F,"0",0),_xlfn.XLOOKUP(A881,'VENDA MES'!H:H,'VENDA MES'!I:I,"0",0))/90</f>
        <v>1.4555555555555555</v>
      </c>
      <c r="E881" s="1">
        <f>SUM(_xlfn.XLOOKUP(A881,'VENDA MES'!A:A,'VENDA MES'!B:B,"0",0),_xlfn.XLOOKUP(MEDIDAS!A881,'VENDA MES'!E:E,'VENDA MES'!F:F,"0",0),_xlfn.XLOOKUP(MEDIDAS!A881,'VENDA MES'!H:H,'VENDA MES'!I:I,"0",0),_xlfn.XLOOKUP(MEDIDAS!A881,'VENDA MES'!K:K,'VENDA MES'!L:L,"0",0))/120</f>
        <v>1.675</v>
      </c>
      <c r="H881" s="10" t="s">
        <v>874</v>
      </c>
      <c r="I881">
        <v>14</v>
      </c>
      <c r="J881" s="7">
        <v>14</v>
      </c>
      <c r="K881" s="7">
        <v>28</v>
      </c>
      <c r="L881" s="7">
        <v>35</v>
      </c>
    </row>
    <row r="882" spans="1:12">
      <c r="A882" t="s">
        <v>875</v>
      </c>
      <c r="B882" s="1">
        <f>_xlfn.XLOOKUP(A882,'VENDA MES'!A:A,'VENDA MES'!B:B,"0",0)/30</f>
        <v>0.6</v>
      </c>
      <c r="C882" s="1">
        <f>SUM(_xlfn.XLOOKUP(A882,'VENDA MES'!A:A,'VENDA MES'!B:B,0,0),_xlfn.XLOOKUP(A882,'VENDA MES'!E:E,'VENDA MES'!F:F,"0",0))/60</f>
        <v>1.05</v>
      </c>
      <c r="D882" s="1">
        <f>SUM(_xlfn.XLOOKUP(A882,'VENDA MES'!A:A,'VENDA MES'!B:B,"0",0),_xlfn.XLOOKUP(MEDIDAS!A882,'VENDA MES'!E:E,'VENDA MES'!F:F,"0",0),_xlfn.XLOOKUP(A882,'VENDA MES'!H:H,'VENDA MES'!I:I,"0",0))/90</f>
        <v>1.5111111111111111</v>
      </c>
      <c r="E882" s="1">
        <f>SUM(_xlfn.XLOOKUP(A882,'VENDA MES'!A:A,'VENDA MES'!B:B,"0",0),_xlfn.XLOOKUP(MEDIDAS!A882,'VENDA MES'!E:E,'VENDA MES'!F:F,"0",0),_xlfn.XLOOKUP(MEDIDAS!A882,'VENDA MES'!H:H,'VENDA MES'!I:I,"0",0),_xlfn.XLOOKUP(MEDIDAS!A882,'VENDA MES'!K:K,'VENDA MES'!L:L,"0",0))/120</f>
        <v>1.7166666666666666</v>
      </c>
      <c r="H882" s="10" t="s">
        <v>875</v>
      </c>
      <c r="I882">
        <v>14</v>
      </c>
      <c r="J882" s="7">
        <v>14</v>
      </c>
      <c r="K882" s="7">
        <v>28</v>
      </c>
      <c r="L882" s="7">
        <v>35</v>
      </c>
    </row>
    <row r="883" spans="1:12">
      <c r="A883" t="s">
        <v>876</v>
      </c>
      <c r="B883" s="1">
        <f>_xlfn.XLOOKUP(A883,'VENDA MES'!A:A,'VENDA MES'!B:B,"0",0)/30</f>
        <v>0.66666666666666663</v>
      </c>
      <c r="C883" s="1">
        <f>SUM(_xlfn.XLOOKUP(A883,'VENDA MES'!A:A,'VENDA MES'!B:B,0,0),_xlfn.XLOOKUP(A883,'VENDA MES'!E:E,'VENDA MES'!F:F,"0",0))/60</f>
        <v>1.3</v>
      </c>
      <c r="D883" s="1">
        <f>SUM(_xlfn.XLOOKUP(A883,'VENDA MES'!A:A,'VENDA MES'!B:B,"0",0),_xlfn.XLOOKUP(MEDIDAS!A883,'VENDA MES'!E:E,'VENDA MES'!F:F,"0",0),_xlfn.XLOOKUP(A883,'VENDA MES'!H:H,'VENDA MES'!I:I,"0",0))/90</f>
        <v>1.9666666666666666</v>
      </c>
      <c r="E883" s="1">
        <f>SUM(_xlfn.XLOOKUP(A883,'VENDA MES'!A:A,'VENDA MES'!B:B,"0",0),_xlfn.XLOOKUP(MEDIDAS!A883,'VENDA MES'!E:E,'VENDA MES'!F:F,"0",0),_xlfn.XLOOKUP(MEDIDAS!A883,'VENDA MES'!H:H,'VENDA MES'!I:I,"0",0),_xlfn.XLOOKUP(MEDIDAS!A883,'VENDA MES'!K:K,'VENDA MES'!L:L,"0",0))/120</f>
        <v>1.925</v>
      </c>
      <c r="H883" s="10" t="s">
        <v>876</v>
      </c>
      <c r="I883">
        <v>14</v>
      </c>
      <c r="J883" s="7">
        <v>14</v>
      </c>
      <c r="K883" s="7">
        <v>28</v>
      </c>
      <c r="L883" s="7">
        <v>35</v>
      </c>
    </row>
    <row r="884" spans="1:12">
      <c r="A884" t="s">
        <v>877</v>
      </c>
      <c r="B884" s="1">
        <f>_xlfn.XLOOKUP(A884,'VENDA MES'!A:A,'VENDA MES'!B:B,"0",0)/30</f>
        <v>0.73333333333333328</v>
      </c>
      <c r="C884" s="1">
        <f>SUM(_xlfn.XLOOKUP(A884,'VENDA MES'!A:A,'VENDA MES'!B:B,0,0),_xlfn.XLOOKUP(A884,'VENDA MES'!E:E,'VENDA MES'!F:F,"0",0))/60</f>
        <v>1.2833333333333334</v>
      </c>
      <c r="D884" s="1">
        <f>SUM(_xlfn.XLOOKUP(A884,'VENDA MES'!A:A,'VENDA MES'!B:B,"0",0),_xlfn.XLOOKUP(MEDIDAS!A884,'VENDA MES'!E:E,'VENDA MES'!F:F,"0",0),_xlfn.XLOOKUP(A884,'VENDA MES'!H:H,'VENDA MES'!I:I,"0",0))/90</f>
        <v>1.7444444444444445</v>
      </c>
      <c r="E884" s="1">
        <f>SUM(_xlfn.XLOOKUP(A884,'VENDA MES'!A:A,'VENDA MES'!B:B,"0",0),_xlfn.XLOOKUP(MEDIDAS!A884,'VENDA MES'!E:E,'VENDA MES'!F:F,"0",0),_xlfn.XLOOKUP(MEDIDAS!A884,'VENDA MES'!H:H,'VENDA MES'!I:I,"0",0),_xlfn.XLOOKUP(MEDIDAS!A884,'VENDA MES'!K:K,'VENDA MES'!L:L,"0",0))/120</f>
        <v>1.8083333333333333</v>
      </c>
      <c r="H884" s="10" t="s">
        <v>877</v>
      </c>
      <c r="I884">
        <v>14</v>
      </c>
      <c r="J884" s="7">
        <v>14</v>
      </c>
      <c r="K884" s="7">
        <v>28</v>
      </c>
      <c r="L884" s="7">
        <v>35</v>
      </c>
    </row>
    <row r="885" spans="1:12">
      <c r="A885" t="s">
        <v>879</v>
      </c>
      <c r="B885" s="1">
        <f>_xlfn.XLOOKUP(A885,'VENDA MES'!A:A,'VENDA MES'!B:B,"0",0)/30</f>
        <v>0.6333333333333333</v>
      </c>
      <c r="C885" s="1">
        <f>SUM(_xlfn.XLOOKUP(A885,'VENDA MES'!A:A,'VENDA MES'!B:B,0,0),_xlfn.XLOOKUP(A885,'VENDA MES'!E:E,'VENDA MES'!F:F,"0",0))/60</f>
        <v>1.0333333333333334</v>
      </c>
      <c r="D885" s="1">
        <f>SUM(_xlfn.XLOOKUP(A885,'VENDA MES'!A:A,'VENDA MES'!B:B,"0",0),_xlfn.XLOOKUP(MEDIDAS!A885,'VENDA MES'!E:E,'VENDA MES'!F:F,"0",0),_xlfn.XLOOKUP(A885,'VENDA MES'!H:H,'VENDA MES'!I:I,"0",0))/90</f>
        <v>1.0888888888888888</v>
      </c>
      <c r="E885" s="1">
        <f>SUM(_xlfn.XLOOKUP(A885,'VENDA MES'!A:A,'VENDA MES'!B:B,"0",0),_xlfn.XLOOKUP(MEDIDAS!A885,'VENDA MES'!E:E,'VENDA MES'!F:F,"0",0),_xlfn.XLOOKUP(MEDIDAS!A885,'VENDA MES'!H:H,'VENDA MES'!I:I,"0",0),_xlfn.XLOOKUP(MEDIDAS!A885,'VENDA MES'!K:K,'VENDA MES'!L:L,"0",0))/120</f>
        <v>1.25</v>
      </c>
      <c r="H885" s="10" t="s">
        <v>879</v>
      </c>
      <c r="I885">
        <v>12</v>
      </c>
      <c r="J885" s="7">
        <v>12</v>
      </c>
      <c r="K885" s="7">
        <v>24</v>
      </c>
      <c r="L885" s="7">
        <v>30</v>
      </c>
    </row>
    <row r="886" spans="1:12">
      <c r="A886" t="s">
        <v>880</v>
      </c>
      <c r="B886" s="1">
        <f>_xlfn.XLOOKUP(A886,'VENDA MES'!A:A,'VENDA MES'!B:B,"0",0)/30</f>
        <v>1.1000000000000001</v>
      </c>
      <c r="C886" s="1">
        <f>SUM(_xlfn.XLOOKUP(A886,'VENDA MES'!A:A,'VENDA MES'!B:B,0,0),_xlfn.XLOOKUP(A886,'VENDA MES'!E:E,'VENDA MES'!F:F,"0",0))/60</f>
        <v>1.1833333333333333</v>
      </c>
      <c r="D886" s="1">
        <f>SUM(_xlfn.XLOOKUP(A886,'VENDA MES'!A:A,'VENDA MES'!B:B,"0",0),_xlfn.XLOOKUP(MEDIDAS!A886,'VENDA MES'!E:E,'VENDA MES'!F:F,"0",0),_xlfn.XLOOKUP(A886,'VENDA MES'!H:H,'VENDA MES'!I:I,"0",0))/90</f>
        <v>1.1555555555555554</v>
      </c>
      <c r="E886" s="1">
        <f>SUM(_xlfn.XLOOKUP(A886,'VENDA MES'!A:A,'VENDA MES'!B:B,"0",0),_xlfn.XLOOKUP(MEDIDAS!A886,'VENDA MES'!E:E,'VENDA MES'!F:F,"0",0),_xlfn.XLOOKUP(MEDIDAS!A886,'VENDA MES'!H:H,'VENDA MES'!I:I,"0",0),_xlfn.XLOOKUP(MEDIDAS!A886,'VENDA MES'!K:K,'VENDA MES'!L:L,"0",0))/120</f>
        <v>1.6916666666666667</v>
      </c>
      <c r="H886" s="10" t="s">
        <v>880</v>
      </c>
      <c r="I886">
        <v>12</v>
      </c>
      <c r="J886" s="7">
        <v>12</v>
      </c>
      <c r="K886" s="7">
        <v>24</v>
      </c>
      <c r="L886" s="7">
        <v>30</v>
      </c>
    </row>
    <row r="887" spans="1:12">
      <c r="A887" t="s">
        <v>881</v>
      </c>
      <c r="B887" s="1">
        <f>_xlfn.XLOOKUP(A887,'VENDA MES'!A:A,'VENDA MES'!B:B,"0",0)/30</f>
        <v>0.53333333333333333</v>
      </c>
      <c r="C887" s="1">
        <f>SUM(_xlfn.XLOOKUP(A887,'VENDA MES'!A:A,'VENDA MES'!B:B,0,0),_xlfn.XLOOKUP(A887,'VENDA MES'!E:E,'VENDA MES'!F:F,"0",0))/60</f>
        <v>1.0833333333333333</v>
      </c>
      <c r="D887" s="1">
        <f>SUM(_xlfn.XLOOKUP(A887,'VENDA MES'!A:A,'VENDA MES'!B:B,"0",0),_xlfn.XLOOKUP(MEDIDAS!A887,'VENDA MES'!E:E,'VENDA MES'!F:F,"0",0),_xlfn.XLOOKUP(A887,'VENDA MES'!H:H,'VENDA MES'!I:I,"0",0))/90</f>
        <v>1.4555555555555555</v>
      </c>
      <c r="E887" s="1">
        <f>SUM(_xlfn.XLOOKUP(A887,'VENDA MES'!A:A,'VENDA MES'!B:B,"0",0),_xlfn.XLOOKUP(MEDIDAS!A887,'VENDA MES'!E:E,'VENDA MES'!F:F,"0",0),_xlfn.XLOOKUP(MEDIDAS!A887,'VENDA MES'!H:H,'VENDA MES'!I:I,"0",0),_xlfn.XLOOKUP(MEDIDAS!A887,'VENDA MES'!K:K,'VENDA MES'!L:L,"0",0))/120</f>
        <v>1.7416666666666667</v>
      </c>
      <c r="H887" s="10" t="s">
        <v>881</v>
      </c>
      <c r="I887">
        <v>12</v>
      </c>
      <c r="J887" s="7">
        <v>12</v>
      </c>
      <c r="K887" s="7">
        <v>24</v>
      </c>
      <c r="L887" s="7">
        <v>30</v>
      </c>
    </row>
    <row r="888" spans="1:12">
      <c r="A888" t="s">
        <v>882</v>
      </c>
      <c r="B888" s="1">
        <f>_xlfn.XLOOKUP(A888,'VENDA MES'!A:A,'VENDA MES'!B:B,"0",0)/30</f>
        <v>0.6333333333333333</v>
      </c>
      <c r="C888" s="1">
        <f>SUM(_xlfn.XLOOKUP(A888,'VENDA MES'!A:A,'VENDA MES'!B:B,0,0),_xlfn.XLOOKUP(A888,'VENDA MES'!E:E,'VENDA MES'!F:F,"0",0))/60</f>
        <v>1.0666666666666667</v>
      </c>
      <c r="D888" s="1">
        <f>SUM(_xlfn.XLOOKUP(A888,'VENDA MES'!A:A,'VENDA MES'!B:B,"0",0),_xlfn.XLOOKUP(MEDIDAS!A888,'VENDA MES'!E:E,'VENDA MES'!F:F,"0",0),_xlfn.XLOOKUP(A888,'VENDA MES'!H:H,'VENDA MES'!I:I,"0",0))/90</f>
        <v>1.3666666666666667</v>
      </c>
      <c r="E888" s="1">
        <f>SUM(_xlfn.XLOOKUP(A888,'VENDA MES'!A:A,'VENDA MES'!B:B,"0",0),_xlfn.XLOOKUP(MEDIDAS!A888,'VENDA MES'!E:E,'VENDA MES'!F:F,"0",0),_xlfn.XLOOKUP(MEDIDAS!A888,'VENDA MES'!H:H,'VENDA MES'!I:I,"0",0),_xlfn.XLOOKUP(MEDIDAS!A888,'VENDA MES'!K:K,'VENDA MES'!L:L,"0",0))/120</f>
        <v>1.425</v>
      </c>
      <c r="H888" s="10" t="s">
        <v>882</v>
      </c>
      <c r="I888">
        <v>12</v>
      </c>
      <c r="J888" s="7">
        <v>12</v>
      </c>
      <c r="K888" s="7">
        <v>24</v>
      </c>
      <c r="L888" s="7">
        <v>30</v>
      </c>
    </row>
    <row r="889" spans="1:12">
      <c r="A889" t="s">
        <v>883</v>
      </c>
      <c r="B889" s="1">
        <f>_xlfn.XLOOKUP(A889,'VENDA MES'!A:A,'VENDA MES'!B:B,"0",0)/30</f>
        <v>0.43333333333333335</v>
      </c>
      <c r="C889" s="1">
        <f>SUM(_xlfn.XLOOKUP(A889,'VENDA MES'!A:A,'VENDA MES'!B:B,0,0),_xlfn.XLOOKUP(A889,'VENDA MES'!E:E,'VENDA MES'!F:F,"0",0))/60</f>
        <v>0.96666666666666667</v>
      </c>
      <c r="D889" s="1">
        <f>SUM(_xlfn.XLOOKUP(A889,'VENDA MES'!A:A,'VENDA MES'!B:B,"0",0),_xlfn.XLOOKUP(MEDIDAS!A889,'VENDA MES'!E:E,'VENDA MES'!F:F,"0",0),_xlfn.XLOOKUP(A889,'VENDA MES'!H:H,'VENDA MES'!I:I,"0",0))/90</f>
        <v>1.1555555555555554</v>
      </c>
      <c r="E889" s="1">
        <f>SUM(_xlfn.XLOOKUP(A889,'VENDA MES'!A:A,'VENDA MES'!B:B,"0",0),_xlfn.XLOOKUP(MEDIDAS!A889,'VENDA MES'!E:E,'VENDA MES'!F:F,"0",0),_xlfn.XLOOKUP(MEDIDAS!A889,'VENDA MES'!H:H,'VENDA MES'!I:I,"0",0),_xlfn.XLOOKUP(MEDIDAS!A889,'VENDA MES'!K:K,'VENDA MES'!L:L,"0",0))/120</f>
        <v>1.4833333333333334</v>
      </c>
      <c r="H889" s="10" t="s">
        <v>883</v>
      </c>
      <c r="I889">
        <v>12</v>
      </c>
      <c r="J889" s="7">
        <v>12</v>
      </c>
      <c r="K889" s="7">
        <v>24</v>
      </c>
      <c r="L889" s="7">
        <v>30</v>
      </c>
    </row>
    <row r="890" spans="1:12">
      <c r="A890" t="s">
        <v>977</v>
      </c>
      <c r="B890" s="1">
        <f>_xlfn.XLOOKUP(A890,'VENDA MES'!A:A,'VENDA MES'!B:B,"0",0)/30</f>
        <v>0</v>
      </c>
      <c r="C890" s="1">
        <f>SUM(_xlfn.XLOOKUP(A890,'VENDA MES'!A:A,'VENDA MES'!B:B,0,0),_xlfn.XLOOKUP(A890,'VENDA MES'!E:E,'VENDA MES'!F:F,"0",0))/60</f>
        <v>0.6</v>
      </c>
      <c r="D890" s="1">
        <f>SUM(_xlfn.XLOOKUP(A890,'VENDA MES'!A:A,'VENDA MES'!B:B,"0",0),_xlfn.XLOOKUP(MEDIDAS!A890,'VENDA MES'!E:E,'VENDA MES'!F:F,"0",0),_xlfn.XLOOKUP(A890,'VENDA MES'!H:H,'VENDA MES'!I:I,"0",0))/90</f>
        <v>0.45555555555555555</v>
      </c>
      <c r="E890" s="1">
        <f>SUM(_xlfn.XLOOKUP(A890,'VENDA MES'!A:A,'VENDA MES'!B:B,"0",0),_xlfn.XLOOKUP(MEDIDAS!A890,'VENDA MES'!E:E,'VENDA MES'!F:F,"0",0),_xlfn.XLOOKUP(MEDIDAS!A890,'VENDA MES'!H:H,'VENDA MES'!I:I,"0",0),_xlfn.XLOOKUP(MEDIDAS!A890,'VENDA MES'!K:K,'VENDA MES'!L:L,"0",0))/120</f>
        <v>1.0583333333333333</v>
      </c>
      <c r="H890" s="10" t="s">
        <v>977</v>
      </c>
      <c r="I890">
        <v>12</v>
      </c>
      <c r="J890" s="7">
        <v>12</v>
      </c>
      <c r="K890" s="7">
        <v>24</v>
      </c>
      <c r="L890" s="7">
        <v>30</v>
      </c>
    </row>
    <row r="891" spans="1:12">
      <c r="A891" t="s">
        <v>884</v>
      </c>
      <c r="B891" s="1">
        <f>_xlfn.XLOOKUP(A891,'VENDA MES'!A:A,'VENDA MES'!B:B,"0",0)/30</f>
        <v>1.3</v>
      </c>
      <c r="C891" s="1">
        <f>SUM(_xlfn.XLOOKUP(A891,'VENDA MES'!A:A,'VENDA MES'!B:B,0,0),_xlfn.XLOOKUP(A891,'VENDA MES'!E:E,'VENDA MES'!F:F,"0",0))/60</f>
        <v>1.4666666666666666</v>
      </c>
      <c r="D891" s="1">
        <f>SUM(_xlfn.XLOOKUP(A891,'VENDA MES'!A:A,'VENDA MES'!B:B,"0",0),_xlfn.XLOOKUP(MEDIDAS!A891,'VENDA MES'!E:E,'VENDA MES'!F:F,"0",0),_xlfn.XLOOKUP(A891,'VENDA MES'!H:H,'VENDA MES'!I:I,"0",0))/90</f>
        <v>1.8222222222222222</v>
      </c>
      <c r="E891" s="1">
        <f>SUM(_xlfn.XLOOKUP(A891,'VENDA MES'!A:A,'VENDA MES'!B:B,"0",0),_xlfn.XLOOKUP(MEDIDAS!A891,'VENDA MES'!E:E,'VENDA MES'!F:F,"0",0),_xlfn.XLOOKUP(MEDIDAS!A891,'VENDA MES'!H:H,'VENDA MES'!I:I,"0",0),_xlfn.XLOOKUP(MEDIDAS!A891,'VENDA MES'!K:K,'VENDA MES'!L:L,"0",0))/120</f>
        <v>1.8833333333333333</v>
      </c>
      <c r="H891" s="10" t="s">
        <v>884</v>
      </c>
      <c r="I891">
        <v>12</v>
      </c>
      <c r="J891" s="7">
        <v>12</v>
      </c>
      <c r="K891" s="7">
        <v>24</v>
      </c>
      <c r="L891" s="7">
        <v>30</v>
      </c>
    </row>
    <row r="892" spans="1:12">
      <c r="A892" t="s">
        <v>885</v>
      </c>
      <c r="B892" s="1">
        <f>_xlfn.XLOOKUP(A892,'VENDA MES'!A:A,'VENDA MES'!B:B,"0",0)/30</f>
        <v>0.8666666666666667</v>
      </c>
      <c r="C892" s="1">
        <f>SUM(_xlfn.XLOOKUP(A892,'VENDA MES'!A:A,'VENDA MES'!B:B,0,0),_xlfn.XLOOKUP(A892,'VENDA MES'!E:E,'VENDA MES'!F:F,"0",0))/60</f>
        <v>1.6</v>
      </c>
      <c r="D892" s="1">
        <f>SUM(_xlfn.XLOOKUP(A892,'VENDA MES'!A:A,'VENDA MES'!B:B,"0",0),_xlfn.XLOOKUP(MEDIDAS!A892,'VENDA MES'!E:E,'VENDA MES'!F:F,"0",0),_xlfn.XLOOKUP(A892,'VENDA MES'!H:H,'VENDA MES'!I:I,"0",0))/90</f>
        <v>1.6666666666666667</v>
      </c>
      <c r="E892" s="1">
        <f>SUM(_xlfn.XLOOKUP(A892,'VENDA MES'!A:A,'VENDA MES'!B:B,"0",0),_xlfn.XLOOKUP(MEDIDAS!A892,'VENDA MES'!E:E,'VENDA MES'!F:F,"0",0),_xlfn.XLOOKUP(MEDIDAS!A892,'VENDA MES'!H:H,'VENDA MES'!I:I,"0",0),_xlfn.XLOOKUP(MEDIDAS!A892,'VENDA MES'!K:K,'VENDA MES'!L:L,"0",0))/120</f>
        <v>1.825</v>
      </c>
      <c r="H892" s="10" t="s">
        <v>885</v>
      </c>
      <c r="I892">
        <v>12</v>
      </c>
      <c r="J892" s="7">
        <v>12</v>
      </c>
      <c r="K892" s="7">
        <v>24</v>
      </c>
      <c r="L892" s="7">
        <v>30</v>
      </c>
    </row>
    <row r="893" spans="1:12">
      <c r="A893" t="s">
        <v>886</v>
      </c>
      <c r="B893" s="1">
        <f>_xlfn.XLOOKUP(A893,'VENDA MES'!A:A,'VENDA MES'!B:B,"0",0)/30</f>
        <v>0.8</v>
      </c>
      <c r="C893" s="1">
        <f>SUM(_xlfn.XLOOKUP(A893,'VENDA MES'!A:A,'VENDA MES'!B:B,0,0),_xlfn.XLOOKUP(A893,'VENDA MES'!E:E,'VENDA MES'!F:F,"0",0))/60</f>
        <v>0.8833333333333333</v>
      </c>
      <c r="D893" s="1">
        <f>SUM(_xlfn.XLOOKUP(A893,'VENDA MES'!A:A,'VENDA MES'!B:B,"0",0),_xlfn.XLOOKUP(MEDIDAS!A893,'VENDA MES'!E:E,'VENDA MES'!F:F,"0",0),_xlfn.XLOOKUP(A893,'VENDA MES'!H:H,'VENDA MES'!I:I,"0",0))/90</f>
        <v>1.2666666666666666</v>
      </c>
      <c r="E893" s="1">
        <f>SUM(_xlfn.XLOOKUP(A893,'VENDA MES'!A:A,'VENDA MES'!B:B,"0",0),_xlfn.XLOOKUP(MEDIDAS!A893,'VENDA MES'!E:E,'VENDA MES'!F:F,"0",0),_xlfn.XLOOKUP(MEDIDAS!A893,'VENDA MES'!H:H,'VENDA MES'!I:I,"0",0),_xlfn.XLOOKUP(MEDIDAS!A893,'VENDA MES'!K:K,'VENDA MES'!L:L,"0",0))/120</f>
        <v>1.4583333333333333</v>
      </c>
      <c r="H893" s="10" t="s">
        <v>886</v>
      </c>
      <c r="I893">
        <v>12</v>
      </c>
      <c r="J893" s="7">
        <v>12</v>
      </c>
      <c r="K893" s="7">
        <v>24</v>
      </c>
      <c r="L893" s="7">
        <v>30</v>
      </c>
    </row>
    <row r="894" spans="1:12">
      <c r="A894" t="s">
        <v>887</v>
      </c>
      <c r="B894" s="1">
        <f>_xlfn.XLOOKUP(A894,'VENDA MES'!A:A,'VENDA MES'!B:B,"0",0)/30</f>
        <v>0.8</v>
      </c>
      <c r="C894" s="1">
        <f>SUM(_xlfn.XLOOKUP(A894,'VENDA MES'!A:A,'VENDA MES'!B:B,0,0),_xlfn.XLOOKUP(A894,'VENDA MES'!E:E,'VENDA MES'!F:F,"0",0))/60</f>
        <v>0.78333333333333333</v>
      </c>
      <c r="D894" s="1">
        <f>SUM(_xlfn.XLOOKUP(A894,'VENDA MES'!A:A,'VENDA MES'!B:B,"0",0),_xlfn.XLOOKUP(MEDIDAS!A894,'VENDA MES'!E:E,'VENDA MES'!F:F,"0",0),_xlfn.XLOOKUP(A894,'VENDA MES'!H:H,'VENDA MES'!I:I,"0",0))/90</f>
        <v>1.1666666666666667</v>
      </c>
      <c r="E894" s="1">
        <f>SUM(_xlfn.XLOOKUP(A894,'VENDA MES'!A:A,'VENDA MES'!B:B,"0",0),_xlfn.XLOOKUP(MEDIDAS!A894,'VENDA MES'!E:E,'VENDA MES'!F:F,"0",0),_xlfn.XLOOKUP(MEDIDAS!A894,'VENDA MES'!H:H,'VENDA MES'!I:I,"0",0),_xlfn.XLOOKUP(MEDIDAS!A894,'VENDA MES'!K:K,'VENDA MES'!L:L,"0",0))/120</f>
        <v>1.55</v>
      </c>
      <c r="H894" s="10" t="s">
        <v>887</v>
      </c>
      <c r="I894">
        <v>12</v>
      </c>
      <c r="J894" s="7">
        <v>12</v>
      </c>
      <c r="K894" s="7">
        <v>24</v>
      </c>
      <c r="L894" s="7">
        <v>30</v>
      </c>
    </row>
    <row r="895" spans="1:12">
      <c r="A895" t="s">
        <v>888</v>
      </c>
      <c r="B895" s="1">
        <f>_xlfn.XLOOKUP(A895,'VENDA MES'!A:A,'VENDA MES'!B:B,"0",0)/30</f>
        <v>0.8</v>
      </c>
      <c r="C895" s="1">
        <f>SUM(_xlfn.XLOOKUP(A895,'VENDA MES'!A:A,'VENDA MES'!B:B,0,0),_xlfn.XLOOKUP(A895,'VENDA MES'!E:E,'VENDA MES'!F:F,"0",0))/60</f>
        <v>1.2666666666666666</v>
      </c>
      <c r="D895" s="1">
        <f>SUM(_xlfn.XLOOKUP(A895,'VENDA MES'!A:A,'VENDA MES'!B:B,"0",0),_xlfn.XLOOKUP(MEDIDAS!A895,'VENDA MES'!E:E,'VENDA MES'!F:F,"0",0),_xlfn.XLOOKUP(A895,'VENDA MES'!H:H,'VENDA MES'!I:I,"0",0))/90</f>
        <v>1.4</v>
      </c>
      <c r="E895" s="1">
        <f>SUM(_xlfn.XLOOKUP(A895,'VENDA MES'!A:A,'VENDA MES'!B:B,"0",0),_xlfn.XLOOKUP(MEDIDAS!A895,'VENDA MES'!E:E,'VENDA MES'!F:F,"0",0),_xlfn.XLOOKUP(MEDIDAS!A895,'VENDA MES'!H:H,'VENDA MES'!I:I,"0",0),_xlfn.XLOOKUP(MEDIDAS!A895,'VENDA MES'!K:K,'VENDA MES'!L:L,"0",0))/120</f>
        <v>1.825</v>
      </c>
      <c r="H895" s="10" t="s">
        <v>888</v>
      </c>
      <c r="I895">
        <v>24</v>
      </c>
      <c r="J895" s="7">
        <v>24</v>
      </c>
      <c r="K895" s="7">
        <v>48</v>
      </c>
      <c r="L895" s="7">
        <v>60</v>
      </c>
    </row>
    <row r="896" spans="1:12">
      <c r="A896" t="s">
        <v>890</v>
      </c>
      <c r="B896" s="1">
        <f>_xlfn.XLOOKUP(A896,'VENDA MES'!A:A,'VENDA MES'!B:B,"0",0)/30</f>
        <v>1.1000000000000001</v>
      </c>
      <c r="C896" s="1">
        <f>SUM(_xlfn.XLOOKUP(A896,'VENDA MES'!A:A,'VENDA MES'!B:B,0,0),_xlfn.XLOOKUP(A896,'VENDA MES'!E:E,'VENDA MES'!F:F,"0",0))/60</f>
        <v>0.7</v>
      </c>
      <c r="D896" s="1">
        <f>SUM(_xlfn.XLOOKUP(A896,'VENDA MES'!A:A,'VENDA MES'!B:B,"0",0),_xlfn.XLOOKUP(MEDIDAS!A896,'VENDA MES'!E:E,'VENDA MES'!F:F,"0",0),_xlfn.XLOOKUP(A896,'VENDA MES'!H:H,'VENDA MES'!I:I,"0",0))/90</f>
        <v>1.2333333333333334</v>
      </c>
      <c r="E896" s="1">
        <f>SUM(_xlfn.XLOOKUP(A896,'VENDA MES'!A:A,'VENDA MES'!B:B,"0",0),_xlfn.XLOOKUP(MEDIDAS!A896,'VENDA MES'!E:E,'VENDA MES'!F:F,"0",0),_xlfn.XLOOKUP(MEDIDAS!A896,'VENDA MES'!H:H,'VENDA MES'!I:I,"0",0),_xlfn.XLOOKUP(MEDIDAS!A896,'VENDA MES'!K:K,'VENDA MES'!L:L,"0",0))/120</f>
        <v>1.2416666666666667</v>
      </c>
      <c r="H896" s="10" t="s">
        <v>890</v>
      </c>
      <c r="I896">
        <v>24</v>
      </c>
      <c r="J896" s="7">
        <v>24</v>
      </c>
      <c r="K896" s="7">
        <v>48</v>
      </c>
      <c r="L896" s="7">
        <v>60</v>
      </c>
    </row>
    <row r="897" spans="1:12">
      <c r="A897" t="s">
        <v>891</v>
      </c>
      <c r="B897" s="1">
        <f>_xlfn.XLOOKUP(A897,'VENDA MES'!A:A,'VENDA MES'!B:B,"0",0)/30</f>
        <v>0.73333333333333328</v>
      </c>
      <c r="C897" s="1">
        <f>SUM(_xlfn.XLOOKUP(A897,'VENDA MES'!A:A,'VENDA MES'!B:B,0,0),_xlfn.XLOOKUP(A897,'VENDA MES'!E:E,'VENDA MES'!F:F,"0",0))/60</f>
        <v>1</v>
      </c>
      <c r="D897" s="1">
        <f>SUM(_xlfn.XLOOKUP(A897,'VENDA MES'!A:A,'VENDA MES'!B:B,"0",0),_xlfn.XLOOKUP(MEDIDAS!A897,'VENDA MES'!E:E,'VENDA MES'!F:F,"0",0),_xlfn.XLOOKUP(A897,'VENDA MES'!H:H,'VENDA MES'!I:I,"0",0))/90</f>
        <v>1.4333333333333333</v>
      </c>
      <c r="E897" s="1">
        <f>SUM(_xlfn.XLOOKUP(A897,'VENDA MES'!A:A,'VENDA MES'!B:B,"0",0),_xlfn.XLOOKUP(MEDIDAS!A897,'VENDA MES'!E:E,'VENDA MES'!F:F,"0",0),_xlfn.XLOOKUP(MEDIDAS!A897,'VENDA MES'!H:H,'VENDA MES'!I:I,"0",0),_xlfn.XLOOKUP(MEDIDAS!A897,'VENDA MES'!K:K,'VENDA MES'!L:L,"0",0))/120</f>
        <v>1.6</v>
      </c>
      <c r="H897" s="10" t="s">
        <v>891</v>
      </c>
      <c r="I897">
        <v>24</v>
      </c>
      <c r="J897" s="7">
        <v>24</v>
      </c>
      <c r="K897" s="7">
        <v>48</v>
      </c>
      <c r="L897" s="7">
        <v>60</v>
      </c>
    </row>
    <row r="898" spans="1:12">
      <c r="A898" t="s">
        <v>892</v>
      </c>
      <c r="B898" s="1">
        <f>_xlfn.XLOOKUP(A898,'VENDA MES'!A:A,'VENDA MES'!B:B,"0",0)/30</f>
        <v>1.0666666666666667</v>
      </c>
      <c r="C898" s="1">
        <f>SUM(_xlfn.XLOOKUP(A898,'VENDA MES'!A:A,'VENDA MES'!B:B,0,0),_xlfn.XLOOKUP(A898,'VENDA MES'!E:E,'VENDA MES'!F:F,"0",0))/60</f>
        <v>1.95</v>
      </c>
      <c r="D898" s="1">
        <f>SUM(_xlfn.XLOOKUP(A898,'VENDA MES'!A:A,'VENDA MES'!B:B,"0",0),_xlfn.XLOOKUP(MEDIDAS!A898,'VENDA MES'!E:E,'VENDA MES'!F:F,"0",0),_xlfn.XLOOKUP(A898,'VENDA MES'!H:H,'VENDA MES'!I:I,"0",0))/90</f>
        <v>1.9444444444444444</v>
      </c>
      <c r="E898" s="1">
        <f>SUM(_xlfn.XLOOKUP(A898,'VENDA MES'!A:A,'VENDA MES'!B:B,"0",0),_xlfn.XLOOKUP(MEDIDAS!A898,'VENDA MES'!E:E,'VENDA MES'!F:F,"0",0),_xlfn.XLOOKUP(MEDIDAS!A898,'VENDA MES'!H:H,'VENDA MES'!I:I,"0",0),_xlfn.XLOOKUP(MEDIDAS!A898,'VENDA MES'!K:K,'VENDA MES'!L:L,"0",0))/120</f>
        <v>2.0499999999999998</v>
      </c>
      <c r="H898" s="10" t="s">
        <v>892</v>
      </c>
      <c r="I898">
        <v>24</v>
      </c>
      <c r="J898" s="7">
        <v>24</v>
      </c>
      <c r="K898" s="7">
        <v>48</v>
      </c>
      <c r="L898" s="7">
        <v>60</v>
      </c>
    </row>
    <row r="899" spans="1:12">
      <c r="A899" t="s">
        <v>893</v>
      </c>
      <c r="B899" s="1">
        <f>_xlfn.XLOOKUP(A899,'VENDA MES'!A:A,'VENDA MES'!B:B,"0",0)/30</f>
        <v>1</v>
      </c>
      <c r="C899" s="1">
        <f>SUM(_xlfn.XLOOKUP(A899,'VENDA MES'!A:A,'VENDA MES'!B:B,0,0),_xlfn.XLOOKUP(A899,'VENDA MES'!E:E,'VENDA MES'!F:F,"0",0))/60</f>
        <v>0.8833333333333333</v>
      </c>
      <c r="D899" s="1">
        <f>SUM(_xlfn.XLOOKUP(A899,'VENDA MES'!A:A,'VENDA MES'!B:B,"0",0),_xlfn.XLOOKUP(MEDIDAS!A899,'VENDA MES'!E:E,'VENDA MES'!F:F,"0",0),_xlfn.XLOOKUP(A899,'VENDA MES'!H:H,'VENDA MES'!I:I,"0",0))/90</f>
        <v>1.4111111111111112</v>
      </c>
      <c r="E899" s="1">
        <f>SUM(_xlfn.XLOOKUP(A899,'VENDA MES'!A:A,'VENDA MES'!B:B,"0",0),_xlfn.XLOOKUP(MEDIDAS!A899,'VENDA MES'!E:E,'VENDA MES'!F:F,"0",0),_xlfn.XLOOKUP(MEDIDAS!A899,'VENDA MES'!H:H,'VENDA MES'!I:I,"0",0),_xlfn.XLOOKUP(MEDIDAS!A899,'VENDA MES'!K:K,'VENDA MES'!L:L,"0",0))/120</f>
        <v>1.3083333333333333</v>
      </c>
      <c r="H899" s="10" t="s">
        <v>893</v>
      </c>
      <c r="I899">
        <v>24</v>
      </c>
      <c r="J899" s="7">
        <v>24</v>
      </c>
      <c r="K899" s="7">
        <v>48</v>
      </c>
      <c r="L899" s="7">
        <v>60</v>
      </c>
    </row>
    <row r="900" spans="1:12">
      <c r="A900" t="s">
        <v>988</v>
      </c>
      <c r="B900" s="1">
        <f>_xlfn.XLOOKUP(A900,'VENDA MES'!A:A,'VENDA MES'!B:B,"0",0)/30</f>
        <v>0</v>
      </c>
      <c r="C900" s="1">
        <f>SUM(_xlfn.XLOOKUP(A900,'VENDA MES'!A:A,'VENDA MES'!B:B,0,0),_xlfn.XLOOKUP(A900,'VENDA MES'!E:E,'VENDA MES'!F:F,"0",0))/60</f>
        <v>1</v>
      </c>
      <c r="D900" s="1">
        <f>SUM(_xlfn.XLOOKUP(A900,'VENDA MES'!A:A,'VENDA MES'!B:B,"0",0),_xlfn.XLOOKUP(MEDIDAS!A900,'VENDA MES'!E:E,'VENDA MES'!F:F,"0",0),_xlfn.XLOOKUP(A900,'VENDA MES'!H:H,'VENDA MES'!I:I,"0",0))/90</f>
        <v>1.5555555555555556</v>
      </c>
      <c r="E900" s="1">
        <f>SUM(_xlfn.XLOOKUP(A900,'VENDA MES'!A:A,'VENDA MES'!B:B,"0",0),_xlfn.XLOOKUP(MEDIDAS!A900,'VENDA MES'!E:E,'VENDA MES'!F:F,"0",0),_xlfn.XLOOKUP(MEDIDAS!A900,'VENDA MES'!H:H,'VENDA MES'!I:I,"0",0),_xlfn.XLOOKUP(MEDIDAS!A900,'VENDA MES'!K:K,'VENDA MES'!L:L,"0",0))/120</f>
        <v>1.7250000000000001</v>
      </c>
      <c r="H900" s="10" t="s">
        <v>988</v>
      </c>
      <c r="I900">
        <v>24</v>
      </c>
      <c r="J900" s="7">
        <v>24</v>
      </c>
      <c r="K900" s="7">
        <v>48</v>
      </c>
      <c r="L900" s="7">
        <v>60</v>
      </c>
    </row>
    <row r="901" spans="1:12">
      <c r="A901" t="s">
        <v>894</v>
      </c>
      <c r="B901" s="1">
        <f>_xlfn.XLOOKUP(A901,'VENDA MES'!A:A,'VENDA MES'!B:B,"0",0)/30</f>
        <v>1.8666666666666667</v>
      </c>
      <c r="C901" s="1">
        <f>SUM(_xlfn.XLOOKUP(A901,'VENDA MES'!A:A,'VENDA MES'!B:B,0,0),_xlfn.XLOOKUP(A901,'VENDA MES'!E:E,'VENDA MES'!F:F,"0",0))/60</f>
        <v>1.4833333333333334</v>
      </c>
      <c r="D901" s="1">
        <f>SUM(_xlfn.XLOOKUP(A901,'VENDA MES'!A:A,'VENDA MES'!B:B,"0",0),_xlfn.XLOOKUP(MEDIDAS!A901,'VENDA MES'!E:E,'VENDA MES'!F:F,"0",0),_xlfn.XLOOKUP(A901,'VENDA MES'!H:H,'VENDA MES'!I:I,"0",0))/90</f>
        <v>1.5222222222222221</v>
      </c>
      <c r="E901" s="1">
        <f>SUM(_xlfn.XLOOKUP(A901,'VENDA MES'!A:A,'VENDA MES'!B:B,"0",0),_xlfn.XLOOKUP(MEDIDAS!A901,'VENDA MES'!E:E,'VENDA MES'!F:F,"0",0),_xlfn.XLOOKUP(MEDIDAS!A901,'VENDA MES'!H:H,'VENDA MES'!I:I,"0",0),_xlfn.XLOOKUP(MEDIDAS!A901,'VENDA MES'!K:K,'VENDA MES'!L:L,"0",0))/120</f>
        <v>1.8166666666666667</v>
      </c>
      <c r="H901" s="10" t="s">
        <v>894</v>
      </c>
      <c r="I901">
        <v>24</v>
      </c>
      <c r="J901" s="7">
        <v>24</v>
      </c>
      <c r="K901" s="7">
        <v>48</v>
      </c>
      <c r="L901" s="7">
        <v>60</v>
      </c>
    </row>
    <row r="902" spans="1:12">
      <c r="A902" t="s">
        <v>895</v>
      </c>
      <c r="B902" s="1">
        <f>_xlfn.XLOOKUP(A902,'VENDA MES'!A:A,'VENDA MES'!B:B,"0",0)/30</f>
        <v>0.73333333333333328</v>
      </c>
      <c r="C902" s="1">
        <f>SUM(_xlfn.XLOOKUP(A902,'VENDA MES'!A:A,'VENDA MES'!B:B,0,0),_xlfn.XLOOKUP(A902,'VENDA MES'!E:E,'VENDA MES'!F:F,"0",0))/60</f>
        <v>0.55000000000000004</v>
      </c>
      <c r="D902" s="1">
        <f>SUM(_xlfn.XLOOKUP(A902,'VENDA MES'!A:A,'VENDA MES'!B:B,"0",0),_xlfn.XLOOKUP(MEDIDAS!A902,'VENDA MES'!E:E,'VENDA MES'!F:F,"0",0),_xlfn.XLOOKUP(A902,'VENDA MES'!H:H,'VENDA MES'!I:I,"0",0))/90</f>
        <v>0.88888888888888884</v>
      </c>
      <c r="E902" s="1">
        <f>SUM(_xlfn.XLOOKUP(A902,'VENDA MES'!A:A,'VENDA MES'!B:B,"0",0),_xlfn.XLOOKUP(MEDIDAS!A902,'VENDA MES'!E:E,'VENDA MES'!F:F,"0",0),_xlfn.XLOOKUP(MEDIDAS!A902,'VENDA MES'!H:H,'VENDA MES'!I:I,"0",0),_xlfn.XLOOKUP(MEDIDAS!A902,'VENDA MES'!K:K,'VENDA MES'!L:L,"0",0))/120</f>
        <v>1.4833333333333334</v>
      </c>
      <c r="H902" s="10" t="s">
        <v>895</v>
      </c>
      <c r="I902">
        <v>24</v>
      </c>
      <c r="J902" s="7">
        <v>24</v>
      </c>
      <c r="K902" s="7">
        <v>48</v>
      </c>
      <c r="L902" s="7">
        <v>60</v>
      </c>
    </row>
    <row r="903" spans="1:12">
      <c r="A903" t="s">
        <v>896</v>
      </c>
      <c r="B903" s="1">
        <f>_xlfn.XLOOKUP(A903,'VENDA MES'!A:A,'VENDA MES'!B:B,"0",0)/30</f>
        <v>0.83333333333333337</v>
      </c>
      <c r="C903" s="1">
        <f>SUM(_xlfn.XLOOKUP(A903,'VENDA MES'!A:A,'VENDA MES'!B:B,0,0),_xlfn.XLOOKUP(A903,'VENDA MES'!E:E,'VENDA MES'!F:F,"0",0))/60</f>
        <v>0.98333333333333328</v>
      </c>
      <c r="D903" s="1">
        <f>SUM(_xlfn.XLOOKUP(A903,'VENDA MES'!A:A,'VENDA MES'!B:B,"0",0),_xlfn.XLOOKUP(MEDIDAS!A903,'VENDA MES'!E:E,'VENDA MES'!F:F,"0",0),_xlfn.XLOOKUP(A903,'VENDA MES'!H:H,'VENDA MES'!I:I,"0",0))/90</f>
        <v>1.0777777777777777</v>
      </c>
      <c r="E903" s="1">
        <f>SUM(_xlfn.XLOOKUP(A903,'VENDA MES'!A:A,'VENDA MES'!B:B,"0",0),_xlfn.XLOOKUP(MEDIDAS!A903,'VENDA MES'!E:E,'VENDA MES'!F:F,"0",0),_xlfn.XLOOKUP(MEDIDAS!A903,'VENDA MES'!H:H,'VENDA MES'!I:I,"0",0),_xlfn.XLOOKUP(MEDIDAS!A903,'VENDA MES'!K:K,'VENDA MES'!L:L,"0",0))/120</f>
        <v>1.45</v>
      </c>
      <c r="H903" s="10" t="s">
        <v>896</v>
      </c>
      <c r="I903">
        <v>24</v>
      </c>
      <c r="J903" s="7">
        <v>24</v>
      </c>
      <c r="K903" s="7">
        <v>48</v>
      </c>
      <c r="L903" s="7">
        <v>60</v>
      </c>
    </row>
    <row r="904" spans="1:12">
      <c r="A904" t="s">
        <v>897</v>
      </c>
      <c r="B904" s="1">
        <f>_xlfn.XLOOKUP(A904,'VENDA MES'!A:A,'VENDA MES'!B:B,"0",0)/30</f>
        <v>0.53333333333333333</v>
      </c>
      <c r="C904" s="1">
        <f>SUM(_xlfn.XLOOKUP(A904,'VENDA MES'!A:A,'VENDA MES'!B:B,0,0),_xlfn.XLOOKUP(A904,'VENDA MES'!E:E,'VENDA MES'!F:F,"0",0))/60</f>
        <v>1.35</v>
      </c>
      <c r="D904" s="1">
        <f>SUM(_xlfn.XLOOKUP(A904,'VENDA MES'!A:A,'VENDA MES'!B:B,"0",0),_xlfn.XLOOKUP(MEDIDAS!A904,'VENDA MES'!E:E,'VENDA MES'!F:F,"0",0),_xlfn.XLOOKUP(A904,'VENDA MES'!H:H,'VENDA MES'!I:I,"0",0))/90</f>
        <v>1.6222222222222222</v>
      </c>
      <c r="E904" s="1">
        <f>SUM(_xlfn.XLOOKUP(A904,'VENDA MES'!A:A,'VENDA MES'!B:B,"0",0),_xlfn.XLOOKUP(MEDIDAS!A904,'VENDA MES'!E:E,'VENDA MES'!F:F,"0",0),_xlfn.XLOOKUP(MEDIDAS!A904,'VENDA MES'!H:H,'VENDA MES'!I:I,"0",0),_xlfn.XLOOKUP(MEDIDAS!A904,'VENDA MES'!K:K,'VENDA MES'!L:L,"0",0))/120</f>
        <v>1.8</v>
      </c>
      <c r="H904" s="10" t="s">
        <v>897</v>
      </c>
      <c r="I904">
        <v>24</v>
      </c>
      <c r="J904" s="7">
        <v>24</v>
      </c>
      <c r="K904" s="7">
        <v>48</v>
      </c>
      <c r="L904" s="7">
        <v>60</v>
      </c>
    </row>
    <row r="905" spans="1:12">
      <c r="A905" t="s">
        <v>898</v>
      </c>
      <c r="B905" s="1">
        <f>_xlfn.XLOOKUP(A905,'VENDA MES'!A:A,'VENDA MES'!B:B,"0",0)/30</f>
        <v>0.76666666666666672</v>
      </c>
      <c r="C905" s="1">
        <f>SUM(_xlfn.XLOOKUP(A905,'VENDA MES'!A:A,'VENDA MES'!B:B,0,0),_xlfn.XLOOKUP(A905,'VENDA MES'!E:E,'VENDA MES'!F:F,"0",0))/60</f>
        <v>1.25</v>
      </c>
      <c r="D905" s="1">
        <f>SUM(_xlfn.XLOOKUP(A905,'VENDA MES'!A:A,'VENDA MES'!B:B,"0",0),_xlfn.XLOOKUP(MEDIDAS!A905,'VENDA MES'!E:E,'VENDA MES'!F:F,"0",0),_xlfn.XLOOKUP(A905,'VENDA MES'!H:H,'VENDA MES'!I:I,"0",0))/90</f>
        <v>1.4555555555555555</v>
      </c>
      <c r="E905" s="1">
        <f>SUM(_xlfn.XLOOKUP(A905,'VENDA MES'!A:A,'VENDA MES'!B:B,"0",0),_xlfn.XLOOKUP(MEDIDAS!A905,'VENDA MES'!E:E,'VENDA MES'!F:F,"0",0),_xlfn.XLOOKUP(MEDIDAS!A905,'VENDA MES'!H:H,'VENDA MES'!I:I,"0",0),_xlfn.XLOOKUP(MEDIDAS!A905,'VENDA MES'!K:K,'VENDA MES'!L:L,"0",0))/120</f>
        <v>1.9833333333333334</v>
      </c>
      <c r="H905" s="10" t="s">
        <v>898</v>
      </c>
      <c r="I905">
        <v>18</v>
      </c>
      <c r="J905" s="7">
        <v>18</v>
      </c>
      <c r="K905" s="7">
        <v>36</v>
      </c>
      <c r="L905" s="7">
        <v>45</v>
      </c>
    </row>
    <row r="906" spans="1:12">
      <c r="A906" t="s">
        <v>899</v>
      </c>
      <c r="B906" s="1">
        <f>_xlfn.XLOOKUP(A906,'VENDA MES'!A:A,'VENDA MES'!B:B,"0",0)/30</f>
        <v>1.0333333333333334</v>
      </c>
      <c r="C906" s="1">
        <f>SUM(_xlfn.XLOOKUP(A906,'VENDA MES'!A:A,'VENDA MES'!B:B,0,0),_xlfn.XLOOKUP(A906,'VENDA MES'!E:E,'VENDA MES'!F:F,"0",0))/60</f>
        <v>1.1833333333333333</v>
      </c>
      <c r="D906" s="1">
        <f>SUM(_xlfn.XLOOKUP(A906,'VENDA MES'!A:A,'VENDA MES'!B:B,"0",0),_xlfn.XLOOKUP(MEDIDAS!A906,'VENDA MES'!E:E,'VENDA MES'!F:F,"0",0),_xlfn.XLOOKUP(A906,'VENDA MES'!H:H,'VENDA MES'!I:I,"0",0))/90</f>
        <v>1.0777777777777777</v>
      </c>
      <c r="E906" s="1">
        <f>SUM(_xlfn.XLOOKUP(A906,'VENDA MES'!A:A,'VENDA MES'!B:B,"0",0),_xlfn.XLOOKUP(MEDIDAS!A906,'VENDA MES'!E:E,'VENDA MES'!F:F,"0",0),_xlfn.XLOOKUP(MEDIDAS!A906,'VENDA MES'!H:H,'VENDA MES'!I:I,"0",0),_xlfn.XLOOKUP(MEDIDAS!A906,'VENDA MES'!K:K,'VENDA MES'!L:L,"0",0))/120</f>
        <v>1.6083333333333334</v>
      </c>
      <c r="H906" s="10" t="s">
        <v>899</v>
      </c>
      <c r="I906">
        <v>18</v>
      </c>
      <c r="J906" s="7">
        <v>18</v>
      </c>
      <c r="K906" s="7">
        <v>36</v>
      </c>
      <c r="L906" s="7">
        <v>45</v>
      </c>
    </row>
    <row r="907" spans="1:12">
      <c r="A907" t="s">
        <v>901</v>
      </c>
      <c r="B907" s="1">
        <f>_xlfn.XLOOKUP(A907,'VENDA MES'!A:A,'VENDA MES'!B:B,"0",0)/30</f>
        <v>0.6</v>
      </c>
      <c r="C907" s="1">
        <f>SUM(_xlfn.XLOOKUP(A907,'VENDA MES'!A:A,'VENDA MES'!B:B,0,0),_xlfn.XLOOKUP(A907,'VENDA MES'!E:E,'VENDA MES'!F:F,"0",0))/60</f>
        <v>0.75</v>
      </c>
      <c r="D907" s="1">
        <f>SUM(_xlfn.XLOOKUP(A907,'VENDA MES'!A:A,'VENDA MES'!B:B,"0",0),_xlfn.XLOOKUP(MEDIDAS!A907,'VENDA MES'!E:E,'VENDA MES'!F:F,"0",0),_xlfn.XLOOKUP(A907,'VENDA MES'!H:H,'VENDA MES'!I:I,"0",0))/90</f>
        <v>0.94444444444444442</v>
      </c>
      <c r="E907" s="1">
        <f>SUM(_xlfn.XLOOKUP(A907,'VENDA MES'!A:A,'VENDA MES'!B:B,"0",0),_xlfn.XLOOKUP(MEDIDAS!A907,'VENDA MES'!E:E,'VENDA MES'!F:F,"0",0),_xlfn.XLOOKUP(MEDIDAS!A907,'VENDA MES'!H:H,'VENDA MES'!I:I,"0",0),_xlfn.XLOOKUP(MEDIDAS!A907,'VENDA MES'!K:K,'VENDA MES'!L:L,"0",0))/120</f>
        <v>1.0249999999999999</v>
      </c>
      <c r="H907" s="10" t="s">
        <v>901</v>
      </c>
      <c r="I907">
        <v>18</v>
      </c>
      <c r="J907" s="7">
        <v>18</v>
      </c>
      <c r="K907" s="7">
        <v>36</v>
      </c>
      <c r="L907" s="7">
        <v>45</v>
      </c>
    </row>
    <row r="908" spans="1:12">
      <c r="A908" t="s">
        <v>902</v>
      </c>
      <c r="B908" s="1">
        <f>_xlfn.XLOOKUP(A908,'VENDA MES'!A:A,'VENDA MES'!B:B,"0",0)/30</f>
        <v>0.7</v>
      </c>
      <c r="C908" s="1">
        <f>SUM(_xlfn.XLOOKUP(A908,'VENDA MES'!A:A,'VENDA MES'!B:B,0,0),_xlfn.XLOOKUP(A908,'VENDA MES'!E:E,'VENDA MES'!F:F,"0",0))/60</f>
        <v>1.1833333333333333</v>
      </c>
      <c r="D908" s="1">
        <f>SUM(_xlfn.XLOOKUP(A908,'VENDA MES'!A:A,'VENDA MES'!B:B,"0",0),_xlfn.XLOOKUP(MEDIDAS!A908,'VENDA MES'!E:E,'VENDA MES'!F:F,"0",0),_xlfn.XLOOKUP(A908,'VENDA MES'!H:H,'VENDA MES'!I:I,"0",0))/90</f>
        <v>0.97777777777777775</v>
      </c>
      <c r="E908" s="1">
        <f>SUM(_xlfn.XLOOKUP(A908,'VENDA MES'!A:A,'VENDA MES'!B:B,"0",0),_xlfn.XLOOKUP(MEDIDAS!A908,'VENDA MES'!E:E,'VENDA MES'!F:F,"0",0),_xlfn.XLOOKUP(MEDIDAS!A908,'VENDA MES'!H:H,'VENDA MES'!I:I,"0",0),_xlfn.XLOOKUP(MEDIDAS!A908,'VENDA MES'!K:K,'VENDA MES'!L:L,"0",0))/120</f>
        <v>1.35</v>
      </c>
      <c r="H908" s="10" t="s">
        <v>902</v>
      </c>
      <c r="I908">
        <v>18</v>
      </c>
      <c r="J908" s="7">
        <v>18</v>
      </c>
      <c r="K908" s="7">
        <v>36</v>
      </c>
      <c r="L908" s="7">
        <v>45</v>
      </c>
    </row>
    <row r="909" spans="1:12">
      <c r="A909" t="s">
        <v>903</v>
      </c>
      <c r="B909" s="1">
        <f>_xlfn.XLOOKUP(A909,'VENDA MES'!A:A,'VENDA MES'!B:B,"0",0)/30</f>
        <v>1.1666666666666667</v>
      </c>
      <c r="C909" s="1">
        <f>SUM(_xlfn.XLOOKUP(A909,'VENDA MES'!A:A,'VENDA MES'!B:B,0,0),_xlfn.XLOOKUP(A909,'VENDA MES'!E:E,'VENDA MES'!F:F,"0",0))/60</f>
        <v>1.1666666666666667</v>
      </c>
      <c r="D909" s="1">
        <f>SUM(_xlfn.XLOOKUP(A909,'VENDA MES'!A:A,'VENDA MES'!B:B,"0",0),_xlfn.XLOOKUP(MEDIDAS!A909,'VENDA MES'!E:E,'VENDA MES'!F:F,"0",0),_xlfn.XLOOKUP(A909,'VENDA MES'!H:H,'VENDA MES'!I:I,"0",0))/90</f>
        <v>1.1333333333333333</v>
      </c>
      <c r="E909" s="1">
        <f>SUM(_xlfn.XLOOKUP(A909,'VENDA MES'!A:A,'VENDA MES'!B:B,"0",0),_xlfn.XLOOKUP(MEDIDAS!A909,'VENDA MES'!E:E,'VENDA MES'!F:F,"0",0),_xlfn.XLOOKUP(MEDIDAS!A909,'VENDA MES'!H:H,'VENDA MES'!I:I,"0",0),_xlfn.XLOOKUP(MEDIDAS!A909,'VENDA MES'!K:K,'VENDA MES'!L:L,"0",0))/120</f>
        <v>1.4416666666666667</v>
      </c>
      <c r="H909" s="10" t="s">
        <v>903</v>
      </c>
      <c r="I909">
        <v>18</v>
      </c>
      <c r="J909" s="7">
        <v>18</v>
      </c>
      <c r="K909" s="7">
        <v>36</v>
      </c>
      <c r="L909" s="7">
        <v>45</v>
      </c>
    </row>
    <row r="910" spans="1:12">
      <c r="A910" t="s">
        <v>999</v>
      </c>
      <c r="B910" s="1">
        <f>_xlfn.XLOOKUP(A910,'VENDA MES'!A:A,'VENDA MES'!B:B,"0",0)/30</f>
        <v>0</v>
      </c>
      <c r="C910" s="1">
        <f>SUM(_xlfn.XLOOKUP(A910,'VENDA MES'!A:A,'VENDA MES'!B:B,0,0),_xlfn.XLOOKUP(A910,'VENDA MES'!E:E,'VENDA MES'!F:F,"0",0))/60</f>
        <v>0.58333333333333337</v>
      </c>
      <c r="D910" s="1">
        <f>SUM(_xlfn.XLOOKUP(A910,'VENDA MES'!A:A,'VENDA MES'!B:B,"0",0),_xlfn.XLOOKUP(MEDIDAS!A910,'VENDA MES'!E:E,'VENDA MES'!F:F,"0",0),_xlfn.XLOOKUP(A910,'VENDA MES'!H:H,'VENDA MES'!I:I,"0",0))/90</f>
        <v>0.83333333333333337</v>
      </c>
      <c r="E910" s="1">
        <f>SUM(_xlfn.XLOOKUP(A910,'VENDA MES'!A:A,'VENDA MES'!B:B,"0",0),_xlfn.XLOOKUP(MEDIDAS!A910,'VENDA MES'!E:E,'VENDA MES'!F:F,"0",0),_xlfn.XLOOKUP(MEDIDAS!A910,'VENDA MES'!H:H,'VENDA MES'!I:I,"0",0),_xlfn.XLOOKUP(MEDIDAS!A910,'VENDA MES'!K:K,'VENDA MES'!L:L,"0",0))/120</f>
        <v>0.98333333333333328</v>
      </c>
      <c r="H910" s="10" t="s">
        <v>999</v>
      </c>
      <c r="I910">
        <v>18</v>
      </c>
      <c r="J910" s="7">
        <v>18</v>
      </c>
      <c r="K910" s="7">
        <v>36</v>
      </c>
      <c r="L910" s="7">
        <v>45</v>
      </c>
    </row>
    <row r="911" spans="1:12">
      <c r="A911" t="s">
        <v>904</v>
      </c>
      <c r="B911" s="1">
        <f>_xlfn.XLOOKUP(A911,'VENDA MES'!A:A,'VENDA MES'!B:B,"0",0)/30</f>
        <v>0.83333333333333337</v>
      </c>
      <c r="C911" s="1">
        <f>SUM(_xlfn.XLOOKUP(A911,'VENDA MES'!A:A,'VENDA MES'!B:B,0,0),_xlfn.XLOOKUP(A911,'VENDA MES'!E:E,'VENDA MES'!F:F,"0",0))/60</f>
        <v>1.2833333333333334</v>
      </c>
      <c r="D911" s="1">
        <f>SUM(_xlfn.XLOOKUP(A911,'VENDA MES'!A:A,'VENDA MES'!B:B,"0",0),_xlfn.XLOOKUP(MEDIDAS!A911,'VENDA MES'!E:E,'VENDA MES'!F:F,"0",0),_xlfn.XLOOKUP(A911,'VENDA MES'!H:H,'VENDA MES'!I:I,"0",0))/90</f>
        <v>1.3222222222222222</v>
      </c>
      <c r="E911" s="1">
        <f>SUM(_xlfn.XLOOKUP(A911,'VENDA MES'!A:A,'VENDA MES'!B:B,"0",0),_xlfn.XLOOKUP(MEDIDAS!A911,'VENDA MES'!E:E,'VENDA MES'!F:F,"0",0),_xlfn.XLOOKUP(MEDIDAS!A911,'VENDA MES'!H:H,'VENDA MES'!I:I,"0",0),_xlfn.XLOOKUP(MEDIDAS!A911,'VENDA MES'!K:K,'VENDA MES'!L:L,"0",0))/120</f>
        <v>1.625</v>
      </c>
      <c r="H911" s="10" t="s">
        <v>904</v>
      </c>
      <c r="I911">
        <v>18</v>
      </c>
      <c r="J911" s="7">
        <v>18</v>
      </c>
      <c r="K911" s="7">
        <v>36</v>
      </c>
      <c r="L911" s="7">
        <v>45</v>
      </c>
    </row>
    <row r="912" spans="1:12">
      <c r="A912" t="s">
        <v>905</v>
      </c>
      <c r="B912" s="1">
        <f>_xlfn.XLOOKUP(A912,'VENDA MES'!A:A,'VENDA MES'!B:B,"0",0)/30</f>
        <v>0.53333333333333333</v>
      </c>
      <c r="C912" s="1">
        <f>SUM(_xlfn.XLOOKUP(A912,'VENDA MES'!A:A,'VENDA MES'!B:B,0,0),_xlfn.XLOOKUP(A912,'VENDA MES'!E:E,'VENDA MES'!F:F,"0",0))/60</f>
        <v>1.1499999999999999</v>
      </c>
      <c r="D912" s="1">
        <f>SUM(_xlfn.XLOOKUP(A912,'VENDA MES'!A:A,'VENDA MES'!B:B,"0",0),_xlfn.XLOOKUP(MEDIDAS!A912,'VENDA MES'!E:E,'VENDA MES'!F:F,"0",0),_xlfn.XLOOKUP(A912,'VENDA MES'!H:H,'VENDA MES'!I:I,"0",0))/90</f>
        <v>1.1888888888888889</v>
      </c>
      <c r="E912" s="1">
        <f>SUM(_xlfn.XLOOKUP(A912,'VENDA MES'!A:A,'VENDA MES'!B:B,"0",0),_xlfn.XLOOKUP(MEDIDAS!A912,'VENDA MES'!E:E,'VENDA MES'!F:F,"0",0),_xlfn.XLOOKUP(MEDIDAS!A912,'VENDA MES'!H:H,'VENDA MES'!I:I,"0",0),_xlfn.XLOOKUP(MEDIDAS!A912,'VENDA MES'!K:K,'VENDA MES'!L:L,"0",0))/120</f>
        <v>1.7166666666666666</v>
      </c>
      <c r="H912" s="10" t="s">
        <v>905</v>
      </c>
      <c r="I912">
        <v>18</v>
      </c>
      <c r="J912" s="7">
        <v>18</v>
      </c>
      <c r="K912" s="7">
        <v>36</v>
      </c>
      <c r="L912" s="7">
        <v>45</v>
      </c>
    </row>
    <row r="913" spans="1:12">
      <c r="A913" t="s">
        <v>906</v>
      </c>
      <c r="B913" s="1">
        <f>_xlfn.XLOOKUP(A913,'VENDA MES'!A:A,'VENDA MES'!B:B,"0",0)/30</f>
        <v>0.9</v>
      </c>
      <c r="C913" s="1">
        <f>SUM(_xlfn.XLOOKUP(A913,'VENDA MES'!A:A,'VENDA MES'!B:B,0,0),_xlfn.XLOOKUP(A913,'VENDA MES'!E:E,'VENDA MES'!F:F,"0",0))/60</f>
        <v>1.2333333333333334</v>
      </c>
      <c r="D913" s="1">
        <f>SUM(_xlfn.XLOOKUP(A913,'VENDA MES'!A:A,'VENDA MES'!B:B,"0",0),_xlfn.XLOOKUP(MEDIDAS!A913,'VENDA MES'!E:E,'VENDA MES'!F:F,"0",0),_xlfn.XLOOKUP(A913,'VENDA MES'!H:H,'VENDA MES'!I:I,"0",0))/90</f>
        <v>1.1888888888888889</v>
      </c>
      <c r="E913" s="1">
        <f>SUM(_xlfn.XLOOKUP(A913,'VENDA MES'!A:A,'VENDA MES'!B:B,"0",0),_xlfn.XLOOKUP(MEDIDAS!A913,'VENDA MES'!E:E,'VENDA MES'!F:F,"0",0),_xlfn.XLOOKUP(MEDIDAS!A913,'VENDA MES'!H:H,'VENDA MES'!I:I,"0",0),_xlfn.XLOOKUP(MEDIDAS!A913,'VENDA MES'!K:K,'VENDA MES'!L:L,"0",0))/120</f>
        <v>1.6916666666666667</v>
      </c>
      <c r="H913" s="10" t="s">
        <v>906</v>
      </c>
      <c r="I913">
        <v>18</v>
      </c>
      <c r="J913" s="7">
        <v>18</v>
      </c>
      <c r="K913" s="7">
        <v>36</v>
      </c>
      <c r="L913" s="7">
        <v>45</v>
      </c>
    </row>
    <row r="914" spans="1:12">
      <c r="A914" t="s">
        <v>907</v>
      </c>
      <c r="B914" s="1">
        <f>_xlfn.XLOOKUP(A914,'VENDA MES'!A:A,'VENDA MES'!B:B,"0",0)/30</f>
        <v>0.9</v>
      </c>
      <c r="C914" s="1">
        <f>SUM(_xlfn.XLOOKUP(A914,'VENDA MES'!A:A,'VENDA MES'!B:B,0,0),_xlfn.XLOOKUP(A914,'VENDA MES'!E:E,'VENDA MES'!F:F,"0",0))/60</f>
        <v>0.96666666666666667</v>
      </c>
      <c r="D914" s="1">
        <f>SUM(_xlfn.XLOOKUP(A914,'VENDA MES'!A:A,'VENDA MES'!B:B,"0",0),_xlfn.XLOOKUP(MEDIDAS!A914,'VENDA MES'!E:E,'VENDA MES'!F:F,"0",0),_xlfn.XLOOKUP(A914,'VENDA MES'!H:H,'VENDA MES'!I:I,"0",0))/90</f>
        <v>1.1555555555555554</v>
      </c>
      <c r="E914" s="1">
        <f>SUM(_xlfn.XLOOKUP(A914,'VENDA MES'!A:A,'VENDA MES'!B:B,"0",0),_xlfn.XLOOKUP(MEDIDAS!A914,'VENDA MES'!E:E,'VENDA MES'!F:F,"0",0),_xlfn.XLOOKUP(MEDIDAS!A914,'VENDA MES'!H:H,'VENDA MES'!I:I,"0",0),_xlfn.XLOOKUP(MEDIDAS!A914,'VENDA MES'!K:K,'VENDA MES'!L:L,"0",0))/120</f>
        <v>1.45</v>
      </c>
      <c r="H914" s="10" t="s">
        <v>907</v>
      </c>
      <c r="I914">
        <v>18</v>
      </c>
      <c r="J914" s="7">
        <v>18</v>
      </c>
      <c r="K914" s="7">
        <v>36</v>
      </c>
      <c r="L914" s="7">
        <v>45</v>
      </c>
    </row>
    <row r="915" spans="1:12">
      <c r="A915" t="s">
        <v>908</v>
      </c>
      <c r="B915" s="1">
        <f>_xlfn.XLOOKUP(A915,'VENDA MES'!A:A,'VENDA MES'!B:B,"0",0)/30</f>
        <v>0.6</v>
      </c>
      <c r="C915" s="1">
        <f>SUM(_xlfn.XLOOKUP(A915,'VENDA MES'!A:A,'VENDA MES'!B:B,0,0),_xlfn.XLOOKUP(A915,'VENDA MES'!E:E,'VENDA MES'!F:F,"0",0))/60</f>
        <v>1.2333333333333334</v>
      </c>
      <c r="D915" s="1">
        <f>SUM(_xlfn.XLOOKUP(A915,'VENDA MES'!A:A,'VENDA MES'!B:B,"0",0),_xlfn.XLOOKUP(MEDIDAS!A915,'VENDA MES'!E:E,'VENDA MES'!F:F,"0",0),_xlfn.XLOOKUP(A915,'VENDA MES'!H:H,'VENDA MES'!I:I,"0",0))/90</f>
        <v>1.4444444444444444</v>
      </c>
      <c r="E915" s="1">
        <f>SUM(_xlfn.XLOOKUP(A915,'VENDA MES'!A:A,'VENDA MES'!B:B,"0",0),_xlfn.XLOOKUP(MEDIDAS!A915,'VENDA MES'!E:E,'VENDA MES'!F:F,"0",0),_xlfn.XLOOKUP(MEDIDAS!A915,'VENDA MES'!H:H,'VENDA MES'!I:I,"0",0),_xlfn.XLOOKUP(MEDIDAS!A915,'VENDA MES'!K:K,'VENDA MES'!L:L,"0",0))/120</f>
        <v>1.4083333333333334</v>
      </c>
      <c r="H915" s="10" t="s">
        <v>908</v>
      </c>
      <c r="I915">
        <v>14</v>
      </c>
      <c r="J915" s="7">
        <v>14</v>
      </c>
      <c r="K915" s="7">
        <v>28</v>
      </c>
      <c r="L915" s="7">
        <v>35</v>
      </c>
    </row>
    <row r="916" spans="1:12">
      <c r="A916" t="s">
        <v>909</v>
      </c>
      <c r="B916" s="1">
        <f>_xlfn.XLOOKUP(A916,'VENDA MES'!A:A,'VENDA MES'!B:B,"0",0)/30</f>
        <v>0.6333333333333333</v>
      </c>
      <c r="C916" s="1">
        <f>SUM(_xlfn.XLOOKUP(A916,'VENDA MES'!A:A,'VENDA MES'!B:B,0,0),_xlfn.XLOOKUP(A916,'VENDA MES'!E:E,'VENDA MES'!F:F,"0",0))/60</f>
        <v>0.76666666666666672</v>
      </c>
      <c r="D916" s="1">
        <f>SUM(_xlfn.XLOOKUP(A916,'VENDA MES'!A:A,'VENDA MES'!B:B,"0",0),_xlfn.XLOOKUP(MEDIDAS!A916,'VENDA MES'!E:E,'VENDA MES'!F:F,"0",0),_xlfn.XLOOKUP(A916,'VENDA MES'!H:H,'VENDA MES'!I:I,"0",0))/90</f>
        <v>0.73333333333333328</v>
      </c>
      <c r="E916" s="1">
        <f>SUM(_xlfn.XLOOKUP(A916,'VENDA MES'!A:A,'VENDA MES'!B:B,"0",0),_xlfn.XLOOKUP(MEDIDAS!A916,'VENDA MES'!E:E,'VENDA MES'!F:F,"0",0),_xlfn.XLOOKUP(MEDIDAS!A916,'VENDA MES'!H:H,'VENDA MES'!I:I,"0",0),_xlfn.XLOOKUP(MEDIDAS!A916,'VENDA MES'!K:K,'VENDA MES'!L:L,"0",0))/120</f>
        <v>1.3083333333333333</v>
      </c>
      <c r="H916" s="10" t="s">
        <v>909</v>
      </c>
      <c r="I916">
        <v>14</v>
      </c>
      <c r="J916" s="7">
        <v>14</v>
      </c>
      <c r="K916" s="7">
        <v>28</v>
      </c>
      <c r="L916" s="7">
        <v>35</v>
      </c>
    </row>
    <row r="917" spans="1:12">
      <c r="A917" t="s">
        <v>910</v>
      </c>
      <c r="B917" s="1">
        <f>_xlfn.XLOOKUP(A917,'VENDA MES'!A:A,'VENDA MES'!B:B,"0",0)/30</f>
        <v>0.7</v>
      </c>
      <c r="C917" s="1">
        <f>SUM(_xlfn.XLOOKUP(A917,'VENDA MES'!A:A,'VENDA MES'!B:B,0,0),_xlfn.XLOOKUP(A917,'VENDA MES'!E:E,'VENDA MES'!F:F,"0",0))/60</f>
        <v>1.2666666666666666</v>
      </c>
      <c r="D917" s="1">
        <f>SUM(_xlfn.XLOOKUP(A917,'VENDA MES'!A:A,'VENDA MES'!B:B,"0",0),_xlfn.XLOOKUP(MEDIDAS!A917,'VENDA MES'!E:E,'VENDA MES'!F:F,"0",0),_xlfn.XLOOKUP(A917,'VENDA MES'!H:H,'VENDA MES'!I:I,"0",0))/90</f>
        <v>1.7</v>
      </c>
      <c r="E917" s="1">
        <f>SUM(_xlfn.XLOOKUP(A917,'VENDA MES'!A:A,'VENDA MES'!B:B,"0",0),_xlfn.XLOOKUP(MEDIDAS!A917,'VENDA MES'!E:E,'VENDA MES'!F:F,"0",0),_xlfn.XLOOKUP(MEDIDAS!A917,'VENDA MES'!H:H,'VENDA MES'!I:I,"0",0),_xlfn.XLOOKUP(MEDIDAS!A917,'VENDA MES'!K:K,'VENDA MES'!L:L,"0",0))/120</f>
        <v>1.825</v>
      </c>
      <c r="H917" s="10" t="s">
        <v>910</v>
      </c>
      <c r="I917">
        <v>14</v>
      </c>
      <c r="J917" s="7">
        <v>14</v>
      </c>
      <c r="K917" s="7">
        <v>28</v>
      </c>
      <c r="L917" s="7">
        <v>35</v>
      </c>
    </row>
    <row r="918" spans="1:12">
      <c r="A918" t="s">
        <v>912</v>
      </c>
      <c r="B918" s="1">
        <f>_xlfn.XLOOKUP(A918,'VENDA MES'!A:A,'VENDA MES'!B:B,"0",0)/30</f>
        <v>1.3333333333333333</v>
      </c>
      <c r="C918" s="1">
        <f>SUM(_xlfn.XLOOKUP(A918,'VENDA MES'!A:A,'VENDA MES'!B:B,0,0),_xlfn.XLOOKUP(A918,'VENDA MES'!E:E,'VENDA MES'!F:F,"0",0))/60</f>
        <v>1.1833333333333333</v>
      </c>
      <c r="D918" s="1">
        <f>SUM(_xlfn.XLOOKUP(A918,'VENDA MES'!A:A,'VENDA MES'!B:B,"0",0),_xlfn.XLOOKUP(MEDIDAS!A918,'VENDA MES'!E:E,'VENDA MES'!F:F,"0",0),_xlfn.XLOOKUP(A918,'VENDA MES'!H:H,'VENDA MES'!I:I,"0",0))/90</f>
        <v>1.4666666666666666</v>
      </c>
      <c r="E918" s="1">
        <f>SUM(_xlfn.XLOOKUP(A918,'VENDA MES'!A:A,'VENDA MES'!B:B,"0",0),_xlfn.XLOOKUP(MEDIDAS!A918,'VENDA MES'!E:E,'VENDA MES'!F:F,"0",0),_xlfn.XLOOKUP(MEDIDAS!A918,'VENDA MES'!H:H,'VENDA MES'!I:I,"0",0),_xlfn.XLOOKUP(MEDIDAS!A918,'VENDA MES'!K:K,'VENDA MES'!L:L,"0",0))/120</f>
        <v>1.4750000000000001</v>
      </c>
      <c r="H918" s="10" t="s">
        <v>912</v>
      </c>
      <c r="I918">
        <v>14</v>
      </c>
      <c r="J918" s="7">
        <v>14</v>
      </c>
      <c r="K918" s="7">
        <v>28</v>
      </c>
      <c r="L918" s="7">
        <v>35</v>
      </c>
    </row>
    <row r="919" spans="1:12">
      <c r="A919" t="s">
        <v>913</v>
      </c>
      <c r="B919" s="1">
        <f>_xlfn.XLOOKUP(A919,'VENDA MES'!A:A,'VENDA MES'!B:B,"0",0)/30</f>
        <v>1.6666666666666667</v>
      </c>
      <c r="C919" s="1">
        <f>SUM(_xlfn.XLOOKUP(A919,'VENDA MES'!A:A,'VENDA MES'!B:B,0,0),_xlfn.XLOOKUP(A919,'VENDA MES'!E:E,'VENDA MES'!F:F,"0",0))/60</f>
        <v>1.5</v>
      </c>
      <c r="D919" s="1">
        <f>SUM(_xlfn.XLOOKUP(A919,'VENDA MES'!A:A,'VENDA MES'!B:B,"0",0),_xlfn.XLOOKUP(MEDIDAS!A919,'VENDA MES'!E:E,'VENDA MES'!F:F,"0",0),_xlfn.XLOOKUP(A919,'VENDA MES'!H:H,'VENDA MES'!I:I,"0",0))/90</f>
        <v>1.9333333333333333</v>
      </c>
      <c r="E919" s="1">
        <f>SUM(_xlfn.XLOOKUP(A919,'VENDA MES'!A:A,'VENDA MES'!B:B,"0",0),_xlfn.XLOOKUP(MEDIDAS!A919,'VENDA MES'!E:E,'VENDA MES'!F:F,"0",0),_xlfn.XLOOKUP(MEDIDAS!A919,'VENDA MES'!H:H,'VENDA MES'!I:I,"0",0),_xlfn.XLOOKUP(MEDIDAS!A919,'VENDA MES'!K:K,'VENDA MES'!L:L,"0",0))/120</f>
        <v>1.8666666666666667</v>
      </c>
      <c r="H919" s="10" t="s">
        <v>913</v>
      </c>
      <c r="I919">
        <v>14</v>
      </c>
      <c r="J919" s="7">
        <v>14</v>
      </c>
      <c r="K919" s="7">
        <v>28</v>
      </c>
      <c r="L919" s="7">
        <v>35</v>
      </c>
    </row>
    <row r="920" spans="1:12">
      <c r="A920" t="s">
        <v>1010</v>
      </c>
      <c r="B920" s="1">
        <f>_xlfn.XLOOKUP(A920,'VENDA MES'!A:A,'VENDA MES'!B:B,"0",0)/30</f>
        <v>0</v>
      </c>
      <c r="C920" s="1">
        <f>SUM(_xlfn.XLOOKUP(A920,'VENDA MES'!A:A,'VENDA MES'!B:B,0,0),_xlfn.XLOOKUP(A920,'VENDA MES'!E:E,'VENDA MES'!F:F,"0",0))/60</f>
        <v>0.6</v>
      </c>
      <c r="D920" s="1">
        <f>SUM(_xlfn.XLOOKUP(A920,'VENDA MES'!A:A,'VENDA MES'!B:B,"0",0),_xlfn.XLOOKUP(MEDIDAS!A920,'VENDA MES'!E:E,'VENDA MES'!F:F,"0",0),_xlfn.XLOOKUP(A920,'VENDA MES'!H:H,'VENDA MES'!I:I,"0",0))/90</f>
        <v>1.2</v>
      </c>
      <c r="E920" s="1">
        <f>SUM(_xlfn.XLOOKUP(A920,'VENDA MES'!A:A,'VENDA MES'!B:B,"0",0),_xlfn.XLOOKUP(MEDIDAS!A920,'VENDA MES'!E:E,'VENDA MES'!F:F,"0",0),_xlfn.XLOOKUP(MEDIDAS!A920,'VENDA MES'!H:H,'VENDA MES'!I:I,"0",0),_xlfn.XLOOKUP(MEDIDAS!A920,'VENDA MES'!K:K,'VENDA MES'!L:L,"0",0))/120</f>
        <v>1.3833333333333333</v>
      </c>
      <c r="H920" s="10" t="s">
        <v>1010</v>
      </c>
      <c r="I920">
        <v>14</v>
      </c>
      <c r="J920" s="7">
        <v>14</v>
      </c>
      <c r="K920" s="7">
        <v>28</v>
      </c>
      <c r="L920" s="7">
        <v>35</v>
      </c>
    </row>
    <row r="921" spans="1:12">
      <c r="A921" t="s">
        <v>914</v>
      </c>
      <c r="B921" s="1">
        <f>_xlfn.XLOOKUP(A921,'VENDA MES'!A:A,'VENDA MES'!B:B,"0",0)/30</f>
        <v>0.5</v>
      </c>
      <c r="C921" s="1">
        <f>SUM(_xlfn.XLOOKUP(A921,'VENDA MES'!A:A,'VENDA MES'!B:B,0,0),_xlfn.XLOOKUP(A921,'VENDA MES'!E:E,'VENDA MES'!F:F,"0",0))/60</f>
        <v>0.73333333333333328</v>
      </c>
      <c r="D921" s="1">
        <f>SUM(_xlfn.XLOOKUP(A921,'VENDA MES'!A:A,'VENDA MES'!B:B,"0",0),_xlfn.XLOOKUP(MEDIDAS!A921,'VENDA MES'!E:E,'VENDA MES'!F:F,"0",0),_xlfn.XLOOKUP(A921,'VENDA MES'!H:H,'VENDA MES'!I:I,"0",0))/90</f>
        <v>1.1222222222222222</v>
      </c>
      <c r="E921" s="1">
        <f>SUM(_xlfn.XLOOKUP(A921,'VENDA MES'!A:A,'VENDA MES'!B:B,"0",0),_xlfn.XLOOKUP(MEDIDAS!A921,'VENDA MES'!E:E,'VENDA MES'!F:F,"0",0),_xlfn.XLOOKUP(MEDIDAS!A921,'VENDA MES'!H:H,'VENDA MES'!I:I,"0",0),_xlfn.XLOOKUP(MEDIDAS!A921,'VENDA MES'!K:K,'VENDA MES'!L:L,"0",0))/120</f>
        <v>1.4583333333333333</v>
      </c>
      <c r="H921" s="10" t="s">
        <v>914</v>
      </c>
      <c r="I921">
        <v>14</v>
      </c>
      <c r="J921" s="7">
        <v>14</v>
      </c>
      <c r="K921" s="7">
        <v>28</v>
      </c>
      <c r="L921" s="7">
        <v>35</v>
      </c>
    </row>
    <row r="922" spans="1:12">
      <c r="A922" t="s">
        <v>915</v>
      </c>
      <c r="B922" s="1">
        <f>_xlfn.XLOOKUP(A922,'VENDA MES'!A:A,'VENDA MES'!B:B,"0",0)/30</f>
        <v>0.96666666666666667</v>
      </c>
      <c r="C922" s="1">
        <f>SUM(_xlfn.XLOOKUP(A922,'VENDA MES'!A:A,'VENDA MES'!B:B,0,0),_xlfn.XLOOKUP(A922,'VENDA MES'!E:E,'VENDA MES'!F:F,"0",0))/60</f>
        <v>1.6333333333333333</v>
      </c>
      <c r="D922" s="1">
        <f>SUM(_xlfn.XLOOKUP(A922,'VENDA MES'!A:A,'VENDA MES'!B:B,"0",0),_xlfn.XLOOKUP(MEDIDAS!A922,'VENDA MES'!E:E,'VENDA MES'!F:F,"0",0),_xlfn.XLOOKUP(A922,'VENDA MES'!H:H,'VENDA MES'!I:I,"0",0))/90</f>
        <v>1.9222222222222223</v>
      </c>
      <c r="E922" s="1">
        <f>SUM(_xlfn.XLOOKUP(A922,'VENDA MES'!A:A,'VENDA MES'!B:B,"0",0),_xlfn.XLOOKUP(MEDIDAS!A922,'VENDA MES'!E:E,'VENDA MES'!F:F,"0",0),_xlfn.XLOOKUP(MEDIDAS!A922,'VENDA MES'!H:H,'VENDA MES'!I:I,"0",0),_xlfn.XLOOKUP(MEDIDAS!A922,'VENDA MES'!K:K,'VENDA MES'!L:L,"0",0))/120</f>
        <v>2.2250000000000001</v>
      </c>
      <c r="H922" s="10" t="s">
        <v>915</v>
      </c>
      <c r="I922">
        <v>14</v>
      </c>
      <c r="J922" s="7">
        <v>14</v>
      </c>
      <c r="K922" s="7">
        <v>28</v>
      </c>
      <c r="L922" s="7">
        <v>35</v>
      </c>
    </row>
    <row r="923" spans="1:12">
      <c r="A923" t="s">
        <v>916</v>
      </c>
      <c r="B923" s="1">
        <f>_xlfn.XLOOKUP(A923,'VENDA MES'!A:A,'VENDA MES'!B:B,"0",0)/30</f>
        <v>0.5</v>
      </c>
      <c r="C923" s="1">
        <f>SUM(_xlfn.XLOOKUP(A923,'VENDA MES'!A:A,'VENDA MES'!B:B,0,0),_xlfn.XLOOKUP(A923,'VENDA MES'!E:E,'VENDA MES'!F:F,"0",0))/60</f>
        <v>1.1333333333333333</v>
      </c>
      <c r="D923" s="1">
        <f>SUM(_xlfn.XLOOKUP(A923,'VENDA MES'!A:A,'VENDA MES'!B:B,"0",0),_xlfn.XLOOKUP(MEDIDAS!A923,'VENDA MES'!E:E,'VENDA MES'!F:F,"0",0),_xlfn.XLOOKUP(A923,'VENDA MES'!H:H,'VENDA MES'!I:I,"0",0))/90</f>
        <v>0.88888888888888884</v>
      </c>
      <c r="E923" s="1">
        <f>SUM(_xlfn.XLOOKUP(A923,'VENDA MES'!A:A,'VENDA MES'!B:B,"0",0),_xlfn.XLOOKUP(MEDIDAS!A923,'VENDA MES'!E:E,'VENDA MES'!F:F,"0",0),_xlfn.XLOOKUP(MEDIDAS!A923,'VENDA MES'!H:H,'VENDA MES'!I:I,"0",0),_xlfn.XLOOKUP(MEDIDAS!A923,'VENDA MES'!K:K,'VENDA MES'!L:L,"0",0))/120</f>
        <v>1.1583333333333334</v>
      </c>
      <c r="H923" s="10" t="s">
        <v>916</v>
      </c>
      <c r="I923">
        <v>14</v>
      </c>
      <c r="J923" s="7">
        <v>14</v>
      </c>
      <c r="K923" s="7">
        <v>28</v>
      </c>
      <c r="L923" s="7">
        <v>35</v>
      </c>
    </row>
    <row r="924" spans="1:12">
      <c r="A924" t="s">
        <v>917</v>
      </c>
      <c r="B924" s="1">
        <f>_xlfn.XLOOKUP(A924,'VENDA MES'!A:A,'VENDA MES'!B:B,"0",0)/30</f>
        <v>1.1333333333333333</v>
      </c>
      <c r="C924" s="1">
        <f>SUM(_xlfn.XLOOKUP(A924,'VENDA MES'!A:A,'VENDA MES'!B:B,0,0),_xlfn.XLOOKUP(A924,'VENDA MES'!E:E,'VENDA MES'!F:F,"0",0))/60</f>
        <v>1.0166666666666666</v>
      </c>
      <c r="D924" s="1">
        <f>SUM(_xlfn.XLOOKUP(A924,'VENDA MES'!A:A,'VENDA MES'!B:B,"0",0),_xlfn.XLOOKUP(MEDIDAS!A924,'VENDA MES'!E:E,'VENDA MES'!F:F,"0",0),_xlfn.XLOOKUP(A924,'VENDA MES'!H:H,'VENDA MES'!I:I,"0",0))/90</f>
        <v>1.0666666666666667</v>
      </c>
      <c r="E924" s="1">
        <f>SUM(_xlfn.XLOOKUP(A924,'VENDA MES'!A:A,'VENDA MES'!B:B,"0",0),_xlfn.XLOOKUP(MEDIDAS!A924,'VENDA MES'!E:E,'VENDA MES'!F:F,"0",0),_xlfn.XLOOKUP(MEDIDAS!A924,'VENDA MES'!H:H,'VENDA MES'!I:I,"0",0),_xlfn.XLOOKUP(MEDIDAS!A924,'VENDA MES'!K:K,'VENDA MES'!L:L,"0",0))/120</f>
        <v>1.2749999999999999</v>
      </c>
      <c r="H924" s="10" t="s">
        <v>917</v>
      </c>
      <c r="I924">
        <v>14</v>
      </c>
      <c r="J924" s="7">
        <v>14</v>
      </c>
      <c r="K924" s="7">
        <v>28</v>
      </c>
      <c r="L924" s="7">
        <v>35</v>
      </c>
    </row>
    <row r="925" spans="1:12">
      <c r="A925" t="s">
        <v>918</v>
      </c>
      <c r="B925" s="1">
        <f>_xlfn.XLOOKUP(A925,'VENDA MES'!A:A,'VENDA MES'!B:B,"0",0)/30</f>
        <v>0.66666666666666663</v>
      </c>
      <c r="C925" s="1">
        <f>SUM(_xlfn.XLOOKUP(A925,'VENDA MES'!A:A,'VENDA MES'!B:B,0,0),_xlfn.XLOOKUP(A925,'VENDA MES'!E:E,'VENDA MES'!F:F,"0",0))/60</f>
        <v>1.4166666666666667</v>
      </c>
      <c r="D925" s="1">
        <f>SUM(_xlfn.XLOOKUP(A925,'VENDA MES'!A:A,'VENDA MES'!B:B,"0",0),_xlfn.XLOOKUP(MEDIDAS!A925,'VENDA MES'!E:E,'VENDA MES'!F:F,"0",0),_xlfn.XLOOKUP(A925,'VENDA MES'!H:H,'VENDA MES'!I:I,"0",0))/90</f>
        <v>1.288888888888889</v>
      </c>
      <c r="E925" s="1">
        <f>SUM(_xlfn.XLOOKUP(A925,'VENDA MES'!A:A,'VENDA MES'!B:B,"0",0),_xlfn.XLOOKUP(MEDIDAS!A925,'VENDA MES'!E:E,'VENDA MES'!F:F,"0",0),_xlfn.XLOOKUP(MEDIDAS!A925,'VENDA MES'!H:H,'VENDA MES'!I:I,"0",0),_xlfn.XLOOKUP(MEDIDAS!A925,'VENDA MES'!K:K,'VENDA MES'!L:L,"0",0))/120</f>
        <v>1.3833333333333333</v>
      </c>
      <c r="H925" s="10" t="s">
        <v>918</v>
      </c>
      <c r="I925">
        <v>10</v>
      </c>
      <c r="J925" s="7">
        <v>10</v>
      </c>
      <c r="K925" s="7">
        <v>20</v>
      </c>
      <c r="L925" s="7">
        <v>25</v>
      </c>
    </row>
    <row r="926" spans="1:12">
      <c r="A926" t="s">
        <v>919</v>
      </c>
      <c r="B926" s="1">
        <f>_xlfn.XLOOKUP(A926,'VENDA MES'!A:A,'VENDA MES'!B:B,"0",0)/30</f>
        <v>0.9</v>
      </c>
      <c r="C926" s="1">
        <f>SUM(_xlfn.XLOOKUP(A926,'VENDA MES'!A:A,'VENDA MES'!B:B,0,0),_xlfn.XLOOKUP(A926,'VENDA MES'!E:E,'VENDA MES'!F:F,"0",0))/60</f>
        <v>1.25</v>
      </c>
      <c r="D926" s="1">
        <f>SUM(_xlfn.XLOOKUP(A926,'VENDA MES'!A:A,'VENDA MES'!B:B,"0",0),_xlfn.XLOOKUP(MEDIDAS!A926,'VENDA MES'!E:E,'VENDA MES'!F:F,"0",0),_xlfn.XLOOKUP(A926,'VENDA MES'!H:H,'VENDA MES'!I:I,"0",0))/90</f>
        <v>1.6222222222222222</v>
      </c>
      <c r="E926" s="1">
        <f>SUM(_xlfn.XLOOKUP(A926,'VENDA MES'!A:A,'VENDA MES'!B:B,"0",0),_xlfn.XLOOKUP(MEDIDAS!A926,'VENDA MES'!E:E,'VENDA MES'!F:F,"0",0),_xlfn.XLOOKUP(MEDIDAS!A926,'VENDA MES'!H:H,'VENDA MES'!I:I,"0",0),_xlfn.XLOOKUP(MEDIDAS!A926,'VENDA MES'!K:K,'VENDA MES'!L:L,"0",0))/120</f>
        <v>2.0416666666666665</v>
      </c>
      <c r="H926" s="10" t="s">
        <v>919</v>
      </c>
      <c r="I926">
        <v>10</v>
      </c>
      <c r="J926" s="7">
        <v>10</v>
      </c>
      <c r="K926" s="7">
        <v>20</v>
      </c>
      <c r="L926" s="7">
        <v>25</v>
      </c>
    </row>
    <row r="927" spans="1:12">
      <c r="A927" t="s">
        <v>920</v>
      </c>
      <c r="B927" s="1">
        <f>_xlfn.XLOOKUP(A927,'VENDA MES'!A:A,'VENDA MES'!B:B,"0",0)/30</f>
        <v>0.4</v>
      </c>
      <c r="C927" s="1">
        <f>SUM(_xlfn.XLOOKUP(A927,'VENDA MES'!A:A,'VENDA MES'!B:B,0,0),_xlfn.XLOOKUP(A927,'VENDA MES'!E:E,'VENDA MES'!F:F,"0",0))/60</f>
        <v>0.56666666666666665</v>
      </c>
      <c r="D927" s="1">
        <f>SUM(_xlfn.XLOOKUP(A927,'VENDA MES'!A:A,'VENDA MES'!B:B,"0",0),_xlfn.XLOOKUP(MEDIDAS!A927,'VENDA MES'!E:E,'VENDA MES'!F:F,"0",0),_xlfn.XLOOKUP(A927,'VENDA MES'!H:H,'VENDA MES'!I:I,"0",0))/90</f>
        <v>1.0111111111111111</v>
      </c>
      <c r="E927" s="1">
        <f>SUM(_xlfn.XLOOKUP(A927,'VENDA MES'!A:A,'VENDA MES'!B:B,"0",0),_xlfn.XLOOKUP(MEDIDAS!A927,'VENDA MES'!E:E,'VENDA MES'!F:F,"0",0),_xlfn.XLOOKUP(MEDIDAS!A927,'VENDA MES'!H:H,'VENDA MES'!I:I,"0",0),_xlfn.XLOOKUP(MEDIDAS!A927,'VENDA MES'!K:K,'VENDA MES'!L:L,"0",0))/120</f>
        <v>1.3583333333333334</v>
      </c>
      <c r="H927" s="10" t="s">
        <v>920</v>
      </c>
      <c r="I927">
        <v>10</v>
      </c>
      <c r="J927" s="7">
        <v>10</v>
      </c>
      <c r="K927" s="7">
        <v>20</v>
      </c>
      <c r="L927" s="7">
        <v>25</v>
      </c>
    </row>
    <row r="928" spans="1:12">
      <c r="A928" t="s">
        <v>921</v>
      </c>
      <c r="B928" s="1">
        <f>_xlfn.XLOOKUP(A928,'VENDA MES'!A:A,'VENDA MES'!B:B,"0",0)/30</f>
        <v>1.1666666666666667</v>
      </c>
      <c r="C928" s="1">
        <f>SUM(_xlfn.XLOOKUP(A928,'VENDA MES'!A:A,'VENDA MES'!B:B,0,0),_xlfn.XLOOKUP(A928,'VENDA MES'!E:E,'VENDA MES'!F:F,"0",0))/60</f>
        <v>1.95</v>
      </c>
      <c r="D928" s="1">
        <f>SUM(_xlfn.XLOOKUP(A928,'VENDA MES'!A:A,'VENDA MES'!B:B,"0",0),_xlfn.XLOOKUP(MEDIDAS!A928,'VENDA MES'!E:E,'VENDA MES'!F:F,"0",0),_xlfn.XLOOKUP(A928,'VENDA MES'!H:H,'VENDA MES'!I:I,"0",0))/90</f>
        <v>1.8</v>
      </c>
      <c r="E928" s="1">
        <f>SUM(_xlfn.XLOOKUP(A928,'VENDA MES'!A:A,'VENDA MES'!B:B,"0",0),_xlfn.XLOOKUP(MEDIDAS!A928,'VENDA MES'!E:E,'VENDA MES'!F:F,"0",0),_xlfn.XLOOKUP(MEDIDAS!A928,'VENDA MES'!H:H,'VENDA MES'!I:I,"0",0),_xlfn.XLOOKUP(MEDIDAS!A928,'VENDA MES'!K:K,'VENDA MES'!L:L,"0",0))/120</f>
        <v>2.0083333333333333</v>
      </c>
      <c r="H928" s="10" t="s">
        <v>921</v>
      </c>
      <c r="I928">
        <v>10</v>
      </c>
      <c r="J928" s="7">
        <v>10</v>
      </c>
      <c r="K928" s="7">
        <v>20</v>
      </c>
      <c r="L928" s="7">
        <v>25</v>
      </c>
    </row>
    <row r="929" spans="1:12">
      <c r="A929" t="s">
        <v>923</v>
      </c>
      <c r="B929" s="1">
        <f>_xlfn.XLOOKUP(A929,'VENDA MES'!A:A,'VENDA MES'!B:B,"0",0)/30</f>
        <v>0.9</v>
      </c>
      <c r="C929" s="1">
        <f>SUM(_xlfn.XLOOKUP(A929,'VENDA MES'!A:A,'VENDA MES'!B:B,0,0),_xlfn.XLOOKUP(A929,'VENDA MES'!E:E,'VENDA MES'!F:F,"0",0))/60</f>
        <v>0.96666666666666667</v>
      </c>
      <c r="D929" s="1">
        <f>SUM(_xlfn.XLOOKUP(A929,'VENDA MES'!A:A,'VENDA MES'!B:B,"0",0),_xlfn.XLOOKUP(MEDIDAS!A929,'VENDA MES'!E:E,'VENDA MES'!F:F,"0",0),_xlfn.XLOOKUP(A929,'VENDA MES'!H:H,'VENDA MES'!I:I,"0",0))/90</f>
        <v>1.7222222222222223</v>
      </c>
      <c r="E929" s="1">
        <f>SUM(_xlfn.XLOOKUP(A929,'VENDA MES'!A:A,'VENDA MES'!B:B,"0",0),_xlfn.XLOOKUP(MEDIDAS!A929,'VENDA MES'!E:E,'VENDA MES'!F:F,"0",0),_xlfn.XLOOKUP(MEDIDAS!A929,'VENDA MES'!H:H,'VENDA MES'!I:I,"0",0),_xlfn.XLOOKUP(MEDIDAS!A929,'VENDA MES'!K:K,'VENDA MES'!L:L,"0",0))/120</f>
        <v>1.7666666666666666</v>
      </c>
      <c r="H929" s="10" t="s">
        <v>923</v>
      </c>
      <c r="I929">
        <v>10</v>
      </c>
      <c r="J929" s="7">
        <v>10</v>
      </c>
      <c r="K929" s="7">
        <v>20</v>
      </c>
      <c r="L929" s="7">
        <v>25</v>
      </c>
    </row>
    <row r="930" spans="1:12">
      <c r="A930" t="s">
        <v>1021</v>
      </c>
      <c r="B930" s="1">
        <f>_xlfn.XLOOKUP(A930,'VENDA MES'!A:A,'VENDA MES'!B:B,"0",0)/30</f>
        <v>0</v>
      </c>
      <c r="C930" s="1">
        <f>SUM(_xlfn.XLOOKUP(A930,'VENDA MES'!A:A,'VENDA MES'!B:B,0,0),_xlfn.XLOOKUP(A930,'VENDA MES'!E:E,'VENDA MES'!F:F,"0",0))/60</f>
        <v>1.3666666666666667</v>
      </c>
      <c r="D930" s="1">
        <f>SUM(_xlfn.XLOOKUP(A930,'VENDA MES'!A:A,'VENDA MES'!B:B,"0",0),_xlfn.XLOOKUP(MEDIDAS!A930,'VENDA MES'!E:E,'VENDA MES'!F:F,"0",0),_xlfn.XLOOKUP(A930,'VENDA MES'!H:H,'VENDA MES'!I:I,"0",0))/90</f>
        <v>1.4666666666666666</v>
      </c>
      <c r="E930" s="1">
        <f>SUM(_xlfn.XLOOKUP(A930,'VENDA MES'!A:A,'VENDA MES'!B:B,"0",0),_xlfn.XLOOKUP(MEDIDAS!A930,'VENDA MES'!E:E,'VENDA MES'!F:F,"0",0),_xlfn.XLOOKUP(MEDIDAS!A930,'VENDA MES'!H:H,'VENDA MES'!I:I,"0",0),_xlfn.XLOOKUP(MEDIDAS!A930,'VENDA MES'!K:K,'VENDA MES'!L:L,"0",0))/120</f>
        <v>1.7583333333333333</v>
      </c>
      <c r="H930" s="10" t="s">
        <v>1021</v>
      </c>
      <c r="I930">
        <v>10</v>
      </c>
      <c r="J930" s="7">
        <v>10</v>
      </c>
      <c r="K930" s="7">
        <v>20</v>
      </c>
      <c r="L930" s="7">
        <v>25</v>
      </c>
    </row>
    <row r="931" spans="1:12">
      <c r="A931" t="s">
        <v>924</v>
      </c>
      <c r="B931" s="1">
        <f>_xlfn.XLOOKUP(A931,'VENDA MES'!A:A,'VENDA MES'!B:B,"0",0)/30</f>
        <v>0.13333333333333333</v>
      </c>
      <c r="C931" s="1">
        <f>SUM(_xlfn.XLOOKUP(A931,'VENDA MES'!A:A,'VENDA MES'!B:B,0,0),_xlfn.XLOOKUP(A931,'VENDA MES'!E:E,'VENDA MES'!F:F,"0",0))/60</f>
        <v>0.6333333333333333</v>
      </c>
      <c r="D931" s="1">
        <f>SUM(_xlfn.XLOOKUP(A931,'VENDA MES'!A:A,'VENDA MES'!B:B,"0",0),_xlfn.XLOOKUP(MEDIDAS!A931,'VENDA MES'!E:E,'VENDA MES'!F:F,"0",0),_xlfn.XLOOKUP(A931,'VENDA MES'!H:H,'VENDA MES'!I:I,"0",0))/90</f>
        <v>1.0222222222222221</v>
      </c>
      <c r="E931" s="1">
        <f>SUM(_xlfn.XLOOKUP(A931,'VENDA MES'!A:A,'VENDA MES'!B:B,"0",0),_xlfn.XLOOKUP(MEDIDAS!A931,'VENDA MES'!E:E,'VENDA MES'!F:F,"0",0),_xlfn.XLOOKUP(MEDIDAS!A931,'VENDA MES'!H:H,'VENDA MES'!I:I,"0",0),_xlfn.XLOOKUP(MEDIDAS!A931,'VENDA MES'!K:K,'VENDA MES'!L:L,"0",0))/120</f>
        <v>1.55</v>
      </c>
      <c r="H931" s="10" t="s">
        <v>924</v>
      </c>
      <c r="I931">
        <v>10</v>
      </c>
      <c r="J931" s="7">
        <v>10</v>
      </c>
      <c r="K931" s="7">
        <v>20</v>
      </c>
      <c r="L931" s="7">
        <v>25</v>
      </c>
    </row>
    <row r="932" spans="1:12">
      <c r="A932" t="s">
        <v>925</v>
      </c>
      <c r="B932" s="1">
        <f>_xlfn.XLOOKUP(A932,'VENDA MES'!A:A,'VENDA MES'!B:B,"0",0)/30</f>
        <v>0.76666666666666672</v>
      </c>
      <c r="C932" s="1">
        <f>SUM(_xlfn.XLOOKUP(A932,'VENDA MES'!A:A,'VENDA MES'!B:B,0,0),_xlfn.XLOOKUP(A932,'VENDA MES'!E:E,'VENDA MES'!F:F,"0",0))/60</f>
        <v>1.6333333333333333</v>
      </c>
      <c r="D932" s="1">
        <f>SUM(_xlfn.XLOOKUP(A932,'VENDA MES'!A:A,'VENDA MES'!B:B,"0",0),_xlfn.XLOOKUP(MEDIDAS!A932,'VENDA MES'!E:E,'VENDA MES'!F:F,"0",0),_xlfn.XLOOKUP(A932,'VENDA MES'!H:H,'VENDA MES'!I:I,"0",0))/90</f>
        <v>1.3333333333333333</v>
      </c>
      <c r="E932" s="1">
        <f>SUM(_xlfn.XLOOKUP(A932,'VENDA MES'!A:A,'VENDA MES'!B:B,"0",0),_xlfn.XLOOKUP(MEDIDAS!A932,'VENDA MES'!E:E,'VENDA MES'!F:F,"0",0),_xlfn.XLOOKUP(MEDIDAS!A932,'VENDA MES'!H:H,'VENDA MES'!I:I,"0",0),_xlfn.XLOOKUP(MEDIDAS!A932,'VENDA MES'!K:K,'VENDA MES'!L:L,"0",0))/120</f>
        <v>1.6333333333333333</v>
      </c>
      <c r="H932" s="10" t="s">
        <v>925</v>
      </c>
      <c r="I932">
        <v>10</v>
      </c>
      <c r="J932" s="7">
        <v>10</v>
      </c>
      <c r="K932" s="7">
        <v>20</v>
      </c>
      <c r="L932" s="7">
        <v>25</v>
      </c>
    </row>
    <row r="933" spans="1:12">
      <c r="A933" t="s">
        <v>926</v>
      </c>
      <c r="B933" s="1">
        <f>_xlfn.XLOOKUP(A933,'VENDA MES'!A:A,'VENDA MES'!B:B,"0",0)/30</f>
        <v>0.8666666666666667</v>
      </c>
      <c r="C933" s="1">
        <f>SUM(_xlfn.XLOOKUP(A933,'VENDA MES'!A:A,'VENDA MES'!B:B,0,0),_xlfn.XLOOKUP(A933,'VENDA MES'!E:E,'VENDA MES'!F:F,"0",0))/60</f>
        <v>0.8833333333333333</v>
      </c>
      <c r="D933" s="1">
        <f>SUM(_xlfn.XLOOKUP(A933,'VENDA MES'!A:A,'VENDA MES'!B:B,"0",0),_xlfn.XLOOKUP(MEDIDAS!A933,'VENDA MES'!E:E,'VENDA MES'!F:F,"0",0),_xlfn.XLOOKUP(A933,'VENDA MES'!H:H,'VENDA MES'!I:I,"0",0))/90</f>
        <v>1.4777777777777779</v>
      </c>
      <c r="E933" s="1">
        <f>SUM(_xlfn.XLOOKUP(A933,'VENDA MES'!A:A,'VENDA MES'!B:B,"0",0),_xlfn.XLOOKUP(MEDIDAS!A933,'VENDA MES'!E:E,'VENDA MES'!F:F,"0",0),_xlfn.XLOOKUP(MEDIDAS!A933,'VENDA MES'!H:H,'VENDA MES'!I:I,"0",0),_xlfn.XLOOKUP(MEDIDAS!A933,'VENDA MES'!K:K,'VENDA MES'!L:L,"0",0))/120</f>
        <v>1.8416666666666666</v>
      </c>
      <c r="H933" s="10" t="s">
        <v>926</v>
      </c>
      <c r="I933">
        <v>10</v>
      </c>
      <c r="J933" s="7">
        <v>10</v>
      </c>
      <c r="K933" s="7">
        <v>20</v>
      </c>
      <c r="L933" s="7">
        <v>25</v>
      </c>
    </row>
    <row r="934" spans="1:12">
      <c r="A934" t="s">
        <v>927</v>
      </c>
      <c r="B934" s="1">
        <f>_xlfn.XLOOKUP(A934,'VENDA MES'!A:A,'VENDA MES'!B:B,"0",0)/30</f>
        <v>0.46666666666666667</v>
      </c>
      <c r="C934" s="1">
        <f>SUM(_xlfn.XLOOKUP(A934,'VENDA MES'!A:A,'VENDA MES'!B:B,0,0),_xlfn.XLOOKUP(A934,'VENDA MES'!E:E,'VENDA MES'!F:F,"0",0))/60</f>
        <v>0.83333333333333337</v>
      </c>
      <c r="D934" s="1">
        <f>SUM(_xlfn.XLOOKUP(A934,'VENDA MES'!A:A,'VENDA MES'!B:B,"0",0),_xlfn.XLOOKUP(MEDIDAS!A934,'VENDA MES'!E:E,'VENDA MES'!F:F,"0",0),_xlfn.XLOOKUP(A934,'VENDA MES'!H:H,'VENDA MES'!I:I,"0",0))/90</f>
        <v>1.1111111111111112</v>
      </c>
      <c r="E934" s="1">
        <f>SUM(_xlfn.XLOOKUP(A934,'VENDA MES'!A:A,'VENDA MES'!B:B,"0",0),_xlfn.XLOOKUP(MEDIDAS!A934,'VENDA MES'!E:E,'VENDA MES'!F:F,"0",0),_xlfn.XLOOKUP(MEDIDAS!A934,'VENDA MES'!H:H,'VENDA MES'!I:I,"0",0),_xlfn.XLOOKUP(MEDIDAS!A934,'VENDA MES'!K:K,'VENDA MES'!L:L,"0",0))/120</f>
        <v>1.3</v>
      </c>
      <c r="H934" s="10" t="s">
        <v>927</v>
      </c>
      <c r="I934">
        <v>10</v>
      </c>
      <c r="J934" s="7">
        <v>10</v>
      </c>
      <c r="K934" s="7">
        <v>20</v>
      </c>
      <c r="L934" s="7">
        <v>25</v>
      </c>
    </row>
    <row r="935" spans="1:12">
      <c r="A935" t="s">
        <v>928</v>
      </c>
      <c r="B935" s="1">
        <f>_xlfn.XLOOKUP(A935,'VENDA MES'!A:A,'VENDA MES'!B:B,"0",0)/30</f>
        <v>0.6333333333333333</v>
      </c>
      <c r="C935" s="1">
        <f>SUM(_xlfn.XLOOKUP(A935,'VENDA MES'!A:A,'VENDA MES'!B:B,0,0),_xlfn.XLOOKUP(A935,'VENDA MES'!E:E,'VENDA MES'!F:F,"0",0))/60</f>
        <v>0.75</v>
      </c>
      <c r="D935" s="1">
        <f>SUM(_xlfn.XLOOKUP(A935,'VENDA MES'!A:A,'VENDA MES'!B:B,"0",0),_xlfn.XLOOKUP(MEDIDAS!A935,'VENDA MES'!E:E,'VENDA MES'!F:F,"0",0),_xlfn.XLOOKUP(A935,'VENDA MES'!H:H,'VENDA MES'!I:I,"0",0))/90</f>
        <v>0.71111111111111114</v>
      </c>
      <c r="E935" s="1">
        <f>SUM(_xlfn.XLOOKUP(A935,'VENDA MES'!A:A,'VENDA MES'!B:B,"0",0),_xlfn.XLOOKUP(MEDIDAS!A935,'VENDA MES'!E:E,'VENDA MES'!F:F,"0",0),_xlfn.XLOOKUP(MEDIDAS!A935,'VENDA MES'!H:H,'VENDA MES'!I:I,"0",0),_xlfn.XLOOKUP(MEDIDAS!A935,'VENDA MES'!K:K,'VENDA MES'!L:L,"0",0))/120</f>
        <v>1.175</v>
      </c>
      <c r="H935" s="10" t="s">
        <v>928</v>
      </c>
      <c r="I935">
        <v>18</v>
      </c>
      <c r="J935" s="7">
        <v>18</v>
      </c>
      <c r="K935" s="7">
        <v>36</v>
      </c>
      <c r="L935" s="7">
        <v>45</v>
      </c>
    </row>
    <row r="936" spans="1:12">
      <c r="A936" t="s">
        <v>929</v>
      </c>
      <c r="B936" s="1">
        <f>_xlfn.XLOOKUP(A936,'VENDA MES'!A:A,'VENDA MES'!B:B,"0",0)/30</f>
        <v>1.5</v>
      </c>
      <c r="C936" s="1">
        <f>SUM(_xlfn.XLOOKUP(A936,'VENDA MES'!A:A,'VENDA MES'!B:B,0,0),_xlfn.XLOOKUP(A936,'VENDA MES'!E:E,'VENDA MES'!F:F,"0",0))/60</f>
        <v>1.0666666666666667</v>
      </c>
      <c r="D936" s="1">
        <f>SUM(_xlfn.XLOOKUP(A936,'VENDA MES'!A:A,'VENDA MES'!B:B,"0",0),_xlfn.XLOOKUP(MEDIDAS!A936,'VENDA MES'!E:E,'VENDA MES'!F:F,"0",0),_xlfn.XLOOKUP(A936,'VENDA MES'!H:H,'VENDA MES'!I:I,"0",0))/90</f>
        <v>1.211111111111111</v>
      </c>
      <c r="E936" s="1">
        <f>SUM(_xlfn.XLOOKUP(A936,'VENDA MES'!A:A,'VENDA MES'!B:B,"0",0),_xlfn.XLOOKUP(MEDIDAS!A936,'VENDA MES'!E:E,'VENDA MES'!F:F,"0",0),_xlfn.XLOOKUP(MEDIDAS!A936,'VENDA MES'!H:H,'VENDA MES'!I:I,"0",0),_xlfn.XLOOKUP(MEDIDAS!A936,'VENDA MES'!K:K,'VENDA MES'!L:L,"0",0))/120</f>
        <v>1.25</v>
      </c>
      <c r="H936" s="10" t="s">
        <v>929</v>
      </c>
      <c r="I936">
        <v>18</v>
      </c>
      <c r="J936" s="7">
        <v>18</v>
      </c>
      <c r="K936" s="7">
        <v>36</v>
      </c>
      <c r="L936" s="7">
        <v>45</v>
      </c>
    </row>
    <row r="937" spans="1:12">
      <c r="A937" t="s">
        <v>930</v>
      </c>
      <c r="B937" s="1">
        <f>_xlfn.XLOOKUP(A937,'VENDA MES'!A:A,'VENDA MES'!B:B,"0",0)/30</f>
        <v>0.66666666666666663</v>
      </c>
      <c r="C937" s="1">
        <f>SUM(_xlfn.XLOOKUP(A937,'VENDA MES'!A:A,'VENDA MES'!B:B,0,0),_xlfn.XLOOKUP(A937,'VENDA MES'!E:E,'VENDA MES'!F:F,"0",0))/60</f>
        <v>1.4833333333333334</v>
      </c>
      <c r="D937" s="1">
        <f>SUM(_xlfn.XLOOKUP(A937,'VENDA MES'!A:A,'VENDA MES'!B:B,"0",0),_xlfn.XLOOKUP(MEDIDAS!A937,'VENDA MES'!E:E,'VENDA MES'!F:F,"0",0),_xlfn.XLOOKUP(A937,'VENDA MES'!H:H,'VENDA MES'!I:I,"0",0))/90</f>
        <v>1.7333333333333334</v>
      </c>
      <c r="E937" s="1">
        <f>SUM(_xlfn.XLOOKUP(A937,'VENDA MES'!A:A,'VENDA MES'!B:B,"0",0),_xlfn.XLOOKUP(MEDIDAS!A937,'VENDA MES'!E:E,'VENDA MES'!F:F,"0",0),_xlfn.XLOOKUP(MEDIDAS!A937,'VENDA MES'!H:H,'VENDA MES'!I:I,"0",0),_xlfn.XLOOKUP(MEDIDAS!A937,'VENDA MES'!K:K,'VENDA MES'!L:L,"0",0))/120</f>
        <v>1.8083333333333333</v>
      </c>
      <c r="H937" s="10" t="s">
        <v>930</v>
      </c>
      <c r="I937">
        <v>18</v>
      </c>
      <c r="J937" s="7">
        <v>18</v>
      </c>
      <c r="K937" s="7">
        <v>36</v>
      </c>
      <c r="L937" s="7">
        <v>45</v>
      </c>
    </row>
    <row r="938" spans="1:12">
      <c r="A938" t="s">
        <v>931</v>
      </c>
      <c r="B938" s="1">
        <f>_xlfn.XLOOKUP(A938,'VENDA MES'!A:A,'VENDA MES'!B:B,"0",0)/30</f>
        <v>0.5</v>
      </c>
      <c r="C938" s="1">
        <f>SUM(_xlfn.XLOOKUP(A938,'VENDA MES'!A:A,'VENDA MES'!B:B,0,0),_xlfn.XLOOKUP(A938,'VENDA MES'!E:E,'VENDA MES'!F:F,"0",0))/60</f>
        <v>1.1499999999999999</v>
      </c>
      <c r="D938" s="1">
        <f>SUM(_xlfn.XLOOKUP(A938,'VENDA MES'!A:A,'VENDA MES'!B:B,"0",0),_xlfn.XLOOKUP(MEDIDAS!A938,'VENDA MES'!E:E,'VENDA MES'!F:F,"0",0),_xlfn.XLOOKUP(A938,'VENDA MES'!H:H,'VENDA MES'!I:I,"0",0))/90</f>
        <v>1.4888888888888889</v>
      </c>
      <c r="E938" s="1">
        <f>SUM(_xlfn.XLOOKUP(A938,'VENDA MES'!A:A,'VENDA MES'!B:B,"0",0),_xlfn.XLOOKUP(MEDIDAS!A938,'VENDA MES'!E:E,'VENDA MES'!F:F,"0",0),_xlfn.XLOOKUP(MEDIDAS!A938,'VENDA MES'!H:H,'VENDA MES'!I:I,"0",0),_xlfn.XLOOKUP(MEDIDAS!A938,'VENDA MES'!K:K,'VENDA MES'!L:L,"0",0))/120</f>
        <v>1.7916666666666667</v>
      </c>
      <c r="H938" s="10" t="s">
        <v>931</v>
      </c>
      <c r="I938">
        <v>18</v>
      </c>
      <c r="J938" s="7">
        <v>18</v>
      </c>
      <c r="K938" s="7">
        <v>36</v>
      </c>
      <c r="L938" s="7">
        <v>45</v>
      </c>
    </row>
    <row r="939" spans="1:12">
      <c r="A939" t="s">
        <v>932</v>
      </c>
      <c r="B939" s="1">
        <f>_xlfn.XLOOKUP(A939,'VENDA MES'!A:A,'VENDA MES'!B:B,"0",0)/30</f>
        <v>0.53333333333333333</v>
      </c>
      <c r="C939" s="1">
        <f>SUM(_xlfn.XLOOKUP(A939,'VENDA MES'!A:A,'VENDA MES'!B:B,0,0),_xlfn.XLOOKUP(A939,'VENDA MES'!E:E,'VENDA MES'!F:F,"0",0))/60</f>
        <v>0.95</v>
      </c>
      <c r="D939" s="1">
        <f>SUM(_xlfn.XLOOKUP(A939,'VENDA MES'!A:A,'VENDA MES'!B:B,"0",0),_xlfn.XLOOKUP(MEDIDAS!A939,'VENDA MES'!E:E,'VENDA MES'!F:F,"0",0),_xlfn.XLOOKUP(A939,'VENDA MES'!H:H,'VENDA MES'!I:I,"0",0))/90</f>
        <v>1.3888888888888888</v>
      </c>
      <c r="E939" s="1">
        <f>SUM(_xlfn.XLOOKUP(A939,'VENDA MES'!A:A,'VENDA MES'!B:B,"0",0),_xlfn.XLOOKUP(MEDIDAS!A939,'VENDA MES'!E:E,'VENDA MES'!F:F,"0",0),_xlfn.XLOOKUP(MEDIDAS!A939,'VENDA MES'!H:H,'VENDA MES'!I:I,"0",0),_xlfn.XLOOKUP(MEDIDAS!A939,'VENDA MES'!K:K,'VENDA MES'!L:L,"0",0))/120</f>
        <v>1.7916666666666667</v>
      </c>
      <c r="H939" s="10" t="s">
        <v>932</v>
      </c>
      <c r="I939">
        <v>18</v>
      </c>
      <c r="J939" s="7">
        <v>18</v>
      </c>
      <c r="K939" s="7">
        <v>36</v>
      </c>
      <c r="L939" s="7">
        <v>45</v>
      </c>
    </row>
    <row r="940" spans="1:12">
      <c r="A940" t="s">
        <v>1032</v>
      </c>
      <c r="B940" s="1">
        <f>_xlfn.XLOOKUP(A940,'VENDA MES'!A:A,'VENDA MES'!B:B,"0",0)/30</f>
        <v>0</v>
      </c>
      <c r="C940" s="1">
        <f>SUM(_xlfn.XLOOKUP(A940,'VENDA MES'!A:A,'VENDA MES'!B:B,0,0),_xlfn.XLOOKUP(A940,'VENDA MES'!E:E,'VENDA MES'!F:F,"0",0))/60</f>
        <v>0.8666666666666667</v>
      </c>
      <c r="D940" s="1">
        <f>SUM(_xlfn.XLOOKUP(A940,'VENDA MES'!A:A,'VENDA MES'!B:B,"0",0),_xlfn.XLOOKUP(MEDIDAS!A940,'VENDA MES'!E:E,'VENDA MES'!F:F,"0",0),_xlfn.XLOOKUP(A940,'VENDA MES'!H:H,'VENDA MES'!I:I,"0",0))/90</f>
        <v>1.3</v>
      </c>
      <c r="E940" s="1">
        <f>SUM(_xlfn.XLOOKUP(A940,'VENDA MES'!A:A,'VENDA MES'!B:B,"0",0),_xlfn.XLOOKUP(MEDIDAS!A940,'VENDA MES'!E:E,'VENDA MES'!F:F,"0",0),_xlfn.XLOOKUP(MEDIDAS!A940,'VENDA MES'!H:H,'VENDA MES'!I:I,"0",0),_xlfn.XLOOKUP(MEDIDAS!A940,'VENDA MES'!K:K,'VENDA MES'!L:L,"0",0))/120</f>
        <v>1.7250000000000001</v>
      </c>
      <c r="H940" s="10" t="s">
        <v>1032</v>
      </c>
      <c r="I940">
        <v>18</v>
      </c>
      <c r="J940" s="7">
        <v>18</v>
      </c>
      <c r="K940" s="7">
        <v>36</v>
      </c>
      <c r="L940" s="7">
        <v>45</v>
      </c>
    </row>
    <row r="941" spans="1:12">
      <c r="A941" t="s">
        <v>934</v>
      </c>
      <c r="B941" s="1">
        <f>_xlfn.XLOOKUP(A941,'VENDA MES'!A:A,'VENDA MES'!B:B,"0",0)/30</f>
        <v>0.8</v>
      </c>
      <c r="C941" s="1">
        <f>SUM(_xlfn.XLOOKUP(A941,'VENDA MES'!A:A,'VENDA MES'!B:B,0,0),_xlfn.XLOOKUP(A941,'VENDA MES'!E:E,'VENDA MES'!F:F,"0",0))/60</f>
        <v>1.3166666666666667</v>
      </c>
      <c r="D941" s="1">
        <f>SUM(_xlfn.XLOOKUP(A941,'VENDA MES'!A:A,'VENDA MES'!B:B,"0",0),_xlfn.XLOOKUP(MEDIDAS!A941,'VENDA MES'!E:E,'VENDA MES'!F:F,"0",0),_xlfn.XLOOKUP(A941,'VENDA MES'!H:H,'VENDA MES'!I:I,"0",0))/90</f>
        <v>1.1111111111111112</v>
      </c>
      <c r="E941" s="1">
        <f>SUM(_xlfn.XLOOKUP(A941,'VENDA MES'!A:A,'VENDA MES'!B:B,"0",0),_xlfn.XLOOKUP(MEDIDAS!A941,'VENDA MES'!E:E,'VENDA MES'!F:F,"0",0),_xlfn.XLOOKUP(MEDIDAS!A941,'VENDA MES'!H:H,'VENDA MES'!I:I,"0",0),_xlfn.XLOOKUP(MEDIDAS!A941,'VENDA MES'!K:K,'VENDA MES'!L:L,"0",0))/120</f>
        <v>1.3666666666666667</v>
      </c>
      <c r="H941" s="10" t="s">
        <v>934</v>
      </c>
      <c r="I941">
        <v>18</v>
      </c>
      <c r="J941" s="7">
        <v>18</v>
      </c>
      <c r="K941" s="7">
        <v>36</v>
      </c>
      <c r="L941" s="7">
        <v>45</v>
      </c>
    </row>
    <row r="942" spans="1:12">
      <c r="A942" t="s">
        <v>935</v>
      </c>
      <c r="B942" s="1">
        <f>_xlfn.XLOOKUP(A942,'VENDA MES'!A:A,'VENDA MES'!B:B,"0",0)/30</f>
        <v>0.53333333333333333</v>
      </c>
      <c r="C942" s="1">
        <f>SUM(_xlfn.XLOOKUP(A942,'VENDA MES'!A:A,'VENDA MES'!B:B,0,0),_xlfn.XLOOKUP(A942,'VENDA MES'!E:E,'VENDA MES'!F:F,"0",0))/60</f>
        <v>1.8</v>
      </c>
      <c r="D942" s="1">
        <f>SUM(_xlfn.XLOOKUP(A942,'VENDA MES'!A:A,'VENDA MES'!B:B,"0",0),_xlfn.XLOOKUP(MEDIDAS!A942,'VENDA MES'!E:E,'VENDA MES'!F:F,"0",0),_xlfn.XLOOKUP(A942,'VENDA MES'!H:H,'VENDA MES'!I:I,"0",0))/90</f>
        <v>1.7444444444444445</v>
      </c>
      <c r="E942" s="1">
        <f>SUM(_xlfn.XLOOKUP(A942,'VENDA MES'!A:A,'VENDA MES'!B:B,"0",0),_xlfn.XLOOKUP(MEDIDAS!A942,'VENDA MES'!E:E,'VENDA MES'!F:F,"0",0),_xlfn.XLOOKUP(MEDIDAS!A942,'VENDA MES'!H:H,'VENDA MES'!I:I,"0",0),_xlfn.XLOOKUP(MEDIDAS!A942,'VENDA MES'!K:K,'VENDA MES'!L:L,"0",0))/120</f>
        <v>1.7083333333333333</v>
      </c>
      <c r="H942" s="10" t="s">
        <v>935</v>
      </c>
      <c r="I942">
        <v>18</v>
      </c>
      <c r="J942" s="7">
        <v>18</v>
      </c>
      <c r="K942" s="7">
        <v>36</v>
      </c>
      <c r="L942" s="7">
        <v>45</v>
      </c>
    </row>
    <row r="943" spans="1:12">
      <c r="A943" t="s">
        <v>936</v>
      </c>
      <c r="B943" s="1">
        <f>_xlfn.XLOOKUP(A943,'VENDA MES'!A:A,'VENDA MES'!B:B,"0",0)/30</f>
        <v>0.8666666666666667</v>
      </c>
      <c r="C943" s="1">
        <f>SUM(_xlfn.XLOOKUP(A943,'VENDA MES'!A:A,'VENDA MES'!B:B,0,0),_xlfn.XLOOKUP(A943,'VENDA MES'!E:E,'VENDA MES'!F:F,"0",0))/60</f>
        <v>2.1333333333333333</v>
      </c>
      <c r="D943" s="1">
        <f>SUM(_xlfn.XLOOKUP(A943,'VENDA MES'!A:A,'VENDA MES'!B:B,"0",0),_xlfn.XLOOKUP(MEDIDAS!A943,'VENDA MES'!E:E,'VENDA MES'!F:F,"0",0),_xlfn.XLOOKUP(A943,'VENDA MES'!H:H,'VENDA MES'!I:I,"0",0))/90</f>
        <v>2.1666666666666665</v>
      </c>
      <c r="E943" s="1">
        <f>SUM(_xlfn.XLOOKUP(A943,'VENDA MES'!A:A,'VENDA MES'!B:B,"0",0),_xlfn.XLOOKUP(MEDIDAS!A943,'VENDA MES'!E:E,'VENDA MES'!F:F,"0",0),_xlfn.XLOOKUP(MEDIDAS!A943,'VENDA MES'!H:H,'VENDA MES'!I:I,"0",0),_xlfn.XLOOKUP(MEDIDAS!A943,'VENDA MES'!K:K,'VENDA MES'!L:L,"0",0))/120</f>
        <v>2.15</v>
      </c>
      <c r="H943" s="10" t="s">
        <v>936</v>
      </c>
      <c r="I943">
        <v>18</v>
      </c>
      <c r="J943" s="7">
        <v>18</v>
      </c>
      <c r="K943" s="7">
        <v>36</v>
      </c>
      <c r="L943" s="7">
        <v>45</v>
      </c>
    </row>
    <row r="944" spans="1:12">
      <c r="A944" t="s">
        <v>937</v>
      </c>
      <c r="B944" s="1">
        <f>_xlfn.XLOOKUP(A944,'VENDA MES'!A:A,'VENDA MES'!B:B,"0",0)/30</f>
        <v>1.2</v>
      </c>
      <c r="C944" s="1">
        <f>SUM(_xlfn.XLOOKUP(A944,'VENDA MES'!A:A,'VENDA MES'!B:B,0,0),_xlfn.XLOOKUP(A944,'VENDA MES'!E:E,'VENDA MES'!F:F,"0",0))/60</f>
        <v>1.7666666666666666</v>
      </c>
      <c r="D944" s="1">
        <f>SUM(_xlfn.XLOOKUP(A944,'VENDA MES'!A:A,'VENDA MES'!B:B,"0",0),_xlfn.XLOOKUP(MEDIDAS!A944,'VENDA MES'!E:E,'VENDA MES'!F:F,"0",0),_xlfn.XLOOKUP(A944,'VENDA MES'!H:H,'VENDA MES'!I:I,"0",0))/90</f>
        <v>1.5333333333333334</v>
      </c>
      <c r="E944" s="1">
        <f>SUM(_xlfn.XLOOKUP(A944,'VENDA MES'!A:A,'VENDA MES'!B:B,"0",0),_xlfn.XLOOKUP(MEDIDAS!A944,'VENDA MES'!E:E,'VENDA MES'!F:F,"0",0),_xlfn.XLOOKUP(MEDIDAS!A944,'VENDA MES'!H:H,'VENDA MES'!I:I,"0",0),_xlfn.XLOOKUP(MEDIDAS!A944,'VENDA MES'!K:K,'VENDA MES'!L:L,"0",0))/120</f>
        <v>1.9750000000000001</v>
      </c>
      <c r="H944" s="10" t="s">
        <v>937</v>
      </c>
      <c r="I944">
        <v>18</v>
      </c>
      <c r="J944" s="7">
        <v>18</v>
      </c>
      <c r="K944" s="7">
        <v>36</v>
      </c>
      <c r="L944" s="7">
        <v>45</v>
      </c>
    </row>
    <row r="945" spans="1:12">
      <c r="A945" t="s">
        <v>938</v>
      </c>
      <c r="B945" s="1">
        <f>_xlfn.XLOOKUP(A945,'VENDA MES'!A:A,'VENDA MES'!B:B,"0",0)/30</f>
        <v>1.1333333333333333</v>
      </c>
      <c r="C945" s="1">
        <f>SUM(_xlfn.XLOOKUP(A945,'VENDA MES'!A:A,'VENDA MES'!B:B,0,0),_xlfn.XLOOKUP(A945,'VENDA MES'!E:E,'VENDA MES'!F:F,"0",0))/60</f>
        <v>1.0666666666666667</v>
      </c>
      <c r="D945" s="1">
        <f>SUM(_xlfn.XLOOKUP(A945,'VENDA MES'!A:A,'VENDA MES'!B:B,"0",0),_xlfn.XLOOKUP(MEDIDAS!A945,'VENDA MES'!E:E,'VENDA MES'!F:F,"0",0),_xlfn.XLOOKUP(A945,'VENDA MES'!H:H,'VENDA MES'!I:I,"0",0))/90</f>
        <v>1.2333333333333334</v>
      </c>
      <c r="E945" s="1">
        <f>SUM(_xlfn.XLOOKUP(A945,'VENDA MES'!A:A,'VENDA MES'!B:B,"0",0),_xlfn.XLOOKUP(MEDIDAS!A945,'VENDA MES'!E:E,'VENDA MES'!F:F,"0",0),_xlfn.XLOOKUP(MEDIDAS!A945,'VENDA MES'!H:H,'VENDA MES'!I:I,"0",0),_xlfn.XLOOKUP(MEDIDAS!A945,'VENDA MES'!K:K,'VENDA MES'!L:L,"0",0))/120</f>
        <v>1.4083333333333334</v>
      </c>
      <c r="H945" s="10" t="s">
        <v>938</v>
      </c>
      <c r="I945">
        <v>8</v>
      </c>
      <c r="J945" s="7">
        <v>8</v>
      </c>
      <c r="K945" s="7">
        <v>16</v>
      </c>
      <c r="L945" s="7">
        <v>20</v>
      </c>
    </row>
    <row r="946" spans="1:12">
      <c r="A946" t="s">
        <v>939</v>
      </c>
      <c r="B946" s="1">
        <f>_xlfn.XLOOKUP(A946,'VENDA MES'!A:A,'VENDA MES'!B:B,"0",0)/30</f>
        <v>0.46666666666666667</v>
      </c>
      <c r="C946" s="1">
        <f>SUM(_xlfn.XLOOKUP(A946,'VENDA MES'!A:A,'VENDA MES'!B:B,0,0),_xlfn.XLOOKUP(A946,'VENDA MES'!E:E,'VENDA MES'!F:F,"0",0))/60</f>
        <v>0.98333333333333328</v>
      </c>
      <c r="D946" s="1">
        <f>SUM(_xlfn.XLOOKUP(A946,'VENDA MES'!A:A,'VENDA MES'!B:B,"0",0),_xlfn.XLOOKUP(MEDIDAS!A946,'VENDA MES'!E:E,'VENDA MES'!F:F,"0",0),_xlfn.XLOOKUP(A946,'VENDA MES'!H:H,'VENDA MES'!I:I,"0",0))/90</f>
        <v>1.2666666666666666</v>
      </c>
      <c r="E946" s="1">
        <f>SUM(_xlfn.XLOOKUP(A946,'VENDA MES'!A:A,'VENDA MES'!B:B,"0",0),_xlfn.XLOOKUP(MEDIDAS!A946,'VENDA MES'!E:E,'VENDA MES'!F:F,"0",0),_xlfn.XLOOKUP(MEDIDAS!A946,'VENDA MES'!H:H,'VENDA MES'!I:I,"0",0),_xlfn.XLOOKUP(MEDIDAS!A946,'VENDA MES'!K:K,'VENDA MES'!L:L,"0",0))/120</f>
        <v>1.425</v>
      </c>
      <c r="H946" s="10" t="s">
        <v>939</v>
      </c>
      <c r="I946">
        <v>8</v>
      </c>
      <c r="J946" s="7">
        <v>8</v>
      </c>
      <c r="K946" s="7">
        <v>16</v>
      </c>
      <c r="L946" s="7">
        <v>20</v>
      </c>
    </row>
    <row r="947" spans="1:12">
      <c r="A947" t="s">
        <v>940</v>
      </c>
      <c r="B947" s="1">
        <f>_xlfn.XLOOKUP(A947,'VENDA MES'!A:A,'VENDA MES'!B:B,"0",0)/30</f>
        <v>0.96666666666666667</v>
      </c>
      <c r="C947" s="1">
        <f>SUM(_xlfn.XLOOKUP(A947,'VENDA MES'!A:A,'VENDA MES'!B:B,0,0),_xlfn.XLOOKUP(A947,'VENDA MES'!E:E,'VENDA MES'!F:F,"0",0))/60</f>
        <v>1.1499999999999999</v>
      </c>
      <c r="D947" s="1">
        <f>SUM(_xlfn.XLOOKUP(A947,'VENDA MES'!A:A,'VENDA MES'!B:B,"0",0),_xlfn.XLOOKUP(MEDIDAS!A947,'VENDA MES'!E:E,'VENDA MES'!F:F,"0",0),_xlfn.XLOOKUP(A947,'VENDA MES'!H:H,'VENDA MES'!I:I,"0",0))/90</f>
        <v>1.1333333333333333</v>
      </c>
      <c r="E947" s="1">
        <f>SUM(_xlfn.XLOOKUP(A947,'VENDA MES'!A:A,'VENDA MES'!B:B,"0",0),_xlfn.XLOOKUP(MEDIDAS!A947,'VENDA MES'!E:E,'VENDA MES'!F:F,"0",0),_xlfn.XLOOKUP(MEDIDAS!A947,'VENDA MES'!H:H,'VENDA MES'!I:I,"0",0),_xlfn.XLOOKUP(MEDIDAS!A947,'VENDA MES'!K:K,'VENDA MES'!L:L,"0",0))/120</f>
        <v>1.25</v>
      </c>
      <c r="H947" s="10" t="s">
        <v>940</v>
      </c>
      <c r="I947">
        <v>8</v>
      </c>
      <c r="J947" s="7">
        <v>8</v>
      </c>
      <c r="K947" s="7">
        <v>16</v>
      </c>
      <c r="L947" s="7">
        <v>20</v>
      </c>
    </row>
    <row r="948" spans="1:12">
      <c r="A948" t="s">
        <v>941</v>
      </c>
      <c r="B948" s="1">
        <f>_xlfn.XLOOKUP(A948,'VENDA MES'!A:A,'VENDA MES'!B:B,"0",0)/30</f>
        <v>0.6</v>
      </c>
      <c r="C948" s="1">
        <f>SUM(_xlfn.XLOOKUP(A948,'VENDA MES'!A:A,'VENDA MES'!B:B,0,0),_xlfn.XLOOKUP(A948,'VENDA MES'!E:E,'VENDA MES'!F:F,"0",0))/60</f>
        <v>0.6166666666666667</v>
      </c>
      <c r="D948" s="1">
        <f>SUM(_xlfn.XLOOKUP(A948,'VENDA MES'!A:A,'VENDA MES'!B:B,"0",0),_xlfn.XLOOKUP(MEDIDAS!A948,'VENDA MES'!E:E,'VENDA MES'!F:F,"0",0),_xlfn.XLOOKUP(A948,'VENDA MES'!H:H,'VENDA MES'!I:I,"0",0))/90</f>
        <v>1.1000000000000001</v>
      </c>
      <c r="E948" s="1">
        <f>SUM(_xlfn.XLOOKUP(A948,'VENDA MES'!A:A,'VENDA MES'!B:B,"0",0),_xlfn.XLOOKUP(MEDIDAS!A948,'VENDA MES'!E:E,'VENDA MES'!F:F,"0",0),_xlfn.XLOOKUP(MEDIDAS!A948,'VENDA MES'!H:H,'VENDA MES'!I:I,"0",0),_xlfn.XLOOKUP(MEDIDAS!A948,'VENDA MES'!K:K,'VENDA MES'!L:L,"0",0))/120</f>
        <v>1.4</v>
      </c>
      <c r="H948" s="10" t="s">
        <v>941</v>
      </c>
      <c r="I948">
        <v>8</v>
      </c>
      <c r="J948" s="7">
        <v>8</v>
      </c>
      <c r="K948" s="7">
        <v>16</v>
      </c>
      <c r="L948" s="7">
        <v>20</v>
      </c>
    </row>
    <row r="949" spans="1:12">
      <c r="A949" t="s">
        <v>942</v>
      </c>
      <c r="B949" s="1">
        <f>_xlfn.XLOOKUP(A949,'VENDA MES'!A:A,'VENDA MES'!B:B,"0",0)/30</f>
        <v>0.96666666666666667</v>
      </c>
      <c r="C949" s="1">
        <f>SUM(_xlfn.XLOOKUP(A949,'VENDA MES'!A:A,'VENDA MES'!B:B,0,0),_xlfn.XLOOKUP(A949,'VENDA MES'!E:E,'VENDA MES'!F:F,"0",0))/60</f>
        <v>1.1499999999999999</v>
      </c>
      <c r="D949" s="1">
        <f>SUM(_xlfn.XLOOKUP(A949,'VENDA MES'!A:A,'VENDA MES'!B:B,"0",0),_xlfn.XLOOKUP(MEDIDAS!A949,'VENDA MES'!E:E,'VENDA MES'!F:F,"0",0),_xlfn.XLOOKUP(A949,'VENDA MES'!H:H,'VENDA MES'!I:I,"0",0))/90</f>
        <v>1.4888888888888889</v>
      </c>
      <c r="E949" s="1">
        <f>SUM(_xlfn.XLOOKUP(A949,'VENDA MES'!A:A,'VENDA MES'!B:B,"0",0),_xlfn.XLOOKUP(MEDIDAS!A949,'VENDA MES'!E:E,'VENDA MES'!F:F,"0",0),_xlfn.XLOOKUP(MEDIDAS!A949,'VENDA MES'!H:H,'VENDA MES'!I:I,"0",0),_xlfn.XLOOKUP(MEDIDAS!A949,'VENDA MES'!K:K,'VENDA MES'!L:L,"0",0))/120</f>
        <v>1.4833333333333334</v>
      </c>
      <c r="H949" s="10" t="s">
        <v>942</v>
      </c>
      <c r="I949">
        <v>8</v>
      </c>
      <c r="J949" s="7">
        <v>8</v>
      </c>
      <c r="K949" s="7">
        <v>16</v>
      </c>
      <c r="L949" s="7">
        <v>20</v>
      </c>
    </row>
    <row r="950" spans="1:12">
      <c r="A950" t="s">
        <v>1043</v>
      </c>
      <c r="B950" s="1">
        <f>_xlfn.XLOOKUP(A950,'VENDA MES'!A:A,'VENDA MES'!B:B,"0",0)/30</f>
        <v>0</v>
      </c>
      <c r="C950" s="1">
        <f>SUM(_xlfn.XLOOKUP(A950,'VENDA MES'!A:A,'VENDA MES'!B:B,0,0),_xlfn.XLOOKUP(A950,'VENDA MES'!E:E,'VENDA MES'!F:F,"0",0))/60</f>
        <v>0.8666666666666667</v>
      </c>
      <c r="D950" s="1">
        <f>SUM(_xlfn.XLOOKUP(A950,'VENDA MES'!A:A,'VENDA MES'!B:B,"0",0),_xlfn.XLOOKUP(MEDIDAS!A950,'VENDA MES'!E:E,'VENDA MES'!F:F,"0",0),_xlfn.XLOOKUP(A950,'VENDA MES'!H:H,'VENDA MES'!I:I,"0",0))/90</f>
        <v>0.85555555555555551</v>
      </c>
      <c r="E950" s="1">
        <f>SUM(_xlfn.XLOOKUP(A950,'VENDA MES'!A:A,'VENDA MES'!B:B,"0",0),_xlfn.XLOOKUP(MEDIDAS!A950,'VENDA MES'!E:E,'VENDA MES'!F:F,"0",0),_xlfn.XLOOKUP(MEDIDAS!A950,'VENDA MES'!H:H,'VENDA MES'!I:I,"0",0),_xlfn.XLOOKUP(MEDIDAS!A950,'VENDA MES'!K:K,'VENDA MES'!L:L,"0",0))/120</f>
        <v>0.875</v>
      </c>
      <c r="H950" s="10" t="s">
        <v>1043</v>
      </c>
      <c r="I950">
        <v>8</v>
      </c>
      <c r="J950" s="7">
        <v>8</v>
      </c>
      <c r="K950" s="7">
        <v>16</v>
      </c>
      <c r="L950" s="7">
        <v>20</v>
      </c>
    </row>
    <row r="951" spans="1:12">
      <c r="A951" t="s">
        <v>943</v>
      </c>
      <c r="B951" s="1">
        <f>_xlfn.XLOOKUP(A951,'VENDA MES'!A:A,'VENDA MES'!B:B,"0",0)/30</f>
        <v>0.2</v>
      </c>
      <c r="C951" s="1">
        <f>SUM(_xlfn.XLOOKUP(A951,'VENDA MES'!A:A,'VENDA MES'!B:B,0,0),_xlfn.XLOOKUP(A951,'VENDA MES'!E:E,'VENDA MES'!F:F,"0",0))/60</f>
        <v>1.3333333333333333</v>
      </c>
      <c r="D951" s="1">
        <f>SUM(_xlfn.XLOOKUP(A951,'VENDA MES'!A:A,'VENDA MES'!B:B,"0",0),_xlfn.XLOOKUP(MEDIDAS!A951,'VENDA MES'!E:E,'VENDA MES'!F:F,"0",0),_xlfn.XLOOKUP(A951,'VENDA MES'!H:H,'VENDA MES'!I:I,"0",0))/90</f>
        <v>1.6888888888888889</v>
      </c>
      <c r="E951" s="1">
        <f>SUM(_xlfn.XLOOKUP(A951,'VENDA MES'!A:A,'VENDA MES'!B:B,"0",0),_xlfn.XLOOKUP(MEDIDAS!A951,'VENDA MES'!E:E,'VENDA MES'!F:F,"0",0),_xlfn.XLOOKUP(MEDIDAS!A951,'VENDA MES'!H:H,'VENDA MES'!I:I,"0",0),_xlfn.XLOOKUP(MEDIDAS!A951,'VENDA MES'!K:K,'VENDA MES'!L:L,"0",0))/120</f>
        <v>1.9083333333333334</v>
      </c>
      <c r="H951" s="10" t="s">
        <v>943</v>
      </c>
      <c r="I951">
        <v>8</v>
      </c>
      <c r="J951" s="7">
        <v>8</v>
      </c>
      <c r="K951" s="7">
        <v>16</v>
      </c>
      <c r="L951" s="7">
        <v>20</v>
      </c>
    </row>
    <row r="952" spans="1:12">
      <c r="A952" t="s">
        <v>945</v>
      </c>
      <c r="B952" s="1">
        <f>_xlfn.XLOOKUP(A952,'VENDA MES'!A:A,'VENDA MES'!B:B,"0",0)/30</f>
        <v>0.76666666666666672</v>
      </c>
      <c r="C952" s="1">
        <f>SUM(_xlfn.XLOOKUP(A952,'VENDA MES'!A:A,'VENDA MES'!B:B,0,0),_xlfn.XLOOKUP(A952,'VENDA MES'!E:E,'VENDA MES'!F:F,"0",0))/60</f>
        <v>1.2666666666666666</v>
      </c>
      <c r="D952" s="1">
        <f>SUM(_xlfn.XLOOKUP(A952,'VENDA MES'!A:A,'VENDA MES'!B:B,"0",0),_xlfn.XLOOKUP(MEDIDAS!A952,'VENDA MES'!E:E,'VENDA MES'!F:F,"0",0),_xlfn.XLOOKUP(A952,'VENDA MES'!H:H,'VENDA MES'!I:I,"0",0))/90</f>
        <v>1.2666666666666666</v>
      </c>
      <c r="E952" s="1">
        <f>SUM(_xlfn.XLOOKUP(A952,'VENDA MES'!A:A,'VENDA MES'!B:B,"0",0),_xlfn.XLOOKUP(MEDIDAS!A952,'VENDA MES'!E:E,'VENDA MES'!F:F,"0",0),_xlfn.XLOOKUP(MEDIDAS!A952,'VENDA MES'!H:H,'VENDA MES'!I:I,"0",0),_xlfn.XLOOKUP(MEDIDAS!A952,'VENDA MES'!K:K,'VENDA MES'!L:L,"0",0))/120</f>
        <v>1.4416666666666667</v>
      </c>
      <c r="H952" s="10" t="s">
        <v>945</v>
      </c>
      <c r="I952">
        <v>8</v>
      </c>
      <c r="J952" s="7">
        <v>8</v>
      </c>
      <c r="K952" s="7">
        <v>16</v>
      </c>
      <c r="L952" s="7">
        <v>20</v>
      </c>
    </row>
    <row r="953" spans="1:12">
      <c r="A953" t="s">
        <v>946</v>
      </c>
      <c r="B953" s="1">
        <f>_xlfn.XLOOKUP(A953,'VENDA MES'!A:A,'VENDA MES'!B:B,"0",0)/30</f>
        <v>0.46666666666666667</v>
      </c>
      <c r="C953" s="1">
        <f>SUM(_xlfn.XLOOKUP(A953,'VENDA MES'!A:A,'VENDA MES'!B:B,0,0),_xlfn.XLOOKUP(A953,'VENDA MES'!E:E,'VENDA MES'!F:F,"0",0))/60</f>
        <v>0.8833333333333333</v>
      </c>
      <c r="D953" s="1">
        <f>SUM(_xlfn.XLOOKUP(A953,'VENDA MES'!A:A,'VENDA MES'!B:B,"0",0),_xlfn.XLOOKUP(MEDIDAS!A953,'VENDA MES'!E:E,'VENDA MES'!F:F,"0",0),_xlfn.XLOOKUP(A953,'VENDA MES'!H:H,'VENDA MES'!I:I,"0",0))/90</f>
        <v>0.68888888888888888</v>
      </c>
      <c r="E953" s="1">
        <f>SUM(_xlfn.XLOOKUP(A953,'VENDA MES'!A:A,'VENDA MES'!B:B,"0",0),_xlfn.XLOOKUP(MEDIDAS!A953,'VENDA MES'!E:E,'VENDA MES'!F:F,"0",0),_xlfn.XLOOKUP(MEDIDAS!A953,'VENDA MES'!H:H,'VENDA MES'!I:I,"0",0),_xlfn.XLOOKUP(MEDIDAS!A953,'VENDA MES'!K:K,'VENDA MES'!L:L,"0",0))/120</f>
        <v>0.8833333333333333</v>
      </c>
      <c r="H953" s="10" t="s">
        <v>946</v>
      </c>
      <c r="I953">
        <v>8</v>
      </c>
      <c r="J953" s="7">
        <v>8</v>
      </c>
      <c r="K953" s="7">
        <v>16</v>
      </c>
      <c r="L953" s="7">
        <v>20</v>
      </c>
    </row>
    <row r="954" spans="1:12">
      <c r="A954" t="s">
        <v>947</v>
      </c>
      <c r="B954" s="1">
        <f>_xlfn.XLOOKUP(A954,'VENDA MES'!A:A,'VENDA MES'!B:B,"0",0)/30</f>
        <v>0.93333333333333335</v>
      </c>
      <c r="C954" s="1">
        <f>SUM(_xlfn.XLOOKUP(A954,'VENDA MES'!A:A,'VENDA MES'!B:B,0,0),_xlfn.XLOOKUP(A954,'VENDA MES'!E:E,'VENDA MES'!F:F,"0",0))/60</f>
        <v>1.75</v>
      </c>
      <c r="D954" s="1">
        <f>SUM(_xlfn.XLOOKUP(A954,'VENDA MES'!A:A,'VENDA MES'!B:B,"0",0),_xlfn.XLOOKUP(MEDIDAS!A954,'VENDA MES'!E:E,'VENDA MES'!F:F,"0",0),_xlfn.XLOOKUP(A954,'VENDA MES'!H:H,'VENDA MES'!I:I,"0",0))/90</f>
        <v>1.4333333333333333</v>
      </c>
      <c r="E954" s="1">
        <f>SUM(_xlfn.XLOOKUP(A954,'VENDA MES'!A:A,'VENDA MES'!B:B,"0",0),_xlfn.XLOOKUP(MEDIDAS!A954,'VENDA MES'!E:E,'VENDA MES'!F:F,"0",0),_xlfn.XLOOKUP(MEDIDAS!A954,'VENDA MES'!H:H,'VENDA MES'!I:I,"0",0),_xlfn.XLOOKUP(MEDIDAS!A954,'VENDA MES'!K:K,'VENDA MES'!L:L,"0",0))/120</f>
        <v>1.5833333333333333</v>
      </c>
      <c r="H954" s="10" t="s">
        <v>947</v>
      </c>
      <c r="I954">
        <v>8</v>
      </c>
      <c r="J954" s="7">
        <v>8</v>
      </c>
      <c r="K954" s="7">
        <v>16</v>
      </c>
      <c r="L954" s="7">
        <v>20</v>
      </c>
    </row>
    <row r="955" spans="1:12">
      <c r="A955" t="s">
        <v>948</v>
      </c>
      <c r="B955" s="1">
        <f>_xlfn.XLOOKUP(A955,'VENDA MES'!A:A,'VENDA MES'!B:B,"0",0)/30</f>
        <v>0.3</v>
      </c>
      <c r="C955" s="1">
        <f>SUM(_xlfn.XLOOKUP(A955,'VENDA MES'!A:A,'VENDA MES'!B:B,0,0),_xlfn.XLOOKUP(A955,'VENDA MES'!E:E,'VENDA MES'!F:F,"0",0))/60</f>
        <v>0.7</v>
      </c>
      <c r="D955" s="1">
        <f>SUM(_xlfn.XLOOKUP(A955,'VENDA MES'!A:A,'VENDA MES'!B:B,"0",0),_xlfn.XLOOKUP(MEDIDAS!A955,'VENDA MES'!E:E,'VENDA MES'!F:F,"0",0),_xlfn.XLOOKUP(A955,'VENDA MES'!H:H,'VENDA MES'!I:I,"0",0))/90</f>
        <v>1.0555555555555556</v>
      </c>
      <c r="E955" s="1">
        <f>SUM(_xlfn.XLOOKUP(A955,'VENDA MES'!A:A,'VENDA MES'!B:B,"0",0),_xlfn.XLOOKUP(MEDIDAS!A955,'VENDA MES'!E:E,'VENDA MES'!F:F,"0",0),_xlfn.XLOOKUP(MEDIDAS!A955,'VENDA MES'!H:H,'VENDA MES'!I:I,"0",0),_xlfn.XLOOKUP(MEDIDAS!A955,'VENDA MES'!K:K,'VENDA MES'!L:L,"0",0))/120</f>
        <v>1.2416666666666667</v>
      </c>
      <c r="H955" s="10" t="s">
        <v>948</v>
      </c>
      <c r="I955">
        <v>36</v>
      </c>
      <c r="J955" s="7">
        <v>36</v>
      </c>
      <c r="K955" s="7">
        <v>72</v>
      </c>
      <c r="L955" s="7">
        <v>90</v>
      </c>
    </row>
    <row r="956" spans="1:12">
      <c r="A956" t="s">
        <v>949</v>
      </c>
      <c r="B956" s="1">
        <f>_xlfn.XLOOKUP(A956,'VENDA MES'!A:A,'VENDA MES'!B:B,"0",0)/30</f>
        <v>0.96666666666666667</v>
      </c>
      <c r="C956" s="1">
        <f>SUM(_xlfn.XLOOKUP(A956,'VENDA MES'!A:A,'VENDA MES'!B:B,0,0),_xlfn.XLOOKUP(A956,'VENDA MES'!E:E,'VENDA MES'!F:F,"0",0))/60</f>
        <v>1.3</v>
      </c>
      <c r="D956" s="1">
        <f>SUM(_xlfn.XLOOKUP(A956,'VENDA MES'!A:A,'VENDA MES'!B:B,"0",0),_xlfn.XLOOKUP(MEDIDAS!A956,'VENDA MES'!E:E,'VENDA MES'!F:F,"0",0),_xlfn.XLOOKUP(A956,'VENDA MES'!H:H,'VENDA MES'!I:I,"0",0))/90</f>
        <v>1.4777777777777779</v>
      </c>
      <c r="E956" s="1">
        <f>SUM(_xlfn.XLOOKUP(A956,'VENDA MES'!A:A,'VENDA MES'!B:B,"0",0),_xlfn.XLOOKUP(MEDIDAS!A956,'VENDA MES'!E:E,'VENDA MES'!F:F,"0",0),_xlfn.XLOOKUP(MEDIDAS!A956,'VENDA MES'!H:H,'VENDA MES'!I:I,"0",0),_xlfn.XLOOKUP(MEDIDAS!A956,'VENDA MES'!K:K,'VENDA MES'!L:L,"0",0))/120</f>
        <v>1.7</v>
      </c>
      <c r="H956" s="10" t="s">
        <v>949</v>
      </c>
      <c r="I956">
        <v>36</v>
      </c>
      <c r="J956" s="7">
        <v>36</v>
      </c>
      <c r="K956" s="7">
        <v>72</v>
      </c>
      <c r="L956" s="7">
        <v>90</v>
      </c>
    </row>
    <row r="957" spans="1:12">
      <c r="A957" t="s">
        <v>950</v>
      </c>
      <c r="B957" s="1">
        <f>_xlfn.XLOOKUP(A957,'VENDA MES'!A:A,'VENDA MES'!B:B,"0",0)/30</f>
        <v>1.2333333333333334</v>
      </c>
      <c r="C957" s="1">
        <f>SUM(_xlfn.XLOOKUP(A957,'VENDA MES'!A:A,'VENDA MES'!B:B,0,0),_xlfn.XLOOKUP(A957,'VENDA MES'!E:E,'VENDA MES'!F:F,"0",0))/60</f>
        <v>1.0666666666666667</v>
      </c>
      <c r="D957" s="1">
        <f>SUM(_xlfn.XLOOKUP(A957,'VENDA MES'!A:A,'VENDA MES'!B:B,"0",0),_xlfn.XLOOKUP(MEDIDAS!A957,'VENDA MES'!E:E,'VENDA MES'!F:F,"0",0),_xlfn.XLOOKUP(A957,'VENDA MES'!H:H,'VENDA MES'!I:I,"0",0))/90</f>
        <v>1.0444444444444445</v>
      </c>
      <c r="E957" s="1">
        <f>SUM(_xlfn.XLOOKUP(A957,'VENDA MES'!A:A,'VENDA MES'!B:B,"0",0),_xlfn.XLOOKUP(MEDIDAS!A957,'VENDA MES'!E:E,'VENDA MES'!F:F,"0",0),_xlfn.XLOOKUP(MEDIDAS!A957,'VENDA MES'!H:H,'VENDA MES'!I:I,"0",0),_xlfn.XLOOKUP(MEDIDAS!A957,'VENDA MES'!K:K,'VENDA MES'!L:L,"0",0))/120</f>
        <v>1.4083333333333334</v>
      </c>
      <c r="H957" s="10" t="s">
        <v>950</v>
      </c>
      <c r="I957">
        <v>36</v>
      </c>
      <c r="J957" s="7">
        <v>36</v>
      </c>
      <c r="K957" s="7">
        <v>72</v>
      </c>
      <c r="L957" s="7">
        <v>90</v>
      </c>
    </row>
    <row r="958" spans="1:12">
      <c r="A958" t="s">
        <v>951</v>
      </c>
      <c r="B958" s="1">
        <f>_xlfn.XLOOKUP(A958,'VENDA MES'!A:A,'VENDA MES'!B:B,"0",0)/30</f>
        <v>0.33333333333333331</v>
      </c>
      <c r="C958" s="1">
        <f>SUM(_xlfn.XLOOKUP(A958,'VENDA MES'!A:A,'VENDA MES'!B:B,0,0),_xlfn.XLOOKUP(A958,'VENDA MES'!E:E,'VENDA MES'!F:F,"0",0))/60</f>
        <v>0.83333333333333337</v>
      </c>
      <c r="D958" s="1">
        <f>SUM(_xlfn.XLOOKUP(A958,'VENDA MES'!A:A,'VENDA MES'!B:B,"0",0),_xlfn.XLOOKUP(MEDIDAS!A958,'VENDA MES'!E:E,'VENDA MES'!F:F,"0",0),_xlfn.XLOOKUP(A958,'VENDA MES'!H:H,'VENDA MES'!I:I,"0",0))/90</f>
        <v>1.4777777777777779</v>
      </c>
      <c r="E958" s="1">
        <f>SUM(_xlfn.XLOOKUP(A958,'VENDA MES'!A:A,'VENDA MES'!B:B,"0",0),_xlfn.XLOOKUP(MEDIDAS!A958,'VENDA MES'!E:E,'VENDA MES'!F:F,"0",0),_xlfn.XLOOKUP(MEDIDAS!A958,'VENDA MES'!H:H,'VENDA MES'!I:I,"0",0),_xlfn.XLOOKUP(MEDIDAS!A958,'VENDA MES'!K:K,'VENDA MES'!L:L,"0",0))/120</f>
        <v>1.7833333333333334</v>
      </c>
      <c r="H958" s="10" t="s">
        <v>951</v>
      </c>
      <c r="I958">
        <v>36</v>
      </c>
      <c r="J958" s="7">
        <v>36</v>
      </c>
      <c r="K958" s="7">
        <v>72</v>
      </c>
      <c r="L958" s="7">
        <v>90</v>
      </c>
    </row>
    <row r="959" spans="1:12">
      <c r="A959" t="s">
        <v>952</v>
      </c>
      <c r="B959" s="1">
        <f>_xlfn.XLOOKUP(A959,'VENDA MES'!A:A,'VENDA MES'!B:B,"0",0)/30</f>
        <v>0.3</v>
      </c>
      <c r="C959" s="1">
        <f>SUM(_xlfn.XLOOKUP(A959,'VENDA MES'!A:A,'VENDA MES'!B:B,0,0),_xlfn.XLOOKUP(A959,'VENDA MES'!E:E,'VENDA MES'!F:F,"0",0))/60</f>
        <v>1.1833333333333333</v>
      </c>
      <c r="D959" s="1">
        <f>SUM(_xlfn.XLOOKUP(A959,'VENDA MES'!A:A,'VENDA MES'!B:B,"0",0),_xlfn.XLOOKUP(MEDIDAS!A959,'VENDA MES'!E:E,'VENDA MES'!F:F,"0",0),_xlfn.XLOOKUP(A959,'VENDA MES'!H:H,'VENDA MES'!I:I,"0",0))/90</f>
        <v>1.3222222222222222</v>
      </c>
      <c r="E959" s="1">
        <f>SUM(_xlfn.XLOOKUP(A959,'VENDA MES'!A:A,'VENDA MES'!B:B,"0",0),_xlfn.XLOOKUP(MEDIDAS!A959,'VENDA MES'!E:E,'VENDA MES'!F:F,"0",0),_xlfn.XLOOKUP(MEDIDAS!A959,'VENDA MES'!H:H,'VENDA MES'!I:I,"0",0),_xlfn.XLOOKUP(MEDIDAS!A959,'VENDA MES'!K:K,'VENDA MES'!L:L,"0",0))/120</f>
        <v>1.375</v>
      </c>
      <c r="H959" s="10" t="s">
        <v>952</v>
      </c>
      <c r="I959">
        <v>36</v>
      </c>
      <c r="J959" s="7">
        <v>36</v>
      </c>
      <c r="K959" s="7">
        <v>72</v>
      </c>
      <c r="L959" s="7">
        <v>90</v>
      </c>
    </row>
    <row r="960" spans="1:12">
      <c r="A960" t="s">
        <v>1054</v>
      </c>
      <c r="B960" s="1">
        <f>_xlfn.XLOOKUP(A960,'VENDA MES'!A:A,'VENDA MES'!B:B,"0",0)/30</f>
        <v>0</v>
      </c>
      <c r="C960" s="1">
        <f>SUM(_xlfn.XLOOKUP(A960,'VENDA MES'!A:A,'VENDA MES'!B:B,0,0),_xlfn.XLOOKUP(A960,'VENDA MES'!E:E,'VENDA MES'!F:F,"0",0))/60</f>
        <v>1</v>
      </c>
      <c r="D960" s="1">
        <f>SUM(_xlfn.XLOOKUP(A960,'VENDA MES'!A:A,'VENDA MES'!B:B,"0",0),_xlfn.XLOOKUP(MEDIDAS!A960,'VENDA MES'!E:E,'VENDA MES'!F:F,"0",0),_xlfn.XLOOKUP(A960,'VENDA MES'!H:H,'VENDA MES'!I:I,"0",0))/90</f>
        <v>1.5555555555555556</v>
      </c>
      <c r="E960" s="1">
        <f>SUM(_xlfn.XLOOKUP(A960,'VENDA MES'!A:A,'VENDA MES'!B:B,"0",0),_xlfn.XLOOKUP(MEDIDAS!A960,'VENDA MES'!E:E,'VENDA MES'!F:F,"0",0),_xlfn.XLOOKUP(MEDIDAS!A960,'VENDA MES'!H:H,'VENDA MES'!I:I,"0",0),_xlfn.XLOOKUP(MEDIDAS!A960,'VENDA MES'!K:K,'VENDA MES'!L:L,"0",0))/120</f>
        <v>1.7333333333333334</v>
      </c>
      <c r="H960" s="10" t="s">
        <v>1054</v>
      </c>
      <c r="I960">
        <v>36</v>
      </c>
      <c r="J960" s="7">
        <v>36</v>
      </c>
      <c r="K960" s="7">
        <v>72</v>
      </c>
      <c r="L960" s="7">
        <v>90</v>
      </c>
    </row>
    <row r="961" spans="1:12">
      <c r="A961" t="s">
        <v>953</v>
      </c>
      <c r="B961" s="1">
        <f>_xlfn.XLOOKUP(A961,'VENDA MES'!A:A,'VENDA MES'!B:B,"0",0)/30</f>
        <v>0.7</v>
      </c>
      <c r="C961" s="1">
        <f>SUM(_xlfn.XLOOKUP(A961,'VENDA MES'!A:A,'VENDA MES'!B:B,0,0),_xlfn.XLOOKUP(A961,'VENDA MES'!E:E,'VENDA MES'!F:F,"0",0))/60</f>
        <v>1</v>
      </c>
      <c r="D961" s="1">
        <f>SUM(_xlfn.XLOOKUP(A961,'VENDA MES'!A:A,'VENDA MES'!B:B,"0",0),_xlfn.XLOOKUP(MEDIDAS!A961,'VENDA MES'!E:E,'VENDA MES'!F:F,"0",0),_xlfn.XLOOKUP(A961,'VENDA MES'!H:H,'VENDA MES'!I:I,"0",0))/90</f>
        <v>0.78888888888888886</v>
      </c>
      <c r="E961" s="1">
        <f>SUM(_xlfn.XLOOKUP(A961,'VENDA MES'!A:A,'VENDA MES'!B:B,"0",0),_xlfn.XLOOKUP(MEDIDAS!A961,'VENDA MES'!E:E,'VENDA MES'!F:F,"0",0),_xlfn.XLOOKUP(MEDIDAS!A961,'VENDA MES'!H:H,'VENDA MES'!I:I,"0",0),_xlfn.XLOOKUP(MEDIDAS!A961,'VENDA MES'!K:K,'VENDA MES'!L:L,"0",0))/120</f>
        <v>1.2250000000000001</v>
      </c>
      <c r="H961" s="10" t="s">
        <v>953</v>
      </c>
      <c r="I961">
        <v>36</v>
      </c>
      <c r="J961" s="7">
        <v>36</v>
      </c>
      <c r="K961" s="7">
        <v>72</v>
      </c>
      <c r="L961" s="7">
        <v>90</v>
      </c>
    </row>
    <row r="962" spans="1:12">
      <c r="A962" t="s">
        <v>954</v>
      </c>
      <c r="B962" s="1">
        <f>_xlfn.XLOOKUP(A962,'VENDA MES'!A:A,'VENDA MES'!B:B,"0",0)/30</f>
        <v>0.9</v>
      </c>
      <c r="C962" s="1">
        <f>SUM(_xlfn.XLOOKUP(A962,'VENDA MES'!A:A,'VENDA MES'!B:B,0,0),_xlfn.XLOOKUP(A962,'VENDA MES'!E:E,'VENDA MES'!F:F,"0",0))/60</f>
        <v>0.9</v>
      </c>
      <c r="D962" s="1">
        <f>SUM(_xlfn.XLOOKUP(A962,'VENDA MES'!A:A,'VENDA MES'!B:B,"0",0),_xlfn.XLOOKUP(MEDIDAS!A962,'VENDA MES'!E:E,'VENDA MES'!F:F,"0",0),_xlfn.XLOOKUP(A962,'VENDA MES'!H:H,'VENDA MES'!I:I,"0",0))/90</f>
        <v>1.1333333333333333</v>
      </c>
      <c r="E962" s="1">
        <f>SUM(_xlfn.XLOOKUP(A962,'VENDA MES'!A:A,'VENDA MES'!B:B,"0",0),_xlfn.XLOOKUP(MEDIDAS!A962,'VENDA MES'!E:E,'VENDA MES'!F:F,"0",0),_xlfn.XLOOKUP(MEDIDAS!A962,'VENDA MES'!H:H,'VENDA MES'!I:I,"0",0),_xlfn.XLOOKUP(MEDIDAS!A962,'VENDA MES'!K:K,'VENDA MES'!L:L,"0",0))/120</f>
        <v>1.4166666666666667</v>
      </c>
      <c r="H962" s="10" t="s">
        <v>954</v>
      </c>
      <c r="I962">
        <v>36</v>
      </c>
      <c r="J962" s="7">
        <v>36</v>
      </c>
      <c r="K962" s="7">
        <v>72</v>
      </c>
      <c r="L962" s="7">
        <v>90</v>
      </c>
    </row>
    <row r="963" spans="1:12">
      <c r="A963" t="s">
        <v>956</v>
      </c>
      <c r="B963" s="1">
        <f>_xlfn.XLOOKUP(A963,'VENDA MES'!A:A,'VENDA MES'!B:B,"0",0)/30</f>
        <v>0.83333333333333337</v>
      </c>
      <c r="C963" s="1">
        <f>SUM(_xlfn.XLOOKUP(A963,'VENDA MES'!A:A,'VENDA MES'!B:B,0,0),_xlfn.XLOOKUP(A963,'VENDA MES'!E:E,'VENDA MES'!F:F,"0",0))/60</f>
        <v>0.71666666666666667</v>
      </c>
      <c r="D963" s="1">
        <f>SUM(_xlfn.XLOOKUP(A963,'VENDA MES'!A:A,'VENDA MES'!B:B,"0",0),_xlfn.XLOOKUP(MEDIDAS!A963,'VENDA MES'!E:E,'VENDA MES'!F:F,"0",0),_xlfn.XLOOKUP(A963,'VENDA MES'!H:H,'VENDA MES'!I:I,"0",0))/90</f>
        <v>1.0888888888888888</v>
      </c>
      <c r="E963" s="1">
        <f>SUM(_xlfn.XLOOKUP(A963,'VENDA MES'!A:A,'VENDA MES'!B:B,"0",0),_xlfn.XLOOKUP(MEDIDAS!A963,'VENDA MES'!E:E,'VENDA MES'!F:F,"0",0),_xlfn.XLOOKUP(MEDIDAS!A963,'VENDA MES'!H:H,'VENDA MES'!I:I,"0",0),_xlfn.XLOOKUP(MEDIDAS!A963,'VENDA MES'!K:K,'VENDA MES'!L:L,"0",0))/120</f>
        <v>1.4666666666666666</v>
      </c>
      <c r="H963" s="10" t="s">
        <v>956</v>
      </c>
      <c r="I963">
        <v>36</v>
      </c>
      <c r="J963" s="7">
        <v>36</v>
      </c>
      <c r="K963" s="7">
        <v>72</v>
      </c>
      <c r="L963" s="7">
        <v>90</v>
      </c>
    </row>
    <row r="964" spans="1:12">
      <c r="A964" t="s">
        <v>957</v>
      </c>
      <c r="B964" s="1">
        <f>_xlfn.XLOOKUP(A964,'VENDA MES'!A:A,'VENDA MES'!B:B,"0",0)/30</f>
        <v>0.83333333333333337</v>
      </c>
      <c r="C964" s="1">
        <f>SUM(_xlfn.XLOOKUP(A964,'VENDA MES'!A:A,'VENDA MES'!B:B,0,0),_xlfn.XLOOKUP(A964,'VENDA MES'!E:E,'VENDA MES'!F:F,"0",0))/60</f>
        <v>1.1333333333333333</v>
      </c>
      <c r="D964" s="1">
        <f>SUM(_xlfn.XLOOKUP(A964,'VENDA MES'!A:A,'VENDA MES'!B:B,"0",0),_xlfn.XLOOKUP(MEDIDAS!A964,'VENDA MES'!E:E,'VENDA MES'!F:F,"0",0),_xlfn.XLOOKUP(A964,'VENDA MES'!H:H,'VENDA MES'!I:I,"0",0))/90</f>
        <v>1.0111111111111111</v>
      </c>
      <c r="E964" s="1">
        <f>SUM(_xlfn.XLOOKUP(A964,'VENDA MES'!A:A,'VENDA MES'!B:B,"0",0),_xlfn.XLOOKUP(MEDIDAS!A964,'VENDA MES'!E:E,'VENDA MES'!F:F,"0",0),_xlfn.XLOOKUP(MEDIDAS!A964,'VENDA MES'!H:H,'VENDA MES'!I:I,"0",0),_xlfn.XLOOKUP(MEDIDAS!A964,'VENDA MES'!K:K,'VENDA MES'!L:L,"0",0))/120</f>
        <v>1.4833333333333334</v>
      </c>
      <c r="H964" s="10" t="s">
        <v>957</v>
      </c>
      <c r="I964">
        <v>36</v>
      </c>
      <c r="J964" s="7">
        <v>36</v>
      </c>
      <c r="K964" s="7">
        <v>72</v>
      </c>
      <c r="L964" s="7">
        <v>90</v>
      </c>
    </row>
    <row r="965" spans="1:12">
      <c r="A965" t="s">
        <v>958</v>
      </c>
      <c r="B965" s="1">
        <f>_xlfn.XLOOKUP(A965,'VENDA MES'!A:A,'VENDA MES'!B:B,"0",0)/30</f>
        <v>0.73333333333333328</v>
      </c>
      <c r="C965" s="1">
        <f>SUM(_xlfn.XLOOKUP(A965,'VENDA MES'!A:A,'VENDA MES'!B:B,0,0),_xlfn.XLOOKUP(A965,'VENDA MES'!E:E,'VENDA MES'!F:F,"0",0))/60</f>
        <v>0.36666666666666664</v>
      </c>
      <c r="D965" s="1">
        <f>SUM(_xlfn.XLOOKUP(A965,'VENDA MES'!A:A,'VENDA MES'!B:B,"0",0),_xlfn.XLOOKUP(MEDIDAS!A965,'VENDA MES'!E:E,'VENDA MES'!F:F,"0",0),_xlfn.XLOOKUP(A965,'VENDA MES'!H:H,'VENDA MES'!I:I,"0",0))/90</f>
        <v>0.56666666666666665</v>
      </c>
      <c r="E965" s="1">
        <f>SUM(_xlfn.XLOOKUP(A965,'VENDA MES'!A:A,'VENDA MES'!B:B,"0",0),_xlfn.XLOOKUP(MEDIDAS!A965,'VENDA MES'!E:E,'VENDA MES'!F:F,"0",0),_xlfn.XLOOKUP(MEDIDAS!A965,'VENDA MES'!H:H,'VENDA MES'!I:I,"0",0),_xlfn.XLOOKUP(MEDIDAS!A965,'VENDA MES'!K:K,'VENDA MES'!L:L,"0",0))/120</f>
        <v>1.3333333333333333</v>
      </c>
      <c r="H965" s="10" t="s">
        <v>958</v>
      </c>
      <c r="I965">
        <v>12</v>
      </c>
      <c r="J965" s="7">
        <v>12</v>
      </c>
      <c r="K965" s="7">
        <v>24</v>
      </c>
      <c r="L965" s="7">
        <v>30</v>
      </c>
    </row>
    <row r="966" spans="1:12">
      <c r="A966" t="s">
        <v>959</v>
      </c>
      <c r="B966" s="1">
        <f>_xlfn.XLOOKUP(A966,'VENDA MES'!A:A,'VENDA MES'!B:B,"0",0)/30</f>
        <v>1.1333333333333333</v>
      </c>
      <c r="C966" s="1">
        <f>SUM(_xlfn.XLOOKUP(A966,'VENDA MES'!A:A,'VENDA MES'!B:B,0,0),_xlfn.XLOOKUP(A966,'VENDA MES'!E:E,'VENDA MES'!F:F,"0",0))/60</f>
        <v>1.1499999999999999</v>
      </c>
      <c r="D966" s="1">
        <f>SUM(_xlfn.XLOOKUP(A966,'VENDA MES'!A:A,'VENDA MES'!B:B,"0",0),_xlfn.XLOOKUP(MEDIDAS!A966,'VENDA MES'!E:E,'VENDA MES'!F:F,"0",0),_xlfn.XLOOKUP(A966,'VENDA MES'!H:H,'VENDA MES'!I:I,"0",0))/90</f>
        <v>0.8</v>
      </c>
      <c r="E966" s="1">
        <f>SUM(_xlfn.XLOOKUP(A966,'VENDA MES'!A:A,'VENDA MES'!B:B,"0",0),_xlfn.XLOOKUP(MEDIDAS!A966,'VENDA MES'!E:E,'VENDA MES'!F:F,"0",0),_xlfn.XLOOKUP(MEDIDAS!A966,'VENDA MES'!H:H,'VENDA MES'!I:I,"0",0),_xlfn.XLOOKUP(MEDIDAS!A966,'VENDA MES'!K:K,'VENDA MES'!L:L,"0",0))/120</f>
        <v>0.92500000000000004</v>
      </c>
      <c r="H966" s="10" t="s">
        <v>959</v>
      </c>
      <c r="I966">
        <v>12</v>
      </c>
      <c r="J966" s="7">
        <v>12</v>
      </c>
      <c r="K966" s="7">
        <v>24</v>
      </c>
      <c r="L966" s="7">
        <v>30</v>
      </c>
    </row>
    <row r="967" spans="1:12">
      <c r="A967" t="s">
        <v>960</v>
      </c>
      <c r="B967" s="1">
        <f>_xlfn.XLOOKUP(A967,'VENDA MES'!A:A,'VENDA MES'!B:B,"0",0)/30</f>
        <v>1.4</v>
      </c>
      <c r="C967" s="1">
        <f>SUM(_xlfn.XLOOKUP(A967,'VENDA MES'!A:A,'VENDA MES'!B:B,0,0),_xlfn.XLOOKUP(A967,'VENDA MES'!E:E,'VENDA MES'!F:F,"0",0))/60</f>
        <v>1.3333333333333333</v>
      </c>
      <c r="D967" s="1">
        <f>SUM(_xlfn.XLOOKUP(A967,'VENDA MES'!A:A,'VENDA MES'!B:B,"0",0),_xlfn.XLOOKUP(MEDIDAS!A967,'VENDA MES'!E:E,'VENDA MES'!F:F,"0",0),_xlfn.XLOOKUP(A967,'VENDA MES'!H:H,'VENDA MES'!I:I,"0",0))/90</f>
        <v>1.5222222222222221</v>
      </c>
      <c r="E967" s="1">
        <f>SUM(_xlfn.XLOOKUP(A967,'VENDA MES'!A:A,'VENDA MES'!B:B,"0",0),_xlfn.XLOOKUP(MEDIDAS!A967,'VENDA MES'!E:E,'VENDA MES'!F:F,"0",0),_xlfn.XLOOKUP(MEDIDAS!A967,'VENDA MES'!H:H,'VENDA MES'!I:I,"0",0),_xlfn.XLOOKUP(MEDIDAS!A967,'VENDA MES'!K:K,'VENDA MES'!L:L,"0",0))/120</f>
        <v>1.6333333333333333</v>
      </c>
      <c r="H967" s="10" t="s">
        <v>960</v>
      </c>
      <c r="I967">
        <v>12</v>
      </c>
      <c r="J967" s="7">
        <v>12</v>
      </c>
      <c r="K967" s="7">
        <v>24</v>
      </c>
      <c r="L967" s="7">
        <v>30</v>
      </c>
    </row>
    <row r="968" spans="1:12">
      <c r="A968" t="s">
        <v>961</v>
      </c>
      <c r="B968" s="1">
        <f>_xlfn.XLOOKUP(A968,'VENDA MES'!A:A,'VENDA MES'!B:B,"0",0)/30</f>
        <v>1.0333333333333334</v>
      </c>
      <c r="C968" s="1">
        <f>SUM(_xlfn.XLOOKUP(A968,'VENDA MES'!A:A,'VENDA MES'!B:B,0,0),_xlfn.XLOOKUP(A968,'VENDA MES'!E:E,'VENDA MES'!F:F,"0",0))/60</f>
        <v>0.9</v>
      </c>
      <c r="D968" s="1">
        <f>SUM(_xlfn.XLOOKUP(A968,'VENDA MES'!A:A,'VENDA MES'!B:B,"0",0),_xlfn.XLOOKUP(MEDIDAS!A968,'VENDA MES'!E:E,'VENDA MES'!F:F,"0",0),_xlfn.XLOOKUP(A968,'VENDA MES'!H:H,'VENDA MES'!I:I,"0",0))/90</f>
        <v>1.0888888888888888</v>
      </c>
      <c r="E968" s="1">
        <f>SUM(_xlfn.XLOOKUP(A968,'VENDA MES'!A:A,'VENDA MES'!B:B,"0",0),_xlfn.XLOOKUP(MEDIDAS!A968,'VENDA MES'!E:E,'VENDA MES'!F:F,"0",0),_xlfn.XLOOKUP(MEDIDAS!A968,'VENDA MES'!H:H,'VENDA MES'!I:I,"0",0),_xlfn.XLOOKUP(MEDIDAS!A968,'VENDA MES'!K:K,'VENDA MES'!L:L,"0",0))/120</f>
        <v>1.4666666666666666</v>
      </c>
      <c r="H968" s="10" t="s">
        <v>961</v>
      </c>
      <c r="I968">
        <v>12</v>
      </c>
      <c r="J968" s="7">
        <v>12</v>
      </c>
      <c r="K968" s="7">
        <v>24</v>
      </c>
      <c r="L968" s="7">
        <v>30</v>
      </c>
    </row>
    <row r="969" spans="1:12">
      <c r="A969" t="s">
        <v>962</v>
      </c>
      <c r="B969" s="1">
        <f>_xlfn.XLOOKUP(A969,'VENDA MES'!A:A,'VENDA MES'!B:B,"0",0)/30</f>
        <v>0.3</v>
      </c>
      <c r="C969" s="1">
        <f>SUM(_xlfn.XLOOKUP(A969,'VENDA MES'!A:A,'VENDA MES'!B:B,0,0),_xlfn.XLOOKUP(A969,'VENDA MES'!E:E,'VENDA MES'!F:F,"0",0))/60</f>
        <v>0.48333333333333334</v>
      </c>
      <c r="D969" s="1">
        <f>SUM(_xlfn.XLOOKUP(A969,'VENDA MES'!A:A,'VENDA MES'!B:B,"0",0),_xlfn.XLOOKUP(MEDIDAS!A969,'VENDA MES'!E:E,'VENDA MES'!F:F,"0",0),_xlfn.XLOOKUP(A969,'VENDA MES'!H:H,'VENDA MES'!I:I,"0",0))/90</f>
        <v>0.9555555555555556</v>
      </c>
      <c r="E969" s="1">
        <f>SUM(_xlfn.XLOOKUP(A969,'VENDA MES'!A:A,'VENDA MES'!B:B,"0",0),_xlfn.XLOOKUP(MEDIDAS!A969,'VENDA MES'!E:E,'VENDA MES'!F:F,"0",0),_xlfn.XLOOKUP(MEDIDAS!A969,'VENDA MES'!H:H,'VENDA MES'!I:I,"0",0),_xlfn.XLOOKUP(MEDIDAS!A969,'VENDA MES'!K:K,'VENDA MES'!L:L,"0",0))/120</f>
        <v>1.5666666666666667</v>
      </c>
      <c r="H969" s="10" t="s">
        <v>962</v>
      </c>
      <c r="I969">
        <v>12</v>
      </c>
      <c r="J969" s="7">
        <v>12</v>
      </c>
      <c r="K969" s="7">
        <v>24</v>
      </c>
      <c r="L969" s="7">
        <v>30</v>
      </c>
    </row>
    <row r="970" spans="1:12">
      <c r="A970" t="s">
        <v>1064</v>
      </c>
      <c r="B970" s="1">
        <f>_xlfn.XLOOKUP(A970,'VENDA MES'!A:A,'VENDA MES'!B:B,"0",0)/30</f>
        <v>0</v>
      </c>
      <c r="C970" s="1">
        <f>SUM(_xlfn.XLOOKUP(A970,'VENDA MES'!A:A,'VENDA MES'!B:B,0,0),_xlfn.XLOOKUP(A970,'VENDA MES'!E:E,'VENDA MES'!F:F,"0",0))/60</f>
        <v>0.41666666666666669</v>
      </c>
      <c r="D970" s="1">
        <f>SUM(_xlfn.XLOOKUP(A970,'VENDA MES'!A:A,'VENDA MES'!B:B,"0",0),_xlfn.XLOOKUP(MEDIDAS!A970,'VENDA MES'!E:E,'VENDA MES'!F:F,"0",0),_xlfn.XLOOKUP(A970,'VENDA MES'!H:H,'VENDA MES'!I:I,"0",0))/90</f>
        <v>0.61111111111111116</v>
      </c>
      <c r="E970" s="1">
        <f>SUM(_xlfn.XLOOKUP(A970,'VENDA MES'!A:A,'VENDA MES'!B:B,"0",0),_xlfn.XLOOKUP(MEDIDAS!A970,'VENDA MES'!E:E,'VENDA MES'!F:F,"0",0),_xlfn.XLOOKUP(MEDIDAS!A970,'VENDA MES'!H:H,'VENDA MES'!I:I,"0",0),_xlfn.XLOOKUP(MEDIDAS!A970,'VENDA MES'!K:K,'VENDA MES'!L:L,"0",0))/120</f>
        <v>1.2916666666666667</v>
      </c>
      <c r="H970" s="10" t="s">
        <v>1064</v>
      </c>
      <c r="I970">
        <v>12</v>
      </c>
      <c r="J970" s="7">
        <v>12</v>
      </c>
      <c r="K970" s="7">
        <v>24</v>
      </c>
      <c r="L970" s="7">
        <v>30</v>
      </c>
    </row>
    <row r="971" spans="1:12">
      <c r="A971" t="s">
        <v>963</v>
      </c>
      <c r="B971" s="1">
        <f>_xlfn.XLOOKUP(A971,'VENDA MES'!A:A,'VENDA MES'!B:B,"0",0)/30</f>
        <v>0.73333333333333328</v>
      </c>
      <c r="C971" s="1">
        <f>SUM(_xlfn.XLOOKUP(A971,'VENDA MES'!A:A,'VENDA MES'!B:B,0,0),_xlfn.XLOOKUP(A971,'VENDA MES'!E:E,'VENDA MES'!F:F,"0",0))/60</f>
        <v>1.1333333333333333</v>
      </c>
      <c r="D971" s="1">
        <f>SUM(_xlfn.XLOOKUP(A971,'VENDA MES'!A:A,'VENDA MES'!B:B,"0",0),_xlfn.XLOOKUP(MEDIDAS!A971,'VENDA MES'!E:E,'VENDA MES'!F:F,"0",0),_xlfn.XLOOKUP(A971,'VENDA MES'!H:H,'VENDA MES'!I:I,"0",0))/90</f>
        <v>1.1777777777777778</v>
      </c>
      <c r="E971" s="1">
        <f>SUM(_xlfn.XLOOKUP(A971,'VENDA MES'!A:A,'VENDA MES'!B:B,"0",0),_xlfn.XLOOKUP(MEDIDAS!A971,'VENDA MES'!E:E,'VENDA MES'!F:F,"0",0),_xlfn.XLOOKUP(MEDIDAS!A971,'VENDA MES'!H:H,'VENDA MES'!I:I,"0",0),_xlfn.XLOOKUP(MEDIDAS!A971,'VENDA MES'!K:K,'VENDA MES'!L:L,"0",0))/120</f>
        <v>1.6083333333333334</v>
      </c>
      <c r="H971" s="10" t="s">
        <v>963</v>
      </c>
      <c r="I971">
        <v>12</v>
      </c>
      <c r="J971" s="7">
        <v>12</v>
      </c>
      <c r="K971" s="7">
        <v>24</v>
      </c>
      <c r="L971" s="7">
        <v>30</v>
      </c>
    </row>
    <row r="972" spans="1:12">
      <c r="A972" t="s">
        <v>964</v>
      </c>
      <c r="B972" s="1">
        <f>_xlfn.XLOOKUP(A972,'VENDA MES'!A:A,'VENDA MES'!B:B,"0",0)/30</f>
        <v>0.6333333333333333</v>
      </c>
      <c r="C972" s="1">
        <f>SUM(_xlfn.XLOOKUP(A972,'VENDA MES'!A:A,'VENDA MES'!B:B,0,0),_xlfn.XLOOKUP(A972,'VENDA MES'!E:E,'VENDA MES'!F:F,"0",0))/60</f>
        <v>1.45</v>
      </c>
      <c r="D972" s="1">
        <f>SUM(_xlfn.XLOOKUP(A972,'VENDA MES'!A:A,'VENDA MES'!B:B,"0",0),_xlfn.XLOOKUP(MEDIDAS!A972,'VENDA MES'!E:E,'VENDA MES'!F:F,"0",0),_xlfn.XLOOKUP(A972,'VENDA MES'!H:H,'VENDA MES'!I:I,"0",0))/90</f>
        <v>1.1666666666666667</v>
      </c>
      <c r="E972" s="1">
        <f>SUM(_xlfn.XLOOKUP(A972,'VENDA MES'!A:A,'VENDA MES'!B:B,"0",0),_xlfn.XLOOKUP(MEDIDAS!A972,'VENDA MES'!E:E,'VENDA MES'!F:F,"0",0),_xlfn.XLOOKUP(MEDIDAS!A972,'VENDA MES'!H:H,'VENDA MES'!I:I,"0",0),_xlfn.XLOOKUP(MEDIDAS!A972,'VENDA MES'!K:K,'VENDA MES'!L:L,"0",0))/120</f>
        <v>1.4166666666666667</v>
      </c>
      <c r="H972" s="10" t="s">
        <v>964</v>
      </c>
      <c r="I972">
        <v>12</v>
      </c>
      <c r="J972" s="7">
        <v>12</v>
      </c>
      <c r="K972" s="7">
        <v>24</v>
      </c>
      <c r="L972" s="7">
        <v>30</v>
      </c>
    </row>
    <row r="973" spans="1:12">
      <c r="A973" t="s">
        <v>965</v>
      </c>
      <c r="B973" s="1">
        <f>_xlfn.XLOOKUP(A973,'VENDA MES'!A:A,'VENDA MES'!B:B,"0",0)/30</f>
        <v>0.6333333333333333</v>
      </c>
      <c r="C973" s="1">
        <f>SUM(_xlfn.XLOOKUP(A973,'VENDA MES'!A:A,'VENDA MES'!B:B,0,0),_xlfn.XLOOKUP(A973,'VENDA MES'!E:E,'VENDA MES'!F:F,"0",0))/60</f>
        <v>0.56666666666666665</v>
      </c>
      <c r="D973" s="1">
        <f>SUM(_xlfn.XLOOKUP(A973,'VENDA MES'!A:A,'VENDA MES'!B:B,"0",0),_xlfn.XLOOKUP(MEDIDAS!A973,'VENDA MES'!E:E,'VENDA MES'!F:F,"0",0),_xlfn.XLOOKUP(A973,'VENDA MES'!H:H,'VENDA MES'!I:I,"0",0))/90</f>
        <v>0.75555555555555554</v>
      </c>
      <c r="E973" s="1">
        <f>SUM(_xlfn.XLOOKUP(A973,'VENDA MES'!A:A,'VENDA MES'!B:B,"0",0),_xlfn.XLOOKUP(MEDIDAS!A973,'VENDA MES'!E:E,'VENDA MES'!F:F,"0",0),_xlfn.XLOOKUP(MEDIDAS!A973,'VENDA MES'!H:H,'VENDA MES'!I:I,"0",0),_xlfn.XLOOKUP(MEDIDAS!A973,'VENDA MES'!K:K,'VENDA MES'!L:L,"0",0))/120</f>
        <v>1.1166666666666667</v>
      </c>
      <c r="H973" s="10" t="s">
        <v>965</v>
      </c>
      <c r="I973">
        <v>12</v>
      </c>
      <c r="J973" s="7">
        <v>12</v>
      </c>
      <c r="K973" s="7">
        <v>24</v>
      </c>
      <c r="L973" s="7">
        <v>30</v>
      </c>
    </row>
    <row r="974" spans="1:12">
      <c r="A974" t="s">
        <v>967</v>
      </c>
      <c r="B974" s="1">
        <f>_xlfn.XLOOKUP(A974,'VENDA MES'!A:A,'VENDA MES'!B:B,"0",0)/30</f>
        <v>0.6333333333333333</v>
      </c>
      <c r="C974" s="1">
        <f>SUM(_xlfn.XLOOKUP(A974,'VENDA MES'!A:A,'VENDA MES'!B:B,0,0),_xlfn.XLOOKUP(A974,'VENDA MES'!E:E,'VENDA MES'!F:F,"0",0))/60</f>
        <v>1.2666666666666666</v>
      </c>
      <c r="D974" s="1">
        <f>SUM(_xlfn.XLOOKUP(A974,'VENDA MES'!A:A,'VENDA MES'!B:B,"0",0),_xlfn.XLOOKUP(MEDIDAS!A974,'VENDA MES'!E:E,'VENDA MES'!F:F,"0",0),_xlfn.XLOOKUP(A974,'VENDA MES'!H:H,'VENDA MES'!I:I,"0",0))/90</f>
        <v>1.1888888888888889</v>
      </c>
      <c r="E974" s="1">
        <f>SUM(_xlfn.XLOOKUP(A974,'VENDA MES'!A:A,'VENDA MES'!B:B,"0",0),_xlfn.XLOOKUP(MEDIDAS!A974,'VENDA MES'!E:E,'VENDA MES'!F:F,"0",0),_xlfn.XLOOKUP(MEDIDAS!A974,'VENDA MES'!H:H,'VENDA MES'!I:I,"0",0),_xlfn.XLOOKUP(MEDIDAS!A974,'VENDA MES'!K:K,'VENDA MES'!L:L,"0",0))/120</f>
        <v>1.5166666666666666</v>
      </c>
      <c r="H974" s="10" t="s">
        <v>967</v>
      </c>
      <c r="I974">
        <v>12</v>
      </c>
      <c r="J974" s="7">
        <v>12</v>
      </c>
      <c r="K974" s="7">
        <v>24</v>
      </c>
      <c r="L974" s="7">
        <v>30</v>
      </c>
    </row>
    <row r="975" spans="1:12">
      <c r="A975" t="s">
        <v>968</v>
      </c>
      <c r="B975" s="1">
        <f>_xlfn.XLOOKUP(A975,'VENDA MES'!A:A,'VENDA MES'!B:B,"0",0)/30</f>
        <v>0.7</v>
      </c>
      <c r="C975" s="1">
        <f>SUM(_xlfn.XLOOKUP(A975,'VENDA MES'!A:A,'VENDA MES'!B:B,0,0),_xlfn.XLOOKUP(A975,'VENDA MES'!E:E,'VENDA MES'!F:F,"0",0))/60</f>
        <v>0.91666666666666663</v>
      </c>
      <c r="D975" s="1">
        <f>SUM(_xlfn.XLOOKUP(A975,'VENDA MES'!A:A,'VENDA MES'!B:B,"0",0),_xlfn.XLOOKUP(MEDIDAS!A975,'VENDA MES'!E:E,'VENDA MES'!F:F,"0",0),_xlfn.XLOOKUP(A975,'VENDA MES'!H:H,'VENDA MES'!I:I,"0",0))/90</f>
        <v>1.1888888888888889</v>
      </c>
      <c r="E975" s="1">
        <f>SUM(_xlfn.XLOOKUP(A975,'VENDA MES'!A:A,'VENDA MES'!B:B,"0",0),_xlfn.XLOOKUP(MEDIDAS!A975,'VENDA MES'!E:E,'VENDA MES'!F:F,"0",0),_xlfn.XLOOKUP(MEDIDAS!A975,'VENDA MES'!H:H,'VENDA MES'!I:I,"0",0),_xlfn.XLOOKUP(MEDIDAS!A975,'VENDA MES'!K:K,'VENDA MES'!L:L,"0",0))/120</f>
        <v>1.4833333333333334</v>
      </c>
      <c r="H975" s="10" t="s">
        <v>968</v>
      </c>
      <c r="I975">
        <v>14</v>
      </c>
      <c r="J975" s="7">
        <v>14</v>
      </c>
      <c r="K975" s="7">
        <v>28</v>
      </c>
      <c r="L975" s="7">
        <v>35</v>
      </c>
    </row>
    <row r="976" spans="1:12">
      <c r="A976" t="s">
        <v>969</v>
      </c>
      <c r="B976" s="1">
        <f>_xlfn.XLOOKUP(A976,'VENDA MES'!A:A,'VENDA MES'!B:B,"0",0)/30</f>
        <v>0.8666666666666667</v>
      </c>
      <c r="C976" s="1">
        <f>SUM(_xlfn.XLOOKUP(A976,'VENDA MES'!A:A,'VENDA MES'!B:B,0,0),_xlfn.XLOOKUP(A976,'VENDA MES'!E:E,'VENDA MES'!F:F,"0",0))/60</f>
        <v>1.6833333333333333</v>
      </c>
      <c r="D976" s="1">
        <f>SUM(_xlfn.XLOOKUP(A976,'VENDA MES'!A:A,'VENDA MES'!B:B,"0",0),_xlfn.XLOOKUP(MEDIDAS!A976,'VENDA MES'!E:E,'VENDA MES'!F:F,"0",0),_xlfn.XLOOKUP(A976,'VENDA MES'!H:H,'VENDA MES'!I:I,"0",0))/90</f>
        <v>1.8222222222222222</v>
      </c>
      <c r="E976" s="1">
        <f>SUM(_xlfn.XLOOKUP(A976,'VENDA MES'!A:A,'VENDA MES'!B:B,"0",0),_xlfn.XLOOKUP(MEDIDAS!A976,'VENDA MES'!E:E,'VENDA MES'!F:F,"0",0),_xlfn.XLOOKUP(MEDIDAS!A976,'VENDA MES'!H:H,'VENDA MES'!I:I,"0",0),_xlfn.XLOOKUP(MEDIDAS!A976,'VENDA MES'!K:K,'VENDA MES'!L:L,"0",0))/120</f>
        <v>1.9083333333333334</v>
      </c>
      <c r="H976" s="10" t="s">
        <v>969</v>
      </c>
      <c r="I976">
        <v>14</v>
      </c>
      <c r="J976" s="7">
        <v>14</v>
      </c>
      <c r="K976" s="7">
        <v>28</v>
      </c>
      <c r="L976" s="7">
        <v>35</v>
      </c>
    </row>
    <row r="977" spans="1:12">
      <c r="A977" t="s">
        <v>970</v>
      </c>
      <c r="B977" s="1">
        <f>_xlfn.XLOOKUP(A977,'VENDA MES'!A:A,'VENDA MES'!B:B,"0",0)/30</f>
        <v>0.66666666666666663</v>
      </c>
      <c r="C977" s="1">
        <f>SUM(_xlfn.XLOOKUP(A977,'VENDA MES'!A:A,'VENDA MES'!B:B,0,0),_xlfn.XLOOKUP(A977,'VENDA MES'!E:E,'VENDA MES'!F:F,"0",0))/60</f>
        <v>1.4666666666666666</v>
      </c>
      <c r="D977" s="1">
        <f>SUM(_xlfn.XLOOKUP(A977,'VENDA MES'!A:A,'VENDA MES'!B:B,"0",0),_xlfn.XLOOKUP(MEDIDAS!A977,'VENDA MES'!E:E,'VENDA MES'!F:F,"0",0),_xlfn.XLOOKUP(A977,'VENDA MES'!H:H,'VENDA MES'!I:I,"0",0))/90</f>
        <v>1.1333333333333333</v>
      </c>
      <c r="E977" s="1">
        <f>SUM(_xlfn.XLOOKUP(A977,'VENDA MES'!A:A,'VENDA MES'!B:B,"0",0),_xlfn.XLOOKUP(MEDIDAS!A977,'VENDA MES'!E:E,'VENDA MES'!F:F,"0",0),_xlfn.XLOOKUP(MEDIDAS!A977,'VENDA MES'!H:H,'VENDA MES'!I:I,"0",0),_xlfn.XLOOKUP(MEDIDAS!A977,'VENDA MES'!K:K,'VENDA MES'!L:L,"0",0))/120</f>
        <v>1.6083333333333334</v>
      </c>
      <c r="H977" s="10" t="s">
        <v>970</v>
      </c>
      <c r="I977">
        <v>14</v>
      </c>
      <c r="J977" s="7">
        <v>14</v>
      </c>
      <c r="K977" s="7">
        <v>28</v>
      </c>
      <c r="L977" s="7">
        <v>35</v>
      </c>
    </row>
    <row r="978" spans="1:12">
      <c r="A978" t="s">
        <v>971</v>
      </c>
      <c r="B978" s="1">
        <f>_xlfn.XLOOKUP(A978,'VENDA MES'!A:A,'VENDA MES'!B:B,"0",0)/30</f>
        <v>0.9</v>
      </c>
      <c r="C978" s="1">
        <f>SUM(_xlfn.XLOOKUP(A978,'VENDA MES'!A:A,'VENDA MES'!B:B,0,0),_xlfn.XLOOKUP(A978,'VENDA MES'!E:E,'VENDA MES'!F:F,"0",0))/60</f>
        <v>1.3</v>
      </c>
      <c r="D978" s="1">
        <f>SUM(_xlfn.XLOOKUP(A978,'VENDA MES'!A:A,'VENDA MES'!B:B,"0",0),_xlfn.XLOOKUP(MEDIDAS!A978,'VENDA MES'!E:E,'VENDA MES'!F:F,"0",0),_xlfn.XLOOKUP(A978,'VENDA MES'!H:H,'VENDA MES'!I:I,"0",0))/90</f>
        <v>1.711111111111111</v>
      </c>
      <c r="E978" s="1">
        <f>SUM(_xlfn.XLOOKUP(A978,'VENDA MES'!A:A,'VENDA MES'!B:B,"0",0),_xlfn.XLOOKUP(MEDIDAS!A978,'VENDA MES'!E:E,'VENDA MES'!F:F,"0",0),_xlfn.XLOOKUP(MEDIDAS!A978,'VENDA MES'!H:H,'VENDA MES'!I:I,"0",0),_xlfn.XLOOKUP(MEDIDAS!A978,'VENDA MES'!K:K,'VENDA MES'!L:L,"0",0))/120</f>
        <v>1.8916666666666666</v>
      </c>
      <c r="H978" s="10" t="s">
        <v>971</v>
      </c>
      <c r="I978">
        <v>14</v>
      </c>
      <c r="J978" s="7">
        <v>14</v>
      </c>
      <c r="K978" s="7">
        <v>28</v>
      </c>
      <c r="L978" s="7">
        <v>35</v>
      </c>
    </row>
    <row r="979" spans="1:12">
      <c r="A979" t="s">
        <v>972</v>
      </c>
      <c r="B979" s="1">
        <f>_xlfn.XLOOKUP(A979,'VENDA MES'!A:A,'VENDA MES'!B:B,"0",0)/30</f>
        <v>0.96666666666666667</v>
      </c>
      <c r="C979" s="1">
        <f>SUM(_xlfn.XLOOKUP(A979,'VENDA MES'!A:A,'VENDA MES'!B:B,0,0),_xlfn.XLOOKUP(A979,'VENDA MES'!E:E,'VENDA MES'!F:F,"0",0))/60</f>
        <v>1.3166666666666667</v>
      </c>
      <c r="D979" s="1">
        <f>SUM(_xlfn.XLOOKUP(A979,'VENDA MES'!A:A,'VENDA MES'!B:B,"0",0),_xlfn.XLOOKUP(MEDIDAS!A979,'VENDA MES'!E:E,'VENDA MES'!F:F,"0",0),_xlfn.XLOOKUP(A979,'VENDA MES'!H:H,'VENDA MES'!I:I,"0",0))/90</f>
        <v>1.8222222222222222</v>
      </c>
      <c r="E979" s="1">
        <f>SUM(_xlfn.XLOOKUP(A979,'VENDA MES'!A:A,'VENDA MES'!B:B,"0",0),_xlfn.XLOOKUP(MEDIDAS!A979,'VENDA MES'!E:E,'VENDA MES'!F:F,"0",0),_xlfn.XLOOKUP(MEDIDAS!A979,'VENDA MES'!H:H,'VENDA MES'!I:I,"0",0),_xlfn.XLOOKUP(MEDIDAS!A979,'VENDA MES'!K:K,'VENDA MES'!L:L,"0",0))/120</f>
        <v>1.8833333333333333</v>
      </c>
      <c r="H979" s="10" t="s">
        <v>972</v>
      </c>
      <c r="I979">
        <v>14</v>
      </c>
      <c r="J979" s="7">
        <v>14</v>
      </c>
      <c r="K979" s="7">
        <v>28</v>
      </c>
      <c r="L979" s="7">
        <v>35</v>
      </c>
    </row>
    <row r="980" spans="1:12">
      <c r="A980" t="s">
        <v>1075</v>
      </c>
      <c r="B980" s="1">
        <f>_xlfn.XLOOKUP(A980,'VENDA MES'!A:A,'VENDA MES'!B:B,"0",0)/30</f>
        <v>0</v>
      </c>
      <c r="C980" s="1">
        <f>SUM(_xlfn.XLOOKUP(A980,'VENDA MES'!A:A,'VENDA MES'!B:B,0,0),_xlfn.XLOOKUP(A980,'VENDA MES'!E:E,'VENDA MES'!F:F,"0",0))/60</f>
        <v>0.8666666666666667</v>
      </c>
      <c r="D980" s="1">
        <f>SUM(_xlfn.XLOOKUP(A980,'VENDA MES'!A:A,'VENDA MES'!B:B,"0",0),_xlfn.XLOOKUP(MEDIDAS!A980,'VENDA MES'!E:E,'VENDA MES'!F:F,"0",0),_xlfn.XLOOKUP(A980,'VENDA MES'!H:H,'VENDA MES'!I:I,"0",0))/90</f>
        <v>1.1000000000000001</v>
      </c>
      <c r="E980" s="1">
        <f>SUM(_xlfn.XLOOKUP(A980,'VENDA MES'!A:A,'VENDA MES'!B:B,"0",0),_xlfn.XLOOKUP(MEDIDAS!A980,'VENDA MES'!E:E,'VENDA MES'!F:F,"0",0),_xlfn.XLOOKUP(MEDIDAS!A980,'VENDA MES'!H:H,'VENDA MES'!I:I,"0",0),_xlfn.XLOOKUP(MEDIDAS!A980,'VENDA MES'!K:K,'VENDA MES'!L:L,"0",0))/120</f>
        <v>1.3333333333333333</v>
      </c>
      <c r="H980" s="10" t="s">
        <v>1075</v>
      </c>
      <c r="I980">
        <v>14</v>
      </c>
      <c r="J980" s="7">
        <v>14</v>
      </c>
      <c r="K980" s="7">
        <v>28</v>
      </c>
      <c r="L980" s="7">
        <v>35</v>
      </c>
    </row>
    <row r="981" spans="1:12">
      <c r="A981" t="s">
        <v>973</v>
      </c>
      <c r="B981" s="1">
        <f>_xlfn.XLOOKUP(A981,'VENDA MES'!A:A,'VENDA MES'!B:B,"0",0)/30</f>
        <v>1.1333333333333333</v>
      </c>
      <c r="C981" s="1">
        <f>SUM(_xlfn.XLOOKUP(A981,'VENDA MES'!A:A,'VENDA MES'!B:B,0,0),_xlfn.XLOOKUP(A981,'VENDA MES'!E:E,'VENDA MES'!F:F,"0",0))/60</f>
        <v>1.5333333333333334</v>
      </c>
      <c r="D981" s="1">
        <f>SUM(_xlfn.XLOOKUP(A981,'VENDA MES'!A:A,'VENDA MES'!B:B,"0",0),_xlfn.XLOOKUP(MEDIDAS!A981,'VENDA MES'!E:E,'VENDA MES'!F:F,"0",0),_xlfn.XLOOKUP(A981,'VENDA MES'!H:H,'VENDA MES'!I:I,"0",0))/90</f>
        <v>1.7555555555555555</v>
      </c>
      <c r="E981" s="1">
        <f>SUM(_xlfn.XLOOKUP(A981,'VENDA MES'!A:A,'VENDA MES'!B:B,"0",0),_xlfn.XLOOKUP(MEDIDAS!A981,'VENDA MES'!E:E,'VENDA MES'!F:F,"0",0),_xlfn.XLOOKUP(MEDIDAS!A981,'VENDA MES'!H:H,'VENDA MES'!I:I,"0",0),_xlfn.XLOOKUP(MEDIDAS!A981,'VENDA MES'!K:K,'VENDA MES'!L:L,"0",0))/120</f>
        <v>1.8166666666666667</v>
      </c>
      <c r="H981" s="10" t="s">
        <v>973</v>
      </c>
      <c r="I981">
        <v>14</v>
      </c>
      <c r="J981" s="7">
        <v>14</v>
      </c>
      <c r="K981" s="7">
        <v>28</v>
      </c>
      <c r="L981" s="7">
        <v>35</v>
      </c>
    </row>
    <row r="982" spans="1:12">
      <c r="A982" t="s">
        <v>974</v>
      </c>
      <c r="B982" s="1">
        <f>_xlfn.XLOOKUP(A982,'VENDA MES'!A:A,'VENDA MES'!B:B,"0",0)/30</f>
        <v>0.6</v>
      </c>
      <c r="C982" s="1">
        <f>SUM(_xlfn.XLOOKUP(A982,'VENDA MES'!A:A,'VENDA MES'!B:B,0,0),_xlfn.XLOOKUP(A982,'VENDA MES'!E:E,'VENDA MES'!F:F,"0",0))/60</f>
        <v>1</v>
      </c>
      <c r="D982" s="1">
        <f>SUM(_xlfn.XLOOKUP(A982,'VENDA MES'!A:A,'VENDA MES'!B:B,"0",0),_xlfn.XLOOKUP(MEDIDAS!A982,'VENDA MES'!E:E,'VENDA MES'!F:F,"0",0),_xlfn.XLOOKUP(A982,'VENDA MES'!H:H,'VENDA MES'!I:I,"0",0))/90</f>
        <v>1.2666666666666666</v>
      </c>
      <c r="E982" s="1">
        <f>SUM(_xlfn.XLOOKUP(A982,'VENDA MES'!A:A,'VENDA MES'!B:B,"0",0),_xlfn.XLOOKUP(MEDIDAS!A982,'VENDA MES'!E:E,'VENDA MES'!F:F,"0",0),_xlfn.XLOOKUP(MEDIDAS!A982,'VENDA MES'!H:H,'VENDA MES'!I:I,"0",0),_xlfn.XLOOKUP(MEDIDAS!A982,'VENDA MES'!K:K,'VENDA MES'!L:L,"0",0))/120</f>
        <v>1.3333333333333333</v>
      </c>
      <c r="H982" s="10" t="s">
        <v>974</v>
      </c>
      <c r="I982">
        <v>14</v>
      </c>
      <c r="J982" s="7">
        <v>14</v>
      </c>
      <c r="K982" s="7">
        <v>28</v>
      </c>
      <c r="L982" s="7">
        <v>35</v>
      </c>
    </row>
    <row r="983" spans="1:12">
      <c r="A983" t="s">
        <v>975</v>
      </c>
      <c r="B983" s="1">
        <f>_xlfn.XLOOKUP(A983,'VENDA MES'!A:A,'VENDA MES'!B:B,"0",0)/30</f>
        <v>1.0333333333333334</v>
      </c>
      <c r="C983" s="1">
        <f>SUM(_xlfn.XLOOKUP(A983,'VENDA MES'!A:A,'VENDA MES'!B:B,0,0),_xlfn.XLOOKUP(A983,'VENDA MES'!E:E,'VENDA MES'!F:F,"0",0))/60</f>
        <v>1.1000000000000001</v>
      </c>
      <c r="D983" s="1">
        <f>SUM(_xlfn.XLOOKUP(A983,'VENDA MES'!A:A,'VENDA MES'!B:B,"0",0),_xlfn.XLOOKUP(MEDIDAS!A983,'VENDA MES'!E:E,'VENDA MES'!F:F,"0",0),_xlfn.XLOOKUP(A983,'VENDA MES'!H:H,'VENDA MES'!I:I,"0",0))/90</f>
        <v>1.2</v>
      </c>
      <c r="E983" s="1">
        <f>SUM(_xlfn.XLOOKUP(A983,'VENDA MES'!A:A,'VENDA MES'!B:B,"0",0),_xlfn.XLOOKUP(MEDIDAS!A983,'VENDA MES'!E:E,'VENDA MES'!F:F,"0",0),_xlfn.XLOOKUP(MEDIDAS!A983,'VENDA MES'!H:H,'VENDA MES'!I:I,"0",0),_xlfn.XLOOKUP(MEDIDAS!A983,'VENDA MES'!K:K,'VENDA MES'!L:L,"0",0))/120</f>
        <v>1.3666666666666667</v>
      </c>
      <c r="H983" s="10" t="s">
        <v>975</v>
      </c>
      <c r="I983">
        <v>14</v>
      </c>
      <c r="J983" s="7">
        <v>14</v>
      </c>
      <c r="K983" s="7">
        <v>28</v>
      </c>
      <c r="L983" s="7">
        <v>35</v>
      </c>
    </row>
    <row r="984" spans="1:12">
      <c r="A984" t="s">
        <v>976</v>
      </c>
      <c r="B984" s="1">
        <f>_xlfn.XLOOKUP(A984,'VENDA MES'!A:A,'VENDA MES'!B:B,"0",0)/30</f>
        <v>0.76666666666666672</v>
      </c>
      <c r="C984" s="1">
        <f>SUM(_xlfn.XLOOKUP(A984,'VENDA MES'!A:A,'VENDA MES'!B:B,0,0),_xlfn.XLOOKUP(A984,'VENDA MES'!E:E,'VENDA MES'!F:F,"0",0))/60</f>
        <v>1.5166666666666666</v>
      </c>
      <c r="D984" s="1">
        <f>SUM(_xlfn.XLOOKUP(A984,'VENDA MES'!A:A,'VENDA MES'!B:B,"0",0),_xlfn.XLOOKUP(MEDIDAS!A984,'VENDA MES'!E:E,'VENDA MES'!F:F,"0",0),_xlfn.XLOOKUP(A984,'VENDA MES'!H:H,'VENDA MES'!I:I,"0",0))/90</f>
        <v>1.3777777777777778</v>
      </c>
      <c r="E984" s="1">
        <f>SUM(_xlfn.XLOOKUP(A984,'VENDA MES'!A:A,'VENDA MES'!B:B,"0",0),_xlfn.XLOOKUP(MEDIDAS!A984,'VENDA MES'!E:E,'VENDA MES'!F:F,"0",0),_xlfn.XLOOKUP(MEDIDAS!A984,'VENDA MES'!H:H,'VENDA MES'!I:I,"0",0),_xlfn.XLOOKUP(MEDIDAS!A984,'VENDA MES'!K:K,'VENDA MES'!L:L,"0",0))/120</f>
        <v>1.3833333333333333</v>
      </c>
      <c r="H984" s="10" t="s">
        <v>976</v>
      </c>
      <c r="I984">
        <v>14</v>
      </c>
      <c r="J984" s="7">
        <v>14</v>
      </c>
      <c r="K984" s="7">
        <v>28</v>
      </c>
      <c r="L984" s="7">
        <v>35</v>
      </c>
    </row>
    <row r="985" spans="1:12">
      <c r="A985" t="s">
        <v>978</v>
      </c>
      <c r="B985" s="1">
        <f>_xlfn.XLOOKUP(A985,'VENDA MES'!A:A,'VENDA MES'!B:B,"0",0)/30</f>
        <v>1.1000000000000001</v>
      </c>
      <c r="C985" s="1">
        <f>SUM(_xlfn.XLOOKUP(A985,'VENDA MES'!A:A,'VENDA MES'!B:B,0,0),_xlfn.XLOOKUP(A985,'VENDA MES'!E:E,'VENDA MES'!F:F,"0",0))/60</f>
        <v>1.05</v>
      </c>
      <c r="D985" s="1">
        <f>SUM(_xlfn.XLOOKUP(A985,'VENDA MES'!A:A,'VENDA MES'!B:B,"0",0),_xlfn.XLOOKUP(MEDIDAS!A985,'VENDA MES'!E:E,'VENDA MES'!F:F,"0",0),_xlfn.XLOOKUP(A985,'VENDA MES'!H:H,'VENDA MES'!I:I,"0",0))/90</f>
        <v>1.2777777777777777</v>
      </c>
      <c r="E985" s="1">
        <f>SUM(_xlfn.XLOOKUP(A985,'VENDA MES'!A:A,'VENDA MES'!B:B,"0",0),_xlfn.XLOOKUP(MEDIDAS!A985,'VENDA MES'!E:E,'VENDA MES'!F:F,"0",0),_xlfn.XLOOKUP(MEDIDAS!A985,'VENDA MES'!H:H,'VENDA MES'!I:I,"0",0),_xlfn.XLOOKUP(MEDIDAS!A985,'VENDA MES'!K:K,'VENDA MES'!L:L,"0",0))/120</f>
        <v>1.425</v>
      </c>
      <c r="H985" s="10" t="s">
        <v>978</v>
      </c>
      <c r="I985">
        <v>60</v>
      </c>
      <c r="J985" s="7">
        <v>60</v>
      </c>
      <c r="K985" s="7">
        <v>120</v>
      </c>
      <c r="L985" s="7">
        <v>150</v>
      </c>
    </row>
    <row r="986" spans="1:12">
      <c r="A986" t="s">
        <v>979</v>
      </c>
      <c r="B986" s="1">
        <f>_xlfn.XLOOKUP(A986,'VENDA MES'!A:A,'VENDA MES'!B:B,"0",0)/30</f>
        <v>0.53333333333333333</v>
      </c>
      <c r="C986" s="1">
        <f>SUM(_xlfn.XLOOKUP(A986,'VENDA MES'!A:A,'VENDA MES'!B:B,0,0),_xlfn.XLOOKUP(A986,'VENDA MES'!E:E,'VENDA MES'!F:F,"0",0))/60</f>
        <v>0.8</v>
      </c>
      <c r="D986" s="1">
        <f>SUM(_xlfn.XLOOKUP(A986,'VENDA MES'!A:A,'VENDA MES'!B:B,"0",0),_xlfn.XLOOKUP(MEDIDAS!A986,'VENDA MES'!E:E,'VENDA MES'!F:F,"0",0),_xlfn.XLOOKUP(A986,'VENDA MES'!H:H,'VENDA MES'!I:I,"0",0))/90</f>
        <v>0.87777777777777777</v>
      </c>
      <c r="E986" s="1">
        <f>SUM(_xlfn.XLOOKUP(A986,'VENDA MES'!A:A,'VENDA MES'!B:B,"0",0),_xlfn.XLOOKUP(MEDIDAS!A986,'VENDA MES'!E:E,'VENDA MES'!F:F,"0",0),_xlfn.XLOOKUP(MEDIDAS!A986,'VENDA MES'!H:H,'VENDA MES'!I:I,"0",0),_xlfn.XLOOKUP(MEDIDAS!A986,'VENDA MES'!K:K,'VENDA MES'!L:L,"0",0))/120</f>
        <v>1.0583333333333333</v>
      </c>
      <c r="H986" s="10" t="s">
        <v>979</v>
      </c>
      <c r="I986">
        <v>60</v>
      </c>
      <c r="J986" s="7">
        <v>60</v>
      </c>
      <c r="K986" s="7">
        <v>120</v>
      </c>
      <c r="L986" s="7">
        <v>150</v>
      </c>
    </row>
    <row r="987" spans="1:12">
      <c r="A987" t="s">
        <v>980</v>
      </c>
      <c r="B987" s="1">
        <f>_xlfn.XLOOKUP(A987,'VENDA MES'!A:A,'VENDA MES'!B:B,"0",0)/30</f>
        <v>0.8666666666666667</v>
      </c>
      <c r="C987" s="1">
        <f>SUM(_xlfn.XLOOKUP(A987,'VENDA MES'!A:A,'VENDA MES'!B:B,0,0),_xlfn.XLOOKUP(A987,'VENDA MES'!E:E,'VENDA MES'!F:F,"0",0))/60</f>
        <v>1.7333333333333334</v>
      </c>
      <c r="D987" s="1">
        <f>SUM(_xlfn.XLOOKUP(A987,'VENDA MES'!A:A,'VENDA MES'!B:B,"0",0),_xlfn.XLOOKUP(MEDIDAS!A987,'VENDA MES'!E:E,'VENDA MES'!F:F,"0",0),_xlfn.XLOOKUP(A987,'VENDA MES'!H:H,'VENDA MES'!I:I,"0",0))/90</f>
        <v>1.7333333333333334</v>
      </c>
      <c r="E987" s="1">
        <f>SUM(_xlfn.XLOOKUP(A987,'VENDA MES'!A:A,'VENDA MES'!B:B,"0",0),_xlfn.XLOOKUP(MEDIDAS!A987,'VENDA MES'!E:E,'VENDA MES'!F:F,"0",0),_xlfn.XLOOKUP(MEDIDAS!A987,'VENDA MES'!H:H,'VENDA MES'!I:I,"0",0),_xlfn.XLOOKUP(MEDIDAS!A987,'VENDA MES'!K:K,'VENDA MES'!L:L,"0",0))/120</f>
        <v>1.9</v>
      </c>
      <c r="H987" s="10" t="s">
        <v>980</v>
      </c>
      <c r="I987">
        <v>60</v>
      </c>
      <c r="J987" s="7">
        <v>60</v>
      </c>
      <c r="K987" s="7">
        <v>120</v>
      </c>
      <c r="L987" s="7">
        <v>150</v>
      </c>
    </row>
    <row r="988" spans="1:12">
      <c r="A988" t="s">
        <v>981</v>
      </c>
      <c r="B988" s="1">
        <f>_xlfn.XLOOKUP(A988,'VENDA MES'!A:A,'VENDA MES'!B:B,"0",0)/30</f>
        <v>0.6333333333333333</v>
      </c>
      <c r="C988" s="1">
        <f>SUM(_xlfn.XLOOKUP(A988,'VENDA MES'!A:A,'VENDA MES'!B:B,0,0),_xlfn.XLOOKUP(A988,'VENDA MES'!E:E,'VENDA MES'!F:F,"0",0))/60</f>
        <v>0.98333333333333328</v>
      </c>
      <c r="D988" s="1">
        <f>SUM(_xlfn.XLOOKUP(A988,'VENDA MES'!A:A,'VENDA MES'!B:B,"0",0),_xlfn.XLOOKUP(MEDIDAS!A988,'VENDA MES'!E:E,'VENDA MES'!F:F,"0",0),_xlfn.XLOOKUP(A988,'VENDA MES'!H:H,'VENDA MES'!I:I,"0",0))/90</f>
        <v>1.3444444444444446</v>
      </c>
      <c r="E988" s="1">
        <f>SUM(_xlfn.XLOOKUP(A988,'VENDA MES'!A:A,'VENDA MES'!B:B,"0",0),_xlfn.XLOOKUP(MEDIDAS!A988,'VENDA MES'!E:E,'VENDA MES'!F:F,"0",0),_xlfn.XLOOKUP(MEDIDAS!A988,'VENDA MES'!H:H,'VENDA MES'!I:I,"0",0),_xlfn.XLOOKUP(MEDIDAS!A988,'VENDA MES'!K:K,'VENDA MES'!L:L,"0",0))/120</f>
        <v>1.6416666666666666</v>
      </c>
      <c r="H988" s="10" t="s">
        <v>981</v>
      </c>
      <c r="I988">
        <v>60</v>
      </c>
      <c r="J988" s="7">
        <v>60</v>
      </c>
      <c r="K988" s="7">
        <v>120</v>
      </c>
      <c r="L988" s="7">
        <v>150</v>
      </c>
    </row>
    <row r="989" spans="1:12">
      <c r="A989" t="s">
        <v>982</v>
      </c>
      <c r="B989" s="1">
        <f>_xlfn.XLOOKUP(A989,'VENDA MES'!A:A,'VENDA MES'!B:B,"0",0)/30</f>
        <v>0.8666666666666667</v>
      </c>
      <c r="C989" s="1">
        <f>SUM(_xlfn.XLOOKUP(A989,'VENDA MES'!A:A,'VENDA MES'!B:B,0,0),_xlfn.XLOOKUP(A989,'VENDA MES'!E:E,'VENDA MES'!F:F,"0",0))/60</f>
        <v>1.3</v>
      </c>
      <c r="D989" s="1">
        <f>SUM(_xlfn.XLOOKUP(A989,'VENDA MES'!A:A,'VENDA MES'!B:B,"0",0),_xlfn.XLOOKUP(MEDIDAS!A989,'VENDA MES'!E:E,'VENDA MES'!F:F,"0",0),_xlfn.XLOOKUP(A989,'VENDA MES'!H:H,'VENDA MES'!I:I,"0",0))/90</f>
        <v>1.6444444444444444</v>
      </c>
      <c r="E989" s="1">
        <f>SUM(_xlfn.XLOOKUP(A989,'VENDA MES'!A:A,'VENDA MES'!B:B,"0",0),_xlfn.XLOOKUP(MEDIDAS!A989,'VENDA MES'!E:E,'VENDA MES'!F:F,"0",0),_xlfn.XLOOKUP(MEDIDAS!A989,'VENDA MES'!H:H,'VENDA MES'!I:I,"0",0),_xlfn.XLOOKUP(MEDIDAS!A989,'VENDA MES'!K:K,'VENDA MES'!L:L,"0",0))/120</f>
        <v>2.0333333333333332</v>
      </c>
      <c r="H989" s="10" t="s">
        <v>982</v>
      </c>
      <c r="I989">
        <v>60</v>
      </c>
      <c r="J989" s="7">
        <v>60</v>
      </c>
      <c r="K989" s="7">
        <v>120</v>
      </c>
      <c r="L989" s="7">
        <v>150</v>
      </c>
    </row>
    <row r="990" spans="1:12">
      <c r="A990" t="s">
        <v>1086</v>
      </c>
      <c r="B990" s="1">
        <f>_xlfn.XLOOKUP(A990,'VENDA MES'!A:A,'VENDA MES'!B:B,"0",0)/30</f>
        <v>0</v>
      </c>
      <c r="C990" s="1">
        <f>SUM(_xlfn.XLOOKUP(A990,'VENDA MES'!A:A,'VENDA MES'!B:B,0,0),_xlfn.XLOOKUP(A990,'VENDA MES'!E:E,'VENDA MES'!F:F,"0",0))/60</f>
        <v>0.95</v>
      </c>
      <c r="D990" s="1">
        <f>SUM(_xlfn.XLOOKUP(A990,'VENDA MES'!A:A,'VENDA MES'!B:B,"0",0),_xlfn.XLOOKUP(MEDIDAS!A990,'VENDA MES'!E:E,'VENDA MES'!F:F,"0",0),_xlfn.XLOOKUP(A990,'VENDA MES'!H:H,'VENDA MES'!I:I,"0",0))/90</f>
        <v>1.3777777777777778</v>
      </c>
      <c r="E990" s="1">
        <f>SUM(_xlfn.XLOOKUP(A990,'VENDA MES'!A:A,'VENDA MES'!B:B,"0",0),_xlfn.XLOOKUP(MEDIDAS!A990,'VENDA MES'!E:E,'VENDA MES'!F:F,"0",0),_xlfn.XLOOKUP(MEDIDAS!A990,'VENDA MES'!H:H,'VENDA MES'!I:I,"0",0),_xlfn.XLOOKUP(MEDIDAS!A990,'VENDA MES'!K:K,'VENDA MES'!L:L,"0",0))/120</f>
        <v>2.0750000000000002</v>
      </c>
      <c r="H990" s="10" t="s">
        <v>1086</v>
      </c>
      <c r="I990">
        <v>60</v>
      </c>
      <c r="J990" s="7">
        <v>60</v>
      </c>
      <c r="K990" s="7">
        <v>120</v>
      </c>
      <c r="L990" s="7">
        <v>150</v>
      </c>
    </row>
    <row r="991" spans="1:12">
      <c r="A991" t="s">
        <v>983</v>
      </c>
      <c r="B991" s="1">
        <f>_xlfn.XLOOKUP(A991,'VENDA MES'!A:A,'VENDA MES'!B:B,"0",0)/30</f>
        <v>0.6</v>
      </c>
      <c r="C991" s="1">
        <f>SUM(_xlfn.XLOOKUP(A991,'VENDA MES'!A:A,'VENDA MES'!B:B,0,0),_xlfn.XLOOKUP(A991,'VENDA MES'!E:E,'VENDA MES'!F:F,"0",0))/60</f>
        <v>0.8833333333333333</v>
      </c>
      <c r="D991" s="1">
        <f>SUM(_xlfn.XLOOKUP(A991,'VENDA MES'!A:A,'VENDA MES'!B:B,"0",0),_xlfn.XLOOKUP(MEDIDAS!A991,'VENDA MES'!E:E,'VENDA MES'!F:F,"0",0),_xlfn.XLOOKUP(A991,'VENDA MES'!H:H,'VENDA MES'!I:I,"0",0))/90</f>
        <v>1.4</v>
      </c>
      <c r="E991" s="1">
        <f>SUM(_xlfn.XLOOKUP(A991,'VENDA MES'!A:A,'VENDA MES'!B:B,"0",0),_xlfn.XLOOKUP(MEDIDAS!A991,'VENDA MES'!E:E,'VENDA MES'!F:F,"0",0),_xlfn.XLOOKUP(MEDIDAS!A991,'VENDA MES'!H:H,'VENDA MES'!I:I,"0",0),_xlfn.XLOOKUP(MEDIDAS!A991,'VENDA MES'!K:K,'VENDA MES'!L:L,"0",0))/120</f>
        <v>1.35</v>
      </c>
      <c r="H991" s="10" t="s">
        <v>983</v>
      </c>
      <c r="I991">
        <v>60</v>
      </c>
      <c r="J991" s="7">
        <v>60</v>
      </c>
      <c r="K991" s="7">
        <v>120</v>
      </c>
      <c r="L991" s="7">
        <v>150</v>
      </c>
    </row>
    <row r="992" spans="1:12">
      <c r="A992" t="s">
        <v>984</v>
      </c>
      <c r="B992" s="1">
        <f>_xlfn.XLOOKUP(A992,'VENDA MES'!A:A,'VENDA MES'!B:B,"0",0)/30</f>
        <v>0.5</v>
      </c>
      <c r="C992" s="1">
        <f>SUM(_xlfn.XLOOKUP(A992,'VENDA MES'!A:A,'VENDA MES'!B:B,0,0),_xlfn.XLOOKUP(A992,'VENDA MES'!E:E,'VENDA MES'!F:F,"0",0))/60</f>
        <v>0.38333333333333336</v>
      </c>
      <c r="D992" s="1">
        <f>SUM(_xlfn.XLOOKUP(A992,'VENDA MES'!A:A,'VENDA MES'!B:B,"0",0),_xlfn.XLOOKUP(MEDIDAS!A992,'VENDA MES'!E:E,'VENDA MES'!F:F,"0",0),_xlfn.XLOOKUP(A992,'VENDA MES'!H:H,'VENDA MES'!I:I,"0",0))/90</f>
        <v>1.0222222222222221</v>
      </c>
      <c r="E992" s="1">
        <f>SUM(_xlfn.XLOOKUP(A992,'VENDA MES'!A:A,'VENDA MES'!B:B,"0",0),_xlfn.XLOOKUP(MEDIDAS!A992,'VENDA MES'!E:E,'VENDA MES'!F:F,"0",0),_xlfn.XLOOKUP(MEDIDAS!A992,'VENDA MES'!H:H,'VENDA MES'!I:I,"0",0),_xlfn.XLOOKUP(MEDIDAS!A992,'VENDA MES'!K:K,'VENDA MES'!L:L,"0",0))/120</f>
        <v>1.1499999999999999</v>
      </c>
      <c r="H992" s="10" t="s">
        <v>984</v>
      </c>
      <c r="I992">
        <v>60</v>
      </c>
      <c r="J992" s="7">
        <v>60</v>
      </c>
      <c r="K992" s="7">
        <v>120</v>
      </c>
      <c r="L992" s="7">
        <v>150</v>
      </c>
    </row>
    <row r="993" spans="1:12">
      <c r="A993" t="s">
        <v>985</v>
      </c>
      <c r="B993" s="1">
        <f>_xlfn.XLOOKUP(A993,'VENDA MES'!A:A,'VENDA MES'!B:B,"0",0)/30</f>
        <v>1.2</v>
      </c>
      <c r="C993" s="1">
        <f>SUM(_xlfn.XLOOKUP(A993,'VENDA MES'!A:A,'VENDA MES'!B:B,0,0),_xlfn.XLOOKUP(A993,'VENDA MES'!E:E,'VENDA MES'!F:F,"0",0))/60</f>
        <v>1.7333333333333334</v>
      </c>
      <c r="D993" s="1">
        <f>SUM(_xlfn.XLOOKUP(A993,'VENDA MES'!A:A,'VENDA MES'!B:B,"0",0),_xlfn.XLOOKUP(MEDIDAS!A993,'VENDA MES'!E:E,'VENDA MES'!F:F,"0",0),_xlfn.XLOOKUP(A993,'VENDA MES'!H:H,'VENDA MES'!I:I,"0",0))/90</f>
        <v>1.5777777777777777</v>
      </c>
      <c r="E993" s="1">
        <f>SUM(_xlfn.XLOOKUP(A993,'VENDA MES'!A:A,'VENDA MES'!B:B,"0",0),_xlfn.XLOOKUP(MEDIDAS!A993,'VENDA MES'!E:E,'VENDA MES'!F:F,"0",0),_xlfn.XLOOKUP(MEDIDAS!A993,'VENDA MES'!H:H,'VENDA MES'!I:I,"0",0),_xlfn.XLOOKUP(MEDIDAS!A993,'VENDA MES'!K:K,'VENDA MES'!L:L,"0",0))/120</f>
        <v>1.5916666666666666</v>
      </c>
      <c r="H993" s="10" t="s">
        <v>985</v>
      </c>
      <c r="I993">
        <v>60</v>
      </c>
      <c r="J993" s="7">
        <v>60</v>
      </c>
      <c r="K993" s="7">
        <v>120</v>
      </c>
      <c r="L993" s="7">
        <v>150</v>
      </c>
    </row>
    <row r="994" spans="1:12">
      <c r="A994" t="s">
        <v>986</v>
      </c>
      <c r="B994" s="1">
        <f>_xlfn.XLOOKUP(A994,'VENDA MES'!A:A,'VENDA MES'!B:B,"0",0)/30</f>
        <v>0.5</v>
      </c>
      <c r="C994" s="1">
        <f>SUM(_xlfn.XLOOKUP(A994,'VENDA MES'!A:A,'VENDA MES'!B:B,0,0),_xlfn.XLOOKUP(A994,'VENDA MES'!E:E,'VENDA MES'!F:F,"0",0))/60</f>
        <v>0.8666666666666667</v>
      </c>
      <c r="D994" s="1">
        <f>SUM(_xlfn.XLOOKUP(A994,'VENDA MES'!A:A,'VENDA MES'!B:B,"0",0),_xlfn.XLOOKUP(MEDIDAS!A994,'VENDA MES'!E:E,'VENDA MES'!F:F,"0",0),_xlfn.XLOOKUP(A994,'VENDA MES'!H:H,'VENDA MES'!I:I,"0",0))/90</f>
        <v>0.74444444444444446</v>
      </c>
      <c r="E994" s="1">
        <f>SUM(_xlfn.XLOOKUP(A994,'VENDA MES'!A:A,'VENDA MES'!B:B,"0",0),_xlfn.XLOOKUP(MEDIDAS!A994,'VENDA MES'!E:E,'VENDA MES'!F:F,"0",0),_xlfn.XLOOKUP(MEDIDAS!A994,'VENDA MES'!H:H,'VENDA MES'!I:I,"0",0),_xlfn.XLOOKUP(MEDIDAS!A994,'VENDA MES'!K:K,'VENDA MES'!L:L,"0",0))/120</f>
        <v>1.2416666666666667</v>
      </c>
      <c r="H994" s="10" t="s">
        <v>986</v>
      </c>
      <c r="I994">
        <v>60</v>
      </c>
      <c r="J994" s="7">
        <v>60</v>
      </c>
      <c r="K994" s="7">
        <v>120</v>
      </c>
      <c r="L994" s="7">
        <v>150</v>
      </c>
    </row>
    <row r="995" spans="1:12">
      <c r="A995" t="s">
        <v>987</v>
      </c>
      <c r="B995" s="1">
        <f>_xlfn.XLOOKUP(A995,'VENDA MES'!A:A,'VENDA MES'!B:B,"0",0)/30</f>
        <v>1.5666666666666667</v>
      </c>
      <c r="C995" s="1">
        <f>SUM(_xlfn.XLOOKUP(A995,'VENDA MES'!A:A,'VENDA MES'!B:B,0,0),_xlfn.XLOOKUP(A995,'VENDA MES'!E:E,'VENDA MES'!F:F,"0",0))/60</f>
        <v>1.3833333333333333</v>
      </c>
      <c r="D995" s="1">
        <f>SUM(_xlfn.XLOOKUP(A995,'VENDA MES'!A:A,'VENDA MES'!B:B,"0",0),_xlfn.XLOOKUP(MEDIDAS!A995,'VENDA MES'!E:E,'VENDA MES'!F:F,"0",0),_xlfn.XLOOKUP(A995,'VENDA MES'!H:H,'VENDA MES'!I:I,"0",0))/90</f>
        <v>1.4777777777777779</v>
      </c>
      <c r="E995" s="1">
        <f>SUM(_xlfn.XLOOKUP(A995,'VENDA MES'!A:A,'VENDA MES'!B:B,"0",0),_xlfn.XLOOKUP(MEDIDAS!A995,'VENDA MES'!E:E,'VENDA MES'!F:F,"0",0),_xlfn.XLOOKUP(MEDIDAS!A995,'VENDA MES'!H:H,'VENDA MES'!I:I,"0",0),_xlfn.XLOOKUP(MEDIDAS!A995,'VENDA MES'!K:K,'VENDA MES'!L:L,"0",0))/120</f>
        <v>1.55</v>
      </c>
      <c r="H995" s="10" t="s">
        <v>987</v>
      </c>
      <c r="I995">
        <v>10</v>
      </c>
      <c r="J995" s="7">
        <v>10</v>
      </c>
      <c r="K995" s="7">
        <v>20</v>
      </c>
      <c r="L995" s="7">
        <v>25</v>
      </c>
    </row>
    <row r="996" spans="1:12">
      <c r="A996" t="s">
        <v>989</v>
      </c>
      <c r="B996" s="1">
        <f>_xlfn.XLOOKUP(A996,'VENDA MES'!A:A,'VENDA MES'!B:B,"0",0)/30</f>
        <v>0.6</v>
      </c>
      <c r="C996" s="1">
        <f>SUM(_xlfn.XLOOKUP(A996,'VENDA MES'!A:A,'VENDA MES'!B:B,0,0),_xlfn.XLOOKUP(A996,'VENDA MES'!E:E,'VENDA MES'!F:F,"0",0))/60</f>
        <v>1.0833333333333333</v>
      </c>
      <c r="D996" s="1">
        <f>SUM(_xlfn.XLOOKUP(A996,'VENDA MES'!A:A,'VENDA MES'!B:B,"0",0),_xlfn.XLOOKUP(MEDIDAS!A996,'VENDA MES'!E:E,'VENDA MES'!F:F,"0",0),_xlfn.XLOOKUP(A996,'VENDA MES'!H:H,'VENDA MES'!I:I,"0",0))/90</f>
        <v>1.0555555555555556</v>
      </c>
      <c r="E996" s="1">
        <f>SUM(_xlfn.XLOOKUP(A996,'VENDA MES'!A:A,'VENDA MES'!B:B,"0",0),_xlfn.XLOOKUP(MEDIDAS!A996,'VENDA MES'!E:E,'VENDA MES'!F:F,"0",0),_xlfn.XLOOKUP(MEDIDAS!A996,'VENDA MES'!H:H,'VENDA MES'!I:I,"0",0),_xlfn.XLOOKUP(MEDIDAS!A996,'VENDA MES'!K:K,'VENDA MES'!L:L,"0",0))/120</f>
        <v>1.3333333333333333</v>
      </c>
      <c r="H996" s="10" t="s">
        <v>989</v>
      </c>
      <c r="I996">
        <v>10</v>
      </c>
      <c r="J996" s="7">
        <v>10</v>
      </c>
      <c r="K996" s="7">
        <v>20</v>
      </c>
      <c r="L996" s="7">
        <v>25</v>
      </c>
    </row>
    <row r="997" spans="1:12">
      <c r="A997" t="s">
        <v>990</v>
      </c>
      <c r="B997" s="1">
        <f>_xlfn.XLOOKUP(A997,'VENDA MES'!A:A,'VENDA MES'!B:B,"0",0)/30</f>
        <v>0.6</v>
      </c>
      <c r="C997" s="1">
        <f>SUM(_xlfn.XLOOKUP(A997,'VENDA MES'!A:A,'VENDA MES'!B:B,0,0),_xlfn.XLOOKUP(A997,'VENDA MES'!E:E,'VENDA MES'!F:F,"0",0))/60</f>
        <v>0.85</v>
      </c>
      <c r="D997" s="1">
        <f>SUM(_xlfn.XLOOKUP(A997,'VENDA MES'!A:A,'VENDA MES'!B:B,"0",0),_xlfn.XLOOKUP(MEDIDAS!A997,'VENDA MES'!E:E,'VENDA MES'!F:F,"0",0),_xlfn.XLOOKUP(A997,'VENDA MES'!H:H,'VENDA MES'!I:I,"0",0))/90</f>
        <v>0.88888888888888884</v>
      </c>
      <c r="E997" s="1">
        <f>SUM(_xlfn.XLOOKUP(A997,'VENDA MES'!A:A,'VENDA MES'!B:B,"0",0),_xlfn.XLOOKUP(MEDIDAS!A997,'VENDA MES'!E:E,'VENDA MES'!F:F,"0",0),_xlfn.XLOOKUP(MEDIDAS!A997,'VENDA MES'!H:H,'VENDA MES'!I:I,"0",0),_xlfn.XLOOKUP(MEDIDAS!A997,'VENDA MES'!K:K,'VENDA MES'!L:L,"0",0))/120</f>
        <v>1.3916666666666666</v>
      </c>
      <c r="H997" s="10" t="s">
        <v>990</v>
      </c>
      <c r="I997">
        <v>10</v>
      </c>
      <c r="J997" s="7">
        <v>10</v>
      </c>
      <c r="K997" s="7">
        <v>20</v>
      </c>
      <c r="L997" s="7">
        <v>25</v>
      </c>
    </row>
    <row r="998" spans="1:12">
      <c r="A998" t="s">
        <v>991</v>
      </c>
      <c r="B998" s="1">
        <f>_xlfn.XLOOKUP(A998,'VENDA MES'!A:A,'VENDA MES'!B:B,"0",0)/30</f>
        <v>0.8666666666666667</v>
      </c>
      <c r="C998" s="1">
        <f>SUM(_xlfn.XLOOKUP(A998,'VENDA MES'!A:A,'VENDA MES'!B:B,0,0),_xlfn.XLOOKUP(A998,'VENDA MES'!E:E,'VENDA MES'!F:F,"0",0))/60</f>
        <v>0.95</v>
      </c>
      <c r="D998" s="1">
        <f>SUM(_xlfn.XLOOKUP(A998,'VENDA MES'!A:A,'VENDA MES'!B:B,"0",0),_xlfn.XLOOKUP(MEDIDAS!A998,'VENDA MES'!E:E,'VENDA MES'!F:F,"0",0),_xlfn.XLOOKUP(A998,'VENDA MES'!H:H,'VENDA MES'!I:I,"0",0))/90</f>
        <v>1.1888888888888889</v>
      </c>
      <c r="E998" s="1">
        <f>SUM(_xlfn.XLOOKUP(A998,'VENDA MES'!A:A,'VENDA MES'!B:B,"0",0),_xlfn.XLOOKUP(MEDIDAS!A998,'VENDA MES'!E:E,'VENDA MES'!F:F,"0",0),_xlfn.XLOOKUP(MEDIDAS!A998,'VENDA MES'!H:H,'VENDA MES'!I:I,"0",0),_xlfn.XLOOKUP(MEDIDAS!A998,'VENDA MES'!K:K,'VENDA MES'!L:L,"0",0))/120</f>
        <v>1.2333333333333334</v>
      </c>
      <c r="H998" s="10" t="s">
        <v>991</v>
      </c>
      <c r="I998">
        <v>10</v>
      </c>
      <c r="J998" s="7">
        <v>10</v>
      </c>
      <c r="K998" s="7">
        <v>20</v>
      </c>
      <c r="L998" s="7">
        <v>25</v>
      </c>
    </row>
    <row r="999" spans="1:12">
      <c r="A999" t="s">
        <v>992</v>
      </c>
      <c r="B999" s="1">
        <f>_xlfn.XLOOKUP(A999,'VENDA MES'!A:A,'VENDA MES'!B:B,"0",0)/30</f>
        <v>0.66666666666666663</v>
      </c>
      <c r="C999" s="1">
        <f>SUM(_xlfn.XLOOKUP(A999,'VENDA MES'!A:A,'VENDA MES'!B:B,0,0),_xlfn.XLOOKUP(A999,'VENDA MES'!E:E,'VENDA MES'!F:F,"0",0))/60</f>
        <v>0.9</v>
      </c>
      <c r="D999" s="1">
        <f>SUM(_xlfn.XLOOKUP(A999,'VENDA MES'!A:A,'VENDA MES'!B:B,"0",0),_xlfn.XLOOKUP(MEDIDAS!A999,'VENDA MES'!E:E,'VENDA MES'!F:F,"0",0),_xlfn.XLOOKUP(A999,'VENDA MES'!H:H,'VENDA MES'!I:I,"0",0))/90</f>
        <v>0.84444444444444444</v>
      </c>
      <c r="E999" s="1">
        <f>SUM(_xlfn.XLOOKUP(A999,'VENDA MES'!A:A,'VENDA MES'!B:B,"0",0),_xlfn.XLOOKUP(MEDIDAS!A999,'VENDA MES'!E:E,'VENDA MES'!F:F,"0",0),_xlfn.XLOOKUP(MEDIDAS!A999,'VENDA MES'!H:H,'VENDA MES'!I:I,"0",0),_xlfn.XLOOKUP(MEDIDAS!A999,'VENDA MES'!K:K,'VENDA MES'!L:L,"0",0))/120</f>
        <v>1.05</v>
      </c>
      <c r="H999" s="10" t="s">
        <v>992</v>
      </c>
      <c r="I999">
        <v>10</v>
      </c>
      <c r="J999" s="7">
        <v>10</v>
      </c>
      <c r="K999" s="7">
        <v>20</v>
      </c>
      <c r="L999" s="7">
        <v>25</v>
      </c>
    </row>
    <row r="1000" spans="1:12">
      <c r="A1000" t="s">
        <v>1097</v>
      </c>
      <c r="B1000" s="1">
        <f>_xlfn.XLOOKUP(A1000,'VENDA MES'!A:A,'VENDA MES'!B:B,"0",0)/30</f>
        <v>0</v>
      </c>
      <c r="C1000" s="1">
        <f>SUM(_xlfn.XLOOKUP(A1000,'VENDA MES'!A:A,'VENDA MES'!B:B,0,0),_xlfn.XLOOKUP(A1000,'VENDA MES'!E:E,'VENDA MES'!F:F,"0",0))/60</f>
        <v>0.56666666666666665</v>
      </c>
      <c r="D1000" s="1">
        <f>SUM(_xlfn.XLOOKUP(A1000,'VENDA MES'!A:A,'VENDA MES'!B:B,"0",0),_xlfn.XLOOKUP(MEDIDAS!A1000,'VENDA MES'!E:E,'VENDA MES'!F:F,"0",0),_xlfn.XLOOKUP(A1000,'VENDA MES'!H:H,'VENDA MES'!I:I,"0",0))/90</f>
        <v>1.0333333333333334</v>
      </c>
      <c r="E1000" s="1">
        <f>SUM(_xlfn.XLOOKUP(A1000,'VENDA MES'!A:A,'VENDA MES'!B:B,"0",0),_xlfn.XLOOKUP(MEDIDAS!A1000,'VENDA MES'!E:E,'VENDA MES'!F:F,"0",0),_xlfn.XLOOKUP(MEDIDAS!A1000,'VENDA MES'!H:H,'VENDA MES'!I:I,"0",0),_xlfn.XLOOKUP(MEDIDAS!A1000,'VENDA MES'!K:K,'VENDA MES'!L:L,"0",0))/120</f>
        <v>1.5416666666666667</v>
      </c>
      <c r="H1000" s="10" t="s">
        <v>1097</v>
      </c>
      <c r="I1000">
        <v>10</v>
      </c>
      <c r="J1000" s="7">
        <v>10</v>
      </c>
      <c r="K1000" s="7">
        <v>20</v>
      </c>
      <c r="L1000" s="7">
        <v>25</v>
      </c>
    </row>
    <row r="1001" spans="1:12">
      <c r="A1001" t="s">
        <v>993</v>
      </c>
      <c r="B1001" s="1">
        <f>_xlfn.XLOOKUP(A1001,'VENDA MES'!A:A,'VENDA MES'!B:B,"0",0)/30</f>
        <v>1</v>
      </c>
      <c r="C1001" s="1">
        <f>SUM(_xlfn.XLOOKUP(A1001,'VENDA MES'!A:A,'VENDA MES'!B:B,0,0),_xlfn.XLOOKUP(A1001,'VENDA MES'!E:E,'VENDA MES'!F:F,"0",0))/60</f>
        <v>1.2333333333333334</v>
      </c>
      <c r="D1001" s="1">
        <f>SUM(_xlfn.XLOOKUP(A1001,'VENDA MES'!A:A,'VENDA MES'!B:B,"0",0),_xlfn.XLOOKUP(MEDIDAS!A1001,'VENDA MES'!E:E,'VENDA MES'!F:F,"0",0),_xlfn.XLOOKUP(A1001,'VENDA MES'!H:H,'VENDA MES'!I:I,"0",0))/90</f>
        <v>1.0333333333333334</v>
      </c>
      <c r="E1001" s="1">
        <f>SUM(_xlfn.XLOOKUP(A1001,'VENDA MES'!A:A,'VENDA MES'!B:B,"0",0),_xlfn.XLOOKUP(MEDIDAS!A1001,'VENDA MES'!E:E,'VENDA MES'!F:F,"0",0),_xlfn.XLOOKUP(MEDIDAS!A1001,'VENDA MES'!H:H,'VENDA MES'!I:I,"0",0),_xlfn.XLOOKUP(MEDIDAS!A1001,'VENDA MES'!K:K,'VENDA MES'!L:L,"0",0))/120</f>
        <v>1.4</v>
      </c>
      <c r="H1001" s="10" t="s">
        <v>993</v>
      </c>
      <c r="I1001">
        <v>10</v>
      </c>
      <c r="J1001" s="7">
        <v>10</v>
      </c>
      <c r="K1001" s="7">
        <v>20</v>
      </c>
      <c r="L1001" s="7">
        <v>25</v>
      </c>
    </row>
    <row r="1002" spans="1:12">
      <c r="A1002" t="s">
        <v>994</v>
      </c>
      <c r="B1002" s="1">
        <f>_xlfn.XLOOKUP(A1002,'VENDA MES'!A:A,'VENDA MES'!B:B,"0",0)/30</f>
        <v>0.4</v>
      </c>
      <c r="C1002" s="1">
        <f>SUM(_xlfn.XLOOKUP(A1002,'VENDA MES'!A:A,'VENDA MES'!B:B,0,0),_xlfn.XLOOKUP(A1002,'VENDA MES'!E:E,'VENDA MES'!F:F,"0",0))/60</f>
        <v>0.71666666666666667</v>
      </c>
      <c r="D1002" s="1">
        <f>SUM(_xlfn.XLOOKUP(A1002,'VENDA MES'!A:A,'VENDA MES'!B:B,"0",0),_xlfn.XLOOKUP(MEDIDAS!A1002,'VENDA MES'!E:E,'VENDA MES'!F:F,"0",0),_xlfn.XLOOKUP(A1002,'VENDA MES'!H:H,'VENDA MES'!I:I,"0",0))/90</f>
        <v>1.2555555555555555</v>
      </c>
      <c r="E1002" s="1">
        <f>SUM(_xlfn.XLOOKUP(A1002,'VENDA MES'!A:A,'VENDA MES'!B:B,"0",0),_xlfn.XLOOKUP(MEDIDAS!A1002,'VENDA MES'!E:E,'VENDA MES'!F:F,"0",0),_xlfn.XLOOKUP(MEDIDAS!A1002,'VENDA MES'!H:H,'VENDA MES'!I:I,"0",0),_xlfn.XLOOKUP(MEDIDAS!A1002,'VENDA MES'!K:K,'VENDA MES'!L:L,"0",0))/120</f>
        <v>1.5583333333333333</v>
      </c>
      <c r="H1002" s="10" t="s">
        <v>994</v>
      </c>
      <c r="I1002">
        <v>10</v>
      </c>
      <c r="J1002" s="7">
        <v>10</v>
      </c>
      <c r="K1002" s="7">
        <v>20</v>
      </c>
      <c r="L1002" s="7">
        <v>25</v>
      </c>
    </row>
    <row r="1003" spans="1:12">
      <c r="A1003" t="s">
        <v>995</v>
      </c>
      <c r="B1003" s="1">
        <f>_xlfn.XLOOKUP(A1003,'VENDA MES'!A:A,'VENDA MES'!B:B,"0",0)/30</f>
        <v>0.4</v>
      </c>
      <c r="C1003" s="1">
        <f>SUM(_xlfn.XLOOKUP(A1003,'VENDA MES'!A:A,'VENDA MES'!B:B,0,0),_xlfn.XLOOKUP(A1003,'VENDA MES'!E:E,'VENDA MES'!F:F,"0",0))/60</f>
        <v>0.95</v>
      </c>
      <c r="D1003" s="1">
        <f>SUM(_xlfn.XLOOKUP(A1003,'VENDA MES'!A:A,'VENDA MES'!B:B,"0",0),_xlfn.XLOOKUP(MEDIDAS!A1003,'VENDA MES'!E:E,'VENDA MES'!F:F,"0",0),_xlfn.XLOOKUP(A1003,'VENDA MES'!H:H,'VENDA MES'!I:I,"0",0))/90</f>
        <v>1.4333333333333333</v>
      </c>
      <c r="E1003" s="1">
        <f>SUM(_xlfn.XLOOKUP(A1003,'VENDA MES'!A:A,'VENDA MES'!B:B,"0",0),_xlfn.XLOOKUP(MEDIDAS!A1003,'VENDA MES'!E:E,'VENDA MES'!F:F,"0",0),_xlfn.XLOOKUP(MEDIDAS!A1003,'VENDA MES'!H:H,'VENDA MES'!I:I,"0",0),_xlfn.XLOOKUP(MEDIDAS!A1003,'VENDA MES'!K:K,'VENDA MES'!L:L,"0",0))/120</f>
        <v>1.625</v>
      </c>
      <c r="H1003" s="10" t="s">
        <v>995</v>
      </c>
      <c r="I1003">
        <v>10</v>
      </c>
      <c r="J1003" s="7">
        <v>10</v>
      </c>
      <c r="K1003" s="7">
        <v>20</v>
      </c>
      <c r="L1003" s="7">
        <v>25</v>
      </c>
    </row>
    <row r="1004" spans="1:12">
      <c r="A1004" t="s">
        <v>996</v>
      </c>
      <c r="B1004" s="1">
        <f>_xlfn.XLOOKUP(A1004,'VENDA MES'!A:A,'VENDA MES'!B:B,"0",0)/30</f>
        <v>0.8</v>
      </c>
      <c r="C1004" s="1">
        <f>SUM(_xlfn.XLOOKUP(A1004,'VENDA MES'!A:A,'VENDA MES'!B:B,0,0),_xlfn.XLOOKUP(A1004,'VENDA MES'!E:E,'VENDA MES'!F:F,"0",0))/60</f>
        <v>1.0166666666666666</v>
      </c>
      <c r="D1004" s="1">
        <f>SUM(_xlfn.XLOOKUP(A1004,'VENDA MES'!A:A,'VENDA MES'!B:B,"0",0),_xlfn.XLOOKUP(MEDIDAS!A1004,'VENDA MES'!E:E,'VENDA MES'!F:F,"0",0),_xlfn.XLOOKUP(A1004,'VENDA MES'!H:H,'VENDA MES'!I:I,"0",0))/90</f>
        <v>1.0888888888888888</v>
      </c>
      <c r="E1004" s="1">
        <f>SUM(_xlfn.XLOOKUP(A1004,'VENDA MES'!A:A,'VENDA MES'!B:B,"0",0),_xlfn.XLOOKUP(MEDIDAS!A1004,'VENDA MES'!E:E,'VENDA MES'!F:F,"0",0),_xlfn.XLOOKUP(MEDIDAS!A1004,'VENDA MES'!H:H,'VENDA MES'!I:I,"0",0),_xlfn.XLOOKUP(MEDIDAS!A1004,'VENDA MES'!K:K,'VENDA MES'!L:L,"0",0))/120</f>
        <v>1.4083333333333334</v>
      </c>
      <c r="H1004" s="10" t="s">
        <v>996</v>
      </c>
      <c r="I1004">
        <v>10</v>
      </c>
      <c r="J1004" s="7">
        <v>10</v>
      </c>
      <c r="K1004" s="7">
        <v>20</v>
      </c>
      <c r="L1004" s="7">
        <v>25</v>
      </c>
    </row>
    <row r="1005" spans="1:12">
      <c r="A1005" t="s">
        <v>997</v>
      </c>
      <c r="B1005" s="1">
        <f>_xlfn.XLOOKUP(A1005,'VENDA MES'!A:A,'VENDA MES'!B:B,"0",0)/30</f>
        <v>0.3</v>
      </c>
      <c r="C1005" s="1">
        <f>SUM(_xlfn.XLOOKUP(A1005,'VENDA MES'!A:A,'VENDA MES'!B:B,0,0),_xlfn.XLOOKUP(A1005,'VENDA MES'!E:E,'VENDA MES'!F:F,"0",0))/60</f>
        <v>0.15</v>
      </c>
      <c r="D1005" s="1">
        <f>SUM(_xlfn.XLOOKUP(A1005,'VENDA MES'!A:A,'VENDA MES'!B:B,"0",0),_xlfn.XLOOKUP(MEDIDAS!A1005,'VENDA MES'!E:E,'VENDA MES'!F:F,"0",0),_xlfn.XLOOKUP(A1005,'VENDA MES'!H:H,'VENDA MES'!I:I,"0",0))/90</f>
        <v>0.78888888888888886</v>
      </c>
      <c r="E1005" s="1">
        <f>SUM(_xlfn.XLOOKUP(A1005,'VENDA MES'!A:A,'VENDA MES'!B:B,"0",0),_xlfn.XLOOKUP(MEDIDAS!A1005,'VENDA MES'!E:E,'VENDA MES'!F:F,"0",0),_xlfn.XLOOKUP(MEDIDAS!A1005,'VENDA MES'!H:H,'VENDA MES'!I:I,"0",0),_xlfn.XLOOKUP(MEDIDAS!A1005,'VENDA MES'!K:K,'VENDA MES'!L:L,"0",0))/120</f>
        <v>0.59166666666666667</v>
      </c>
      <c r="H1005" s="10" t="s">
        <v>997</v>
      </c>
      <c r="I1005">
        <v>10</v>
      </c>
      <c r="J1005" s="7">
        <v>10</v>
      </c>
      <c r="K1005" s="7">
        <v>20</v>
      </c>
      <c r="L1005">
        <v>25</v>
      </c>
    </row>
    <row r="1006" spans="1:12">
      <c r="A1006" t="s">
        <v>998</v>
      </c>
      <c r="B1006" s="1">
        <f>_xlfn.XLOOKUP(A1006,'VENDA MES'!A:A,'VENDA MES'!B:B,"0",0)/30</f>
        <v>0.5</v>
      </c>
      <c r="C1006" s="1">
        <f>SUM(_xlfn.XLOOKUP(A1006,'VENDA MES'!A:A,'VENDA MES'!B:B,0,0),_xlfn.XLOOKUP(A1006,'VENDA MES'!E:E,'VENDA MES'!F:F,"0",0))/60</f>
        <v>0.25</v>
      </c>
      <c r="D1006" s="1">
        <f>SUM(_xlfn.XLOOKUP(A1006,'VENDA MES'!A:A,'VENDA MES'!B:B,"0",0),_xlfn.XLOOKUP(MEDIDAS!A1006,'VENDA MES'!E:E,'VENDA MES'!F:F,"0",0),_xlfn.XLOOKUP(A1006,'VENDA MES'!H:H,'VENDA MES'!I:I,"0",0))/90</f>
        <v>0.67777777777777781</v>
      </c>
      <c r="E1006" s="1">
        <f>SUM(_xlfn.XLOOKUP(A1006,'VENDA MES'!A:A,'VENDA MES'!B:B,"0",0),_xlfn.XLOOKUP(MEDIDAS!A1006,'VENDA MES'!E:E,'VENDA MES'!F:F,"0",0),_xlfn.XLOOKUP(MEDIDAS!A1006,'VENDA MES'!H:H,'VENDA MES'!I:I,"0",0),_xlfn.XLOOKUP(MEDIDAS!A1006,'VENDA MES'!K:K,'VENDA MES'!L:L,"0",0))/120</f>
        <v>0.5083333333333333</v>
      </c>
      <c r="H1006" s="10" t="s">
        <v>998</v>
      </c>
      <c r="I1006">
        <v>8</v>
      </c>
      <c r="J1006" s="7">
        <v>8</v>
      </c>
      <c r="K1006" s="7">
        <v>16</v>
      </c>
      <c r="L1006">
        <v>20</v>
      </c>
    </row>
    <row r="1007" spans="1:12">
      <c r="A1007" t="s">
        <v>1000</v>
      </c>
      <c r="B1007" s="1">
        <f>_xlfn.XLOOKUP(A1007,'VENDA MES'!A:A,'VENDA MES'!B:B,"0",0)/30</f>
        <v>0.46666666666666667</v>
      </c>
      <c r="C1007" s="1">
        <f>SUM(_xlfn.XLOOKUP(A1007,'VENDA MES'!A:A,'VENDA MES'!B:B,0,0),_xlfn.XLOOKUP(A1007,'VENDA MES'!E:E,'VENDA MES'!F:F,"0",0))/60</f>
        <v>0.23333333333333334</v>
      </c>
      <c r="D1007" s="1">
        <f>SUM(_xlfn.XLOOKUP(A1007,'VENDA MES'!A:A,'VENDA MES'!B:B,"0",0),_xlfn.XLOOKUP(MEDIDAS!A1007,'VENDA MES'!E:E,'VENDA MES'!F:F,"0",0),_xlfn.XLOOKUP(A1007,'VENDA MES'!H:H,'VENDA MES'!I:I,"0",0))/90</f>
        <v>0.72222222222222221</v>
      </c>
      <c r="E1007" s="1">
        <f>SUM(_xlfn.XLOOKUP(A1007,'VENDA MES'!A:A,'VENDA MES'!B:B,"0",0),_xlfn.XLOOKUP(MEDIDAS!A1007,'VENDA MES'!E:E,'VENDA MES'!F:F,"0",0),_xlfn.XLOOKUP(MEDIDAS!A1007,'VENDA MES'!H:H,'VENDA MES'!I:I,"0",0),_xlfn.XLOOKUP(MEDIDAS!A1007,'VENDA MES'!K:K,'VENDA MES'!L:L,"0",0))/120</f>
        <v>0.54166666666666663</v>
      </c>
      <c r="H1007" s="10" t="s">
        <v>1000</v>
      </c>
      <c r="I1007">
        <v>12</v>
      </c>
      <c r="J1007" s="7">
        <v>12</v>
      </c>
      <c r="K1007" s="7">
        <v>24</v>
      </c>
      <c r="L1007">
        <v>30</v>
      </c>
    </row>
    <row r="1008" spans="1:12">
      <c r="A1008" t="s">
        <v>1001</v>
      </c>
      <c r="B1008" s="1">
        <f>_xlfn.XLOOKUP(A1008,'VENDA MES'!A:A,'VENDA MES'!B:B,"0",0)/30</f>
        <v>0.33333333333333331</v>
      </c>
      <c r="C1008" s="1">
        <f>SUM(_xlfn.XLOOKUP(A1008,'VENDA MES'!A:A,'VENDA MES'!B:B,0,0),_xlfn.XLOOKUP(A1008,'VENDA MES'!E:E,'VENDA MES'!F:F,"0",0))/60</f>
        <v>0.16666666666666666</v>
      </c>
      <c r="D1008" s="1">
        <f>SUM(_xlfn.XLOOKUP(A1008,'VENDA MES'!A:A,'VENDA MES'!B:B,"0",0),_xlfn.XLOOKUP(MEDIDAS!A1008,'VENDA MES'!E:E,'VENDA MES'!F:F,"0",0),_xlfn.XLOOKUP(A1008,'VENDA MES'!H:H,'VENDA MES'!I:I,"0",0))/90</f>
        <v>0.52222222222222225</v>
      </c>
      <c r="E1008" s="1">
        <f>SUM(_xlfn.XLOOKUP(A1008,'VENDA MES'!A:A,'VENDA MES'!B:B,"0",0),_xlfn.XLOOKUP(MEDIDAS!A1008,'VENDA MES'!E:E,'VENDA MES'!F:F,"0",0),_xlfn.XLOOKUP(MEDIDAS!A1008,'VENDA MES'!H:H,'VENDA MES'!I:I,"0",0),_xlfn.XLOOKUP(MEDIDAS!A1008,'VENDA MES'!K:K,'VENDA MES'!L:L,"0",0))/120</f>
        <v>0.39166666666666666</v>
      </c>
      <c r="H1008" s="10" t="s">
        <v>1001</v>
      </c>
      <c r="I1008">
        <v>4</v>
      </c>
      <c r="J1008" s="7">
        <v>4</v>
      </c>
      <c r="K1008" s="7">
        <v>8</v>
      </c>
      <c r="L1008">
        <v>10</v>
      </c>
    </row>
    <row r="1009" spans="1:12">
      <c r="A1009" t="s">
        <v>1002</v>
      </c>
      <c r="B1009" s="1">
        <f>_xlfn.XLOOKUP(A1009,'VENDA MES'!A:A,'VENDA MES'!B:B,"0",0)/30</f>
        <v>1.4333333333333333</v>
      </c>
      <c r="C1009" s="1">
        <f>SUM(_xlfn.XLOOKUP(A1009,'VENDA MES'!A:A,'VENDA MES'!B:B,0,0),_xlfn.XLOOKUP(A1009,'VENDA MES'!E:E,'VENDA MES'!F:F,"0",0))/60</f>
        <v>0.71666666666666667</v>
      </c>
      <c r="D1009" s="1">
        <f>SUM(_xlfn.XLOOKUP(A1009,'VENDA MES'!A:A,'VENDA MES'!B:B,"0",0),_xlfn.XLOOKUP(MEDIDAS!A1009,'VENDA MES'!E:E,'VENDA MES'!F:F,"0",0),_xlfn.XLOOKUP(A1009,'VENDA MES'!H:H,'VENDA MES'!I:I,"0",0))/90</f>
        <v>0.75555555555555554</v>
      </c>
      <c r="E1009" s="1">
        <f>SUM(_xlfn.XLOOKUP(A1009,'VENDA MES'!A:A,'VENDA MES'!B:B,"0",0),_xlfn.XLOOKUP(MEDIDAS!A1009,'VENDA MES'!E:E,'VENDA MES'!F:F,"0",0),_xlfn.XLOOKUP(MEDIDAS!A1009,'VENDA MES'!H:H,'VENDA MES'!I:I,"0",0),_xlfn.XLOOKUP(MEDIDAS!A1009,'VENDA MES'!K:K,'VENDA MES'!L:L,"0",0))/120</f>
        <v>0.56666666666666665</v>
      </c>
      <c r="H1009" s="10" t="s">
        <v>1002</v>
      </c>
      <c r="I1009">
        <v>4</v>
      </c>
      <c r="J1009" s="7">
        <v>4</v>
      </c>
      <c r="K1009" s="7">
        <v>8</v>
      </c>
      <c r="L1009">
        <v>10</v>
      </c>
    </row>
    <row r="1010" spans="1:12">
      <c r="A1010" t="s">
        <v>1003</v>
      </c>
      <c r="B1010" s="1">
        <f>_xlfn.XLOOKUP(A1010,'VENDA MES'!A:A,'VENDA MES'!B:B,"0",0)/30</f>
        <v>1.2666666666666666</v>
      </c>
      <c r="C1010" s="1">
        <f>SUM(_xlfn.XLOOKUP(A1010,'VENDA MES'!A:A,'VENDA MES'!B:B,0,0),_xlfn.XLOOKUP(A1010,'VENDA MES'!E:E,'VENDA MES'!F:F,"0",0))/60</f>
        <v>0.6333333333333333</v>
      </c>
      <c r="D1010" s="1">
        <f>SUM(_xlfn.XLOOKUP(A1010,'VENDA MES'!A:A,'VENDA MES'!B:B,"0",0),_xlfn.XLOOKUP(MEDIDAS!A1010,'VENDA MES'!E:E,'VENDA MES'!F:F,"0",0),_xlfn.XLOOKUP(A1010,'VENDA MES'!H:H,'VENDA MES'!I:I,"0",0))/90</f>
        <v>0.8</v>
      </c>
      <c r="E1010" s="1">
        <f>SUM(_xlfn.XLOOKUP(A1010,'VENDA MES'!A:A,'VENDA MES'!B:B,"0",0),_xlfn.XLOOKUP(MEDIDAS!A1010,'VENDA MES'!E:E,'VENDA MES'!F:F,"0",0),_xlfn.XLOOKUP(MEDIDAS!A1010,'VENDA MES'!H:H,'VENDA MES'!I:I,"0",0),_xlfn.XLOOKUP(MEDIDAS!A1010,'VENDA MES'!K:K,'VENDA MES'!L:L,"0",0))/120</f>
        <v>0.6</v>
      </c>
      <c r="H1010" s="10" t="s">
        <v>1003</v>
      </c>
      <c r="I1010">
        <v>8</v>
      </c>
      <c r="J1010" s="7">
        <v>8</v>
      </c>
      <c r="K1010" s="7">
        <v>16</v>
      </c>
      <c r="L1010">
        <v>20</v>
      </c>
    </row>
    <row r="1011" spans="1:12">
      <c r="A1011" t="s">
        <v>1004</v>
      </c>
      <c r="B1011" s="1">
        <f>_xlfn.XLOOKUP(A1011,'VENDA MES'!A:A,'VENDA MES'!B:B,"0",0)/30</f>
        <v>0.7</v>
      </c>
      <c r="C1011" s="1">
        <f>SUM(_xlfn.XLOOKUP(A1011,'VENDA MES'!A:A,'VENDA MES'!B:B,0,0),_xlfn.XLOOKUP(A1011,'VENDA MES'!E:E,'VENDA MES'!F:F,"0",0))/60</f>
        <v>0.35</v>
      </c>
      <c r="D1011" s="1">
        <f>SUM(_xlfn.XLOOKUP(A1011,'VENDA MES'!A:A,'VENDA MES'!B:B,"0",0),_xlfn.XLOOKUP(MEDIDAS!A1011,'VENDA MES'!E:E,'VENDA MES'!F:F,"0",0),_xlfn.XLOOKUP(A1011,'VENDA MES'!H:H,'VENDA MES'!I:I,"0",0))/90</f>
        <v>0.72222222222222221</v>
      </c>
      <c r="E1011" s="1">
        <f>SUM(_xlfn.XLOOKUP(A1011,'VENDA MES'!A:A,'VENDA MES'!B:B,"0",0),_xlfn.XLOOKUP(MEDIDAS!A1011,'VENDA MES'!E:E,'VENDA MES'!F:F,"0",0),_xlfn.XLOOKUP(MEDIDAS!A1011,'VENDA MES'!H:H,'VENDA MES'!I:I,"0",0),_xlfn.XLOOKUP(MEDIDAS!A1011,'VENDA MES'!K:K,'VENDA MES'!L:L,"0",0))/120</f>
        <v>0.54166666666666663</v>
      </c>
      <c r="H1011" s="10" t="s">
        <v>1004</v>
      </c>
      <c r="I1011">
        <v>24</v>
      </c>
      <c r="J1011" s="7">
        <v>24</v>
      </c>
      <c r="K1011" s="7">
        <v>48</v>
      </c>
      <c r="L1011">
        <v>60</v>
      </c>
    </row>
    <row r="1012" spans="1:12">
      <c r="A1012" t="s">
        <v>1005</v>
      </c>
      <c r="B1012" s="1">
        <f>_xlfn.XLOOKUP(A1012,'VENDA MES'!A:A,'VENDA MES'!B:B,"0",0)/30</f>
        <v>0.73333333333333328</v>
      </c>
      <c r="C1012" s="1">
        <f>SUM(_xlfn.XLOOKUP(A1012,'VENDA MES'!A:A,'VENDA MES'!B:B,0,0),_xlfn.XLOOKUP(A1012,'VENDA MES'!E:E,'VENDA MES'!F:F,"0",0))/60</f>
        <v>0.36666666666666664</v>
      </c>
      <c r="D1012" s="1">
        <f>SUM(_xlfn.XLOOKUP(A1012,'VENDA MES'!A:A,'VENDA MES'!B:B,"0",0),_xlfn.XLOOKUP(MEDIDAS!A1012,'VENDA MES'!E:E,'VENDA MES'!F:F,"0",0),_xlfn.XLOOKUP(A1012,'VENDA MES'!H:H,'VENDA MES'!I:I,"0",0))/90</f>
        <v>0.94444444444444442</v>
      </c>
      <c r="E1012" s="1">
        <f>SUM(_xlfn.XLOOKUP(A1012,'VENDA MES'!A:A,'VENDA MES'!B:B,"0",0),_xlfn.XLOOKUP(MEDIDAS!A1012,'VENDA MES'!E:E,'VENDA MES'!F:F,"0",0),_xlfn.XLOOKUP(MEDIDAS!A1012,'VENDA MES'!H:H,'VENDA MES'!I:I,"0",0),_xlfn.XLOOKUP(MEDIDAS!A1012,'VENDA MES'!K:K,'VENDA MES'!L:L,"0",0))/120</f>
        <v>0.70833333333333337</v>
      </c>
      <c r="H1012" s="10" t="s">
        <v>1005</v>
      </c>
      <c r="I1012">
        <v>24</v>
      </c>
      <c r="J1012" s="7">
        <v>24</v>
      </c>
      <c r="K1012" s="7">
        <v>48</v>
      </c>
      <c r="L1012">
        <v>60</v>
      </c>
    </row>
    <row r="1013" spans="1:12">
      <c r="A1013" t="s">
        <v>1006</v>
      </c>
      <c r="B1013" s="1">
        <f>_xlfn.XLOOKUP(A1013,'VENDA MES'!A:A,'VENDA MES'!B:B,"0",0)/30</f>
        <v>0.3</v>
      </c>
      <c r="C1013" s="1">
        <f>SUM(_xlfn.XLOOKUP(A1013,'VENDA MES'!A:A,'VENDA MES'!B:B,0,0),_xlfn.XLOOKUP(A1013,'VENDA MES'!E:E,'VENDA MES'!F:F,"0",0))/60</f>
        <v>0.15</v>
      </c>
      <c r="D1013" s="1">
        <f>SUM(_xlfn.XLOOKUP(A1013,'VENDA MES'!A:A,'VENDA MES'!B:B,"0",0),_xlfn.XLOOKUP(MEDIDAS!A1013,'VENDA MES'!E:E,'VENDA MES'!F:F,"0",0),_xlfn.XLOOKUP(A1013,'VENDA MES'!H:H,'VENDA MES'!I:I,"0",0))/90</f>
        <v>0.81111111111111112</v>
      </c>
      <c r="E1013" s="1">
        <f>SUM(_xlfn.XLOOKUP(A1013,'VENDA MES'!A:A,'VENDA MES'!B:B,"0",0),_xlfn.XLOOKUP(MEDIDAS!A1013,'VENDA MES'!E:E,'VENDA MES'!F:F,"0",0),_xlfn.XLOOKUP(MEDIDAS!A1013,'VENDA MES'!H:H,'VENDA MES'!I:I,"0",0),_xlfn.XLOOKUP(MEDIDAS!A1013,'VENDA MES'!K:K,'VENDA MES'!L:L,"0",0))/120</f>
        <v>0.60833333333333328</v>
      </c>
      <c r="H1013" s="10" t="s">
        <v>1006</v>
      </c>
      <c r="I1013">
        <v>80</v>
      </c>
      <c r="J1013" s="7">
        <v>80</v>
      </c>
      <c r="K1013" s="7">
        <v>160</v>
      </c>
      <c r="L1013">
        <v>200</v>
      </c>
    </row>
    <row r="1014" spans="1:12">
      <c r="A1014" t="s">
        <v>1007</v>
      </c>
      <c r="B1014" s="1">
        <f>_xlfn.XLOOKUP(A1014,'VENDA MES'!A:A,'VENDA MES'!B:B,"0",0)/30</f>
        <v>0.7</v>
      </c>
      <c r="C1014" s="1">
        <f>SUM(_xlfn.XLOOKUP(A1014,'VENDA MES'!A:A,'VENDA MES'!B:B,0,0),_xlfn.XLOOKUP(A1014,'VENDA MES'!E:E,'VENDA MES'!F:F,"0",0))/60</f>
        <v>0.35</v>
      </c>
      <c r="D1014" s="1">
        <f>SUM(_xlfn.XLOOKUP(A1014,'VENDA MES'!A:A,'VENDA MES'!B:B,"0",0),_xlfn.XLOOKUP(MEDIDAS!A1014,'VENDA MES'!E:E,'VENDA MES'!F:F,"0",0),_xlfn.XLOOKUP(A1014,'VENDA MES'!H:H,'VENDA MES'!I:I,"0",0))/90</f>
        <v>1.0444444444444445</v>
      </c>
      <c r="E1014" s="1">
        <f>SUM(_xlfn.XLOOKUP(A1014,'VENDA MES'!A:A,'VENDA MES'!B:B,"0",0),_xlfn.XLOOKUP(MEDIDAS!A1014,'VENDA MES'!E:E,'VENDA MES'!F:F,"0",0),_xlfn.XLOOKUP(MEDIDAS!A1014,'VENDA MES'!H:H,'VENDA MES'!I:I,"0",0),_xlfn.XLOOKUP(MEDIDAS!A1014,'VENDA MES'!K:K,'VENDA MES'!L:L,"0",0))/120</f>
        <v>0.78333333333333333</v>
      </c>
      <c r="H1014" s="10" t="s">
        <v>1007</v>
      </c>
      <c r="I1014">
        <v>14</v>
      </c>
      <c r="J1014" s="7">
        <v>14</v>
      </c>
      <c r="K1014" s="7">
        <v>28</v>
      </c>
      <c r="L1014">
        <v>35</v>
      </c>
    </row>
    <row r="1015" spans="1:12">
      <c r="A1015" t="s">
        <v>1008</v>
      </c>
      <c r="B1015" s="1">
        <f>_xlfn.XLOOKUP(A1015,'VENDA MES'!A:A,'VENDA MES'!B:B,"0",0)/30</f>
        <v>0.56666666666666665</v>
      </c>
      <c r="C1015" s="1">
        <f>SUM(_xlfn.XLOOKUP(A1015,'VENDA MES'!A:A,'VENDA MES'!B:B,0,0),_xlfn.XLOOKUP(A1015,'VENDA MES'!E:E,'VENDA MES'!F:F,"0",0))/60</f>
        <v>0.28333333333333333</v>
      </c>
      <c r="D1015" s="1">
        <f>SUM(_xlfn.XLOOKUP(A1015,'VENDA MES'!A:A,'VENDA MES'!B:B,"0",0),_xlfn.XLOOKUP(MEDIDAS!A1015,'VENDA MES'!E:E,'VENDA MES'!F:F,"0",0),_xlfn.XLOOKUP(A1015,'VENDA MES'!H:H,'VENDA MES'!I:I,"0",0))/90</f>
        <v>0.91111111111111109</v>
      </c>
      <c r="E1015" s="1">
        <f>SUM(_xlfn.XLOOKUP(A1015,'VENDA MES'!A:A,'VENDA MES'!B:B,"0",0),_xlfn.XLOOKUP(MEDIDAS!A1015,'VENDA MES'!E:E,'VENDA MES'!F:F,"0",0),_xlfn.XLOOKUP(MEDIDAS!A1015,'VENDA MES'!H:H,'VENDA MES'!I:I,"0",0),_xlfn.XLOOKUP(MEDIDAS!A1015,'VENDA MES'!K:K,'VENDA MES'!L:L,"0",0))/120</f>
        <v>0.68333333333333335</v>
      </c>
      <c r="H1015" s="10" t="s">
        <v>1008</v>
      </c>
      <c r="I1015">
        <v>4</v>
      </c>
      <c r="J1015" s="7">
        <v>4</v>
      </c>
      <c r="K1015" s="7">
        <v>8</v>
      </c>
      <c r="L1015">
        <v>10</v>
      </c>
    </row>
    <row r="1016" spans="1:12">
      <c r="A1016" t="s">
        <v>1009</v>
      </c>
      <c r="B1016" s="1">
        <f>_xlfn.XLOOKUP(A1016,'VENDA MES'!A:A,'VENDA MES'!B:B,"0",0)/30</f>
        <v>0.53333333333333333</v>
      </c>
      <c r="C1016" s="1">
        <f>SUM(_xlfn.XLOOKUP(A1016,'VENDA MES'!A:A,'VENDA MES'!B:B,0,0),_xlfn.XLOOKUP(A1016,'VENDA MES'!E:E,'VENDA MES'!F:F,"0",0))/60</f>
        <v>0.26666666666666666</v>
      </c>
      <c r="D1016" s="1">
        <f>SUM(_xlfn.XLOOKUP(A1016,'VENDA MES'!A:A,'VENDA MES'!B:B,"0",0),_xlfn.XLOOKUP(MEDIDAS!A1016,'VENDA MES'!E:E,'VENDA MES'!F:F,"0",0),_xlfn.XLOOKUP(A1016,'VENDA MES'!H:H,'VENDA MES'!I:I,"0",0))/90</f>
        <v>1.4777777777777779</v>
      </c>
      <c r="E1016" s="1">
        <f>SUM(_xlfn.XLOOKUP(A1016,'VENDA MES'!A:A,'VENDA MES'!B:B,"0",0),_xlfn.XLOOKUP(MEDIDAS!A1016,'VENDA MES'!E:E,'VENDA MES'!F:F,"0",0),_xlfn.XLOOKUP(MEDIDAS!A1016,'VENDA MES'!H:H,'VENDA MES'!I:I,"0",0),_xlfn.XLOOKUP(MEDIDAS!A1016,'VENDA MES'!K:K,'VENDA MES'!L:L,"0",0))/120</f>
        <v>1.1083333333333334</v>
      </c>
      <c r="H1016" s="10" t="s">
        <v>1009</v>
      </c>
      <c r="I1016">
        <v>36</v>
      </c>
      <c r="J1016" s="7">
        <v>36</v>
      </c>
      <c r="K1016" s="7">
        <v>72</v>
      </c>
      <c r="L1016">
        <v>90</v>
      </c>
    </row>
    <row r="1017" spans="1:12">
      <c r="A1017" t="s">
        <v>1011</v>
      </c>
      <c r="B1017" s="1">
        <f>_xlfn.XLOOKUP(A1017,'VENDA MES'!A:A,'VENDA MES'!B:B,"0",0)/30</f>
        <v>1.0333333333333334</v>
      </c>
      <c r="C1017" s="1">
        <f>SUM(_xlfn.XLOOKUP(A1017,'VENDA MES'!A:A,'VENDA MES'!B:B,0,0),_xlfn.XLOOKUP(A1017,'VENDA MES'!E:E,'VENDA MES'!F:F,"0",0))/60</f>
        <v>0.51666666666666672</v>
      </c>
      <c r="D1017" s="1">
        <f>SUM(_xlfn.XLOOKUP(A1017,'VENDA MES'!A:A,'VENDA MES'!B:B,"0",0),_xlfn.XLOOKUP(MEDIDAS!A1017,'VENDA MES'!E:E,'VENDA MES'!F:F,"0",0),_xlfn.XLOOKUP(A1017,'VENDA MES'!H:H,'VENDA MES'!I:I,"0",0))/90</f>
        <v>1.1888888888888889</v>
      </c>
      <c r="E1017" s="1">
        <f>SUM(_xlfn.XLOOKUP(A1017,'VENDA MES'!A:A,'VENDA MES'!B:B,"0",0),_xlfn.XLOOKUP(MEDIDAS!A1017,'VENDA MES'!E:E,'VENDA MES'!F:F,"0",0),_xlfn.XLOOKUP(MEDIDAS!A1017,'VENDA MES'!H:H,'VENDA MES'!I:I,"0",0),_xlfn.XLOOKUP(MEDIDAS!A1017,'VENDA MES'!K:K,'VENDA MES'!L:L,"0",0))/120</f>
        <v>0.89166666666666672</v>
      </c>
      <c r="H1017" s="10" t="s">
        <v>1011</v>
      </c>
      <c r="I1017">
        <v>36</v>
      </c>
      <c r="J1017" s="7">
        <v>36</v>
      </c>
      <c r="K1017" s="7">
        <v>72</v>
      </c>
      <c r="L1017">
        <v>90</v>
      </c>
    </row>
    <row r="1018" spans="1:12">
      <c r="A1018" t="s">
        <v>1012</v>
      </c>
      <c r="B1018" s="1">
        <f>_xlfn.XLOOKUP(A1018,'VENDA MES'!A:A,'VENDA MES'!B:B,"0",0)/30</f>
        <v>0.66666666666666663</v>
      </c>
      <c r="C1018" s="1">
        <f>SUM(_xlfn.XLOOKUP(A1018,'VENDA MES'!A:A,'VENDA MES'!B:B,0,0),_xlfn.XLOOKUP(A1018,'VENDA MES'!E:E,'VENDA MES'!F:F,"0",0))/60</f>
        <v>0.33333333333333331</v>
      </c>
      <c r="D1018" s="1">
        <f>SUM(_xlfn.XLOOKUP(A1018,'VENDA MES'!A:A,'VENDA MES'!B:B,"0",0),_xlfn.XLOOKUP(MEDIDAS!A1018,'VENDA MES'!E:E,'VENDA MES'!F:F,"0",0),_xlfn.XLOOKUP(A1018,'VENDA MES'!H:H,'VENDA MES'!I:I,"0",0))/90</f>
        <v>0.55555555555555558</v>
      </c>
      <c r="E1018" s="1">
        <f>SUM(_xlfn.XLOOKUP(A1018,'VENDA MES'!A:A,'VENDA MES'!B:B,"0",0),_xlfn.XLOOKUP(MEDIDAS!A1018,'VENDA MES'!E:E,'VENDA MES'!F:F,"0",0),_xlfn.XLOOKUP(MEDIDAS!A1018,'VENDA MES'!H:H,'VENDA MES'!I:I,"0",0),_xlfn.XLOOKUP(MEDIDAS!A1018,'VENDA MES'!K:K,'VENDA MES'!L:L,"0",0))/120</f>
        <v>0.41666666666666669</v>
      </c>
      <c r="H1018" s="10" t="s">
        <v>1012</v>
      </c>
      <c r="I1018">
        <v>8</v>
      </c>
      <c r="J1018" s="7">
        <v>8</v>
      </c>
      <c r="K1018" s="7">
        <v>16</v>
      </c>
      <c r="L1018">
        <v>20</v>
      </c>
    </row>
    <row r="1019" spans="1:12">
      <c r="A1019" t="s">
        <v>1013</v>
      </c>
      <c r="B1019" s="1">
        <f>_xlfn.XLOOKUP(A1019,'VENDA MES'!A:A,'VENDA MES'!B:B,"0",0)/30</f>
        <v>0.6</v>
      </c>
      <c r="C1019" s="1">
        <f>SUM(_xlfn.XLOOKUP(A1019,'VENDA MES'!A:A,'VENDA MES'!B:B,0,0),_xlfn.XLOOKUP(A1019,'VENDA MES'!E:E,'VENDA MES'!F:F,"0",0))/60</f>
        <v>0.3</v>
      </c>
      <c r="D1019" s="1">
        <f>SUM(_xlfn.XLOOKUP(A1019,'VENDA MES'!A:A,'VENDA MES'!B:B,"0",0),_xlfn.XLOOKUP(MEDIDAS!A1019,'VENDA MES'!E:E,'VENDA MES'!F:F,"0",0),_xlfn.XLOOKUP(A1019,'VENDA MES'!H:H,'VENDA MES'!I:I,"0",0))/90</f>
        <v>0.62222222222222223</v>
      </c>
      <c r="E1019" s="1">
        <f>SUM(_xlfn.XLOOKUP(A1019,'VENDA MES'!A:A,'VENDA MES'!B:B,"0",0),_xlfn.XLOOKUP(MEDIDAS!A1019,'VENDA MES'!E:E,'VENDA MES'!F:F,"0",0),_xlfn.XLOOKUP(MEDIDAS!A1019,'VENDA MES'!H:H,'VENDA MES'!I:I,"0",0),_xlfn.XLOOKUP(MEDIDAS!A1019,'VENDA MES'!K:K,'VENDA MES'!L:L,"0",0))/120</f>
        <v>0.46666666666666667</v>
      </c>
      <c r="H1019" s="10" t="s">
        <v>1013</v>
      </c>
      <c r="I1019">
        <v>60</v>
      </c>
      <c r="J1019" s="7">
        <v>60</v>
      </c>
      <c r="K1019" s="7">
        <v>120</v>
      </c>
      <c r="L1019">
        <v>150</v>
      </c>
    </row>
    <row r="1020" spans="1:12">
      <c r="A1020" t="s">
        <v>1014</v>
      </c>
      <c r="B1020" s="1">
        <f>_xlfn.XLOOKUP(A1020,'VENDA MES'!A:A,'VENDA MES'!B:B,"0",0)/30</f>
        <v>0.3</v>
      </c>
      <c r="C1020" s="1">
        <f>SUM(_xlfn.XLOOKUP(A1020,'VENDA MES'!A:A,'VENDA MES'!B:B,0,0),_xlfn.XLOOKUP(A1020,'VENDA MES'!E:E,'VENDA MES'!F:F,"0",0))/60</f>
        <v>0.15</v>
      </c>
      <c r="D1020" s="1">
        <f>SUM(_xlfn.XLOOKUP(A1020,'VENDA MES'!A:A,'VENDA MES'!B:B,"0",0),_xlfn.XLOOKUP(MEDIDAS!A1020,'VENDA MES'!E:E,'VENDA MES'!F:F,"0",0),_xlfn.XLOOKUP(A1020,'VENDA MES'!H:H,'VENDA MES'!I:I,"0",0))/90</f>
        <v>0.76666666666666672</v>
      </c>
      <c r="E1020" s="1">
        <f>SUM(_xlfn.XLOOKUP(A1020,'VENDA MES'!A:A,'VENDA MES'!B:B,"0",0),_xlfn.XLOOKUP(MEDIDAS!A1020,'VENDA MES'!E:E,'VENDA MES'!F:F,"0",0),_xlfn.XLOOKUP(MEDIDAS!A1020,'VENDA MES'!H:H,'VENDA MES'!I:I,"0",0),_xlfn.XLOOKUP(MEDIDAS!A1020,'VENDA MES'!K:K,'VENDA MES'!L:L,"0",0))/120</f>
        <v>0.57499999999999996</v>
      </c>
      <c r="H1020" s="10" t="s">
        <v>1014</v>
      </c>
      <c r="I1020">
        <v>60</v>
      </c>
      <c r="J1020" s="7">
        <v>60</v>
      </c>
      <c r="K1020" s="7">
        <v>120</v>
      </c>
      <c r="L1020">
        <v>150</v>
      </c>
    </row>
    <row r="1021" spans="1:12">
      <c r="A1021" t="s">
        <v>1015</v>
      </c>
      <c r="B1021" s="1">
        <f>_xlfn.XLOOKUP(A1021,'VENDA MES'!A:A,'VENDA MES'!B:B,"0",0)/30</f>
        <v>1.0333333333333334</v>
      </c>
      <c r="C1021" s="1">
        <f>SUM(_xlfn.XLOOKUP(A1021,'VENDA MES'!A:A,'VENDA MES'!B:B,0,0),_xlfn.XLOOKUP(A1021,'VENDA MES'!E:E,'VENDA MES'!F:F,"0",0))/60</f>
        <v>0.51666666666666672</v>
      </c>
      <c r="D1021" s="1">
        <f>SUM(_xlfn.XLOOKUP(A1021,'VENDA MES'!A:A,'VENDA MES'!B:B,"0",0),_xlfn.XLOOKUP(MEDIDAS!A1021,'VENDA MES'!E:E,'VENDA MES'!F:F,"0",0),_xlfn.XLOOKUP(A1021,'VENDA MES'!H:H,'VENDA MES'!I:I,"0",0))/90</f>
        <v>0.84444444444444444</v>
      </c>
      <c r="E1021" s="1">
        <f>SUM(_xlfn.XLOOKUP(A1021,'VENDA MES'!A:A,'VENDA MES'!B:B,"0",0),_xlfn.XLOOKUP(MEDIDAS!A1021,'VENDA MES'!E:E,'VENDA MES'!F:F,"0",0),_xlfn.XLOOKUP(MEDIDAS!A1021,'VENDA MES'!H:H,'VENDA MES'!I:I,"0",0),_xlfn.XLOOKUP(MEDIDAS!A1021,'VENDA MES'!K:K,'VENDA MES'!L:L,"0",0))/120</f>
        <v>0.6333333333333333</v>
      </c>
      <c r="H1021" s="10" t="s">
        <v>1015</v>
      </c>
      <c r="I1021">
        <v>5</v>
      </c>
      <c r="J1021" s="7">
        <v>5</v>
      </c>
      <c r="K1021" s="7">
        <v>10</v>
      </c>
      <c r="L1021">
        <v>12.5</v>
      </c>
    </row>
    <row r="1022" spans="1:12">
      <c r="A1022" t="s">
        <v>1016</v>
      </c>
      <c r="B1022" s="1">
        <f>_xlfn.XLOOKUP(A1022,'VENDA MES'!A:A,'VENDA MES'!B:B,"0",0)/30</f>
        <v>0.7</v>
      </c>
      <c r="C1022" s="1">
        <f>SUM(_xlfn.XLOOKUP(A1022,'VENDA MES'!A:A,'VENDA MES'!B:B,0,0),_xlfn.XLOOKUP(A1022,'VENDA MES'!E:E,'VENDA MES'!F:F,"0",0))/60</f>
        <v>0.35</v>
      </c>
      <c r="D1022" s="1">
        <f>SUM(_xlfn.XLOOKUP(A1022,'VENDA MES'!A:A,'VENDA MES'!B:B,"0",0),_xlfn.XLOOKUP(MEDIDAS!A1022,'VENDA MES'!E:E,'VENDA MES'!F:F,"0",0),_xlfn.XLOOKUP(A1022,'VENDA MES'!H:H,'VENDA MES'!I:I,"0",0))/90</f>
        <v>0.81111111111111112</v>
      </c>
      <c r="E1022" s="1">
        <f>SUM(_xlfn.XLOOKUP(A1022,'VENDA MES'!A:A,'VENDA MES'!B:B,"0",0),_xlfn.XLOOKUP(MEDIDAS!A1022,'VENDA MES'!E:E,'VENDA MES'!F:F,"0",0),_xlfn.XLOOKUP(MEDIDAS!A1022,'VENDA MES'!H:H,'VENDA MES'!I:I,"0",0),_xlfn.XLOOKUP(MEDIDAS!A1022,'VENDA MES'!K:K,'VENDA MES'!L:L,"0",0))/120</f>
        <v>0.60833333333333328</v>
      </c>
      <c r="H1022" s="10" t="s">
        <v>1016</v>
      </c>
      <c r="I1022">
        <v>5</v>
      </c>
      <c r="J1022" s="7">
        <v>5</v>
      </c>
      <c r="K1022" s="7">
        <v>10</v>
      </c>
      <c r="L1022">
        <v>12.5</v>
      </c>
    </row>
    <row r="1023" spans="1:12">
      <c r="A1023" t="s">
        <v>1017</v>
      </c>
      <c r="B1023" s="1">
        <f>_xlfn.XLOOKUP(A1023,'VENDA MES'!A:A,'VENDA MES'!B:B,"0",0)/30</f>
        <v>0.73333333333333328</v>
      </c>
      <c r="C1023" s="1">
        <f>SUM(_xlfn.XLOOKUP(A1023,'VENDA MES'!A:A,'VENDA MES'!B:B,0,0),_xlfn.XLOOKUP(A1023,'VENDA MES'!E:E,'VENDA MES'!F:F,"0",0))/60</f>
        <v>0.36666666666666664</v>
      </c>
      <c r="D1023" s="1">
        <f>SUM(_xlfn.XLOOKUP(A1023,'VENDA MES'!A:A,'VENDA MES'!B:B,"0",0),_xlfn.XLOOKUP(MEDIDAS!A1023,'VENDA MES'!E:E,'VENDA MES'!F:F,"0",0),_xlfn.XLOOKUP(A1023,'VENDA MES'!H:H,'VENDA MES'!I:I,"0",0))/90</f>
        <v>0.73333333333333328</v>
      </c>
      <c r="E1023" s="1">
        <f>SUM(_xlfn.XLOOKUP(A1023,'VENDA MES'!A:A,'VENDA MES'!B:B,"0",0),_xlfn.XLOOKUP(MEDIDAS!A1023,'VENDA MES'!E:E,'VENDA MES'!F:F,"0",0),_xlfn.XLOOKUP(MEDIDAS!A1023,'VENDA MES'!H:H,'VENDA MES'!I:I,"0",0),_xlfn.XLOOKUP(MEDIDAS!A1023,'VENDA MES'!K:K,'VENDA MES'!L:L,"0",0))/120</f>
        <v>0.55000000000000004</v>
      </c>
      <c r="H1023" s="10" t="s">
        <v>1017</v>
      </c>
      <c r="I1023">
        <v>30</v>
      </c>
      <c r="J1023" s="7">
        <v>30</v>
      </c>
      <c r="K1023" s="7">
        <v>60</v>
      </c>
      <c r="L1023">
        <v>75</v>
      </c>
    </row>
    <row r="1024" spans="1:12">
      <c r="A1024" t="s">
        <v>1018</v>
      </c>
      <c r="B1024" s="1">
        <f>_xlfn.XLOOKUP(A1024,'VENDA MES'!A:A,'VENDA MES'!B:B,"0",0)/30</f>
        <v>0.46666666666666667</v>
      </c>
      <c r="C1024" s="1">
        <f>SUM(_xlfn.XLOOKUP(A1024,'VENDA MES'!A:A,'VENDA MES'!B:B,0,0),_xlfn.XLOOKUP(A1024,'VENDA MES'!E:E,'VENDA MES'!F:F,"0",0))/60</f>
        <v>0.23333333333333334</v>
      </c>
      <c r="D1024" s="1">
        <f>SUM(_xlfn.XLOOKUP(A1024,'VENDA MES'!A:A,'VENDA MES'!B:B,"0",0),_xlfn.XLOOKUP(MEDIDAS!A1024,'VENDA MES'!E:E,'VENDA MES'!F:F,"0",0),_xlfn.XLOOKUP(A1024,'VENDA MES'!H:H,'VENDA MES'!I:I,"0",0))/90</f>
        <v>0.87777777777777777</v>
      </c>
      <c r="E1024" s="1">
        <f>SUM(_xlfn.XLOOKUP(A1024,'VENDA MES'!A:A,'VENDA MES'!B:B,"0",0),_xlfn.XLOOKUP(MEDIDAS!A1024,'VENDA MES'!E:E,'VENDA MES'!F:F,"0",0),_xlfn.XLOOKUP(MEDIDAS!A1024,'VENDA MES'!H:H,'VENDA MES'!I:I,"0",0),_xlfn.XLOOKUP(MEDIDAS!A1024,'VENDA MES'!K:K,'VENDA MES'!L:L,"0",0))/120</f>
        <v>0.65833333333333333</v>
      </c>
      <c r="H1024" s="10" t="s">
        <v>1018</v>
      </c>
      <c r="I1024">
        <v>60</v>
      </c>
      <c r="J1024" s="7">
        <v>60</v>
      </c>
      <c r="K1024" s="7">
        <v>120</v>
      </c>
      <c r="L1024">
        <v>150</v>
      </c>
    </row>
    <row r="1025" spans="1:12">
      <c r="A1025" t="s">
        <v>1019</v>
      </c>
      <c r="B1025" s="1">
        <f>_xlfn.XLOOKUP(A1025,'VENDA MES'!A:A,'VENDA MES'!B:B,"0",0)/30</f>
        <v>0.46666666666666667</v>
      </c>
      <c r="C1025" s="1">
        <f>SUM(_xlfn.XLOOKUP(A1025,'VENDA MES'!A:A,'VENDA MES'!B:B,0,0),_xlfn.XLOOKUP(A1025,'VENDA MES'!E:E,'VENDA MES'!F:F,"0",0))/60</f>
        <v>0.23333333333333334</v>
      </c>
      <c r="D1025" s="1">
        <f>SUM(_xlfn.XLOOKUP(A1025,'VENDA MES'!A:A,'VENDA MES'!B:B,"0",0),_xlfn.XLOOKUP(MEDIDAS!A1025,'VENDA MES'!E:E,'VENDA MES'!F:F,"0",0),_xlfn.XLOOKUP(A1025,'VENDA MES'!H:H,'VENDA MES'!I:I,"0",0))/90</f>
        <v>0.77777777777777779</v>
      </c>
      <c r="E1025" s="1">
        <f>SUM(_xlfn.XLOOKUP(A1025,'VENDA MES'!A:A,'VENDA MES'!B:B,"0",0),_xlfn.XLOOKUP(MEDIDAS!A1025,'VENDA MES'!E:E,'VENDA MES'!F:F,"0",0),_xlfn.XLOOKUP(MEDIDAS!A1025,'VENDA MES'!H:H,'VENDA MES'!I:I,"0",0),_xlfn.XLOOKUP(MEDIDAS!A1025,'VENDA MES'!K:K,'VENDA MES'!L:L,"0",0))/120</f>
        <v>0.58333333333333337</v>
      </c>
      <c r="H1025" s="10" t="s">
        <v>1019</v>
      </c>
      <c r="I1025">
        <v>24</v>
      </c>
      <c r="J1025" s="7">
        <v>24</v>
      </c>
      <c r="K1025" s="7">
        <v>48</v>
      </c>
      <c r="L1025">
        <v>60</v>
      </c>
    </row>
    <row r="1026" spans="1:12">
      <c r="A1026" t="s">
        <v>1020</v>
      </c>
      <c r="B1026" s="1">
        <f>_xlfn.XLOOKUP(A1026,'VENDA MES'!A:A,'VENDA MES'!B:B,"0",0)/30</f>
        <v>0.46666666666666667</v>
      </c>
      <c r="C1026" s="1">
        <f>SUM(_xlfn.XLOOKUP(A1026,'VENDA MES'!A:A,'VENDA MES'!B:B,0,0),_xlfn.XLOOKUP(A1026,'VENDA MES'!E:E,'VENDA MES'!F:F,"0",0))/60</f>
        <v>0.23333333333333334</v>
      </c>
      <c r="D1026" s="1">
        <f>SUM(_xlfn.XLOOKUP(A1026,'VENDA MES'!A:A,'VENDA MES'!B:B,"0",0),_xlfn.XLOOKUP(MEDIDAS!A1026,'VENDA MES'!E:E,'VENDA MES'!F:F,"0",0),_xlfn.XLOOKUP(A1026,'VENDA MES'!H:H,'VENDA MES'!I:I,"0",0))/90</f>
        <v>0.62222222222222223</v>
      </c>
      <c r="E1026" s="1">
        <f>SUM(_xlfn.XLOOKUP(A1026,'VENDA MES'!A:A,'VENDA MES'!B:B,"0",0),_xlfn.XLOOKUP(MEDIDAS!A1026,'VENDA MES'!E:E,'VENDA MES'!F:F,"0",0),_xlfn.XLOOKUP(MEDIDAS!A1026,'VENDA MES'!H:H,'VENDA MES'!I:I,"0",0),_xlfn.XLOOKUP(MEDIDAS!A1026,'VENDA MES'!K:K,'VENDA MES'!L:L,"0",0))/120</f>
        <v>0.46666666666666667</v>
      </c>
      <c r="H1026" s="10" t="s">
        <v>1020</v>
      </c>
      <c r="I1026">
        <v>24</v>
      </c>
      <c r="J1026" s="7">
        <v>24</v>
      </c>
      <c r="K1026" s="7">
        <v>48</v>
      </c>
      <c r="L1026">
        <v>60</v>
      </c>
    </row>
    <row r="1027" spans="1:12">
      <c r="A1027" t="s">
        <v>1022</v>
      </c>
      <c r="B1027" s="1">
        <f>_xlfn.XLOOKUP(A1027,'VENDA MES'!A:A,'VENDA MES'!B:B,"0",0)/30</f>
        <v>0.43333333333333335</v>
      </c>
      <c r="C1027" s="1">
        <f>SUM(_xlfn.XLOOKUP(A1027,'VENDA MES'!A:A,'VENDA MES'!B:B,0,0),_xlfn.XLOOKUP(A1027,'VENDA MES'!E:E,'VENDA MES'!F:F,"0",0))/60</f>
        <v>0.21666666666666667</v>
      </c>
      <c r="D1027" s="1">
        <f>SUM(_xlfn.XLOOKUP(A1027,'VENDA MES'!A:A,'VENDA MES'!B:B,"0",0),_xlfn.XLOOKUP(MEDIDAS!A1027,'VENDA MES'!E:E,'VENDA MES'!F:F,"0",0),_xlfn.XLOOKUP(A1027,'VENDA MES'!H:H,'VENDA MES'!I:I,"0",0))/90</f>
        <v>0.93333333333333335</v>
      </c>
      <c r="E1027" s="1">
        <f>SUM(_xlfn.XLOOKUP(A1027,'VENDA MES'!A:A,'VENDA MES'!B:B,"0",0),_xlfn.XLOOKUP(MEDIDAS!A1027,'VENDA MES'!E:E,'VENDA MES'!F:F,"0",0),_xlfn.XLOOKUP(MEDIDAS!A1027,'VENDA MES'!H:H,'VENDA MES'!I:I,"0",0),_xlfn.XLOOKUP(MEDIDAS!A1027,'VENDA MES'!K:K,'VENDA MES'!L:L,"0",0))/120</f>
        <v>0.7</v>
      </c>
      <c r="H1027" s="10" t="s">
        <v>1022</v>
      </c>
      <c r="I1027">
        <v>12</v>
      </c>
      <c r="J1027" s="7">
        <v>12</v>
      </c>
      <c r="K1027" s="7">
        <v>24</v>
      </c>
      <c r="L1027">
        <v>30</v>
      </c>
    </row>
    <row r="1028" spans="1:12">
      <c r="A1028" t="s">
        <v>1023</v>
      </c>
      <c r="B1028" s="1">
        <f>_xlfn.XLOOKUP(A1028,'VENDA MES'!A:A,'VENDA MES'!B:B,"0",0)/30</f>
        <v>0.5</v>
      </c>
      <c r="C1028" s="1">
        <f>SUM(_xlfn.XLOOKUP(A1028,'VENDA MES'!A:A,'VENDA MES'!B:B,0,0),_xlfn.XLOOKUP(A1028,'VENDA MES'!E:E,'VENDA MES'!F:F,"0",0))/60</f>
        <v>0.25</v>
      </c>
      <c r="D1028" s="1">
        <f>SUM(_xlfn.XLOOKUP(A1028,'VENDA MES'!A:A,'VENDA MES'!B:B,"0",0),_xlfn.XLOOKUP(MEDIDAS!A1028,'VENDA MES'!E:E,'VENDA MES'!F:F,"0",0),_xlfn.XLOOKUP(A1028,'VENDA MES'!H:H,'VENDA MES'!I:I,"0",0))/90</f>
        <v>0.35555555555555557</v>
      </c>
      <c r="E1028" s="1">
        <f>SUM(_xlfn.XLOOKUP(A1028,'VENDA MES'!A:A,'VENDA MES'!B:B,"0",0),_xlfn.XLOOKUP(MEDIDAS!A1028,'VENDA MES'!E:E,'VENDA MES'!F:F,"0",0),_xlfn.XLOOKUP(MEDIDAS!A1028,'VENDA MES'!H:H,'VENDA MES'!I:I,"0",0),_xlfn.XLOOKUP(MEDIDAS!A1028,'VENDA MES'!K:K,'VENDA MES'!L:L,"0",0))/120</f>
        <v>0.26666666666666666</v>
      </c>
      <c r="H1028" s="10" t="s">
        <v>1023</v>
      </c>
      <c r="I1028">
        <v>10</v>
      </c>
      <c r="J1028" s="7">
        <v>10</v>
      </c>
      <c r="K1028" s="7">
        <v>20</v>
      </c>
      <c r="L1028">
        <v>25</v>
      </c>
    </row>
    <row r="1029" spans="1:12">
      <c r="A1029" t="s">
        <v>1024</v>
      </c>
      <c r="B1029" s="1">
        <f>_xlfn.XLOOKUP(A1029,'VENDA MES'!A:A,'VENDA MES'!B:B,"0",0)/30</f>
        <v>0.6</v>
      </c>
      <c r="C1029" s="1">
        <f>SUM(_xlfn.XLOOKUP(A1029,'VENDA MES'!A:A,'VENDA MES'!B:B,0,0),_xlfn.XLOOKUP(A1029,'VENDA MES'!E:E,'VENDA MES'!F:F,"0",0))/60</f>
        <v>0.3</v>
      </c>
      <c r="D1029" s="1">
        <f>SUM(_xlfn.XLOOKUP(A1029,'VENDA MES'!A:A,'VENDA MES'!B:B,"0",0),_xlfn.XLOOKUP(MEDIDAS!A1029,'VENDA MES'!E:E,'VENDA MES'!F:F,"0",0),_xlfn.XLOOKUP(A1029,'VENDA MES'!H:H,'VENDA MES'!I:I,"0",0))/90</f>
        <v>0.43333333333333335</v>
      </c>
      <c r="E1029" s="1">
        <f>SUM(_xlfn.XLOOKUP(A1029,'VENDA MES'!A:A,'VENDA MES'!B:B,"0",0),_xlfn.XLOOKUP(MEDIDAS!A1029,'VENDA MES'!E:E,'VENDA MES'!F:F,"0",0),_xlfn.XLOOKUP(MEDIDAS!A1029,'VENDA MES'!H:H,'VENDA MES'!I:I,"0",0),_xlfn.XLOOKUP(MEDIDAS!A1029,'VENDA MES'!K:K,'VENDA MES'!L:L,"0",0))/120</f>
        <v>0.32500000000000001</v>
      </c>
      <c r="H1029" s="10" t="s">
        <v>1024</v>
      </c>
      <c r="I1029">
        <v>10</v>
      </c>
      <c r="J1029" s="7">
        <v>10</v>
      </c>
      <c r="K1029" s="7">
        <v>20</v>
      </c>
      <c r="L1029">
        <v>25</v>
      </c>
    </row>
    <row r="1030" spans="1:12">
      <c r="A1030" t="s">
        <v>1025</v>
      </c>
      <c r="B1030" s="1">
        <f>_xlfn.XLOOKUP(A1030,'VENDA MES'!A:A,'VENDA MES'!B:B,"0",0)/30</f>
        <v>0.76666666666666672</v>
      </c>
      <c r="C1030" s="1">
        <f>SUM(_xlfn.XLOOKUP(A1030,'VENDA MES'!A:A,'VENDA MES'!B:B,0,0),_xlfn.XLOOKUP(A1030,'VENDA MES'!E:E,'VENDA MES'!F:F,"0",0))/60</f>
        <v>0.38333333333333336</v>
      </c>
      <c r="D1030" s="1">
        <f>SUM(_xlfn.XLOOKUP(A1030,'VENDA MES'!A:A,'VENDA MES'!B:B,"0",0),_xlfn.XLOOKUP(MEDIDAS!A1030,'VENDA MES'!E:E,'VENDA MES'!F:F,"0",0),_xlfn.XLOOKUP(A1030,'VENDA MES'!H:H,'VENDA MES'!I:I,"0",0))/90</f>
        <v>0.92222222222222228</v>
      </c>
      <c r="E1030" s="1">
        <f>SUM(_xlfn.XLOOKUP(A1030,'VENDA MES'!A:A,'VENDA MES'!B:B,"0",0),_xlfn.XLOOKUP(MEDIDAS!A1030,'VENDA MES'!E:E,'VENDA MES'!F:F,"0",0),_xlfn.XLOOKUP(MEDIDAS!A1030,'VENDA MES'!H:H,'VENDA MES'!I:I,"0",0),_xlfn.XLOOKUP(MEDIDAS!A1030,'VENDA MES'!K:K,'VENDA MES'!L:L,"0",0))/120</f>
        <v>0.69166666666666665</v>
      </c>
      <c r="H1030" s="10" t="s">
        <v>1025</v>
      </c>
      <c r="I1030">
        <v>12</v>
      </c>
      <c r="J1030" s="7">
        <v>12</v>
      </c>
      <c r="K1030" s="7">
        <v>24</v>
      </c>
      <c r="L1030">
        <v>30</v>
      </c>
    </row>
    <row r="1031" spans="1:12">
      <c r="A1031" t="s">
        <v>1026</v>
      </c>
      <c r="B1031" s="1">
        <f>_xlfn.XLOOKUP(A1031,'VENDA MES'!A:A,'VENDA MES'!B:B,"0",0)/30</f>
        <v>0.46666666666666667</v>
      </c>
      <c r="C1031" s="1">
        <f>SUM(_xlfn.XLOOKUP(A1031,'VENDA MES'!A:A,'VENDA MES'!B:B,0,0),_xlfn.XLOOKUP(A1031,'VENDA MES'!E:E,'VENDA MES'!F:F,"0",0))/60</f>
        <v>0.23333333333333334</v>
      </c>
      <c r="D1031" s="1">
        <f>SUM(_xlfn.XLOOKUP(A1031,'VENDA MES'!A:A,'VENDA MES'!B:B,"0",0),_xlfn.XLOOKUP(MEDIDAS!A1031,'VENDA MES'!E:E,'VENDA MES'!F:F,"0",0),_xlfn.XLOOKUP(A1031,'VENDA MES'!H:H,'VENDA MES'!I:I,"0",0))/90</f>
        <v>0.97777777777777775</v>
      </c>
      <c r="E1031" s="1">
        <f>SUM(_xlfn.XLOOKUP(A1031,'VENDA MES'!A:A,'VENDA MES'!B:B,"0",0),_xlfn.XLOOKUP(MEDIDAS!A1031,'VENDA MES'!E:E,'VENDA MES'!F:F,"0",0),_xlfn.XLOOKUP(MEDIDAS!A1031,'VENDA MES'!H:H,'VENDA MES'!I:I,"0",0),_xlfn.XLOOKUP(MEDIDAS!A1031,'VENDA MES'!K:K,'VENDA MES'!L:L,"0",0))/120</f>
        <v>0.73333333333333328</v>
      </c>
      <c r="H1031" s="10" t="s">
        <v>1026</v>
      </c>
      <c r="I1031">
        <v>10</v>
      </c>
      <c r="J1031" s="7">
        <v>10</v>
      </c>
      <c r="K1031" s="7">
        <v>20</v>
      </c>
      <c r="L1031">
        <v>25</v>
      </c>
    </row>
    <row r="1032" spans="1:12">
      <c r="A1032" t="s">
        <v>1027</v>
      </c>
      <c r="B1032" s="1">
        <f>_xlfn.XLOOKUP(A1032,'VENDA MES'!A:A,'VENDA MES'!B:B,"0",0)/30</f>
        <v>0.9</v>
      </c>
      <c r="C1032" s="1">
        <f>SUM(_xlfn.XLOOKUP(A1032,'VENDA MES'!A:A,'VENDA MES'!B:B,0,0),_xlfn.XLOOKUP(A1032,'VENDA MES'!E:E,'VENDA MES'!F:F,"0",0))/60</f>
        <v>0.45</v>
      </c>
      <c r="D1032" s="1">
        <f>SUM(_xlfn.XLOOKUP(A1032,'VENDA MES'!A:A,'VENDA MES'!B:B,"0",0),_xlfn.XLOOKUP(MEDIDAS!A1032,'VENDA MES'!E:E,'VENDA MES'!F:F,"0",0),_xlfn.XLOOKUP(A1032,'VENDA MES'!H:H,'VENDA MES'!I:I,"0",0))/90</f>
        <v>0.84444444444444444</v>
      </c>
      <c r="E1032" s="1">
        <f>SUM(_xlfn.XLOOKUP(A1032,'VENDA MES'!A:A,'VENDA MES'!B:B,"0",0),_xlfn.XLOOKUP(MEDIDAS!A1032,'VENDA MES'!E:E,'VENDA MES'!F:F,"0",0),_xlfn.XLOOKUP(MEDIDAS!A1032,'VENDA MES'!H:H,'VENDA MES'!I:I,"0",0),_xlfn.XLOOKUP(MEDIDAS!A1032,'VENDA MES'!K:K,'VENDA MES'!L:L,"0",0))/120</f>
        <v>0.6333333333333333</v>
      </c>
      <c r="H1032" s="10" t="s">
        <v>1027</v>
      </c>
      <c r="I1032">
        <v>24</v>
      </c>
      <c r="J1032" s="7">
        <v>24</v>
      </c>
      <c r="K1032" s="7">
        <v>48</v>
      </c>
      <c r="L1032">
        <v>60</v>
      </c>
    </row>
    <row r="1033" spans="1:12">
      <c r="A1033" t="s">
        <v>1028</v>
      </c>
      <c r="B1033" s="1">
        <f>_xlfn.XLOOKUP(A1033,'VENDA MES'!A:A,'VENDA MES'!B:B,"0",0)/30</f>
        <v>1.2333333333333334</v>
      </c>
      <c r="C1033" s="1">
        <f>SUM(_xlfn.XLOOKUP(A1033,'VENDA MES'!A:A,'VENDA MES'!B:B,0,0),_xlfn.XLOOKUP(A1033,'VENDA MES'!E:E,'VENDA MES'!F:F,"0",0))/60</f>
        <v>0.6166666666666667</v>
      </c>
      <c r="D1033" s="1">
        <f>SUM(_xlfn.XLOOKUP(A1033,'VENDA MES'!A:A,'VENDA MES'!B:B,"0",0),_xlfn.XLOOKUP(MEDIDAS!A1033,'VENDA MES'!E:E,'VENDA MES'!F:F,"0",0),_xlfn.XLOOKUP(A1033,'VENDA MES'!H:H,'VENDA MES'!I:I,"0",0))/90</f>
        <v>1.1444444444444444</v>
      </c>
      <c r="E1033" s="1">
        <f>SUM(_xlfn.XLOOKUP(A1033,'VENDA MES'!A:A,'VENDA MES'!B:B,"0",0),_xlfn.XLOOKUP(MEDIDAS!A1033,'VENDA MES'!E:E,'VENDA MES'!F:F,"0",0),_xlfn.XLOOKUP(MEDIDAS!A1033,'VENDA MES'!H:H,'VENDA MES'!I:I,"0",0),_xlfn.XLOOKUP(MEDIDAS!A1033,'VENDA MES'!K:K,'VENDA MES'!L:L,"0",0))/120</f>
        <v>0.85833333333333328</v>
      </c>
      <c r="H1033" s="10" t="s">
        <v>1028</v>
      </c>
      <c r="I1033">
        <v>60</v>
      </c>
      <c r="J1033" s="7">
        <v>60</v>
      </c>
      <c r="K1033" s="7">
        <v>120</v>
      </c>
      <c r="L1033">
        <v>150</v>
      </c>
    </row>
    <row r="1034" spans="1:12">
      <c r="A1034" t="s">
        <v>1029</v>
      </c>
      <c r="B1034" s="1">
        <f>_xlfn.XLOOKUP(A1034,'VENDA MES'!A:A,'VENDA MES'!B:B,"0",0)/30</f>
        <v>0.56666666666666665</v>
      </c>
      <c r="C1034" s="1">
        <f>SUM(_xlfn.XLOOKUP(A1034,'VENDA MES'!A:A,'VENDA MES'!B:B,0,0),_xlfn.XLOOKUP(A1034,'VENDA MES'!E:E,'VENDA MES'!F:F,"0",0))/60</f>
        <v>0.28333333333333333</v>
      </c>
      <c r="D1034" s="1">
        <f>SUM(_xlfn.XLOOKUP(A1034,'VENDA MES'!A:A,'VENDA MES'!B:B,"0",0),_xlfn.XLOOKUP(MEDIDAS!A1034,'VENDA MES'!E:E,'VENDA MES'!F:F,"0",0),_xlfn.XLOOKUP(A1034,'VENDA MES'!H:H,'VENDA MES'!I:I,"0",0))/90</f>
        <v>0.7</v>
      </c>
      <c r="E1034" s="1">
        <f>SUM(_xlfn.XLOOKUP(A1034,'VENDA MES'!A:A,'VENDA MES'!B:B,"0",0),_xlfn.XLOOKUP(MEDIDAS!A1034,'VENDA MES'!E:E,'VENDA MES'!F:F,"0",0),_xlfn.XLOOKUP(MEDIDAS!A1034,'VENDA MES'!H:H,'VENDA MES'!I:I,"0",0),_xlfn.XLOOKUP(MEDIDAS!A1034,'VENDA MES'!K:K,'VENDA MES'!L:L,"0",0))/120</f>
        <v>0.52500000000000002</v>
      </c>
      <c r="H1034" s="10" t="s">
        <v>1029</v>
      </c>
      <c r="I1034">
        <v>10</v>
      </c>
      <c r="J1034" s="7">
        <v>10</v>
      </c>
      <c r="K1034" s="7">
        <v>20</v>
      </c>
      <c r="L1034">
        <v>25</v>
      </c>
    </row>
    <row r="1035" spans="1:12">
      <c r="A1035" t="s">
        <v>1030</v>
      </c>
      <c r="B1035" s="1">
        <f>_xlfn.XLOOKUP(A1035,'VENDA MES'!A:A,'VENDA MES'!B:B,"0",0)/30</f>
        <v>0.7</v>
      </c>
      <c r="C1035" s="1">
        <f>SUM(_xlfn.XLOOKUP(A1035,'VENDA MES'!A:A,'VENDA MES'!B:B,0,0),_xlfn.XLOOKUP(A1035,'VENDA MES'!E:E,'VENDA MES'!F:F,"0",0))/60</f>
        <v>0.35</v>
      </c>
      <c r="D1035" s="1">
        <f>SUM(_xlfn.XLOOKUP(A1035,'VENDA MES'!A:A,'VENDA MES'!B:B,"0",0),_xlfn.XLOOKUP(MEDIDAS!A1035,'VENDA MES'!E:E,'VENDA MES'!F:F,"0",0),_xlfn.XLOOKUP(A1035,'VENDA MES'!H:H,'VENDA MES'!I:I,"0",0))/90</f>
        <v>0.85555555555555551</v>
      </c>
      <c r="E1035" s="1">
        <f>SUM(_xlfn.XLOOKUP(A1035,'VENDA MES'!A:A,'VENDA MES'!B:B,"0",0),_xlfn.XLOOKUP(MEDIDAS!A1035,'VENDA MES'!E:E,'VENDA MES'!F:F,"0",0),_xlfn.XLOOKUP(MEDIDAS!A1035,'VENDA MES'!H:H,'VENDA MES'!I:I,"0",0),_xlfn.XLOOKUP(MEDIDAS!A1035,'VENDA MES'!K:K,'VENDA MES'!L:L,"0",0))/120</f>
        <v>0.64166666666666672</v>
      </c>
      <c r="H1035" s="10" t="s">
        <v>1030</v>
      </c>
      <c r="I1035">
        <v>12</v>
      </c>
      <c r="J1035" s="7">
        <v>12</v>
      </c>
      <c r="K1035" s="7">
        <v>24</v>
      </c>
      <c r="L1035">
        <v>30</v>
      </c>
    </row>
    <row r="1036" spans="1:12">
      <c r="A1036" t="s">
        <v>1031</v>
      </c>
      <c r="B1036" s="1">
        <f>_xlfn.XLOOKUP(A1036,'VENDA MES'!A:A,'VENDA MES'!B:B,"0",0)/30</f>
        <v>1.2333333333333334</v>
      </c>
      <c r="C1036" s="1">
        <f>SUM(_xlfn.XLOOKUP(A1036,'VENDA MES'!A:A,'VENDA MES'!B:B,0,0),_xlfn.XLOOKUP(A1036,'VENDA MES'!E:E,'VENDA MES'!F:F,"0",0))/60</f>
        <v>0.6166666666666667</v>
      </c>
      <c r="D1036" s="1">
        <f>SUM(_xlfn.XLOOKUP(A1036,'VENDA MES'!A:A,'VENDA MES'!B:B,"0",0),_xlfn.XLOOKUP(MEDIDAS!A1036,'VENDA MES'!E:E,'VENDA MES'!F:F,"0",0),_xlfn.XLOOKUP(A1036,'VENDA MES'!H:H,'VENDA MES'!I:I,"0",0))/90</f>
        <v>1.0222222222222221</v>
      </c>
      <c r="E1036" s="1">
        <f>SUM(_xlfn.XLOOKUP(A1036,'VENDA MES'!A:A,'VENDA MES'!B:B,"0",0),_xlfn.XLOOKUP(MEDIDAS!A1036,'VENDA MES'!E:E,'VENDA MES'!F:F,"0",0),_xlfn.XLOOKUP(MEDIDAS!A1036,'VENDA MES'!H:H,'VENDA MES'!I:I,"0",0),_xlfn.XLOOKUP(MEDIDAS!A1036,'VENDA MES'!K:K,'VENDA MES'!L:L,"0",0))/120</f>
        <v>0.76666666666666672</v>
      </c>
      <c r="H1036" s="10" t="s">
        <v>1031</v>
      </c>
      <c r="I1036">
        <v>12</v>
      </c>
      <c r="J1036" s="7">
        <v>12</v>
      </c>
      <c r="K1036" s="7">
        <v>24</v>
      </c>
      <c r="L1036">
        <v>30</v>
      </c>
    </row>
    <row r="1037" spans="1:12">
      <c r="A1037" t="s">
        <v>1033</v>
      </c>
      <c r="B1037" s="1">
        <f>_xlfn.XLOOKUP(A1037,'VENDA MES'!A:A,'VENDA MES'!B:B,"0",0)/30</f>
        <v>0.8</v>
      </c>
      <c r="C1037" s="1">
        <f>SUM(_xlfn.XLOOKUP(A1037,'VENDA MES'!A:A,'VENDA MES'!B:B,0,0),_xlfn.XLOOKUP(A1037,'VENDA MES'!E:E,'VENDA MES'!F:F,"0",0))/60</f>
        <v>0.4</v>
      </c>
      <c r="D1037" s="1">
        <f>SUM(_xlfn.XLOOKUP(A1037,'VENDA MES'!A:A,'VENDA MES'!B:B,"0",0),_xlfn.XLOOKUP(MEDIDAS!A1037,'VENDA MES'!E:E,'VENDA MES'!F:F,"0",0),_xlfn.XLOOKUP(A1037,'VENDA MES'!H:H,'VENDA MES'!I:I,"0",0))/90</f>
        <v>0.51111111111111107</v>
      </c>
      <c r="E1037" s="1">
        <f>SUM(_xlfn.XLOOKUP(A1037,'VENDA MES'!A:A,'VENDA MES'!B:B,"0",0),_xlfn.XLOOKUP(MEDIDAS!A1037,'VENDA MES'!E:E,'VENDA MES'!F:F,"0",0),_xlfn.XLOOKUP(MEDIDAS!A1037,'VENDA MES'!H:H,'VENDA MES'!I:I,"0",0),_xlfn.XLOOKUP(MEDIDAS!A1037,'VENDA MES'!K:K,'VENDA MES'!L:L,"0",0))/120</f>
        <v>0.38333333333333336</v>
      </c>
      <c r="H1037" s="10" t="s">
        <v>1033</v>
      </c>
      <c r="I1037">
        <v>8</v>
      </c>
      <c r="J1037" s="7">
        <v>8</v>
      </c>
      <c r="K1037" s="7">
        <v>16</v>
      </c>
      <c r="L1037">
        <v>20</v>
      </c>
    </row>
    <row r="1038" spans="1:12">
      <c r="A1038" t="s">
        <v>1034</v>
      </c>
      <c r="B1038" s="1">
        <f>_xlfn.XLOOKUP(A1038,'VENDA MES'!A:A,'VENDA MES'!B:B,"0",0)/30</f>
        <v>0.66666666666666663</v>
      </c>
      <c r="C1038" s="1">
        <f>SUM(_xlfn.XLOOKUP(A1038,'VENDA MES'!A:A,'VENDA MES'!B:B,0,0),_xlfn.XLOOKUP(A1038,'VENDA MES'!E:E,'VENDA MES'!F:F,"0",0))/60</f>
        <v>0.33333333333333331</v>
      </c>
      <c r="D1038" s="1">
        <f>SUM(_xlfn.XLOOKUP(A1038,'VENDA MES'!A:A,'VENDA MES'!B:B,"0",0),_xlfn.XLOOKUP(MEDIDAS!A1038,'VENDA MES'!E:E,'VENDA MES'!F:F,"0",0),_xlfn.XLOOKUP(A1038,'VENDA MES'!H:H,'VENDA MES'!I:I,"0",0))/90</f>
        <v>0.7</v>
      </c>
      <c r="E1038" s="1">
        <f>SUM(_xlfn.XLOOKUP(A1038,'VENDA MES'!A:A,'VENDA MES'!B:B,"0",0),_xlfn.XLOOKUP(MEDIDAS!A1038,'VENDA MES'!E:E,'VENDA MES'!F:F,"0",0),_xlfn.XLOOKUP(MEDIDAS!A1038,'VENDA MES'!H:H,'VENDA MES'!I:I,"0",0),_xlfn.XLOOKUP(MEDIDAS!A1038,'VENDA MES'!K:K,'VENDA MES'!L:L,"0",0))/120</f>
        <v>0.52500000000000002</v>
      </c>
      <c r="H1038" s="10" t="s">
        <v>1034</v>
      </c>
      <c r="I1038">
        <v>18</v>
      </c>
      <c r="J1038" s="7">
        <v>18</v>
      </c>
      <c r="K1038" s="7">
        <v>36</v>
      </c>
      <c r="L1038">
        <v>45</v>
      </c>
    </row>
    <row r="1039" spans="1:12">
      <c r="A1039" t="s">
        <v>1035</v>
      </c>
      <c r="B1039" s="1">
        <f>_xlfn.XLOOKUP(A1039,'VENDA MES'!A:A,'VENDA MES'!B:B,"0",0)/30</f>
        <v>1.3333333333333333</v>
      </c>
      <c r="C1039" s="1">
        <f>SUM(_xlfn.XLOOKUP(A1039,'VENDA MES'!A:A,'VENDA MES'!B:B,0,0),_xlfn.XLOOKUP(A1039,'VENDA MES'!E:E,'VENDA MES'!F:F,"0",0))/60</f>
        <v>0.66666666666666663</v>
      </c>
      <c r="D1039" s="1">
        <f>SUM(_xlfn.XLOOKUP(A1039,'VENDA MES'!A:A,'VENDA MES'!B:B,"0",0),_xlfn.XLOOKUP(MEDIDAS!A1039,'VENDA MES'!E:E,'VENDA MES'!F:F,"0",0),_xlfn.XLOOKUP(A1039,'VENDA MES'!H:H,'VENDA MES'!I:I,"0",0))/90</f>
        <v>1.0777777777777777</v>
      </c>
      <c r="E1039" s="1">
        <f>SUM(_xlfn.XLOOKUP(A1039,'VENDA MES'!A:A,'VENDA MES'!B:B,"0",0),_xlfn.XLOOKUP(MEDIDAS!A1039,'VENDA MES'!E:E,'VENDA MES'!F:F,"0",0),_xlfn.XLOOKUP(MEDIDAS!A1039,'VENDA MES'!H:H,'VENDA MES'!I:I,"0",0),_xlfn.XLOOKUP(MEDIDAS!A1039,'VENDA MES'!K:K,'VENDA MES'!L:L,"0",0))/120</f>
        <v>0.80833333333333335</v>
      </c>
      <c r="H1039" s="10" t="s">
        <v>1035</v>
      </c>
      <c r="I1039">
        <v>14</v>
      </c>
      <c r="J1039" s="7">
        <v>14</v>
      </c>
      <c r="K1039" s="7">
        <v>28</v>
      </c>
      <c r="L1039">
        <v>35</v>
      </c>
    </row>
    <row r="1040" spans="1:12">
      <c r="A1040" t="s">
        <v>1036</v>
      </c>
      <c r="B1040" s="1">
        <f>_xlfn.XLOOKUP(A1040,'VENDA MES'!A:A,'VENDA MES'!B:B,"0",0)/30</f>
        <v>0.46666666666666667</v>
      </c>
      <c r="C1040" s="1">
        <f>SUM(_xlfn.XLOOKUP(A1040,'VENDA MES'!A:A,'VENDA MES'!B:B,0,0),_xlfn.XLOOKUP(A1040,'VENDA MES'!E:E,'VENDA MES'!F:F,"0",0))/60</f>
        <v>0.23333333333333334</v>
      </c>
      <c r="D1040" s="1">
        <f>SUM(_xlfn.XLOOKUP(A1040,'VENDA MES'!A:A,'VENDA MES'!B:B,"0",0),_xlfn.XLOOKUP(MEDIDAS!A1040,'VENDA MES'!E:E,'VENDA MES'!F:F,"0",0),_xlfn.XLOOKUP(A1040,'VENDA MES'!H:H,'VENDA MES'!I:I,"0",0))/90</f>
        <v>0.58888888888888891</v>
      </c>
      <c r="E1040" s="1">
        <f>SUM(_xlfn.XLOOKUP(A1040,'VENDA MES'!A:A,'VENDA MES'!B:B,"0",0),_xlfn.XLOOKUP(MEDIDAS!A1040,'VENDA MES'!E:E,'VENDA MES'!F:F,"0",0),_xlfn.XLOOKUP(MEDIDAS!A1040,'VENDA MES'!H:H,'VENDA MES'!I:I,"0",0),_xlfn.XLOOKUP(MEDIDAS!A1040,'VENDA MES'!K:K,'VENDA MES'!L:L,"0",0))/120</f>
        <v>0.44166666666666665</v>
      </c>
      <c r="H1040" s="10" t="s">
        <v>1036</v>
      </c>
      <c r="I1040">
        <v>18</v>
      </c>
      <c r="J1040" s="7">
        <v>18</v>
      </c>
      <c r="K1040" s="7">
        <v>36</v>
      </c>
      <c r="L1040">
        <v>45</v>
      </c>
    </row>
    <row r="1041" spans="1:12">
      <c r="A1041" t="s">
        <v>1037</v>
      </c>
      <c r="B1041" s="1">
        <f>_xlfn.XLOOKUP(A1041,'VENDA MES'!A:A,'VENDA MES'!B:B,"0",0)/30</f>
        <v>0.76666666666666672</v>
      </c>
      <c r="C1041" s="1">
        <f>SUM(_xlfn.XLOOKUP(A1041,'VENDA MES'!A:A,'VENDA MES'!B:B,0,0),_xlfn.XLOOKUP(A1041,'VENDA MES'!E:E,'VENDA MES'!F:F,"0",0))/60</f>
        <v>0.38333333333333336</v>
      </c>
      <c r="D1041" s="1">
        <f>SUM(_xlfn.XLOOKUP(A1041,'VENDA MES'!A:A,'VENDA MES'!B:B,"0",0),_xlfn.XLOOKUP(MEDIDAS!A1041,'VENDA MES'!E:E,'VENDA MES'!F:F,"0",0),_xlfn.XLOOKUP(A1041,'VENDA MES'!H:H,'VENDA MES'!I:I,"0",0))/90</f>
        <v>0.65555555555555556</v>
      </c>
      <c r="E1041" s="1">
        <f>SUM(_xlfn.XLOOKUP(A1041,'VENDA MES'!A:A,'VENDA MES'!B:B,"0",0),_xlfn.XLOOKUP(MEDIDAS!A1041,'VENDA MES'!E:E,'VENDA MES'!F:F,"0",0),_xlfn.XLOOKUP(MEDIDAS!A1041,'VENDA MES'!H:H,'VENDA MES'!I:I,"0",0),_xlfn.XLOOKUP(MEDIDAS!A1041,'VENDA MES'!K:K,'VENDA MES'!L:L,"0",0))/120</f>
        <v>0.49166666666666664</v>
      </c>
      <c r="H1041" s="10" t="s">
        <v>1037</v>
      </c>
      <c r="I1041">
        <v>10</v>
      </c>
      <c r="J1041" s="7">
        <v>10</v>
      </c>
      <c r="K1041" s="7">
        <v>20</v>
      </c>
      <c r="L1041">
        <v>25</v>
      </c>
    </row>
    <row r="1042" spans="1:12">
      <c r="A1042" t="s">
        <v>1038</v>
      </c>
      <c r="B1042" s="1">
        <f>_xlfn.XLOOKUP(A1042,'VENDA MES'!A:A,'VENDA MES'!B:B,"0",0)/30</f>
        <v>1.5</v>
      </c>
      <c r="C1042" s="1">
        <f>SUM(_xlfn.XLOOKUP(A1042,'VENDA MES'!A:A,'VENDA MES'!B:B,0,0),_xlfn.XLOOKUP(A1042,'VENDA MES'!E:E,'VENDA MES'!F:F,"0",0))/60</f>
        <v>0.75</v>
      </c>
      <c r="D1042" s="1">
        <f>SUM(_xlfn.XLOOKUP(A1042,'VENDA MES'!A:A,'VENDA MES'!B:B,"0",0),_xlfn.XLOOKUP(MEDIDAS!A1042,'VENDA MES'!E:E,'VENDA MES'!F:F,"0",0),_xlfn.XLOOKUP(A1042,'VENDA MES'!H:H,'VENDA MES'!I:I,"0",0))/90</f>
        <v>0.8666666666666667</v>
      </c>
      <c r="E1042" s="1">
        <f>SUM(_xlfn.XLOOKUP(A1042,'VENDA MES'!A:A,'VENDA MES'!B:B,"0",0),_xlfn.XLOOKUP(MEDIDAS!A1042,'VENDA MES'!E:E,'VENDA MES'!F:F,"0",0),_xlfn.XLOOKUP(MEDIDAS!A1042,'VENDA MES'!H:H,'VENDA MES'!I:I,"0",0),_xlfn.XLOOKUP(MEDIDAS!A1042,'VENDA MES'!K:K,'VENDA MES'!L:L,"0",0))/120</f>
        <v>0.65</v>
      </c>
      <c r="H1042" s="10" t="s">
        <v>1038</v>
      </c>
      <c r="I1042">
        <v>18</v>
      </c>
      <c r="J1042" s="7">
        <v>18</v>
      </c>
      <c r="K1042" s="7">
        <v>36</v>
      </c>
      <c r="L1042">
        <v>45</v>
      </c>
    </row>
    <row r="1043" spans="1:12">
      <c r="A1043" t="s">
        <v>1039</v>
      </c>
      <c r="B1043" s="1">
        <f>_xlfn.XLOOKUP(A1043,'VENDA MES'!A:A,'VENDA MES'!B:B,"0",0)/30</f>
        <v>0.6</v>
      </c>
      <c r="C1043" s="1">
        <f>SUM(_xlfn.XLOOKUP(A1043,'VENDA MES'!A:A,'VENDA MES'!B:B,0,0),_xlfn.XLOOKUP(A1043,'VENDA MES'!E:E,'VENDA MES'!F:F,"0",0))/60</f>
        <v>0.3</v>
      </c>
      <c r="D1043" s="1">
        <f>SUM(_xlfn.XLOOKUP(A1043,'VENDA MES'!A:A,'VENDA MES'!B:B,"0",0),_xlfn.XLOOKUP(MEDIDAS!A1043,'VENDA MES'!E:E,'VENDA MES'!F:F,"0",0),_xlfn.XLOOKUP(A1043,'VENDA MES'!H:H,'VENDA MES'!I:I,"0",0))/90</f>
        <v>0.96666666666666667</v>
      </c>
      <c r="E1043" s="1">
        <f>SUM(_xlfn.XLOOKUP(A1043,'VENDA MES'!A:A,'VENDA MES'!B:B,"0",0),_xlfn.XLOOKUP(MEDIDAS!A1043,'VENDA MES'!E:E,'VENDA MES'!F:F,"0",0),_xlfn.XLOOKUP(MEDIDAS!A1043,'VENDA MES'!H:H,'VENDA MES'!I:I,"0",0),_xlfn.XLOOKUP(MEDIDAS!A1043,'VENDA MES'!K:K,'VENDA MES'!L:L,"0",0))/120</f>
        <v>0.72499999999999998</v>
      </c>
      <c r="H1043" s="10" t="s">
        <v>1039</v>
      </c>
      <c r="I1043">
        <v>24</v>
      </c>
      <c r="J1043" s="7">
        <v>24</v>
      </c>
      <c r="K1043" s="7">
        <v>48</v>
      </c>
      <c r="L1043">
        <v>60</v>
      </c>
    </row>
    <row r="1044" spans="1:12">
      <c r="A1044" t="s">
        <v>1040</v>
      </c>
      <c r="B1044" s="1">
        <f>_xlfn.XLOOKUP(A1044,'VENDA MES'!A:A,'VENDA MES'!B:B,"0",0)/30</f>
        <v>0.26666666666666666</v>
      </c>
      <c r="C1044" s="1">
        <f>SUM(_xlfn.XLOOKUP(A1044,'VENDA MES'!A:A,'VENDA MES'!B:B,0,0),_xlfn.XLOOKUP(A1044,'VENDA MES'!E:E,'VENDA MES'!F:F,"0",0))/60</f>
        <v>0.13333333333333333</v>
      </c>
      <c r="D1044" s="1">
        <f>SUM(_xlfn.XLOOKUP(A1044,'VENDA MES'!A:A,'VENDA MES'!B:B,"0",0),_xlfn.XLOOKUP(MEDIDAS!A1044,'VENDA MES'!E:E,'VENDA MES'!F:F,"0",0),_xlfn.XLOOKUP(A1044,'VENDA MES'!H:H,'VENDA MES'!I:I,"0",0))/90</f>
        <v>0.71111111111111114</v>
      </c>
      <c r="E1044" s="1">
        <f>SUM(_xlfn.XLOOKUP(A1044,'VENDA MES'!A:A,'VENDA MES'!B:B,"0",0),_xlfn.XLOOKUP(MEDIDAS!A1044,'VENDA MES'!E:E,'VENDA MES'!F:F,"0",0),_xlfn.XLOOKUP(MEDIDAS!A1044,'VENDA MES'!H:H,'VENDA MES'!I:I,"0",0),_xlfn.XLOOKUP(MEDIDAS!A1044,'VENDA MES'!K:K,'VENDA MES'!L:L,"0",0))/120</f>
        <v>0.53333333333333333</v>
      </c>
      <c r="H1044" s="10" t="s">
        <v>1040</v>
      </c>
      <c r="I1044">
        <v>36</v>
      </c>
      <c r="J1044" s="7">
        <v>36</v>
      </c>
      <c r="K1044" s="7">
        <v>72</v>
      </c>
      <c r="L1044">
        <v>90</v>
      </c>
    </row>
    <row r="1045" spans="1:12">
      <c r="A1045" t="s">
        <v>1041</v>
      </c>
      <c r="B1045" s="1">
        <f>_xlfn.XLOOKUP(A1045,'VENDA MES'!A:A,'VENDA MES'!B:B,"0",0)/30</f>
        <v>0.5</v>
      </c>
      <c r="C1045" s="1">
        <f>SUM(_xlfn.XLOOKUP(A1045,'VENDA MES'!A:A,'VENDA MES'!B:B,0,0),_xlfn.XLOOKUP(A1045,'VENDA MES'!E:E,'VENDA MES'!F:F,"0",0))/60</f>
        <v>0.25</v>
      </c>
      <c r="D1045" s="1">
        <f>SUM(_xlfn.XLOOKUP(A1045,'VENDA MES'!A:A,'VENDA MES'!B:B,"0",0),_xlfn.XLOOKUP(MEDIDAS!A1045,'VENDA MES'!E:E,'VENDA MES'!F:F,"0",0),_xlfn.XLOOKUP(A1045,'VENDA MES'!H:H,'VENDA MES'!I:I,"0",0))/90</f>
        <v>0.81111111111111112</v>
      </c>
      <c r="E1045" s="1">
        <f>SUM(_xlfn.XLOOKUP(A1045,'VENDA MES'!A:A,'VENDA MES'!B:B,"0",0),_xlfn.XLOOKUP(MEDIDAS!A1045,'VENDA MES'!E:E,'VENDA MES'!F:F,"0",0),_xlfn.XLOOKUP(MEDIDAS!A1045,'VENDA MES'!H:H,'VENDA MES'!I:I,"0",0),_xlfn.XLOOKUP(MEDIDAS!A1045,'VENDA MES'!K:K,'VENDA MES'!L:L,"0",0))/120</f>
        <v>0.60833333333333328</v>
      </c>
      <c r="H1045" s="10" t="s">
        <v>1041</v>
      </c>
      <c r="I1045">
        <v>60</v>
      </c>
      <c r="J1045" s="7">
        <v>60</v>
      </c>
      <c r="K1045" s="7">
        <v>120</v>
      </c>
      <c r="L1045">
        <v>150</v>
      </c>
    </row>
    <row r="1046" spans="1:12">
      <c r="A1046" t="s">
        <v>1042</v>
      </c>
      <c r="B1046" s="1">
        <f>_xlfn.XLOOKUP(A1046,'VENDA MES'!A:A,'VENDA MES'!B:B,"0",0)/30</f>
        <v>0.76666666666666672</v>
      </c>
      <c r="C1046" s="1">
        <f>SUM(_xlfn.XLOOKUP(A1046,'VENDA MES'!A:A,'VENDA MES'!B:B,0,0),_xlfn.XLOOKUP(A1046,'VENDA MES'!E:E,'VENDA MES'!F:F,"0",0))/60</f>
        <v>0.38333333333333336</v>
      </c>
      <c r="D1046" s="1">
        <f>SUM(_xlfn.XLOOKUP(A1046,'VENDA MES'!A:A,'VENDA MES'!B:B,"0",0),_xlfn.XLOOKUP(MEDIDAS!A1046,'VENDA MES'!E:E,'VENDA MES'!F:F,"0",0),_xlfn.XLOOKUP(A1046,'VENDA MES'!H:H,'VENDA MES'!I:I,"0",0))/90</f>
        <v>0.64444444444444449</v>
      </c>
      <c r="E1046" s="1">
        <f>SUM(_xlfn.XLOOKUP(A1046,'VENDA MES'!A:A,'VENDA MES'!B:B,"0",0),_xlfn.XLOOKUP(MEDIDAS!A1046,'VENDA MES'!E:E,'VENDA MES'!F:F,"0",0),_xlfn.XLOOKUP(MEDIDAS!A1046,'VENDA MES'!H:H,'VENDA MES'!I:I,"0",0),_xlfn.XLOOKUP(MEDIDAS!A1046,'VENDA MES'!K:K,'VENDA MES'!L:L,"0",0))/120</f>
        <v>0.48333333333333334</v>
      </c>
      <c r="H1046" s="10" t="s">
        <v>1042</v>
      </c>
      <c r="I1046">
        <v>12</v>
      </c>
      <c r="J1046" s="7">
        <v>12</v>
      </c>
      <c r="K1046" s="7">
        <v>24</v>
      </c>
      <c r="L1046">
        <v>30</v>
      </c>
    </row>
    <row r="1047" spans="1:12">
      <c r="A1047" t="s">
        <v>1044</v>
      </c>
      <c r="B1047" s="1">
        <f>_xlfn.XLOOKUP(A1047,'VENDA MES'!A:A,'VENDA MES'!B:B,"0",0)/30</f>
        <v>0.6</v>
      </c>
      <c r="C1047" s="1">
        <f>SUM(_xlfn.XLOOKUP(A1047,'VENDA MES'!A:A,'VENDA MES'!B:B,0,0),_xlfn.XLOOKUP(A1047,'VENDA MES'!E:E,'VENDA MES'!F:F,"0",0))/60</f>
        <v>0.3</v>
      </c>
      <c r="D1047" s="1">
        <f>SUM(_xlfn.XLOOKUP(A1047,'VENDA MES'!A:A,'VENDA MES'!B:B,"0",0),_xlfn.XLOOKUP(MEDIDAS!A1047,'VENDA MES'!E:E,'VENDA MES'!F:F,"0",0),_xlfn.XLOOKUP(A1047,'VENDA MES'!H:H,'VENDA MES'!I:I,"0",0))/90</f>
        <v>0.93333333333333335</v>
      </c>
      <c r="E1047" s="1">
        <f>SUM(_xlfn.XLOOKUP(A1047,'VENDA MES'!A:A,'VENDA MES'!B:B,"0",0),_xlfn.XLOOKUP(MEDIDAS!A1047,'VENDA MES'!E:E,'VENDA MES'!F:F,"0",0),_xlfn.XLOOKUP(MEDIDAS!A1047,'VENDA MES'!H:H,'VENDA MES'!I:I,"0",0),_xlfn.XLOOKUP(MEDIDAS!A1047,'VENDA MES'!K:K,'VENDA MES'!L:L,"0",0))/120</f>
        <v>0.7</v>
      </c>
      <c r="H1047" s="10" t="s">
        <v>1044</v>
      </c>
      <c r="I1047">
        <v>60</v>
      </c>
      <c r="J1047" s="7">
        <v>60</v>
      </c>
      <c r="K1047" s="7">
        <v>120</v>
      </c>
      <c r="L1047">
        <v>150</v>
      </c>
    </row>
    <row r="1048" spans="1:12">
      <c r="A1048" t="s">
        <v>1045</v>
      </c>
      <c r="B1048" s="1">
        <f>_xlfn.XLOOKUP(A1048,'VENDA MES'!A:A,'VENDA MES'!B:B,"0",0)/30</f>
        <v>1</v>
      </c>
      <c r="C1048" s="1">
        <f>SUM(_xlfn.XLOOKUP(A1048,'VENDA MES'!A:A,'VENDA MES'!B:B,0,0),_xlfn.XLOOKUP(A1048,'VENDA MES'!E:E,'VENDA MES'!F:F,"0",0))/60</f>
        <v>0.5</v>
      </c>
      <c r="D1048" s="1">
        <f>SUM(_xlfn.XLOOKUP(A1048,'VENDA MES'!A:A,'VENDA MES'!B:B,"0",0),_xlfn.XLOOKUP(MEDIDAS!A1048,'VENDA MES'!E:E,'VENDA MES'!F:F,"0",0),_xlfn.XLOOKUP(A1048,'VENDA MES'!H:H,'VENDA MES'!I:I,"0",0))/90</f>
        <v>0.93333333333333335</v>
      </c>
      <c r="E1048" s="1">
        <f>SUM(_xlfn.XLOOKUP(A1048,'VENDA MES'!A:A,'VENDA MES'!B:B,"0",0),_xlfn.XLOOKUP(MEDIDAS!A1048,'VENDA MES'!E:E,'VENDA MES'!F:F,"0",0),_xlfn.XLOOKUP(MEDIDAS!A1048,'VENDA MES'!H:H,'VENDA MES'!I:I,"0",0),_xlfn.XLOOKUP(MEDIDAS!A1048,'VENDA MES'!K:K,'VENDA MES'!L:L,"0",0))/120</f>
        <v>0.7</v>
      </c>
      <c r="H1048" s="10" t="s">
        <v>1045</v>
      </c>
      <c r="I1048">
        <v>18</v>
      </c>
      <c r="J1048" s="7">
        <v>18</v>
      </c>
      <c r="K1048" s="7">
        <v>36</v>
      </c>
      <c r="L1048">
        <v>45</v>
      </c>
    </row>
    <row r="1049" spans="1:12">
      <c r="A1049" t="s">
        <v>1046</v>
      </c>
      <c r="B1049" s="1">
        <f>_xlfn.XLOOKUP(A1049,'VENDA MES'!A:A,'VENDA MES'!B:B,"0",0)/30</f>
        <v>0.53333333333333333</v>
      </c>
      <c r="C1049" s="1">
        <f>SUM(_xlfn.XLOOKUP(A1049,'VENDA MES'!A:A,'VENDA MES'!B:B,0,0),_xlfn.XLOOKUP(A1049,'VENDA MES'!E:E,'VENDA MES'!F:F,"0",0))/60</f>
        <v>0.26666666666666666</v>
      </c>
      <c r="D1049" s="1">
        <f>SUM(_xlfn.XLOOKUP(A1049,'VENDA MES'!A:A,'VENDA MES'!B:B,"0",0),_xlfn.XLOOKUP(MEDIDAS!A1049,'VENDA MES'!E:E,'VENDA MES'!F:F,"0",0),_xlfn.XLOOKUP(A1049,'VENDA MES'!H:H,'VENDA MES'!I:I,"0",0))/90</f>
        <v>1.0222222222222221</v>
      </c>
      <c r="E1049" s="1">
        <f>SUM(_xlfn.XLOOKUP(A1049,'VENDA MES'!A:A,'VENDA MES'!B:B,"0",0),_xlfn.XLOOKUP(MEDIDAS!A1049,'VENDA MES'!E:E,'VENDA MES'!F:F,"0",0),_xlfn.XLOOKUP(MEDIDAS!A1049,'VENDA MES'!H:H,'VENDA MES'!I:I,"0",0),_xlfn.XLOOKUP(MEDIDAS!A1049,'VENDA MES'!K:K,'VENDA MES'!L:L,"0",0))/120</f>
        <v>0.76666666666666672</v>
      </c>
      <c r="H1049" s="10" t="s">
        <v>1046</v>
      </c>
      <c r="I1049">
        <v>60</v>
      </c>
      <c r="J1049" s="7">
        <v>60</v>
      </c>
      <c r="K1049" s="7">
        <v>120</v>
      </c>
      <c r="L1049">
        <v>150</v>
      </c>
    </row>
    <row r="1050" spans="1:12">
      <c r="A1050" t="s">
        <v>1047</v>
      </c>
      <c r="B1050" s="1">
        <f>_xlfn.XLOOKUP(A1050,'VENDA MES'!A:A,'VENDA MES'!B:B,"0",0)/30</f>
        <v>0.56666666666666665</v>
      </c>
      <c r="C1050" s="1">
        <f>SUM(_xlfn.XLOOKUP(A1050,'VENDA MES'!A:A,'VENDA MES'!B:B,0,0),_xlfn.XLOOKUP(A1050,'VENDA MES'!E:E,'VENDA MES'!F:F,"0",0))/60</f>
        <v>0.28333333333333333</v>
      </c>
      <c r="D1050" s="1">
        <f>SUM(_xlfn.XLOOKUP(A1050,'VENDA MES'!A:A,'VENDA MES'!B:B,"0",0),_xlfn.XLOOKUP(MEDIDAS!A1050,'VENDA MES'!E:E,'VENDA MES'!F:F,"0",0),_xlfn.XLOOKUP(A1050,'VENDA MES'!H:H,'VENDA MES'!I:I,"0",0))/90</f>
        <v>0.4</v>
      </c>
      <c r="E1050" s="1">
        <f>SUM(_xlfn.XLOOKUP(A1050,'VENDA MES'!A:A,'VENDA MES'!B:B,"0",0),_xlfn.XLOOKUP(MEDIDAS!A1050,'VENDA MES'!E:E,'VENDA MES'!F:F,"0",0),_xlfn.XLOOKUP(MEDIDAS!A1050,'VENDA MES'!H:H,'VENDA MES'!I:I,"0",0),_xlfn.XLOOKUP(MEDIDAS!A1050,'VENDA MES'!K:K,'VENDA MES'!L:L,"0",0))/120</f>
        <v>0.3</v>
      </c>
      <c r="H1050" s="10" t="s">
        <v>1047</v>
      </c>
      <c r="I1050">
        <v>30</v>
      </c>
      <c r="J1050" s="7">
        <v>30</v>
      </c>
      <c r="K1050" s="7">
        <v>60</v>
      </c>
      <c r="L1050">
        <v>75</v>
      </c>
    </row>
    <row r="1051" spans="1:12">
      <c r="A1051" t="s">
        <v>1048</v>
      </c>
      <c r="B1051" s="1">
        <f>_xlfn.XLOOKUP(A1051,'VENDA MES'!A:A,'VENDA MES'!B:B,"0",0)/30</f>
        <v>0.8</v>
      </c>
      <c r="C1051" s="1">
        <f>SUM(_xlfn.XLOOKUP(A1051,'VENDA MES'!A:A,'VENDA MES'!B:B,0,0),_xlfn.XLOOKUP(A1051,'VENDA MES'!E:E,'VENDA MES'!F:F,"0",0))/60</f>
        <v>0.4</v>
      </c>
      <c r="D1051" s="1">
        <f>SUM(_xlfn.XLOOKUP(A1051,'VENDA MES'!A:A,'VENDA MES'!B:B,"0",0),_xlfn.XLOOKUP(MEDIDAS!A1051,'VENDA MES'!E:E,'VENDA MES'!F:F,"0",0),_xlfn.XLOOKUP(A1051,'VENDA MES'!H:H,'VENDA MES'!I:I,"0",0))/90</f>
        <v>0.62222222222222223</v>
      </c>
      <c r="E1051" s="1">
        <f>SUM(_xlfn.XLOOKUP(A1051,'VENDA MES'!A:A,'VENDA MES'!B:B,"0",0),_xlfn.XLOOKUP(MEDIDAS!A1051,'VENDA MES'!E:E,'VENDA MES'!F:F,"0",0),_xlfn.XLOOKUP(MEDIDAS!A1051,'VENDA MES'!H:H,'VENDA MES'!I:I,"0",0),_xlfn.XLOOKUP(MEDIDAS!A1051,'VENDA MES'!K:K,'VENDA MES'!L:L,"0",0))/120</f>
        <v>0.46666666666666667</v>
      </c>
      <c r="H1051" s="10" t="s">
        <v>1048</v>
      </c>
      <c r="I1051">
        <v>24</v>
      </c>
      <c r="J1051" s="7">
        <v>24</v>
      </c>
      <c r="K1051" s="7">
        <v>48</v>
      </c>
      <c r="L1051">
        <v>60</v>
      </c>
    </row>
    <row r="1052" spans="1:12">
      <c r="A1052" t="s">
        <v>1049</v>
      </c>
      <c r="B1052" s="1">
        <f>_xlfn.XLOOKUP(A1052,'VENDA MES'!A:A,'VENDA MES'!B:B,"0",0)/30</f>
        <v>1.5</v>
      </c>
      <c r="C1052" s="1">
        <f>SUM(_xlfn.XLOOKUP(A1052,'VENDA MES'!A:A,'VENDA MES'!B:B,0,0),_xlfn.XLOOKUP(A1052,'VENDA MES'!E:E,'VENDA MES'!F:F,"0",0))/60</f>
        <v>0.75</v>
      </c>
      <c r="D1052" s="1">
        <f>SUM(_xlfn.XLOOKUP(A1052,'VENDA MES'!A:A,'VENDA MES'!B:B,"0",0),_xlfn.XLOOKUP(MEDIDAS!A1052,'VENDA MES'!E:E,'VENDA MES'!F:F,"0",0),_xlfn.XLOOKUP(A1052,'VENDA MES'!H:H,'VENDA MES'!I:I,"0",0))/90</f>
        <v>1.1666666666666667</v>
      </c>
      <c r="E1052" s="1">
        <f>SUM(_xlfn.XLOOKUP(A1052,'VENDA MES'!A:A,'VENDA MES'!B:B,"0",0),_xlfn.XLOOKUP(MEDIDAS!A1052,'VENDA MES'!E:E,'VENDA MES'!F:F,"0",0),_xlfn.XLOOKUP(MEDIDAS!A1052,'VENDA MES'!H:H,'VENDA MES'!I:I,"0",0),_xlfn.XLOOKUP(MEDIDAS!A1052,'VENDA MES'!K:K,'VENDA MES'!L:L,"0",0))/120</f>
        <v>0.875</v>
      </c>
      <c r="H1052" s="10" t="s">
        <v>1049</v>
      </c>
      <c r="I1052">
        <v>5</v>
      </c>
      <c r="J1052" s="7">
        <v>5</v>
      </c>
      <c r="K1052" s="7">
        <v>10</v>
      </c>
      <c r="L1052">
        <v>12.5</v>
      </c>
    </row>
    <row r="1053" spans="1:12">
      <c r="A1053" t="s">
        <v>1050</v>
      </c>
      <c r="B1053" s="1">
        <f>_xlfn.XLOOKUP(A1053,'VENDA MES'!A:A,'VENDA MES'!B:B,"0",0)/30</f>
        <v>1.2333333333333334</v>
      </c>
      <c r="C1053" s="1">
        <f>SUM(_xlfn.XLOOKUP(A1053,'VENDA MES'!A:A,'VENDA MES'!B:B,0,0),_xlfn.XLOOKUP(A1053,'VENDA MES'!E:E,'VENDA MES'!F:F,"0",0))/60</f>
        <v>0.6166666666666667</v>
      </c>
      <c r="D1053" s="1">
        <f>SUM(_xlfn.XLOOKUP(A1053,'VENDA MES'!A:A,'VENDA MES'!B:B,"0",0),_xlfn.XLOOKUP(MEDIDAS!A1053,'VENDA MES'!E:E,'VENDA MES'!F:F,"0",0),_xlfn.XLOOKUP(A1053,'VENDA MES'!H:H,'VENDA MES'!I:I,"0",0))/90</f>
        <v>1.2666666666666666</v>
      </c>
      <c r="E1053" s="1">
        <f>SUM(_xlfn.XLOOKUP(A1053,'VENDA MES'!A:A,'VENDA MES'!B:B,"0",0),_xlfn.XLOOKUP(MEDIDAS!A1053,'VENDA MES'!E:E,'VENDA MES'!F:F,"0",0),_xlfn.XLOOKUP(MEDIDAS!A1053,'VENDA MES'!H:H,'VENDA MES'!I:I,"0",0),_xlfn.XLOOKUP(MEDIDAS!A1053,'VENDA MES'!K:K,'VENDA MES'!L:L,"0",0))/120</f>
        <v>0.95</v>
      </c>
      <c r="H1053" s="10" t="s">
        <v>1050</v>
      </c>
      <c r="I1053">
        <v>12</v>
      </c>
      <c r="J1053" s="7">
        <v>12</v>
      </c>
      <c r="K1053" s="7">
        <v>24</v>
      </c>
      <c r="L1053">
        <v>30</v>
      </c>
    </row>
    <row r="1054" spans="1:12">
      <c r="A1054" t="s">
        <v>1051</v>
      </c>
      <c r="B1054" s="1">
        <f>_xlfn.XLOOKUP(A1054,'VENDA MES'!A:A,'VENDA MES'!B:B,"0",0)/30</f>
        <v>0.7</v>
      </c>
      <c r="C1054" s="1">
        <f>SUM(_xlfn.XLOOKUP(A1054,'VENDA MES'!A:A,'VENDA MES'!B:B,0,0),_xlfn.XLOOKUP(A1054,'VENDA MES'!E:E,'VENDA MES'!F:F,"0",0))/60</f>
        <v>0.35</v>
      </c>
      <c r="D1054" s="1">
        <f>SUM(_xlfn.XLOOKUP(A1054,'VENDA MES'!A:A,'VENDA MES'!B:B,"0",0),_xlfn.XLOOKUP(MEDIDAS!A1054,'VENDA MES'!E:E,'VENDA MES'!F:F,"0",0),_xlfn.XLOOKUP(A1054,'VENDA MES'!H:H,'VENDA MES'!I:I,"0",0))/90</f>
        <v>1.0666666666666667</v>
      </c>
      <c r="E1054" s="1">
        <f>SUM(_xlfn.XLOOKUP(A1054,'VENDA MES'!A:A,'VENDA MES'!B:B,"0",0),_xlfn.XLOOKUP(MEDIDAS!A1054,'VENDA MES'!E:E,'VENDA MES'!F:F,"0",0),_xlfn.XLOOKUP(MEDIDAS!A1054,'VENDA MES'!H:H,'VENDA MES'!I:I,"0",0),_xlfn.XLOOKUP(MEDIDAS!A1054,'VENDA MES'!K:K,'VENDA MES'!L:L,"0",0))/120</f>
        <v>0.8</v>
      </c>
      <c r="H1054" s="10" t="s">
        <v>1051</v>
      </c>
      <c r="I1054">
        <v>36</v>
      </c>
      <c r="J1054" s="7">
        <v>36</v>
      </c>
      <c r="K1054" s="7">
        <v>72</v>
      </c>
      <c r="L1054">
        <v>90</v>
      </c>
    </row>
    <row r="1055" spans="1:12">
      <c r="A1055" t="s">
        <v>1052</v>
      </c>
      <c r="B1055" s="1">
        <f>_xlfn.XLOOKUP(A1055,'VENDA MES'!A:A,'VENDA MES'!B:B,"0",0)/30</f>
        <v>0.76666666666666672</v>
      </c>
      <c r="C1055" s="1">
        <f>SUM(_xlfn.XLOOKUP(A1055,'VENDA MES'!A:A,'VENDA MES'!B:B,0,0),_xlfn.XLOOKUP(A1055,'VENDA MES'!E:E,'VENDA MES'!F:F,"0",0))/60</f>
        <v>0.38333333333333336</v>
      </c>
      <c r="D1055" s="1">
        <f>SUM(_xlfn.XLOOKUP(A1055,'VENDA MES'!A:A,'VENDA MES'!B:B,"0",0),_xlfn.XLOOKUP(MEDIDAS!A1055,'VENDA MES'!E:E,'VENDA MES'!F:F,"0",0),_xlfn.XLOOKUP(A1055,'VENDA MES'!H:H,'VENDA MES'!I:I,"0",0))/90</f>
        <v>0.58888888888888891</v>
      </c>
      <c r="E1055" s="1">
        <f>SUM(_xlfn.XLOOKUP(A1055,'VENDA MES'!A:A,'VENDA MES'!B:B,"0",0),_xlfn.XLOOKUP(MEDIDAS!A1055,'VENDA MES'!E:E,'VENDA MES'!F:F,"0",0),_xlfn.XLOOKUP(MEDIDAS!A1055,'VENDA MES'!H:H,'VENDA MES'!I:I,"0",0),_xlfn.XLOOKUP(MEDIDAS!A1055,'VENDA MES'!K:K,'VENDA MES'!L:L,"0",0))/120</f>
        <v>0.44166666666666665</v>
      </c>
      <c r="H1055" s="10" t="s">
        <v>1052</v>
      </c>
      <c r="I1055">
        <v>12</v>
      </c>
      <c r="J1055" s="7">
        <v>12</v>
      </c>
      <c r="K1055" s="7">
        <v>24</v>
      </c>
      <c r="L1055">
        <v>30</v>
      </c>
    </row>
    <row r="1056" spans="1:12">
      <c r="A1056" t="s">
        <v>1053</v>
      </c>
      <c r="B1056" s="1">
        <f>_xlfn.XLOOKUP(A1056,'VENDA MES'!A:A,'VENDA MES'!B:B,"0",0)/30</f>
        <v>0.56666666666666665</v>
      </c>
      <c r="C1056" s="1">
        <f>SUM(_xlfn.XLOOKUP(A1056,'VENDA MES'!A:A,'VENDA MES'!B:B,0,0),_xlfn.XLOOKUP(A1056,'VENDA MES'!E:E,'VENDA MES'!F:F,"0",0))/60</f>
        <v>0.28333333333333333</v>
      </c>
      <c r="D1056" s="1">
        <f>SUM(_xlfn.XLOOKUP(A1056,'VENDA MES'!A:A,'VENDA MES'!B:B,"0",0),_xlfn.XLOOKUP(MEDIDAS!A1056,'VENDA MES'!E:E,'VENDA MES'!F:F,"0",0),_xlfn.XLOOKUP(A1056,'VENDA MES'!H:H,'VENDA MES'!I:I,"0",0))/90</f>
        <v>0.58888888888888891</v>
      </c>
      <c r="E1056" s="1">
        <f>SUM(_xlfn.XLOOKUP(A1056,'VENDA MES'!A:A,'VENDA MES'!B:B,"0",0),_xlfn.XLOOKUP(MEDIDAS!A1056,'VENDA MES'!E:E,'VENDA MES'!F:F,"0",0),_xlfn.XLOOKUP(MEDIDAS!A1056,'VENDA MES'!H:H,'VENDA MES'!I:I,"0",0),_xlfn.XLOOKUP(MEDIDAS!A1056,'VENDA MES'!K:K,'VENDA MES'!L:L,"0",0))/120</f>
        <v>0.44166666666666665</v>
      </c>
      <c r="H1056" s="10" t="s">
        <v>1053</v>
      </c>
      <c r="I1056">
        <v>50</v>
      </c>
      <c r="J1056" s="7">
        <v>50</v>
      </c>
      <c r="K1056" s="7">
        <v>100</v>
      </c>
      <c r="L1056">
        <v>125</v>
      </c>
    </row>
    <row r="1057" spans="1:12">
      <c r="A1057" t="s">
        <v>1055</v>
      </c>
      <c r="B1057" s="1">
        <f>_xlfn.XLOOKUP(A1057,'VENDA MES'!A:A,'VENDA MES'!B:B,"0",0)/30</f>
        <v>0.83333333333333337</v>
      </c>
      <c r="C1057" s="1">
        <f>SUM(_xlfn.XLOOKUP(A1057,'VENDA MES'!A:A,'VENDA MES'!B:B,0,0),_xlfn.XLOOKUP(A1057,'VENDA MES'!E:E,'VENDA MES'!F:F,"0",0))/60</f>
        <v>0.41666666666666669</v>
      </c>
      <c r="D1057" s="1">
        <f>SUM(_xlfn.XLOOKUP(A1057,'VENDA MES'!A:A,'VENDA MES'!B:B,"0",0),_xlfn.XLOOKUP(MEDIDAS!A1057,'VENDA MES'!E:E,'VENDA MES'!F:F,"0",0),_xlfn.XLOOKUP(A1057,'VENDA MES'!H:H,'VENDA MES'!I:I,"0",0))/90</f>
        <v>0.81111111111111112</v>
      </c>
      <c r="E1057" s="1">
        <f>SUM(_xlfn.XLOOKUP(A1057,'VENDA MES'!A:A,'VENDA MES'!B:B,"0",0),_xlfn.XLOOKUP(MEDIDAS!A1057,'VENDA MES'!E:E,'VENDA MES'!F:F,"0",0),_xlfn.XLOOKUP(MEDIDAS!A1057,'VENDA MES'!H:H,'VENDA MES'!I:I,"0",0),_xlfn.XLOOKUP(MEDIDAS!A1057,'VENDA MES'!K:K,'VENDA MES'!L:L,"0",0))/120</f>
        <v>0.60833333333333328</v>
      </c>
      <c r="H1057" s="10" t="s">
        <v>1055</v>
      </c>
      <c r="I1057">
        <v>10</v>
      </c>
      <c r="J1057" s="7">
        <v>10</v>
      </c>
      <c r="K1057" s="7">
        <v>20</v>
      </c>
      <c r="L1057">
        <v>25</v>
      </c>
    </row>
    <row r="1058" spans="1:12">
      <c r="A1058" t="s">
        <v>1056</v>
      </c>
      <c r="B1058" s="1">
        <f>_xlfn.XLOOKUP(A1058,'VENDA MES'!A:A,'VENDA MES'!B:B,"0",0)/30</f>
        <v>0.36666666666666664</v>
      </c>
      <c r="C1058" s="1">
        <f>SUM(_xlfn.XLOOKUP(A1058,'VENDA MES'!A:A,'VENDA MES'!B:B,0,0),_xlfn.XLOOKUP(A1058,'VENDA MES'!E:E,'VENDA MES'!F:F,"0",0))/60</f>
        <v>0.18333333333333332</v>
      </c>
      <c r="D1058" s="1">
        <f>SUM(_xlfn.XLOOKUP(A1058,'VENDA MES'!A:A,'VENDA MES'!B:B,"0",0),_xlfn.XLOOKUP(MEDIDAS!A1058,'VENDA MES'!E:E,'VENDA MES'!F:F,"0",0),_xlfn.XLOOKUP(A1058,'VENDA MES'!H:H,'VENDA MES'!I:I,"0",0))/90</f>
        <v>0.66666666666666663</v>
      </c>
      <c r="E1058" s="1">
        <f>SUM(_xlfn.XLOOKUP(A1058,'VENDA MES'!A:A,'VENDA MES'!B:B,"0",0),_xlfn.XLOOKUP(MEDIDAS!A1058,'VENDA MES'!E:E,'VENDA MES'!F:F,"0",0),_xlfn.XLOOKUP(MEDIDAS!A1058,'VENDA MES'!H:H,'VENDA MES'!I:I,"0",0),_xlfn.XLOOKUP(MEDIDAS!A1058,'VENDA MES'!K:K,'VENDA MES'!L:L,"0",0))/120</f>
        <v>0.5</v>
      </c>
      <c r="H1058" s="10" t="s">
        <v>1056</v>
      </c>
      <c r="I1058">
        <v>14</v>
      </c>
      <c r="J1058" s="7">
        <v>14</v>
      </c>
      <c r="K1058" s="7">
        <v>28</v>
      </c>
      <c r="L1058">
        <v>35</v>
      </c>
    </row>
    <row r="1059" spans="1:12">
      <c r="A1059" t="s">
        <v>1057</v>
      </c>
      <c r="B1059" s="1">
        <f>_xlfn.XLOOKUP(A1059,'VENDA MES'!A:A,'VENDA MES'!B:B,"0",0)/30</f>
        <v>1.2666666666666666</v>
      </c>
      <c r="C1059" s="1">
        <f>SUM(_xlfn.XLOOKUP(A1059,'VENDA MES'!A:A,'VENDA MES'!B:B,0,0),_xlfn.XLOOKUP(A1059,'VENDA MES'!E:E,'VENDA MES'!F:F,"0",0))/60</f>
        <v>0.6333333333333333</v>
      </c>
      <c r="D1059" s="1">
        <f>SUM(_xlfn.XLOOKUP(A1059,'VENDA MES'!A:A,'VENDA MES'!B:B,"0",0),_xlfn.XLOOKUP(MEDIDAS!A1059,'VENDA MES'!E:E,'VENDA MES'!F:F,"0",0),_xlfn.XLOOKUP(A1059,'VENDA MES'!H:H,'VENDA MES'!I:I,"0",0))/90</f>
        <v>1.2555555555555555</v>
      </c>
      <c r="E1059" s="1">
        <f>SUM(_xlfn.XLOOKUP(A1059,'VENDA MES'!A:A,'VENDA MES'!B:B,"0",0),_xlfn.XLOOKUP(MEDIDAS!A1059,'VENDA MES'!E:E,'VENDA MES'!F:F,"0",0),_xlfn.XLOOKUP(MEDIDAS!A1059,'VENDA MES'!H:H,'VENDA MES'!I:I,"0",0),_xlfn.XLOOKUP(MEDIDAS!A1059,'VENDA MES'!K:K,'VENDA MES'!L:L,"0",0))/120</f>
        <v>0.94166666666666665</v>
      </c>
      <c r="H1059" s="10" t="s">
        <v>1057</v>
      </c>
      <c r="I1059">
        <v>12</v>
      </c>
      <c r="J1059" s="7">
        <v>12</v>
      </c>
      <c r="K1059" s="7">
        <v>24</v>
      </c>
      <c r="L1059">
        <v>30</v>
      </c>
    </row>
    <row r="1060" spans="1:12">
      <c r="A1060" t="s">
        <v>1058</v>
      </c>
      <c r="B1060" s="1">
        <f>_xlfn.XLOOKUP(A1060,'VENDA MES'!A:A,'VENDA MES'!B:B,"0",0)/30</f>
        <v>0.66666666666666663</v>
      </c>
      <c r="C1060" s="1">
        <f>SUM(_xlfn.XLOOKUP(A1060,'VENDA MES'!A:A,'VENDA MES'!B:B,0,0),_xlfn.XLOOKUP(A1060,'VENDA MES'!E:E,'VENDA MES'!F:F,"0",0))/60</f>
        <v>0.33333333333333331</v>
      </c>
      <c r="D1060" s="1">
        <f>SUM(_xlfn.XLOOKUP(A1060,'VENDA MES'!A:A,'VENDA MES'!B:B,"0",0),_xlfn.XLOOKUP(MEDIDAS!A1060,'VENDA MES'!E:E,'VENDA MES'!F:F,"0",0),_xlfn.XLOOKUP(A1060,'VENDA MES'!H:H,'VENDA MES'!I:I,"0",0))/90</f>
        <v>0.87777777777777777</v>
      </c>
      <c r="E1060" s="1">
        <f>SUM(_xlfn.XLOOKUP(A1060,'VENDA MES'!A:A,'VENDA MES'!B:B,"0",0),_xlfn.XLOOKUP(MEDIDAS!A1060,'VENDA MES'!E:E,'VENDA MES'!F:F,"0",0),_xlfn.XLOOKUP(MEDIDAS!A1060,'VENDA MES'!H:H,'VENDA MES'!I:I,"0",0),_xlfn.XLOOKUP(MEDIDAS!A1060,'VENDA MES'!K:K,'VENDA MES'!L:L,"0",0))/120</f>
        <v>0.65833333333333333</v>
      </c>
      <c r="H1060" s="10" t="s">
        <v>1058</v>
      </c>
      <c r="I1060">
        <v>36</v>
      </c>
      <c r="J1060" s="7">
        <v>36</v>
      </c>
      <c r="K1060" s="7">
        <v>72</v>
      </c>
      <c r="L1060">
        <v>90</v>
      </c>
    </row>
    <row r="1061" spans="1:12">
      <c r="A1061" t="s">
        <v>1059</v>
      </c>
      <c r="B1061" s="1">
        <f>_xlfn.XLOOKUP(A1061,'VENDA MES'!A:A,'VENDA MES'!B:B,"0",0)/30</f>
        <v>0.7</v>
      </c>
      <c r="C1061" s="1">
        <f>SUM(_xlfn.XLOOKUP(A1061,'VENDA MES'!A:A,'VENDA MES'!B:B,0,0),_xlfn.XLOOKUP(A1061,'VENDA MES'!E:E,'VENDA MES'!F:F,"0",0))/60</f>
        <v>0.35</v>
      </c>
      <c r="D1061" s="1">
        <f>SUM(_xlfn.XLOOKUP(A1061,'VENDA MES'!A:A,'VENDA MES'!B:B,"0",0),_xlfn.XLOOKUP(MEDIDAS!A1061,'VENDA MES'!E:E,'VENDA MES'!F:F,"0",0),_xlfn.XLOOKUP(A1061,'VENDA MES'!H:H,'VENDA MES'!I:I,"0",0))/90</f>
        <v>0.83333333333333337</v>
      </c>
      <c r="E1061" s="1">
        <f>SUM(_xlfn.XLOOKUP(A1061,'VENDA MES'!A:A,'VENDA MES'!B:B,"0",0),_xlfn.XLOOKUP(MEDIDAS!A1061,'VENDA MES'!E:E,'VENDA MES'!F:F,"0",0),_xlfn.XLOOKUP(MEDIDAS!A1061,'VENDA MES'!H:H,'VENDA MES'!I:I,"0",0),_xlfn.XLOOKUP(MEDIDAS!A1061,'VENDA MES'!K:K,'VENDA MES'!L:L,"0",0))/120</f>
        <v>0.625</v>
      </c>
      <c r="H1061" s="10" t="s">
        <v>1059</v>
      </c>
      <c r="I1061">
        <v>60</v>
      </c>
      <c r="J1061" s="7">
        <v>60</v>
      </c>
      <c r="K1061" s="7">
        <v>120</v>
      </c>
      <c r="L1061">
        <v>150</v>
      </c>
    </row>
    <row r="1062" spans="1:12">
      <c r="A1062" t="s">
        <v>1060</v>
      </c>
      <c r="B1062" s="1">
        <f>_xlfn.XLOOKUP(A1062,'VENDA MES'!A:A,'VENDA MES'!B:B,"0",0)/30</f>
        <v>0.5</v>
      </c>
      <c r="C1062" s="1">
        <f>SUM(_xlfn.XLOOKUP(A1062,'VENDA MES'!A:A,'VENDA MES'!B:B,0,0),_xlfn.XLOOKUP(A1062,'VENDA MES'!E:E,'VENDA MES'!F:F,"0",0))/60</f>
        <v>0.25</v>
      </c>
      <c r="D1062" s="1">
        <f>SUM(_xlfn.XLOOKUP(A1062,'VENDA MES'!A:A,'VENDA MES'!B:B,"0",0),_xlfn.XLOOKUP(MEDIDAS!A1062,'VENDA MES'!E:E,'VENDA MES'!F:F,"0",0),_xlfn.XLOOKUP(A1062,'VENDA MES'!H:H,'VENDA MES'!I:I,"0",0))/90</f>
        <v>0.62222222222222223</v>
      </c>
      <c r="E1062" s="1">
        <f>SUM(_xlfn.XLOOKUP(A1062,'VENDA MES'!A:A,'VENDA MES'!B:B,"0",0),_xlfn.XLOOKUP(MEDIDAS!A1062,'VENDA MES'!E:E,'VENDA MES'!F:F,"0",0),_xlfn.XLOOKUP(MEDIDAS!A1062,'VENDA MES'!H:H,'VENDA MES'!I:I,"0",0),_xlfn.XLOOKUP(MEDIDAS!A1062,'VENDA MES'!K:K,'VENDA MES'!L:L,"0",0))/120</f>
        <v>0.46666666666666667</v>
      </c>
      <c r="H1062" s="10" t="s">
        <v>1060</v>
      </c>
      <c r="I1062">
        <v>5</v>
      </c>
      <c r="J1062" s="7">
        <v>5</v>
      </c>
      <c r="K1062" s="7">
        <v>10</v>
      </c>
      <c r="L1062">
        <v>12.5</v>
      </c>
    </row>
    <row r="1063" spans="1:12">
      <c r="A1063" t="s">
        <v>1061</v>
      </c>
      <c r="B1063" s="1">
        <f>_xlfn.XLOOKUP(A1063,'VENDA MES'!A:A,'VENDA MES'!B:B,"0",0)/30</f>
        <v>0.66666666666666663</v>
      </c>
      <c r="C1063" s="1">
        <f>SUM(_xlfn.XLOOKUP(A1063,'VENDA MES'!A:A,'VENDA MES'!B:B,0,0),_xlfn.XLOOKUP(A1063,'VENDA MES'!E:E,'VENDA MES'!F:F,"0",0))/60</f>
        <v>0.33333333333333331</v>
      </c>
      <c r="D1063" s="1">
        <f>SUM(_xlfn.XLOOKUP(A1063,'VENDA MES'!A:A,'VENDA MES'!B:B,"0",0),_xlfn.XLOOKUP(MEDIDAS!A1063,'VENDA MES'!E:E,'VENDA MES'!F:F,"0",0),_xlfn.XLOOKUP(A1063,'VENDA MES'!H:H,'VENDA MES'!I:I,"0",0))/90</f>
        <v>0.72222222222222221</v>
      </c>
      <c r="E1063" s="1">
        <f>SUM(_xlfn.XLOOKUP(A1063,'VENDA MES'!A:A,'VENDA MES'!B:B,"0",0),_xlfn.XLOOKUP(MEDIDAS!A1063,'VENDA MES'!E:E,'VENDA MES'!F:F,"0",0),_xlfn.XLOOKUP(MEDIDAS!A1063,'VENDA MES'!H:H,'VENDA MES'!I:I,"0",0),_xlfn.XLOOKUP(MEDIDAS!A1063,'VENDA MES'!K:K,'VENDA MES'!L:L,"0",0))/120</f>
        <v>0.54166666666666663</v>
      </c>
      <c r="H1063" s="10" t="s">
        <v>1061</v>
      </c>
      <c r="I1063">
        <v>36</v>
      </c>
      <c r="J1063" s="7">
        <v>36</v>
      </c>
      <c r="K1063" s="7">
        <v>72</v>
      </c>
      <c r="L1063">
        <v>90</v>
      </c>
    </row>
    <row r="1064" spans="1:12">
      <c r="A1064" t="s">
        <v>1062</v>
      </c>
      <c r="B1064" s="1">
        <f>_xlfn.XLOOKUP(A1064,'VENDA MES'!A:A,'VENDA MES'!B:B,"0",0)/30</f>
        <v>0.9</v>
      </c>
      <c r="C1064" s="1">
        <f>SUM(_xlfn.XLOOKUP(A1064,'VENDA MES'!A:A,'VENDA MES'!B:B,0,0),_xlfn.XLOOKUP(A1064,'VENDA MES'!E:E,'VENDA MES'!F:F,"0",0))/60</f>
        <v>0.45</v>
      </c>
      <c r="D1064" s="1">
        <f>SUM(_xlfn.XLOOKUP(A1064,'VENDA MES'!A:A,'VENDA MES'!B:B,"0",0),_xlfn.XLOOKUP(MEDIDAS!A1064,'VENDA MES'!E:E,'VENDA MES'!F:F,"0",0),_xlfn.XLOOKUP(A1064,'VENDA MES'!H:H,'VENDA MES'!I:I,"0",0))/90</f>
        <v>0.71111111111111114</v>
      </c>
      <c r="E1064" s="1">
        <f>SUM(_xlfn.XLOOKUP(A1064,'VENDA MES'!A:A,'VENDA MES'!B:B,"0",0),_xlfn.XLOOKUP(MEDIDAS!A1064,'VENDA MES'!E:E,'VENDA MES'!F:F,"0",0),_xlfn.XLOOKUP(MEDIDAS!A1064,'VENDA MES'!H:H,'VENDA MES'!I:I,"0",0),_xlfn.XLOOKUP(MEDIDAS!A1064,'VENDA MES'!K:K,'VENDA MES'!L:L,"0",0))/120</f>
        <v>0.53333333333333333</v>
      </c>
      <c r="H1064" s="10" t="s">
        <v>1062</v>
      </c>
      <c r="I1064">
        <v>10</v>
      </c>
      <c r="J1064" s="7">
        <v>10</v>
      </c>
      <c r="K1064" s="7">
        <v>20</v>
      </c>
      <c r="L1064">
        <v>25</v>
      </c>
    </row>
    <row r="1065" spans="1:12">
      <c r="A1065" t="s">
        <v>1063</v>
      </c>
      <c r="B1065" s="1">
        <f>_xlfn.XLOOKUP(A1065,'VENDA MES'!A:A,'VENDA MES'!B:B,"0",0)/30</f>
        <v>0.6</v>
      </c>
      <c r="C1065" s="1">
        <f>SUM(_xlfn.XLOOKUP(A1065,'VENDA MES'!A:A,'VENDA MES'!B:B,0,0),_xlfn.XLOOKUP(A1065,'VENDA MES'!E:E,'VENDA MES'!F:F,"0",0))/60</f>
        <v>0.3</v>
      </c>
      <c r="D1065" s="1">
        <f>SUM(_xlfn.XLOOKUP(A1065,'VENDA MES'!A:A,'VENDA MES'!B:B,"0",0),_xlfn.XLOOKUP(MEDIDAS!A1065,'VENDA MES'!E:E,'VENDA MES'!F:F,"0",0),_xlfn.XLOOKUP(A1065,'VENDA MES'!H:H,'VENDA MES'!I:I,"0",0))/90</f>
        <v>0.68888888888888888</v>
      </c>
      <c r="E1065" s="1">
        <f>SUM(_xlfn.XLOOKUP(A1065,'VENDA MES'!A:A,'VENDA MES'!B:B,"0",0),_xlfn.XLOOKUP(MEDIDAS!A1065,'VENDA MES'!E:E,'VENDA MES'!F:F,"0",0),_xlfn.XLOOKUP(MEDIDAS!A1065,'VENDA MES'!H:H,'VENDA MES'!I:I,"0",0),_xlfn.XLOOKUP(MEDIDAS!A1065,'VENDA MES'!K:K,'VENDA MES'!L:L,"0",0))/120</f>
        <v>0.51666666666666672</v>
      </c>
      <c r="H1065" s="10" t="s">
        <v>1063</v>
      </c>
      <c r="I1065">
        <v>40</v>
      </c>
      <c r="J1065" s="7">
        <v>40</v>
      </c>
      <c r="K1065" s="7">
        <v>80</v>
      </c>
      <c r="L1065">
        <v>100</v>
      </c>
    </row>
    <row r="1066" spans="1:12">
      <c r="A1066" t="s">
        <v>1065</v>
      </c>
      <c r="B1066" s="1">
        <f>_xlfn.XLOOKUP(A1066,'VENDA MES'!A:A,'VENDA MES'!B:B,"0",0)/30</f>
        <v>0.3</v>
      </c>
      <c r="C1066" s="1">
        <f>SUM(_xlfn.XLOOKUP(A1066,'VENDA MES'!A:A,'VENDA MES'!B:B,0,0),_xlfn.XLOOKUP(A1066,'VENDA MES'!E:E,'VENDA MES'!F:F,"0",0))/60</f>
        <v>0.15</v>
      </c>
      <c r="D1066" s="1">
        <f>SUM(_xlfn.XLOOKUP(A1066,'VENDA MES'!A:A,'VENDA MES'!B:B,"0",0),_xlfn.XLOOKUP(MEDIDAS!A1066,'VENDA MES'!E:E,'VENDA MES'!F:F,"0",0),_xlfn.XLOOKUP(A1066,'VENDA MES'!H:H,'VENDA MES'!I:I,"0",0))/90</f>
        <v>0.68888888888888888</v>
      </c>
      <c r="E1066" s="1">
        <f>SUM(_xlfn.XLOOKUP(A1066,'VENDA MES'!A:A,'VENDA MES'!B:B,"0",0),_xlfn.XLOOKUP(MEDIDAS!A1066,'VENDA MES'!E:E,'VENDA MES'!F:F,"0",0),_xlfn.XLOOKUP(MEDIDAS!A1066,'VENDA MES'!H:H,'VENDA MES'!I:I,"0",0),_xlfn.XLOOKUP(MEDIDAS!A1066,'VENDA MES'!K:K,'VENDA MES'!L:L,"0",0))/120</f>
        <v>0.51666666666666672</v>
      </c>
      <c r="H1066" s="10" t="s">
        <v>1065</v>
      </c>
      <c r="I1066">
        <v>14</v>
      </c>
      <c r="J1066" s="7">
        <v>14</v>
      </c>
      <c r="K1066" s="7">
        <v>28</v>
      </c>
      <c r="L1066">
        <v>35</v>
      </c>
    </row>
    <row r="1067" spans="1:12">
      <c r="A1067" t="s">
        <v>1066</v>
      </c>
      <c r="B1067" s="1">
        <f>_xlfn.XLOOKUP(A1067,'VENDA MES'!A:A,'VENDA MES'!B:B,"0",0)/30</f>
        <v>0.4</v>
      </c>
      <c r="C1067" s="1">
        <f>SUM(_xlfn.XLOOKUP(A1067,'VENDA MES'!A:A,'VENDA MES'!B:B,0,0),_xlfn.XLOOKUP(A1067,'VENDA MES'!E:E,'VENDA MES'!F:F,"0",0))/60</f>
        <v>0.2</v>
      </c>
      <c r="D1067" s="1">
        <f>SUM(_xlfn.XLOOKUP(A1067,'VENDA MES'!A:A,'VENDA MES'!B:B,"0",0),_xlfn.XLOOKUP(MEDIDAS!A1067,'VENDA MES'!E:E,'VENDA MES'!F:F,"0",0),_xlfn.XLOOKUP(A1067,'VENDA MES'!H:H,'VENDA MES'!I:I,"0",0))/90</f>
        <v>0.61111111111111116</v>
      </c>
      <c r="E1067" s="1">
        <f>SUM(_xlfn.XLOOKUP(A1067,'VENDA MES'!A:A,'VENDA MES'!B:B,"0",0),_xlfn.XLOOKUP(MEDIDAS!A1067,'VENDA MES'!E:E,'VENDA MES'!F:F,"0",0),_xlfn.XLOOKUP(MEDIDAS!A1067,'VENDA MES'!H:H,'VENDA MES'!I:I,"0",0),_xlfn.XLOOKUP(MEDIDAS!A1067,'VENDA MES'!K:K,'VENDA MES'!L:L,"0",0))/120</f>
        <v>0.45833333333333331</v>
      </c>
      <c r="H1067" s="10" t="s">
        <v>1066</v>
      </c>
      <c r="I1067">
        <v>24</v>
      </c>
      <c r="J1067" s="7">
        <v>24</v>
      </c>
      <c r="K1067" s="7">
        <v>48</v>
      </c>
      <c r="L1067">
        <v>60</v>
      </c>
    </row>
    <row r="1068" spans="1:12">
      <c r="A1068" t="s">
        <v>1067</v>
      </c>
      <c r="B1068" s="1">
        <f>_xlfn.XLOOKUP(A1068,'VENDA MES'!A:A,'VENDA MES'!B:B,"0",0)/30</f>
        <v>0.4</v>
      </c>
      <c r="C1068" s="1">
        <f>SUM(_xlfn.XLOOKUP(A1068,'VENDA MES'!A:A,'VENDA MES'!B:B,0,0),_xlfn.XLOOKUP(A1068,'VENDA MES'!E:E,'VENDA MES'!F:F,"0",0))/60</f>
        <v>0.2</v>
      </c>
      <c r="D1068" s="1">
        <f>SUM(_xlfn.XLOOKUP(A1068,'VENDA MES'!A:A,'VENDA MES'!B:B,"0",0),_xlfn.XLOOKUP(MEDIDAS!A1068,'VENDA MES'!E:E,'VENDA MES'!F:F,"0",0),_xlfn.XLOOKUP(A1068,'VENDA MES'!H:H,'VENDA MES'!I:I,"0",0))/90</f>
        <v>0.6333333333333333</v>
      </c>
      <c r="E1068" s="1">
        <f>SUM(_xlfn.XLOOKUP(A1068,'VENDA MES'!A:A,'VENDA MES'!B:B,"0",0),_xlfn.XLOOKUP(MEDIDAS!A1068,'VENDA MES'!E:E,'VENDA MES'!F:F,"0",0),_xlfn.XLOOKUP(MEDIDAS!A1068,'VENDA MES'!H:H,'VENDA MES'!I:I,"0",0),_xlfn.XLOOKUP(MEDIDAS!A1068,'VENDA MES'!K:K,'VENDA MES'!L:L,"0",0))/120</f>
        <v>0.47499999999999998</v>
      </c>
      <c r="H1068" s="10" t="s">
        <v>1067</v>
      </c>
      <c r="I1068">
        <v>50</v>
      </c>
      <c r="J1068" s="7">
        <v>50</v>
      </c>
      <c r="K1068" s="7">
        <v>100</v>
      </c>
      <c r="L1068">
        <v>125</v>
      </c>
    </row>
    <row r="1069" spans="1:12">
      <c r="A1069" t="s">
        <v>1068</v>
      </c>
      <c r="B1069" s="1">
        <f>_xlfn.XLOOKUP(A1069,'VENDA MES'!A:A,'VENDA MES'!B:B,"0",0)/30</f>
        <v>0.76666666666666672</v>
      </c>
      <c r="C1069" s="1">
        <f>SUM(_xlfn.XLOOKUP(A1069,'VENDA MES'!A:A,'VENDA MES'!B:B,0,0),_xlfn.XLOOKUP(A1069,'VENDA MES'!E:E,'VENDA MES'!F:F,"0",0))/60</f>
        <v>0.38333333333333336</v>
      </c>
      <c r="D1069" s="1">
        <f>SUM(_xlfn.XLOOKUP(A1069,'VENDA MES'!A:A,'VENDA MES'!B:B,"0",0),_xlfn.XLOOKUP(MEDIDAS!A1069,'VENDA MES'!E:E,'VENDA MES'!F:F,"0",0),_xlfn.XLOOKUP(A1069,'VENDA MES'!H:H,'VENDA MES'!I:I,"0",0))/90</f>
        <v>0.82222222222222219</v>
      </c>
      <c r="E1069" s="1">
        <f>SUM(_xlfn.XLOOKUP(A1069,'VENDA MES'!A:A,'VENDA MES'!B:B,"0",0),_xlfn.XLOOKUP(MEDIDAS!A1069,'VENDA MES'!E:E,'VENDA MES'!F:F,"0",0),_xlfn.XLOOKUP(MEDIDAS!A1069,'VENDA MES'!H:H,'VENDA MES'!I:I,"0",0),_xlfn.XLOOKUP(MEDIDAS!A1069,'VENDA MES'!K:K,'VENDA MES'!L:L,"0",0))/120</f>
        <v>0.6166666666666667</v>
      </c>
      <c r="H1069" s="10" t="s">
        <v>1068</v>
      </c>
      <c r="I1069">
        <v>5</v>
      </c>
      <c r="J1069" s="7">
        <v>5</v>
      </c>
      <c r="K1069" s="7">
        <v>10</v>
      </c>
      <c r="L1069">
        <v>12.5</v>
      </c>
    </row>
    <row r="1070" spans="1:12">
      <c r="A1070" t="s">
        <v>1069</v>
      </c>
      <c r="B1070" s="1">
        <f>_xlfn.XLOOKUP(A1070,'VENDA MES'!A:A,'VENDA MES'!B:B,"0",0)/30</f>
        <v>0.36666666666666664</v>
      </c>
      <c r="C1070" s="1">
        <f>SUM(_xlfn.XLOOKUP(A1070,'VENDA MES'!A:A,'VENDA MES'!B:B,0,0),_xlfn.XLOOKUP(A1070,'VENDA MES'!E:E,'VENDA MES'!F:F,"0",0))/60</f>
        <v>0.18333333333333332</v>
      </c>
      <c r="D1070" s="1">
        <f>SUM(_xlfn.XLOOKUP(A1070,'VENDA MES'!A:A,'VENDA MES'!B:B,"0",0),_xlfn.XLOOKUP(MEDIDAS!A1070,'VENDA MES'!E:E,'VENDA MES'!F:F,"0",0),_xlfn.XLOOKUP(A1070,'VENDA MES'!H:H,'VENDA MES'!I:I,"0",0))/90</f>
        <v>0.56666666666666665</v>
      </c>
      <c r="E1070" s="1">
        <f>SUM(_xlfn.XLOOKUP(A1070,'VENDA MES'!A:A,'VENDA MES'!B:B,"0",0),_xlfn.XLOOKUP(MEDIDAS!A1070,'VENDA MES'!E:E,'VENDA MES'!F:F,"0",0),_xlfn.XLOOKUP(MEDIDAS!A1070,'VENDA MES'!H:H,'VENDA MES'!I:I,"0",0),_xlfn.XLOOKUP(MEDIDAS!A1070,'VENDA MES'!K:K,'VENDA MES'!L:L,"0",0))/120</f>
        <v>0.42499999999999999</v>
      </c>
      <c r="H1070" s="10" t="s">
        <v>1069</v>
      </c>
      <c r="I1070">
        <v>24</v>
      </c>
      <c r="J1070" s="7">
        <v>24</v>
      </c>
      <c r="K1070" s="7">
        <v>48</v>
      </c>
      <c r="L1070">
        <v>60</v>
      </c>
    </row>
    <row r="1071" spans="1:12">
      <c r="A1071" t="s">
        <v>1070</v>
      </c>
      <c r="B1071" s="1">
        <f>_xlfn.XLOOKUP(A1071,'VENDA MES'!A:A,'VENDA MES'!B:B,"0",0)/30</f>
        <v>1.2</v>
      </c>
      <c r="C1071" s="1">
        <f>SUM(_xlfn.XLOOKUP(A1071,'VENDA MES'!A:A,'VENDA MES'!B:B,0,0),_xlfn.XLOOKUP(A1071,'VENDA MES'!E:E,'VENDA MES'!F:F,"0",0))/60</f>
        <v>0.6</v>
      </c>
      <c r="D1071" s="1">
        <f>SUM(_xlfn.XLOOKUP(A1071,'VENDA MES'!A:A,'VENDA MES'!B:B,"0",0),_xlfn.XLOOKUP(MEDIDAS!A1071,'VENDA MES'!E:E,'VENDA MES'!F:F,"0",0),_xlfn.XLOOKUP(A1071,'VENDA MES'!H:H,'VENDA MES'!I:I,"0",0))/90</f>
        <v>0.76666666666666672</v>
      </c>
      <c r="E1071" s="1">
        <f>SUM(_xlfn.XLOOKUP(A1071,'VENDA MES'!A:A,'VENDA MES'!B:B,"0",0),_xlfn.XLOOKUP(MEDIDAS!A1071,'VENDA MES'!E:E,'VENDA MES'!F:F,"0",0),_xlfn.XLOOKUP(MEDIDAS!A1071,'VENDA MES'!H:H,'VENDA MES'!I:I,"0",0),_xlfn.XLOOKUP(MEDIDAS!A1071,'VENDA MES'!K:K,'VENDA MES'!L:L,"0",0))/120</f>
        <v>0.57499999999999996</v>
      </c>
      <c r="H1071" s="10" t="s">
        <v>1070</v>
      </c>
      <c r="I1071">
        <v>4</v>
      </c>
      <c r="J1071" s="7">
        <v>4</v>
      </c>
      <c r="K1071" s="7">
        <v>8</v>
      </c>
      <c r="L1071">
        <v>10</v>
      </c>
    </row>
    <row r="1072" spans="1:12">
      <c r="A1072" t="s">
        <v>1071</v>
      </c>
      <c r="B1072" s="1">
        <f>_xlfn.XLOOKUP(A1072,'VENDA MES'!A:A,'VENDA MES'!B:B,"0",0)/30</f>
        <v>0.9</v>
      </c>
      <c r="C1072" s="1">
        <f>SUM(_xlfn.XLOOKUP(A1072,'VENDA MES'!A:A,'VENDA MES'!B:B,0,0),_xlfn.XLOOKUP(A1072,'VENDA MES'!E:E,'VENDA MES'!F:F,"0",0))/60</f>
        <v>0.45</v>
      </c>
      <c r="D1072" s="1">
        <f>SUM(_xlfn.XLOOKUP(A1072,'VENDA MES'!A:A,'VENDA MES'!B:B,"0",0),_xlfn.XLOOKUP(MEDIDAS!A1072,'VENDA MES'!E:E,'VENDA MES'!F:F,"0",0),_xlfn.XLOOKUP(A1072,'VENDA MES'!H:H,'VENDA MES'!I:I,"0",0))/90</f>
        <v>0.82222222222222219</v>
      </c>
      <c r="E1072" s="1">
        <f>SUM(_xlfn.XLOOKUP(A1072,'VENDA MES'!A:A,'VENDA MES'!B:B,"0",0),_xlfn.XLOOKUP(MEDIDAS!A1072,'VENDA MES'!E:E,'VENDA MES'!F:F,"0",0),_xlfn.XLOOKUP(MEDIDAS!A1072,'VENDA MES'!H:H,'VENDA MES'!I:I,"0",0),_xlfn.XLOOKUP(MEDIDAS!A1072,'VENDA MES'!K:K,'VENDA MES'!L:L,"0",0))/120</f>
        <v>0.6166666666666667</v>
      </c>
      <c r="H1072" s="10" t="s">
        <v>1071</v>
      </c>
      <c r="I1072">
        <v>60</v>
      </c>
      <c r="J1072" s="7">
        <v>60</v>
      </c>
      <c r="K1072" s="7">
        <v>120</v>
      </c>
      <c r="L1072">
        <v>150</v>
      </c>
    </row>
    <row r="1073" spans="1:12">
      <c r="A1073" t="s">
        <v>1072</v>
      </c>
      <c r="B1073" s="1">
        <f>_xlfn.XLOOKUP(A1073,'VENDA MES'!A:A,'VENDA MES'!B:B,"0",0)/30</f>
        <v>0.4</v>
      </c>
      <c r="C1073" s="1">
        <f>SUM(_xlfn.XLOOKUP(A1073,'VENDA MES'!A:A,'VENDA MES'!B:B,0,0),_xlfn.XLOOKUP(A1073,'VENDA MES'!E:E,'VENDA MES'!F:F,"0",0))/60</f>
        <v>0.2</v>
      </c>
      <c r="D1073" s="1">
        <f>SUM(_xlfn.XLOOKUP(A1073,'VENDA MES'!A:A,'VENDA MES'!B:B,"0",0),_xlfn.XLOOKUP(MEDIDAS!A1073,'VENDA MES'!E:E,'VENDA MES'!F:F,"0",0),_xlfn.XLOOKUP(A1073,'VENDA MES'!H:H,'VENDA MES'!I:I,"0",0))/90</f>
        <v>0.8</v>
      </c>
      <c r="E1073" s="1">
        <f>SUM(_xlfn.XLOOKUP(A1073,'VENDA MES'!A:A,'VENDA MES'!B:B,"0",0),_xlfn.XLOOKUP(MEDIDAS!A1073,'VENDA MES'!E:E,'VENDA MES'!F:F,"0",0),_xlfn.XLOOKUP(MEDIDAS!A1073,'VENDA MES'!H:H,'VENDA MES'!I:I,"0",0),_xlfn.XLOOKUP(MEDIDAS!A1073,'VENDA MES'!K:K,'VENDA MES'!L:L,"0",0))/120</f>
        <v>0.6</v>
      </c>
      <c r="H1073" s="10" t="s">
        <v>1072</v>
      </c>
      <c r="I1073">
        <v>24</v>
      </c>
      <c r="J1073" s="7">
        <v>24</v>
      </c>
      <c r="K1073" s="7">
        <v>48</v>
      </c>
      <c r="L1073">
        <v>60</v>
      </c>
    </row>
    <row r="1074" spans="1:12">
      <c r="A1074" t="s">
        <v>1073</v>
      </c>
      <c r="B1074" s="1">
        <f>_xlfn.XLOOKUP(A1074,'VENDA MES'!A:A,'VENDA MES'!B:B,"0",0)/30</f>
        <v>0.96666666666666667</v>
      </c>
      <c r="C1074" s="1">
        <f>SUM(_xlfn.XLOOKUP(A1074,'VENDA MES'!A:A,'VENDA MES'!B:B,0,0),_xlfn.XLOOKUP(A1074,'VENDA MES'!E:E,'VENDA MES'!F:F,"0",0))/60</f>
        <v>0.48333333333333334</v>
      </c>
      <c r="D1074" s="1">
        <f>SUM(_xlfn.XLOOKUP(A1074,'VENDA MES'!A:A,'VENDA MES'!B:B,"0",0),_xlfn.XLOOKUP(MEDIDAS!A1074,'VENDA MES'!E:E,'VENDA MES'!F:F,"0",0),_xlfn.XLOOKUP(A1074,'VENDA MES'!H:H,'VENDA MES'!I:I,"0",0))/90</f>
        <v>1.1000000000000001</v>
      </c>
      <c r="E1074" s="1">
        <f>SUM(_xlfn.XLOOKUP(A1074,'VENDA MES'!A:A,'VENDA MES'!B:B,"0",0),_xlfn.XLOOKUP(MEDIDAS!A1074,'VENDA MES'!E:E,'VENDA MES'!F:F,"0",0),_xlfn.XLOOKUP(MEDIDAS!A1074,'VENDA MES'!H:H,'VENDA MES'!I:I,"0",0),_xlfn.XLOOKUP(MEDIDAS!A1074,'VENDA MES'!K:K,'VENDA MES'!L:L,"0",0))/120</f>
        <v>0.82499999999999996</v>
      </c>
      <c r="H1074" s="10" t="s">
        <v>1073</v>
      </c>
      <c r="I1074">
        <v>10</v>
      </c>
      <c r="J1074" s="7">
        <v>10</v>
      </c>
      <c r="K1074" s="7">
        <v>20</v>
      </c>
      <c r="L1074">
        <v>25</v>
      </c>
    </row>
    <row r="1075" spans="1:12">
      <c r="A1075" t="s">
        <v>1074</v>
      </c>
      <c r="B1075" s="1">
        <f>_xlfn.XLOOKUP(A1075,'VENDA MES'!A:A,'VENDA MES'!B:B,"0",0)/30</f>
        <v>0.96666666666666667</v>
      </c>
      <c r="C1075" s="1">
        <f>SUM(_xlfn.XLOOKUP(A1075,'VENDA MES'!A:A,'VENDA MES'!B:B,0,0),_xlfn.XLOOKUP(A1075,'VENDA MES'!E:E,'VENDA MES'!F:F,"0",0))/60</f>
        <v>0.48333333333333334</v>
      </c>
      <c r="D1075" s="1">
        <f>SUM(_xlfn.XLOOKUP(A1075,'VENDA MES'!A:A,'VENDA MES'!B:B,"0",0),_xlfn.XLOOKUP(MEDIDAS!A1075,'VENDA MES'!E:E,'VENDA MES'!F:F,"0",0),_xlfn.XLOOKUP(A1075,'VENDA MES'!H:H,'VENDA MES'!I:I,"0",0))/90</f>
        <v>0.91111111111111109</v>
      </c>
      <c r="E1075" s="1">
        <f>SUM(_xlfn.XLOOKUP(A1075,'VENDA MES'!A:A,'VENDA MES'!B:B,"0",0),_xlfn.XLOOKUP(MEDIDAS!A1075,'VENDA MES'!E:E,'VENDA MES'!F:F,"0",0),_xlfn.XLOOKUP(MEDIDAS!A1075,'VENDA MES'!H:H,'VENDA MES'!I:I,"0",0),_xlfn.XLOOKUP(MEDIDAS!A1075,'VENDA MES'!K:K,'VENDA MES'!L:L,"0",0))/120</f>
        <v>0.68333333333333335</v>
      </c>
      <c r="H1075" s="10" t="s">
        <v>1074</v>
      </c>
      <c r="I1075">
        <v>24</v>
      </c>
      <c r="J1075" s="7">
        <v>24</v>
      </c>
      <c r="K1075" s="7">
        <v>48</v>
      </c>
      <c r="L1075">
        <v>60</v>
      </c>
    </row>
    <row r="1076" spans="1:12">
      <c r="A1076" t="s">
        <v>1076</v>
      </c>
      <c r="B1076" s="1">
        <f>_xlfn.XLOOKUP(A1076,'VENDA MES'!A:A,'VENDA MES'!B:B,"0",0)/30</f>
        <v>0.73333333333333328</v>
      </c>
      <c r="C1076" s="1">
        <f>SUM(_xlfn.XLOOKUP(A1076,'VENDA MES'!A:A,'VENDA MES'!B:B,0,0),_xlfn.XLOOKUP(A1076,'VENDA MES'!E:E,'VENDA MES'!F:F,"0",0))/60</f>
        <v>0.36666666666666664</v>
      </c>
      <c r="D1076" s="1">
        <f>SUM(_xlfn.XLOOKUP(A1076,'VENDA MES'!A:A,'VENDA MES'!B:B,"0",0),_xlfn.XLOOKUP(MEDIDAS!A1076,'VENDA MES'!E:E,'VENDA MES'!F:F,"0",0),_xlfn.XLOOKUP(A1076,'VENDA MES'!H:H,'VENDA MES'!I:I,"0",0))/90</f>
        <v>0.85555555555555551</v>
      </c>
      <c r="E1076" s="1">
        <f>SUM(_xlfn.XLOOKUP(A1076,'VENDA MES'!A:A,'VENDA MES'!B:B,"0",0),_xlfn.XLOOKUP(MEDIDAS!A1076,'VENDA MES'!E:E,'VENDA MES'!F:F,"0",0),_xlfn.XLOOKUP(MEDIDAS!A1076,'VENDA MES'!H:H,'VENDA MES'!I:I,"0",0),_xlfn.XLOOKUP(MEDIDAS!A1076,'VENDA MES'!K:K,'VENDA MES'!L:L,"0",0))/120</f>
        <v>0.64166666666666672</v>
      </c>
      <c r="H1076" s="10" t="s">
        <v>1076</v>
      </c>
      <c r="I1076">
        <v>24</v>
      </c>
      <c r="J1076" s="7">
        <v>24</v>
      </c>
      <c r="K1076" s="7">
        <v>48</v>
      </c>
      <c r="L1076">
        <v>60</v>
      </c>
    </row>
    <row r="1077" spans="1:12">
      <c r="A1077" t="s">
        <v>1077</v>
      </c>
      <c r="B1077" s="1">
        <f>_xlfn.XLOOKUP(A1077,'VENDA MES'!A:A,'VENDA MES'!B:B,"0",0)/30</f>
        <v>0.36666666666666664</v>
      </c>
      <c r="C1077" s="1">
        <f>SUM(_xlfn.XLOOKUP(A1077,'VENDA MES'!A:A,'VENDA MES'!B:B,0,0),_xlfn.XLOOKUP(A1077,'VENDA MES'!E:E,'VENDA MES'!F:F,"0",0))/60</f>
        <v>0.18333333333333332</v>
      </c>
      <c r="D1077" s="1">
        <f>SUM(_xlfn.XLOOKUP(A1077,'VENDA MES'!A:A,'VENDA MES'!B:B,"0",0),_xlfn.XLOOKUP(MEDIDAS!A1077,'VENDA MES'!E:E,'VENDA MES'!F:F,"0",0),_xlfn.XLOOKUP(A1077,'VENDA MES'!H:H,'VENDA MES'!I:I,"0",0))/90</f>
        <v>1.1000000000000001</v>
      </c>
      <c r="E1077" s="1">
        <f>SUM(_xlfn.XLOOKUP(A1077,'VENDA MES'!A:A,'VENDA MES'!B:B,"0",0),_xlfn.XLOOKUP(MEDIDAS!A1077,'VENDA MES'!E:E,'VENDA MES'!F:F,"0",0),_xlfn.XLOOKUP(MEDIDAS!A1077,'VENDA MES'!H:H,'VENDA MES'!I:I,"0",0),_xlfn.XLOOKUP(MEDIDAS!A1077,'VENDA MES'!K:K,'VENDA MES'!L:L,"0",0))/120</f>
        <v>0.82499999999999996</v>
      </c>
      <c r="H1077" s="10" t="s">
        <v>1077</v>
      </c>
      <c r="I1077">
        <v>12</v>
      </c>
      <c r="J1077" s="7">
        <v>12</v>
      </c>
      <c r="K1077" s="7">
        <v>24</v>
      </c>
      <c r="L1077">
        <v>30</v>
      </c>
    </row>
    <row r="1078" spans="1:12">
      <c r="A1078" t="s">
        <v>1078</v>
      </c>
      <c r="B1078" s="1">
        <f>_xlfn.XLOOKUP(A1078,'VENDA MES'!A:A,'VENDA MES'!B:B,"0",0)/30</f>
        <v>0.96666666666666667</v>
      </c>
      <c r="C1078" s="1">
        <f>SUM(_xlfn.XLOOKUP(A1078,'VENDA MES'!A:A,'VENDA MES'!B:B,0,0),_xlfn.XLOOKUP(A1078,'VENDA MES'!E:E,'VENDA MES'!F:F,"0",0))/60</f>
        <v>0.48333333333333334</v>
      </c>
      <c r="D1078" s="1">
        <f>SUM(_xlfn.XLOOKUP(A1078,'VENDA MES'!A:A,'VENDA MES'!B:B,"0",0),_xlfn.XLOOKUP(MEDIDAS!A1078,'VENDA MES'!E:E,'VENDA MES'!F:F,"0",0),_xlfn.XLOOKUP(A1078,'VENDA MES'!H:H,'VENDA MES'!I:I,"0",0))/90</f>
        <v>0.6</v>
      </c>
      <c r="E1078" s="1">
        <f>SUM(_xlfn.XLOOKUP(A1078,'VENDA MES'!A:A,'VENDA MES'!B:B,"0",0),_xlfn.XLOOKUP(MEDIDAS!A1078,'VENDA MES'!E:E,'VENDA MES'!F:F,"0",0),_xlfn.XLOOKUP(MEDIDAS!A1078,'VENDA MES'!H:H,'VENDA MES'!I:I,"0",0),_xlfn.XLOOKUP(MEDIDAS!A1078,'VENDA MES'!K:K,'VENDA MES'!L:L,"0",0))/120</f>
        <v>0.45</v>
      </c>
      <c r="H1078" s="10" t="s">
        <v>1078</v>
      </c>
      <c r="I1078">
        <v>24</v>
      </c>
      <c r="J1078" s="7">
        <v>24</v>
      </c>
      <c r="K1078" s="7">
        <v>48</v>
      </c>
      <c r="L1078">
        <v>60</v>
      </c>
    </row>
    <row r="1079" spans="1:12">
      <c r="A1079" t="s">
        <v>1079</v>
      </c>
      <c r="B1079" s="1">
        <f>_xlfn.XLOOKUP(A1079,'VENDA MES'!A:A,'VENDA MES'!B:B,"0",0)/30</f>
        <v>0.76666666666666672</v>
      </c>
      <c r="C1079" s="1">
        <f>SUM(_xlfn.XLOOKUP(A1079,'VENDA MES'!A:A,'VENDA MES'!B:B,0,0),_xlfn.XLOOKUP(A1079,'VENDA MES'!E:E,'VENDA MES'!F:F,"0",0))/60</f>
        <v>0.38333333333333336</v>
      </c>
      <c r="D1079" s="1">
        <f>SUM(_xlfn.XLOOKUP(A1079,'VENDA MES'!A:A,'VENDA MES'!B:B,"0",0),_xlfn.XLOOKUP(MEDIDAS!A1079,'VENDA MES'!E:E,'VENDA MES'!F:F,"0",0),_xlfn.XLOOKUP(A1079,'VENDA MES'!H:H,'VENDA MES'!I:I,"0",0))/90</f>
        <v>0.5</v>
      </c>
      <c r="E1079" s="1">
        <f>SUM(_xlfn.XLOOKUP(A1079,'VENDA MES'!A:A,'VENDA MES'!B:B,"0",0),_xlfn.XLOOKUP(MEDIDAS!A1079,'VENDA MES'!E:E,'VENDA MES'!F:F,"0",0),_xlfn.XLOOKUP(MEDIDAS!A1079,'VENDA MES'!H:H,'VENDA MES'!I:I,"0",0),_xlfn.XLOOKUP(MEDIDAS!A1079,'VENDA MES'!K:K,'VENDA MES'!L:L,"0",0))/120</f>
        <v>0.375</v>
      </c>
      <c r="H1079" s="10" t="s">
        <v>1079</v>
      </c>
      <c r="I1079">
        <v>40</v>
      </c>
      <c r="J1079" s="7">
        <v>40</v>
      </c>
      <c r="K1079" s="7">
        <v>80</v>
      </c>
      <c r="L1079">
        <v>100</v>
      </c>
    </row>
    <row r="1080" spans="1:12">
      <c r="A1080" t="s">
        <v>1080</v>
      </c>
      <c r="B1080" s="1">
        <f>_xlfn.XLOOKUP(A1080,'VENDA MES'!A:A,'VENDA MES'!B:B,"0",0)/30</f>
        <v>0.43333333333333335</v>
      </c>
      <c r="C1080" s="1">
        <f>SUM(_xlfn.XLOOKUP(A1080,'VENDA MES'!A:A,'VENDA MES'!B:B,0,0),_xlfn.XLOOKUP(A1080,'VENDA MES'!E:E,'VENDA MES'!F:F,"0",0))/60</f>
        <v>0.21666666666666667</v>
      </c>
      <c r="D1080" s="1">
        <f>SUM(_xlfn.XLOOKUP(A1080,'VENDA MES'!A:A,'VENDA MES'!B:B,"0",0),_xlfn.XLOOKUP(MEDIDAS!A1080,'VENDA MES'!E:E,'VENDA MES'!F:F,"0",0),_xlfn.XLOOKUP(A1080,'VENDA MES'!H:H,'VENDA MES'!I:I,"0",0))/90</f>
        <v>0.27777777777777779</v>
      </c>
      <c r="E1080" s="1">
        <f>SUM(_xlfn.XLOOKUP(A1080,'VENDA MES'!A:A,'VENDA MES'!B:B,"0",0),_xlfn.XLOOKUP(MEDIDAS!A1080,'VENDA MES'!E:E,'VENDA MES'!F:F,"0",0),_xlfn.XLOOKUP(MEDIDAS!A1080,'VENDA MES'!H:H,'VENDA MES'!I:I,"0",0),_xlfn.XLOOKUP(MEDIDAS!A1080,'VENDA MES'!K:K,'VENDA MES'!L:L,"0",0))/120</f>
        <v>0.20833333333333334</v>
      </c>
      <c r="H1080" s="10" t="s">
        <v>1080</v>
      </c>
      <c r="I1080">
        <v>10</v>
      </c>
      <c r="J1080" s="7">
        <v>10</v>
      </c>
      <c r="K1080" s="7">
        <v>20</v>
      </c>
      <c r="L1080">
        <v>25</v>
      </c>
    </row>
    <row r="1081" spans="1:12">
      <c r="A1081" t="s">
        <v>1081</v>
      </c>
      <c r="B1081" s="1">
        <f>_xlfn.XLOOKUP(A1081,'VENDA MES'!A:A,'VENDA MES'!B:B,"0",0)/30</f>
        <v>0.73333333333333328</v>
      </c>
      <c r="C1081" s="1">
        <f>SUM(_xlfn.XLOOKUP(A1081,'VENDA MES'!A:A,'VENDA MES'!B:B,0,0),_xlfn.XLOOKUP(A1081,'VENDA MES'!E:E,'VENDA MES'!F:F,"0",0))/60</f>
        <v>0.36666666666666664</v>
      </c>
      <c r="D1081" s="1">
        <f>SUM(_xlfn.XLOOKUP(A1081,'VENDA MES'!A:A,'VENDA MES'!B:B,"0",0),_xlfn.XLOOKUP(MEDIDAS!A1081,'VENDA MES'!E:E,'VENDA MES'!F:F,"0",0),_xlfn.XLOOKUP(A1081,'VENDA MES'!H:H,'VENDA MES'!I:I,"0",0))/90</f>
        <v>0.77777777777777779</v>
      </c>
      <c r="E1081" s="1">
        <f>SUM(_xlfn.XLOOKUP(A1081,'VENDA MES'!A:A,'VENDA MES'!B:B,"0",0),_xlfn.XLOOKUP(MEDIDAS!A1081,'VENDA MES'!E:E,'VENDA MES'!F:F,"0",0),_xlfn.XLOOKUP(MEDIDAS!A1081,'VENDA MES'!H:H,'VENDA MES'!I:I,"0",0),_xlfn.XLOOKUP(MEDIDAS!A1081,'VENDA MES'!K:K,'VENDA MES'!L:L,"0",0))/120</f>
        <v>0.58333333333333337</v>
      </c>
      <c r="H1081" s="10" t="s">
        <v>1081</v>
      </c>
      <c r="I1081">
        <v>10</v>
      </c>
      <c r="J1081" s="7">
        <v>10</v>
      </c>
      <c r="K1081" s="7">
        <v>20</v>
      </c>
      <c r="L1081">
        <v>25</v>
      </c>
    </row>
    <row r="1082" spans="1:12">
      <c r="A1082" t="s">
        <v>1082</v>
      </c>
      <c r="B1082" s="1">
        <f>_xlfn.XLOOKUP(A1082,'VENDA MES'!A:A,'VENDA MES'!B:B,"0",0)/30</f>
        <v>0.46666666666666667</v>
      </c>
      <c r="C1082" s="1">
        <f>SUM(_xlfn.XLOOKUP(A1082,'VENDA MES'!A:A,'VENDA MES'!B:B,0,0),_xlfn.XLOOKUP(A1082,'VENDA MES'!E:E,'VENDA MES'!F:F,"0",0))/60</f>
        <v>0.23333333333333334</v>
      </c>
      <c r="D1082" s="1">
        <f>SUM(_xlfn.XLOOKUP(A1082,'VENDA MES'!A:A,'VENDA MES'!B:B,"0",0),_xlfn.XLOOKUP(MEDIDAS!A1082,'VENDA MES'!E:E,'VENDA MES'!F:F,"0",0),_xlfn.XLOOKUP(A1082,'VENDA MES'!H:H,'VENDA MES'!I:I,"0",0))/90</f>
        <v>0.97777777777777775</v>
      </c>
      <c r="E1082" s="1">
        <f>SUM(_xlfn.XLOOKUP(A1082,'VENDA MES'!A:A,'VENDA MES'!B:B,"0",0),_xlfn.XLOOKUP(MEDIDAS!A1082,'VENDA MES'!E:E,'VENDA MES'!F:F,"0",0),_xlfn.XLOOKUP(MEDIDAS!A1082,'VENDA MES'!H:H,'VENDA MES'!I:I,"0",0),_xlfn.XLOOKUP(MEDIDAS!A1082,'VENDA MES'!K:K,'VENDA MES'!L:L,"0",0))/120</f>
        <v>0.73333333333333328</v>
      </c>
      <c r="H1082" s="10" t="s">
        <v>1082</v>
      </c>
      <c r="I1082">
        <v>16</v>
      </c>
      <c r="J1082" s="7">
        <v>16</v>
      </c>
      <c r="K1082" s="7">
        <v>32</v>
      </c>
      <c r="L1082">
        <v>40</v>
      </c>
    </row>
    <row r="1083" spans="1:12">
      <c r="A1083" t="s">
        <v>1083</v>
      </c>
      <c r="B1083" s="1">
        <f>_xlfn.XLOOKUP(A1083,'VENDA MES'!A:A,'VENDA MES'!B:B,"0",0)/30</f>
        <v>0.93333333333333335</v>
      </c>
      <c r="C1083" s="1">
        <f>SUM(_xlfn.XLOOKUP(A1083,'VENDA MES'!A:A,'VENDA MES'!B:B,0,0),_xlfn.XLOOKUP(A1083,'VENDA MES'!E:E,'VENDA MES'!F:F,"0",0))/60</f>
        <v>0.46666666666666667</v>
      </c>
      <c r="D1083" s="1">
        <f>SUM(_xlfn.XLOOKUP(A1083,'VENDA MES'!A:A,'VENDA MES'!B:B,"0",0),_xlfn.XLOOKUP(MEDIDAS!A1083,'VENDA MES'!E:E,'VENDA MES'!F:F,"0",0),_xlfn.XLOOKUP(A1083,'VENDA MES'!H:H,'VENDA MES'!I:I,"0",0))/90</f>
        <v>0.64444444444444449</v>
      </c>
      <c r="E1083" s="1">
        <f>SUM(_xlfn.XLOOKUP(A1083,'VENDA MES'!A:A,'VENDA MES'!B:B,"0",0),_xlfn.XLOOKUP(MEDIDAS!A1083,'VENDA MES'!E:E,'VENDA MES'!F:F,"0",0),_xlfn.XLOOKUP(MEDIDAS!A1083,'VENDA MES'!H:H,'VENDA MES'!I:I,"0",0),_xlfn.XLOOKUP(MEDIDAS!A1083,'VENDA MES'!K:K,'VENDA MES'!L:L,"0",0))/120</f>
        <v>0.48333333333333334</v>
      </c>
      <c r="H1083" s="10" t="s">
        <v>1083</v>
      </c>
      <c r="I1083">
        <v>60</v>
      </c>
      <c r="J1083" s="7">
        <v>60</v>
      </c>
      <c r="K1083" s="7">
        <v>120</v>
      </c>
      <c r="L1083">
        <v>150</v>
      </c>
    </row>
    <row r="1084" spans="1:12">
      <c r="A1084" t="s">
        <v>1084</v>
      </c>
      <c r="B1084" s="1">
        <f>_xlfn.XLOOKUP(A1084,'VENDA MES'!A:A,'VENDA MES'!B:B,"0",0)/30</f>
        <v>0.33333333333333331</v>
      </c>
      <c r="C1084" s="1">
        <f>SUM(_xlfn.XLOOKUP(A1084,'VENDA MES'!A:A,'VENDA MES'!B:B,0,0),_xlfn.XLOOKUP(A1084,'VENDA MES'!E:E,'VENDA MES'!F:F,"0",0))/60</f>
        <v>0.16666666666666666</v>
      </c>
      <c r="D1084" s="1">
        <f>SUM(_xlfn.XLOOKUP(A1084,'VENDA MES'!A:A,'VENDA MES'!B:B,"0",0),_xlfn.XLOOKUP(MEDIDAS!A1084,'VENDA MES'!E:E,'VENDA MES'!F:F,"0",0),_xlfn.XLOOKUP(A1084,'VENDA MES'!H:H,'VENDA MES'!I:I,"0",0))/90</f>
        <v>0.32222222222222224</v>
      </c>
      <c r="E1084" s="1">
        <f>SUM(_xlfn.XLOOKUP(A1084,'VENDA MES'!A:A,'VENDA MES'!B:B,"0",0),_xlfn.XLOOKUP(MEDIDAS!A1084,'VENDA MES'!E:E,'VENDA MES'!F:F,"0",0),_xlfn.XLOOKUP(MEDIDAS!A1084,'VENDA MES'!H:H,'VENDA MES'!I:I,"0",0),_xlfn.XLOOKUP(MEDIDAS!A1084,'VENDA MES'!K:K,'VENDA MES'!L:L,"0",0))/120</f>
        <v>0.24166666666666667</v>
      </c>
      <c r="H1084" s="10" t="s">
        <v>1084</v>
      </c>
      <c r="I1084">
        <v>14</v>
      </c>
      <c r="J1084" s="7">
        <v>14</v>
      </c>
      <c r="K1084" s="7">
        <v>28</v>
      </c>
      <c r="L1084">
        <v>35</v>
      </c>
    </row>
    <row r="1085" spans="1:12">
      <c r="A1085" t="s">
        <v>1085</v>
      </c>
      <c r="B1085" s="1">
        <f>_xlfn.XLOOKUP(A1085,'VENDA MES'!A:A,'VENDA MES'!B:B,"0",0)/30</f>
        <v>0.8</v>
      </c>
      <c r="C1085" s="1">
        <f>SUM(_xlfn.XLOOKUP(A1085,'VENDA MES'!A:A,'VENDA MES'!B:B,0,0),_xlfn.XLOOKUP(A1085,'VENDA MES'!E:E,'VENDA MES'!F:F,"0",0))/60</f>
        <v>0.4</v>
      </c>
      <c r="D1085" s="1">
        <f>SUM(_xlfn.XLOOKUP(A1085,'VENDA MES'!A:A,'VENDA MES'!B:B,"0",0),_xlfn.XLOOKUP(MEDIDAS!A1085,'VENDA MES'!E:E,'VENDA MES'!F:F,"0",0),_xlfn.XLOOKUP(A1085,'VENDA MES'!H:H,'VENDA MES'!I:I,"0",0))/90</f>
        <v>0.7</v>
      </c>
      <c r="E1085" s="1">
        <f>SUM(_xlfn.XLOOKUP(A1085,'VENDA MES'!A:A,'VENDA MES'!B:B,"0",0),_xlfn.XLOOKUP(MEDIDAS!A1085,'VENDA MES'!E:E,'VENDA MES'!F:F,"0",0),_xlfn.XLOOKUP(MEDIDAS!A1085,'VENDA MES'!H:H,'VENDA MES'!I:I,"0",0),_xlfn.XLOOKUP(MEDIDAS!A1085,'VENDA MES'!K:K,'VENDA MES'!L:L,"0",0))/120</f>
        <v>0.52500000000000002</v>
      </c>
      <c r="H1085" s="10" t="s">
        <v>1085</v>
      </c>
      <c r="I1085">
        <v>10</v>
      </c>
      <c r="J1085" s="7">
        <v>10</v>
      </c>
      <c r="K1085" s="7">
        <v>20</v>
      </c>
      <c r="L1085">
        <v>25</v>
      </c>
    </row>
    <row r="1086" spans="1:12">
      <c r="A1086" t="s">
        <v>1087</v>
      </c>
      <c r="B1086" s="1">
        <f>_xlfn.XLOOKUP(A1086,'VENDA MES'!A:A,'VENDA MES'!B:B,"0",0)/30</f>
        <v>0.6</v>
      </c>
      <c r="C1086" s="1">
        <f>SUM(_xlfn.XLOOKUP(A1086,'VENDA MES'!A:A,'VENDA MES'!B:B,0,0),_xlfn.XLOOKUP(A1086,'VENDA MES'!E:E,'VENDA MES'!F:F,"0",0))/60</f>
        <v>0.3</v>
      </c>
      <c r="D1086" s="1">
        <f>SUM(_xlfn.XLOOKUP(A1086,'VENDA MES'!A:A,'VENDA MES'!B:B,"0",0),_xlfn.XLOOKUP(MEDIDAS!A1086,'VENDA MES'!E:E,'VENDA MES'!F:F,"0",0),_xlfn.XLOOKUP(A1086,'VENDA MES'!H:H,'VENDA MES'!I:I,"0",0))/90</f>
        <v>0.6</v>
      </c>
      <c r="E1086" s="1">
        <f>SUM(_xlfn.XLOOKUP(A1086,'VENDA MES'!A:A,'VENDA MES'!B:B,"0",0),_xlfn.XLOOKUP(MEDIDAS!A1086,'VENDA MES'!E:E,'VENDA MES'!F:F,"0",0),_xlfn.XLOOKUP(MEDIDAS!A1086,'VENDA MES'!H:H,'VENDA MES'!I:I,"0",0),_xlfn.XLOOKUP(MEDIDAS!A1086,'VENDA MES'!K:K,'VENDA MES'!L:L,"0",0))/120</f>
        <v>0.45</v>
      </c>
      <c r="H1086" s="10" t="s">
        <v>1087</v>
      </c>
      <c r="I1086">
        <v>60</v>
      </c>
      <c r="J1086" s="7">
        <v>60</v>
      </c>
      <c r="K1086" s="7">
        <v>120</v>
      </c>
      <c r="L1086">
        <v>150</v>
      </c>
    </row>
    <row r="1087" spans="1:12">
      <c r="A1087" t="s">
        <v>1088</v>
      </c>
      <c r="B1087" s="1">
        <f>_xlfn.XLOOKUP(A1087,'VENDA MES'!A:A,'VENDA MES'!B:B,"0",0)/30</f>
        <v>1.2</v>
      </c>
      <c r="C1087" s="1">
        <f>SUM(_xlfn.XLOOKUP(A1087,'VENDA MES'!A:A,'VENDA MES'!B:B,0,0),_xlfn.XLOOKUP(A1087,'VENDA MES'!E:E,'VENDA MES'!F:F,"0",0))/60</f>
        <v>0.6</v>
      </c>
      <c r="D1087" s="1">
        <f>SUM(_xlfn.XLOOKUP(A1087,'VENDA MES'!A:A,'VENDA MES'!B:B,"0",0),_xlfn.XLOOKUP(MEDIDAS!A1087,'VENDA MES'!E:E,'VENDA MES'!F:F,"0",0),_xlfn.XLOOKUP(A1087,'VENDA MES'!H:H,'VENDA MES'!I:I,"0",0))/90</f>
        <v>1.3222222222222222</v>
      </c>
      <c r="E1087" s="1">
        <f>SUM(_xlfn.XLOOKUP(A1087,'VENDA MES'!A:A,'VENDA MES'!B:B,"0",0),_xlfn.XLOOKUP(MEDIDAS!A1087,'VENDA MES'!E:E,'VENDA MES'!F:F,"0",0),_xlfn.XLOOKUP(MEDIDAS!A1087,'VENDA MES'!H:H,'VENDA MES'!I:I,"0",0),_xlfn.XLOOKUP(MEDIDAS!A1087,'VENDA MES'!K:K,'VENDA MES'!L:L,"0",0))/120</f>
        <v>0.9916666666666667</v>
      </c>
      <c r="H1087" s="10" t="s">
        <v>1088</v>
      </c>
      <c r="I1087">
        <v>60</v>
      </c>
      <c r="J1087" s="7">
        <v>60</v>
      </c>
      <c r="K1087" s="7">
        <v>120</v>
      </c>
      <c r="L1087">
        <v>150</v>
      </c>
    </row>
    <row r="1088" spans="1:12">
      <c r="A1088" t="s">
        <v>1089</v>
      </c>
      <c r="B1088" s="1">
        <f>_xlfn.XLOOKUP(A1088,'VENDA MES'!A:A,'VENDA MES'!B:B,"0",0)/30</f>
        <v>0.46666666666666667</v>
      </c>
      <c r="C1088" s="1">
        <f>SUM(_xlfn.XLOOKUP(A1088,'VENDA MES'!A:A,'VENDA MES'!B:B,0,0),_xlfn.XLOOKUP(A1088,'VENDA MES'!E:E,'VENDA MES'!F:F,"0",0))/60</f>
        <v>0.23333333333333334</v>
      </c>
      <c r="D1088" s="1">
        <f>SUM(_xlfn.XLOOKUP(A1088,'VENDA MES'!A:A,'VENDA MES'!B:B,"0",0),_xlfn.XLOOKUP(MEDIDAS!A1088,'VENDA MES'!E:E,'VENDA MES'!F:F,"0",0),_xlfn.XLOOKUP(A1088,'VENDA MES'!H:H,'VENDA MES'!I:I,"0",0))/90</f>
        <v>0.84444444444444444</v>
      </c>
      <c r="E1088" s="1">
        <f>SUM(_xlfn.XLOOKUP(A1088,'VENDA MES'!A:A,'VENDA MES'!B:B,"0",0),_xlfn.XLOOKUP(MEDIDAS!A1088,'VENDA MES'!E:E,'VENDA MES'!F:F,"0",0),_xlfn.XLOOKUP(MEDIDAS!A1088,'VENDA MES'!H:H,'VENDA MES'!I:I,"0",0),_xlfn.XLOOKUP(MEDIDAS!A1088,'VENDA MES'!K:K,'VENDA MES'!L:L,"0",0))/120</f>
        <v>0.6333333333333333</v>
      </c>
      <c r="H1088" s="10" t="s">
        <v>1089</v>
      </c>
      <c r="I1088">
        <v>12</v>
      </c>
      <c r="J1088" s="7">
        <v>12</v>
      </c>
      <c r="K1088" s="7">
        <v>24</v>
      </c>
      <c r="L1088">
        <v>30</v>
      </c>
    </row>
    <row r="1089" spans="1:12">
      <c r="A1089" t="s">
        <v>1090</v>
      </c>
      <c r="B1089" s="1">
        <f>_xlfn.XLOOKUP(A1089,'VENDA MES'!A:A,'VENDA MES'!B:B,"0",0)/30</f>
        <v>0.5</v>
      </c>
      <c r="C1089" s="1">
        <f>SUM(_xlfn.XLOOKUP(A1089,'VENDA MES'!A:A,'VENDA MES'!B:B,0,0),_xlfn.XLOOKUP(A1089,'VENDA MES'!E:E,'VENDA MES'!F:F,"0",0))/60</f>
        <v>0.25</v>
      </c>
      <c r="D1089" s="1">
        <f>SUM(_xlfn.XLOOKUP(A1089,'VENDA MES'!A:A,'VENDA MES'!B:B,"0",0),_xlfn.XLOOKUP(MEDIDAS!A1089,'VENDA MES'!E:E,'VENDA MES'!F:F,"0",0),_xlfn.XLOOKUP(A1089,'VENDA MES'!H:H,'VENDA MES'!I:I,"0",0))/90</f>
        <v>0.48888888888888887</v>
      </c>
      <c r="E1089" s="1">
        <f>SUM(_xlfn.XLOOKUP(A1089,'VENDA MES'!A:A,'VENDA MES'!B:B,"0",0),_xlfn.XLOOKUP(MEDIDAS!A1089,'VENDA MES'!E:E,'VENDA MES'!F:F,"0",0),_xlfn.XLOOKUP(MEDIDAS!A1089,'VENDA MES'!H:H,'VENDA MES'!I:I,"0",0),_xlfn.XLOOKUP(MEDIDAS!A1089,'VENDA MES'!K:K,'VENDA MES'!L:L,"0",0))/120</f>
        <v>0.36666666666666664</v>
      </c>
      <c r="H1089" s="10" t="s">
        <v>1090</v>
      </c>
      <c r="I1089">
        <v>14</v>
      </c>
      <c r="J1089" s="7">
        <v>14</v>
      </c>
      <c r="K1089" s="7">
        <v>28</v>
      </c>
      <c r="L1089">
        <v>35</v>
      </c>
    </row>
    <row r="1090" spans="1:12">
      <c r="A1090" t="s">
        <v>1091</v>
      </c>
      <c r="B1090" s="1">
        <f>_xlfn.XLOOKUP(A1090,'VENDA MES'!A:A,'VENDA MES'!B:B,"0",0)/30</f>
        <v>0.33333333333333331</v>
      </c>
      <c r="C1090" s="1">
        <f>SUM(_xlfn.XLOOKUP(A1090,'VENDA MES'!A:A,'VENDA MES'!B:B,0,0),_xlfn.XLOOKUP(A1090,'VENDA MES'!E:E,'VENDA MES'!F:F,"0",0))/60</f>
        <v>0.16666666666666666</v>
      </c>
      <c r="D1090" s="1">
        <f>SUM(_xlfn.XLOOKUP(A1090,'VENDA MES'!A:A,'VENDA MES'!B:B,"0",0),_xlfn.XLOOKUP(MEDIDAS!A1090,'VENDA MES'!E:E,'VENDA MES'!F:F,"0",0),_xlfn.XLOOKUP(A1090,'VENDA MES'!H:H,'VENDA MES'!I:I,"0",0))/90</f>
        <v>0.8</v>
      </c>
      <c r="E1090" s="1">
        <f>SUM(_xlfn.XLOOKUP(A1090,'VENDA MES'!A:A,'VENDA MES'!B:B,"0",0),_xlfn.XLOOKUP(MEDIDAS!A1090,'VENDA MES'!E:E,'VENDA MES'!F:F,"0",0),_xlfn.XLOOKUP(MEDIDAS!A1090,'VENDA MES'!H:H,'VENDA MES'!I:I,"0",0),_xlfn.XLOOKUP(MEDIDAS!A1090,'VENDA MES'!K:K,'VENDA MES'!L:L,"0",0))/120</f>
        <v>0.6</v>
      </c>
      <c r="H1090" s="10" t="s">
        <v>1091</v>
      </c>
      <c r="I1090">
        <v>40</v>
      </c>
      <c r="J1090" s="7">
        <v>40</v>
      </c>
      <c r="K1090" s="7">
        <v>80</v>
      </c>
      <c r="L1090">
        <v>100</v>
      </c>
    </row>
    <row r="1091" spans="1:12">
      <c r="A1091" t="s">
        <v>1092</v>
      </c>
      <c r="B1091" s="1">
        <f>_xlfn.XLOOKUP(A1091,'VENDA MES'!A:A,'VENDA MES'!B:B,"0",0)/30</f>
        <v>1.1333333333333333</v>
      </c>
      <c r="C1091" s="1">
        <f>SUM(_xlfn.XLOOKUP(A1091,'VENDA MES'!A:A,'VENDA MES'!B:B,0,0),_xlfn.XLOOKUP(A1091,'VENDA MES'!E:E,'VENDA MES'!F:F,"0",0))/60</f>
        <v>0.56666666666666665</v>
      </c>
      <c r="D1091" s="1">
        <f>SUM(_xlfn.XLOOKUP(A1091,'VENDA MES'!A:A,'VENDA MES'!B:B,"0",0),_xlfn.XLOOKUP(MEDIDAS!A1091,'VENDA MES'!E:E,'VENDA MES'!F:F,"0",0),_xlfn.XLOOKUP(A1091,'VENDA MES'!H:H,'VENDA MES'!I:I,"0",0))/90</f>
        <v>0.88888888888888884</v>
      </c>
      <c r="E1091" s="1">
        <f>SUM(_xlfn.XLOOKUP(A1091,'VENDA MES'!A:A,'VENDA MES'!B:B,"0",0),_xlfn.XLOOKUP(MEDIDAS!A1091,'VENDA MES'!E:E,'VENDA MES'!F:F,"0",0),_xlfn.XLOOKUP(MEDIDAS!A1091,'VENDA MES'!H:H,'VENDA MES'!I:I,"0",0),_xlfn.XLOOKUP(MEDIDAS!A1091,'VENDA MES'!K:K,'VENDA MES'!L:L,"0",0))/120</f>
        <v>0.66666666666666663</v>
      </c>
      <c r="H1091" s="10" t="s">
        <v>1092</v>
      </c>
      <c r="I1091">
        <v>60</v>
      </c>
      <c r="J1091" s="7">
        <v>60</v>
      </c>
      <c r="K1091" s="7">
        <v>120</v>
      </c>
      <c r="L1091">
        <v>150</v>
      </c>
    </row>
    <row r="1092" spans="1:12">
      <c r="A1092" t="s">
        <v>1093</v>
      </c>
      <c r="B1092" s="1">
        <f>_xlfn.XLOOKUP(A1092,'VENDA MES'!A:A,'VENDA MES'!B:B,"0",0)/30</f>
        <v>0.8666666666666667</v>
      </c>
      <c r="C1092" s="1">
        <f>SUM(_xlfn.XLOOKUP(A1092,'VENDA MES'!A:A,'VENDA MES'!B:B,0,0),_xlfn.XLOOKUP(A1092,'VENDA MES'!E:E,'VENDA MES'!F:F,"0",0))/60</f>
        <v>0.43333333333333335</v>
      </c>
      <c r="D1092" s="1">
        <f>SUM(_xlfn.XLOOKUP(A1092,'VENDA MES'!A:A,'VENDA MES'!B:B,"0",0),_xlfn.XLOOKUP(MEDIDAS!A1092,'VENDA MES'!E:E,'VENDA MES'!F:F,"0",0),_xlfn.XLOOKUP(A1092,'VENDA MES'!H:H,'VENDA MES'!I:I,"0",0))/90</f>
        <v>0.85555555555555551</v>
      </c>
      <c r="E1092" s="1">
        <f>SUM(_xlfn.XLOOKUP(A1092,'VENDA MES'!A:A,'VENDA MES'!B:B,"0",0),_xlfn.XLOOKUP(MEDIDAS!A1092,'VENDA MES'!E:E,'VENDA MES'!F:F,"0",0),_xlfn.XLOOKUP(MEDIDAS!A1092,'VENDA MES'!H:H,'VENDA MES'!I:I,"0",0),_xlfn.XLOOKUP(MEDIDAS!A1092,'VENDA MES'!K:K,'VENDA MES'!L:L,"0",0))/120</f>
        <v>0.64166666666666672</v>
      </c>
      <c r="H1092" s="10" t="s">
        <v>1093</v>
      </c>
      <c r="I1092">
        <v>24</v>
      </c>
      <c r="J1092" s="7">
        <v>24</v>
      </c>
      <c r="K1092" s="7">
        <v>48</v>
      </c>
      <c r="L1092">
        <v>60</v>
      </c>
    </row>
    <row r="1093" spans="1:12">
      <c r="A1093" t="s">
        <v>1094</v>
      </c>
      <c r="B1093" s="1">
        <f>_xlfn.XLOOKUP(A1093,'VENDA MES'!A:A,'VENDA MES'!B:B,"0",0)/30</f>
        <v>0.4</v>
      </c>
      <c r="C1093" s="1">
        <f>SUM(_xlfn.XLOOKUP(A1093,'VENDA MES'!A:A,'VENDA MES'!B:B,0,0),_xlfn.XLOOKUP(A1093,'VENDA MES'!E:E,'VENDA MES'!F:F,"0",0))/60</f>
        <v>0.2</v>
      </c>
      <c r="D1093" s="1">
        <f>SUM(_xlfn.XLOOKUP(A1093,'VENDA MES'!A:A,'VENDA MES'!B:B,"0",0),_xlfn.XLOOKUP(MEDIDAS!A1093,'VENDA MES'!E:E,'VENDA MES'!F:F,"0",0),_xlfn.XLOOKUP(A1093,'VENDA MES'!H:H,'VENDA MES'!I:I,"0",0))/90</f>
        <v>0.94444444444444442</v>
      </c>
      <c r="E1093" s="1">
        <f>SUM(_xlfn.XLOOKUP(A1093,'VENDA MES'!A:A,'VENDA MES'!B:B,"0",0),_xlfn.XLOOKUP(MEDIDAS!A1093,'VENDA MES'!E:E,'VENDA MES'!F:F,"0",0),_xlfn.XLOOKUP(MEDIDAS!A1093,'VENDA MES'!H:H,'VENDA MES'!I:I,"0",0),_xlfn.XLOOKUP(MEDIDAS!A1093,'VENDA MES'!K:K,'VENDA MES'!L:L,"0",0))/120</f>
        <v>0.70833333333333337</v>
      </c>
      <c r="H1093" s="10" t="s">
        <v>1094</v>
      </c>
      <c r="I1093">
        <v>10</v>
      </c>
      <c r="J1093" s="7">
        <v>10</v>
      </c>
      <c r="K1093" s="7">
        <v>20</v>
      </c>
      <c r="L1093">
        <v>25</v>
      </c>
    </row>
    <row r="1094" spans="1:12">
      <c r="A1094" t="s">
        <v>1095</v>
      </c>
      <c r="B1094" s="1">
        <f>_xlfn.XLOOKUP(A1094,'VENDA MES'!A:A,'VENDA MES'!B:B,"0",0)/30</f>
        <v>1.2</v>
      </c>
      <c r="C1094" s="1">
        <f>SUM(_xlfn.XLOOKUP(A1094,'VENDA MES'!A:A,'VENDA MES'!B:B,0,0),_xlfn.XLOOKUP(A1094,'VENDA MES'!E:E,'VENDA MES'!F:F,"0",0))/60</f>
        <v>0.6</v>
      </c>
      <c r="D1094" s="1">
        <f>SUM(_xlfn.XLOOKUP(A1094,'VENDA MES'!A:A,'VENDA MES'!B:B,"0",0),_xlfn.XLOOKUP(MEDIDAS!A1094,'VENDA MES'!E:E,'VENDA MES'!F:F,"0",0),_xlfn.XLOOKUP(A1094,'VENDA MES'!H:H,'VENDA MES'!I:I,"0",0))/90</f>
        <v>0.6333333333333333</v>
      </c>
      <c r="E1094" s="1">
        <f>SUM(_xlfn.XLOOKUP(A1094,'VENDA MES'!A:A,'VENDA MES'!B:B,"0",0),_xlfn.XLOOKUP(MEDIDAS!A1094,'VENDA MES'!E:E,'VENDA MES'!F:F,"0",0),_xlfn.XLOOKUP(MEDIDAS!A1094,'VENDA MES'!H:H,'VENDA MES'!I:I,"0",0),_xlfn.XLOOKUP(MEDIDAS!A1094,'VENDA MES'!K:K,'VENDA MES'!L:L,"0",0))/120</f>
        <v>0.47499999999999998</v>
      </c>
      <c r="H1094" s="10" t="s">
        <v>1095</v>
      </c>
      <c r="I1094">
        <v>10</v>
      </c>
      <c r="J1094" s="7">
        <v>10</v>
      </c>
      <c r="K1094" s="7">
        <v>20</v>
      </c>
      <c r="L1094">
        <v>25</v>
      </c>
    </row>
    <row r="1095" spans="1:12">
      <c r="A1095" t="s">
        <v>1096</v>
      </c>
      <c r="B1095" s="1">
        <f>_xlfn.XLOOKUP(A1095,'VENDA MES'!A:A,'VENDA MES'!B:B,"0",0)/30</f>
        <v>0.4</v>
      </c>
      <c r="C1095" s="1">
        <f>SUM(_xlfn.XLOOKUP(A1095,'VENDA MES'!A:A,'VENDA MES'!B:B,0,0),_xlfn.XLOOKUP(A1095,'VENDA MES'!E:E,'VENDA MES'!F:F,"0",0))/60</f>
        <v>0.2</v>
      </c>
      <c r="D1095" s="1">
        <f>SUM(_xlfn.XLOOKUP(A1095,'VENDA MES'!A:A,'VENDA MES'!B:B,"0",0),_xlfn.XLOOKUP(MEDIDAS!A1095,'VENDA MES'!E:E,'VENDA MES'!F:F,"0",0),_xlfn.XLOOKUP(A1095,'VENDA MES'!H:H,'VENDA MES'!I:I,"0",0))/90</f>
        <v>0.75555555555555554</v>
      </c>
      <c r="E1095" s="1">
        <f>SUM(_xlfn.XLOOKUP(A1095,'VENDA MES'!A:A,'VENDA MES'!B:B,"0",0),_xlfn.XLOOKUP(MEDIDAS!A1095,'VENDA MES'!E:E,'VENDA MES'!F:F,"0",0),_xlfn.XLOOKUP(MEDIDAS!A1095,'VENDA MES'!H:H,'VENDA MES'!I:I,"0",0),_xlfn.XLOOKUP(MEDIDAS!A1095,'VENDA MES'!K:K,'VENDA MES'!L:L,"0",0))/120</f>
        <v>0.56666666666666665</v>
      </c>
      <c r="H1095" s="10" t="s">
        <v>1096</v>
      </c>
      <c r="I1095">
        <v>8</v>
      </c>
      <c r="J1095" s="7">
        <v>8</v>
      </c>
      <c r="K1095" s="7">
        <v>16</v>
      </c>
      <c r="L1095">
        <v>20</v>
      </c>
    </row>
    <row r="1096" spans="1:12">
      <c r="A1096" t="s">
        <v>1098</v>
      </c>
      <c r="B1096" s="1">
        <f>_xlfn.XLOOKUP(A1096,'VENDA MES'!A:A,'VENDA MES'!B:B,"0",0)/30</f>
        <v>0.93333333333333335</v>
      </c>
      <c r="C1096" s="1">
        <f>SUM(_xlfn.XLOOKUP(A1096,'VENDA MES'!A:A,'VENDA MES'!B:B,0,0),_xlfn.XLOOKUP(A1096,'VENDA MES'!E:E,'VENDA MES'!F:F,"0",0))/60</f>
        <v>0.46666666666666667</v>
      </c>
      <c r="D1096" s="1">
        <f>SUM(_xlfn.XLOOKUP(A1096,'VENDA MES'!A:A,'VENDA MES'!B:B,"0",0),_xlfn.XLOOKUP(MEDIDAS!A1096,'VENDA MES'!E:E,'VENDA MES'!F:F,"0",0),_xlfn.XLOOKUP(A1096,'VENDA MES'!H:H,'VENDA MES'!I:I,"0",0))/90</f>
        <v>0.92222222222222228</v>
      </c>
      <c r="E1096" s="1">
        <f>SUM(_xlfn.XLOOKUP(A1096,'VENDA MES'!A:A,'VENDA MES'!B:B,"0",0),_xlfn.XLOOKUP(MEDIDAS!A1096,'VENDA MES'!E:E,'VENDA MES'!F:F,"0",0),_xlfn.XLOOKUP(MEDIDAS!A1096,'VENDA MES'!H:H,'VENDA MES'!I:I,"0",0),_xlfn.XLOOKUP(MEDIDAS!A1096,'VENDA MES'!K:K,'VENDA MES'!L:L,"0",0))/120</f>
        <v>0.69166666666666665</v>
      </c>
      <c r="H1096" s="10" t="s">
        <v>1098</v>
      </c>
      <c r="I1096">
        <v>14</v>
      </c>
      <c r="J1096" s="7">
        <v>14</v>
      </c>
      <c r="K1096" s="7">
        <v>28</v>
      </c>
      <c r="L1096">
        <v>35</v>
      </c>
    </row>
    <row r="1097" spans="1:12">
      <c r="A1097" t="s">
        <v>1099</v>
      </c>
      <c r="B1097" s="1">
        <f>_xlfn.XLOOKUP(A1097,'VENDA MES'!A:A,'VENDA MES'!B:B,"0",0)/30</f>
        <v>0.8</v>
      </c>
      <c r="C1097" s="1">
        <f>SUM(_xlfn.XLOOKUP(A1097,'VENDA MES'!A:A,'VENDA MES'!B:B,0,0),_xlfn.XLOOKUP(A1097,'VENDA MES'!E:E,'VENDA MES'!F:F,"0",0))/60</f>
        <v>0.4</v>
      </c>
      <c r="D1097" s="1">
        <f>SUM(_xlfn.XLOOKUP(A1097,'VENDA MES'!A:A,'VENDA MES'!B:B,"0",0),_xlfn.XLOOKUP(MEDIDAS!A1097,'VENDA MES'!E:E,'VENDA MES'!F:F,"0",0),_xlfn.XLOOKUP(A1097,'VENDA MES'!H:H,'VENDA MES'!I:I,"0",0))/90</f>
        <v>0.5444444444444444</v>
      </c>
      <c r="E1097" s="1">
        <f>SUM(_xlfn.XLOOKUP(A1097,'VENDA MES'!A:A,'VENDA MES'!B:B,"0",0),_xlfn.XLOOKUP(MEDIDAS!A1097,'VENDA MES'!E:E,'VENDA MES'!F:F,"0",0),_xlfn.XLOOKUP(MEDIDAS!A1097,'VENDA MES'!H:H,'VENDA MES'!I:I,"0",0),_xlfn.XLOOKUP(MEDIDAS!A1097,'VENDA MES'!K:K,'VENDA MES'!L:L,"0",0))/120</f>
        <v>0.40833333333333333</v>
      </c>
      <c r="H1097" s="10" t="s">
        <v>1099</v>
      </c>
      <c r="I1097">
        <v>30</v>
      </c>
      <c r="J1097" s="7">
        <v>30</v>
      </c>
      <c r="K1097" s="7">
        <v>60</v>
      </c>
      <c r="L1097">
        <v>75</v>
      </c>
    </row>
    <row r="1098" spans="1:12">
      <c r="A1098" t="s">
        <v>1100</v>
      </c>
      <c r="B1098" s="1">
        <f>_xlfn.XLOOKUP(A1098,'VENDA MES'!A:A,'VENDA MES'!B:B,"0",0)/30</f>
        <v>1.2</v>
      </c>
      <c r="C1098" s="1">
        <f>SUM(_xlfn.XLOOKUP(A1098,'VENDA MES'!A:A,'VENDA MES'!B:B,0,0),_xlfn.XLOOKUP(A1098,'VENDA MES'!E:E,'VENDA MES'!F:F,"0",0))/60</f>
        <v>0.6</v>
      </c>
      <c r="D1098" s="1">
        <f>SUM(_xlfn.XLOOKUP(A1098,'VENDA MES'!A:A,'VENDA MES'!B:B,"0",0),_xlfn.XLOOKUP(MEDIDAS!A1098,'VENDA MES'!E:E,'VENDA MES'!F:F,"0",0),_xlfn.XLOOKUP(A1098,'VENDA MES'!H:H,'VENDA MES'!I:I,"0",0))/90</f>
        <v>1.1555555555555554</v>
      </c>
      <c r="E1098" s="1">
        <f>SUM(_xlfn.XLOOKUP(A1098,'VENDA MES'!A:A,'VENDA MES'!B:B,"0",0),_xlfn.XLOOKUP(MEDIDAS!A1098,'VENDA MES'!E:E,'VENDA MES'!F:F,"0",0),_xlfn.XLOOKUP(MEDIDAS!A1098,'VENDA MES'!H:H,'VENDA MES'!I:I,"0",0),_xlfn.XLOOKUP(MEDIDAS!A1098,'VENDA MES'!K:K,'VENDA MES'!L:L,"0",0))/120</f>
        <v>0.8666666666666667</v>
      </c>
      <c r="H1098" s="10" t="s">
        <v>1100</v>
      </c>
      <c r="I1098">
        <v>14</v>
      </c>
      <c r="J1098" s="7">
        <v>14</v>
      </c>
      <c r="K1098" s="7">
        <v>28</v>
      </c>
      <c r="L1098">
        <v>35</v>
      </c>
    </row>
    <row r="1099" spans="1:12">
      <c r="A1099" t="s">
        <v>1101</v>
      </c>
      <c r="B1099" s="1">
        <f>_xlfn.XLOOKUP(A1099,'VENDA MES'!A:A,'VENDA MES'!B:B,"0",0)/30</f>
        <v>0.7</v>
      </c>
      <c r="C1099" s="1">
        <f>SUM(_xlfn.XLOOKUP(A1099,'VENDA MES'!A:A,'VENDA MES'!B:B,0,0),_xlfn.XLOOKUP(A1099,'VENDA MES'!E:E,'VENDA MES'!F:F,"0",0))/60</f>
        <v>0.35</v>
      </c>
      <c r="D1099" s="1">
        <f>SUM(_xlfn.XLOOKUP(A1099,'VENDA MES'!A:A,'VENDA MES'!B:B,"0",0),_xlfn.XLOOKUP(MEDIDAS!A1099,'VENDA MES'!E:E,'VENDA MES'!F:F,"0",0),_xlfn.XLOOKUP(A1099,'VENDA MES'!H:H,'VENDA MES'!I:I,"0",0))/90</f>
        <v>1.1444444444444444</v>
      </c>
      <c r="E1099" s="1">
        <f>SUM(_xlfn.XLOOKUP(A1099,'VENDA MES'!A:A,'VENDA MES'!B:B,"0",0),_xlfn.XLOOKUP(MEDIDAS!A1099,'VENDA MES'!E:E,'VENDA MES'!F:F,"0",0),_xlfn.XLOOKUP(MEDIDAS!A1099,'VENDA MES'!H:H,'VENDA MES'!I:I,"0",0),_xlfn.XLOOKUP(MEDIDAS!A1099,'VENDA MES'!K:K,'VENDA MES'!L:L,"0",0))/120</f>
        <v>0.85833333333333328</v>
      </c>
      <c r="H1099" s="10" t="s">
        <v>1101</v>
      </c>
      <c r="I1099">
        <v>14</v>
      </c>
      <c r="J1099" s="7">
        <v>14</v>
      </c>
      <c r="K1099" s="7">
        <v>28</v>
      </c>
      <c r="L1099">
        <v>35</v>
      </c>
    </row>
    <row r="1100" spans="1:12">
      <c r="A1100" t="s">
        <v>1102</v>
      </c>
      <c r="B1100" s="1">
        <f>_xlfn.XLOOKUP(A1100,'VENDA MES'!A:A,'VENDA MES'!B:B,"0",0)/30</f>
        <v>0.76666666666666672</v>
      </c>
      <c r="C1100" s="1">
        <f>SUM(_xlfn.XLOOKUP(A1100,'VENDA MES'!A:A,'VENDA MES'!B:B,0,0),_xlfn.XLOOKUP(A1100,'VENDA MES'!E:E,'VENDA MES'!F:F,"0",0))/60</f>
        <v>0.38333333333333336</v>
      </c>
      <c r="D1100" s="1">
        <f>SUM(_xlfn.XLOOKUP(A1100,'VENDA MES'!A:A,'VENDA MES'!B:B,"0",0),_xlfn.XLOOKUP(MEDIDAS!A1100,'VENDA MES'!E:E,'VENDA MES'!F:F,"0",0),_xlfn.XLOOKUP(A1100,'VENDA MES'!H:H,'VENDA MES'!I:I,"0",0))/90</f>
        <v>0.87777777777777777</v>
      </c>
      <c r="E1100" s="1">
        <f>SUM(_xlfn.XLOOKUP(A1100,'VENDA MES'!A:A,'VENDA MES'!B:B,"0",0),_xlfn.XLOOKUP(MEDIDAS!A1100,'VENDA MES'!E:E,'VENDA MES'!F:F,"0",0),_xlfn.XLOOKUP(MEDIDAS!A1100,'VENDA MES'!H:H,'VENDA MES'!I:I,"0",0),_xlfn.XLOOKUP(MEDIDAS!A1100,'VENDA MES'!K:K,'VENDA MES'!L:L,"0",0))/120</f>
        <v>0.65833333333333333</v>
      </c>
      <c r="H1100" s="10" t="s">
        <v>1102</v>
      </c>
      <c r="I1100">
        <v>60</v>
      </c>
      <c r="J1100" s="7">
        <v>60</v>
      </c>
      <c r="K1100" s="7">
        <v>120</v>
      </c>
      <c r="L1100">
        <v>150</v>
      </c>
    </row>
    <row r="1101" spans="1:12">
      <c r="A1101" t="s">
        <v>1103</v>
      </c>
      <c r="B1101" s="1">
        <f>_xlfn.XLOOKUP(A1101,'VENDA MES'!A:A,'VENDA MES'!B:B,"0",0)/30</f>
        <v>0.4</v>
      </c>
      <c r="C1101" s="1">
        <f>SUM(_xlfn.XLOOKUP(A1101,'VENDA MES'!A:A,'VENDA MES'!B:B,0,0),_xlfn.XLOOKUP(A1101,'VENDA MES'!E:E,'VENDA MES'!F:F,"0",0))/60</f>
        <v>0.2</v>
      </c>
      <c r="D1101" s="1">
        <f>SUM(_xlfn.XLOOKUP(A1101,'VENDA MES'!A:A,'VENDA MES'!B:B,"0",0),_xlfn.XLOOKUP(MEDIDAS!A1101,'VENDA MES'!E:E,'VENDA MES'!F:F,"0",0),_xlfn.XLOOKUP(A1101,'VENDA MES'!H:H,'VENDA MES'!I:I,"0",0))/90</f>
        <v>0.7</v>
      </c>
      <c r="E1101" s="1">
        <f>SUM(_xlfn.XLOOKUP(A1101,'VENDA MES'!A:A,'VENDA MES'!B:B,"0",0),_xlfn.XLOOKUP(MEDIDAS!A1101,'VENDA MES'!E:E,'VENDA MES'!F:F,"0",0),_xlfn.XLOOKUP(MEDIDAS!A1101,'VENDA MES'!H:H,'VENDA MES'!I:I,"0",0),_xlfn.XLOOKUP(MEDIDAS!A1101,'VENDA MES'!K:K,'VENDA MES'!L:L,"0",0))/120</f>
        <v>0.52500000000000002</v>
      </c>
      <c r="H1101" s="10" t="s">
        <v>1103</v>
      </c>
      <c r="I1101">
        <v>12</v>
      </c>
      <c r="J1101" s="7">
        <v>12</v>
      </c>
      <c r="K1101" s="7">
        <v>24</v>
      </c>
      <c r="L1101">
        <v>30</v>
      </c>
    </row>
    <row r="1102" spans="1:12">
      <c r="A1102" t="s">
        <v>1104</v>
      </c>
      <c r="B1102" s="1">
        <f>_xlfn.XLOOKUP(A1102,'VENDA MES'!A:A,'VENDA MES'!B:B,"0",0)/30</f>
        <v>0.66666666666666663</v>
      </c>
      <c r="C1102" s="1">
        <f>SUM(_xlfn.XLOOKUP(A1102,'VENDA MES'!A:A,'VENDA MES'!B:B,0,0),_xlfn.XLOOKUP(A1102,'VENDA MES'!E:E,'VENDA MES'!F:F,"0",0))/60</f>
        <v>0.33333333333333331</v>
      </c>
      <c r="D1102" s="1">
        <f>SUM(_xlfn.XLOOKUP(A1102,'VENDA MES'!A:A,'VENDA MES'!B:B,"0",0),_xlfn.XLOOKUP(MEDIDAS!A1102,'VENDA MES'!E:E,'VENDA MES'!F:F,"0",0),_xlfn.XLOOKUP(A1102,'VENDA MES'!H:H,'VENDA MES'!I:I,"0",0))/90</f>
        <v>0.41111111111111109</v>
      </c>
      <c r="E1102" s="1">
        <f>SUM(_xlfn.XLOOKUP(A1102,'VENDA MES'!A:A,'VENDA MES'!B:B,"0",0),_xlfn.XLOOKUP(MEDIDAS!A1102,'VENDA MES'!E:E,'VENDA MES'!F:F,"0",0),_xlfn.XLOOKUP(MEDIDAS!A1102,'VENDA MES'!H:H,'VENDA MES'!I:I,"0",0),_xlfn.XLOOKUP(MEDIDAS!A1102,'VENDA MES'!K:K,'VENDA MES'!L:L,"0",0))/120</f>
        <v>0.30833333333333335</v>
      </c>
      <c r="H1102" s="11" t="s">
        <v>1104</v>
      </c>
      <c r="I1102">
        <v>20</v>
      </c>
      <c r="J1102" s="7">
        <v>20</v>
      </c>
      <c r="K1102" s="7">
        <v>40</v>
      </c>
      <c r="L1102">
        <v>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40797-BB7E-423B-8DC2-B1AAD88130C0}">
  <dimension ref="A1:O1101"/>
  <sheetViews>
    <sheetView topLeftCell="C1" workbookViewId="0">
      <selection activeCell="J2" sqref="J2"/>
    </sheetView>
  </sheetViews>
  <sheetFormatPr defaultRowHeight="15"/>
  <cols>
    <col min="1" max="1" width="7.42578125" bestFit="1" customWidth="1"/>
    <col min="2" max="2" width="31.28515625" bestFit="1" customWidth="1"/>
    <col min="3" max="3" width="25.85546875" customWidth="1"/>
    <col min="4" max="4" width="18.42578125" customWidth="1"/>
    <col min="5" max="5" width="17.7109375" customWidth="1"/>
    <col min="6" max="6" width="17.5703125" style="1" customWidth="1"/>
    <col min="7" max="7" width="18.42578125" customWidth="1"/>
    <col min="8" max="8" width="15.5703125" customWidth="1"/>
    <col min="9" max="9" width="24.85546875" customWidth="1"/>
    <col min="10" max="10" width="19.28515625" customWidth="1"/>
    <col min="11" max="11" width="23.5703125" customWidth="1"/>
    <col min="12" max="12" width="25.140625" customWidth="1"/>
    <col min="13" max="13" width="37.85546875" bestFit="1" customWidth="1"/>
    <col min="15" max="15" width="10.28515625" bestFit="1" customWidth="1"/>
  </cols>
  <sheetData>
    <row r="1" spans="1:15">
      <c r="A1" t="s">
        <v>0</v>
      </c>
      <c r="B1" s="2" t="s">
        <v>1113</v>
      </c>
      <c r="C1" t="s">
        <v>1114</v>
      </c>
      <c r="D1" t="s">
        <v>1115</v>
      </c>
      <c r="E1" t="s">
        <v>1116</v>
      </c>
      <c r="F1" s="1" t="s">
        <v>1117</v>
      </c>
      <c r="G1" s="2" t="s">
        <v>1118</v>
      </c>
      <c r="H1" s="2" t="s">
        <v>1119</v>
      </c>
      <c r="I1" s="2" t="s">
        <v>1120</v>
      </c>
      <c r="J1" t="s">
        <v>1121</v>
      </c>
      <c r="K1" t="s">
        <v>1122</v>
      </c>
      <c r="L1" t="s">
        <v>1123</v>
      </c>
      <c r="M1" t="s">
        <v>1124</v>
      </c>
      <c r="N1" t="s">
        <v>1125</v>
      </c>
      <c r="O1" t="s">
        <v>1126</v>
      </c>
    </row>
    <row r="2" spans="1:15">
      <c r="A2" s="4" t="s">
        <v>5</v>
      </c>
      <c r="B2" s="6" t="s">
        <v>1127</v>
      </c>
      <c r="C2" s="1">
        <f>3.09*1*7</f>
        <v>21.63</v>
      </c>
      <c r="D2" s="1">
        <v>38.5</v>
      </c>
      <c r="E2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2" s="1">
        <f>SUM(E2,D2)</f>
        <v>231</v>
      </c>
      <c r="G2" s="1">
        <v>26.400000000000002</v>
      </c>
      <c r="H2">
        <v>24</v>
      </c>
      <c r="I2" s="2" t="s">
        <v>1128</v>
      </c>
      <c r="J2" s="1">
        <f>Tabela1[[#This Row],[ESTOQUE_INICIAL]]*Tabela1[[#This Row],[CUSTO_UNITARIO_M-1]]+Tabela1[[#This Row],[ABASTECIMENTO]]*Tabela1[[#This Row],[CUSTO_UNITARIO_M0]]</f>
        <v>5636.4</v>
      </c>
      <c r="K2" s="1">
        <f>_xlfn.XLOOKUP(A2,MEDIDAS!A:A,MEDIDAS!B:B,"0",0)*5</f>
        <v>5.8333333333333339</v>
      </c>
      <c r="L2" s="1">
        <f>SUM(K2,(_xlfn.XLOOKUP(A2,MEDIDAS!A:A,MEDIDAS!B:B,"0",0)*5))</f>
        <v>11.666666666666668</v>
      </c>
      <c r="M2" s="1" t="str">
        <f>IF(F2&gt;=SUM(L2,_xlfn.XLOOKUP(A2,'ESTOQUE SETEMBRO'!A:A,'ESTOQUE SETEMBRO'!F:F,,0))/2*1.2,"OVER",IF(F2&lt;=SUM(L2,_xlfn.XLOOKUP(A2,'ESTOQUE SETEMBRO'!A:A,'ESTOQUE SETEMBRO'!F:F,,0))/2*1.1,"IDEAL","OUT"))</f>
        <v>OVER</v>
      </c>
      <c r="N2" t="str">
        <f>IF('ESTOQUE SETEMBRO'!$E2&gt;=0,"setembro","sem abastecimento")</f>
        <v>setembro</v>
      </c>
      <c r="O2" s="15">
        <v>45536</v>
      </c>
    </row>
    <row r="3" spans="1:15">
      <c r="A3" s="4" t="s">
        <v>6</v>
      </c>
      <c r="B3" s="6" t="s">
        <v>1127</v>
      </c>
      <c r="C3" s="1">
        <f t="shared" ref="C3:C66" si="0">3.09*1*7</f>
        <v>21.63</v>
      </c>
      <c r="D3" s="1">
        <v>22</v>
      </c>
      <c r="E3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3" s="1">
        <f t="shared" ref="F3:F66" si="1">SUM(E3,D3)</f>
        <v>132</v>
      </c>
      <c r="G3" s="1">
        <v>26.400000000000002</v>
      </c>
      <c r="H3">
        <v>24</v>
      </c>
      <c r="I3" s="2" t="s">
        <v>1128</v>
      </c>
      <c r="J3" s="1">
        <f>Tabela1[[#This Row],[ESTOQUE_INICIAL]]*Tabela1[[#This Row],[CUSTO_UNITARIO_M-1]]+Tabela1[[#This Row],[ABASTECIMENTO]]*Tabela1[[#This Row],[CUSTO_UNITARIO_M0]]</f>
        <v>3220.8</v>
      </c>
      <c r="K3" s="1">
        <f>_xlfn.XLOOKUP(A3,MEDIDAS!A:A,MEDIDAS!B:B,"0",0)*5</f>
        <v>3.333333333333333</v>
      </c>
      <c r="L3" s="1">
        <f>SUM(K3,(_xlfn.XLOOKUP(A3,MEDIDAS!A:A,MEDIDAS!B:B,"0",0)*5))</f>
        <v>6.6666666666666661</v>
      </c>
      <c r="M3" s="1" t="str">
        <f>IF(F3&gt;=SUM(L3,_xlfn.XLOOKUP(A3,'ESTOQUE SETEMBRO'!A:A,'ESTOQUE SETEMBRO'!F:F,,0))/2*1.2,"OVER",IF(F3&lt;=SUM(L3,_xlfn.XLOOKUP(A3,'ESTOQUE SETEMBRO'!A:A,'ESTOQUE SETEMBRO'!F:F,,0))/2*1.1,"IDEAL","OUT"))</f>
        <v>OVER</v>
      </c>
      <c r="N3" t="str">
        <f>IF('ESTOQUE SETEMBRO'!$E3&gt;=0,"setembro","sem abastecimento")</f>
        <v>setembro</v>
      </c>
      <c r="O3" s="15">
        <v>45536</v>
      </c>
    </row>
    <row r="4" spans="1:15">
      <c r="A4" s="4" t="s">
        <v>7</v>
      </c>
      <c r="B4" s="6" t="s">
        <v>1127</v>
      </c>
      <c r="C4" s="1">
        <f t="shared" si="0"/>
        <v>21.63</v>
      </c>
      <c r="D4" s="1">
        <v>46.2</v>
      </c>
      <c r="E4" s="1">
        <f>IF(Tabela1[[#This Row],[ESTOQUE_INICIAL]]&gt;=150,Tabela1[[#This Row],[ESTOQUE_INICIAL]]*0,IF(Tabela1[[#This Row],[ESTOQUE_INICIAL]]=0,SUM(Tabela1[[#This Row],[ESTOQUE_INICIAL]],150),Tabela1[[#This Row],[ESTOQUE_INICIAL]]*5))</f>
        <v>231</v>
      </c>
      <c r="F4" s="1">
        <f t="shared" si="1"/>
        <v>277.2</v>
      </c>
      <c r="G4" s="1">
        <v>26.400000000000002</v>
      </c>
      <c r="H4">
        <v>24</v>
      </c>
      <c r="I4" s="2" t="s">
        <v>1128</v>
      </c>
      <c r="J4" s="1">
        <f>Tabela1[[#This Row],[ESTOQUE_INICIAL]]*Tabela1[[#This Row],[CUSTO_UNITARIO_M-1]]+Tabela1[[#This Row],[ABASTECIMENTO]]*Tabela1[[#This Row],[CUSTO_UNITARIO_M0]]</f>
        <v>6763.68</v>
      </c>
      <c r="K4" s="1">
        <f>_xlfn.XLOOKUP(A4,MEDIDAS!A:A,MEDIDAS!B:B,"0",0)*5</f>
        <v>7</v>
      </c>
      <c r="L4" s="1">
        <f>SUM(K4,(_xlfn.XLOOKUP(A4,MEDIDAS!A:A,MEDIDAS!B:B,"0",0)*5))</f>
        <v>14</v>
      </c>
      <c r="M4" s="1" t="str">
        <f>IF(F4&gt;=SUM(L4,_xlfn.XLOOKUP(A4,'ESTOQUE SETEMBRO'!A:A,'ESTOQUE SETEMBRO'!F:F,,0))/2*1.2,"OVER",IF(F4&lt;=SUM(L4,_xlfn.XLOOKUP(A4,'ESTOQUE SETEMBRO'!A:A,'ESTOQUE SETEMBRO'!F:F,,0))/2*1.1,"IDEAL","OUT"))</f>
        <v>OVER</v>
      </c>
      <c r="N4" t="str">
        <f>IF('ESTOQUE SETEMBRO'!$E4&gt;=0,"setembro","sem abastecimento")</f>
        <v>setembro</v>
      </c>
      <c r="O4" s="15">
        <v>45536</v>
      </c>
    </row>
    <row r="5" spans="1:15">
      <c r="A5" s="4" t="s">
        <v>8</v>
      </c>
      <c r="B5" s="6" t="s">
        <v>1127</v>
      </c>
      <c r="C5" s="1">
        <f t="shared" si="0"/>
        <v>21.63</v>
      </c>
      <c r="D5" s="1">
        <v>12.100000000000001</v>
      </c>
      <c r="E5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5" s="1">
        <f t="shared" si="1"/>
        <v>72.600000000000009</v>
      </c>
      <c r="G5" s="1">
        <v>26.400000000000002</v>
      </c>
      <c r="H5">
        <v>24</v>
      </c>
      <c r="I5" s="2" t="s">
        <v>1128</v>
      </c>
      <c r="J5" s="1">
        <f>Tabela1[[#This Row],[ESTOQUE_INICIAL]]*Tabela1[[#This Row],[CUSTO_UNITARIO_M-1]]+Tabela1[[#This Row],[ABASTECIMENTO]]*Tabela1[[#This Row],[CUSTO_UNITARIO_M0]]</f>
        <v>1771.4400000000003</v>
      </c>
      <c r="K5" s="1">
        <f>_xlfn.XLOOKUP(A5,MEDIDAS!A:A,MEDIDAS!B:B,"0",0)*5</f>
        <v>1.8333333333333333</v>
      </c>
      <c r="L5" s="1">
        <f>SUM(K5,(_xlfn.XLOOKUP(A5,MEDIDAS!A:A,MEDIDAS!B:B,"0",0)*5))</f>
        <v>3.6666666666666665</v>
      </c>
      <c r="M5" s="1" t="str">
        <f>IF(F5&gt;=SUM(L5,_xlfn.XLOOKUP(A5,'ESTOQUE SETEMBRO'!A:A,'ESTOQUE SETEMBRO'!F:F,,0))/2*1.2,"OVER",IF(F5&lt;=SUM(L5,_xlfn.XLOOKUP(A5,'ESTOQUE SETEMBRO'!A:A,'ESTOQUE SETEMBRO'!F:F,,0))/2*1.1,"IDEAL","OUT"))</f>
        <v>OVER</v>
      </c>
      <c r="N5" t="str">
        <f>IF('ESTOQUE SETEMBRO'!$E5&gt;=0,"setembro","sem abastecimento")</f>
        <v>setembro</v>
      </c>
      <c r="O5" s="15">
        <v>45536</v>
      </c>
    </row>
    <row r="6" spans="1:15">
      <c r="A6" s="4" t="s">
        <v>9</v>
      </c>
      <c r="B6" s="6" t="s">
        <v>1127</v>
      </c>
      <c r="C6" s="1">
        <f t="shared" si="0"/>
        <v>21.63</v>
      </c>
      <c r="D6" s="1">
        <v>11</v>
      </c>
      <c r="E6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6" s="1">
        <f t="shared" si="1"/>
        <v>66</v>
      </c>
      <c r="G6" s="1">
        <v>26.400000000000002</v>
      </c>
      <c r="H6">
        <v>24</v>
      </c>
      <c r="I6" s="2" t="s">
        <v>1128</v>
      </c>
      <c r="J6" s="1">
        <f>Tabela1[[#This Row],[ESTOQUE_INICIAL]]*Tabela1[[#This Row],[CUSTO_UNITARIO_M-1]]+Tabela1[[#This Row],[ABASTECIMENTO]]*Tabela1[[#This Row],[CUSTO_UNITARIO_M0]]</f>
        <v>1610.4</v>
      </c>
      <c r="K6" s="1">
        <f>_xlfn.XLOOKUP(A6,MEDIDAS!A:A,MEDIDAS!B:B,"0",0)*5</f>
        <v>1.6666666666666665</v>
      </c>
      <c r="L6" s="1">
        <f>SUM(K6,(_xlfn.XLOOKUP(A6,MEDIDAS!A:A,MEDIDAS!B:B,"0",0)*5))</f>
        <v>3.333333333333333</v>
      </c>
      <c r="M6" s="1" t="str">
        <f>IF(F6&gt;=SUM(L6,_xlfn.XLOOKUP(A6,'ESTOQUE SETEMBRO'!A:A,'ESTOQUE SETEMBRO'!F:F,,0))/2*1.2,"OVER",IF(F6&lt;=SUM(L6,_xlfn.XLOOKUP(A6,'ESTOQUE SETEMBRO'!A:A,'ESTOQUE SETEMBRO'!F:F,,0))/2*1.1,"IDEAL","OUT"))</f>
        <v>OVER</v>
      </c>
      <c r="N6" t="str">
        <f>IF('ESTOQUE SETEMBRO'!$E6&gt;=0,"setembro","sem abastecimento")</f>
        <v>setembro</v>
      </c>
      <c r="O6" s="15">
        <v>45536</v>
      </c>
    </row>
    <row r="7" spans="1:15">
      <c r="A7" s="4" t="s">
        <v>11</v>
      </c>
      <c r="B7" s="6" t="s">
        <v>1127</v>
      </c>
      <c r="C7" s="1">
        <f t="shared" si="0"/>
        <v>21.63</v>
      </c>
      <c r="D7" s="1">
        <v>0</v>
      </c>
      <c r="E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7" s="1">
        <f t="shared" si="1"/>
        <v>150</v>
      </c>
      <c r="G7" s="1">
        <v>26.400000000000002</v>
      </c>
      <c r="H7">
        <v>24</v>
      </c>
      <c r="I7" s="2" t="s">
        <v>1128</v>
      </c>
      <c r="J7" s="1">
        <f>Tabela1[[#This Row],[ESTOQUE_INICIAL]]*Tabela1[[#This Row],[CUSTO_UNITARIO_M-1]]+Tabela1[[#This Row],[ABASTECIMENTO]]*Tabela1[[#This Row],[CUSTO_UNITARIO_M0]]</f>
        <v>3600</v>
      </c>
      <c r="K7" s="1">
        <f>_xlfn.XLOOKUP(A7,MEDIDAS!A:A,MEDIDAS!B:B,"0",0)*5</f>
        <v>0</v>
      </c>
      <c r="L7" s="1">
        <f>SUM(K7,(_xlfn.XLOOKUP(A7,MEDIDAS!A:A,MEDIDAS!B:B,"0",0)*5))</f>
        <v>0</v>
      </c>
      <c r="M7" s="1" t="str">
        <f>IF(F7&gt;=SUM(L7,_xlfn.XLOOKUP(A7,'ESTOQUE SETEMBRO'!A:A,'ESTOQUE SETEMBRO'!F:F,,0))/2*1.2,"OVER",IF(F7&lt;=SUM(L7,_xlfn.XLOOKUP(A7,'ESTOQUE SETEMBRO'!A:A,'ESTOQUE SETEMBRO'!F:F,,0))/2*1.1,"IDEAL","OUT"))</f>
        <v>OVER</v>
      </c>
      <c r="N7" t="str">
        <f>IF('ESTOQUE SETEMBRO'!$E7&gt;=0,"setembro","sem abastecimento")</f>
        <v>setembro</v>
      </c>
      <c r="O7" s="15">
        <v>45536</v>
      </c>
    </row>
    <row r="8" spans="1:15">
      <c r="A8" s="4" t="s">
        <v>10</v>
      </c>
      <c r="B8" s="6" t="s">
        <v>1127</v>
      </c>
      <c r="C8" s="1">
        <f t="shared" si="0"/>
        <v>21.63</v>
      </c>
      <c r="D8" s="1">
        <v>31.900000000000002</v>
      </c>
      <c r="E8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8" s="1">
        <f t="shared" si="1"/>
        <v>191.4</v>
      </c>
      <c r="G8" s="1">
        <v>26.400000000000002</v>
      </c>
      <c r="H8">
        <v>24</v>
      </c>
      <c r="I8" s="2" t="s">
        <v>1128</v>
      </c>
      <c r="J8" s="1">
        <f>Tabela1[[#This Row],[ESTOQUE_INICIAL]]*Tabela1[[#This Row],[CUSTO_UNITARIO_M-1]]+Tabela1[[#This Row],[ABASTECIMENTO]]*Tabela1[[#This Row],[CUSTO_UNITARIO_M0]]</f>
        <v>4670.16</v>
      </c>
      <c r="K8" s="1">
        <f>_xlfn.XLOOKUP(A8,MEDIDAS!A:A,MEDIDAS!B:B,"0",0)*5</f>
        <v>4.833333333333333</v>
      </c>
      <c r="L8" s="1">
        <f>SUM(K8,(_xlfn.XLOOKUP(A8,MEDIDAS!A:A,MEDIDAS!B:B,"0",0)*5))</f>
        <v>9.6666666666666661</v>
      </c>
      <c r="M8" s="1" t="str">
        <f>IF(F8&gt;=SUM(L8,_xlfn.XLOOKUP(A8,'ESTOQUE SETEMBRO'!A:A,'ESTOQUE SETEMBRO'!F:F,,0))/2*1.2,"OVER",IF(F8&lt;=SUM(L8,_xlfn.XLOOKUP(A8,'ESTOQUE SETEMBRO'!A:A,'ESTOQUE SETEMBRO'!F:F,,0))/2*1.1,"IDEAL","OUT"))</f>
        <v>OVER</v>
      </c>
      <c r="N8" t="str">
        <f>IF('ESTOQUE SETEMBRO'!$E8&gt;=0,"setembro","sem abastecimento")</f>
        <v>setembro</v>
      </c>
      <c r="O8" s="15">
        <v>45536</v>
      </c>
    </row>
    <row r="9" spans="1:15">
      <c r="A9" s="4" t="s">
        <v>12</v>
      </c>
      <c r="B9" s="6" t="s">
        <v>1127</v>
      </c>
      <c r="C9" s="1">
        <f t="shared" si="0"/>
        <v>21.63</v>
      </c>
      <c r="D9" s="1">
        <v>33</v>
      </c>
      <c r="E9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9" s="1">
        <f t="shared" si="1"/>
        <v>198</v>
      </c>
      <c r="G9" s="1">
        <v>26.400000000000002</v>
      </c>
      <c r="H9">
        <v>24</v>
      </c>
      <c r="I9" s="2" t="s">
        <v>1128</v>
      </c>
      <c r="J9" s="1">
        <f>Tabela1[[#This Row],[ESTOQUE_INICIAL]]*Tabela1[[#This Row],[CUSTO_UNITARIO_M-1]]+Tabela1[[#This Row],[ABASTECIMENTO]]*Tabela1[[#This Row],[CUSTO_UNITARIO_M0]]</f>
        <v>4831.2</v>
      </c>
      <c r="K9" s="1">
        <f>_xlfn.XLOOKUP(A9,MEDIDAS!A:A,MEDIDAS!B:B,"0",0)*5</f>
        <v>5</v>
      </c>
      <c r="L9" s="1">
        <f>SUM(K9,(_xlfn.XLOOKUP(A9,MEDIDAS!A:A,MEDIDAS!B:B,"0",0)*5))</f>
        <v>10</v>
      </c>
      <c r="M9" s="1" t="str">
        <f>IF(F9&gt;=SUM(L9,_xlfn.XLOOKUP(A9,'ESTOQUE SETEMBRO'!A:A,'ESTOQUE SETEMBRO'!F:F,,0))/2*1.2,"OVER",IF(F9&lt;=SUM(L9,_xlfn.XLOOKUP(A9,'ESTOQUE SETEMBRO'!A:A,'ESTOQUE SETEMBRO'!F:F,,0))/2*1.1,"IDEAL","OUT"))</f>
        <v>OVER</v>
      </c>
      <c r="N9" t="str">
        <f>IF('ESTOQUE SETEMBRO'!$E9&gt;=0,"setembro","sem abastecimento")</f>
        <v>setembro</v>
      </c>
      <c r="O9" s="15">
        <v>45536</v>
      </c>
    </row>
    <row r="10" spans="1:15">
      <c r="A10" s="4" t="s">
        <v>13</v>
      </c>
      <c r="B10" s="6" t="s">
        <v>1127</v>
      </c>
      <c r="C10" s="1">
        <f t="shared" si="0"/>
        <v>21.63</v>
      </c>
      <c r="D10" s="1">
        <v>29.700000000000003</v>
      </c>
      <c r="E10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10" s="1">
        <f t="shared" si="1"/>
        <v>178.2</v>
      </c>
      <c r="G10" s="1">
        <v>26.400000000000002</v>
      </c>
      <c r="H10">
        <v>24</v>
      </c>
      <c r="I10" s="2" t="s">
        <v>1128</v>
      </c>
      <c r="J10" s="1">
        <f>Tabela1[[#This Row],[ESTOQUE_INICIAL]]*Tabela1[[#This Row],[CUSTO_UNITARIO_M-1]]+Tabela1[[#This Row],[ABASTECIMENTO]]*Tabela1[[#This Row],[CUSTO_UNITARIO_M0]]</f>
        <v>4348.08</v>
      </c>
      <c r="K10" s="1">
        <f>_xlfn.XLOOKUP(A10,MEDIDAS!A:A,MEDIDAS!B:B,"0",0)*5</f>
        <v>4.5</v>
      </c>
      <c r="L10" s="1">
        <f>SUM(K10,(_xlfn.XLOOKUP(A10,MEDIDAS!A:A,MEDIDAS!B:B,"0",0)*5))</f>
        <v>9</v>
      </c>
      <c r="M10" s="1" t="str">
        <f>IF(F10&gt;=SUM(L10,_xlfn.XLOOKUP(A10,'ESTOQUE SETEMBRO'!A:A,'ESTOQUE SETEMBRO'!F:F,,0))/2*1.2,"OVER",IF(F10&lt;=SUM(L10,_xlfn.XLOOKUP(A10,'ESTOQUE SETEMBRO'!A:A,'ESTOQUE SETEMBRO'!F:F,,0))/2*1.1,"IDEAL","OUT"))</f>
        <v>OVER</v>
      </c>
      <c r="N10" t="str">
        <f>IF('ESTOQUE SETEMBRO'!$E10&gt;=0,"setembro","sem abastecimento")</f>
        <v>setembro</v>
      </c>
      <c r="O10" s="15">
        <v>45536</v>
      </c>
    </row>
    <row r="11" spans="1:15">
      <c r="A11" s="5" t="s">
        <v>14</v>
      </c>
      <c r="B11" s="6" t="s">
        <v>1127</v>
      </c>
      <c r="C11" s="1">
        <f t="shared" si="0"/>
        <v>21.63</v>
      </c>
      <c r="D11" s="1">
        <v>26.400000000000002</v>
      </c>
      <c r="E11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11" s="1">
        <f t="shared" si="1"/>
        <v>158.4</v>
      </c>
      <c r="G11" s="1">
        <v>26.400000000000002</v>
      </c>
      <c r="H11">
        <v>24</v>
      </c>
      <c r="I11" s="2" t="s">
        <v>1128</v>
      </c>
      <c r="J11" s="1">
        <f>Tabela1[[#This Row],[ESTOQUE_INICIAL]]*Tabela1[[#This Row],[CUSTO_UNITARIO_M-1]]+Tabela1[[#This Row],[ABASTECIMENTO]]*Tabela1[[#This Row],[CUSTO_UNITARIO_M0]]</f>
        <v>3864.96</v>
      </c>
      <c r="K11" s="1">
        <f>_xlfn.XLOOKUP(A11,MEDIDAS!A:A,MEDIDAS!B:B,"0",0)*5</f>
        <v>4</v>
      </c>
      <c r="L11" s="1">
        <f>SUM(K11,(_xlfn.XLOOKUP(A11,MEDIDAS!A:A,MEDIDAS!B:B,"0",0)*5))</f>
        <v>8</v>
      </c>
      <c r="M11" s="1" t="str">
        <f>IF(F11&gt;=SUM(L11,_xlfn.XLOOKUP(A11,'ESTOQUE SETEMBRO'!A:A,'ESTOQUE SETEMBRO'!F:F,,0))/2*1.2,"OVER",IF(F11&lt;=SUM(L11,_xlfn.XLOOKUP(A11,'ESTOQUE SETEMBRO'!A:A,'ESTOQUE SETEMBRO'!F:F,,0))/2*1.1,"IDEAL","OUT"))</f>
        <v>OVER</v>
      </c>
      <c r="N11" t="str">
        <f>IF('ESTOQUE SETEMBRO'!$E11&gt;=0,"setembro","sem abastecimento")</f>
        <v>setembro</v>
      </c>
      <c r="O11" s="15">
        <v>45536</v>
      </c>
    </row>
    <row r="12" spans="1:15">
      <c r="A12" s="4" t="s">
        <v>15</v>
      </c>
      <c r="B12" s="6" t="s">
        <v>1129</v>
      </c>
      <c r="C12" s="1">
        <f t="shared" si="0"/>
        <v>21.63</v>
      </c>
      <c r="D12" s="1">
        <v>14.3</v>
      </c>
      <c r="E12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12" s="1">
        <f t="shared" si="1"/>
        <v>85.8</v>
      </c>
      <c r="G12" s="1">
        <v>5.5</v>
      </c>
      <c r="H12">
        <v>5</v>
      </c>
      <c r="I12" s="2" t="s">
        <v>1130</v>
      </c>
      <c r="J12" s="1">
        <f>Tabela1[[#This Row],[ESTOQUE_INICIAL]]*Tabela1[[#This Row],[CUSTO_UNITARIO_M-1]]+Tabela1[[#This Row],[ABASTECIMENTO]]*Tabela1[[#This Row],[CUSTO_UNITARIO_M0]]</f>
        <v>436.15</v>
      </c>
      <c r="K12" s="1">
        <f>_xlfn.XLOOKUP(A12,MEDIDAS!A:A,MEDIDAS!B:B,"0",0)*5</f>
        <v>2.166666666666667</v>
      </c>
      <c r="L12" s="1">
        <f>SUM(K12,(_xlfn.XLOOKUP(A12,MEDIDAS!A:A,MEDIDAS!B:B,"0",0)*5))</f>
        <v>4.3333333333333339</v>
      </c>
      <c r="M12" s="1" t="str">
        <f>IF(F12&gt;=SUM(L12,_xlfn.XLOOKUP(A12,'ESTOQUE SETEMBRO'!A:A,'ESTOQUE SETEMBRO'!F:F,,0))/2*1.2,"OVER",IF(F12&lt;=SUM(L12,_xlfn.XLOOKUP(A12,'ESTOQUE SETEMBRO'!A:A,'ESTOQUE SETEMBRO'!F:F,,0))/2*1.1,"IDEAL","OUT"))</f>
        <v>OVER</v>
      </c>
      <c r="N12" t="str">
        <f>IF('ESTOQUE SETEMBRO'!$E12&gt;=0,"setembro","sem abastecimento")</f>
        <v>setembro</v>
      </c>
      <c r="O12" s="15">
        <v>45536</v>
      </c>
    </row>
    <row r="13" spans="1:15">
      <c r="A13" s="4" t="s">
        <v>16</v>
      </c>
      <c r="B13" s="6" t="s">
        <v>1129</v>
      </c>
      <c r="C13" s="1">
        <f t="shared" si="0"/>
        <v>21.63</v>
      </c>
      <c r="D13" s="1">
        <v>17.600000000000001</v>
      </c>
      <c r="E13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13" s="1">
        <f t="shared" si="1"/>
        <v>105.6</v>
      </c>
      <c r="G13" s="1">
        <v>5.5</v>
      </c>
      <c r="H13">
        <v>5</v>
      </c>
      <c r="I13" s="2" t="s">
        <v>1130</v>
      </c>
      <c r="J13" s="1">
        <f>Tabela1[[#This Row],[ESTOQUE_INICIAL]]*Tabela1[[#This Row],[CUSTO_UNITARIO_M-1]]+Tabela1[[#This Row],[ABASTECIMENTO]]*Tabela1[[#This Row],[CUSTO_UNITARIO_M0]]</f>
        <v>536.79999999999995</v>
      </c>
      <c r="K13" s="1">
        <f>_xlfn.XLOOKUP(A13,MEDIDAS!A:A,MEDIDAS!B:B,"0",0)*5</f>
        <v>2.6666666666666665</v>
      </c>
      <c r="L13" s="1">
        <f>SUM(K13,(_xlfn.XLOOKUP(A13,MEDIDAS!A:A,MEDIDAS!B:B,"0",0)*5))</f>
        <v>5.333333333333333</v>
      </c>
      <c r="M13" s="1" t="str">
        <f>IF(F13&gt;=SUM(L13,_xlfn.XLOOKUP(A13,'ESTOQUE SETEMBRO'!A:A,'ESTOQUE SETEMBRO'!F:F,,0))/2*1.2,"OVER",IF(F13&lt;=SUM(L13,_xlfn.XLOOKUP(A13,'ESTOQUE SETEMBRO'!A:A,'ESTOQUE SETEMBRO'!F:F,,0))/2*1.1,"IDEAL","OUT"))</f>
        <v>OVER</v>
      </c>
      <c r="N13" t="str">
        <f>IF('ESTOQUE SETEMBRO'!$E13&gt;=0,"setembro","sem abastecimento")</f>
        <v>setembro</v>
      </c>
      <c r="O13" s="15">
        <v>45536</v>
      </c>
    </row>
    <row r="14" spans="1:15">
      <c r="A14" s="4" t="s">
        <v>17</v>
      </c>
      <c r="B14" s="6" t="s">
        <v>1129</v>
      </c>
      <c r="C14" s="1">
        <f t="shared" si="0"/>
        <v>21.63</v>
      </c>
      <c r="D14" s="1">
        <v>41.800000000000004</v>
      </c>
      <c r="E14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14" s="1">
        <f t="shared" si="1"/>
        <v>250.80000000000004</v>
      </c>
      <c r="G14" s="1">
        <v>5.5</v>
      </c>
      <c r="H14">
        <v>5</v>
      </c>
      <c r="I14" s="2" t="s">
        <v>1130</v>
      </c>
      <c r="J14" s="1">
        <f>Tabela1[[#This Row],[ESTOQUE_INICIAL]]*Tabela1[[#This Row],[CUSTO_UNITARIO_M-1]]+Tabela1[[#This Row],[ABASTECIMENTO]]*Tabela1[[#This Row],[CUSTO_UNITARIO_M0]]</f>
        <v>1274.9000000000003</v>
      </c>
      <c r="K14" s="1">
        <f>_xlfn.XLOOKUP(A14,MEDIDAS!A:A,MEDIDAS!B:B,"0",0)*5</f>
        <v>6.333333333333333</v>
      </c>
      <c r="L14" s="1">
        <f>SUM(K14,(_xlfn.XLOOKUP(A14,MEDIDAS!A:A,MEDIDAS!B:B,"0",0)*5))</f>
        <v>12.666666666666666</v>
      </c>
      <c r="M14" s="1" t="str">
        <f>IF(F14&gt;=SUM(L14,_xlfn.XLOOKUP(A14,'ESTOQUE SETEMBRO'!A:A,'ESTOQUE SETEMBRO'!F:F,,0))/2*1.2,"OVER",IF(F14&lt;=SUM(L14,_xlfn.XLOOKUP(A14,'ESTOQUE SETEMBRO'!A:A,'ESTOQUE SETEMBRO'!F:F,,0))/2*1.1,"IDEAL","OUT"))</f>
        <v>OVER</v>
      </c>
      <c r="N14" t="str">
        <f>IF('ESTOQUE SETEMBRO'!$E14&gt;=0,"setembro","sem abastecimento")</f>
        <v>setembro</v>
      </c>
      <c r="O14" s="15">
        <v>45536</v>
      </c>
    </row>
    <row r="15" spans="1:15">
      <c r="A15" s="4" t="s">
        <v>18</v>
      </c>
      <c r="B15" s="6" t="s">
        <v>1129</v>
      </c>
      <c r="C15" s="1">
        <f t="shared" si="0"/>
        <v>21.63</v>
      </c>
      <c r="D15" s="1">
        <v>39.6</v>
      </c>
      <c r="E15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15" s="1">
        <f t="shared" si="1"/>
        <v>237.6</v>
      </c>
      <c r="G15" s="1">
        <v>5.5</v>
      </c>
      <c r="H15">
        <v>5</v>
      </c>
      <c r="I15" s="2" t="s">
        <v>1130</v>
      </c>
      <c r="J15" s="1">
        <f>Tabela1[[#This Row],[ESTOQUE_INICIAL]]*Tabela1[[#This Row],[CUSTO_UNITARIO_M-1]]+Tabela1[[#This Row],[ABASTECIMENTO]]*Tabela1[[#This Row],[CUSTO_UNITARIO_M0]]</f>
        <v>1207.8</v>
      </c>
      <c r="K15" s="1">
        <f>_xlfn.XLOOKUP(A15,MEDIDAS!A:A,MEDIDAS!B:B,"0",0)*5</f>
        <v>6</v>
      </c>
      <c r="L15" s="1">
        <f>SUM(K15,(_xlfn.XLOOKUP(A15,MEDIDAS!A:A,MEDIDAS!B:B,"0",0)*5))</f>
        <v>12</v>
      </c>
      <c r="M15" s="1" t="str">
        <f>IF(F15&gt;=SUM(L15,_xlfn.XLOOKUP(A15,'ESTOQUE SETEMBRO'!A:A,'ESTOQUE SETEMBRO'!F:F,,0))/2*1.2,"OVER",IF(F15&lt;=SUM(L15,_xlfn.XLOOKUP(A15,'ESTOQUE SETEMBRO'!A:A,'ESTOQUE SETEMBRO'!F:F,,0))/2*1.1,"IDEAL","OUT"))</f>
        <v>OVER</v>
      </c>
      <c r="N15" t="str">
        <f>IF('ESTOQUE SETEMBRO'!$E15&gt;=0,"setembro","sem abastecimento")</f>
        <v>setembro</v>
      </c>
      <c r="O15" s="15">
        <v>45536</v>
      </c>
    </row>
    <row r="16" spans="1:15">
      <c r="A16" s="4" t="s">
        <v>19</v>
      </c>
      <c r="B16" s="6" t="s">
        <v>1129</v>
      </c>
      <c r="C16" s="1">
        <f t="shared" si="0"/>
        <v>21.63</v>
      </c>
      <c r="D16" s="1">
        <v>46.2</v>
      </c>
      <c r="E16" s="1">
        <f>IF(Tabela1[[#This Row],[ESTOQUE_INICIAL]]&gt;=150,Tabela1[[#This Row],[ESTOQUE_INICIAL]]*0,IF(Tabela1[[#This Row],[ESTOQUE_INICIAL]]=0,SUM(Tabela1[[#This Row],[ESTOQUE_INICIAL]],150),Tabela1[[#This Row],[ESTOQUE_INICIAL]]*5))</f>
        <v>231</v>
      </c>
      <c r="F16" s="1">
        <f t="shared" si="1"/>
        <v>277.2</v>
      </c>
      <c r="G16" s="1">
        <v>5.5</v>
      </c>
      <c r="H16">
        <v>5</v>
      </c>
      <c r="I16" s="2" t="s">
        <v>1130</v>
      </c>
      <c r="J16" s="1">
        <f>Tabela1[[#This Row],[ESTOQUE_INICIAL]]*Tabela1[[#This Row],[CUSTO_UNITARIO_M-1]]+Tabela1[[#This Row],[ABASTECIMENTO]]*Tabela1[[#This Row],[CUSTO_UNITARIO_M0]]</f>
        <v>1409.1</v>
      </c>
      <c r="K16" s="1">
        <f>_xlfn.XLOOKUP(A16,MEDIDAS!A:A,MEDIDAS!B:B,"0",0)*5</f>
        <v>7</v>
      </c>
      <c r="L16" s="1">
        <f>SUM(K16,(_xlfn.XLOOKUP(A16,MEDIDAS!A:A,MEDIDAS!B:B,"0",0)*5))</f>
        <v>14</v>
      </c>
      <c r="M16" s="1" t="str">
        <f>IF(F16&gt;=SUM(L16,_xlfn.XLOOKUP(A16,'ESTOQUE SETEMBRO'!A:A,'ESTOQUE SETEMBRO'!F:F,,0))/2*1.2,"OVER",IF(F16&lt;=SUM(L16,_xlfn.XLOOKUP(A16,'ESTOQUE SETEMBRO'!A:A,'ESTOQUE SETEMBRO'!F:F,,0))/2*1.1,"IDEAL","OUT"))</f>
        <v>OVER</v>
      </c>
      <c r="N16" t="str">
        <f>IF('ESTOQUE SETEMBRO'!$E16&gt;=0,"setembro","sem abastecimento")</f>
        <v>setembro</v>
      </c>
      <c r="O16" s="15">
        <v>45536</v>
      </c>
    </row>
    <row r="17" spans="1:15">
      <c r="A17" s="4" t="s">
        <v>22</v>
      </c>
      <c r="B17" s="6" t="s">
        <v>1129</v>
      </c>
      <c r="C17" s="1">
        <f t="shared" si="0"/>
        <v>21.63</v>
      </c>
      <c r="D17" s="1">
        <v>0</v>
      </c>
      <c r="E1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17" s="1">
        <f t="shared" si="1"/>
        <v>150</v>
      </c>
      <c r="G17" s="1">
        <v>5.5</v>
      </c>
      <c r="H17">
        <v>5</v>
      </c>
      <c r="I17" s="2" t="s">
        <v>1130</v>
      </c>
      <c r="J17" s="1">
        <f>Tabela1[[#This Row],[ESTOQUE_INICIAL]]*Tabela1[[#This Row],[CUSTO_UNITARIO_M-1]]+Tabela1[[#This Row],[ABASTECIMENTO]]*Tabela1[[#This Row],[CUSTO_UNITARIO_M0]]</f>
        <v>750</v>
      </c>
      <c r="K17" s="1">
        <f>_xlfn.XLOOKUP(A17,MEDIDAS!A:A,MEDIDAS!B:B,"0",0)*5</f>
        <v>0</v>
      </c>
      <c r="L17" s="1">
        <f>SUM(K17,(_xlfn.XLOOKUP(A17,MEDIDAS!A:A,MEDIDAS!B:B,"0",0)*5))</f>
        <v>0</v>
      </c>
      <c r="M17" s="1" t="str">
        <f>IF(F17&gt;=SUM(L17,_xlfn.XLOOKUP(A17,'ESTOQUE SETEMBRO'!A:A,'ESTOQUE SETEMBRO'!F:F,,0))/2*1.2,"OVER",IF(F17&lt;=SUM(L17,_xlfn.XLOOKUP(A17,'ESTOQUE SETEMBRO'!A:A,'ESTOQUE SETEMBRO'!F:F,,0))/2*1.1,"IDEAL","OUT"))</f>
        <v>OVER</v>
      </c>
      <c r="N17" t="str">
        <f>IF('ESTOQUE SETEMBRO'!$E17&gt;=0,"setembro","sem abastecimento")</f>
        <v>setembro</v>
      </c>
      <c r="O17" s="15">
        <v>45536</v>
      </c>
    </row>
    <row r="18" spans="1:15">
      <c r="A18" s="4" t="s">
        <v>20</v>
      </c>
      <c r="B18" s="6" t="s">
        <v>1129</v>
      </c>
      <c r="C18" s="1">
        <f t="shared" si="0"/>
        <v>21.63</v>
      </c>
      <c r="D18" s="1">
        <v>19.8</v>
      </c>
      <c r="E18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18" s="1">
        <f t="shared" si="1"/>
        <v>118.8</v>
      </c>
      <c r="G18" s="1">
        <v>5.5</v>
      </c>
      <c r="H18">
        <v>5</v>
      </c>
      <c r="I18" s="2" t="s">
        <v>1130</v>
      </c>
      <c r="J18" s="1">
        <f>Tabela1[[#This Row],[ESTOQUE_INICIAL]]*Tabela1[[#This Row],[CUSTO_UNITARIO_M-1]]+Tabela1[[#This Row],[ABASTECIMENTO]]*Tabela1[[#This Row],[CUSTO_UNITARIO_M0]]</f>
        <v>603.9</v>
      </c>
      <c r="K18" s="1">
        <f>_xlfn.XLOOKUP(A18,MEDIDAS!A:A,MEDIDAS!B:B,"0",0)*5</f>
        <v>3</v>
      </c>
      <c r="L18" s="1">
        <f>SUM(K18,(_xlfn.XLOOKUP(A18,MEDIDAS!A:A,MEDIDAS!B:B,"0",0)*5))</f>
        <v>6</v>
      </c>
      <c r="M18" s="1" t="str">
        <f>IF(F18&gt;=SUM(L18,_xlfn.XLOOKUP(A18,'ESTOQUE SETEMBRO'!A:A,'ESTOQUE SETEMBRO'!F:F,,0))/2*1.2,"OVER",IF(F18&lt;=SUM(L18,_xlfn.XLOOKUP(A18,'ESTOQUE SETEMBRO'!A:A,'ESTOQUE SETEMBRO'!F:F,,0))/2*1.1,"IDEAL","OUT"))</f>
        <v>OVER</v>
      </c>
      <c r="N18" t="str">
        <f>IF('ESTOQUE SETEMBRO'!$E18&gt;=0,"setembro","sem abastecimento")</f>
        <v>setembro</v>
      </c>
      <c r="O18" s="15">
        <v>45536</v>
      </c>
    </row>
    <row r="19" spans="1:15">
      <c r="A19" s="4" t="s">
        <v>21</v>
      </c>
      <c r="B19" s="6" t="s">
        <v>1129</v>
      </c>
      <c r="C19" s="1">
        <f t="shared" si="0"/>
        <v>21.63</v>
      </c>
      <c r="D19" s="1">
        <v>40.700000000000003</v>
      </c>
      <c r="E19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19" s="1">
        <f t="shared" si="1"/>
        <v>244.2</v>
      </c>
      <c r="G19" s="1">
        <v>5.5</v>
      </c>
      <c r="H19">
        <v>5</v>
      </c>
      <c r="I19" s="2" t="s">
        <v>1130</v>
      </c>
      <c r="J19" s="1">
        <f>Tabela1[[#This Row],[ESTOQUE_INICIAL]]*Tabela1[[#This Row],[CUSTO_UNITARIO_M-1]]+Tabela1[[#This Row],[ABASTECIMENTO]]*Tabela1[[#This Row],[CUSTO_UNITARIO_M0]]</f>
        <v>1241.3499999999999</v>
      </c>
      <c r="K19" s="1">
        <f>_xlfn.XLOOKUP(A19,MEDIDAS!A:A,MEDIDAS!B:B,"0",0)*5</f>
        <v>6.166666666666667</v>
      </c>
      <c r="L19" s="1">
        <f>SUM(K19,(_xlfn.XLOOKUP(A19,MEDIDAS!A:A,MEDIDAS!B:B,"0",0)*5))</f>
        <v>12.333333333333334</v>
      </c>
      <c r="M19" s="1" t="str">
        <f>IF(F19&gt;=SUM(L19,_xlfn.XLOOKUP(A19,'ESTOQUE SETEMBRO'!A:A,'ESTOQUE SETEMBRO'!F:F,,0))/2*1.2,"OVER",IF(F19&lt;=SUM(L19,_xlfn.XLOOKUP(A19,'ESTOQUE SETEMBRO'!A:A,'ESTOQUE SETEMBRO'!F:F,,0))/2*1.1,"IDEAL","OUT"))</f>
        <v>OVER</v>
      </c>
      <c r="N19" t="str">
        <f>IF('ESTOQUE SETEMBRO'!$E19&gt;=0,"setembro","sem abastecimento")</f>
        <v>setembro</v>
      </c>
      <c r="O19" s="15">
        <v>45536</v>
      </c>
    </row>
    <row r="20" spans="1:15">
      <c r="A20" s="4" t="s">
        <v>23</v>
      </c>
      <c r="B20" s="6" t="s">
        <v>1129</v>
      </c>
      <c r="C20" s="1">
        <f t="shared" si="0"/>
        <v>21.63</v>
      </c>
      <c r="D20" s="1">
        <v>27.500000000000004</v>
      </c>
      <c r="E20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20" s="1">
        <f t="shared" si="1"/>
        <v>165.00000000000003</v>
      </c>
      <c r="G20" s="1">
        <v>5.5</v>
      </c>
      <c r="H20">
        <v>5</v>
      </c>
      <c r="I20" s="2" t="s">
        <v>1130</v>
      </c>
      <c r="J20" s="1">
        <f>Tabela1[[#This Row],[ESTOQUE_INICIAL]]*Tabela1[[#This Row],[CUSTO_UNITARIO_M-1]]+Tabela1[[#This Row],[ABASTECIMENTO]]*Tabela1[[#This Row],[CUSTO_UNITARIO_M0]]</f>
        <v>838.75000000000011</v>
      </c>
      <c r="K20" s="1">
        <f>_xlfn.XLOOKUP(A20,MEDIDAS!A:A,MEDIDAS!B:B,"0",0)*5</f>
        <v>4.166666666666667</v>
      </c>
      <c r="L20" s="1">
        <f>SUM(K20,(_xlfn.XLOOKUP(A20,MEDIDAS!A:A,MEDIDAS!B:B,"0",0)*5))</f>
        <v>8.3333333333333339</v>
      </c>
      <c r="M20" s="1" t="str">
        <f>IF(F20&gt;=SUM(L20,_xlfn.XLOOKUP(A20,'ESTOQUE SETEMBRO'!A:A,'ESTOQUE SETEMBRO'!F:F,,0))/2*1.2,"OVER",IF(F20&lt;=SUM(L20,_xlfn.XLOOKUP(A20,'ESTOQUE SETEMBRO'!A:A,'ESTOQUE SETEMBRO'!F:F,,0))/2*1.1,"IDEAL","OUT"))</f>
        <v>OVER</v>
      </c>
      <c r="N20" t="str">
        <f>IF('ESTOQUE SETEMBRO'!$E20&gt;=0,"setembro","sem abastecimento")</f>
        <v>setembro</v>
      </c>
      <c r="O20" s="15">
        <v>45536</v>
      </c>
    </row>
    <row r="21" spans="1:15">
      <c r="A21" s="5" t="s">
        <v>24</v>
      </c>
      <c r="B21" s="6" t="s">
        <v>1129</v>
      </c>
      <c r="C21" s="1">
        <f t="shared" si="0"/>
        <v>21.63</v>
      </c>
      <c r="D21" s="1">
        <v>14.3</v>
      </c>
      <c r="E21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21" s="1">
        <f t="shared" si="1"/>
        <v>85.8</v>
      </c>
      <c r="G21" s="1">
        <v>5.5</v>
      </c>
      <c r="H21">
        <v>5</v>
      </c>
      <c r="I21" s="2" t="s">
        <v>1130</v>
      </c>
      <c r="J21" s="1">
        <f>Tabela1[[#This Row],[ESTOQUE_INICIAL]]*Tabela1[[#This Row],[CUSTO_UNITARIO_M-1]]+Tabela1[[#This Row],[ABASTECIMENTO]]*Tabela1[[#This Row],[CUSTO_UNITARIO_M0]]</f>
        <v>436.15</v>
      </c>
      <c r="K21" s="1">
        <f>_xlfn.XLOOKUP(A21,MEDIDAS!A:A,MEDIDAS!B:B,"0",0)*5</f>
        <v>2.166666666666667</v>
      </c>
      <c r="L21" s="1">
        <f>SUM(K21,(_xlfn.XLOOKUP(A21,MEDIDAS!A:A,MEDIDAS!B:B,"0",0)*5))</f>
        <v>4.3333333333333339</v>
      </c>
      <c r="M21" s="1" t="str">
        <f>IF(F21&gt;=SUM(L21,_xlfn.XLOOKUP(A21,'ESTOQUE SETEMBRO'!A:A,'ESTOQUE SETEMBRO'!F:F,,0))/2*1.2,"OVER",IF(F21&lt;=SUM(L21,_xlfn.XLOOKUP(A21,'ESTOQUE SETEMBRO'!A:A,'ESTOQUE SETEMBRO'!F:F,,0))/2*1.1,"IDEAL","OUT"))</f>
        <v>OVER</v>
      </c>
      <c r="N21" t="str">
        <f>IF('ESTOQUE SETEMBRO'!$E21&gt;=0,"setembro","sem abastecimento")</f>
        <v>setembro</v>
      </c>
      <c r="O21" s="15">
        <v>45536</v>
      </c>
    </row>
    <row r="22" spans="1:15">
      <c r="A22" s="4" t="s">
        <v>25</v>
      </c>
      <c r="B22" s="6" t="s">
        <v>1131</v>
      </c>
      <c r="C22" s="1">
        <f t="shared" si="0"/>
        <v>21.63</v>
      </c>
      <c r="D22" s="1">
        <v>46.2</v>
      </c>
      <c r="E22" s="1">
        <f>IF(Tabela1[[#This Row],[ESTOQUE_INICIAL]]&gt;=150,Tabela1[[#This Row],[ESTOQUE_INICIAL]]*0,IF(Tabela1[[#This Row],[ESTOQUE_INICIAL]]=0,SUM(Tabela1[[#This Row],[ESTOQUE_INICIAL]],150),Tabela1[[#This Row],[ESTOQUE_INICIAL]]*5))</f>
        <v>231</v>
      </c>
      <c r="F22" s="1">
        <f t="shared" si="1"/>
        <v>277.2</v>
      </c>
      <c r="G22" s="1">
        <v>66</v>
      </c>
      <c r="H22">
        <v>60</v>
      </c>
      <c r="I22" s="2" t="s">
        <v>1128</v>
      </c>
      <c r="J22" s="1">
        <f>Tabela1[[#This Row],[ESTOQUE_INICIAL]]*Tabela1[[#This Row],[CUSTO_UNITARIO_M-1]]+Tabela1[[#This Row],[ABASTECIMENTO]]*Tabela1[[#This Row],[CUSTO_UNITARIO_M0]]</f>
        <v>16909.2</v>
      </c>
      <c r="K22" s="1">
        <f>_xlfn.XLOOKUP(A22,MEDIDAS!A:A,MEDIDAS!B:B,"0",0)*5</f>
        <v>7</v>
      </c>
      <c r="L22" s="1">
        <f>SUM(K22,(_xlfn.XLOOKUP(A22,MEDIDAS!A:A,MEDIDAS!B:B,"0",0)*5))</f>
        <v>14</v>
      </c>
      <c r="M22" s="1" t="str">
        <f>IF(F22&gt;=SUM(L22,_xlfn.XLOOKUP(A22,'ESTOQUE SETEMBRO'!A:A,'ESTOQUE SETEMBRO'!F:F,,0))/2*1.2,"OVER",IF(F22&lt;=SUM(L22,_xlfn.XLOOKUP(A22,'ESTOQUE SETEMBRO'!A:A,'ESTOQUE SETEMBRO'!F:F,,0))/2*1.1,"IDEAL","OUT"))</f>
        <v>OVER</v>
      </c>
      <c r="N22" t="str">
        <f>IF('ESTOQUE SETEMBRO'!$E22&gt;=0,"setembro","sem abastecimento")</f>
        <v>setembro</v>
      </c>
      <c r="O22" s="15">
        <v>45536</v>
      </c>
    </row>
    <row r="23" spans="1:15">
      <c r="A23" s="4" t="s">
        <v>26</v>
      </c>
      <c r="B23" s="6" t="s">
        <v>1131</v>
      </c>
      <c r="C23" s="1">
        <f t="shared" si="0"/>
        <v>21.63</v>
      </c>
      <c r="D23" s="1">
        <v>13.200000000000001</v>
      </c>
      <c r="E23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23" s="1">
        <f t="shared" si="1"/>
        <v>79.2</v>
      </c>
      <c r="G23" s="1">
        <v>66</v>
      </c>
      <c r="H23">
        <v>60</v>
      </c>
      <c r="I23" s="2" t="s">
        <v>1128</v>
      </c>
      <c r="J23" s="1">
        <f>Tabela1[[#This Row],[ESTOQUE_INICIAL]]*Tabela1[[#This Row],[CUSTO_UNITARIO_M-1]]+Tabela1[[#This Row],[ABASTECIMENTO]]*Tabela1[[#This Row],[CUSTO_UNITARIO_M0]]</f>
        <v>4831.2</v>
      </c>
      <c r="K23" s="1">
        <f>_xlfn.XLOOKUP(A23,MEDIDAS!A:A,MEDIDAS!B:B,"0",0)*5</f>
        <v>2</v>
      </c>
      <c r="L23" s="1">
        <f>SUM(K23,(_xlfn.XLOOKUP(A23,MEDIDAS!A:A,MEDIDAS!B:B,"0",0)*5))</f>
        <v>4</v>
      </c>
      <c r="M23" s="1" t="str">
        <f>IF(F23&gt;=SUM(L23,_xlfn.XLOOKUP(A23,'ESTOQUE SETEMBRO'!A:A,'ESTOQUE SETEMBRO'!F:F,,0))/2*1.2,"OVER",IF(F23&lt;=SUM(L23,_xlfn.XLOOKUP(A23,'ESTOQUE SETEMBRO'!A:A,'ESTOQUE SETEMBRO'!F:F,,0))/2*1.1,"IDEAL","OUT"))</f>
        <v>OVER</v>
      </c>
      <c r="N23" t="str">
        <f>IF('ESTOQUE SETEMBRO'!$E23&gt;=0,"setembro","sem abastecimento")</f>
        <v>setembro</v>
      </c>
      <c r="O23" s="15">
        <v>45536</v>
      </c>
    </row>
    <row r="24" spans="1:15">
      <c r="A24" s="4" t="s">
        <v>27</v>
      </c>
      <c r="B24" s="6" t="s">
        <v>1131</v>
      </c>
      <c r="C24" s="1">
        <f t="shared" si="0"/>
        <v>21.63</v>
      </c>
      <c r="D24" s="1">
        <v>16.5</v>
      </c>
      <c r="E24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24" s="1">
        <f t="shared" si="1"/>
        <v>99</v>
      </c>
      <c r="G24" s="1">
        <v>66</v>
      </c>
      <c r="H24">
        <v>60</v>
      </c>
      <c r="I24" s="2" t="s">
        <v>1128</v>
      </c>
      <c r="J24" s="1">
        <f>Tabela1[[#This Row],[ESTOQUE_INICIAL]]*Tabela1[[#This Row],[CUSTO_UNITARIO_M-1]]+Tabela1[[#This Row],[ABASTECIMENTO]]*Tabela1[[#This Row],[CUSTO_UNITARIO_M0]]</f>
        <v>6039</v>
      </c>
      <c r="K24" s="1">
        <f>_xlfn.XLOOKUP(A24,MEDIDAS!A:A,MEDIDAS!B:B,"0",0)*5</f>
        <v>2.5</v>
      </c>
      <c r="L24" s="1">
        <f>SUM(K24,(_xlfn.XLOOKUP(A24,MEDIDAS!A:A,MEDIDAS!B:B,"0",0)*5))</f>
        <v>5</v>
      </c>
      <c r="M24" s="1" t="str">
        <f>IF(F24&gt;=SUM(L24,_xlfn.XLOOKUP(A24,'ESTOQUE SETEMBRO'!A:A,'ESTOQUE SETEMBRO'!F:F,,0))/2*1.2,"OVER",IF(F24&lt;=SUM(L24,_xlfn.XLOOKUP(A24,'ESTOQUE SETEMBRO'!A:A,'ESTOQUE SETEMBRO'!F:F,,0))/2*1.1,"IDEAL","OUT"))</f>
        <v>OVER</v>
      </c>
      <c r="N24" t="str">
        <f>IF('ESTOQUE SETEMBRO'!$E24&gt;=0,"setembro","sem abastecimento")</f>
        <v>setembro</v>
      </c>
      <c r="O24" s="15">
        <v>45536</v>
      </c>
    </row>
    <row r="25" spans="1:15">
      <c r="A25" s="4" t="s">
        <v>28</v>
      </c>
      <c r="B25" s="6" t="s">
        <v>1131</v>
      </c>
      <c r="C25" s="1">
        <f t="shared" si="0"/>
        <v>21.63</v>
      </c>
      <c r="D25" s="1">
        <v>18.700000000000003</v>
      </c>
      <c r="E25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25" s="1">
        <f t="shared" si="1"/>
        <v>112.20000000000002</v>
      </c>
      <c r="G25" s="1">
        <v>66</v>
      </c>
      <c r="H25">
        <v>60</v>
      </c>
      <c r="I25" s="2" t="s">
        <v>1128</v>
      </c>
      <c r="J25" s="1">
        <f>Tabela1[[#This Row],[ESTOQUE_INICIAL]]*Tabela1[[#This Row],[CUSTO_UNITARIO_M-1]]+Tabela1[[#This Row],[ABASTECIMENTO]]*Tabela1[[#This Row],[CUSTO_UNITARIO_M0]]</f>
        <v>6844.2000000000007</v>
      </c>
      <c r="K25" s="1">
        <f>_xlfn.XLOOKUP(A25,MEDIDAS!A:A,MEDIDAS!B:B,"0",0)*5</f>
        <v>2.833333333333333</v>
      </c>
      <c r="L25" s="1">
        <f>SUM(K25,(_xlfn.XLOOKUP(A25,MEDIDAS!A:A,MEDIDAS!B:B,"0",0)*5))</f>
        <v>5.6666666666666661</v>
      </c>
      <c r="M25" s="1" t="str">
        <f>IF(F25&gt;=SUM(L25,_xlfn.XLOOKUP(A25,'ESTOQUE SETEMBRO'!A:A,'ESTOQUE SETEMBRO'!F:F,,0))/2*1.2,"OVER",IF(F25&lt;=SUM(L25,_xlfn.XLOOKUP(A25,'ESTOQUE SETEMBRO'!A:A,'ESTOQUE SETEMBRO'!F:F,,0))/2*1.1,"IDEAL","OUT"))</f>
        <v>OVER</v>
      </c>
      <c r="N25" t="str">
        <f>IF('ESTOQUE SETEMBRO'!$E25&gt;=0,"setembro","sem abastecimento")</f>
        <v>setembro</v>
      </c>
      <c r="O25" s="15">
        <v>45536</v>
      </c>
    </row>
    <row r="26" spans="1:15">
      <c r="A26" s="4" t="s">
        <v>29</v>
      </c>
      <c r="B26" s="6" t="s">
        <v>1131</v>
      </c>
      <c r="C26" s="1">
        <f t="shared" si="0"/>
        <v>21.63</v>
      </c>
      <c r="D26" s="1">
        <v>30.800000000000004</v>
      </c>
      <c r="E26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26" s="1">
        <f t="shared" si="1"/>
        <v>184.80000000000004</v>
      </c>
      <c r="G26" s="1">
        <v>66</v>
      </c>
      <c r="H26">
        <v>60</v>
      </c>
      <c r="I26" s="2" t="s">
        <v>1128</v>
      </c>
      <c r="J26" s="1">
        <f>Tabela1[[#This Row],[ESTOQUE_INICIAL]]*Tabela1[[#This Row],[CUSTO_UNITARIO_M-1]]+Tabela1[[#This Row],[ABASTECIMENTO]]*Tabela1[[#This Row],[CUSTO_UNITARIO_M0]]</f>
        <v>11272.800000000003</v>
      </c>
      <c r="K26" s="1">
        <f>_xlfn.XLOOKUP(A26,MEDIDAS!A:A,MEDIDAS!B:B,"0",0)*5</f>
        <v>4.666666666666667</v>
      </c>
      <c r="L26" s="1">
        <f>SUM(K26,(_xlfn.XLOOKUP(A26,MEDIDAS!A:A,MEDIDAS!B:B,"0",0)*5))</f>
        <v>9.3333333333333339</v>
      </c>
      <c r="M26" s="1" t="str">
        <f>IF(F26&gt;=SUM(L26,_xlfn.XLOOKUP(A26,'ESTOQUE SETEMBRO'!A:A,'ESTOQUE SETEMBRO'!F:F,,0))/2*1.2,"OVER",IF(F26&lt;=SUM(L26,_xlfn.XLOOKUP(A26,'ESTOQUE SETEMBRO'!A:A,'ESTOQUE SETEMBRO'!F:F,,0))/2*1.1,"IDEAL","OUT"))</f>
        <v>OVER</v>
      </c>
      <c r="N26" t="str">
        <f>IF('ESTOQUE SETEMBRO'!$E26&gt;=0,"setembro","sem abastecimento")</f>
        <v>setembro</v>
      </c>
      <c r="O26" s="15">
        <v>45536</v>
      </c>
    </row>
    <row r="27" spans="1:15">
      <c r="A27" s="4" t="s">
        <v>33</v>
      </c>
      <c r="B27" s="6" t="s">
        <v>1131</v>
      </c>
      <c r="C27" s="1">
        <f t="shared" si="0"/>
        <v>21.63</v>
      </c>
      <c r="D27" s="1">
        <v>0</v>
      </c>
      <c r="E2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27" s="1">
        <f t="shared" si="1"/>
        <v>150</v>
      </c>
      <c r="G27" s="1">
        <v>66</v>
      </c>
      <c r="H27">
        <v>60</v>
      </c>
      <c r="I27" s="2" t="s">
        <v>1128</v>
      </c>
      <c r="J27" s="1">
        <f>Tabela1[[#This Row],[ESTOQUE_INICIAL]]*Tabela1[[#This Row],[CUSTO_UNITARIO_M-1]]+Tabela1[[#This Row],[ABASTECIMENTO]]*Tabela1[[#This Row],[CUSTO_UNITARIO_M0]]</f>
        <v>9000</v>
      </c>
      <c r="K27" s="1">
        <f>_xlfn.XLOOKUP(A27,MEDIDAS!A:A,MEDIDAS!B:B,"0",0)*5</f>
        <v>0</v>
      </c>
      <c r="L27" s="1">
        <f>SUM(K27,(_xlfn.XLOOKUP(A27,MEDIDAS!A:A,MEDIDAS!B:B,"0",0)*5))</f>
        <v>0</v>
      </c>
      <c r="M27" s="1" t="str">
        <f>IF(F27&gt;=SUM(L27,_xlfn.XLOOKUP(A27,'ESTOQUE SETEMBRO'!A:A,'ESTOQUE SETEMBRO'!F:F,,0))/2*1.2,"OVER",IF(F27&lt;=SUM(L27,_xlfn.XLOOKUP(A27,'ESTOQUE SETEMBRO'!A:A,'ESTOQUE SETEMBRO'!F:F,,0))/2*1.1,"IDEAL","OUT"))</f>
        <v>OVER</v>
      </c>
      <c r="N27" t="str">
        <f>IF('ESTOQUE SETEMBRO'!$E27&gt;=0,"setembro","sem abastecimento")</f>
        <v>setembro</v>
      </c>
      <c r="O27" s="15">
        <v>45536</v>
      </c>
    </row>
    <row r="28" spans="1:15">
      <c r="A28" s="4" t="s">
        <v>30</v>
      </c>
      <c r="B28" s="6" t="s">
        <v>1131</v>
      </c>
      <c r="C28" s="1">
        <f t="shared" si="0"/>
        <v>21.63</v>
      </c>
      <c r="D28" s="1">
        <v>27.500000000000004</v>
      </c>
      <c r="E28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28" s="1">
        <f t="shared" si="1"/>
        <v>165.00000000000003</v>
      </c>
      <c r="G28" s="1">
        <v>66</v>
      </c>
      <c r="H28">
        <v>60</v>
      </c>
      <c r="I28" s="2" t="s">
        <v>1128</v>
      </c>
      <c r="J28" s="1">
        <f>Tabela1[[#This Row],[ESTOQUE_INICIAL]]*Tabela1[[#This Row],[CUSTO_UNITARIO_M-1]]+Tabela1[[#This Row],[ABASTECIMENTO]]*Tabela1[[#This Row],[CUSTO_UNITARIO_M0]]</f>
        <v>10065.000000000002</v>
      </c>
      <c r="K28" s="1">
        <f>_xlfn.XLOOKUP(A28,MEDIDAS!A:A,MEDIDAS!B:B,"0",0)*5</f>
        <v>4.166666666666667</v>
      </c>
      <c r="L28" s="1">
        <f>SUM(K28,(_xlfn.XLOOKUP(A28,MEDIDAS!A:A,MEDIDAS!B:B,"0",0)*5))</f>
        <v>8.3333333333333339</v>
      </c>
      <c r="M28" s="1" t="str">
        <f>IF(F28&gt;=SUM(L28,_xlfn.XLOOKUP(A28,'ESTOQUE SETEMBRO'!A:A,'ESTOQUE SETEMBRO'!F:F,,0))/2*1.2,"OVER",IF(F28&lt;=SUM(L28,_xlfn.XLOOKUP(A28,'ESTOQUE SETEMBRO'!A:A,'ESTOQUE SETEMBRO'!F:F,,0))/2*1.1,"IDEAL","OUT"))</f>
        <v>OVER</v>
      </c>
      <c r="N28" t="str">
        <f>IF('ESTOQUE SETEMBRO'!$E28&gt;=0,"setembro","sem abastecimento")</f>
        <v>setembro</v>
      </c>
      <c r="O28" s="15">
        <v>45536</v>
      </c>
    </row>
    <row r="29" spans="1:15">
      <c r="A29" s="4" t="s">
        <v>31</v>
      </c>
      <c r="B29" s="6" t="s">
        <v>1131</v>
      </c>
      <c r="C29" s="1">
        <f t="shared" si="0"/>
        <v>21.63</v>
      </c>
      <c r="D29" s="1">
        <v>34.1</v>
      </c>
      <c r="E29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29" s="1">
        <f t="shared" si="1"/>
        <v>204.6</v>
      </c>
      <c r="G29" s="1">
        <v>66</v>
      </c>
      <c r="H29">
        <v>60</v>
      </c>
      <c r="I29" s="2" t="s">
        <v>1128</v>
      </c>
      <c r="J29" s="1">
        <f>Tabela1[[#This Row],[ESTOQUE_INICIAL]]*Tabela1[[#This Row],[CUSTO_UNITARIO_M-1]]+Tabela1[[#This Row],[ABASTECIMENTO]]*Tabela1[[#This Row],[CUSTO_UNITARIO_M0]]</f>
        <v>12480.6</v>
      </c>
      <c r="K29" s="1">
        <f>_xlfn.XLOOKUP(A29,MEDIDAS!A:A,MEDIDAS!B:B,"0",0)*5</f>
        <v>5.166666666666667</v>
      </c>
      <c r="L29" s="1">
        <f>SUM(K29,(_xlfn.XLOOKUP(A29,MEDIDAS!A:A,MEDIDAS!B:B,"0",0)*5))</f>
        <v>10.333333333333334</v>
      </c>
      <c r="M29" s="1" t="str">
        <f>IF(F29&gt;=SUM(L29,_xlfn.XLOOKUP(A29,'ESTOQUE SETEMBRO'!A:A,'ESTOQUE SETEMBRO'!F:F,,0))/2*1.2,"OVER",IF(F29&lt;=SUM(L29,_xlfn.XLOOKUP(A29,'ESTOQUE SETEMBRO'!A:A,'ESTOQUE SETEMBRO'!F:F,,0))/2*1.1,"IDEAL","OUT"))</f>
        <v>OVER</v>
      </c>
      <c r="N29" t="str">
        <f>IF('ESTOQUE SETEMBRO'!$E29&gt;=0,"setembro","sem abastecimento")</f>
        <v>setembro</v>
      </c>
      <c r="O29" s="15">
        <v>45536</v>
      </c>
    </row>
    <row r="30" spans="1:15">
      <c r="A30" s="4" t="s">
        <v>32</v>
      </c>
      <c r="B30" s="6" t="s">
        <v>1131</v>
      </c>
      <c r="C30" s="1">
        <f t="shared" si="0"/>
        <v>21.63</v>
      </c>
      <c r="D30" s="1">
        <v>40.700000000000003</v>
      </c>
      <c r="E30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30" s="1">
        <f t="shared" si="1"/>
        <v>244.2</v>
      </c>
      <c r="G30" s="1">
        <v>66</v>
      </c>
      <c r="H30">
        <v>60</v>
      </c>
      <c r="I30" s="2" t="s">
        <v>1128</v>
      </c>
      <c r="J30" s="1">
        <f>Tabela1[[#This Row],[ESTOQUE_INICIAL]]*Tabela1[[#This Row],[CUSTO_UNITARIO_M-1]]+Tabela1[[#This Row],[ABASTECIMENTO]]*Tabela1[[#This Row],[CUSTO_UNITARIO_M0]]</f>
        <v>14896.2</v>
      </c>
      <c r="K30" s="1">
        <f>_xlfn.XLOOKUP(A30,MEDIDAS!A:A,MEDIDAS!B:B,"0",0)*5</f>
        <v>6.166666666666667</v>
      </c>
      <c r="L30" s="1">
        <f>SUM(K30,(_xlfn.XLOOKUP(A30,MEDIDAS!A:A,MEDIDAS!B:B,"0",0)*5))</f>
        <v>12.333333333333334</v>
      </c>
      <c r="M30" s="1" t="str">
        <f>IF(F30&gt;=SUM(L30,_xlfn.XLOOKUP(A30,'ESTOQUE SETEMBRO'!A:A,'ESTOQUE SETEMBRO'!F:F,,0))/2*1.2,"OVER",IF(F30&lt;=SUM(L30,_xlfn.XLOOKUP(A30,'ESTOQUE SETEMBRO'!A:A,'ESTOQUE SETEMBRO'!F:F,,0))/2*1.1,"IDEAL","OUT"))</f>
        <v>OVER</v>
      </c>
      <c r="N30" t="str">
        <f>IF('ESTOQUE SETEMBRO'!$E30&gt;=0,"setembro","sem abastecimento")</f>
        <v>setembro</v>
      </c>
      <c r="O30" s="15">
        <v>45536</v>
      </c>
    </row>
    <row r="31" spans="1:15">
      <c r="A31" s="5" t="s">
        <v>34</v>
      </c>
      <c r="B31" s="6" t="s">
        <v>1131</v>
      </c>
      <c r="C31" s="1">
        <f t="shared" si="0"/>
        <v>21.63</v>
      </c>
      <c r="D31" s="1">
        <v>53.900000000000006</v>
      </c>
      <c r="E31" s="1">
        <f>IF(Tabela1[[#This Row],[ESTOQUE_INICIAL]]&gt;=150,Tabela1[[#This Row],[ESTOQUE_INICIAL]]*0,IF(Tabela1[[#This Row],[ESTOQUE_INICIAL]]=0,SUM(Tabela1[[#This Row],[ESTOQUE_INICIAL]],150),Tabela1[[#This Row],[ESTOQUE_INICIAL]]*5))</f>
        <v>269.5</v>
      </c>
      <c r="F31" s="1">
        <f t="shared" si="1"/>
        <v>323.39999999999998</v>
      </c>
      <c r="G31" s="1">
        <v>66</v>
      </c>
      <c r="H31">
        <v>60</v>
      </c>
      <c r="I31" s="2" t="s">
        <v>1128</v>
      </c>
      <c r="J31" s="1">
        <f>Tabela1[[#This Row],[ESTOQUE_INICIAL]]*Tabela1[[#This Row],[CUSTO_UNITARIO_M-1]]+Tabela1[[#This Row],[ABASTECIMENTO]]*Tabela1[[#This Row],[CUSTO_UNITARIO_M0]]</f>
        <v>19727.400000000001</v>
      </c>
      <c r="K31" s="1">
        <f>_xlfn.XLOOKUP(A31,MEDIDAS!A:A,MEDIDAS!B:B,"0",0)*5</f>
        <v>8.1666666666666661</v>
      </c>
      <c r="L31" s="1">
        <f>SUM(K31,(_xlfn.XLOOKUP(A31,MEDIDAS!A:A,MEDIDAS!B:B,"0",0)*5))</f>
        <v>16.333333333333332</v>
      </c>
      <c r="M31" s="1" t="str">
        <f>IF(F31&gt;=SUM(L31,_xlfn.XLOOKUP(A31,'ESTOQUE SETEMBRO'!A:A,'ESTOQUE SETEMBRO'!F:F,,0))/2*1.2,"OVER",IF(F31&lt;=SUM(L31,_xlfn.XLOOKUP(A31,'ESTOQUE SETEMBRO'!A:A,'ESTOQUE SETEMBRO'!F:F,,0))/2*1.1,"IDEAL","OUT"))</f>
        <v>OVER</v>
      </c>
      <c r="N31" t="str">
        <f>IF('ESTOQUE SETEMBRO'!$E31&gt;=0,"setembro","sem abastecimento")</f>
        <v>setembro</v>
      </c>
      <c r="O31" s="15">
        <v>45536</v>
      </c>
    </row>
    <row r="32" spans="1:15">
      <c r="A32" s="4" t="s">
        <v>35</v>
      </c>
      <c r="B32" s="6" t="s">
        <v>1132</v>
      </c>
      <c r="C32" s="1">
        <f t="shared" si="0"/>
        <v>21.63</v>
      </c>
      <c r="D32" s="1">
        <v>27.500000000000004</v>
      </c>
      <c r="E32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32" s="1">
        <f t="shared" si="1"/>
        <v>165.00000000000003</v>
      </c>
      <c r="G32" s="1">
        <v>17.600000000000001</v>
      </c>
      <c r="H32">
        <v>16</v>
      </c>
      <c r="I32" s="2" t="s">
        <v>1128</v>
      </c>
      <c r="J32" s="1">
        <f>Tabela1[[#This Row],[ESTOQUE_INICIAL]]*Tabela1[[#This Row],[CUSTO_UNITARIO_M-1]]+Tabela1[[#This Row],[ABASTECIMENTO]]*Tabela1[[#This Row],[CUSTO_UNITARIO_M0]]</f>
        <v>2684.0000000000005</v>
      </c>
      <c r="K32" s="1">
        <f>_xlfn.XLOOKUP(A32,MEDIDAS!A:A,MEDIDAS!B:B,"0",0)*5</f>
        <v>4.166666666666667</v>
      </c>
      <c r="L32" s="1">
        <f>SUM(K32,(_xlfn.XLOOKUP(A32,MEDIDAS!A:A,MEDIDAS!B:B,"0",0)*5))</f>
        <v>8.3333333333333339</v>
      </c>
      <c r="M32" s="1" t="str">
        <f>IF(F32&gt;=SUM(L32,_xlfn.XLOOKUP(A32,'ESTOQUE SETEMBRO'!A:A,'ESTOQUE SETEMBRO'!F:F,,0))/2*1.2,"OVER",IF(F32&lt;=SUM(L32,_xlfn.XLOOKUP(A32,'ESTOQUE SETEMBRO'!A:A,'ESTOQUE SETEMBRO'!F:F,,0))/2*1.1,"IDEAL","OUT"))</f>
        <v>OVER</v>
      </c>
      <c r="N32" t="str">
        <f>IF('ESTOQUE SETEMBRO'!$E32&gt;=0,"setembro","sem abastecimento")</f>
        <v>setembro</v>
      </c>
      <c r="O32" s="15">
        <v>45536</v>
      </c>
    </row>
    <row r="33" spans="1:15">
      <c r="A33" s="4" t="s">
        <v>36</v>
      </c>
      <c r="B33" s="6" t="s">
        <v>1132</v>
      </c>
      <c r="C33" s="1">
        <f t="shared" si="0"/>
        <v>21.63</v>
      </c>
      <c r="D33" s="1">
        <v>25.3</v>
      </c>
      <c r="E33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33" s="1">
        <f t="shared" si="1"/>
        <v>151.80000000000001</v>
      </c>
      <c r="G33" s="1">
        <v>17.600000000000001</v>
      </c>
      <c r="H33">
        <v>16</v>
      </c>
      <c r="I33" s="2" t="s">
        <v>1128</v>
      </c>
      <c r="J33" s="1">
        <f>Tabela1[[#This Row],[ESTOQUE_INICIAL]]*Tabela1[[#This Row],[CUSTO_UNITARIO_M-1]]+Tabela1[[#This Row],[ABASTECIMENTO]]*Tabela1[[#This Row],[CUSTO_UNITARIO_M0]]</f>
        <v>2469.2800000000002</v>
      </c>
      <c r="K33" s="1">
        <f>_xlfn.XLOOKUP(A33,MEDIDAS!A:A,MEDIDAS!B:B,"0",0)*5</f>
        <v>3.8333333333333335</v>
      </c>
      <c r="L33" s="1">
        <f>SUM(K33,(_xlfn.XLOOKUP(A33,MEDIDAS!A:A,MEDIDAS!B:B,"0",0)*5))</f>
        <v>7.666666666666667</v>
      </c>
      <c r="M33" s="1" t="str">
        <f>IF(F33&gt;=SUM(L33,_xlfn.XLOOKUP(A33,'ESTOQUE SETEMBRO'!A:A,'ESTOQUE SETEMBRO'!F:F,,0))/2*1.2,"OVER",IF(F33&lt;=SUM(L33,_xlfn.XLOOKUP(A33,'ESTOQUE SETEMBRO'!A:A,'ESTOQUE SETEMBRO'!F:F,,0))/2*1.1,"IDEAL","OUT"))</f>
        <v>OVER</v>
      </c>
      <c r="N33" t="str">
        <f>IF('ESTOQUE SETEMBRO'!$E33&gt;=0,"setembro","sem abastecimento")</f>
        <v>setembro</v>
      </c>
      <c r="O33" s="15">
        <v>45536</v>
      </c>
    </row>
    <row r="34" spans="1:15">
      <c r="A34" s="4" t="s">
        <v>37</v>
      </c>
      <c r="B34" s="6" t="s">
        <v>1132</v>
      </c>
      <c r="C34" s="1">
        <f t="shared" si="0"/>
        <v>21.63</v>
      </c>
      <c r="D34" s="1">
        <v>36.300000000000004</v>
      </c>
      <c r="E34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34" s="1">
        <f t="shared" si="1"/>
        <v>217.80000000000004</v>
      </c>
      <c r="G34" s="1">
        <v>17.600000000000001</v>
      </c>
      <c r="H34">
        <v>16</v>
      </c>
      <c r="I34" s="2" t="s">
        <v>1128</v>
      </c>
      <c r="J34" s="1">
        <f>Tabela1[[#This Row],[ESTOQUE_INICIAL]]*Tabela1[[#This Row],[CUSTO_UNITARIO_M-1]]+Tabela1[[#This Row],[ABASTECIMENTO]]*Tabela1[[#This Row],[CUSTO_UNITARIO_M0]]</f>
        <v>3542.8800000000006</v>
      </c>
      <c r="K34" s="1">
        <f>_xlfn.XLOOKUP(A34,MEDIDAS!A:A,MEDIDAS!B:B,"0",0)*5</f>
        <v>5.5</v>
      </c>
      <c r="L34" s="1">
        <f>SUM(K34,(_xlfn.XLOOKUP(A34,MEDIDAS!A:A,MEDIDAS!B:B,"0",0)*5))</f>
        <v>11</v>
      </c>
      <c r="M34" s="1" t="str">
        <f>IF(F34&gt;=SUM(L34,_xlfn.XLOOKUP(A34,'ESTOQUE SETEMBRO'!A:A,'ESTOQUE SETEMBRO'!F:F,,0))/2*1.2,"OVER",IF(F34&lt;=SUM(L34,_xlfn.XLOOKUP(A34,'ESTOQUE SETEMBRO'!A:A,'ESTOQUE SETEMBRO'!F:F,,0))/2*1.1,"IDEAL","OUT"))</f>
        <v>OVER</v>
      </c>
      <c r="N34" t="str">
        <f>IF('ESTOQUE SETEMBRO'!$E34&gt;=0,"setembro","sem abastecimento")</f>
        <v>setembro</v>
      </c>
      <c r="O34" s="15">
        <v>45536</v>
      </c>
    </row>
    <row r="35" spans="1:15">
      <c r="A35" s="4" t="s">
        <v>38</v>
      </c>
      <c r="B35" s="6" t="s">
        <v>1132</v>
      </c>
      <c r="C35" s="1">
        <f t="shared" si="0"/>
        <v>21.63</v>
      </c>
      <c r="D35" s="1">
        <v>40.700000000000003</v>
      </c>
      <c r="E35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35" s="1">
        <f t="shared" si="1"/>
        <v>244.2</v>
      </c>
      <c r="G35" s="1">
        <v>17.600000000000001</v>
      </c>
      <c r="H35">
        <v>16</v>
      </c>
      <c r="I35" s="2" t="s">
        <v>1128</v>
      </c>
      <c r="J35" s="1">
        <f>Tabela1[[#This Row],[ESTOQUE_INICIAL]]*Tabela1[[#This Row],[CUSTO_UNITARIO_M-1]]+Tabela1[[#This Row],[ABASTECIMENTO]]*Tabela1[[#This Row],[CUSTO_UNITARIO_M0]]</f>
        <v>3972.32</v>
      </c>
      <c r="K35" s="1">
        <f>_xlfn.XLOOKUP(A35,MEDIDAS!A:A,MEDIDAS!B:B,"0",0)*5</f>
        <v>6.166666666666667</v>
      </c>
      <c r="L35" s="1">
        <f>SUM(K35,(_xlfn.XLOOKUP(A35,MEDIDAS!A:A,MEDIDAS!B:B,"0",0)*5))</f>
        <v>12.333333333333334</v>
      </c>
      <c r="M35" s="1" t="str">
        <f>IF(F35&gt;=SUM(L35,_xlfn.XLOOKUP(A35,'ESTOQUE SETEMBRO'!A:A,'ESTOQUE SETEMBRO'!F:F,,0))/2*1.2,"OVER",IF(F35&lt;=SUM(L35,_xlfn.XLOOKUP(A35,'ESTOQUE SETEMBRO'!A:A,'ESTOQUE SETEMBRO'!F:F,,0))/2*1.1,"IDEAL","OUT"))</f>
        <v>OVER</v>
      </c>
      <c r="N35" t="str">
        <f>IF('ESTOQUE SETEMBRO'!$E35&gt;=0,"setembro","sem abastecimento")</f>
        <v>setembro</v>
      </c>
      <c r="O35" s="15">
        <v>45536</v>
      </c>
    </row>
    <row r="36" spans="1:15">
      <c r="A36" s="4" t="s">
        <v>39</v>
      </c>
      <c r="B36" s="6" t="s">
        <v>1132</v>
      </c>
      <c r="C36" s="1">
        <f t="shared" si="0"/>
        <v>21.63</v>
      </c>
      <c r="D36" s="1">
        <v>40.700000000000003</v>
      </c>
      <c r="E36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36" s="1">
        <f t="shared" si="1"/>
        <v>244.2</v>
      </c>
      <c r="G36" s="1">
        <v>17.600000000000001</v>
      </c>
      <c r="H36">
        <v>16</v>
      </c>
      <c r="I36" s="2" t="s">
        <v>1128</v>
      </c>
      <c r="J36" s="1">
        <f>Tabela1[[#This Row],[ESTOQUE_INICIAL]]*Tabela1[[#This Row],[CUSTO_UNITARIO_M-1]]+Tabela1[[#This Row],[ABASTECIMENTO]]*Tabela1[[#This Row],[CUSTO_UNITARIO_M0]]</f>
        <v>3972.32</v>
      </c>
      <c r="K36" s="1">
        <f>_xlfn.XLOOKUP(A36,MEDIDAS!A:A,MEDIDAS!B:B,"0",0)*5</f>
        <v>6.166666666666667</v>
      </c>
      <c r="L36" s="1">
        <f>SUM(K36,(_xlfn.XLOOKUP(A36,MEDIDAS!A:A,MEDIDAS!B:B,"0",0)*5))</f>
        <v>12.333333333333334</v>
      </c>
      <c r="M36" s="1" t="str">
        <f>IF(F36&gt;=SUM(L36,_xlfn.XLOOKUP(A36,'ESTOQUE SETEMBRO'!A:A,'ESTOQUE SETEMBRO'!F:F,,0))/2*1.2,"OVER",IF(F36&lt;=SUM(L36,_xlfn.XLOOKUP(A36,'ESTOQUE SETEMBRO'!A:A,'ESTOQUE SETEMBRO'!F:F,,0))/2*1.1,"IDEAL","OUT"))</f>
        <v>OVER</v>
      </c>
      <c r="N36" t="str">
        <f>IF('ESTOQUE SETEMBRO'!$E36&gt;=0,"setembro","sem abastecimento")</f>
        <v>setembro</v>
      </c>
      <c r="O36" s="15">
        <v>45536</v>
      </c>
    </row>
    <row r="37" spans="1:15">
      <c r="A37" s="4" t="s">
        <v>44</v>
      </c>
      <c r="B37" s="6" t="s">
        <v>1132</v>
      </c>
      <c r="C37" s="1">
        <f t="shared" si="0"/>
        <v>21.63</v>
      </c>
      <c r="D37" s="1">
        <v>0</v>
      </c>
      <c r="E3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37" s="1">
        <f t="shared" si="1"/>
        <v>150</v>
      </c>
      <c r="G37" s="1">
        <v>17.600000000000001</v>
      </c>
      <c r="H37">
        <v>16</v>
      </c>
      <c r="I37" s="2" t="s">
        <v>1128</v>
      </c>
      <c r="J37" s="1">
        <f>Tabela1[[#This Row],[ESTOQUE_INICIAL]]*Tabela1[[#This Row],[CUSTO_UNITARIO_M-1]]+Tabela1[[#This Row],[ABASTECIMENTO]]*Tabela1[[#This Row],[CUSTO_UNITARIO_M0]]</f>
        <v>2400</v>
      </c>
      <c r="K37" s="1">
        <f>_xlfn.XLOOKUP(A37,MEDIDAS!A:A,MEDIDAS!B:B,"0",0)*5</f>
        <v>0</v>
      </c>
      <c r="L37" s="1">
        <f>SUM(K37,(_xlfn.XLOOKUP(A37,MEDIDAS!A:A,MEDIDAS!B:B,"0",0)*5))</f>
        <v>0</v>
      </c>
      <c r="M37" s="1" t="str">
        <f>IF(F37&gt;=SUM(L37,_xlfn.XLOOKUP(A37,'ESTOQUE SETEMBRO'!A:A,'ESTOQUE SETEMBRO'!F:F,,0))/2*1.2,"OVER",IF(F37&lt;=SUM(L37,_xlfn.XLOOKUP(A37,'ESTOQUE SETEMBRO'!A:A,'ESTOQUE SETEMBRO'!F:F,,0))/2*1.1,"IDEAL","OUT"))</f>
        <v>OVER</v>
      </c>
      <c r="N37" t="str">
        <f>IF('ESTOQUE SETEMBRO'!$E37&gt;=0,"setembro","sem abastecimento")</f>
        <v>setembro</v>
      </c>
      <c r="O37" s="15">
        <v>45536</v>
      </c>
    </row>
    <row r="38" spans="1:15">
      <c r="A38" s="4" t="s">
        <v>40</v>
      </c>
      <c r="B38" s="6" t="s">
        <v>1132</v>
      </c>
      <c r="C38" s="1">
        <f t="shared" si="0"/>
        <v>21.63</v>
      </c>
      <c r="D38" s="1">
        <v>28.6</v>
      </c>
      <c r="E38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38" s="1">
        <f t="shared" si="1"/>
        <v>171.6</v>
      </c>
      <c r="G38" s="1">
        <v>17.600000000000001</v>
      </c>
      <c r="H38">
        <v>16</v>
      </c>
      <c r="I38" s="2" t="s">
        <v>1128</v>
      </c>
      <c r="J38" s="1">
        <f>Tabela1[[#This Row],[ESTOQUE_INICIAL]]*Tabela1[[#This Row],[CUSTO_UNITARIO_M-1]]+Tabela1[[#This Row],[ABASTECIMENTO]]*Tabela1[[#This Row],[CUSTO_UNITARIO_M0]]</f>
        <v>2791.36</v>
      </c>
      <c r="K38" s="1">
        <f>_xlfn.XLOOKUP(A38,MEDIDAS!A:A,MEDIDAS!B:B,"0",0)*5</f>
        <v>4.3333333333333339</v>
      </c>
      <c r="L38" s="1">
        <f>SUM(K38,(_xlfn.XLOOKUP(A38,MEDIDAS!A:A,MEDIDAS!B:B,"0",0)*5))</f>
        <v>8.6666666666666679</v>
      </c>
      <c r="M38" s="1" t="str">
        <f>IF(F38&gt;=SUM(L38,_xlfn.XLOOKUP(A38,'ESTOQUE SETEMBRO'!A:A,'ESTOQUE SETEMBRO'!F:F,,0))/2*1.2,"OVER",IF(F38&lt;=SUM(L38,_xlfn.XLOOKUP(A38,'ESTOQUE SETEMBRO'!A:A,'ESTOQUE SETEMBRO'!F:F,,0))/2*1.1,"IDEAL","OUT"))</f>
        <v>OVER</v>
      </c>
      <c r="N38" t="str">
        <f>IF('ESTOQUE SETEMBRO'!$E38&gt;=0,"setembro","sem abastecimento")</f>
        <v>setembro</v>
      </c>
      <c r="O38" s="15">
        <v>45536</v>
      </c>
    </row>
    <row r="39" spans="1:15">
      <c r="A39" s="4" t="s">
        <v>41</v>
      </c>
      <c r="B39" s="6" t="s">
        <v>1132</v>
      </c>
      <c r="C39" s="1">
        <f t="shared" si="0"/>
        <v>21.63</v>
      </c>
      <c r="D39" s="1">
        <v>22</v>
      </c>
      <c r="E39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39" s="1">
        <f t="shared" si="1"/>
        <v>132</v>
      </c>
      <c r="G39" s="1">
        <v>17.600000000000001</v>
      </c>
      <c r="H39">
        <v>16</v>
      </c>
      <c r="I39" s="2" t="s">
        <v>1128</v>
      </c>
      <c r="J39" s="1">
        <f>Tabela1[[#This Row],[ESTOQUE_INICIAL]]*Tabela1[[#This Row],[CUSTO_UNITARIO_M-1]]+Tabela1[[#This Row],[ABASTECIMENTO]]*Tabela1[[#This Row],[CUSTO_UNITARIO_M0]]</f>
        <v>2147.1999999999998</v>
      </c>
      <c r="K39" s="1">
        <f>_xlfn.XLOOKUP(A39,MEDIDAS!A:A,MEDIDAS!B:B,"0",0)*5</f>
        <v>3.333333333333333</v>
      </c>
      <c r="L39" s="1">
        <f>SUM(K39,(_xlfn.XLOOKUP(A39,MEDIDAS!A:A,MEDIDAS!B:B,"0",0)*5))</f>
        <v>6.6666666666666661</v>
      </c>
      <c r="M39" s="1" t="str">
        <f>IF(F39&gt;=SUM(L39,_xlfn.XLOOKUP(A39,'ESTOQUE SETEMBRO'!A:A,'ESTOQUE SETEMBRO'!F:F,,0))/2*1.2,"OVER",IF(F39&lt;=SUM(L39,_xlfn.XLOOKUP(A39,'ESTOQUE SETEMBRO'!A:A,'ESTOQUE SETEMBRO'!F:F,,0))/2*1.1,"IDEAL","OUT"))</f>
        <v>OVER</v>
      </c>
      <c r="N39" t="str">
        <f>IF('ESTOQUE SETEMBRO'!$E39&gt;=0,"setembro","sem abastecimento")</f>
        <v>setembro</v>
      </c>
      <c r="O39" s="15">
        <v>45536</v>
      </c>
    </row>
    <row r="40" spans="1:15">
      <c r="A40" s="4" t="s">
        <v>42</v>
      </c>
      <c r="B40" s="6" t="s">
        <v>1132</v>
      </c>
      <c r="C40" s="1">
        <f t="shared" si="0"/>
        <v>21.63</v>
      </c>
      <c r="D40" s="1">
        <v>41.800000000000004</v>
      </c>
      <c r="E40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40" s="1">
        <f t="shared" si="1"/>
        <v>250.80000000000004</v>
      </c>
      <c r="G40" s="1">
        <v>17.600000000000001</v>
      </c>
      <c r="H40">
        <v>16</v>
      </c>
      <c r="I40" s="2" t="s">
        <v>1128</v>
      </c>
      <c r="J40" s="1">
        <f>Tabela1[[#This Row],[ESTOQUE_INICIAL]]*Tabela1[[#This Row],[CUSTO_UNITARIO_M-1]]+Tabela1[[#This Row],[ABASTECIMENTO]]*Tabela1[[#This Row],[CUSTO_UNITARIO_M0]]</f>
        <v>4079.6800000000007</v>
      </c>
      <c r="K40" s="1">
        <f>_xlfn.XLOOKUP(A40,MEDIDAS!A:A,MEDIDAS!B:B,"0",0)*5</f>
        <v>6.333333333333333</v>
      </c>
      <c r="L40" s="1">
        <f>SUM(K40,(_xlfn.XLOOKUP(A40,MEDIDAS!A:A,MEDIDAS!B:B,"0",0)*5))</f>
        <v>12.666666666666666</v>
      </c>
      <c r="M40" s="1" t="str">
        <f>IF(F40&gt;=SUM(L40,_xlfn.XLOOKUP(A40,'ESTOQUE SETEMBRO'!A:A,'ESTOQUE SETEMBRO'!F:F,,0))/2*1.2,"OVER",IF(F40&lt;=SUM(L40,_xlfn.XLOOKUP(A40,'ESTOQUE SETEMBRO'!A:A,'ESTOQUE SETEMBRO'!F:F,,0))/2*1.1,"IDEAL","OUT"))</f>
        <v>OVER</v>
      </c>
      <c r="N40" t="str">
        <f>IF('ESTOQUE SETEMBRO'!$E40&gt;=0,"setembro","sem abastecimento")</f>
        <v>setembro</v>
      </c>
      <c r="O40" s="15">
        <v>45536</v>
      </c>
    </row>
    <row r="41" spans="1:15">
      <c r="A41" s="5" t="s">
        <v>43</v>
      </c>
      <c r="B41" s="6" t="s">
        <v>1132</v>
      </c>
      <c r="C41" s="1">
        <f t="shared" si="0"/>
        <v>21.63</v>
      </c>
      <c r="D41" s="1">
        <v>15.400000000000002</v>
      </c>
      <c r="E41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41" s="1">
        <f t="shared" si="1"/>
        <v>92.40000000000002</v>
      </c>
      <c r="G41" s="1">
        <v>17.600000000000001</v>
      </c>
      <c r="H41">
        <v>16</v>
      </c>
      <c r="I41" s="2" t="s">
        <v>1128</v>
      </c>
      <c r="J41" s="1">
        <f>Tabela1[[#This Row],[ESTOQUE_INICIAL]]*Tabela1[[#This Row],[CUSTO_UNITARIO_M-1]]+Tabela1[[#This Row],[ABASTECIMENTO]]*Tabela1[[#This Row],[CUSTO_UNITARIO_M0]]</f>
        <v>1503.0400000000004</v>
      </c>
      <c r="K41" s="1">
        <f>_xlfn.XLOOKUP(A41,MEDIDAS!A:A,MEDIDAS!B:B,"0",0)*5</f>
        <v>2.3333333333333335</v>
      </c>
      <c r="L41" s="1">
        <f>SUM(K41,(_xlfn.XLOOKUP(A41,MEDIDAS!A:A,MEDIDAS!B:B,"0",0)*5))</f>
        <v>4.666666666666667</v>
      </c>
      <c r="M41" s="1" t="str">
        <f>IF(F41&gt;=SUM(L41,_xlfn.XLOOKUP(A41,'ESTOQUE SETEMBRO'!A:A,'ESTOQUE SETEMBRO'!F:F,,0))/2*1.2,"OVER",IF(F41&lt;=SUM(L41,_xlfn.XLOOKUP(A41,'ESTOQUE SETEMBRO'!A:A,'ESTOQUE SETEMBRO'!F:F,,0))/2*1.1,"IDEAL","OUT"))</f>
        <v>OVER</v>
      </c>
      <c r="N41" t="str">
        <f>IF('ESTOQUE SETEMBRO'!$E41&gt;=0,"setembro","sem abastecimento")</f>
        <v>setembro</v>
      </c>
      <c r="O41" s="15">
        <v>45536</v>
      </c>
    </row>
    <row r="42" spans="1:15">
      <c r="A42" s="4" t="s">
        <v>45</v>
      </c>
      <c r="B42" s="6" t="s">
        <v>1133</v>
      </c>
      <c r="C42" s="1">
        <f t="shared" si="0"/>
        <v>21.63</v>
      </c>
      <c r="D42" s="1">
        <v>22</v>
      </c>
      <c r="E42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42" s="1">
        <f t="shared" si="1"/>
        <v>132</v>
      </c>
      <c r="G42" s="1">
        <v>11</v>
      </c>
      <c r="H42">
        <v>10</v>
      </c>
      <c r="I42" s="2" t="s">
        <v>1134</v>
      </c>
      <c r="J42" s="1">
        <f>Tabela1[[#This Row],[ESTOQUE_INICIAL]]*Tabela1[[#This Row],[CUSTO_UNITARIO_M-1]]+Tabela1[[#This Row],[ABASTECIMENTO]]*Tabela1[[#This Row],[CUSTO_UNITARIO_M0]]</f>
        <v>1342</v>
      </c>
      <c r="K42" s="1">
        <f>_xlfn.XLOOKUP(A42,MEDIDAS!A:A,MEDIDAS!B:B,"0",0)*5</f>
        <v>3.333333333333333</v>
      </c>
      <c r="L42" s="1">
        <f>SUM(K42,(_xlfn.XLOOKUP(A42,MEDIDAS!A:A,MEDIDAS!B:B,"0",0)*5))</f>
        <v>6.6666666666666661</v>
      </c>
      <c r="M42" s="1" t="str">
        <f>IF(F42&gt;=SUM(L42,_xlfn.XLOOKUP(A42,'ESTOQUE SETEMBRO'!A:A,'ESTOQUE SETEMBRO'!F:F,,0))/2*1.2,"OVER",IF(F42&lt;=SUM(L42,_xlfn.XLOOKUP(A42,'ESTOQUE SETEMBRO'!A:A,'ESTOQUE SETEMBRO'!F:F,,0))/2*1.1,"IDEAL","OUT"))</f>
        <v>OVER</v>
      </c>
      <c r="N42" t="str">
        <f>IF('ESTOQUE SETEMBRO'!$E42&gt;=0,"setembro","sem abastecimento")</f>
        <v>setembro</v>
      </c>
      <c r="O42" s="15">
        <v>45536</v>
      </c>
    </row>
    <row r="43" spans="1:15">
      <c r="A43" s="4" t="s">
        <v>46</v>
      </c>
      <c r="B43" s="6" t="s">
        <v>1133</v>
      </c>
      <c r="C43" s="1">
        <f t="shared" si="0"/>
        <v>21.63</v>
      </c>
      <c r="D43" s="1">
        <v>22</v>
      </c>
      <c r="E43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43" s="1">
        <f t="shared" si="1"/>
        <v>132</v>
      </c>
      <c r="G43" s="1">
        <v>11</v>
      </c>
      <c r="H43">
        <v>10</v>
      </c>
      <c r="I43" s="2" t="s">
        <v>1134</v>
      </c>
      <c r="J43" s="1">
        <f>Tabela1[[#This Row],[ESTOQUE_INICIAL]]*Tabela1[[#This Row],[CUSTO_UNITARIO_M-1]]+Tabela1[[#This Row],[ABASTECIMENTO]]*Tabela1[[#This Row],[CUSTO_UNITARIO_M0]]</f>
        <v>1342</v>
      </c>
      <c r="K43" s="1">
        <f>_xlfn.XLOOKUP(A43,MEDIDAS!A:A,MEDIDAS!B:B,"0",0)*5</f>
        <v>3.333333333333333</v>
      </c>
      <c r="L43" s="1">
        <f>SUM(K43,(_xlfn.XLOOKUP(A43,MEDIDAS!A:A,MEDIDAS!B:B,"0",0)*5))</f>
        <v>6.6666666666666661</v>
      </c>
      <c r="M43" s="1" t="str">
        <f>IF(F43&gt;=SUM(L43,_xlfn.XLOOKUP(A43,'ESTOQUE SETEMBRO'!A:A,'ESTOQUE SETEMBRO'!F:F,,0))/2*1.2,"OVER",IF(F43&lt;=SUM(L43,_xlfn.XLOOKUP(A43,'ESTOQUE SETEMBRO'!A:A,'ESTOQUE SETEMBRO'!F:F,,0))/2*1.1,"IDEAL","OUT"))</f>
        <v>OVER</v>
      </c>
      <c r="N43" t="str">
        <f>IF('ESTOQUE SETEMBRO'!$E43&gt;=0,"setembro","sem abastecimento")</f>
        <v>setembro</v>
      </c>
      <c r="O43" s="15">
        <v>45536</v>
      </c>
    </row>
    <row r="44" spans="1:15">
      <c r="A44" s="4" t="s">
        <v>47</v>
      </c>
      <c r="B44" s="6" t="s">
        <v>1133</v>
      </c>
      <c r="C44" s="1">
        <f t="shared" si="0"/>
        <v>21.63</v>
      </c>
      <c r="D44" s="1">
        <v>29.700000000000003</v>
      </c>
      <c r="E44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44" s="1">
        <f t="shared" si="1"/>
        <v>178.2</v>
      </c>
      <c r="G44" s="1">
        <v>11</v>
      </c>
      <c r="H44">
        <v>10</v>
      </c>
      <c r="I44" s="2" t="s">
        <v>1134</v>
      </c>
      <c r="J44" s="1">
        <f>Tabela1[[#This Row],[ESTOQUE_INICIAL]]*Tabela1[[#This Row],[CUSTO_UNITARIO_M-1]]+Tabela1[[#This Row],[ABASTECIMENTO]]*Tabela1[[#This Row],[CUSTO_UNITARIO_M0]]</f>
        <v>1811.7</v>
      </c>
      <c r="K44" s="1">
        <f>_xlfn.XLOOKUP(A44,MEDIDAS!A:A,MEDIDAS!B:B,"0",0)*5</f>
        <v>4.5</v>
      </c>
      <c r="L44" s="1">
        <f>SUM(K44,(_xlfn.XLOOKUP(A44,MEDIDAS!A:A,MEDIDAS!B:B,"0",0)*5))</f>
        <v>9</v>
      </c>
      <c r="M44" s="1" t="str">
        <f>IF(F44&gt;=SUM(L44,_xlfn.XLOOKUP(A44,'ESTOQUE SETEMBRO'!A:A,'ESTOQUE SETEMBRO'!F:F,,0))/2*1.2,"OVER",IF(F44&lt;=SUM(L44,_xlfn.XLOOKUP(A44,'ESTOQUE SETEMBRO'!A:A,'ESTOQUE SETEMBRO'!F:F,,0))/2*1.1,"IDEAL","OUT"))</f>
        <v>OVER</v>
      </c>
      <c r="N44" t="str">
        <f>IF('ESTOQUE SETEMBRO'!$E44&gt;=0,"setembro","sem abastecimento")</f>
        <v>setembro</v>
      </c>
      <c r="O44" s="15">
        <v>45536</v>
      </c>
    </row>
    <row r="45" spans="1:15">
      <c r="A45" s="4" t="s">
        <v>48</v>
      </c>
      <c r="B45" s="6" t="s">
        <v>1133</v>
      </c>
      <c r="C45" s="1">
        <f t="shared" si="0"/>
        <v>21.63</v>
      </c>
      <c r="D45" s="1">
        <v>52.800000000000004</v>
      </c>
      <c r="E45" s="1">
        <f>IF(Tabela1[[#This Row],[ESTOQUE_INICIAL]]&gt;=150,Tabela1[[#This Row],[ESTOQUE_INICIAL]]*0,IF(Tabela1[[#This Row],[ESTOQUE_INICIAL]]=0,SUM(Tabela1[[#This Row],[ESTOQUE_INICIAL]],150),Tabela1[[#This Row],[ESTOQUE_INICIAL]]*5))</f>
        <v>264</v>
      </c>
      <c r="F45" s="1">
        <f t="shared" si="1"/>
        <v>316.8</v>
      </c>
      <c r="G45" s="1">
        <v>11</v>
      </c>
      <c r="H45">
        <v>10</v>
      </c>
      <c r="I45" s="2" t="s">
        <v>1134</v>
      </c>
      <c r="J45" s="1">
        <f>Tabela1[[#This Row],[ESTOQUE_INICIAL]]*Tabela1[[#This Row],[CUSTO_UNITARIO_M-1]]+Tabela1[[#This Row],[ABASTECIMENTO]]*Tabela1[[#This Row],[CUSTO_UNITARIO_M0]]</f>
        <v>3220.8</v>
      </c>
      <c r="K45" s="1">
        <f>_xlfn.XLOOKUP(A45,MEDIDAS!A:A,MEDIDAS!B:B,"0",0)*5</f>
        <v>8</v>
      </c>
      <c r="L45" s="1">
        <f>SUM(K45,(_xlfn.XLOOKUP(A45,MEDIDAS!A:A,MEDIDAS!B:B,"0",0)*5))</f>
        <v>16</v>
      </c>
      <c r="M45" s="1" t="str">
        <f>IF(F45&gt;=SUM(L45,_xlfn.XLOOKUP(A45,'ESTOQUE SETEMBRO'!A:A,'ESTOQUE SETEMBRO'!F:F,,0))/2*1.2,"OVER",IF(F45&lt;=SUM(L45,_xlfn.XLOOKUP(A45,'ESTOQUE SETEMBRO'!A:A,'ESTOQUE SETEMBRO'!F:F,,0))/2*1.1,"IDEAL","OUT"))</f>
        <v>OVER</v>
      </c>
      <c r="N45" t="str">
        <f>IF('ESTOQUE SETEMBRO'!$E45&gt;=0,"setembro","sem abastecimento")</f>
        <v>setembro</v>
      </c>
      <c r="O45" s="15">
        <v>45536</v>
      </c>
    </row>
    <row r="46" spans="1:15">
      <c r="A46" s="4" t="s">
        <v>49</v>
      </c>
      <c r="B46" s="6" t="s">
        <v>1133</v>
      </c>
      <c r="C46" s="1">
        <f t="shared" si="0"/>
        <v>21.63</v>
      </c>
      <c r="D46" s="1">
        <v>25.3</v>
      </c>
      <c r="E46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46" s="1">
        <f t="shared" si="1"/>
        <v>151.80000000000001</v>
      </c>
      <c r="G46" s="1">
        <v>11</v>
      </c>
      <c r="H46">
        <v>10</v>
      </c>
      <c r="I46" s="2" t="s">
        <v>1134</v>
      </c>
      <c r="J46" s="1">
        <f>Tabela1[[#This Row],[ESTOQUE_INICIAL]]*Tabela1[[#This Row],[CUSTO_UNITARIO_M-1]]+Tabela1[[#This Row],[ABASTECIMENTO]]*Tabela1[[#This Row],[CUSTO_UNITARIO_M0]]</f>
        <v>1543.3</v>
      </c>
      <c r="K46" s="1">
        <f>_xlfn.XLOOKUP(A46,MEDIDAS!A:A,MEDIDAS!B:B,"0",0)*5</f>
        <v>3.8333333333333335</v>
      </c>
      <c r="L46" s="1">
        <f>SUM(K46,(_xlfn.XLOOKUP(A46,MEDIDAS!A:A,MEDIDAS!B:B,"0",0)*5))</f>
        <v>7.666666666666667</v>
      </c>
      <c r="M46" s="1" t="str">
        <f>IF(F46&gt;=SUM(L46,_xlfn.XLOOKUP(A46,'ESTOQUE SETEMBRO'!A:A,'ESTOQUE SETEMBRO'!F:F,,0))/2*1.2,"OVER",IF(F46&lt;=SUM(L46,_xlfn.XLOOKUP(A46,'ESTOQUE SETEMBRO'!A:A,'ESTOQUE SETEMBRO'!F:F,,0))/2*1.1,"IDEAL","OUT"))</f>
        <v>OVER</v>
      </c>
      <c r="N46" t="str">
        <f>IF('ESTOQUE SETEMBRO'!$E46&gt;=0,"setembro","sem abastecimento")</f>
        <v>setembro</v>
      </c>
      <c r="O46" s="15">
        <v>45536</v>
      </c>
    </row>
    <row r="47" spans="1:15">
      <c r="A47" s="4" t="s">
        <v>55</v>
      </c>
      <c r="B47" s="6" t="s">
        <v>1133</v>
      </c>
      <c r="C47" s="1">
        <f t="shared" si="0"/>
        <v>21.63</v>
      </c>
      <c r="D47" s="1">
        <v>0</v>
      </c>
      <c r="E4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47" s="1">
        <f t="shared" si="1"/>
        <v>150</v>
      </c>
      <c r="G47" s="1">
        <v>11</v>
      </c>
      <c r="H47">
        <v>10</v>
      </c>
      <c r="I47" s="2" t="s">
        <v>1134</v>
      </c>
      <c r="J47" s="1">
        <f>Tabela1[[#This Row],[ESTOQUE_INICIAL]]*Tabela1[[#This Row],[CUSTO_UNITARIO_M-1]]+Tabela1[[#This Row],[ABASTECIMENTO]]*Tabela1[[#This Row],[CUSTO_UNITARIO_M0]]</f>
        <v>1500</v>
      </c>
      <c r="K47" s="1">
        <f>_xlfn.XLOOKUP(A47,MEDIDAS!A:A,MEDIDAS!B:B,"0",0)*5</f>
        <v>0</v>
      </c>
      <c r="L47" s="1">
        <f>SUM(K47,(_xlfn.XLOOKUP(A47,MEDIDAS!A:A,MEDIDAS!B:B,"0",0)*5))</f>
        <v>0</v>
      </c>
      <c r="M47" s="1" t="str">
        <f>IF(F47&gt;=SUM(L47,_xlfn.XLOOKUP(A47,'ESTOQUE SETEMBRO'!A:A,'ESTOQUE SETEMBRO'!F:F,,0))/2*1.2,"OVER",IF(F47&lt;=SUM(L47,_xlfn.XLOOKUP(A47,'ESTOQUE SETEMBRO'!A:A,'ESTOQUE SETEMBRO'!F:F,,0))/2*1.1,"IDEAL","OUT"))</f>
        <v>OVER</v>
      </c>
      <c r="N47" t="str">
        <f>IF('ESTOQUE SETEMBRO'!$E47&gt;=0,"setembro","sem abastecimento")</f>
        <v>setembro</v>
      </c>
      <c r="O47" s="15">
        <v>45536</v>
      </c>
    </row>
    <row r="48" spans="1:15">
      <c r="A48" s="4" t="s">
        <v>50</v>
      </c>
      <c r="B48" s="6" t="s">
        <v>1133</v>
      </c>
      <c r="C48" s="1">
        <f t="shared" si="0"/>
        <v>21.63</v>
      </c>
      <c r="D48" s="1">
        <v>26.400000000000002</v>
      </c>
      <c r="E48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48" s="1">
        <f t="shared" si="1"/>
        <v>158.4</v>
      </c>
      <c r="G48" s="1">
        <v>11</v>
      </c>
      <c r="H48">
        <v>10</v>
      </c>
      <c r="I48" s="2" t="s">
        <v>1134</v>
      </c>
      <c r="J48" s="1">
        <f>Tabela1[[#This Row],[ESTOQUE_INICIAL]]*Tabela1[[#This Row],[CUSTO_UNITARIO_M-1]]+Tabela1[[#This Row],[ABASTECIMENTO]]*Tabela1[[#This Row],[CUSTO_UNITARIO_M0]]</f>
        <v>1610.4</v>
      </c>
      <c r="K48" s="1">
        <f>_xlfn.XLOOKUP(A48,MEDIDAS!A:A,MEDIDAS!B:B,"0",0)*5</f>
        <v>4</v>
      </c>
      <c r="L48" s="1">
        <f>SUM(K48,(_xlfn.XLOOKUP(A48,MEDIDAS!A:A,MEDIDAS!B:B,"0",0)*5))</f>
        <v>8</v>
      </c>
      <c r="M48" s="1" t="str">
        <f>IF(F48&gt;=SUM(L48,_xlfn.XLOOKUP(A48,'ESTOQUE SETEMBRO'!A:A,'ESTOQUE SETEMBRO'!F:F,,0))/2*1.2,"OVER",IF(F48&lt;=SUM(L48,_xlfn.XLOOKUP(A48,'ESTOQUE SETEMBRO'!A:A,'ESTOQUE SETEMBRO'!F:F,,0))/2*1.1,"IDEAL","OUT"))</f>
        <v>OVER</v>
      </c>
      <c r="N48" t="str">
        <f>IF('ESTOQUE SETEMBRO'!$E48&gt;=0,"setembro","sem abastecimento")</f>
        <v>setembro</v>
      </c>
      <c r="O48" s="15">
        <v>45536</v>
      </c>
    </row>
    <row r="49" spans="1:15">
      <c r="A49" s="4" t="s">
        <v>51</v>
      </c>
      <c r="B49" s="6" t="s">
        <v>1133</v>
      </c>
      <c r="C49" s="1">
        <f t="shared" si="0"/>
        <v>21.63</v>
      </c>
      <c r="D49" s="1">
        <v>5.5</v>
      </c>
      <c r="E49" s="1">
        <f>IF(Tabela1[[#This Row],[ESTOQUE_INICIAL]]&gt;=150,Tabela1[[#This Row],[ESTOQUE_INICIAL]]*0,IF(Tabela1[[#This Row],[ESTOQUE_INICIAL]]=0,SUM(Tabela1[[#This Row],[ESTOQUE_INICIAL]],150),Tabela1[[#This Row],[ESTOQUE_INICIAL]]*5))</f>
        <v>27.5</v>
      </c>
      <c r="F49" s="1">
        <f t="shared" si="1"/>
        <v>33</v>
      </c>
      <c r="G49" s="1">
        <v>11</v>
      </c>
      <c r="H49">
        <v>10</v>
      </c>
      <c r="I49" s="2" t="s">
        <v>1134</v>
      </c>
      <c r="J49" s="1">
        <f>Tabela1[[#This Row],[ESTOQUE_INICIAL]]*Tabela1[[#This Row],[CUSTO_UNITARIO_M-1]]+Tabela1[[#This Row],[ABASTECIMENTO]]*Tabela1[[#This Row],[CUSTO_UNITARIO_M0]]</f>
        <v>335.5</v>
      </c>
      <c r="K49" s="1">
        <f>_xlfn.XLOOKUP(A49,MEDIDAS!A:A,MEDIDAS!B:B,"0",0)*5</f>
        <v>0.83333333333333326</v>
      </c>
      <c r="L49" s="1">
        <f>SUM(K49,(_xlfn.XLOOKUP(A49,MEDIDAS!A:A,MEDIDAS!B:B,"0",0)*5))</f>
        <v>1.6666666666666665</v>
      </c>
      <c r="M49" s="1" t="str">
        <f>IF(F49&gt;=SUM(L49,_xlfn.XLOOKUP(A49,'ESTOQUE SETEMBRO'!A:A,'ESTOQUE SETEMBRO'!F:F,,0))/2*1.2,"OVER",IF(F49&lt;=SUM(L49,_xlfn.XLOOKUP(A49,'ESTOQUE SETEMBRO'!A:A,'ESTOQUE SETEMBRO'!F:F,,0))/2*1.1,"IDEAL","OUT"))</f>
        <v>OVER</v>
      </c>
      <c r="N49" t="str">
        <f>IF('ESTOQUE SETEMBRO'!$E49&gt;=0,"setembro","sem abastecimento")</f>
        <v>setembro</v>
      </c>
      <c r="O49" s="15">
        <v>45536</v>
      </c>
    </row>
    <row r="50" spans="1:15">
      <c r="A50" s="4" t="s">
        <v>52</v>
      </c>
      <c r="B50" s="6" t="s">
        <v>1133</v>
      </c>
      <c r="C50" s="1">
        <f t="shared" si="0"/>
        <v>21.63</v>
      </c>
      <c r="D50" s="1">
        <v>40.700000000000003</v>
      </c>
      <c r="E50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50" s="1">
        <f t="shared" si="1"/>
        <v>244.2</v>
      </c>
      <c r="G50" s="1">
        <v>11</v>
      </c>
      <c r="H50">
        <v>10</v>
      </c>
      <c r="I50" s="2" t="s">
        <v>1134</v>
      </c>
      <c r="J50" s="1">
        <f>Tabela1[[#This Row],[ESTOQUE_INICIAL]]*Tabela1[[#This Row],[CUSTO_UNITARIO_M-1]]+Tabela1[[#This Row],[ABASTECIMENTO]]*Tabela1[[#This Row],[CUSTO_UNITARIO_M0]]</f>
        <v>2482.6999999999998</v>
      </c>
      <c r="K50" s="1">
        <f>_xlfn.XLOOKUP(A50,MEDIDAS!A:A,MEDIDAS!B:B,"0",0)*5</f>
        <v>6.166666666666667</v>
      </c>
      <c r="L50" s="1">
        <f>SUM(K50,(_xlfn.XLOOKUP(A50,MEDIDAS!A:A,MEDIDAS!B:B,"0",0)*5))</f>
        <v>12.333333333333334</v>
      </c>
      <c r="M50" s="1" t="str">
        <f>IF(F50&gt;=SUM(L50,_xlfn.XLOOKUP(A50,'ESTOQUE SETEMBRO'!A:A,'ESTOQUE SETEMBRO'!F:F,,0))/2*1.2,"OVER",IF(F50&lt;=SUM(L50,_xlfn.XLOOKUP(A50,'ESTOQUE SETEMBRO'!A:A,'ESTOQUE SETEMBRO'!F:F,,0))/2*1.1,"IDEAL","OUT"))</f>
        <v>OVER</v>
      </c>
      <c r="N50" t="str">
        <f>IF('ESTOQUE SETEMBRO'!$E50&gt;=0,"setembro","sem abastecimento")</f>
        <v>setembro</v>
      </c>
      <c r="O50" s="15">
        <v>45536</v>
      </c>
    </row>
    <row r="51" spans="1:15">
      <c r="A51" s="5" t="s">
        <v>53</v>
      </c>
      <c r="B51" s="6" t="s">
        <v>1133</v>
      </c>
      <c r="C51" s="1">
        <f t="shared" si="0"/>
        <v>21.63</v>
      </c>
      <c r="D51" s="1">
        <v>28.6</v>
      </c>
      <c r="E51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51" s="1">
        <f t="shared" si="1"/>
        <v>171.6</v>
      </c>
      <c r="G51" s="1">
        <v>11</v>
      </c>
      <c r="H51">
        <v>10</v>
      </c>
      <c r="I51" s="2" t="s">
        <v>1134</v>
      </c>
      <c r="J51" s="1">
        <f>Tabela1[[#This Row],[ESTOQUE_INICIAL]]*Tabela1[[#This Row],[CUSTO_UNITARIO_M-1]]+Tabela1[[#This Row],[ABASTECIMENTO]]*Tabela1[[#This Row],[CUSTO_UNITARIO_M0]]</f>
        <v>1744.6</v>
      </c>
      <c r="K51" s="1">
        <f>_xlfn.XLOOKUP(A51,MEDIDAS!A:A,MEDIDAS!B:B,"0",0)*5</f>
        <v>4.3333333333333339</v>
      </c>
      <c r="L51" s="1">
        <f>SUM(K51,(_xlfn.XLOOKUP(A51,MEDIDAS!A:A,MEDIDAS!B:B,"0",0)*5))</f>
        <v>8.6666666666666679</v>
      </c>
      <c r="M51" s="1" t="str">
        <f>IF(F51&gt;=SUM(L51,_xlfn.XLOOKUP(A51,'ESTOQUE SETEMBRO'!A:A,'ESTOQUE SETEMBRO'!F:F,,0))/2*1.2,"OVER",IF(F51&lt;=SUM(L51,_xlfn.XLOOKUP(A51,'ESTOQUE SETEMBRO'!A:A,'ESTOQUE SETEMBRO'!F:F,,0))/2*1.1,"IDEAL","OUT"))</f>
        <v>OVER</v>
      </c>
      <c r="N51" t="str">
        <f>IF('ESTOQUE SETEMBRO'!$E51&gt;=0,"setembro","sem abastecimento")</f>
        <v>setembro</v>
      </c>
      <c r="O51" s="15">
        <v>45536</v>
      </c>
    </row>
    <row r="52" spans="1:15">
      <c r="A52" s="4" t="s">
        <v>54</v>
      </c>
      <c r="B52" s="6" t="s">
        <v>1135</v>
      </c>
      <c r="C52" s="1">
        <f t="shared" si="0"/>
        <v>21.63</v>
      </c>
      <c r="D52" s="1">
        <v>15.400000000000002</v>
      </c>
      <c r="E52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52" s="1">
        <f t="shared" si="1"/>
        <v>92.40000000000002</v>
      </c>
      <c r="G52" s="1">
        <v>13.200000000000001</v>
      </c>
      <c r="H52">
        <v>12</v>
      </c>
      <c r="I52" s="2" t="s">
        <v>1136</v>
      </c>
      <c r="J52" s="1">
        <f>Tabela1[[#This Row],[ESTOQUE_INICIAL]]*Tabela1[[#This Row],[CUSTO_UNITARIO_M-1]]+Tabela1[[#This Row],[ABASTECIMENTO]]*Tabela1[[#This Row],[CUSTO_UNITARIO_M0]]</f>
        <v>1127.2800000000002</v>
      </c>
      <c r="K52" s="1">
        <f>_xlfn.XLOOKUP(A52,MEDIDAS!A:A,MEDIDAS!B:B,"0",0)*5</f>
        <v>2.3333333333333335</v>
      </c>
      <c r="L52" s="1">
        <f>SUM(K52,(_xlfn.XLOOKUP(A52,MEDIDAS!A:A,MEDIDAS!B:B,"0",0)*5))</f>
        <v>4.666666666666667</v>
      </c>
      <c r="M52" s="1" t="str">
        <f>IF(F52&gt;=SUM(L52,_xlfn.XLOOKUP(A52,'ESTOQUE SETEMBRO'!A:A,'ESTOQUE SETEMBRO'!F:F,,0))/2*1.2,"OVER",IF(F52&lt;=SUM(L52,_xlfn.XLOOKUP(A52,'ESTOQUE SETEMBRO'!A:A,'ESTOQUE SETEMBRO'!F:F,,0))/2*1.1,"IDEAL","OUT"))</f>
        <v>OVER</v>
      </c>
      <c r="N52" t="str">
        <f>IF('ESTOQUE SETEMBRO'!$E52&gt;=0,"setembro","sem abastecimento")</f>
        <v>setembro</v>
      </c>
      <c r="O52" s="15">
        <v>45536</v>
      </c>
    </row>
    <row r="53" spans="1:15">
      <c r="A53" s="4" t="s">
        <v>56</v>
      </c>
      <c r="B53" s="6" t="s">
        <v>1135</v>
      </c>
      <c r="C53" s="1">
        <f t="shared" si="0"/>
        <v>21.63</v>
      </c>
      <c r="D53" s="1">
        <v>28.6</v>
      </c>
      <c r="E53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53" s="1">
        <f t="shared" si="1"/>
        <v>171.6</v>
      </c>
      <c r="G53" s="1">
        <v>13.200000000000001</v>
      </c>
      <c r="H53">
        <v>12</v>
      </c>
      <c r="I53" s="2" t="s">
        <v>1136</v>
      </c>
      <c r="J53" s="1">
        <f>Tabela1[[#This Row],[ESTOQUE_INICIAL]]*Tabela1[[#This Row],[CUSTO_UNITARIO_M-1]]+Tabela1[[#This Row],[ABASTECIMENTO]]*Tabela1[[#This Row],[CUSTO_UNITARIO_M0]]</f>
        <v>2093.52</v>
      </c>
      <c r="K53" s="1">
        <f>_xlfn.XLOOKUP(A53,MEDIDAS!A:A,MEDIDAS!B:B,"0",0)*5</f>
        <v>4.3333333333333339</v>
      </c>
      <c r="L53" s="1">
        <f>SUM(K53,(_xlfn.XLOOKUP(A53,MEDIDAS!A:A,MEDIDAS!B:B,"0",0)*5))</f>
        <v>8.6666666666666679</v>
      </c>
      <c r="M53" s="1" t="str">
        <f>IF(F53&gt;=SUM(L53,_xlfn.XLOOKUP(A53,'ESTOQUE SETEMBRO'!A:A,'ESTOQUE SETEMBRO'!F:F,,0))/2*1.2,"OVER",IF(F53&lt;=SUM(L53,_xlfn.XLOOKUP(A53,'ESTOQUE SETEMBRO'!A:A,'ESTOQUE SETEMBRO'!F:F,,0))/2*1.1,"IDEAL","OUT"))</f>
        <v>OVER</v>
      </c>
      <c r="N53" t="str">
        <f>IF('ESTOQUE SETEMBRO'!$E53&gt;=0,"setembro","sem abastecimento")</f>
        <v>setembro</v>
      </c>
      <c r="O53" s="15">
        <v>45536</v>
      </c>
    </row>
    <row r="54" spans="1:15">
      <c r="A54" s="4" t="s">
        <v>57</v>
      </c>
      <c r="B54" s="6" t="s">
        <v>1135</v>
      </c>
      <c r="C54" s="1">
        <f t="shared" si="0"/>
        <v>21.63</v>
      </c>
      <c r="D54" s="1">
        <v>30.800000000000004</v>
      </c>
      <c r="E54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54" s="1">
        <f t="shared" si="1"/>
        <v>184.80000000000004</v>
      </c>
      <c r="G54" s="1">
        <v>13.200000000000001</v>
      </c>
      <c r="H54">
        <v>12</v>
      </c>
      <c r="I54" s="2" t="s">
        <v>1136</v>
      </c>
      <c r="J54" s="1">
        <f>Tabela1[[#This Row],[ESTOQUE_INICIAL]]*Tabela1[[#This Row],[CUSTO_UNITARIO_M-1]]+Tabela1[[#This Row],[ABASTECIMENTO]]*Tabela1[[#This Row],[CUSTO_UNITARIO_M0]]</f>
        <v>2254.5600000000004</v>
      </c>
      <c r="K54" s="1">
        <f>_xlfn.XLOOKUP(A54,MEDIDAS!A:A,MEDIDAS!B:B,"0",0)*5</f>
        <v>4.666666666666667</v>
      </c>
      <c r="L54" s="1">
        <f>SUM(K54,(_xlfn.XLOOKUP(A54,MEDIDAS!A:A,MEDIDAS!B:B,"0",0)*5))</f>
        <v>9.3333333333333339</v>
      </c>
      <c r="M54" s="1" t="str">
        <f>IF(F54&gt;=SUM(L54,_xlfn.XLOOKUP(A54,'ESTOQUE SETEMBRO'!A:A,'ESTOQUE SETEMBRO'!F:F,,0))/2*1.2,"OVER",IF(F54&lt;=SUM(L54,_xlfn.XLOOKUP(A54,'ESTOQUE SETEMBRO'!A:A,'ESTOQUE SETEMBRO'!F:F,,0))/2*1.1,"IDEAL","OUT"))</f>
        <v>OVER</v>
      </c>
      <c r="N54" t="str">
        <f>IF('ESTOQUE SETEMBRO'!$E54&gt;=0,"setembro","sem abastecimento")</f>
        <v>setembro</v>
      </c>
      <c r="O54" s="15">
        <v>45536</v>
      </c>
    </row>
    <row r="55" spans="1:15">
      <c r="A55" s="4" t="s">
        <v>58</v>
      </c>
      <c r="B55" s="6" t="s">
        <v>1135</v>
      </c>
      <c r="C55" s="1">
        <f t="shared" si="0"/>
        <v>21.63</v>
      </c>
      <c r="D55" s="1">
        <v>14.3</v>
      </c>
      <c r="E55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55" s="1">
        <f t="shared" si="1"/>
        <v>85.8</v>
      </c>
      <c r="G55" s="1">
        <v>13.200000000000001</v>
      </c>
      <c r="H55">
        <v>12</v>
      </c>
      <c r="I55" s="2" t="s">
        <v>1136</v>
      </c>
      <c r="J55" s="1">
        <f>Tabela1[[#This Row],[ESTOQUE_INICIAL]]*Tabela1[[#This Row],[CUSTO_UNITARIO_M-1]]+Tabela1[[#This Row],[ABASTECIMENTO]]*Tabela1[[#This Row],[CUSTO_UNITARIO_M0]]</f>
        <v>1046.76</v>
      </c>
      <c r="K55" s="1">
        <f>_xlfn.XLOOKUP(A55,MEDIDAS!A:A,MEDIDAS!B:B,"0",0)*5</f>
        <v>2.166666666666667</v>
      </c>
      <c r="L55" s="1">
        <f>SUM(K55,(_xlfn.XLOOKUP(A55,MEDIDAS!A:A,MEDIDAS!B:B,"0",0)*5))</f>
        <v>4.3333333333333339</v>
      </c>
      <c r="M55" s="1" t="str">
        <f>IF(F55&gt;=SUM(L55,_xlfn.XLOOKUP(A55,'ESTOQUE SETEMBRO'!A:A,'ESTOQUE SETEMBRO'!F:F,,0))/2*1.2,"OVER",IF(F55&lt;=SUM(L55,_xlfn.XLOOKUP(A55,'ESTOQUE SETEMBRO'!A:A,'ESTOQUE SETEMBRO'!F:F,,0))/2*1.1,"IDEAL","OUT"))</f>
        <v>OVER</v>
      </c>
      <c r="N55" t="str">
        <f>IF('ESTOQUE SETEMBRO'!$E55&gt;=0,"setembro","sem abastecimento")</f>
        <v>setembro</v>
      </c>
      <c r="O55" s="15">
        <v>45536</v>
      </c>
    </row>
    <row r="56" spans="1:15">
      <c r="A56" s="4" t="s">
        <v>59</v>
      </c>
      <c r="B56" s="6" t="s">
        <v>1135</v>
      </c>
      <c r="C56" s="1">
        <f t="shared" si="0"/>
        <v>21.63</v>
      </c>
      <c r="D56" s="1">
        <v>31.900000000000002</v>
      </c>
      <c r="E56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56" s="1">
        <f t="shared" si="1"/>
        <v>191.4</v>
      </c>
      <c r="G56" s="1">
        <v>13.200000000000001</v>
      </c>
      <c r="H56">
        <v>12</v>
      </c>
      <c r="I56" s="2" t="s">
        <v>1136</v>
      </c>
      <c r="J56" s="1">
        <f>Tabela1[[#This Row],[ESTOQUE_INICIAL]]*Tabela1[[#This Row],[CUSTO_UNITARIO_M-1]]+Tabela1[[#This Row],[ABASTECIMENTO]]*Tabela1[[#This Row],[CUSTO_UNITARIO_M0]]</f>
        <v>2335.08</v>
      </c>
      <c r="K56" s="1">
        <f>_xlfn.XLOOKUP(A56,MEDIDAS!A:A,MEDIDAS!B:B,"0",0)*5</f>
        <v>4.833333333333333</v>
      </c>
      <c r="L56" s="1">
        <f>SUM(K56,(_xlfn.XLOOKUP(A56,MEDIDAS!A:A,MEDIDAS!B:B,"0",0)*5))</f>
        <v>9.6666666666666661</v>
      </c>
      <c r="M56" s="1" t="str">
        <f>IF(F56&gt;=SUM(L56,_xlfn.XLOOKUP(A56,'ESTOQUE SETEMBRO'!A:A,'ESTOQUE SETEMBRO'!F:F,,0))/2*1.2,"OVER",IF(F56&lt;=SUM(L56,_xlfn.XLOOKUP(A56,'ESTOQUE SETEMBRO'!A:A,'ESTOQUE SETEMBRO'!F:F,,0))/2*1.1,"IDEAL","OUT"))</f>
        <v>OVER</v>
      </c>
      <c r="N56" t="str">
        <f>IF('ESTOQUE SETEMBRO'!$E56&gt;=0,"setembro","sem abastecimento")</f>
        <v>setembro</v>
      </c>
      <c r="O56" s="15">
        <v>45536</v>
      </c>
    </row>
    <row r="57" spans="1:15">
      <c r="A57" s="4" t="s">
        <v>66</v>
      </c>
      <c r="B57" s="6" t="s">
        <v>1135</v>
      </c>
      <c r="C57" s="1">
        <f t="shared" si="0"/>
        <v>21.63</v>
      </c>
      <c r="D57" s="1">
        <v>0</v>
      </c>
      <c r="E5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57" s="1">
        <f t="shared" si="1"/>
        <v>150</v>
      </c>
      <c r="G57" s="1">
        <v>13.200000000000001</v>
      </c>
      <c r="H57">
        <v>12</v>
      </c>
      <c r="I57" s="2" t="s">
        <v>1136</v>
      </c>
      <c r="J57" s="1">
        <f>Tabela1[[#This Row],[ESTOQUE_INICIAL]]*Tabela1[[#This Row],[CUSTO_UNITARIO_M-1]]+Tabela1[[#This Row],[ABASTECIMENTO]]*Tabela1[[#This Row],[CUSTO_UNITARIO_M0]]</f>
        <v>1800</v>
      </c>
      <c r="K57" s="1">
        <f>_xlfn.XLOOKUP(A57,MEDIDAS!A:A,MEDIDAS!B:B,"0",0)*5</f>
        <v>0</v>
      </c>
      <c r="L57" s="1">
        <f>SUM(K57,(_xlfn.XLOOKUP(A57,MEDIDAS!A:A,MEDIDAS!B:B,"0",0)*5))</f>
        <v>0</v>
      </c>
      <c r="M57" s="1" t="str">
        <f>IF(F57&gt;=SUM(L57,_xlfn.XLOOKUP(A57,'ESTOQUE SETEMBRO'!A:A,'ESTOQUE SETEMBRO'!F:F,,0))/2*1.2,"OVER",IF(F57&lt;=SUM(L57,_xlfn.XLOOKUP(A57,'ESTOQUE SETEMBRO'!A:A,'ESTOQUE SETEMBRO'!F:F,,0))/2*1.1,"IDEAL","OUT"))</f>
        <v>OVER</v>
      </c>
      <c r="N57" t="str">
        <f>IF('ESTOQUE SETEMBRO'!$E57&gt;=0,"setembro","sem abastecimento")</f>
        <v>setembro</v>
      </c>
      <c r="O57" s="15">
        <v>45536</v>
      </c>
    </row>
    <row r="58" spans="1:15">
      <c r="A58" s="4" t="s">
        <v>60</v>
      </c>
      <c r="B58" s="6" t="s">
        <v>1135</v>
      </c>
      <c r="C58" s="1">
        <f t="shared" si="0"/>
        <v>21.63</v>
      </c>
      <c r="D58" s="1">
        <v>23.1</v>
      </c>
      <c r="E58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58" s="1">
        <f t="shared" si="1"/>
        <v>138.6</v>
      </c>
      <c r="G58" s="1">
        <v>13.200000000000001</v>
      </c>
      <c r="H58">
        <v>12</v>
      </c>
      <c r="I58" s="2" t="s">
        <v>1136</v>
      </c>
      <c r="J58" s="1">
        <f>Tabela1[[#This Row],[ESTOQUE_INICIAL]]*Tabela1[[#This Row],[CUSTO_UNITARIO_M-1]]+Tabela1[[#This Row],[ABASTECIMENTO]]*Tabela1[[#This Row],[CUSTO_UNITARIO_M0]]</f>
        <v>1690.92</v>
      </c>
      <c r="K58" s="1">
        <f>_xlfn.XLOOKUP(A58,MEDIDAS!A:A,MEDIDAS!B:B,"0",0)*5</f>
        <v>3.5</v>
      </c>
      <c r="L58" s="1">
        <f>SUM(K58,(_xlfn.XLOOKUP(A58,MEDIDAS!A:A,MEDIDAS!B:B,"0",0)*5))</f>
        <v>7</v>
      </c>
      <c r="M58" s="1" t="str">
        <f>IF(F58&gt;=SUM(L58,_xlfn.XLOOKUP(A58,'ESTOQUE SETEMBRO'!A:A,'ESTOQUE SETEMBRO'!F:F,,0))/2*1.2,"OVER",IF(F58&lt;=SUM(L58,_xlfn.XLOOKUP(A58,'ESTOQUE SETEMBRO'!A:A,'ESTOQUE SETEMBRO'!F:F,,0))/2*1.1,"IDEAL","OUT"))</f>
        <v>OVER</v>
      </c>
      <c r="N58" t="str">
        <f>IF('ESTOQUE SETEMBRO'!$E58&gt;=0,"setembro","sem abastecimento")</f>
        <v>setembro</v>
      </c>
      <c r="O58" s="15">
        <v>45536</v>
      </c>
    </row>
    <row r="59" spans="1:15">
      <c r="A59" s="4" t="s">
        <v>61</v>
      </c>
      <c r="B59" s="6" t="s">
        <v>1135</v>
      </c>
      <c r="C59" s="1">
        <f t="shared" si="0"/>
        <v>21.63</v>
      </c>
      <c r="D59" s="1">
        <v>19.8</v>
      </c>
      <c r="E59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59" s="1">
        <f t="shared" si="1"/>
        <v>118.8</v>
      </c>
      <c r="G59" s="1">
        <v>13.200000000000001</v>
      </c>
      <c r="H59">
        <v>12</v>
      </c>
      <c r="I59" s="2" t="s">
        <v>1136</v>
      </c>
      <c r="J59" s="1">
        <f>Tabela1[[#This Row],[ESTOQUE_INICIAL]]*Tabela1[[#This Row],[CUSTO_UNITARIO_M-1]]+Tabela1[[#This Row],[ABASTECIMENTO]]*Tabela1[[#This Row],[CUSTO_UNITARIO_M0]]</f>
        <v>1449.3600000000001</v>
      </c>
      <c r="K59" s="1">
        <f>_xlfn.XLOOKUP(A59,MEDIDAS!A:A,MEDIDAS!B:B,"0",0)*5</f>
        <v>3</v>
      </c>
      <c r="L59" s="1">
        <f>SUM(K59,(_xlfn.XLOOKUP(A59,MEDIDAS!A:A,MEDIDAS!B:B,"0",0)*5))</f>
        <v>6</v>
      </c>
      <c r="M59" s="1" t="str">
        <f>IF(F59&gt;=SUM(L59,_xlfn.XLOOKUP(A59,'ESTOQUE SETEMBRO'!A:A,'ESTOQUE SETEMBRO'!F:F,,0))/2*1.2,"OVER",IF(F59&lt;=SUM(L59,_xlfn.XLOOKUP(A59,'ESTOQUE SETEMBRO'!A:A,'ESTOQUE SETEMBRO'!F:F,,0))/2*1.1,"IDEAL","OUT"))</f>
        <v>OVER</v>
      </c>
      <c r="N59" t="str">
        <f>IF('ESTOQUE SETEMBRO'!$E59&gt;=0,"setembro","sem abastecimento")</f>
        <v>setembro</v>
      </c>
      <c r="O59" s="15">
        <v>45536</v>
      </c>
    </row>
    <row r="60" spans="1:15">
      <c r="A60" s="4" t="s">
        <v>62</v>
      </c>
      <c r="B60" s="6" t="s">
        <v>1135</v>
      </c>
      <c r="C60" s="1">
        <f t="shared" si="0"/>
        <v>21.63</v>
      </c>
      <c r="D60" s="1">
        <v>38.5</v>
      </c>
      <c r="E60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60" s="1">
        <f t="shared" si="1"/>
        <v>231</v>
      </c>
      <c r="G60" s="1">
        <v>13.200000000000001</v>
      </c>
      <c r="H60">
        <v>12</v>
      </c>
      <c r="I60" s="2" t="s">
        <v>1136</v>
      </c>
      <c r="J60" s="1">
        <f>Tabela1[[#This Row],[ESTOQUE_INICIAL]]*Tabela1[[#This Row],[CUSTO_UNITARIO_M-1]]+Tabela1[[#This Row],[ABASTECIMENTO]]*Tabela1[[#This Row],[CUSTO_UNITARIO_M0]]</f>
        <v>2818.2</v>
      </c>
      <c r="K60" s="1">
        <f>_xlfn.XLOOKUP(A60,MEDIDAS!A:A,MEDIDAS!B:B,"0",0)*5</f>
        <v>5.8333333333333339</v>
      </c>
      <c r="L60" s="1">
        <f>SUM(K60,(_xlfn.XLOOKUP(A60,MEDIDAS!A:A,MEDIDAS!B:B,"0",0)*5))</f>
        <v>11.666666666666668</v>
      </c>
      <c r="M60" s="1" t="str">
        <f>IF(F60&gt;=SUM(L60,_xlfn.XLOOKUP(A60,'ESTOQUE SETEMBRO'!A:A,'ESTOQUE SETEMBRO'!F:F,,0))/2*1.2,"OVER",IF(F60&lt;=SUM(L60,_xlfn.XLOOKUP(A60,'ESTOQUE SETEMBRO'!A:A,'ESTOQUE SETEMBRO'!F:F,,0))/2*1.1,"IDEAL","OUT"))</f>
        <v>OVER</v>
      </c>
      <c r="N60" t="str">
        <f>IF('ESTOQUE SETEMBRO'!$E60&gt;=0,"setembro","sem abastecimento")</f>
        <v>setembro</v>
      </c>
      <c r="O60" s="15">
        <v>45536</v>
      </c>
    </row>
    <row r="61" spans="1:15">
      <c r="A61" s="5" t="s">
        <v>63</v>
      </c>
      <c r="B61" s="6" t="s">
        <v>1135</v>
      </c>
      <c r="C61" s="1">
        <f t="shared" si="0"/>
        <v>21.63</v>
      </c>
      <c r="D61" s="1">
        <v>24.200000000000003</v>
      </c>
      <c r="E61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61" s="1">
        <f t="shared" si="1"/>
        <v>145.20000000000002</v>
      </c>
      <c r="G61" s="1">
        <v>13.200000000000001</v>
      </c>
      <c r="H61">
        <v>12</v>
      </c>
      <c r="I61" s="2" t="s">
        <v>1136</v>
      </c>
      <c r="J61" s="1">
        <f>Tabela1[[#This Row],[ESTOQUE_INICIAL]]*Tabela1[[#This Row],[CUSTO_UNITARIO_M-1]]+Tabela1[[#This Row],[ABASTECIMENTO]]*Tabela1[[#This Row],[CUSTO_UNITARIO_M0]]</f>
        <v>1771.4400000000003</v>
      </c>
      <c r="K61" s="1">
        <f>_xlfn.XLOOKUP(A61,MEDIDAS!A:A,MEDIDAS!B:B,"0",0)*5</f>
        <v>3.6666666666666665</v>
      </c>
      <c r="L61" s="1">
        <f>SUM(K61,(_xlfn.XLOOKUP(A61,MEDIDAS!A:A,MEDIDAS!B:B,"0",0)*5))</f>
        <v>7.333333333333333</v>
      </c>
      <c r="M61" s="1" t="str">
        <f>IF(F61&gt;=SUM(L61,_xlfn.XLOOKUP(A61,'ESTOQUE SETEMBRO'!A:A,'ESTOQUE SETEMBRO'!F:F,,0))/2*1.2,"OVER",IF(F61&lt;=SUM(L61,_xlfn.XLOOKUP(A61,'ESTOQUE SETEMBRO'!A:A,'ESTOQUE SETEMBRO'!F:F,,0))/2*1.1,"IDEAL","OUT"))</f>
        <v>OVER</v>
      </c>
      <c r="N61" t="str">
        <f>IF('ESTOQUE SETEMBRO'!$E61&gt;=0,"setembro","sem abastecimento")</f>
        <v>setembro</v>
      </c>
      <c r="O61" s="15">
        <v>45536</v>
      </c>
    </row>
    <row r="62" spans="1:15">
      <c r="A62" s="4" t="s">
        <v>64</v>
      </c>
      <c r="B62" s="6" t="s">
        <v>1137</v>
      </c>
      <c r="C62" s="1">
        <f t="shared" si="0"/>
        <v>21.63</v>
      </c>
      <c r="D62" s="1">
        <v>24.200000000000003</v>
      </c>
      <c r="E62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62" s="1">
        <f t="shared" si="1"/>
        <v>145.20000000000002</v>
      </c>
      <c r="G62" s="1">
        <v>44</v>
      </c>
      <c r="H62">
        <v>40</v>
      </c>
      <c r="I62" s="2" t="s">
        <v>1138</v>
      </c>
      <c r="J62" s="1">
        <f>Tabela1[[#This Row],[ESTOQUE_INICIAL]]*Tabela1[[#This Row],[CUSTO_UNITARIO_M-1]]+Tabela1[[#This Row],[ABASTECIMENTO]]*Tabela1[[#This Row],[CUSTO_UNITARIO_M0]]</f>
        <v>5904.8000000000011</v>
      </c>
      <c r="K62" s="1">
        <f>_xlfn.XLOOKUP(A62,MEDIDAS!A:A,MEDIDAS!B:B,"0",0)*5</f>
        <v>3.6666666666666665</v>
      </c>
      <c r="L62" s="1">
        <f>SUM(K62,(_xlfn.XLOOKUP(A62,MEDIDAS!A:A,MEDIDAS!B:B,"0",0)*5))</f>
        <v>7.333333333333333</v>
      </c>
      <c r="M62" s="1" t="str">
        <f>IF(F62&gt;=SUM(L62,_xlfn.XLOOKUP(A62,'ESTOQUE SETEMBRO'!A:A,'ESTOQUE SETEMBRO'!F:F,,0))/2*1.2,"OVER",IF(F62&lt;=SUM(L62,_xlfn.XLOOKUP(A62,'ESTOQUE SETEMBRO'!A:A,'ESTOQUE SETEMBRO'!F:F,,0))/2*1.1,"IDEAL","OUT"))</f>
        <v>OVER</v>
      </c>
      <c r="N62" t="str">
        <f>IF('ESTOQUE SETEMBRO'!$E62&gt;=0,"setembro","sem abastecimento")</f>
        <v>setembro</v>
      </c>
      <c r="O62" s="15">
        <v>45536</v>
      </c>
    </row>
    <row r="63" spans="1:15">
      <c r="A63" s="4" t="s">
        <v>65</v>
      </c>
      <c r="B63" s="6" t="s">
        <v>1137</v>
      </c>
      <c r="C63" s="1">
        <f t="shared" si="0"/>
        <v>21.63</v>
      </c>
      <c r="D63" s="1">
        <v>41.800000000000004</v>
      </c>
      <c r="E63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63" s="1">
        <f t="shared" si="1"/>
        <v>250.80000000000004</v>
      </c>
      <c r="G63" s="1">
        <v>44</v>
      </c>
      <c r="H63">
        <v>40</v>
      </c>
      <c r="I63" s="2" t="s">
        <v>1138</v>
      </c>
      <c r="J63" s="1">
        <f>Tabela1[[#This Row],[ESTOQUE_INICIAL]]*Tabela1[[#This Row],[CUSTO_UNITARIO_M-1]]+Tabela1[[#This Row],[ABASTECIMENTO]]*Tabela1[[#This Row],[CUSTO_UNITARIO_M0]]</f>
        <v>10199.200000000003</v>
      </c>
      <c r="K63" s="1">
        <f>_xlfn.XLOOKUP(A63,MEDIDAS!A:A,MEDIDAS!B:B,"0",0)*5</f>
        <v>6.333333333333333</v>
      </c>
      <c r="L63" s="1">
        <f>SUM(K63,(_xlfn.XLOOKUP(A63,MEDIDAS!A:A,MEDIDAS!B:B,"0",0)*5))</f>
        <v>12.666666666666666</v>
      </c>
      <c r="M63" s="1" t="str">
        <f>IF(F63&gt;=SUM(L63,_xlfn.XLOOKUP(A63,'ESTOQUE SETEMBRO'!A:A,'ESTOQUE SETEMBRO'!F:F,,0))/2*1.2,"OVER",IF(F63&lt;=SUM(L63,_xlfn.XLOOKUP(A63,'ESTOQUE SETEMBRO'!A:A,'ESTOQUE SETEMBRO'!F:F,,0))/2*1.1,"IDEAL","OUT"))</f>
        <v>OVER</v>
      </c>
      <c r="N63" t="str">
        <f>IF('ESTOQUE SETEMBRO'!$E63&gt;=0,"setembro","sem abastecimento")</f>
        <v>setembro</v>
      </c>
      <c r="O63" s="15">
        <v>45536</v>
      </c>
    </row>
    <row r="64" spans="1:15">
      <c r="A64" s="4" t="s">
        <v>67</v>
      </c>
      <c r="B64" s="6" t="s">
        <v>1137</v>
      </c>
      <c r="C64" s="1">
        <f t="shared" si="0"/>
        <v>21.63</v>
      </c>
      <c r="D64" s="1">
        <v>9.9</v>
      </c>
      <c r="E64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64" s="1">
        <f t="shared" si="1"/>
        <v>59.4</v>
      </c>
      <c r="G64" s="1">
        <v>44</v>
      </c>
      <c r="H64">
        <v>40</v>
      </c>
      <c r="I64" s="2" t="s">
        <v>1138</v>
      </c>
      <c r="J64" s="1">
        <f>Tabela1[[#This Row],[ESTOQUE_INICIAL]]*Tabela1[[#This Row],[CUSTO_UNITARIO_M-1]]+Tabela1[[#This Row],[ABASTECIMENTO]]*Tabela1[[#This Row],[CUSTO_UNITARIO_M0]]</f>
        <v>2415.6</v>
      </c>
      <c r="K64" s="1">
        <f>_xlfn.XLOOKUP(A64,MEDIDAS!A:A,MEDIDAS!B:B,"0",0)*5</f>
        <v>1.5</v>
      </c>
      <c r="L64" s="1">
        <f>SUM(K64,(_xlfn.XLOOKUP(A64,MEDIDAS!A:A,MEDIDAS!B:B,"0",0)*5))</f>
        <v>3</v>
      </c>
      <c r="M64" s="1" t="str">
        <f>IF(F64&gt;=SUM(L64,_xlfn.XLOOKUP(A64,'ESTOQUE SETEMBRO'!A:A,'ESTOQUE SETEMBRO'!F:F,,0))/2*1.2,"OVER",IF(F64&lt;=SUM(L64,_xlfn.XLOOKUP(A64,'ESTOQUE SETEMBRO'!A:A,'ESTOQUE SETEMBRO'!F:F,,0))/2*1.1,"IDEAL","OUT"))</f>
        <v>OVER</v>
      </c>
      <c r="N64" t="str">
        <f>IF('ESTOQUE SETEMBRO'!$E64&gt;=0,"setembro","sem abastecimento")</f>
        <v>setembro</v>
      </c>
      <c r="O64" s="15">
        <v>45536</v>
      </c>
    </row>
    <row r="65" spans="1:15">
      <c r="A65" s="4" t="s">
        <v>68</v>
      </c>
      <c r="B65" s="6" t="s">
        <v>1137</v>
      </c>
      <c r="C65" s="1">
        <f t="shared" si="0"/>
        <v>21.63</v>
      </c>
      <c r="D65" s="1">
        <v>28.6</v>
      </c>
      <c r="E65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65" s="1">
        <f t="shared" si="1"/>
        <v>171.6</v>
      </c>
      <c r="G65" s="1">
        <v>44</v>
      </c>
      <c r="H65">
        <v>40</v>
      </c>
      <c r="I65" s="2" t="s">
        <v>1138</v>
      </c>
      <c r="J65" s="1">
        <f>Tabela1[[#This Row],[ESTOQUE_INICIAL]]*Tabela1[[#This Row],[CUSTO_UNITARIO_M-1]]+Tabela1[[#This Row],[ABASTECIMENTO]]*Tabela1[[#This Row],[CUSTO_UNITARIO_M0]]</f>
        <v>6978.4</v>
      </c>
      <c r="K65" s="1">
        <f>_xlfn.XLOOKUP(A65,MEDIDAS!A:A,MEDIDAS!B:B,"0",0)*5</f>
        <v>4.3333333333333339</v>
      </c>
      <c r="L65" s="1">
        <f>SUM(K65,(_xlfn.XLOOKUP(A65,MEDIDAS!A:A,MEDIDAS!B:B,"0",0)*5))</f>
        <v>8.6666666666666679</v>
      </c>
      <c r="M65" s="1" t="str">
        <f>IF(F65&gt;=SUM(L65,_xlfn.XLOOKUP(A65,'ESTOQUE SETEMBRO'!A:A,'ESTOQUE SETEMBRO'!F:F,,0))/2*1.2,"OVER",IF(F65&lt;=SUM(L65,_xlfn.XLOOKUP(A65,'ESTOQUE SETEMBRO'!A:A,'ESTOQUE SETEMBRO'!F:F,,0))/2*1.1,"IDEAL","OUT"))</f>
        <v>OVER</v>
      </c>
      <c r="N65" t="str">
        <f>IF('ESTOQUE SETEMBRO'!$E65&gt;=0,"setembro","sem abastecimento")</f>
        <v>setembro</v>
      </c>
      <c r="O65" s="15">
        <v>45536</v>
      </c>
    </row>
    <row r="66" spans="1:15">
      <c r="A66" s="4" t="s">
        <v>69</v>
      </c>
      <c r="B66" s="6" t="s">
        <v>1137</v>
      </c>
      <c r="C66" s="1">
        <f t="shared" si="0"/>
        <v>21.63</v>
      </c>
      <c r="D66" s="1">
        <v>27.500000000000004</v>
      </c>
      <c r="E66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66" s="1">
        <f t="shared" si="1"/>
        <v>165.00000000000003</v>
      </c>
      <c r="G66" s="1">
        <v>44</v>
      </c>
      <c r="H66">
        <v>40</v>
      </c>
      <c r="I66" s="2" t="s">
        <v>1138</v>
      </c>
      <c r="J66" s="1">
        <f>Tabela1[[#This Row],[ESTOQUE_INICIAL]]*Tabela1[[#This Row],[CUSTO_UNITARIO_M-1]]+Tabela1[[#This Row],[ABASTECIMENTO]]*Tabela1[[#This Row],[CUSTO_UNITARIO_M0]]</f>
        <v>6710.0000000000009</v>
      </c>
      <c r="K66" s="1">
        <f>_xlfn.XLOOKUP(A66,MEDIDAS!A:A,MEDIDAS!B:B,"0",0)*5</f>
        <v>4.166666666666667</v>
      </c>
      <c r="L66" s="1">
        <f>SUM(K66,(_xlfn.XLOOKUP(A66,MEDIDAS!A:A,MEDIDAS!B:B,"0",0)*5))</f>
        <v>8.3333333333333339</v>
      </c>
      <c r="M66" s="1" t="str">
        <f>IF(F66&gt;=SUM(L66,_xlfn.XLOOKUP(A66,'ESTOQUE SETEMBRO'!A:A,'ESTOQUE SETEMBRO'!F:F,,0))/2*1.2,"OVER",IF(F66&lt;=SUM(L66,_xlfn.XLOOKUP(A66,'ESTOQUE SETEMBRO'!A:A,'ESTOQUE SETEMBRO'!F:F,,0))/2*1.1,"IDEAL","OUT"))</f>
        <v>OVER</v>
      </c>
      <c r="N66" t="str">
        <f>IF('ESTOQUE SETEMBRO'!$E66&gt;=0,"setembro","sem abastecimento")</f>
        <v>setembro</v>
      </c>
      <c r="O66" s="15">
        <v>45536</v>
      </c>
    </row>
    <row r="67" spans="1:15">
      <c r="A67" s="4" t="s">
        <v>77</v>
      </c>
      <c r="B67" s="6" t="s">
        <v>1137</v>
      </c>
      <c r="C67" s="1">
        <f t="shared" ref="C67:C130" si="2">3.09*1*7</f>
        <v>21.63</v>
      </c>
      <c r="D67" s="1">
        <v>0</v>
      </c>
      <c r="E6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67" s="1">
        <f t="shared" ref="F67:F130" si="3">SUM(E67,D67)</f>
        <v>150</v>
      </c>
      <c r="G67" s="1">
        <v>44</v>
      </c>
      <c r="H67">
        <v>40</v>
      </c>
      <c r="I67" s="2" t="s">
        <v>1138</v>
      </c>
      <c r="J67" s="1">
        <f>Tabela1[[#This Row],[ESTOQUE_INICIAL]]*Tabela1[[#This Row],[CUSTO_UNITARIO_M-1]]+Tabela1[[#This Row],[ABASTECIMENTO]]*Tabela1[[#This Row],[CUSTO_UNITARIO_M0]]</f>
        <v>6000</v>
      </c>
      <c r="K67" s="1">
        <f>_xlfn.XLOOKUP(A67,MEDIDAS!A:A,MEDIDAS!B:B,"0",0)*5</f>
        <v>0</v>
      </c>
      <c r="L67" s="1">
        <f>SUM(K67,(_xlfn.XLOOKUP(A67,MEDIDAS!A:A,MEDIDAS!B:B,"0",0)*5))</f>
        <v>0</v>
      </c>
      <c r="M67" s="1" t="str">
        <f>IF(F67&gt;=SUM(L67,_xlfn.XLOOKUP(A67,'ESTOQUE SETEMBRO'!A:A,'ESTOQUE SETEMBRO'!F:F,,0))/2*1.2,"OVER",IF(F67&lt;=SUM(L67,_xlfn.XLOOKUP(A67,'ESTOQUE SETEMBRO'!A:A,'ESTOQUE SETEMBRO'!F:F,,0))/2*1.1,"IDEAL","OUT"))</f>
        <v>OVER</v>
      </c>
      <c r="N67" t="str">
        <f>IF('ESTOQUE SETEMBRO'!$E67&gt;=0,"setembro","sem abastecimento")</f>
        <v>setembro</v>
      </c>
      <c r="O67" s="15">
        <v>45536</v>
      </c>
    </row>
    <row r="68" spans="1:15">
      <c r="A68" s="4" t="s">
        <v>70</v>
      </c>
      <c r="B68" s="6" t="s">
        <v>1137</v>
      </c>
      <c r="C68" s="1">
        <f t="shared" si="2"/>
        <v>21.63</v>
      </c>
      <c r="D68" s="1">
        <v>25.3</v>
      </c>
      <c r="E68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68" s="1">
        <f t="shared" si="3"/>
        <v>151.80000000000001</v>
      </c>
      <c r="G68" s="1">
        <v>44</v>
      </c>
      <c r="H68">
        <v>40</v>
      </c>
      <c r="I68" s="2" t="s">
        <v>1138</v>
      </c>
      <c r="J68" s="1">
        <f>Tabela1[[#This Row],[ESTOQUE_INICIAL]]*Tabela1[[#This Row],[CUSTO_UNITARIO_M-1]]+Tabela1[[#This Row],[ABASTECIMENTO]]*Tabela1[[#This Row],[CUSTO_UNITARIO_M0]]</f>
        <v>6173.2</v>
      </c>
      <c r="K68" s="1">
        <f>_xlfn.XLOOKUP(A68,MEDIDAS!A:A,MEDIDAS!B:B,"0",0)*5</f>
        <v>3.8333333333333335</v>
      </c>
      <c r="L68" s="1">
        <f>SUM(K68,(_xlfn.XLOOKUP(A68,MEDIDAS!A:A,MEDIDAS!B:B,"0",0)*5))</f>
        <v>7.666666666666667</v>
      </c>
      <c r="M68" s="1" t="str">
        <f>IF(F68&gt;=SUM(L68,_xlfn.XLOOKUP(A68,'ESTOQUE SETEMBRO'!A:A,'ESTOQUE SETEMBRO'!F:F,,0))/2*1.2,"OVER",IF(F68&lt;=SUM(L68,_xlfn.XLOOKUP(A68,'ESTOQUE SETEMBRO'!A:A,'ESTOQUE SETEMBRO'!F:F,,0))/2*1.1,"IDEAL","OUT"))</f>
        <v>OVER</v>
      </c>
      <c r="N68" t="str">
        <f>IF('ESTOQUE SETEMBRO'!$E68&gt;=0,"setembro","sem abastecimento")</f>
        <v>setembro</v>
      </c>
      <c r="O68" s="15">
        <v>45536</v>
      </c>
    </row>
    <row r="69" spans="1:15">
      <c r="A69" s="4" t="s">
        <v>71</v>
      </c>
      <c r="B69" s="6" t="s">
        <v>1137</v>
      </c>
      <c r="C69" s="1">
        <f t="shared" si="2"/>
        <v>21.63</v>
      </c>
      <c r="D69" s="1">
        <v>44</v>
      </c>
      <c r="E69" s="1">
        <f>IF(Tabela1[[#This Row],[ESTOQUE_INICIAL]]&gt;=150,Tabela1[[#This Row],[ESTOQUE_INICIAL]]*0,IF(Tabela1[[#This Row],[ESTOQUE_INICIAL]]=0,SUM(Tabela1[[#This Row],[ESTOQUE_INICIAL]],150),Tabela1[[#This Row],[ESTOQUE_INICIAL]]*5))</f>
        <v>220</v>
      </c>
      <c r="F69" s="1">
        <f t="shared" si="3"/>
        <v>264</v>
      </c>
      <c r="G69" s="1">
        <v>44</v>
      </c>
      <c r="H69">
        <v>40</v>
      </c>
      <c r="I69" s="2" t="s">
        <v>1138</v>
      </c>
      <c r="J69" s="1">
        <f>Tabela1[[#This Row],[ESTOQUE_INICIAL]]*Tabela1[[#This Row],[CUSTO_UNITARIO_M-1]]+Tabela1[[#This Row],[ABASTECIMENTO]]*Tabela1[[#This Row],[CUSTO_UNITARIO_M0]]</f>
        <v>10736</v>
      </c>
      <c r="K69" s="1">
        <f>_xlfn.XLOOKUP(A69,MEDIDAS!A:A,MEDIDAS!B:B,"0",0)*5</f>
        <v>6.6666666666666661</v>
      </c>
      <c r="L69" s="1">
        <f>SUM(K69,(_xlfn.XLOOKUP(A69,MEDIDAS!A:A,MEDIDAS!B:B,"0",0)*5))</f>
        <v>13.333333333333332</v>
      </c>
      <c r="M69" s="1" t="str">
        <f>IF(F69&gt;=SUM(L69,_xlfn.XLOOKUP(A69,'ESTOQUE SETEMBRO'!A:A,'ESTOQUE SETEMBRO'!F:F,,0))/2*1.2,"OVER",IF(F69&lt;=SUM(L69,_xlfn.XLOOKUP(A69,'ESTOQUE SETEMBRO'!A:A,'ESTOQUE SETEMBRO'!F:F,,0))/2*1.1,"IDEAL","OUT"))</f>
        <v>OVER</v>
      </c>
      <c r="N69" t="str">
        <f>IF('ESTOQUE SETEMBRO'!$E69&gt;=0,"setembro","sem abastecimento")</f>
        <v>setembro</v>
      </c>
      <c r="O69" s="15">
        <v>45536</v>
      </c>
    </row>
    <row r="70" spans="1:15">
      <c r="A70" s="4" t="s">
        <v>72</v>
      </c>
      <c r="B70" s="6" t="s">
        <v>1137</v>
      </c>
      <c r="C70" s="1">
        <f t="shared" si="2"/>
        <v>21.63</v>
      </c>
      <c r="D70" s="1">
        <v>30.800000000000004</v>
      </c>
      <c r="E70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70" s="1">
        <f t="shared" si="3"/>
        <v>184.80000000000004</v>
      </c>
      <c r="G70" s="1">
        <v>44</v>
      </c>
      <c r="H70">
        <v>40</v>
      </c>
      <c r="I70" s="2" t="s">
        <v>1138</v>
      </c>
      <c r="J70" s="1">
        <f>Tabela1[[#This Row],[ESTOQUE_INICIAL]]*Tabela1[[#This Row],[CUSTO_UNITARIO_M-1]]+Tabela1[[#This Row],[ABASTECIMENTO]]*Tabela1[[#This Row],[CUSTO_UNITARIO_M0]]</f>
        <v>7515.2000000000007</v>
      </c>
      <c r="K70" s="1">
        <f>_xlfn.XLOOKUP(A70,MEDIDAS!A:A,MEDIDAS!B:B,"0",0)*5</f>
        <v>4.666666666666667</v>
      </c>
      <c r="L70" s="1">
        <f>SUM(K70,(_xlfn.XLOOKUP(A70,MEDIDAS!A:A,MEDIDAS!B:B,"0",0)*5))</f>
        <v>9.3333333333333339</v>
      </c>
      <c r="M70" s="1" t="str">
        <f>IF(F70&gt;=SUM(L70,_xlfn.XLOOKUP(A70,'ESTOQUE SETEMBRO'!A:A,'ESTOQUE SETEMBRO'!F:F,,0))/2*1.2,"OVER",IF(F70&lt;=SUM(L70,_xlfn.XLOOKUP(A70,'ESTOQUE SETEMBRO'!A:A,'ESTOQUE SETEMBRO'!F:F,,0))/2*1.1,"IDEAL","OUT"))</f>
        <v>OVER</v>
      </c>
      <c r="N70" t="str">
        <f>IF('ESTOQUE SETEMBRO'!$E70&gt;=0,"setembro","sem abastecimento")</f>
        <v>setembro</v>
      </c>
      <c r="O70" s="15">
        <v>45536</v>
      </c>
    </row>
    <row r="71" spans="1:15">
      <c r="A71" s="5" t="s">
        <v>73</v>
      </c>
      <c r="B71" s="6" t="s">
        <v>1137</v>
      </c>
      <c r="C71" s="1">
        <f t="shared" si="2"/>
        <v>21.63</v>
      </c>
      <c r="D71" s="1">
        <v>11</v>
      </c>
      <c r="E71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71" s="1">
        <f t="shared" si="3"/>
        <v>66</v>
      </c>
      <c r="G71" s="1">
        <v>44</v>
      </c>
      <c r="H71">
        <v>40</v>
      </c>
      <c r="I71" s="2" t="s">
        <v>1138</v>
      </c>
      <c r="J71" s="1">
        <f>Tabela1[[#This Row],[ESTOQUE_INICIAL]]*Tabela1[[#This Row],[CUSTO_UNITARIO_M-1]]+Tabela1[[#This Row],[ABASTECIMENTO]]*Tabela1[[#This Row],[CUSTO_UNITARIO_M0]]</f>
        <v>2684</v>
      </c>
      <c r="K71" s="1">
        <f>_xlfn.XLOOKUP(A71,MEDIDAS!A:A,MEDIDAS!B:B,"0",0)*5</f>
        <v>1.6666666666666665</v>
      </c>
      <c r="L71" s="1">
        <f>SUM(K71,(_xlfn.XLOOKUP(A71,MEDIDAS!A:A,MEDIDAS!B:B,"0",0)*5))</f>
        <v>3.333333333333333</v>
      </c>
      <c r="M71" s="1" t="str">
        <f>IF(F71&gt;=SUM(L71,_xlfn.XLOOKUP(A71,'ESTOQUE SETEMBRO'!A:A,'ESTOQUE SETEMBRO'!F:F,,0))/2*1.2,"OVER",IF(F71&lt;=SUM(L71,_xlfn.XLOOKUP(A71,'ESTOQUE SETEMBRO'!A:A,'ESTOQUE SETEMBRO'!F:F,,0))/2*1.1,"IDEAL","OUT"))</f>
        <v>OVER</v>
      </c>
      <c r="N71" t="str">
        <f>IF('ESTOQUE SETEMBRO'!$E71&gt;=0,"setembro","sem abastecimento")</f>
        <v>setembro</v>
      </c>
      <c r="O71" s="15">
        <v>45536</v>
      </c>
    </row>
    <row r="72" spans="1:15">
      <c r="A72" s="4" t="s">
        <v>74</v>
      </c>
      <c r="B72" s="6" t="s">
        <v>1139</v>
      </c>
      <c r="C72" s="1">
        <f t="shared" si="2"/>
        <v>21.63</v>
      </c>
      <c r="D72" s="1">
        <v>46.2</v>
      </c>
      <c r="E72" s="1">
        <f>IF(Tabela1[[#This Row],[ESTOQUE_INICIAL]]&gt;=150,Tabela1[[#This Row],[ESTOQUE_INICIAL]]*0,IF(Tabela1[[#This Row],[ESTOQUE_INICIAL]]=0,SUM(Tabela1[[#This Row],[ESTOQUE_INICIAL]],150),Tabela1[[#This Row],[ESTOQUE_INICIAL]]*5))</f>
        <v>231</v>
      </c>
      <c r="F72" s="1">
        <f t="shared" si="3"/>
        <v>277.2</v>
      </c>
      <c r="G72" s="1">
        <v>19.8</v>
      </c>
      <c r="H72">
        <v>18</v>
      </c>
      <c r="I72" s="2" t="s">
        <v>1140</v>
      </c>
      <c r="J72" s="1">
        <f>Tabela1[[#This Row],[ESTOQUE_INICIAL]]*Tabela1[[#This Row],[CUSTO_UNITARIO_M-1]]+Tabela1[[#This Row],[ABASTECIMENTO]]*Tabela1[[#This Row],[CUSTO_UNITARIO_M0]]</f>
        <v>5072.76</v>
      </c>
      <c r="K72" s="1">
        <f>_xlfn.XLOOKUP(A72,MEDIDAS!A:A,MEDIDAS!B:B,"0",0)*5</f>
        <v>7</v>
      </c>
      <c r="L72" s="1">
        <f>SUM(K72,(_xlfn.XLOOKUP(A72,MEDIDAS!A:A,MEDIDAS!B:B,"0",0)*5))</f>
        <v>14</v>
      </c>
      <c r="M72" s="1" t="str">
        <f>IF(F72&gt;=SUM(L72,_xlfn.XLOOKUP(A72,'ESTOQUE SETEMBRO'!A:A,'ESTOQUE SETEMBRO'!F:F,,0))/2*1.2,"OVER",IF(F72&lt;=SUM(L72,_xlfn.XLOOKUP(A72,'ESTOQUE SETEMBRO'!A:A,'ESTOQUE SETEMBRO'!F:F,,0))/2*1.1,"IDEAL","OUT"))</f>
        <v>OVER</v>
      </c>
      <c r="N72" t="str">
        <f>IF('ESTOQUE SETEMBRO'!$E72&gt;=0,"setembro","sem abastecimento")</f>
        <v>setembro</v>
      </c>
      <c r="O72" s="15">
        <v>45536</v>
      </c>
    </row>
    <row r="73" spans="1:15">
      <c r="A73" s="4" t="s">
        <v>75</v>
      </c>
      <c r="B73" s="6" t="s">
        <v>1139</v>
      </c>
      <c r="C73" s="1">
        <f t="shared" si="2"/>
        <v>21.63</v>
      </c>
      <c r="D73" s="1">
        <v>28.6</v>
      </c>
      <c r="E73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73" s="1">
        <f t="shared" si="3"/>
        <v>171.6</v>
      </c>
      <c r="G73" s="1">
        <v>19.8</v>
      </c>
      <c r="H73">
        <v>18</v>
      </c>
      <c r="I73" s="2" t="s">
        <v>1140</v>
      </c>
      <c r="J73" s="1">
        <f>Tabela1[[#This Row],[ESTOQUE_INICIAL]]*Tabela1[[#This Row],[CUSTO_UNITARIO_M-1]]+Tabela1[[#This Row],[ABASTECIMENTO]]*Tabela1[[#This Row],[CUSTO_UNITARIO_M0]]</f>
        <v>3140.28</v>
      </c>
      <c r="K73" s="1">
        <f>_xlfn.XLOOKUP(A73,MEDIDAS!A:A,MEDIDAS!B:B,"0",0)*5</f>
        <v>4.3333333333333339</v>
      </c>
      <c r="L73" s="1">
        <f>SUM(K73,(_xlfn.XLOOKUP(A73,MEDIDAS!A:A,MEDIDAS!B:B,"0",0)*5))</f>
        <v>8.6666666666666679</v>
      </c>
      <c r="M73" s="1" t="str">
        <f>IF(F73&gt;=SUM(L73,_xlfn.XLOOKUP(A73,'ESTOQUE SETEMBRO'!A:A,'ESTOQUE SETEMBRO'!F:F,,0))/2*1.2,"OVER",IF(F73&lt;=SUM(L73,_xlfn.XLOOKUP(A73,'ESTOQUE SETEMBRO'!A:A,'ESTOQUE SETEMBRO'!F:F,,0))/2*1.1,"IDEAL","OUT"))</f>
        <v>OVER</v>
      </c>
      <c r="N73" t="str">
        <f>IF('ESTOQUE SETEMBRO'!$E73&gt;=0,"setembro","sem abastecimento")</f>
        <v>setembro</v>
      </c>
      <c r="O73" s="15">
        <v>45536</v>
      </c>
    </row>
    <row r="74" spans="1:15">
      <c r="A74" s="4" t="s">
        <v>76</v>
      </c>
      <c r="B74" s="6" t="s">
        <v>1139</v>
      </c>
      <c r="C74" s="1">
        <f t="shared" si="2"/>
        <v>21.63</v>
      </c>
      <c r="D74" s="1">
        <v>36.300000000000004</v>
      </c>
      <c r="E74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74" s="1">
        <f t="shared" si="3"/>
        <v>217.80000000000004</v>
      </c>
      <c r="G74" s="1">
        <v>19.8</v>
      </c>
      <c r="H74">
        <v>18</v>
      </c>
      <c r="I74" s="2" t="s">
        <v>1140</v>
      </c>
      <c r="J74" s="1">
        <f>Tabela1[[#This Row],[ESTOQUE_INICIAL]]*Tabela1[[#This Row],[CUSTO_UNITARIO_M-1]]+Tabela1[[#This Row],[ABASTECIMENTO]]*Tabela1[[#This Row],[CUSTO_UNITARIO_M0]]</f>
        <v>3985.7400000000007</v>
      </c>
      <c r="K74" s="1">
        <f>_xlfn.XLOOKUP(A74,MEDIDAS!A:A,MEDIDAS!B:B,"0",0)*5</f>
        <v>5.5</v>
      </c>
      <c r="L74" s="1">
        <f>SUM(K74,(_xlfn.XLOOKUP(A74,MEDIDAS!A:A,MEDIDAS!B:B,"0",0)*5))</f>
        <v>11</v>
      </c>
      <c r="M74" s="1" t="str">
        <f>IF(F74&gt;=SUM(L74,_xlfn.XLOOKUP(A74,'ESTOQUE SETEMBRO'!A:A,'ESTOQUE SETEMBRO'!F:F,,0))/2*1.2,"OVER",IF(F74&lt;=SUM(L74,_xlfn.XLOOKUP(A74,'ESTOQUE SETEMBRO'!A:A,'ESTOQUE SETEMBRO'!F:F,,0))/2*1.1,"IDEAL","OUT"))</f>
        <v>OVER</v>
      </c>
      <c r="N74" t="str">
        <f>IF('ESTOQUE SETEMBRO'!$E74&gt;=0,"setembro","sem abastecimento")</f>
        <v>setembro</v>
      </c>
      <c r="O74" s="15">
        <v>45536</v>
      </c>
    </row>
    <row r="75" spans="1:15">
      <c r="A75" s="4" t="s">
        <v>78</v>
      </c>
      <c r="B75" s="6" t="s">
        <v>1139</v>
      </c>
      <c r="C75" s="1">
        <f t="shared" si="2"/>
        <v>21.63</v>
      </c>
      <c r="D75" s="1">
        <v>16.5</v>
      </c>
      <c r="E75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75" s="1">
        <f t="shared" si="3"/>
        <v>99</v>
      </c>
      <c r="G75" s="1">
        <v>19.8</v>
      </c>
      <c r="H75">
        <v>18</v>
      </c>
      <c r="I75" s="2" t="s">
        <v>1140</v>
      </c>
      <c r="J75" s="1">
        <f>Tabela1[[#This Row],[ESTOQUE_INICIAL]]*Tabela1[[#This Row],[CUSTO_UNITARIO_M-1]]+Tabela1[[#This Row],[ABASTECIMENTO]]*Tabela1[[#This Row],[CUSTO_UNITARIO_M0]]</f>
        <v>1811.7</v>
      </c>
      <c r="K75" s="1">
        <f>_xlfn.XLOOKUP(A75,MEDIDAS!A:A,MEDIDAS!B:B,"0",0)*5</f>
        <v>2.5</v>
      </c>
      <c r="L75" s="1">
        <f>SUM(K75,(_xlfn.XLOOKUP(A75,MEDIDAS!A:A,MEDIDAS!B:B,"0",0)*5))</f>
        <v>5</v>
      </c>
      <c r="M75" s="1" t="str">
        <f>IF(F75&gt;=SUM(L75,_xlfn.XLOOKUP(A75,'ESTOQUE SETEMBRO'!A:A,'ESTOQUE SETEMBRO'!F:F,,0))/2*1.2,"OVER",IF(F75&lt;=SUM(L75,_xlfn.XLOOKUP(A75,'ESTOQUE SETEMBRO'!A:A,'ESTOQUE SETEMBRO'!F:F,,0))/2*1.1,"IDEAL","OUT"))</f>
        <v>OVER</v>
      </c>
      <c r="N75" t="str">
        <f>IF('ESTOQUE SETEMBRO'!$E75&gt;=0,"setembro","sem abastecimento")</f>
        <v>setembro</v>
      </c>
      <c r="O75" s="15">
        <v>45536</v>
      </c>
    </row>
    <row r="76" spans="1:15">
      <c r="A76" s="4" t="s">
        <v>79</v>
      </c>
      <c r="B76" s="6" t="s">
        <v>1139</v>
      </c>
      <c r="C76" s="1">
        <f t="shared" si="2"/>
        <v>21.63</v>
      </c>
      <c r="D76" s="1">
        <v>45.1</v>
      </c>
      <c r="E76" s="1">
        <f>IF(Tabela1[[#This Row],[ESTOQUE_INICIAL]]&gt;=150,Tabela1[[#This Row],[ESTOQUE_INICIAL]]*0,IF(Tabela1[[#This Row],[ESTOQUE_INICIAL]]=0,SUM(Tabela1[[#This Row],[ESTOQUE_INICIAL]],150),Tabela1[[#This Row],[ESTOQUE_INICIAL]]*5))</f>
        <v>225.5</v>
      </c>
      <c r="F76" s="1">
        <f t="shared" si="3"/>
        <v>270.60000000000002</v>
      </c>
      <c r="G76" s="1">
        <v>19.8</v>
      </c>
      <c r="H76">
        <v>18</v>
      </c>
      <c r="I76" s="2" t="s">
        <v>1140</v>
      </c>
      <c r="J76" s="1">
        <f>Tabela1[[#This Row],[ESTOQUE_INICIAL]]*Tabela1[[#This Row],[CUSTO_UNITARIO_M-1]]+Tabela1[[#This Row],[ABASTECIMENTO]]*Tabela1[[#This Row],[CUSTO_UNITARIO_M0]]</f>
        <v>4951.9799999999996</v>
      </c>
      <c r="K76" s="1">
        <f>_xlfn.XLOOKUP(A76,MEDIDAS!A:A,MEDIDAS!B:B,"0",0)*5</f>
        <v>6.8333333333333339</v>
      </c>
      <c r="L76" s="1">
        <f>SUM(K76,(_xlfn.XLOOKUP(A76,MEDIDAS!A:A,MEDIDAS!B:B,"0",0)*5))</f>
        <v>13.666666666666668</v>
      </c>
      <c r="M76" s="1" t="str">
        <f>IF(F76&gt;=SUM(L76,_xlfn.XLOOKUP(A76,'ESTOQUE SETEMBRO'!A:A,'ESTOQUE SETEMBRO'!F:F,,0))/2*1.2,"OVER",IF(F76&lt;=SUM(L76,_xlfn.XLOOKUP(A76,'ESTOQUE SETEMBRO'!A:A,'ESTOQUE SETEMBRO'!F:F,,0))/2*1.1,"IDEAL","OUT"))</f>
        <v>OVER</v>
      </c>
      <c r="N76" t="str">
        <f>IF('ESTOQUE SETEMBRO'!$E76&gt;=0,"setembro","sem abastecimento")</f>
        <v>setembro</v>
      </c>
      <c r="O76" s="15">
        <v>45536</v>
      </c>
    </row>
    <row r="77" spans="1:15">
      <c r="A77" s="4" t="s">
        <v>88</v>
      </c>
      <c r="B77" s="6" t="s">
        <v>1139</v>
      </c>
      <c r="C77" s="1">
        <f t="shared" si="2"/>
        <v>21.63</v>
      </c>
      <c r="D77" s="1">
        <v>0</v>
      </c>
      <c r="E7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77" s="1">
        <f t="shared" si="3"/>
        <v>150</v>
      </c>
      <c r="G77" s="1">
        <v>19.8</v>
      </c>
      <c r="H77">
        <v>18</v>
      </c>
      <c r="I77" s="2" t="s">
        <v>1140</v>
      </c>
      <c r="J77" s="1">
        <f>Tabela1[[#This Row],[ESTOQUE_INICIAL]]*Tabela1[[#This Row],[CUSTO_UNITARIO_M-1]]+Tabela1[[#This Row],[ABASTECIMENTO]]*Tabela1[[#This Row],[CUSTO_UNITARIO_M0]]</f>
        <v>2700</v>
      </c>
      <c r="K77" s="1">
        <f>_xlfn.XLOOKUP(A77,MEDIDAS!A:A,MEDIDAS!B:B,"0",0)*5</f>
        <v>0</v>
      </c>
      <c r="L77" s="1">
        <f>SUM(K77,(_xlfn.XLOOKUP(A77,MEDIDAS!A:A,MEDIDAS!B:B,"0",0)*5))</f>
        <v>0</v>
      </c>
      <c r="M77" s="1" t="str">
        <f>IF(F77&gt;=SUM(L77,_xlfn.XLOOKUP(A77,'ESTOQUE SETEMBRO'!A:A,'ESTOQUE SETEMBRO'!F:F,,0))/2*1.2,"OVER",IF(F77&lt;=SUM(L77,_xlfn.XLOOKUP(A77,'ESTOQUE SETEMBRO'!A:A,'ESTOQUE SETEMBRO'!F:F,,0))/2*1.1,"IDEAL","OUT"))</f>
        <v>OVER</v>
      </c>
      <c r="N77" t="str">
        <f>IF('ESTOQUE SETEMBRO'!$E77&gt;=0,"setembro","sem abastecimento")</f>
        <v>setembro</v>
      </c>
      <c r="O77" s="15">
        <v>45536</v>
      </c>
    </row>
    <row r="78" spans="1:15">
      <c r="A78" s="4" t="s">
        <v>80</v>
      </c>
      <c r="B78" s="6" t="s">
        <v>1139</v>
      </c>
      <c r="C78" s="1">
        <f t="shared" si="2"/>
        <v>21.63</v>
      </c>
      <c r="D78" s="1">
        <v>39.6</v>
      </c>
      <c r="E78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78" s="1">
        <f t="shared" si="3"/>
        <v>237.6</v>
      </c>
      <c r="G78" s="1">
        <v>19.8</v>
      </c>
      <c r="H78">
        <v>18</v>
      </c>
      <c r="I78" s="2" t="s">
        <v>1140</v>
      </c>
      <c r="J78" s="1">
        <f>Tabela1[[#This Row],[ESTOQUE_INICIAL]]*Tabela1[[#This Row],[CUSTO_UNITARIO_M-1]]+Tabela1[[#This Row],[ABASTECIMENTO]]*Tabela1[[#This Row],[CUSTO_UNITARIO_M0]]</f>
        <v>4348.08</v>
      </c>
      <c r="K78" s="1">
        <f>_xlfn.XLOOKUP(A78,MEDIDAS!A:A,MEDIDAS!B:B,"0",0)*5</f>
        <v>6</v>
      </c>
      <c r="L78" s="1">
        <f>SUM(K78,(_xlfn.XLOOKUP(A78,MEDIDAS!A:A,MEDIDAS!B:B,"0",0)*5))</f>
        <v>12</v>
      </c>
      <c r="M78" s="1" t="str">
        <f>IF(F78&gt;=SUM(L78,_xlfn.XLOOKUP(A78,'ESTOQUE SETEMBRO'!A:A,'ESTOQUE SETEMBRO'!F:F,,0))/2*1.2,"OVER",IF(F78&lt;=SUM(L78,_xlfn.XLOOKUP(A78,'ESTOQUE SETEMBRO'!A:A,'ESTOQUE SETEMBRO'!F:F,,0))/2*1.1,"IDEAL","OUT"))</f>
        <v>OVER</v>
      </c>
      <c r="N78" t="str">
        <f>IF('ESTOQUE SETEMBRO'!$E78&gt;=0,"setembro","sem abastecimento")</f>
        <v>setembro</v>
      </c>
      <c r="O78" s="15">
        <v>45536</v>
      </c>
    </row>
    <row r="79" spans="1:15">
      <c r="A79" s="4" t="s">
        <v>81</v>
      </c>
      <c r="B79" s="6" t="s">
        <v>1139</v>
      </c>
      <c r="C79" s="1">
        <f t="shared" si="2"/>
        <v>21.63</v>
      </c>
      <c r="D79" s="1">
        <v>34.1</v>
      </c>
      <c r="E79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79" s="1">
        <f t="shared" si="3"/>
        <v>204.6</v>
      </c>
      <c r="G79" s="1">
        <v>19.8</v>
      </c>
      <c r="H79">
        <v>18</v>
      </c>
      <c r="I79" s="2" t="s">
        <v>1140</v>
      </c>
      <c r="J79" s="1">
        <f>Tabela1[[#This Row],[ESTOQUE_INICIAL]]*Tabela1[[#This Row],[CUSTO_UNITARIO_M-1]]+Tabela1[[#This Row],[ABASTECIMENTO]]*Tabela1[[#This Row],[CUSTO_UNITARIO_M0]]</f>
        <v>3744.1800000000003</v>
      </c>
      <c r="K79" s="1">
        <f>_xlfn.XLOOKUP(A79,MEDIDAS!A:A,MEDIDAS!B:B,"0",0)*5</f>
        <v>5.166666666666667</v>
      </c>
      <c r="L79" s="1">
        <f>SUM(K79,(_xlfn.XLOOKUP(A79,MEDIDAS!A:A,MEDIDAS!B:B,"0",0)*5))</f>
        <v>10.333333333333334</v>
      </c>
      <c r="M79" s="1" t="str">
        <f>IF(F79&gt;=SUM(L79,_xlfn.XLOOKUP(A79,'ESTOQUE SETEMBRO'!A:A,'ESTOQUE SETEMBRO'!F:F,,0))/2*1.2,"OVER",IF(F79&lt;=SUM(L79,_xlfn.XLOOKUP(A79,'ESTOQUE SETEMBRO'!A:A,'ESTOQUE SETEMBRO'!F:F,,0))/2*1.1,"IDEAL","OUT"))</f>
        <v>OVER</v>
      </c>
      <c r="N79" t="str">
        <f>IF('ESTOQUE SETEMBRO'!$E79&gt;=0,"setembro","sem abastecimento")</f>
        <v>setembro</v>
      </c>
      <c r="O79" s="15">
        <v>45536</v>
      </c>
    </row>
    <row r="80" spans="1:15">
      <c r="A80" s="4" t="s">
        <v>82</v>
      </c>
      <c r="B80" s="6" t="s">
        <v>1139</v>
      </c>
      <c r="C80" s="1">
        <f t="shared" si="2"/>
        <v>21.63</v>
      </c>
      <c r="D80" s="1">
        <v>14.3</v>
      </c>
      <c r="E80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80" s="1">
        <f t="shared" si="3"/>
        <v>85.8</v>
      </c>
      <c r="G80" s="1">
        <v>19.8</v>
      </c>
      <c r="H80">
        <v>18</v>
      </c>
      <c r="I80" s="2" t="s">
        <v>1140</v>
      </c>
      <c r="J80" s="1">
        <f>Tabela1[[#This Row],[ESTOQUE_INICIAL]]*Tabela1[[#This Row],[CUSTO_UNITARIO_M-1]]+Tabela1[[#This Row],[ABASTECIMENTO]]*Tabela1[[#This Row],[CUSTO_UNITARIO_M0]]</f>
        <v>1570.14</v>
      </c>
      <c r="K80" s="1">
        <f>_xlfn.XLOOKUP(A80,MEDIDAS!A:A,MEDIDAS!B:B,"0",0)*5</f>
        <v>2.166666666666667</v>
      </c>
      <c r="L80" s="1">
        <f>SUM(K80,(_xlfn.XLOOKUP(A80,MEDIDAS!A:A,MEDIDAS!B:B,"0",0)*5))</f>
        <v>4.3333333333333339</v>
      </c>
      <c r="M80" s="1" t="str">
        <f>IF(F80&gt;=SUM(L80,_xlfn.XLOOKUP(A80,'ESTOQUE SETEMBRO'!A:A,'ESTOQUE SETEMBRO'!F:F,,0))/2*1.2,"OVER",IF(F80&lt;=SUM(L80,_xlfn.XLOOKUP(A80,'ESTOQUE SETEMBRO'!A:A,'ESTOQUE SETEMBRO'!F:F,,0))/2*1.1,"IDEAL","OUT"))</f>
        <v>OVER</v>
      </c>
      <c r="N80" t="str">
        <f>IF('ESTOQUE SETEMBRO'!$E80&gt;=0,"setembro","sem abastecimento")</f>
        <v>setembro</v>
      </c>
      <c r="O80" s="15">
        <v>45536</v>
      </c>
    </row>
    <row r="81" spans="1:15">
      <c r="A81" s="5" t="s">
        <v>83</v>
      </c>
      <c r="B81" s="6" t="s">
        <v>1139</v>
      </c>
      <c r="C81" s="1">
        <f t="shared" si="2"/>
        <v>21.63</v>
      </c>
      <c r="D81" s="1">
        <v>26.400000000000002</v>
      </c>
      <c r="E81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81" s="1">
        <f t="shared" si="3"/>
        <v>158.4</v>
      </c>
      <c r="G81" s="1">
        <v>19.8</v>
      </c>
      <c r="H81">
        <v>18</v>
      </c>
      <c r="I81" s="2" t="s">
        <v>1140</v>
      </c>
      <c r="J81" s="1">
        <f>Tabela1[[#This Row],[ESTOQUE_INICIAL]]*Tabela1[[#This Row],[CUSTO_UNITARIO_M-1]]+Tabela1[[#This Row],[ABASTECIMENTO]]*Tabela1[[#This Row],[CUSTO_UNITARIO_M0]]</f>
        <v>2898.7200000000003</v>
      </c>
      <c r="K81" s="1">
        <f>_xlfn.XLOOKUP(A81,MEDIDAS!A:A,MEDIDAS!B:B,"0",0)*5</f>
        <v>4</v>
      </c>
      <c r="L81" s="1">
        <f>SUM(K81,(_xlfn.XLOOKUP(A81,MEDIDAS!A:A,MEDIDAS!B:B,"0",0)*5))</f>
        <v>8</v>
      </c>
      <c r="M81" s="1" t="str">
        <f>IF(F81&gt;=SUM(L81,_xlfn.XLOOKUP(A81,'ESTOQUE SETEMBRO'!A:A,'ESTOQUE SETEMBRO'!F:F,,0))/2*1.2,"OVER",IF(F81&lt;=SUM(L81,_xlfn.XLOOKUP(A81,'ESTOQUE SETEMBRO'!A:A,'ESTOQUE SETEMBRO'!F:F,,0))/2*1.1,"IDEAL","OUT"))</f>
        <v>OVER</v>
      </c>
      <c r="N81" t="str">
        <f>IF('ESTOQUE SETEMBRO'!$E81&gt;=0,"setembro","sem abastecimento")</f>
        <v>setembro</v>
      </c>
      <c r="O81" s="15">
        <v>45536</v>
      </c>
    </row>
    <row r="82" spans="1:15">
      <c r="A82" s="4" t="s">
        <v>84</v>
      </c>
      <c r="B82" s="6" t="s">
        <v>1141</v>
      </c>
      <c r="C82" s="1">
        <f t="shared" si="2"/>
        <v>21.63</v>
      </c>
      <c r="D82" s="1">
        <v>27.500000000000004</v>
      </c>
      <c r="E82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82" s="1">
        <f t="shared" si="3"/>
        <v>165.00000000000003</v>
      </c>
      <c r="G82" s="1">
        <v>8.8000000000000007</v>
      </c>
      <c r="H82">
        <v>8</v>
      </c>
      <c r="I82" s="2" t="s">
        <v>1142</v>
      </c>
      <c r="J82" s="1">
        <f>Tabela1[[#This Row],[ESTOQUE_INICIAL]]*Tabela1[[#This Row],[CUSTO_UNITARIO_M-1]]+Tabela1[[#This Row],[ABASTECIMENTO]]*Tabela1[[#This Row],[CUSTO_UNITARIO_M0]]</f>
        <v>1342.0000000000002</v>
      </c>
      <c r="K82" s="1">
        <f>_xlfn.XLOOKUP(A82,MEDIDAS!A:A,MEDIDAS!B:B,"0",0)*5</f>
        <v>4.166666666666667</v>
      </c>
      <c r="L82" s="1">
        <f>SUM(K82,(_xlfn.XLOOKUP(A82,MEDIDAS!A:A,MEDIDAS!B:B,"0",0)*5))</f>
        <v>8.3333333333333339</v>
      </c>
      <c r="M82" s="1" t="str">
        <f>IF(F82&gt;=SUM(L82,_xlfn.XLOOKUP(A82,'ESTOQUE SETEMBRO'!A:A,'ESTOQUE SETEMBRO'!F:F,,0))/2*1.2,"OVER",IF(F82&lt;=SUM(L82,_xlfn.XLOOKUP(A82,'ESTOQUE SETEMBRO'!A:A,'ESTOQUE SETEMBRO'!F:F,,0))/2*1.1,"IDEAL","OUT"))</f>
        <v>OVER</v>
      </c>
      <c r="N82" t="str">
        <f>IF('ESTOQUE SETEMBRO'!$E82&gt;=0,"setembro","sem abastecimento")</f>
        <v>setembro</v>
      </c>
      <c r="O82" s="15">
        <v>45536</v>
      </c>
    </row>
    <row r="83" spans="1:15">
      <c r="A83" s="4" t="s">
        <v>85</v>
      </c>
      <c r="B83" s="6" t="s">
        <v>1141</v>
      </c>
      <c r="C83" s="1">
        <f t="shared" si="2"/>
        <v>21.63</v>
      </c>
      <c r="D83" s="1">
        <v>7.7000000000000011</v>
      </c>
      <c r="E83" s="1">
        <f>IF(Tabela1[[#This Row],[ESTOQUE_INICIAL]]&gt;=150,Tabela1[[#This Row],[ESTOQUE_INICIAL]]*0,IF(Tabela1[[#This Row],[ESTOQUE_INICIAL]]=0,SUM(Tabela1[[#This Row],[ESTOQUE_INICIAL]],150),Tabela1[[#This Row],[ESTOQUE_INICIAL]]*5))</f>
        <v>38.500000000000007</v>
      </c>
      <c r="F83" s="1">
        <f t="shared" si="3"/>
        <v>46.20000000000001</v>
      </c>
      <c r="G83" s="1">
        <v>8.8000000000000007</v>
      </c>
      <c r="H83">
        <v>8</v>
      </c>
      <c r="I83" s="2" t="s">
        <v>1142</v>
      </c>
      <c r="J83" s="1">
        <f>Tabela1[[#This Row],[ESTOQUE_INICIAL]]*Tabela1[[#This Row],[CUSTO_UNITARIO_M-1]]+Tabela1[[#This Row],[ABASTECIMENTO]]*Tabela1[[#This Row],[CUSTO_UNITARIO_M0]]</f>
        <v>375.7600000000001</v>
      </c>
      <c r="K83" s="1">
        <f>_xlfn.XLOOKUP(A83,MEDIDAS!A:A,MEDIDAS!B:B,"0",0)*5</f>
        <v>1.1666666666666667</v>
      </c>
      <c r="L83" s="1">
        <f>SUM(K83,(_xlfn.XLOOKUP(A83,MEDIDAS!A:A,MEDIDAS!B:B,"0",0)*5))</f>
        <v>2.3333333333333335</v>
      </c>
      <c r="M83" s="1" t="str">
        <f>IF(F83&gt;=SUM(L83,_xlfn.XLOOKUP(A83,'ESTOQUE SETEMBRO'!A:A,'ESTOQUE SETEMBRO'!F:F,,0))/2*1.2,"OVER",IF(F83&lt;=SUM(L83,_xlfn.XLOOKUP(A83,'ESTOQUE SETEMBRO'!A:A,'ESTOQUE SETEMBRO'!F:F,,0))/2*1.1,"IDEAL","OUT"))</f>
        <v>OVER</v>
      </c>
      <c r="N83" t="str">
        <f>IF('ESTOQUE SETEMBRO'!$E83&gt;=0,"setembro","sem abastecimento")</f>
        <v>setembro</v>
      </c>
      <c r="O83" s="15">
        <v>45536</v>
      </c>
    </row>
    <row r="84" spans="1:15">
      <c r="A84" s="4" t="s">
        <v>86</v>
      </c>
      <c r="B84" s="6" t="s">
        <v>1141</v>
      </c>
      <c r="C84" s="1">
        <f t="shared" si="2"/>
        <v>21.63</v>
      </c>
      <c r="D84" s="1">
        <v>22</v>
      </c>
      <c r="E84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84" s="1">
        <f t="shared" si="3"/>
        <v>132</v>
      </c>
      <c r="G84" s="1">
        <v>8.8000000000000007</v>
      </c>
      <c r="H84">
        <v>8</v>
      </c>
      <c r="I84" s="2" t="s">
        <v>1142</v>
      </c>
      <c r="J84" s="1">
        <f>Tabela1[[#This Row],[ESTOQUE_INICIAL]]*Tabela1[[#This Row],[CUSTO_UNITARIO_M-1]]+Tabela1[[#This Row],[ABASTECIMENTO]]*Tabela1[[#This Row],[CUSTO_UNITARIO_M0]]</f>
        <v>1073.5999999999999</v>
      </c>
      <c r="K84" s="1">
        <f>_xlfn.XLOOKUP(A84,MEDIDAS!A:A,MEDIDAS!B:B,"0",0)*5</f>
        <v>3.333333333333333</v>
      </c>
      <c r="L84" s="1">
        <f>SUM(K84,(_xlfn.XLOOKUP(A84,MEDIDAS!A:A,MEDIDAS!B:B,"0",0)*5))</f>
        <v>6.6666666666666661</v>
      </c>
      <c r="M84" s="1" t="str">
        <f>IF(F84&gt;=SUM(L84,_xlfn.XLOOKUP(A84,'ESTOQUE SETEMBRO'!A:A,'ESTOQUE SETEMBRO'!F:F,,0))/2*1.2,"OVER",IF(F84&lt;=SUM(L84,_xlfn.XLOOKUP(A84,'ESTOQUE SETEMBRO'!A:A,'ESTOQUE SETEMBRO'!F:F,,0))/2*1.1,"IDEAL","OUT"))</f>
        <v>OVER</v>
      </c>
      <c r="N84" t="str">
        <f>IF('ESTOQUE SETEMBRO'!$E84&gt;=0,"setembro","sem abastecimento")</f>
        <v>setembro</v>
      </c>
      <c r="O84" s="15">
        <v>45536</v>
      </c>
    </row>
    <row r="85" spans="1:15">
      <c r="A85" s="4" t="s">
        <v>87</v>
      </c>
      <c r="B85" s="6" t="s">
        <v>1141</v>
      </c>
      <c r="C85" s="1">
        <f t="shared" si="2"/>
        <v>21.63</v>
      </c>
      <c r="D85" s="1">
        <v>39.6</v>
      </c>
      <c r="E85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85" s="1">
        <f t="shared" si="3"/>
        <v>237.6</v>
      </c>
      <c r="G85" s="1">
        <v>8.8000000000000007</v>
      </c>
      <c r="H85">
        <v>8</v>
      </c>
      <c r="I85" s="2" t="s">
        <v>1142</v>
      </c>
      <c r="J85" s="1">
        <f>Tabela1[[#This Row],[ESTOQUE_INICIAL]]*Tabela1[[#This Row],[CUSTO_UNITARIO_M-1]]+Tabela1[[#This Row],[ABASTECIMENTO]]*Tabela1[[#This Row],[CUSTO_UNITARIO_M0]]</f>
        <v>1932.48</v>
      </c>
      <c r="K85" s="1">
        <f>_xlfn.XLOOKUP(A85,MEDIDAS!A:A,MEDIDAS!B:B,"0",0)*5</f>
        <v>6</v>
      </c>
      <c r="L85" s="1">
        <f>SUM(K85,(_xlfn.XLOOKUP(A85,MEDIDAS!A:A,MEDIDAS!B:B,"0",0)*5))</f>
        <v>12</v>
      </c>
      <c r="M85" s="1" t="str">
        <f>IF(F85&gt;=SUM(L85,_xlfn.XLOOKUP(A85,'ESTOQUE SETEMBRO'!A:A,'ESTOQUE SETEMBRO'!F:F,,0))/2*1.2,"OVER",IF(F85&lt;=SUM(L85,_xlfn.XLOOKUP(A85,'ESTOQUE SETEMBRO'!A:A,'ESTOQUE SETEMBRO'!F:F,,0))/2*1.1,"IDEAL","OUT"))</f>
        <v>OVER</v>
      </c>
      <c r="N85" t="str">
        <f>IF('ESTOQUE SETEMBRO'!$E85&gt;=0,"setembro","sem abastecimento")</f>
        <v>setembro</v>
      </c>
      <c r="O85" s="15">
        <v>45536</v>
      </c>
    </row>
    <row r="86" spans="1:15">
      <c r="A86" s="4" t="s">
        <v>89</v>
      </c>
      <c r="B86" s="6" t="s">
        <v>1141</v>
      </c>
      <c r="C86" s="1">
        <f t="shared" si="2"/>
        <v>21.63</v>
      </c>
      <c r="D86" s="1">
        <v>24.200000000000003</v>
      </c>
      <c r="E86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86" s="1">
        <f t="shared" si="3"/>
        <v>145.20000000000002</v>
      </c>
      <c r="G86" s="1">
        <v>8.8000000000000007</v>
      </c>
      <c r="H86">
        <v>8</v>
      </c>
      <c r="I86" s="2" t="s">
        <v>1142</v>
      </c>
      <c r="J86" s="1">
        <f>Tabela1[[#This Row],[ESTOQUE_INICIAL]]*Tabela1[[#This Row],[CUSTO_UNITARIO_M-1]]+Tabela1[[#This Row],[ABASTECIMENTO]]*Tabela1[[#This Row],[CUSTO_UNITARIO_M0]]</f>
        <v>1180.96</v>
      </c>
      <c r="K86" s="1">
        <f>_xlfn.XLOOKUP(A86,MEDIDAS!A:A,MEDIDAS!B:B,"0",0)*5</f>
        <v>3.6666666666666665</v>
      </c>
      <c r="L86" s="1">
        <f>SUM(K86,(_xlfn.XLOOKUP(A86,MEDIDAS!A:A,MEDIDAS!B:B,"0",0)*5))</f>
        <v>7.333333333333333</v>
      </c>
      <c r="M86" s="1" t="str">
        <f>IF(F86&gt;=SUM(L86,_xlfn.XLOOKUP(A86,'ESTOQUE SETEMBRO'!A:A,'ESTOQUE SETEMBRO'!F:F,,0))/2*1.2,"OVER",IF(F86&lt;=SUM(L86,_xlfn.XLOOKUP(A86,'ESTOQUE SETEMBRO'!A:A,'ESTOQUE SETEMBRO'!F:F,,0))/2*1.1,"IDEAL","OUT"))</f>
        <v>OVER</v>
      </c>
      <c r="N86" t="str">
        <f>IF('ESTOQUE SETEMBRO'!$E86&gt;=0,"setembro","sem abastecimento")</f>
        <v>setembro</v>
      </c>
      <c r="O86" s="15">
        <v>45536</v>
      </c>
    </row>
    <row r="87" spans="1:15">
      <c r="A87" s="4" t="s">
        <v>99</v>
      </c>
      <c r="B87" s="6" t="s">
        <v>1141</v>
      </c>
      <c r="C87" s="1">
        <f t="shared" si="2"/>
        <v>21.63</v>
      </c>
      <c r="D87" s="1">
        <v>0</v>
      </c>
      <c r="E8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87" s="1">
        <f t="shared" si="3"/>
        <v>150</v>
      </c>
      <c r="G87" s="1">
        <v>8.8000000000000007</v>
      </c>
      <c r="H87">
        <v>8</v>
      </c>
      <c r="I87" s="2" t="s">
        <v>1142</v>
      </c>
      <c r="J87" s="1">
        <f>Tabela1[[#This Row],[ESTOQUE_INICIAL]]*Tabela1[[#This Row],[CUSTO_UNITARIO_M-1]]+Tabela1[[#This Row],[ABASTECIMENTO]]*Tabela1[[#This Row],[CUSTO_UNITARIO_M0]]</f>
        <v>1200</v>
      </c>
      <c r="K87" s="1">
        <f>_xlfn.XLOOKUP(A87,MEDIDAS!A:A,MEDIDAS!B:B,"0",0)*5</f>
        <v>0</v>
      </c>
      <c r="L87" s="1">
        <f>SUM(K87,(_xlfn.XLOOKUP(A87,MEDIDAS!A:A,MEDIDAS!B:B,"0",0)*5))</f>
        <v>0</v>
      </c>
      <c r="M87" s="1" t="str">
        <f>IF(F87&gt;=SUM(L87,_xlfn.XLOOKUP(A87,'ESTOQUE SETEMBRO'!A:A,'ESTOQUE SETEMBRO'!F:F,,0))/2*1.2,"OVER",IF(F87&lt;=SUM(L87,_xlfn.XLOOKUP(A87,'ESTOQUE SETEMBRO'!A:A,'ESTOQUE SETEMBRO'!F:F,,0))/2*1.1,"IDEAL","OUT"))</f>
        <v>OVER</v>
      </c>
      <c r="N87" t="str">
        <f>IF('ESTOQUE SETEMBRO'!$E87&gt;=0,"setembro","sem abastecimento")</f>
        <v>setembro</v>
      </c>
      <c r="O87" s="15">
        <v>45536</v>
      </c>
    </row>
    <row r="88" spans="1:15">
      <c r="A88" s="4" t="s">
        <v>90</v>
      </c>
      <c r="B88" s="6" t="s">
        <v>1141</v>
      </c>
      <c r="C88" s="1">
        <f t="shared" si="2"/>
        <v>21.63</v>
      </c>
      <c r="D88" s="1">
        <v>40.700000000000003</v>
      </c>
      <c r="E88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88" s="1">
        <f t="shared" si="3"/>
        <v>244.2</v>
      </c>
      <c r="G88" s="1">
        <v>8.8000000000000007</v>
      </c>
      <c r="H88">
        <v>8</v>
      </c>
      <c r="I88" s="2" t="s">
        <v>1142</v>
      </c>
      <c r="J88" s="1">
        <f>Tabela1[[#This Row],[ESTOQUE_INICIAL]]*Tabela1[[#This Row],[CUSTO_UNITARIO_M-1]]+Tabela1[[#This Row],[ABASTECIMENTO]]*Tabela1[[#This Row],[CUSTO_UNITARIO_M0]]</f>
        <v>1986.16</v>
      </c>
      <c r="K88" s="1">
        <f>_xlfn.XLOOKUP(A88,MEDIDAS!A:A,MEDIDAS!B:B,"0",0)*5</f>
        <v>6.166666666666667</v>
      </c>
      <c r="L88" s="1">
        <f>SUM(K88,(_xlfn.XLOOKUP(A88,MEDIDAS!A:A,MEDIDAS!B:B,"0",0)*5))</f>
        <v>12.333333333333334</v>
      </c>
      <c r="M88" s="1" t="str">
        <f>IF(F88&gt;=SUM(L88,_xlfn.XLOOKUP(A88,'ESTOQUE SETEMBRO'!A:A,'ESTOQUE SETEMBRO'!F:F,,0))/2*1.2,"OVER",IF(F88&lt;=SUM(L88,_xlfn.XLOOKUP(A88,'ESTOQUE SETEMBRO'!A:A,'ESTOQUE SETEMBRO'!F:F,,0))/2*1.1,"IDEAL","OUT"))</f>
        <v>OVER</v>
      </c>
      <c r="N88" t="str">
        <f>IF('ESTOQUE SETEMBRO'!$E88&gt;=0,"setembro","sem abastecimento")</f>
        <v>setembro</v>
      </c>
      <c r="O88" s="15">
        <v>45536</v>
      </c>
    </row>
    <row r="89" spans="1:15">
      <c r="A89" s="4" t="s">
        <v>91</v>
      </c>
      <c r="B89" s="6" t="s">
        <v>1141</v>
      </c>
      <c r="C89" s="1">
        <f t="shared" si="2"/>
        <v>21.63</v>
      </c>
      <c r="D89" s="1">
        <v>13.200000000000001</v>
      </c>
      <c r="E89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89" s="1">
        <f t="shared" si="3"/>
        <v>79.2</v>
      </c>
      <c r="G89" s="1">
        <v>8.8000000000000007</v>
      </c>
      <c r="H89">
        <v>8</v>
      </c>
      <c r="I89" s="2" t="s">
        <v>1142</v>
      </c>
      <c r="J89" s="1">
        <f>Tabela1[[#This Row],[ESTOQUE_INICIAL]]*Tabela1[[#This Row],[CUSTO_UNITARIO_M-1]]+Tabela1[[#This Row],[ABASTECIMENTO]]*Tabela1[[#This Row],[CUSTO_UNITARIO_M0]]</f>
        <v>644.16000000000008</v>
      </c>
      <c r="K89" s="1">
        <f>_xlfn.XLOOKUP(A89,MEDIDAS!A:A,MEDIDAS!B:B,"0",0)*5</f>
        <v>2</v>
      </c>
      <c r="L89" s="1">
        <f>SUM(K89,(_xlfn.XLOOKUP(A89,MEDIDAS!A:A,MEDIDAS!B:B,"0",0)*5))</f>
        <v>4</v>
      </c>
      <c r="M89" s="1" t="str">
        <f>IF(F89&gt;=SUM(L89,_xlfn.XLOOKUP(A89,'ESTOQUE SETEMBRO'!A:A,'ESTOQUE SETEMBRO'!F:F,,0))/2*1.2,"OVER",IF(F89&lt;=SUM(L89,_xlfn.XLOOKUP(A89,'ESTOQUE SETEMBRO'!A:A,'ESTOQUE SETEMBRO'!F:F,,0))/2*1.1,"IDEAL","OUT"))</f>
        <v>OVER</v>
      </c>
      <c r="N89" t="str">
        <f>IF('ESTOQUE SETEMBRO'!$E89&gt;=0,"setembro","sem abastecimento")</f>
        <v>setembro</v>
      </c>
      <c r="O89" s="15">
        <v>45536</v>
      </c>
    </row>
    <row r="90" spans="1:15">
      <c r="A90" s="4" t="s">
        <v>92</v>
      </c>
      <c r="B90" s="6" t="s">
        <v>1141</v>
      </c>
      <c r="C90" s="1">
        <f t="shared" si="2"/>
        <v>21.63</v>
      </c>
      <c r="D90" s="1">
        <v>26.400000000000002</v>
      </c>
      <c r="E90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90" s="1">
        <f t="shared" si="3"/>
        <v>158.4</v>
      </c>
      <c r="G90" s="1">
        <v>8.8000000000000007</v>
      </c>
      <c r="H90">
        <v>8</v>
      </c>
      <c r="I90" s="2" t="s">
        <v>1142</v>
      </c>
      <c r="J90" s="1">
        <f>Tabela1[[#This Row],[ESTOQUE_INICIAL]]*Tabela1[[#This Row],[CUSTO_UNITARIO_M-1]]+Tabela1[[#This Row],[ABASTECIMENTO]]*Tabela1[[#This Row],[CUSTO_UNITARIO_M0]]</f>
        <v>1288.3200000000002</v>
      </c>
      <c r="K90" s="1">
        <f>_xlfn.XLOOKUP(A90,MEDIDAS!A:A,MEDIDAS!B:B,"0",0)*5</f>
        <v>4</v>
      </c>
      <c r="L90" s="1">
        <f>SUM(K90,(_xlfn.XLOOKUP(A90,MEDIDAS!A:A,MEDIDAS!B:B,"0",0)*5))</f>
        <v>8</v>
      </c>
      <c r="M90" s="1" t="str">
        <f>IF(F90&gt;=SUM(L90,_xlfn.XLOOKUP(A90,'ESTOQUE SETEMBRO'!A:A,'ESTOQUE SETEMBRO'!F:F,,0))/2*1.2,"OVER",IF(F90&lt;=SUM(L90,_xlfn.XLOOKUP(A90,'ESTOQUE SETEMBRO'!A:A,'ESTOQUE SETEMBRO'!F:F,,0))/2*1.1,"IDEAL","OUT"))</f>
        <v>OVER</v>
      </c>
      <c r="N90" t="str">
        <f>IF('ESTOQUE SETEMBRO'!$E90&gt;=0,"setembro","sem abastecimento")</f>
        <v>setembro</v>
      </c>
      <c r="O90" s="15">
        <v>45536</v>
      </c>
    </row>
    <row r="91" spans="1:15">
      <c r="A91" s="5" t="s">
        <v>93</v>
      </c>
      <c r="B91" s="6" t="s">
        <v>1141</v>
      </c>
      <c r="C91" s="1">
        <f t="shared" si="2"/>
        <v>21.63</v>
      </c>
      <c r="D91" s="1">
        <v>22</v>
      </c>
      <c r="E91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91" s="1">
        <f t="shared" si="3"/>
        <v>132</v>
      </c>
      <c r="G91" s="1">
        <v>8.8000000000000007</v>
      </c>
      <c r="H91">
        <v>8</v>
      </c>
      <c r="I91" s="2" t="s">
        <v>1142</v>
      </c>
      <c r="J91" s="1">
        <f>Tabela1[[#This Row],[ESTOQUE_INICIAL]]*Tabela1[[#This Row],[CUSTO_UNITARIO_M-1]]+Tabela1[[#This Row],[ABASTECIMENTO]]*Tabela1[[#This Row],[CUSTO_UNITARIO_M0]]</f>
        <v>1073.5999999999999</v>
      </c>
      <c r="K91" s="1">
        <f>_xlfn.XLOOKUP(A91,MEDIDAS!A:A,MEDIDAS!B:B,"0",0)*5</f>
        <v>3.333333333333333</v>
      </c>
      <c r="L91" s="1">
        <f>SUM(K91,(_xlfn.XLOOKUP(A91,MEDIDAS!A:A,MEDIDAS!B:B,"0",0)*5))</f>
        <v>6.6666666666666661</v>
      </c>
      <c r="M91" s="1" t="str">
        <f>IF(F91&gt;=SUM(L91,_xlfn.XLOOKUP(A91,'ESTOQUE SETEMBRO'!A:A,'ESTOQUE SETEMBRO'!F:F,,0))/2*1.2,"OVER",IF(F91&lt;=SUM(L91,_xlfn.XLOOKUP(A91,'ESTOQUE SETEMBRO'!A:A,'ESTOQUE SETEMBRO'!F:F,,0))/2*1.1,"IDEAL","OUT"))</f>
        <v>OVER</v>
      </c>
      <c r="N91" t="str">
        <f>IF('ESTOQUE SETEMBRO'!$E91&gt;=0,"setembro","sem abastecimento")</f>
        <v>setembro</v>
      </c>
      <c r="O91" s="15">
        <v>45536</v>
      </c>
    </row>
    <row r="92" spans="1:15">
      <c r="A92" s="4" t="s">
        <v>94</v>
      </c>
      <c r="B92" s="6" t="s">
        <v>1143</v>
      </c>
      <c r="C92" s="1">
        <f t="shared" si="2"/>
        <v>21.63</v>
      </c>
      <c r="D92" s="1">
        <v>52.800000000000004</v>
      </c>
      <c r="E92" s="1">
        <f>IF(Tabela1[[#This Row],[ESTOQUE_INICIAL]]&gt;=150,Tabela1[[#This Row],[ESTOQUE_INICIAL]]*0,IF(Tabela1[[#This Row],[ESTOQUE_INICIAL]]=0,SUM(Tabela1[[#This Row],[ESTOQUE_INICIAL]],150),Tabela1[[#This Row],[ESTOQUE_INICIAL]]*5))</f>
        <v>264</v>
      </c>
      <c r="F92" s="1">
        <f t="shared" si="3"/>
        <v>316.8</v>
      </c>
      <c r="G92" s="1">
        <v>15.400000000000002</v>
      </c>
      <c r="H92">
        <v>14</v>
      </c>
      <c r="I92" s="2" t="s">
        <v>1142</v>
      </c>
      <c r="J92" s="1">
        <f>Tabela1[[#This Row],[ESTOQUE_INICIAL]]*Tabela1[[#This Row],[CUSTO_UNITARIO_M-1]]+Tabela1[[#This Row],[ABASTECIMENTO]]*Tabela1[[#This Row],[CUSTO_UNITARIO_M0]]</f>
        <v>4509.12</v>
      </c>
      <c r="K92" s="1">
        <f>_xlfn.XLOOKUP(A92,MEDIDAS!A:A,MEDIDAS!B:B,"0",0)*5</f>
        <v>8</v>
      </c>
      <c r="L92" s="1">
        <f>SUM(K92,(_xlfn.XLOOKUP(A92,MEDIDAS!A:A,MEDIDAS!B:B,"0",0)*5))</f>
        <v>16</v>
      </c>
      <c r="M92" s="1" t="str">
        <f>IF(F92&gt;=SUM(L92,_xlfn.XLOOKUP(A92,'ESTOQUE SETEMBRO'!A:A,'ESTOQUE SETEMBRO'!F:F,,0))/2*1.2,"OVER",IF(F92&lt;=SUM(L92,_xlfn.XLOOKUP(A92,'ESTOQUE SETEMBRO'!A:A,'ESTOQUE SETEMBRO'!F:F,,0))/2*1.1,"IDEAL","OUT"))</f>
        <v>OVER</v>
      </c>
      <c r="N92" t="str">
        <f>IF('ESTOQUE SETEMBRO'!$E92&gt;=0,"setembro","sem abastecimento")</f>
        <v>setembro</v>
      </c>
      <c r="O92" s="15">
        <v>45536</v>
      </c>
    </row>
    <row r="93" spans="1:15">
      <c r="A93" s="4" t="s">
        <v>95</v>
      </c>
      <c r="B93" s="6" t="s">
        <v>1143</v>
      </c>
      <c r="C93" s="1">
        <f t="shared" si="2"/>
        <v>21.63</v>
      </c>
      <c r="D93" s="1">
        <v>30.800000000000004</v>
      </c>
      <c r="E93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93" s="1">
        <f t="shared" si="3"/>
        <v>184.80000000000004</v>
      </c>
      <c r="G93" s="1">
        <v>15.400000000000002</v>
      </c>
      <c r="H93">
        <v>14</v>
      </c>
      <c r="I93" s="2" t="s">
        <v>1142</v>
      </c>
      <c r="J93" s="1">
        <f>Tabela1[[#This Row],[ESTOQUE_INICIAL]]*Tabela1[[#This Row],[CUSTO_UNITARIO_M-1]]+Tabela1[[#This Row],[ABASTECIMENTO]]*Tabela1[[#This Row],[CUSTO_UNITARIO_M0]]</f>
        <v>2630.3200000000006</v>
      </c>
      <c r="K93" s="1">
        <f>_xlfn.XLOOKUP(A93,MEDIDAS!A:A,MEDIDAS!B:B,"0",0)*5</f>
        <v>4.666666666666667</v>
      </c>
      <c r="L93" s="1">
        <f>SUM(K93,(_xlfn.XLOOKUP(A93,MEDIDAS!A:A,MEDIDAS!B:B,"0",0)*5))</f>
        <v>9.3333333333333339</v>
      </c>
      <c r="M93" s="1" t="str">
        <f>IF(F93&gt;=SUM(L93,_xlfn.XLOOKUP(A93,'ESTOQUE SETEMBRO'!A:A,'ESTOQUE SETEMBRO'!F:F,,0))/2*1.2,"OVER",IF(F93&lt;=SUM(L93,_xlfn.XLOOKUP(A93,'ESTOQUE SETEMBRO'!A:A,'ESTOQUE SETEMBRO'!F:F,,0))/2*1.1,"IDEAL","OUT"))</f>
        <v>OVER</v>
      </c>
      <c r="N93" t="str">
        <f>IF('ESTOQUE SETEMBRO'!$E93&gt;=0,"setembro","sem abastecimento")</f>
        <v>setembro</v>
      </c>
      <c r="O93" s="15">
        <v>45536</v>
      </c>
    </row>
    <row r="94" spans="1:15">
      <c r="A94" s="4" t="s">
        <v>96</v>
      </c>
      <c r="B94" s="6" t="s">
        <v>1143</v>
      </c>
      <c r="C94" s="1">
        <f t="shared" si="2"/>
        <v>21.63</v>
      </c>
      <c r="D94" s="1">
        <v>19.8</v>
      </c>
      <c r="E94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94" s="1">
        <f t="shared" si="3"/>
        <v>118.8</v>
      </c>
      <c r="G94" s="1">
        <v>15.400000000000002</v>
      </c>
      <c r="H94">
        <v>14</v>
      </c>
      <c r="I94" s="2" t="s">
        <v>1142</v>
      </c>
      <c r="J94" s="1">
        <f>Tabela1[[#This Row],[ESTOQUE_INICIAL]]*Tabela1[[#This Row],[CUSTO_UNITARIO_M-1]]+Tabela1[[#This Row],[ABASTECIMENTO]]*Tabela1[[#This Row],[CUSTO_UNITARIO_M0]]</f>
        <v>1690.92</v>
      </c>
      <c r="K94" s="1">
        <f>_xlfn.XLOOKUP(A94,MEDIDAS!A:A,MEDIDAS!B:B,"0",0)*5</f>
        <v>3</v>
      </c>
      <c r="L94" s="1">
        <f>SUM(K94,(_xlfn.XLOOKUP(A94,MEDIDAS!A:A,MEDIDAS!B:B,"0",0)*5))</f>
        <v>6</v>
      </c>
      <c r="M94" s="1" t="str">
        <f>IF(F94&gt;=SUM(L94,_xlfn.XLOOKUP(A94,'ESTOQUE SETEMBRO'!A:A,'ESTOQUE SETEMBRO'!F:F,,0))/2*1.2,"OVER",IF(F94&lt;=SUM(L94,_xlfn.XLOOKUP(A94,'ESTOQUE SETEMBRO'!A:A,'ESTOQUE SETEMBRO'!F:F,,0))/2*1.1,"IDEAL","OUT"))</f>
        <v>OVER</v>
      </c>
      <c r="N94" t="str">
        <f>IF('ESTOQUE SETEMBRO'!$E94&gt;=0,"setembro","sem abastecimento")</f>
        <v>setembro</v>
      </c>
      <c r="O94" s="15">
        <v>45536</v>
      </c>
    </row>
    <row r="95" spans="1:15">
      <c r="A95" s="4" t="s">
        <v>97</v>
      </c>
      <c r="B95" s="6" t="s">
        <v>1143</v>
      </c>
      <c r="C95" s="1">
        <f t="shared" si="2"/>
        <v>21.63</v>
      </c>
      <c r="D95" s="1">
        <v>11</v>
      </c>
      <c r="E95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95" s="1">
        <f t="shared" si="3"/>
        <v>66</v>
      </c>
      <c r="G95" s="1">
        <v>15.400000000000002</v>
      </c>
      <c r="H95">
        <v>14</v>
      </c>
      <c r="I95" s="2" t="s">
        <v>1142</v>
      </c>
      <c r="J95" s="1">
        <f>Tabela1[[#This Row],[ESTOQUE_INICIAL]]*Tabela1[[#This Row],[CUSTO_UNITARIO_M-1]]+Tabela1[[#This Row],[ABASTECIMENTO]]*Tabela1[[#This Row],[CUSTO_UNITARIO_M0]]</f>
        <v>939.40000000000009</v>
      </c>
      <c r="K95" s="1">
        <f>_xlfn.XLOOKUP(A95,MEDIDAS!A:A,MEDIDAS!B:B,"0",0)*5</f>
        <v>1.6666666666666665</v>
      </c>
      <c r="L95" s="1">
        <f>SUM(K95,(_xlfn.XLOOKUP(A95,MEDIDAS!A:A,MEDIDAS!B:B,"0",0)*5))</f>
        <v>3.333333333333333</v>
      </c>
      <c r="M95" s="1" t="str">
        <f>IF(F95&gt;=SUM(L95,_xlfn.XLOOKUP(A95,'ESTOQUE SETEMBRO'!A:A,'ESTOQUE SETEMBRO'!F:F,,0))/2*1.2,"OVER",IF(F95&lt;=SUM(L95,_xlfn.XLOOKUP(A95,'ESTOQUE SETEMBRO'!A:A,'ESTOQUE SETEMBRO'!F:F,,0))/2*1.1,"IDEAL","OUT"))</f>
        <v>OVER</v>
      </c>
      <c r="N95" t="str">
        <f>IF('ESTOQUE SETEMBRO'!$E95&gt;=0,"setembro","sem abastecimento")</f>
        <v>setembro</v>
      </c>
      <c r="O95" s="15">
        <v>45536</v>
      </c>
    </row>
    <row r="96" spans="1:15">
      <c r="A96" s="4" t="s">
        <v>98</v>
      </c>
      <c r="B96" s="6" t="s">
        <v>1143</v>
      </c>
      <c r="C96" s="1">
        <f t="shared" si="2"/>
        <v>21.63</v>
      </c>
      <c r="D96" s="1">
        <v>28.6</v>
      </c>
      <c r="E96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96" s="1">
        <f t="shared" si="3"/>
        <v>171.6</v>
      </c>
      <c r="G96" s="1">
        <v>15.400000000000002</v>
      </c>
      <c r="H96">
        <v>14</v>
      </c>
      <c r="I96" s="2" t="s">
        <v>1142</v>
      </c>
      <c r="J96" s="1">
        <f>Tabela1[[#This Row],[ESTOQUE_INICIAL]]*Tabela1[[#This Row],[CUSTO_UNITARIO_M-1]]+Tabela1[[#This Row],[ABASTECIMENTO]]*Tabela1[[#This Row],[CUSTO_UNITARIO_M0]]</f>
        <v>2442.44</v>
      </c>
      <c r="K96" s="1">
        <f>_xlfn.XLOOKUP(A96,MEDIDAS!A:A,MEDIDAS!B:B,"0",0)*5</f>
        <v>4.3333333333333339</v>
      </c>
      <c r="L96" s="1">
        <f>SUM(K96,(_xlfn.XLOOKUP(A96,MEDIDAS!A:A,MEDIDAS!B:B,"0",0)*5))</f>
        <v>8.6666666666666679</v>
      </c>
      <c r="M96" s="1" t="str">
        <f>IF(F96&gt;=SUM(L96,_xlfn.XLOOKUP(A96,'ESTOQUE SETEMBRO'!A:A,'ESTOQUE SETEMBRO'!F:F,,0))/2*1.2,"OVER",IF(F96&lt;=SUM(L96,_xlfn.XLOOKUP(A96,'ESTOQUE SETEMBRO'!A:A,'ESTOQUE SETEMBRO'!F:F,,0))/2*1.1,"IDEAL","OUT"))</f>
        <v>OVER</v>
      </c>
      <c r="N96" t="str">
        <f>IF('ESTOQUE SETEMBRO'!$E96&gt;=0,"setembro","sem abastecimento")</f>
        <v>setembro</v>
      </c>
      <c r="O96" s="15">
        <v>45536</v>
      </c>
    </row>
    <row r="97" spans="1:15">
      <c r="A97" s="4" t="s">
        <v>110</v>
      </c>
      <c r="B97" s="6" t="s">
        <v>1143</v>
      </c>
      <c r="C97" s="1">
        <f t="shared" si="2"/>
        <v>21.63</v>
      </c>
      <c r="D97" s="1">
        <v>0</v>
      </c>
      <c r="E9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97" s="1">
        <f t="shared" si="3"/>
        <v>150</v>
      </c>
      <c r="G97" s="1">
        <v>15.400000000000002</v>
      </c>
      <c r="H97">
        <v>14</v>
      </c>
      <c r="I97" s="2" t="s">
        <v>1142</v>
      </c>
      <c r="J97" s="1">
        <f>Tabela1[[#This Row],[ESTOQUE_INICIAL]]*Tabela1[[#This Row],[CUSTO_UNITARIO_M-1]]+Tabela1[[#This Row],[ABASTECIMENTO]]*Tabela1[[#This Row],[CUSTO_UNITARIO_M0]]</f>
        <v>2100</v>
      </c>
      <c r="K97" s="1">
        <f>_xlfn.XLOOKUP(A97,MEDIDAS!A:A,MEDIDAS!B:B,"0",0)*5</f>
        <v>0</v>
      </c>
      <c r="L97" s="1">
        <f>SUM(K97,(_xlfn.XLOOKUP(A97,MEDIDAS!A:A,MEDIDAS!B:B,"0",0)*5))</f>
        <v>0</v>
      </c>
      <c r="M97" s="1" t="str">
        <f>IF(F97&gt;=SUM(L97,_xlfn.XLOOKUP(A97,'ESTOQUE SETEMBRO'!A:A,'ESTOQUE SETEMBRO'!F:F,,0))/2*1.2,"OVER",IF(F97&lt;=SUM(L97,_xlfn.XLOOKUP(A97,'ESTOQUE SETEMBRO'!A:A,'ESTOQUE SETEMBRO'!F:F,,0))/2*1.1,"IDEAL","OUT"))</f>
        <v>OVER</v>
      </c>
      <c r="N97" t="str">
        <f>IF('ESTOQUE SETEMBRO'!$E97&gt;=0,"setembro","sem abastecimento")</f>
        <v>setembro</v>
      </c>
      <c r="O97" s="15">
        <v>45536</v>
      </c>
    </row>
    <row r="98" spans="1:15">
      <c r="A98" s="4" t="s">
        <v>100</v>
      </c>
      <c r="B98" s="6" t="s">
        <v>1143</v>
      </c>
      <c r="C98" s="1">
        <f t="shared" si="2"/>
        <v>21.63</v>
      </c>
      <c r="D98" s="1">
        <v>23.1</v>
      </c>
      <c r="E98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98" s="1">
        <f t="shared" si="3"/>
        <v>138.6</v>
      </c>
      <c r="G98" s="1">
        <v>15.400000000000002</v>
      </c>
      <c r="H98">
        <v>14</v>
      </c>
      <c r="I98" s="2" t="s">
        <v>1142</v>
      </c>
      <c r="J98" s="1">
        <f>Tabela1[[#This Row],[ESTOQUE_INICIAL]]*Tabela1[[#This Row],[CUSTO_UNITARIO_M-1]]+Tabela1[[#This Row],[ABASTECIMENTO]]*Tabela1[[#This Row],[CUSTO_UNITARIO_M0]]</f>
        <v>1972.74</v>
      </c>
      <c r="K98" s="1">
        <f>_xlfn.XLOOKUP(A98,MEDIDAS!A:A,MEDIDAS!B:B,"0",0)*5</f>
        <v>3.5</v>
      </c>
      <c r="L98" s="1">
        <f>SUM(K98,(_xlfn.XLOOKUP(A98,MEDIDAS!A:A,MEDIDAS!B:B,"0",0)*5))</f>
        <v>7</v>
      </c>
      <c r="M98" s="1" t="str">
        <f>IF(F98&gt;=SUM(L98,_xlfn.XLOOKUP(A98,'ESTOQUE SETEMBRO'!A:A,'ESTOQUE SETEMBRO'!F:F,,0))/2*1.2,"OVER",IF(F98&lt;=SUM(L98,_xlfn.XLOOKUP(A98,'ESTOQUE SETEMBRO'!A:A,'ESTOQUE SETEMBRO'!F:F,,0))/2*1.1,"IDEAL","OUT"))</f>
        <v>OVER</v>
      </c>
      <c r="N98" t="str">
        <f>IF('ESTOQUE SETEMBRO'!$E98&gt;=0,"setembro","sem abastecimento")</f>
        <v>setembro</v>
      </c>
      <c r="O98" s="15">
        <v>45536</v>
      </c>
    </row>
    <row r="99" spans="1:15">
      <c r="A99" s="4" t="s">
        <v>101</v>
      </c>
      <c r="B99" s="6" t="s">
        <v>1143</v>
      </c>
      <c r="C99" s="1">
        <f t="shared" si="2"/>
        <v>21.63</v>
      </c>
      <c r="D99" s="1">
        <v>40.700000000000003</v>
      </c>
      <c r="E99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99" s="1">
        <f t="shared" si="3"/>
        <v>244.2</v>
      </c>
      <c r="G99" s="1">
        <v>15.400000000000002</v>
      </c>
      <c r="H99">
        <v>14</v>
      </c>
      <c r="I99" s="2" t="s">
        <v>1142</v>
      </c>
      <c r="J99" s="1">
        <f>Tabela1[[#This Row],[ESTOQUE_INICIAL]]*Tabela1[[#This Row],[CUSTO_UNITARIO_M-1]]+Tabela1[[#This Row],[ABASTECIMENTO]]*Tabela1[[#This Row],[CUSTO_UNITARIO_M0]]</f>
        <v>3475.78</v>
      </c>
      <c r="K99" s="1">
        <f>_xlfn.XLOOKUP(A99,MEDIDAS!A:A,MEDIDAS!B:B,"0",0)*5</f>
        <v>6.166666666666667</v>
      </c>
      <c r="L99" s="1">
        <f>SUM(K99,(_xlfn.XLOOKUP(A99,MEDIDAS!A:A,MEDIDAS!B:B,"0",0)*5))</f>
        <v>12.333333333333334</v>
      </c>
      <c r="M99" s="1" t="str">
        <f>IF(F99&gt;=SUM(L99,_xlfn.XLOOKUP(A99,'ESTOQUE SETEMBRO'!A:A,'ESTOQUE SETEMBRO'!F:F,,0))/2*1.2,"OVER",IF(F99&lt;=SUM(L99,_xlfn.XLOOKUP(A99,'ESTOQUE SETEMBRO'!A:A,'ESTOQUE SETEMBRO'!F:F,,0))/2*1.1,"IDEAL","OUT"))</f>
        <v>OVER</v>
      </c>
      <c r="N99" t="str">
        <f>IF('ESTOQUE SETEMBRO'!$E99&gt;=0,"setembro","sem abastecimento")</f>
        <v>setembro</v>
      </c>
      <c r="O99" s="15">
        <v>45536</v>
      </c>
    </row>
    <row r="100" spans="1:15">
      <c r="A100" s="4" t="s">
        <v>102</v>
      </c>
      <c r="B100" s="6" t="s">
        <v>1143</v>
      </c>
      <c r="C100" s="1">
        <f t="shared" si="2"/>
        <v>21.63</v>
      </c>
      <c r="D100" s="1">
        <v>37.400000000000006</v>
      </c>
      <c r="E100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100" s="1">
        <f t="shared" si="3"/>
        <v>224.40000000000003</v>
      </c>
      <c r="G100" s="1">
        <v>15.400000000000002</v>
      </c>
      <c r="H100">
        <v>14</v>
      </c>
      <c r="I100" s="2" t="s">
        <v>1142</v>
      </c>
      <c r="J100" s="1">
        <f>Tabela1[[#This Row],[ESTOQUE_INICIAL]]*Tabela1[[#This Row],[CUSTO_UNITARIO_M-1]]+Tabela1[[#This Row],[ABASTECIMENTO]]*Tabela1[[#This Row],[CUSTO_UNITARIO_M0]]</f>
        <v>3193.9600000000005</v>
      </c>
      <c r="K100" s="1">
        <f>_xlfn.XLOOKUP(A100,MEDIDAS!A:A,MEDIDAS!B:B,"0",0)*5</f>
        <v>5.6666666666666661</v>
      </c>
      <c r="L100" s="1">
        <f>SUM(K100,(_xlfn.XLOOKUP(A100,MEDIDAS!A:A,MEDIDAS!B:B,"0",0)*5))</f>
        <v>11.333333333333332</v>
      </c>
      <c r="M100" s="1" t="str">
        <f>IF(F100&gt;=SUM(L100,_xlfn.XLOOKUP(A100,'ESTOQUE SETEMBRO'!A:A,'ESTOQUE SETEMBRO'!F:F,,0))/2*1.2,"OVER",IF(F100&lt;=SUM(L100,_xlfn.XLOOKUP(A100,'ESTOQUE SETEMBRO'!A:A,'ESTOQUE SETEMBRO'!F:F,,0))/2*1.1,"IDEAL","OUT"))</f>
        <v>OVER</v>
      </c>
      <c r="N100" t="str">
        <f>IF('ESTOQUE SETEMBRO'!$E100&gt;=0,"setembro","sem abastecimento")</f>
        <v>setembro</v>
      </c>
      <c r="O100" s="15">
        <v>45536</v>
      </c>
    </row>
    <row r="101" spans="1:15">
      <c r="A101" s="5" t="s">
        <v>103</v>
      </c>
      <c r="B101" s="6" t="s">
        <v>1143</v>
      </c>
      <c r="C101" s="1">
        <f t="shared" si="2"/>
        <v>21.63</v>
      </c>
      <c r="D101" s="1">
        <v>33</v>
      </c>
      <c r="E101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101" s="1">
        <f t="shared" si="3"/>
        <v>198</v>
      </c>
      <c r="G101" s="1">
        <v>15.400000000000002</v>
      </c>
      <c r="H101">
        <v>14</v>
      </c>
      <c r="I101" s="2" t="s">
        <v>1142</v>
      </c>
      <c r="J101" s="1">
        <f>Tabela1[[#This Row],[ESTOQUE_INICIAL]]*Tabela1[[#This Row],[CUSTO_UNITARIO_M-1]]+Tabela1[[#This Row],[ABASTECIMENTO]]*Tabela1[[#This Row],[CUSTO_UNITARIO_M0]]</f>
        <v>2818.2</v>
      </c>
      <c r="K101" s="1">
        <f>_xlfn.XLOOKUP(A101,MEDIDAS!A:A,MEDIDAS!B:B,"0",0)*5</f>
        <v>5</v>
      </c>
      <c r="L101" s="1">
        <f>SUM(K101,(_xlfn.XLOOKUP(A101,MEDIDAS!A:A,MEDIDAS!B:B,"0",0)*5))</f>
        <v>10</v>
      </c>
      <c r="M101" s="1" t="str">
        <f>IF(F101&gt;=SUM(L101,_xlfn.XLOOKUP(A101,'ESTOQUE SETEMBRO'!A:A,'ESTOQUE SETEMBRO'!F:F,,0))/2*1.2,"OVER",IF(F101&lt;=SUM(L101,_xlfn.XLOOKUP(A101,'ESTOQUE SETEMBRO'!A:A,'ESTOQUE SETEMBRO'!F:F,,0))/2*1.1,"IDEAL","OUT"))</f>
        <v>OVER</v>
      </c>
      <c r="N101" t="str">
        <f>IF('ESTOQUE SETEMBRO'!$E101&gt;=0,"setembro","sem abastecimento")</f>
        <v>setembro</v>
      </c>
      <c r="O101" s="15">
        <v>45536</v>
      </c>
    </row>
    <row r="102" spans="1:15">
      <c r="A102" s="5" t="s">
        <v>104</v>
      </c>
      <c r="B102" s="6" t="s">
        <v>1144</v>
      </c>
      <c r="C102" s="1">
        <f t="shared" si="2"/>
        <v>21.63</v>
      </c>
      <c r="D102" s="1">
        <v>25.3</v>
      </c>
      <c r="E102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02" s="1">
        <f t="shared" si="3"/>
        <v>151.80000000000001</v>
      </c>
      <c r="G102" s="1">
        <v>11</v>
      </c>
      <c r="H102">
        <v>10</v>
      </c>
      <c r="I102" t="s">
        <v>1134</v>
      </c>
      <c r="J102" s="1">
        <f>Tabela1[[#This Row],[ESTOQUE_INICIAL]]*Tabela1[[#This Row],[CUSTO_UNITARIO_M-1]]+Tabela1[[#This Row],[ABASTECIMENTO]]*Tabela1[[#This Row],[CUSTO_UNITARIO_M0]]</f>
        <v>1543.3</v>
      </c>
      <c r="K102" s="1">
        <f>_xlfn.XLOOKUP(A102,MEDIDAS!A:A,MEDIDAS!B:B,"0",0)*5</f>
        <v>3.8333333333333335</v>
      </c>
      <c r="L102" s="1">
        <f>SUM(K102,(_xlfn.XLOOKUP(A102,MEDIDAS!A:A,MEDIDAS!B:B,"0",0)*5))</f>
        <v>7.666666666666667</v>
      </c>
      <c r="M102" s="1" t="str">
        <f>IF(F102&gt;=SUM(L102,_xlfn.XLOOKUP(A102,'ESTOQUE SETEMBRO'!A:A,'ESTOQUE SETEMBRO'!F:F,,0))/2*1.2,"OVER",IF(F102&lt;=SUM(L102,_xlfn.XLOOKUP(A102,'ESTOQUE SETEMBRO'!A:A,'ESTOQUE SETEMBRO'!F:F,,0))/2*1.1,"IDEAL","OUT"))</f>
        <v>OVER</v>
      </c>
      <c r="N102" t="str">
        <f>IF('ESTOQUE SETEMBRO'!$E102&gt;=0,"setembro","sem abastecimento")</f>
        <v>setembro</v>
      </c>
      <c r="O102" s="15">
        <v>45536</v>
      </c>
    </row>
    <row r="103" spans="1:15">
      <c r="A103" s="5" t="s">
        <v>105</v>
      </c>
      <c r="B103" s="6" t="s">
        <v>1144</v>
      </c>
      <c r="C103" s="1">
        <f t="shared" si="2"/>
        <v>21.63</v>
      </c>
      <c r="D103" s="1">
        <v>16.5</v>
      </c>
      <c r="E103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103" s="1">
        <f t="shared" si="3"/>
        <v>99</v>
      </c>
      <c r="G103" s="1">
        <v>11</v>
      </c>
      <c r="H103">
        <v>10</v>
      </c>
      <c r="I103" t="s">
        <v>1134</v>
      </c>
      <c r="J103" s="1">
        <f>Tabela1[[#This Row],[ESTOQUE_INICIAL]]*Tabela1[[#This Row],[CUSTO_UNITARIO_M-1]]+Tabela1[[#This Row],[ABASTECIMENTO]]*Tabela1[[#This Row],[CUSTO_UNITARIO_M0]]</f>
        <v>1006.5</v>
      </c>
      <c r="K103" s="1">
        <f>_xlfn.XLOOKUP(A103,MEDIDAS!A:A,MEDIDAS!B:B,"0",0)*5</f>
        <v>2.5</v>
      </c>
      <c r="L103" s="1">
        <f>SUM(K103,(_xlfn.XLOOKUP(A103,MEDIDAS!A:A,MEDIDAS!B:B,"0",0)*5))</f>
        <v>5</v>
      </c>
      <c r="M103" s="1" t="str">
        <f>IF(F103&gt;=SUM(L103,_xlfn.XLOOKUP(A103,'ESTOQUE SETEMBRO'!A:A,'ESTOQUE SETEMBRO'!F:F,,0))/2*1.2,"OVER",IF(F103&lt;=SUM(L103,_xlfn.XLOOKUP(A103,'ESTOQUE SETEMBRO'!A:A,'ESTOQUE SETEMBRO'!F:F,,0))/2*1.1,"IDEAL","OUT"))</f>
        <v>OVER</v>
      </c>
      <c r="N103" t="str">
        <f>IF('ESTOQUE SETEMBRO'!$E103&gt;=0,"setembro","sem abastecimento")</f>
        <v>setembro</v>
      </c>
      <c r="O103" s="15">
        <v>45536</v>
      </c>
    </row>
    <row r="104" spans="1:15">
      <c r="A104" s="5" t="s">
        <v>106</v>
      </c>
      <c r="B104" s="6" t="s">
        <v>1144</v>
      </c>
      <c r="C104" s="1">
        <f t="shared" si="2"/>
        <v>21.63</v>
      </c>
      <c r="D104" s="1">
        <v>29.700000000000003</v>
      </c>
      <c r="E104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104" s="1">
        <f t="shared" si="3"/>
        <v>178.2</v>
      </c>
      <c r="G104" s="1">
        <v>11</v>
      </c>
      <c r="H104">
        <v>10</v>
      </c>
      <c r="I104" t="s">
        <v>1134</v>
      </c>
      <c r="J104" s="1">
        <f>Tabela1[[#This Row],[ESTOQUE_INICIAL]]*Tabela1[[#This Row],[CUSTO_UNITARIO_M-1]]+Tabela1[[#This Row],[ABASTECIMENTO]]*Tabela1[[#This Row],[CUSTO_UNITARIO_M0]]</f>
        <v>1811.7</v>
      </c>
      <c r="K104" s="1">
        <f>_xlfn.XLOOKUP(A104,MEDIDAS!A:A,MEDIDAS!B:B,"0",0)*5</f>
        <v>4.5</v>
      </c>
      <c r="L104" s="1">
        <f>SUM(K104,(_xlfn.XLOOKUP(A104,MEDIDAS!A:A,MEDIDAS!B:B,"0",0)*5))</f>
        <v>9</v>
      </c>
      <c r="M104" s="1" t="str">
        <f>IF(F104&gt;=SUM(L104,_xlfn.XLOOKUP(A104,'ESTOQUE SETEMBRO'!A:A,'ESTOQUE SETEMBRO'!F:F,,0))/2*1.2,"OVER",IF(F104&lt;=SUM(L104,_xlfn.XLOOKUP(A104,'ESTOQUE SETEMBRO'!A:A,'ESTOQUE SETEMBRO'!F:F,,0))/2*1.1,"IDEAL","OUT"))</f>
        <v>OVER</v>
      </c>
      <c r="N104" t="str">
        <f>IF('ESTOQUE SETEMBRO'!$E104&gt;=0,"setembro","sem abastecimento")</f>
        <v>setembro</v>
      </c>
      <c r="O104" s="15">
        <v>45536</v>
      </c>
    </row>
    <row r="105" spans="1:15">
      <c r="A105" s="5" t="s">
        <v>107</v>
      </c>
      <c r="B105" s="6" t="s">
        <v>1144</v>
      </c>
      <c r="C105" s="1">
        <f t="shared" si="2"/>
        <v>21.63</v>
      </c>
      <c r="D105" s="1">
        <v>30.800000000000004</v>
      </c>
      <c r="E105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105" s="1">
        <f t="shared" si="3"/>
        <v>184.80000000000004</v>
      </c>
      <c r="G105" s="1">
        <v>11</v>
      </c>
      <c r="H105">
        <v>10</v>
      </c>
      <c r="I105" t="s">
        <v>1134</v>
      </c>
      <c r="J105" s="1">
        <f>Tabela1[[#This Row],[ESTOQUE_INICIAL]]*Tabela1[[#This Row],[CUSTO_UNITARIO_M-1]]+Tabela1[[#This Row],[ABASTECIMENTO]]*Tabela1[[#This Row],[CUSTO_UNITARIO_M0]]</f>
        <v>1878.8000000000002</v>
      </c>
      <c r="K105" s="1">
        <f>_xlfn.XLOOKUP(A105,MEDIDAS!A:A,MEDIDAS!B:B,"0",0)*5</f>
        <v>4.666666666666667</v>
      </c>
      <c r="L105" s="1">
        <f>SUM(K105,(_xlfn.XLOOKUP(A105,MEDIDAS!A:A,MEDIDAS!B:B,"0",0)*5))</f>
        <v>9.3333333333333339</v>
      </c>
      <c r="M105" s="1" t="str">
        <f>IF(F105&gt;=SUM(L105,_xlfn.XLOOKUP(A105,'ESTOQUE SETEMBRO'!A:A,'ESTOQUE SETEMBRO'!F:F,,0))/2*1.2,"OVER",IF(F105&lt;=SUM(L105,_xlfn.XLOOKUP(A105,'ESTOQUE SETEMBRO'!A:A,'ESTOQUE SETEMBRO'!F:F,,0))/2*1.1,"IDEAL","OUT"))</f>
        <v>OVER</v>
      </c>
      <c r="N105" t="str">
        <f>IF('ESTOQUE SETEMBRO'!$E105&gt;=0,"setembro","sem abastecimento")</f>
        <v>setembro</v>
      </c>
      <c r="O105" s="15">
        <v>45536</v>
      </c>
    </row>
    <row r="106" spans="1:15">
      <c r="A106" s="5" t="s">
        <v>108</v>
      </c>
      <c r="B106" s="6" t="s">
        <v>1144</v>
      </c>
      <c r="C106" s="1">
        <f t="shared" si="2"/>
        <v>21.63</v>
      </c>
      <c r="D106" s="1">
        <v>20.900000000000002</v>
      </c>
      <c r="E106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106" s="1">
        <f t="shared" si="3"/>
        <v>125.40000000000002</v>
      </c>
      <c r="G106" s="1">
        <v>11</v>
      </c>
      <c r="H106">
        <v>10</v>
      </c>
      <c r="I106" t="s">
        <v>1134</v>
      </c>
      <c r="J106" s="1">
        <f>Tabela1[[#This Row],[ESTOQUE_INICIAL]]*Tabela1[[#This Row],[CUSTO_UNITARIO_M-1]]+Tabela1[[#This Row],[ABASTECIMENTO]]*Tabela1[[#This Row],[CUSTO_UNITARIO_M0]]</f>
        <v>1274.9000000000003</v>
      </c>
      <c r="K106" s="1">
        <f>_xlfn.XLOOKUP(A106,MEDIDAS!A:A,MEDIDAS!B:B,"0",0)*5</f>
        <v>3.1666666666666665</v>
      </c>
      <c r="L106" s="1">
        <f>SUM(K106,(_xlfn.XLOOKUP(A106,MEDIDAS!A:A,MEDIDAS!B:B,"0",0)*5))</f>
        <v>6.333333333333333</v>
      </c>
      <c r="M106" s="1" t="str">
        <f>IF(F106&gt;=SUM(L106,_xlfn.XLOOKUP(A106,'ESTOQUE SETEMBRO'!A:A,'ESTOQUE SETEMBRO'!F:F,,0))/2*1.2,"OVER",IF(F106&lt;=SUM(L106,_xlfn.XLOOKUP(A106,'ESTOQUE SETEMBRO'!A:A,'ESTOQUE SETEMBRO'!F:F,,0))/2*1.1,"IDEAL","OUT"))</f>
        <v>OVER</v>
      </c>
      <c r="N106" t="str">
        <f>IF('ESTOQUE SETEMBRO'!$E106&gt;=0,"setembro","sem abastecimento")</f>
        <v>setembro</v>
      </c>
      <c r="O106" s="15">
        <v>45536</v>
      </c>
    </row>
    <row r="107" spans="1:15">
      <c r="A107" s="5" t="s">
        <v>121</v>
      </c>
      <c r="B107" s="6" t="s">
        <v>1144</v>
      </c>
      <c r="C107" s="1">
        <f t="shared" si="2"/>
        <v>21.63</v>
      </c>
      <c r="D107" s="1">
        <v>0</v>
      </c>
      <c r="E10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107" s="1">
        <f t="shared" si="3"/>
        <v>150</v>
      </c>
      <c r="G107" s="1">
        <v>11</v>
      </c>
      <c r="H107">
        <v>10</v>
      </c>
      <c r="I107" t="s">
        <v>1134</v>
      </c>
      <c r="J107" s="1">
        <f>Tabela1[[#This Row],[ESTOQUE_INICIAL]]*Tabela1[[#This Row],[CUSTO_UNITARIO_M-1]]+Tabela1[[#This Row],[ABASTECIMENTO]]*Tabela1[[#This Row],[CUSTO_UNITARIO_M0]]</f>
        <v>1500</v>
      </c>
      <c r="K107" s="1">
        <f>_xlfn.XLOOKUP(A107,MEDIDAS!A:A,MEDIDAS!B:B,"0",0)*5</f>
        <v>0</v>
      </c>
      <c r="L107" s="1">
        <f>SUM(K107,(_xlfn.XLOOKUP(A107,MEDIDAS!A:A,MEDIDAS!B:B,"0",0)*5))</f>
        <v>0</v>
      </c>
      <c r="M107" s="1" t="str">
        <f>IF(F107&gt;=SUM(L107,_xlfn.XLOOKUP(A107,'ESTOQUE SETEMBRO'!A:A,'ESTOQUE SETEMBRO'!F:F,,0))/2*1.2,"OVER",IF(F107&lt;=SUM(L107,_xlfn.XLOOKUP(A107,'ESTOQUE SETEMBRO'!A:A,'ESTOQUE SETEMBRO'!F:F,,0))/2*1.1,"IDEAL","OUT"))</f>
        <v>OVER</v>
      </c>
      <c r="N107" t="str">
        <f>IF('ESTOQUE SETEMBRO'!$E107&gt;=0,"setembro","sem abastecimento")</f>
        <v>setembro</v>
      </c>
      <c r="O107" s="15">
        <v>45536</v>
      </c>
    </row>
    <row r="108" spans="1:15">
      <c r="A108" s="5" t="s">
        <v>109</v>
      </c>
      <c r="B108" s="6" t="s">
        <v>1144</v>
      </c>
      <c r="C108" s="1">
        <f t="shared" si="2"/>
        <v>21.63</v>
      </c>
      <c r="D108" s="1">
        <v>25.3</v>
      </c>
      <c r="E108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08" s="1">
        <f t="shared" si="3"/>
        <v>151.80000000000001</v>
      </c>
      <c r="G108" s="1">
        <v>11</v>
      </c>
      <c r="H108">
        <v>10</v>
      </c>
      <c r="I108" t="s">
        <v>1134</v>
      </c>
      <c r="J108" s="1">
        <f>Tabela1[[#This Row],[ESTOQUE_INICIAL]]*Tabela1[[#This Row],[CUSTO_UNITARIO_M-1]]+Tabela1[[#This Row],[ABASTECIMENTO]]*Tabela1[[#This Row],[CUSTO_UNITARIO_M0]]</f>
        <v>1543.3</v>
      </c>
      <c r="K108" s="1">
        <f>_xlfn.XLOOKUP(A108,MEDIDAS!A:A,MEDIDAS!B:B,"0",0)*5</f>
        <v>3.8333333333333335</v>
      </c>
      <c r="L108" s="1">
        <f>SUM(K108,(_xlfn.XLOOKUP(A108,MEDIDAS!A:A,MEDIDAS!B:B,"0",0)*5))</f>
        <v>7.666666666666667</v>
      </c>
      <c r="M108" s="1" t="str">
        <f>IF(F108&gt;=SUM(L108,_xlfn.XLOOKUP(A108,'ESTOQUE SETEMBRO'!A:A,'ESTOQUE SETEMBRO'!F:F,,0))/2*1.2,"OVER",IF(F108&lt;=SUM(L108,_xlfn.XLOOKUP(A108,'ESTOQUE SETEMBRO'!A:A,'ESTOQUE SETEMBRO'!F:F,,0))/2*1.1,"IDEAL","OUT"))</f>
        <v>OVER</v>
      </c>
      <c r="N108" t="str">
        <f>IF('ESTOQUE SETEMBRO'!$E108&gt;=0,"setembro","sem abastecimento")</f>
        <v>setembro</v>
      </c>
      <c r="O108" s="15">
        <v>45536</v>
      </c>
    </row>
    <row r="109" spans="1:15">
      <c r="A109" s="5" t="s">
        <v>111</v>
      </c>
      <c r="B109" s="6" t="s">
        <v>1144</v>
      </c>
      <c r="C109" s="1">
        <f t="shared" si="2"/>
        <v>21.63</v>
      </c>
      <c r="D109" s="1">
        <v>25.3</v>
      </c>
      <c r="E109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09" s="1">
        <f t="shared" si="3"/>
        <v>151.80000000000001</v>
      </c>
      <c r="G109" s="1">
        <v>11</v>
      </c>
      <c r="H109">
        <v>10</v>
      </c>
      <c r="I109" t="s">
        <v>1134</v>
      </c>
      <c r="J109" s="1">
        <f>Tabela1[[#This Row],[ESTOQUE_INICIAL]]*Tabela1[[#This Row],[CUSTO_UNITARIO_M-1]]+Tabela1[[#This Row],[ABASTECIMENTO]]*Tabela1[[#This Row],[CUSTO_UNITARIO_M0]]</f>
        <v>1543.3</v>
      </c>
      <c r="K109" s="1">
        <f>_xlfn.XLOOKUP(A109,MEDIDAS!A:A,MEDIDAS!B:B,"0",0)*5</f>
        <v>3.8333333333333335</v>
      </c>
      <c r="L109" s="1">
        <f>SUM(K109,(_xlfn.XLOOKUP(A109,MEDIDAS!A:A,MEDIDAS!B:B,"0",0)*5))</f>
        <v>7.666666666666667</v>
      </c>
      <c r="M109" s="1" t="str">
        <f>IF(F109&gt;=SUM(L109,_xlfn.XLOOKUP(A109,'ESTOQUE SETEMBRO'!A:A,'ESTOQUE SETEMBRO'!F:F,,0))/2*1.2,"OVER",IF(F109&lt;=SUM(L109,_xlfn.XLOOKUP(A109,'ESTOQUE SETEMBRO'!A:A,'ESTOQUE SETEMBRO'!F:F,,0))/2*1.1,"IDEAL","OUT"))</f>
        <v>OVER</v>
      </c>
      <c r="N109" t="str">
        <f>IF('ESTOQUE SETEMBRO'!$E109&gt;=0,"setembro","sem abastecimento")</f>
        <v>setembro</v>
      </c>
      <c r="O109" s="15">
        <v>45536</v>
      </c>
    </row>
    <row r="110" spans="1:15">
      <c r="A110" s="5" t="s">
        <v>112</v>
      </c>
      <c r="B110" s="6" t="s">
        <v>1144</v>
      </c>
      <c r="C110" s="1">
        <f t="shared" si="2"/>
        <v>21.63</v>
      </c>
      <c r="D110" s="1">
        <v>29.700000000000003</v>
      </c>
      <c r="E110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110" s="1">
        <f t="shared" si="3"/>
        <v>178.2</v>
      </c>
      <c r="G110" s="1">
        <v>11</v>
      </c>
      <c r="H110">
        <v>10</v>
      </c>
      <c r="I110" t="s">
        <v>1134</v>
      </c>
      <c r="J110" s="1">
        <f>Tabela1[[#This Row],[ESTOQUE_INICIAL]]*Tabela1[[#This Row],[CUSTO_UNITARIO_M-1]]+Tabela1[[#This Row],[ABASTECIMENTO]]*Tabela1[[#This Row],[CUSTO_UNITARIO_M0]]</f>
        <v>1811.7</v>
      </c>
      <c r="K110" s="1">
        <f>_xlfn.XLOOKUP(A110,MEDIDAS!A:A,MEDIDAS!B:B,"0",0)*5</f>
        <v>4.5</v>
      </c>
      <c r="L110" s="1">
        <f>SUM(K110,(_xlfn.XLOOKUP(A110,MEDIDAS!A:A,MEDIDAS!B:B,"0",0)*5))</f>
        <v>9</v>
      </c>
      <c r="M110" s="1" t="str">
        <f>IF(F110&gt;=SUM(L110,_xlfn.XLOOKUP(A110,'ESTOQUE SETEMBRO'!A:A,'ESTOQUE SETEMBRO'!F:F,,0))/2*1.2,"OVER",IF(F110&lt;=SUM(L110,_xlfn.XLOOKUP(A110,'ESTOQUE SETEMBRO'!A:A,'ESTOQUE SETEMBRO'!F:F,,0))/2*1.1,"IDEAL","OUT"))</f>
        <v>OVER</v>
      </c>
      <c r="N110" t="str">
        <f>IF('ESTOQUE SETEMBRO'!$E110&gt;=0,"setembro","sem abastecimento")</f>
        <v>setembro</v>
      </c>
      <c r="O110" s="15">
        <v>45536</v>
      </c>
    </row>
    <row r="111" spans="1:15">
      <c r="A111" s="5" t="s">
        <v>113</v>
      </c>
      <c r="B111" s="6" t="s">
        <v>1144</v>
      </c>
      <c r="C111" s="1">
        <f t="shared" si="2"/>
        <v>21.63</v>
      </c>
      <c r="D111" s="1">
        <v>24.200000000000003</v>
      </c>
      <c r="E111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111" s="1">
        <f t="shared" si="3"/>
        <v>145.20000000000002</v>
      </c>
      <c r="G111" s="1">
        <v>11</v>
      </c>
      <c r="H111">
        <v>10</v>
      </c>
      <c r="I111" t="s">
        <v>1134</v>
      </c>
      <c r="J111" s="1">
        <f>Tabela1[[#This Row],[ESTOQUE_INICIAL]]*Tabela1[[#This Row],[CUSTO_UNITARIO_M-1]]+Tabela1[[#This Row],[ABASTECIMENTO]]*Tabela1[[#This Row],[CUSTO_UNITARIO_M0]]</f>
        <v>1476.2000000000003</v>
      </c>
      <c r="K111" s="1">
        <f>_xlfn.XLOOKUP(A111,MEDIDAS!A:A,MEDIDAS!B:B,"0",0)*5</f>
        <v>3.6666666666666665</v>
      </c>
      <c r="L111" s="1">
        <f>SUM(K111,(_xlfn.XLOOKUP(A111,MEDIDAS!A:A,MEDIDAS!B:B,"0",0)*5))</f>
        <v>7.333333333333333</v>
      </c>
      <c r="M111" s="1" t="str">
        <f>IF(F111&gt;=SUM(L111,_xlfn.XLOOKUP(A111,'ESTOQUE SETEMBRO'!A:A,'ESTOQUE SETEMBRO'!F:F,,0))/2*1.2,"OVER",IF(F111&lt;=SUM(L111,_xlfn.XLOOKUP(A111,'ESTOQUE SETEMBRO'!A:A,'ESTOQUE SETEMBRO'!F:F,,0))/2*1.1,"IDEAL","OUT"))</f>
        <v>OVER</v>
      </c>
      <c r="N111" t="str">
        <f>IF('ESTOQUE SETEMBRO'!$E111&gt;=0,"setembro","sem abastecimento")</f>
        <v>setembro</v>
      </c>
      <c r="O111" s="15">
        <v>45536</v>
      </c>
    </row>
    <row r="112" spans="1:15">
      <c r="A112" s="5" t="s">
        <v>114</v>
      </c>
      <c r="B112" s="6" t="s">
        <v>1145</v>
      </c>
      <c r="C112" s="1">
        <f t="shared" si="2"/>
        <v>21.63</v>
      </c>
      <c r="D112" s="1">
        <v>29.700000000000003</v>
      </c>
      <c r="E112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112" s="1">
        <f t="shared" si="3"/>
        <v>178.2</v>
      </c>
      <c r="G112" s="1">
        <v>33</v>
      </c>
      <c r="H112">
        <v>30</v>
      </c>
      <c r="I112" t="s">
        <v>1146</v>
      </c>
      <c r="J112" s="1">
        <f>Tabela1[[#This Row],[ESTOQUE_INICIAL]]*Tabela1[[#This Row],[CUSTO_UNITARIO_M-1]]+Tabela1[[#This Row],[ABASTECIMENTO]]*Tabela1[[#This Row],[CUSTO_UNITARIO_M0]]</f>
        <v>5435.1</v>
      </c>
      <c r="K112" s="1">
        <f>_xlfn.XLOOKUP(A112,MEDIDAS!A:A,MEDIDAS!B:B,"0",0)*5</f>
        <v>4.5</v>
      </c>
      <c r="L112" s="1">
        <f>SUM(K112,(_xlfn.XLOOKUP(A112,MEDIDAS!A:A,MEDIDAS!B:B,"0",0)*5))</f>
        <v>9</v>
      </c>
      <c r="M112" s="1" t="str">
        <f>IF(F112&gt;=SUM(L112,_xlfn.XLOOKUP(A112,'ESTOQUE SETEMBRO'!A:A,'ESTOQUE SETEMBRO'!F:F,,0))/2*1.2,"OVER",IF(F112&lt;=SUM(L112,_xlfn.XLOOKUP(A112,'ESTOQUE SETEMBRO'!A:A,'ESTOQUE SETEMBRO'!F:F,,0))/2*1.1,"IDEAL","OUT"))</f>
        <v>OVER</v>
      </c>
      <c r="N112" t="str">
        <f>IF('ESTOQUE SETEMBRO'!$E112&gt;=0,"setembro","sem abastecimento")</f>
        <v>setembro</v>
      </c>
      <c r="O112" s="15">
        <v>45536</v>
      </c>
    </row>
    <row r="113" spans="1:15">
      <c r="A113" s="5" t="s">
        <v>115</v>
      </c>
      <c r="B113" s="6" t="s">
        <v>1145</v>
      </c>
      <c r="C113" s="1">
        <f t="shared" si="2"/>
        <v>21.63</v>
      </c>
      <c r="D113" s="1">
        <v>18.700000000000003</v>
      </c>
      <c r="E113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113" s="1">
        <f t="shared" si="3"/>
        <v>112.20000000000002</v>
      </c>
      <c r="G113" s="1">
        <v>33</v>
      </c>
      <c r="H113">
        <v>30</v>
      </c>
      <c r="I113" t="s">
        <v>1146</v>
      </c>
      <c r="J113" s="1">
        <f>Tabela1[[#This Row],[ESTOQUE_INICIAL]]*Tabela1[[#This Row],[CUSTO_UNITARIO_M-1]]+Tabela1[[#This Row],[ABASTECIMENTO]]*Tabela1[[#This Row],[CUSTO_UNITARIO_M0]]</f>
        <v>3422.1000000000004</v>
      </c>
      <c r="K113" s="1">
        <f>_xlfn.XLOOKUP(A113,MEDIDAS!A:A,MEDIDAS!B:B,"0",0)*5</f>
        <v>2.833333333333333</v>
      </c>
      <c r="L113" s="1">
        <f>SUM(K113,(_xlfn.XLOOKUP(A113,MEDIDAS!A:A,MEDIDAS!B:B,"0",0)*5))</f>
        <v>5.6666666666666661</v>
      </c>
      <c r="M113" s="1" t="str">
        <f>IF(F113&gt;=SUM(L113,_xlfn.XLOOKUP(A113,'ESTOQUE SETEMBRO'!A:A,'ESTOQUE SETEMBRO'!F:F,,0))/2*1.2,"OVER",IF(F113&lt;=SUM(L113,_xlfn.XLOOKUP(A113,'ESTOQUE SETEMBRO'!A:A,'ESTOQUE SETEMBRO'!F:F,,0))/2*1.1,"IDEAL","OUT"))</f>
        <v>OVER</v>
      </c>
      <c r="N113" t="str">
        <f>IF('ESTOQUE SETEMBRO'!$E113&gt;=0,"setembro","sem abastecimento")</f>
        <v>setembro</v>
      </c>
      <c r="O113" s="15">
        <v>45536</v>
      </c>
    </row>
    <row r="114" spans="1:15">
      <c r="A114" s="5" t="s">
        <v>116</v>
      </c>
      <c r="B114" s="6" t="s">
        <v>1145</v>
      </c>
      <c r="C114" s="1">
        <f t="shared" si="2"/>
        <v>21.63</v>
      </c>
      <c r="D114" s="1">
        <v>19.8</v>
      </c>
      <c r="E114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114" s="1">
        <f t="shared" si="3"/>
        <v>118.8</v>
      </c>
      <c r="G114" s="1">
        <v>33</v>
      </c>
      <c r="H114">
        <v>30</v>
      </c>
      <c r="I114" t="s">
        <v>1146</v>
      </c>
      <c r="J114" s="1">
        <f>Tabela1[[#This Row],[ESTOQUE_INICIAL]]*Tabela1[[#This Row],[CUSTO_UNITARIO_M-1]]+Tabela1[[#This Row],[ABASTECIMENTO]]*Tabela1[[#This Row],[CUSTO_UNITARIO_M0]]</f>
        <v>3623.4</v>
      </c>
      <c r="K114" s="1">
        <f>_xlfn.XLOOKUP(A114,MEDIDAS!A:A,MEDIDAS!B:B,"0",0)*5</f>
        <v>3</v>
      </c>
      <c r="L114" s="1">
        <f>SUM(K114,(_xlfn.XLOOKUP(A114,MEDIDAS!A:A,MEDIDAS!B:B,"0",0)*5))</f>
        <v>6</v>
      </c>
      <c r="M114" s="1" t="str">
        <f>IF(F114&gt;=SUM(L114,_xlfn.XLOOKUP(A114,'ESTOQUE SETEMBRO'!A:A,'ESTOQUE SETEMBRO'!F:F,,0))/2*1.2,"OVER",IF(F114&lt;=SUM(L114,_xlfn.XLOOKUP(A114,'ESTOQUE SETEMBRO'!A:A,'ESTOQUE SETEMBRO'!F:F,,0))/2*1.1,"IDEAL","OUT"))</f>
        <v>OVER</v>
      </c>
      <c r="N114" t="str">
        <f>IF('ESTOQUE SETEMBRO'!$E114&gt;=0,"setembro","sem abastecimento")</f>
        <v>setembro</v>
      </c>
      <c r="O114" s="15">
        <v>45536</v>
      </c>
    </row>
    <row r="115" spans="1:15">
      <c r="A115" s="5" t="s">
        <v>117</v>
      </c>
      <c r="B115" s="6" t="s">
        <v>1145</v>
      </c>
      <c r="C115" s="1">
        <f t="shared" si="2"/>
        <v>21.63</v>
      </c>
      <c r="D115" s="1">
        <v>9.9</v>
      </c>
      <c r="E115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115" s="1">
        <f t="shared" si="3"/>
        <v>59.4</v>
      </c>
      <c r="G115" s="1">
        <v>33</v>
      </c>
      <c r="H115">
        <v>30</v>
      </c>
      <c r="I115" t="s">
        <v>1146</v>
      </c>
      <c r="J115" s="1">
        <f>Tabela1[[#This Row],[ESTOQUE_INICIAL]]*Tabela1[[#This Row],[CUSTO_UNITARIO_M-1]]+Tabela1[[#This Row],[ABASTECIMENTO]]*Tabela1[[#This Row],[CUSTO_UNITARIO_M0]]</f>
        <v>1811.7</v>
      </c>
      <c r="K115" s="1">
        <f>_xlfn.XLOOKUP(A115,MEDIDAS!A:A,MEDIDAS!B:B,"0",0)*5</f>
        <v>1.5</v>
      </c>
      <c r="L115" s="1">
        <f>SUM(K115,(_xlfn.XLOOKUP(A115,MEDIDAS!A:A,MEDIDAS!B:B,"0",0)*5))</f>
        <v>3</v>
      </c>
      <c r="M115" s="1" t="str">
        <f>IF(F115&gt;=SUM(L115,_xlfn.XLOOKUP(A115,'ESTOQUE SETEMBRO'!A:A,'ESTOQUE SETEMBRO'!F:F,,0))/2*1.2,"OVER",IF(F115&lt;=SUM(L115,_xlfn.XLOOKUP(A115,'ESTOQUE SETEMBRO'!A:A,'ESTOQUE SETEMBRO'!F:F,,0))/2*1.1,"IDEAL","OUT"))</f>
        <v>OVER</v>
      </c>
      <c r="N115" t="str">
        <f>IF('ESTOQUE SETEMBRO'!$E115&gt;=0,"setembro","sem abastecimento")</f>
        <v>setembro</v>
      </c>
      <c r="O115" s="15">
        <v>45536</v>
      </c>
    </row>
    <row r="116" spans="1:15">
      <c r="A116" s="5" t="s">
        <v>118</v>
      </c>
      <c r="B116" s="6" t="s">
        <v>1145</v>
      </c>
      <c r="C116" s="1">
        <f t="shared" si="2"/>
        <v>21.63</v>
      </c>
      <c r="D116" s="1">
        <v>23.1</v>
      </c>
      <c r="E116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116" s="1">
        <f t="shared" si="3"/>
        <v>138.6</v>
      </c>
      <c r="G116" s="1">
        <v>33</v>
      </c>
      <c r="H116">
        <v>30</v>
      </c>
      <c r="I116" t="s">
        <v>1146</v>
      </c>
      <c r="J116" s="1">
        <f>Tabela1[[#This Row],[ESTOQUE_INICIAL]]*Tabela1[[#This Row],[CUSTO_UNITARIO_M-1]]+Tabela1[[#This Row],[ABASTECIMENTO]]*Tabela1[[#This Row],[CUSTO_UNITARIO_M0]]</f>
        <v>4227.3</v>
      </c>
      <c r="K116" s="1">
        <f>_xlfn.XLOOKUP(A116,MEDIDAS!A:A,MEDIDAS!B:B,"0",0)*5</f>
        <v>3.5</v>
      </c>
      <c r="L116" s="1">
        <f>SUM(K116,(_xlfn.XLOOKUP(A116,MEDIDAS!A:A,MEDIDAS!B:B,"0",0)*5))</f>
        <v>7</v>
      </c>
      <c r="M116" s="1" t="str">
        <f>IF(F116&gt;=SUM(L116,_xlfn.XLOOKUP(A116,'ESTOQUE SETEMBRO'!A:A,'ESTOQUE SETEMBRO'!F:F,,0))/2*1.2,"OVER",IF(F116&lt;=SUM(L116,_xlfn.XLOOKUP(A116,'ESTOQUE SETEMBRO'!A:A,'ESTOQUE SETEMBRO'!F:F,,0))/2*1.1,"IDEAL","OUT"))</f>
        <v>OVER</v>
      </c>
      <c r="N116" t="str">
        <f>IF('ESTOQUE SETEMBRO'!$E116&gt;=0,"setembro","sem abastecimento")</f>
        <v>setembro</v>
      </c>
      <c r="O116" s="15">
        <v>45536</v>
      </c>
    </row>
    <row r="117" spans="1:15">
      <c r="A117" s="5" t="s">
        <v>132</v>
      </c>
      <c r="B117" s="6" t="s">
        <v>1145</v>
      </c>
      <c r="C117" s="1">
        <f t="shared" si="2"/>
        <v>21.63</v>
      </c>
      <c r="D117" s="1">
        <v>0</v>
      </c>
      <c r="E11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117" s="1">
        <f t="shared" si="3"/>
        <v>150</v>
      </c>
      <c r="G117" s="1">
        <v>33</v>
      </c>
      <c r="H117">
        <v>30</v>
      </c>
      <c r="I117" t="s">
        <v>1146</v>
      </c>
      <c r="J117" s="1">
        <f>Tabela1[[#This Row],[ESTOQUE_INICIAL]]*Tabela1[[#This Row],[CUSTO_UNITARIO_M-1]]+Tabela1[[#This Row],[ABASTECIMENTO]]*Tabela1[[#This Row],[CUSTO_UNITARIO_M0]]</f>
        <v>4500</v>
      </c>
      <c r="K117" s="1">
        <f>_xlfn.XLOOKUP(A117,MEDIDAS!A:A,MEDIDAS!B:B,"0",0)*5</f>
        <v>0</v>
      </c>
      <c r="L117" s="1">
        <f>SUM(K117,(_xlfn.XLOOKUP(A117,MEDIDAS!A:A,MEDIDAS!B:B,"0",0)*5))</f>
        <v>0</v>
      </c>
      <c r="M117" s="1" t="str">
        <f>IF(F117&gt;=SUM(L117,_xlfn.XLOOKUP(A117,'ESTOQUE SETEMBRO'!A:A,'ESTOQUE SETEMBRO'!F:F,,0))/2*1.2,"OVER",IF(F117&lt;=SUM(L117,_xlfn.XLOOKUP(A117,'ESTOQUE SETEMBRO'!A:A,'ESTOQUE SETEMBRO'!F:F,,0))/2*1.1,"IDEAL","OUT"))</f>
        <v>OVER</v>
      </c>
      <c r="N117" t="str">
        <f>IF('ESTOQUE SETEMBRO'!$E117&gt;=0,"setembro","sem abastecimento")</f>
        <v>setembro</v>
      </c>
      <c r="O117" s="15">
        <v>45536</v>
      </c>
    </row>
    <row r="118" spans="1:15">
      <c r="A118" s="5" t="s">
        <v>119</v>
      </c>
      <c r="B118" s="6" t="s">
        <v>1145</v>
      </c>
      <c r="C118" s="1">
        <f t="shared" si="2"/>
        <v>21.63</v>
      </c>
      <c r="D118" s="1">
        <v>28.6</v>
      </c>
      <c r="E118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118" s="1">
        <f t="shared" si="3"/>
        <v>171.6</v>
      </c>
      <c r="G118" s="1">
        <v>33</v>
      </c>
      <c r="H118">
        <v>30</v>
      </c>
      <c r="I118" t="s">
        <v>1146</v>
      </c>
      <c r="J118" s="1">
        <f>Tabela1[[#This Row],[ESTOQUE_INICIAL]]*Tabela1[[#This Row],[CUSTO_UNITARIO_M-1]]+Tabela1[[#This Row],[ABASTECIMENTO]]*Tabela1[[#This Row],[CUSTO_UNITARIO_M0]]</f>
        <v>5233.8</v>
      </c>
      <c r="K118" s="1">
        <f>_xlfn.XLOOKUP(A118,MEDIDAS!A:A,MEDIDAS!B:B,"0",0)*5</f>
        <v>4.3333333333333339</v>
      </c>
      <c r="L118" s="1">
        <f>SUM(K118,(_xlfn.XLOOKUP(A118,MEDIDAS!A:A,MEDIDAS!B:B,"0",0)*5))</f>
        <v>8.6666666666666679</v>
      </c>
      <c r="M118" s="1" t="str">
        <f>IF(F118&gt;=SUM(L118,_xlfn.XLOOKUP(A118,'ESTOQUE SETEMBRO'!A:A,'ESTOQUE SETEMBRO'!F:F,,0))/2*1.2,"OVER",IF(F118&lt;=SUM(L118,_xlfn.XLOOKUP(A118,'ESTOQUE SETEMBRO'!A:A,'ESTOQUE SETEMBRO'!F:F,,0))/2*1.1,"IDEAL","OUT"))</f>
        <v>OVER</v>
      </c>
      <c r="N118" t="str">
        <f>IF('ESTOQUE SETEMBRO'!$E118&gt;=0,"setembro","sem abastecimento")</f>
        <v>setembro</v>
      </c>
      <c r="O118" s="15">
        <v>45536</v>
      </c>
    </row>
    <row r="119" spans="1:15">
      <c r="A119" s="5" t="s">
        <v>120</v>
      </c>
      <c r="B119" s="6" t="s">
        <v>1145</v>
      </c>
      <c r="C119" s="1">
        <f t="shared" si="2"/>
        <v>21.63</v>
      </c>
      <c r="D119" s="1">
        <v>20.900000000000002</v>
      </c>
      <c r="E119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119" s="1">
        <f t="shared" si="3"/>
        <v>125.40000000000002</v>
      </c>
      <c r="G119" s="1">
        <v>33</v>
      </c>
      <c r="H119">
        <v>30</v>
      </c>
      <c r="I119" t="s">
        <v>1146</v>
      </c>
      <c r="J119" s="1">
        <f>Tabela1[[#This Row],[ESTOQUE_INICIAL]]*Tabela1[[#This Row],[CUSTO_UNITARIO_M-1]]+Tabela1[[#This Row],[ABASTECIMENTO]]*Tabela1[[#This Row],[CUSTO_UNITARIO_M0]]</f>
        <v>3824.7000000000007</v>
      </c>
      <c r="K119" s="1">
        <f>_xlfn.XLOOKUP(A119,MEDIDAS!A:A,MEDIDAS!B:B,"0",0)*5</f>
        <v>3.1666666666666665</v>
      </c>
      <c r="L119" s="1">
        <f>SUM(K119,(_xlfn.XLOOKUP(A119,MEDIDAS!A:A,MEDIDAS!B:B,"0",0)*5))</f>
        <v>6.333333333333333</v>
      </c>
      <c r="M119" s="1" t="str">
        <f>IF(F119&gt;=SUM(L119,_xlfn.XLOOKUP(A119,'ESTOQUE SETEMBRO'!A:A,'ESTOQUE SETEMBRO'!F:F,,0))/2*1.2,"OVER",IF(F119&lt;=SUM(L119,_xlfn.XLOOKUP(A119,'ESTOQUE SETEMBRO'!A:A,'ESTOQUE SETEMBRO'!F:F,,0))/2*1.1,"IDEAL","OUT"))</f>
        <v>OVER</v>
      </c>
      <c r="N119" t="str">
        <f>IF('ESTOQUE SETEMBRO'!$E119&gt;=0,"setembro","sem abastecimento")</f>
        <v>setembro</v>
      </c>
      <c r="O119" s="15">
        <v>45536</v>
      </c>
    </row>
    <row r="120" spans="1:15">
      <c r="A120" s="5" t="s">
        <v>122</v>
      </c>
      <c r="B120" s="6" t="s">
        <v>1145</v>
      </c>
      <c r="C120" s="1">
        <f t="shared" si="2"/>
        <v>21.63</v>
      </c>
      <c r="D120" s="1">
        <v>28.6</v>
      </c>
      <c r="E120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120" s="1">
        <f t="shared" si="3"/>
        <v>171.6</v>
      </c>
      <c r="G120" s="1">
        <v>33</v>
      </c>
      <c r="H120">
        <v>30</v>
      </c>
      <c r="I120" t="s">
        <v>1146</v>
      </c>
      <c r="J120" s="1">
        <f>Tabela1[[#This Row],[ESTOQUE_INICIAL]]*Tabela1[[#This Row],[CUSTO_UNITARIO_M-1]]+Tabela1[[#This Row],[ABASTECIMENTO]]*Tabela1[[#This Row],[CUSTO_UNITARIO_M0]]</f>
        <v>5233.8</v>
      </c>
      <c r="K120" s="1">
        <f>_xlfn.XLOOKUP(A120,MEDIDAS!A:A,MEDIDAS!B:B,"0",0)*5</f>
        <v>4.3333333333333339</v>
      </c>
      <c r="L120" s="1">
        <f>SUM(K120,(_xlfn.XLOOKUP(A120,MEDIDAS!A:A,MEDIDAS!B:B,"0",0)*5))</f>
        <v>8.6666666666666679</v>
      </c>
      <c r="M120" s="1" t="str">
        <f>IF(F120&gt;=SUM(L120,_xlfn.XLOOKUP(A120,'ESTOQUE SETEMBRO'!A:A,'ESTOQUE SETEMBRO'!F:F,,0))/2*1.2,"OVER",IF(F120&lt;=SUM(L120,_xlfn.XLOOKUP(A120,'ESTOQUE SETEMBRO'!A:A,'ESTOQUE SETEMBRO'!F:F,,0))/2*1.1,"IDEAL","OUT"))</f>
        <v>OVER</v>
      </c>
      <c r="N120" t="str">
        <f>IF('ESTOQUE SETEMBRO'!$E120&gt;=0,"setembro","sem abastecimento")</f>
        <v>setembro</v>
      </c>
      <c r="O120" s="15">
        <v>45536</v>
      </c>
    </row>
    <row r="121" spans="1:15">
      <c r="A121" s="5" t="s">
        <v>123</v>
      </c>
      <c r="B121" s="6" t="s">
        <v>1145</v>
      </c>
      <c r="C121" s="1">
        <f t="shared" si="2"/>
        <v>21.63</v>
      </c>
      <c r="D121" s="1">
        <v>20.900000000000002</v>
      </c>
      <c r="E121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121" s="1">
        <f t="shared" si="3"/>
        <v>125.40000000000002</v>
      </c>
      <c r="G121" s="1">
        <v>33</v>
      </c>
      <c r="H121">
        <v>30</v>
      </c>
      <c r="I121" t="s">
        <v>1146</v>
      </c>
      <c r="J121" s="1">
        <f>Tabela1[[#This Row],[ESTOQUE_INICIAL]]*Tabela1[[#This Row],[CUSTO_UNITARIO_M-1]]+Tabela1[[#This Row],[ABASTECIMENTO]]*Tabela1[[#This Row],[CUSTO_UNITARIO_M0]]</f>
        <v>3824.7000000000007</v>
      </c>
      <c r="K121" s="1">
        <f>_xlfn.XLOOKUP(A121,MEDIDAS!A:A,MEDIDAS!B:B,"0",0)*5</f>
        <v>3.1666666666666665</v>
      </c>
      <c r="L121" s="1">
        <f>SUM(K121,(_xlfn.XLOOKUP(A121,MEDIDAS!A:A,MEDIDAS!B:B,"0",0)*5))</f>
        <v>6.333333333333333</v>
      </c>
      <c r="M121" s="1" t="str">
        <f>IF(F121&gt;=SUM(L121,_xlfn.XLOOKUP(A121,'ESTOQUE SETEMBRO'!A:A,'ESTOQUE SETEMBRO'!F:F,,0))/2*1.2,"OVER",IF(F121&lt;=SUM(L121,_xlfn.XLOOKUP(A121,'ESTOQUE SETEMBRO'!A:A,'ESTOQUE SETEMBRO'!F:F,,0))/2*1.1,"IDEAL","OUT"))</f>
        <v>OVER</v>
      </c>
      <c r="N121" t="str">
        <f>IF('ESTOQUE SETEMBRO'!$E121&gt;=0,"setembro","sem abastecimento")</f>
        <v>setembro</v>
      </c>
      <c r="O121" s="15">
        <v>45536</v>
      </c>
    </row>
    <row r="122" spans="1:15">
      <c r="A122" s="5" t="s">
        <v>124</v>
      </c>
      <c r="B122" s="6" t="s">
        <v>1147</v>
      </c>
      <c r="C122" s="1">
        <f t="shared" si="2"/>
        <v>21.63</v>
      </c>
      <c r="D122" s="1">
        <v>34.1</v>
      </c>
      <c r="E122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122" s="1">
        <f t="shared" si="3"/>
        <v>204.6</v>
      </c>
      <c r="G122" s="1">
        <v>88</v>
      </c>
      <c r="H122">
        <v>80</v>
      </c>
      <c r="I122" t="s">
        <v>1148</v>
      </c>
      <c r="J122" s="1">
        <f>Tabela1[[#This Row],[ESTOQUE_INICIAL]]*Tabela1[[#This Row],[CUSTO_UNITARIO_M-1]]+Tabela1[[#This Row],[ABASTECIMENTO]]*Tabela1[[#This Row],[CUSTO_UNITARIO_M0]]</f>
        <v>16640.8</v>
      </c>
      <c r="K122" s="1">
        <f>_xlfn.XLOOKUP(A122,MEDIDAS!A:A,MEDIDAS!B:B,"0",0)*5</f>
        <v>5.166666666666667</v>
      </c>
      <c r="L122" s="1">
        <f>SUM(K122,(_xlfn.XLOOKUP(A122,MEDIDAS!A:A,MEDIDAS!B:B,"0",0)*5))</f>
        <v>10.333333333333334</v>
      </c>
      <c r="M122" s="1" t="str">
        <f>IF(F122&gt;=SUM(L122,_xlfn.XLOOKUP(A122,'ESTOQUE SETEMBRO'!A:A,'ESTOQUE SETEMBRO'!F:F,,0))/2*1.2,"OVER",IF(F122&lt;=SUM(L122,_xlfn.XLOOKUP(A122,'ESTOQUE SETEMBRO'!A:A,'ESTOQUE SETEMBRO'!F:F,,0))/2*1.1,"IDEAL","OUT"))</f>
        <v>OVER</v>
      </c>
      <c r="N122" t="str">
        <f>IF('ESTOQUE SETEMBRO'!$E122&gt;=0,"setembro","sem abastecimento")</f>
        <v>setembro</v>
      </c>
      <c r="O122" s="15">
        <v>45536</v>
      </c>
    </row>
    <row r="123" spans="1:15">
      <c r="A123" s="5" t="s">
        <v>125</v>
      </c>
      <c r="B123" s="6" t="s">
        <v>1147</v>
      </c>
      <c r="C123" s="1">
        <f t="shared" si="2"/>
        <v>21.63</v>
      </c>
      <c r="D123" s="1">
        <v>11</v>
      </c>
      <c r="E123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123" s="1">
        <f t="shared" si="3"/>
        <v>66</v>
      </c>
      <c r="G123" s="1">
        <v>88</v>
      </c>
      <c r="H123">
        <v>80</v>
      </c>
      <c r="I123" t="s">
        <v>1148</v>
      </c>
      <c r="J123" s="1">
        <f>Tabela1[[#This Row],[ESTOQUE_INICIAL]]*Tabela1[[#This Row],[CUSTO_UNITARIO_M-1]]+Tabela1[[#This Row],[ABASTECIMENTO]]*Tabela1[[#This Row],[CUSTO_UNITARIO_M0]]</f>
        <v>5368</v>
      </c>
      <c r="K123" s="1">
        <f>_xlfn.XLOOKUP(A123,MEDIDAS!A:A,MEDIDAS!B:B,"0",0)*5</f>
        <v>1.6666666666666665</v>
      </c>
      <c r="L123" s="1">
        <f>SUM(K123,(_xlfn.XLOOKUP(A123,MEDIDAS!A:A,MEDIDAS!B:B,"0",0)*5))</f>
        <v>3.333333333333333</v>
      </c>
      <c r="M123" s="1" t="str">
        <f>IF(F123&gt;=SUM(L123,_xlfn.XLOOKUP(A123,'ESTOQUE SETEMBRO'!A:A,'ESTOQUE SETEMBRO'!F:F,,0))/2*1.2,"OVER",IF(F123&lt;=SUM(L123,_xlfn.XLOOKUP(A123,'ESTOQUE SETEMBRO'!A:A,'ESTOQUE SETEMBRO'!F:F,,0))/2*1.1,"IDEAL","OUT"))</f>
        <v>OVER</v>
      </c>
      <c r="N123" t="str">
        <f>IF('ESTOQUE SETEMBRO'!$E123&gt;=0,"setembro","sem abastecimento")</f>
        <v>setembro</v>
      </c>
      <c r="O123" s="15">
        <v>45536</v>
      </c>
    </row>
    <row r="124" spans="1:15">
      <c r="A124" s="5" t="s">
        <v>126</v>
      </c>
      <c r="B124" s="6" t="s">
        <v>1147</v>
      </c>
      <c r="C124" s="1">
        <f t="shared" si="2"/>
        <v>21.63</v>
      </c>
      <c r="D124" s="1">
        <v>49.500000000000007</v>
      </c>
      <c r="E124" s="1">
        <f>IF(Tabela1[[#This Row],[ESTOQUE_INICIAL]]&gt;=150,Tabela1[[#This Row],[ESTOQUE_INICIAL]]*0,IF(Tabela1[[#This Row],[ESTOQUE_INICIAL]]=0,SUM(Tabela1[[#This Row],[ESTOQUE_INICIAL]],150),Tabela1[[#This Row],[ESTOQUE_INICIAL]]*5))</f>
        <v>247.50000000000003</v>
      </c>
      <c r="F124" s="1">
        <f t="shared" si="3"/>
        <v>297.00000000000006</v>
      </c>
      <c r="G124" s="1">
        <v>88</v>
      </c>
      <c r="H124">
        <v>80</v>
      </c>
      <c r="I124" t="s">
        <v>1148</v>
      </c>
      <c r="J124" s="1">
        <f>Tabela1[[#This Row],[ESTOQUE_INICIAL]]*Tabela1[[#This Row],[CUSTO_UNITARIO_M-1]]+Tabela1[[#This Row],[ABASTECIMENTO]]*Tabela1[[#This Row],[CUSTO_UNITARIO_M0]]</f>
        <v>24156.000000000004</v>
      </c>
      <c r="K124" s="1">
        <f>_xlfn.XLOOKUP(A124,MEDIDAS!A:A,MEDIDAS!B:B,"0",0)*5</f>
        <v>7.5</v>
      </c>
      <c r="L124" s="1">
        <f>SUM(K124,(_xlfn.XLOOKUP(A124,MEDIDAS!A:A,MEDIDAS!B:B,"0",0)*5))</f>
        <v>15</v>
      </c>
      <c r="M124" s="1" t="str">
        <f>IF(F124&gt;=SUM(L124,_xlfn.XLOOKUP(A124,'ESTOQUE SETEMBRO'!A:A,'ESTOQUE SETEMBRO'!F:F,,0))/2*1.2,"OVER",IF(F124&lt;=SUM(L124,_xlfn.XLOOKUP(A124,'ESTOQUE SETEMBRO'!A:A,'ESTOQUE SETEMBRO'!F:F,,0))/2*1.1,"IDEAL","OUT"))</f>
        <v>OVER</v>
      </c>
      <c r="N124" t="str">
        <f>IF('ESTOQUE SETEMBRO'!$E124&gt;=0,"setembro","sem abastecimento")</f>
        <v>setembro</v>
      </c>
      <c r="O124" s="15">
        <v>45536</v>
      </c>
    </row>
    <row r="125" spans="1:15">
      <c r="A125" s="5" t="s">
        <v>127</v>
      </c>
      <c r="B125" s="6" t="s">
        <v>1147</v>
      </c>
      <c r="C125" s="1">
        <f t="shared" si="2"/>
        <v>21.63</v>
      </c>
      <c r="D125" s="1">
        <v>15.400000000000002</v>
      </c>
      <c r="E125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125" s="1">
        <f t="shared" si="3"/>
        <v>92.40000000000002</v>
      </c>
      <c r="G125" s="1">
        <v>88</v>
      </c>
      <c r="H125">
        <v>80</v>
      </c>
      <c r="I125" t="s">
        <v>1148</v>
      </c>
      <c r="J125" s="1">
        <f>Tabela1[[#This Row],[ESTOQUE_INICIAL]]*Tabela1[[#This Row],[CUSTO_UNITARIO_M-1]]+Tabela1[[#This Row],[ABASTECIMENTO]]*Tabela1[[#This Row],[CUSTO_UNITARIO_M0]]</f>
        <v>7515.2000000000007</v>
      </c>
      <c r="K125" s="1">
        <f>_xlfn.XLOOKUP(A125,MEDIDAS!A:A,MEDIDAS!B:B,"0",0)*5</f>
        <v>2.3333333333333335</v>
      </c>
      <c r="L125" s="1">
        <f>SUM(K125,(_xlfn.XLOOKUP(A125,MEDIDAS!A:A,MEDIDAS!B:B,"0",0)*5))</f>
        <v>4.666666666666667</v>
      </c>
      <c r="M125" s="1" t="str">
        <f>IF(F125&gt;=SUM(L125,_xlfn.XLOOKUP(A125,'ESTOQUE SETEMBRO'!A:A,'ESTOQUE SETEMBRO'!F:F,,0))/2*1.2,"OVER",IF(F125&lt;=SUM(L125,_xlfn.XLOOKUP(A125,'ESTOQUE SETEMBRO'!A:A,'ESTOQUE SETEMBRO'!F:F,,0))/2*1.1,"IDEAL","OUT"))</f>
        <v>OVER</v>
      </c>
      <c r="N125" t="str">
        <f>IF('ESTOQUE SETEMBRO'!$E125&gt;=0,"setembro","sem abastecimento")</f>
        <v>setembro</v>
      </c>
      <c r="O125" s="15">
        <v>45536</v>
      </c>
    </row>
    <row r="126" spans="1:15">
      <c r="A126" s="5" t="s">
        <v>128</v>
      </c>
      <c r="B126" s="6" t="s">
        <v>1147</v>
      </c>
      <c r="C126" s="1">
        <f t="shared" si="2"/>
        <v>21.63</v>
      </c>
      <c r="D126" s="1">
        <v>22</v>
      </c>
      <c r="E126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126" s="1">
        <f t="shared" si="3"/>
        <v>132</v>
      </c>
      <c r="G126" s="1">
        <v>88</v>
      </c>
      <c r="H126">
        <v>80</v>
      </c>
      <c r="I126" t="s">
        <v>1148</v>
      </c>
      <c r="J126" s="1">
        <f>Tabela1[[#This Row],[ESTOQUE_INICIAL]]*Tabela1[[#This Row],[CUSTO_UNITARIO_M-1]]+Tabela1[[#This Row],[ABASTECIMENTO]]*Tabela1[[#This Row],[CUSTO_UNITARIO_M0]]</f>
        <v>10736</v>
      </c>
      <c r="K126" s="1">
        <f>_xlfn.XLOOKUP(A126,MEDIDAS!A:A,MEDIDAS!B:B,"0",0)*5</f>
        <v>3.333333333333333</v>
      </c>
      <c r="L126" s="1">
        <f>SUM(K126,(_xlfn.XLOOKUP(A126,MEDIDAS!A:A,MEDIDAS!B:B,"0",0)*5))</f>
        <v>6.6666666666666661</v>
      </c>
      <c r="M126" s="1" t="str">
        <f>IF(F126&gt;=SUM(L126,_xlfn.XLOOKUP(A126,'ESTOQUE SETEMBRO'!A:A,'ESTOQUE SETEMBRO'!F:F,,0))/2*1.2,"OVER",IF(F126&lt;=SUM(L126,_xlfn.XLOOKUP(A126,'ESTOQUE SETEMBRO'!A:A,'ESTOQUE SETEMBRO'!F:F,,0))/2*1.1,"IDEAL","OUT"))</f>
        <v>OVER</v>
      </c>
      <c r="N126" t="str">
        <f>IF('ESTOQUE SETEMBRO'!$E126&gt;=0,"setembro","sem abastecimento")</f>
        <v>setembro</v>
      </c>
      <c r="O126" s="15">
        <v>45536</v>
      </c>
    </row>
    <row r="127" spans="1:15">
      <c r="A127" s="5" t="s">
        <v>143</v>
      </c>
      <c r="B127" s="6" t="s">
        <v>1147</v>
      </c>
      <c r="C127" s="1">
        <f t="shared" si="2"/>
        <v>21.63</v>
      </c>
      <c r="D127" s="1">
        <v>0</v>
      </c>
      <c r="E12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127" s="1">
        <f t="shared" si="3"/>
        <v>150</v>
      </c>
      <c r="G127" s="1">
        <v>88</v>
      </c>
      <c r="H127">
        <v>80</v>
      </c>
      <c r="I127" t="s">
        <v>1148</v>
      </c>
      <c r="J127" s="1">
        <f>Tabela1[[#This Row],[ESTOQUE_INICIAL]]*Tabela1[[#This Row],[CUSTO_UNITARIO_M-1]]+Tabela1[[#This Row],[ABASTECIMENTO]]*Tabela1[[#This Row],[CUSTO_UNITARIO_M0]]</f>
        <v>12000</v>
      </c>
      <c r="K127" s="1">
        <f>_xlfn.XLOOKUP(A127,MEDIDAS!A:A,MEDIDAS!B:B,"0",0)*5</f>
        <v>0</v>
      </c>
      <c r="L127" s="1">
        <f>SUM(K127,(_xlfn.XLOOKUP(A127,MEDIDAS!A:A,MEDIDAS!B:B,"0",0)*5))</f>
        <v>0</v>
      </c>
      <c r="M127" s="1" t="str">
        <f>IF(F127&gt;=SUM(L127,_xlfn.XLOOKUP(A127,'ESTOQUE SETEMBRO'!A:A,'ESTOQUE SETEMBRO'!F:F,,0))/2*1.2,"OVER",IF(F127&lt;=SUM(L127,_xlfn.XLOOKUP(A127,'ESTOQUE SETEMBRO'!A:A,'ESTOQUE SETEMBRO'!F:F,,0))/2*1.1,"IDEAL","OUT"))</f>
        <v>OVER</v>
      </c>
      <c r="N127" t="str">
        <f>IF('ESTOQUE SETEMBRO'!$E127&gt;=0,"setembro","sem abastecimento")</f>
        <v>setembro</v>
      </c>
      <c r="O127" s="15">
        <v>45536</v>
      </c>
    </row>
    <row r="128" spans="1:15">
      <c r="A128" s="5" t="s">
        <v>129</v>
      </c>
      <c r="B128" s="6" t="s">
        <v>1147</v>
      </c>
      <c r="C128" s="1">
        <f t="shared" si="2"/>
        <v>21.63</v>
      </c>
      <c r="D128" s="1">
        <v>23.1</v>
      </c>
      <c r="E128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128" s="1">
        <f t="shared" si="3"/>
        <v>138.6</v>
      </c>
      <c r="G128" s="1">
        <v>88</v>
      </c>
      <c r="H128">
        <v>80</v>
      </c>
      <c r="I128" t="s">
        <v>1148</v>
      </c>
      <c r="J128" s="1">
        <f>Tabela1[[#This Row],[ESTOQUE_INICIAL]]*Tabela1[[#This Row],[CUSTO_UNITARIO_M-1]]+Tabela1[[#This Row],[ABASTECIMENTO]]*Tabela1[[#This Row],[CUSTO_UNITARIO_M0]]</f>
        <v>11272.8</v>
      </c>
      <c r="K128" s="1">
        <f>_xlfn.XLOOKUP(A128,MEDIDAS!A:A,MEDIDAS!B:B,"0",0)*5</f>
        <v>3.5</v>
      </c>
      <c r="L128" s="1">
        <f>SUM(K128,(_xlfn.XLOOKUP(A128,MEDIDAS!A:A,MEDIDAS!B:B,"0",0)*5))</f>
        <v>7</v>
      </c>
      <c r="M128" s="1" t="str">
        <f>IF(F128&gt;=SUM(L128,_xlfn.XLOOKUP(A128,'ESTOQUE SETEMBRO'!A:A,'ESTOQUE SETEMBRO'!F:F,,0))/2*1.2,"OVER",IF(F128&lt;=SUM(L128,_xlfn.XLOOKUP(A128,'ESTOQUE SETEMBRO'!A:A,'ESTOQUE SETEMBRO'!F:F,,0))/2*1.1,"IDEAL","OUT"))</f>
        <v>OVER</v>
      </c>
      <c r="N128" t="str">
        <f>IF('ESTOQUE SETEMBRO'!$E128&gt;=0,"setembro","sem abastecimento")</f>
        <v>setembro</v>
      </c>
      <c r="O128" s="15">
        <v>45536</v>
      </c>
    </row>
    <row r="129" spans="1:15">
      <c r="A129" s="5" t="s">
        <v>130</v>
      </c>
      <c r="B129" s="6" t="s">
        <v>1147</v>
      </c>
      <c r="C129" s="1">
        <f t="shared" si="2"/>
        <v>21.63</v>
      </c>
      <c r="D129" s="1">
        <v>20.900000000000002</v>
      </c>
      <c r="E129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129" s="1">
        <f t="shared" si="3"/>
        <v>125.40000000000002</v>
      </c>
      <c r="G129" s="1">
        <v>88</v>
      </c>
      <c r="H129">
        <v>80</v>
      </c>
      <c r="I129" t="s">
        <v>1148</v>
      </c>
      <c r="J129" s="1">
        <f>Tabela1[[#This Row],[ESTOQUE_INICIAL]]*Tabela1[[#This Row],[CUSTO_UNITARIO_M-1]]+Tabela1[[#This Row],[ABASTECIMENTO]]*Tabela1[[#This Row],[CUSTO_UNITARIO_M0]]</f>
        <v>10199.200000000003</v>
      </c>
      <c r="K129" s="1">
        <f>_xlfn.XLOOKUP(A129,MEDIDAS!A:A,MEDIDAS!B:B,"0",0)*5</f>
        <v>3.1666666666666665</v>
      </c>
      <c r="L129" s="1">
        <f>SUM(K129,(_xlfn.XLOOKUP(A129,MEDIDAS!A:A,MEDIDAS!B:B,"0",0)*5))</f>
        <v>6.333333333333333</v>
      </c>
      <c r="M129" s="1" t="str">
        <f>IF(F129&gt;=SUM(L129,_xlfn.XLOOKUP(A129,'ESTOQUE SETEMBRO'!A:A,'ESTOQUE SETEMBRO'!F:F,,0))/2*1.2,"OVER",IF(F129&lt;=SUM(L129,_xlfn.XLOOKUP(A129,'ESTOQUE SETEMBRO'!A:A,'ESTOQUE SETEMBRO'!F:F,,0))/2*1.1,"IDEAL","OUT"))</f>
        <v>OVER</v>
      </c>
      <c r="N129" t="str">
        <f>IF('ESTOQUE SETEMBRO'!$E129&gt;=0,"setembro","sem abastecimento")</f>
        <v>setembro</v>
      </c>
      <c r="O129" s="15">
        <v>45536</v>
      </c>
    </row>
    <row r="130" spans="1:15">
      <c r="A130" s="5" t="s">
        <v>131</v>
      </c>
      <c r="B130" s="6" t="s">
        <v>1147</v>
      </c>
      <c r="C130" s="1">
        <f t="shared" si="2"/>
        <v>21.63</v>
      </c>
      <c r="D130" s="1">
        <v>28.6</v>
      </c>
      <c r="E130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130" s="1">
        <f t="shared" si="3"/>
        <v>171.6</v>
      </c>
      <c r="G130" s="1">
        <v>88</v>
      </c>
      <c r="H130">
        <v>80</v>
      </c>
      <c r="I130" t="s">
        <v>1148</v>
      </c>
      <c r="J130" s="1">
        <f>Tabela1[[#This Row],[ESTOQUE_INICIAL]]*Tabela1[[#This Row],[CUSTO_UNITARIO_M-1]]+Tabela1[[#This Row],[ABASTECIMENTO]]*Tabela1[[#This Row],[CUSTO_UNITARIO_M0]]</f>
        <v>13956.8</v>
      </c>
      <c r="K130" s="1">
        <f>_xlfn.XLOOKUP(A130,MEDIDAS!A:A,MEDIDAS!B:B,"0",0)*5</f>
        <v>4.3333333333333339</v>
      </c>
      <c r="L130" s="1">
        <f>SUM(K130,(_xlfn.XLOOKUP(A130,MEDIDAS!A:A,MEDIDAS!B:B,"0",0)*5))</f>
        <v>8.6666666666666679</v>
      </c>
      <c r="M130" s="1" t="str">
        <f>IF(F130&gt;=SUM(L130,_xlfn.XLOOKUP(A130,'ESTOQUE SETEMBRO'!A:A,'ESTOQUE SETEMBRO'!F:F,,0))/2*1.2,"OVER",IF(F130&lt;=SUM(L130,_xlfn.XLOOKUP(A130,'ESTOQUE SETEMBRO'!A:A,'ESTOQUE SETEMBRO'!F:F,,0))/2*1.1,"IDEAL","OUT"))</f>
        <v>OVER</v>
      </c>
      <c r="N130" t="str">
        <f>IF('ESTOQUE SETEMBRO'!$E130&gt;=0,"setembro","sem abastecimento")</f>
        <v>setembro</v>
      </c>
      <c r="O130" s="15">
        <v>45536</v>
      </c>
    </row>
    <row r="131" spans="1:15">
      <c r="A131" s="5" t="s">
        <v>133</v>
      </c>
      <c r="B131" s="6" t="s">
        <v>1147</v>
      </c>
      <c r="C131" s="1">
        <f t="shared" ref="C131:C194" si="4">3.09*1*7</f>
        <v>21.63</v>
      </c>
      <c r="D131" s="1">
        <v>20.900000000000002</v>
      </c>
      <c r="E131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131" s="1">
        <f t="shared" ref="F131:F194" si="5">SUM(E131,D131)</f>
        <v>125.40000000000002</v>
      </c>
      <c r="G131" s="1">
        <v>88</v>
      </c>
      <c r="H131">
        <v>80</v>
      </c>
      <c r="I131" t="s">
        <v>1148</v>
      </c>
      <c r="J131" s="1">
        <f>Tabela1[[#This Row],[ESTOQUE_INICIAL]]*Tabela1[[#This Row],[CUSTO_UNITARIO_M-1]]+Tabela1[[#This Row],[ABASTECIMENTO]]*Tabela1[[#This Row],[CUSTO_UNITARIO_M0]]</f>
        <v>10199.200000000003</v>
      </c>
      <c r="K131" s="1">
        <f>_xlfn.XLOOKUP(A131,MEDIDAS!A:A,MEDIDAS!B:B,"0",0)*5</f>
        <v>3.1666666666666665</v>
      </c>
      <c r="L131" s="1">
        <f>SUM(K131,(_xlfn.XLOOKUP(A131,MEDIDAS!A:A,MEDIDAS!B:B,"0",0)*5))</f>
        <v>6.333333333333333</v>
      </c>
      <c r="M131" s="1" t="str">
        <f>IF(F131&gt;=SUM(L131,_xlfn.XLOOKUP(A131,'ESTOQUE SETEMBRO'!A:A,'ESTOQUE SETEMBRO'!F:F,,0))/2*1.2,"OVER",IF(F131&lt;=SUM(L131,_xlfn.XLOOKUP(A131,'ESTOQUE SETEMBRO'!A:A,'ESTOQUE SETEMBRO'!F:F,,0))/2*1.1,"IDEAL","OUT"))</f>
        <v>OVER</v>
      </c>
      <c r="N131" t="str">
        <f>IF('ESTOQUE SETEMBRO'!$E131&gt;=0,"setembro","sem abastecimento")</f>
        <v>setembro</v>
      </c>
      <c r="O131" s="15">
        <v>45536</v>
      </c>
    </row>
    <row r="132" spans="1:15">
      <c r="A132" s="5" t="s">
        <v>134</v>
      </c>
      <c r="B132" s="6" t="s">
        <v>1149</v>
      </c>
      <c r="C132" s="1">
        <f t="shared" si="4"/>
        <v>21.63</v>
      </c>
      <c r="D132" s="1">
        <v>33</v>
      </c>
      <c r="E132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132" s="1">
        <f t="shared" si="5"/>
        <v>198</v>
      </c>
      <c r="G132" s="1">
        <v>26.400000000000002</v>
      </c>
      <c r="H132">
        <v>24</v>
      </c>
      <c r="I132" t="s">
        <v>1128</v>
      </c>
      <c r="J132" s="1">
        <f>Tabela1[[#This Row],[ESTOQUE_INICIAL]]*Tabela1[[#This Row],[CUSTO_UNITARIO_M-1]]+Tabela1[[#This Row],[ABASTECIMENTO]]*Tabela1[[#This Row],[CUSTO_UNITARIO_M0]]</f>
        <v>4831.2</v>
      </c>
      <c r="K132" s="1">
        <f>_xlfn.XLOOKUP(A132,MEDIDAS!A:A,MEDIDAS!B:B,"0",0)*5</f>
        <v>5</v>
      </c>
      <c r="L132" s="1">
        <f>SUM(K132,(_xlfn.XLOOKUP(A132,MEDIDAS!A:A,MEDIDAS!B:B,"0",0)*5))</f>
        <v>10</v>
      </c>
      <c r="M132" s="1" t="str">
        <f>IF(F132&gt;=SUM(L132,_xlfn.XLOOKUP(A132,'ESTOQUE SETEMBRO'!A:A,'ESTOQUE SETEMBRO'!F:F,,0))/2*1.2,"OVER",IF(F132&lt;=SUM(L132,_xlfn.XLOOKUP(A132,'ESTOQUE SETEMBRO'!A:A,'ESTOQUE SETEMBRO'!F:F,,0))/2*1.1,"IDEAL","OUT"))</f>
        <v>OVER</v>
      </c>
      <c r="N132" t="str">
        <f>IF('ESTOQUE SETEMBRO'!$E132&gt;=0,"setembro","sem abastecimento")</f>
        <v>setembro</v>
      </c>
      <c r="O132" s="15">
        <v>45536</v>
      </c>
    </row>
    <row r="133" spans="1:15">
      <c r="A133" s="5" t="s">
        <v>135</v>
      </c>
      <c r="B133" s="6" t="s">
        <v>1149</v>
      </c>
      <c r="C133" s="1">
        <f t="shared" si="4"/>
        <v>21.63</v>
      </c>
      <c r="D133" s="1">
        <v>46.2</v>
      </c>
      <c r="E133" s="1">
        <f>IF(Tabela1[[#This Row],[ESTOQUE_INICIAL]]&gt;=150,Tabela1[[#This Row],[ESTOQUE_INICIAL]]*0,IF(Tabela1[[#This Row],[ESTOQUE_INICIAL]]=0,SUM(Tabela1[[#This Row],[ESTOQUE_INICIAL]],150),Tabela1[[#This Row],[ESTOQUE_INICIAL]]*5))</f>
        <v>231</v>
      </c>
      <c r="F133" s="1">
        <f t="shared" si="5"/>
        <v>277.2</v>
      </c>
      <c r="G133" s="1">
        <v>26.400000000000002</v>
      </c>
      <c r="H133">
        <v>24</v>
      </c>
      <c r="I133" t="s">
        <v>1128</v>
      </c>
      <c r="J133" s="1">
        <f>Tabela1[[#This Row],[ESTOQUE_INICIAL]]*Tabela1[[#This Row],[CUSTO_UNITARIO_M-1]]+Tabela1[[#This Row],[ABASTECIMENTO]]*Tabela1[[#This Row],[CUSTO_UNITARIO_M0]]</f>
        <v>6763.68</v>
      </c>
      <c r="K133" s="1">
        <f>_xlfn.XLOOKUP(A133,MEDIDAS!A:A,MEDIDAS!B:B,"0",0)*5</f>
        <v>7</v>
      </c>
      <c r="L133" s="1">
        <f>SUM(K133,(_xlfn.XLOOKUP(A133,MEDIDAS!A:A,MEDIDAS!B:B,"0",0)*5))</f>
        <v>14</v>
      </c>
      <c r="M133" s="1" t="str">
        <f>IF(F133&gt;=SUM(L133,_xlfn.XLOOKUP(A133,'ESTOQUE SETEMBRO'!A:A,'ESTOQUE SETEMBRO'!F:F,,0))/2*1.2,"OVER",IF(F133&lt;=SUM(L133,_xlfn.XLOOKUP(A133,'ESTOQUE SETEMBRO'!A:A,'ESTOQUE SETEMBRO'!F:F,,0))/2*1.1,"IDEAL","OUT"))</f>
        <v>OVER</v>
      </c>
      <c r="N133" t="str">
        <f>IF('ESTOQUE SETEMBRO'!$E133&gt;=0,"setembro","sem abastecimento")</f>
        <v>setembro</v>
      </c>
      <c r="O133" s="15">
        <v>45536</v>
      </c>
    </row>
    <row r="134" spans="1:15">
      <c r="A134" s="5" t="s">
        <v>136</v>
      </c>
      <c r="B134" s="6" t="s">
        <v>1149</v>
      </c>
      <c r="C134" s="1">
        <f t="shared" si="4"/>
        <v>21.63</v>
      </c>
      <c r="D134" s="1">
        <v>18.700000000000003</v>
      </c>
      <c r="E134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134" s="1">
        <f t="shared" si="5"/>
        <v>112.20000000000002</v>
      </c>
      <c r="G134" s="1">
        <v>26.400000000000002</v>
      </c>
      <c r="H134">
        <v>24</v>
      </c>
      <c r="I134" t="s">
        <v>1128</v>
      </c>
      <c r="J134" s="1">
        <f>Tabela1[[#This Row],[ESTOQUE_INICIAL]]*Tabela1[[#This Row],[CUSTO_UNITARIO_M-1]]+Tabela1[[#This Row],[ABASTECIMENTO]]*Tabela1[[#This Row],[CUSTO_UNITARIO_M0]]</f>
        <v>2737.6800000000007</v>
      </c>
      <c r="K134" s="1">
        <f>_xlfn.XLOOKUP(A134,MEDIDAS!A:A,MEDIDAS!B:B,"0",0)*5</f>
        <v>2.833333333333333</v>
      </c>
      <c r="L134" s="1">
        <f>SUM(K134,(_xlfn.XLOOKUP(A134,MEDIDAS!A:A,MEDIDAS!B:B,"0",0)*5))</f>
        <v>5.6666666666666661</v>
      </c>
      <c r="M134" s="1" t="str">
        <f>IF(F134&gt;=SUM(L134,_xlfn.XLOOKUP(A134,'ESTOQUE SETEMBRO'!A:A,'ESTOQUE SETEMBRO'!F:F,,0))/2*1.2,"OVER",IF(F134&lt;=SUM(L134,_xlfn.XLOOKUP(A134,'ESTOQUE SETEMBRO'!A:A,'ESTOQUE SETEMBRO'!F:F,,0))/2*1.1,"IDEAL","OUT"))</f>
        <v>OVER</v>
      </c>
      <c r="N134" t="str">
        <f>IF('ESTOQUE SETEMBRO'!$E134&gt;=0,"setembro","sem abastecimento")</f>
        <v>setembro</v>
      </c>
      <c r="O134" s="15">
        <v>45536</v>
      </c>
    </row>
    <row r="135" spans="1:15">
      <c r="A135" s="5" t="s">
        <v>137</v>
      </c>
      <c r="B135" s="6" t="s">
        <v>1149</v>
      </c>
      <c r="C135" s="1">
        <f t="shared" si="4"/>
        <v>21.63</v>
      </c>
      <c r="D135" s="1">
        <v>20.900000000000002</v>
      </c>
      <c r="E135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135" s="1">
        <f t="shared" si="5"/>
        <v>125.40000000000002</v>
      </c>
      <c r="G135" s="1">
        <v>26.400000000000002</v>
      </c>
      <c r="H135">
        <v>24</v>
      </c>
      <c r="I135" t="s">
        <v>1128</v>
      </c>
      <c r="J135" s="1">
        <f>Tabela1[[#This Row],[ESTOQUE_INICIAL]]*Tabela1[[#This Row],[CUSTO_UNITARIO_M-1]]+Tabela1[[#This Row],[ABASTECIMENTO]]*Tabela1[[#This Row],[CUSTO_UNITARIO_M0]]</f>
        <v>3059.7600000000007</v>
      </c>
      <c r="K135" s="1">
        <f>_xlfn.XLOOKUP(A135,MEDIDAS!A:A,MEDIDAS!B:B,"0",0)*5</f>
        <v>3.1666666666666665</v>
      </c>
      <c r="L135" s="1">
        <f>SUM(K135,(_xlfn.XLOOKUP(A135,MEDIDAS!A:A,MEDIDAS!B:B,"0",0)*5))</f>
        <v>6.333333333333333</v>
      </c>
      <c r="M135" s="1" t="str">
        <f>IF(F135&gt;=SUM(L135,_xlfn.XLOOKUP(A135,'ESTOQUE SETEMBRO'!A:A,'ESTOQUE SETEMBRO'!F:F,,0))/2*1.2,"OVER",IF(F135&lt;=SUM(L135,_xlfn.XLOOKUP(A135,'ESTOQUE SETEMBRO'!A:A,'ESTOQUE SETEMBRO'!F:F,,0))/2*1.1,"IDEAL","OUT"))</f>
        <v>OVER</v>
      </c>
      <c r="N135" t="str">
        <f>IF('ESTOQUE SETEMBRO'!$E135&gt;=0,"setembro","sem abastecimento")</f>
        <v>setembro</v>
      </c>
      <c r="O135" s="15">
        <v>45536</v>
      </c>
    </row>
    <row r="136" spans="1:15">
      <c r="A136" s="5" t="s">
        <v>138</v>
      </c>
      <c r="B136" s="6" t="s">
        <v>1149</v>
      </c>
      <c r="C136" s="1">
        <f t="shared" si="4"/>
        <v>21.63</v>
      </c>
      <c r="D136" s="1">
        <v>22</v>
      </c>
      <c r="E136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136" s="1">
        <f t="shared" si="5"/>
        <v>132</v>
      </c>
      <c r="G136" s="1">
        <v>26.400000000000002</v>
      </c>
      <c r="H136">
        <v>24</v>
      </c>
      <c r="I136" t="s">
        <v>1128</v>
      </c>
      <c r="J136" s="1">
        <f>Tabela1[[#This Row],[ESTOQUE_INICIAL]]*Tabela1[[#This Row],[CUSTO_UNITARIO_M-1]]+Tabela1[[#This Row],[ABASTECIMENTO]]*Tabela1[[#This Row],[CUSTO_UNITARIO_M0]]</f>
        <v>3220.8</v>
      </c>
      <c r="K136" s="1">
        <f>_xlfn.XLOOKUP(A136,MEDIDAS!A:A,MEDIDAS!B:B,"0",0)*5</f>
        <v>3.333333333333333</v>
      </c>
      <c r="L136" s="1">
        <f>SUM(K136,(_xlfn.XLOOKUP(A136,MEDIDAS!A:A,MEDIDAS!B:B,"0",0)*5))</f>
        <v>6.6666666666666661</v>
      </c>
      <c r="M136" s="1" t="str">
        <f>IF(F136&gt;=SUM(L136,_xlfn.XLOOKUP(A136,'ESTOQUE SETEMBRO'!A:A,'ESTOQUE SETEMBRO'!F:F,,0))/2*1.2,"OVER",IF(F136&lt;=SUM(L136,_xlfn.XLOOKUP(A136,'ESTOQUE SETEMBRO'!A:A,'ESTOQUE SETEMBRO'!F:F,,0))/2*1.1,"IDEAL","OUT"))</f>
        <v>OVER</v>
      </c>
      <c r="N136" t="str">
        <f>IF('ESTOQUE SETEMBRO'!$E136&gt;=0,"setembro","sem abastecimento")</f>
        <v>setembro</v>
      </c>
      <c r="O136" s="15">
        <v>45536</v>
      </c>
    </row>
    <row r="137" spans="1:15">
      <c r="A137" s="5" t="s">
        <v>154</v>
      </c>
      <c r="B137" s="6" t="s">
        <v>1149</v>
      </c>
      <c r="C137" s="1">
        <f t="shared" si="4"/>
        <v>21.63</v>
      </c>
      <c r="D137" s="1">
        <v>0</v>
      </c>
      <c r="E13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137" s="1">
        <f t="shared" si="5"/>
        <v>150</v>
      </c>
      <c r="G137" s="1">
        <v>26.400000000000002</v>
      </c>
      <c r="H137">
        <v>24</v>
      </c>
      <c r="I137" t="s">
        <v>1128</v>
      </c>
      <c r="J137" s="1">
        <f>Tabela1[[#This Row],[ESTOQUE_INICIAL]]*Tabela1[[#This Row],[CUSTO_UNITARIO_M-1]]+Tabela1[[#This Row],[ABASTECIMENTO]]*Tabela1[[#This Row],[CUSTO_UNITARIO_M0]]</f>
        <v>3600</v>
      </c>
      <c r="K137" s="1">
        <f>_xlfn.XLOOKUP(A137,MEDIDAS!A:A,MEDIDAS!B:B,"0",0)*5</f>
        <v>0</v>
      </c>
      <c r="L137" s="1">
        <f>SUM(K137,(_xlfn.XLOOKUP(A137,MEDIDAS!A:A,MEDIDAS!B:B,"0",0)*5))</f>
        <v>0</v>
      </c>
      <c r="M137" s="1" t="str">
        <f>IF(F137&gt;=SUM(L137,_xlfn.XLOOKUP(A137,'ESTOQUE SETEMBRO'!A:A,'ESTOQUE SETEMBRO'!F:F,,0))/2*1.2,"OVER",IF(F137&lt;=SUM(L137,_xlfn.XLOOKUP(A137,'ESTOQUE SETEMBRO'!A:A,'ESTOQUE SETEMBRO'!F:F,,0))/2*1.1,"IDEAL","OUT"))</f>
        <v>OVER</v>
      </c>
      <c r="N137" t="str">
        <f>IF('ESTOQUE SETEMBRO'!$E137&gt;=0,"setembro","sem abastecimento")</f>
        <v>setembro</v>
      </c>
      <c r="O137" s="15">
        <v>45536</v>
      </c>
    </row>
    <row r="138" spans="1:15">
      <c r="A138" s="5" t="s">
        <v>139</v>
      </c>
      <c r="B138" s="6" t="s">
        <v>1149</v>
      </c>
      <c r="C138" s="1">
        <f t="shared" si="4"/>
        <v>21.63</v>
      </c>
      <c r="D138" s="1">
        <v>12.100000000000001</v>
      </c>
      <c r="E138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138" s="1">
        <f t="shared" si="5"/>
        <v>72.600000000000009</v>
      </c>
      <c r="G138" s="1">
        <v>26.400000000000002</v>
      </c>
      <c r="H138">
        <v>24</v>
      </c>
      <c r="I138" t="s">
        <v>1128</v>
      </c>
      <c r="J138" s="1">
        <f>Tabela1[[#This Row],[ESTOQUE_INICIAL]]*Tabela1[[#This Row],[CUSTO_UNITARIO_M-1]]+Tabela1[[#This Row],[ABASTECIMENTO]]*Tabela1[[#This Row],[CUSTO_UNITARIO_M0]]</f>
        <v>1771.4400000000003</v>
      </c>
      <c r="K138" s="1">
        <f>_xlfn.XLOOKUP(A138,MEDIDAS!A:A,MEDIDAS!B:B,"0",0)*5</f>
        <v>1.8333333333333333</v>
      </c>
      <c r="L138" s="1">
        <f>SUM(K138,(_xlfn.XLOOKUP(A138,MEDIDAS!A:A,MEDIDAS!B:B,"0",0)*5))</f>
        <v>3.6666666666666665</v>
      </c>
      <c r="M138" s="1" t="str">
        <f>IF(F138&gt;=SUM(L138,_xlfn.XLOOKUP(A138,'ESTOQUE SETEMBRO'!A:A,'ESTOQUE SETEMBRO'!F:F,,0))/2*1.2,"OVER",IF(F138&lt;=SUM(L138,_xlfn.XLOOKUP(A138,'ESTOQUE SETEMBRO'!A:A,'ESTOQUE SETEMBRO'!F:F,,0))/2*1.1,"IDEAL","OUT"))</f>
        <v>OVER</v>
      </c>
      <c r="N138" t="str">
        <f>IF('ESTOQUE SETEMBRO'!$E138&gt;=0,"setembro","sem abastecimento")</f>
        <v>setembro</v>
      </c>
      <c r="O138" s="15">
        <v>45536</v>
      </c>
    </row>
    <row r="139" spans="1:15">
      <c r="A139" s="5" t="s">
        <v>140</v>
      </c>
      <c r="B139" s="6" t="s">
        <v>1149</v>
      </c>
      <c r="C139" s="1">
        <f t="shared" si="4"/>
        <v>21.63</v>
      </c>
      <c r="D139" s="1">
        <v>14.3</v>
      </c>
      <c r="E139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139" s="1">
        <f t="shared" si="5"/>
        <v>85.8</v>
      </c>
      <c r="G139" s="1">
        <v>26.400000000000002</v>
      </c>
      <c r="H139">
        <v>24</v>
      </c>
      <c r="I139" t="s">
        <v>1128</v>
      </c>
      <c r="J139" s="1">
        <f>Tabela1[[#This Row],[ESTOQUE_INICIAL]]*Tabela1[[#This Row],[CUSTO_UNITARIO_M-1]]+Tabela1[[#This Row],[ABASTECIMENTO]]*Tabela1[[#This Row],[CUSTO_UNITARIO_M0]]</f>
        <v>2093.52</v>
      </c>
      <c r="K139" s="1">
        <f>_xlfn.XLOOKUP(A139,MEDIDAS!A:A,MEDIDAS!B:B,"0",0)*5</f>
        <v>2.166666666666667</v>
      </c>
      <c r="L139" s="1">
        <f>SUM(K139,(_xlfn.XLOOKUP(A139,MEDIDAS!A:A,MEDIDAS!B:B,"0",0)*5))</f>
        <v>4.3333333333333339</v>
      </c>
      <c r="M139" s="1" t="str">
        <f>IF(F139&gt;=SUM(L139,_xlfn.XLOOKUP(A139,'ESTOQUE SETEMBRO'!A:A,'ESTOQUE SETEMBRO'!F:F,,0))/2*1.2,"OVER",IF(F139&lt;=SUM(L139,_xlfn.XLOOKUP(A139,'ESTOQUE SETEMBRO'!A:A,'ESTOQUE SETEMBRO'!F:F,,0))/2*1.1,"IDEAL","OUT"))</f>
        <v>OVER</v>
      </c>
      <c r="N139" t="str">
        <f>IF('ESTOQUE SETEMBRO'!$E139&gt;=0,"setembro","sem abastecimento")</f>
        <v>setembro</v>
      </c>
      <c r="O139" s="15">
        <v>45536</v>
      </c>
    </row>
    <row r="140" spans="1:15">
      <c r="A140" s="5" t="s">
        <v>141</v>
      </c>
      <c r="B140" s="6" t="s">
        <v>1149</v>
      </c>
      <c r="C140" s="1">
        <f t="shared" si="4"/>
        <v>21.63</v>
      </c>
      <c r="D140" s="1">
        <v>38.5</v>
      </c>
      <c r="E140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140" s="1">
        <f t="shared" si="5"/>
        <v>231</v>
      </c>
      <c r="G140" s="1">
        <v>26.400000000000002</v>
      </c>
      <c r="H140">
        <v>24</v>
      </c>
      <c r="I140" t="s">
        <v>1128</v>
      </c>
      <c r="J140" s="1">
        <f>Tabela1[[#This Row],[ESTOQUE_INICIAL]]*Tabela1[[#This Row],[CUSTO_UNITARIO_M-1]]+Tabela1[[#This Row],[ABASTECIMENTO]]*Tabela1[[#This Row],[CUSTO_UNITARIO_M0]]</f>
        <v>5636.4</v>
      </c>
      <c r="K140" s="1">
        <f>_xlfn.XLOOKUP(A140,MEDIDAS!A:A,MEDIDAS!B:B,"0",0)*5</f>
        <v>5.8333333333333339</v>
      </c>
      <c r="L140" s="1">
        <f>SUM(K140,(_xlfn.XLOOKUP(A140,MEDIDAS!A:A,MEDIDAS!B:B,"0",0)*5))</f>
        <v>11.666666666666668</v>
      </c>
      <c r="M140" s="1" t="str">
        <f>IF(F140&gt;=SUM(L140,_xlfn.XLOOKUP(A140,'ESTOQUE SETEMBRO'!A:A,'ESTOQUE SETEMBRO'!F:F,,0))/2*1.2,"OVER",IF(F140&lt;=SUM(L140,_xlfn.XLOOKUP(A140,'ESTOQUE SETEMBRO'!A:A,'ESTOQUE SETEMBRO'!F:F,,0))/2*1.1,"IDEAL","OUT"))</f>
        <v>OVER</v>
      </c>
      <c r="N140" t="str">
        <f>IF('ESTOQUE SETEMBRO'!$E140&gt;=0,"setembro","sem abastecimento")</f>
        <v>setembro</v>
      </c>
      <c r="O140" s="15">
        <v>45536</v>
      </c>
    </row>
    <row r="141" spans="1:15">
      <c r="A141" s="5" t="s">
        <v>142</v>
      </c>
      <c r="B141" s="6" t="s">
        <v>1149</v>
      </c>
      <c r="C141" s="1">
        <f t="shared" si="4"/>
        <v>21.63</v>
      </c>
      <c r="D141" s="1">
        <v>17.600000000000001</v>
      </c>
      <c r="E141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141" s="1">
        <f t="shared" si="5"/>
        <v>105.6</v>
      </c>
      <c r="G141" s="1">
        <v>26.400000000000002</v>
      </c>
      <c r="H141">
        <v>24</v>
      </c>
      <c r="I141" t="s">
        <v>1128</v>
      </c>
      <c r="J141" s="1">
        <f>Tabela1[[#This Row],[ESTOQUE_INICIAL]]*Tabela1[[#This Row],[CUSTO_UNITARIO_M-1]]+Tabela1[[#This Row],[ABASTECIMENTO]]*Tabela1[[#This Row],[CUSTO_UNITARIO_M0]]</f>
        <v>2576.6400000000003</v>
      </c>
      <c r="K141" s="1">
        <f>_xlfn.XLOOKUP(A141,MEDIDAS!A:A,MEDIDAS!B:B,"0",0)*5</f>
        <v>2.6666666666666665</v>
      </c>
      <c r="L141" s="1">
        <f>SUM(K141,(_xlfn.XLOOKUP(A141,MEDIDAS!A:A,MEDIDAS!B:B,"0",0)*5))</f>
        <v>5.333333333333333</v>
      </c>
      <c r="M141" s="1" t="str">
        <f>IF(F141&gt;=SUM(L141,_xlfn.XLOOKUP(A141,'ESTOQUE SETEMBRO'!A:A,'ESTOQUE SETEMBRO'!F:F,,0))/2*1.2,"OVER",IF(F141&lt;=SUM(L141,_xlfn.XLOOKUP(A141,'ESTOQUE SETEMBRO'!A:A,'ESTOQUE SETEMBRO'!F:F,,0))/2*1.1,"IDEAL","OUT"))</f>
        <v>OVER</v>
      </c>
      <c r="N141" t="str">
        <f>IF('ESTOQUE SETEMBRO'!$E141&gt;=0,"setembro","sem abastecimento")</f>
        <v>setembro</v>
      </c>
      <c r="O141" s="15">
        <v>45536</v>
      </c>
    </row>
    <row r="142" spans="1:15">
      <c r="A142" s="5" t="s">
        <v>144</v>
      </c>
      <c r="B142" s="6" t="s">
        <v>1150</v>
      </c>
      <c r="C142" s="1">
        <f t="shared" si="4"/>
        <v>21.63</v>
      </c>
      <c r="D142" s="1">
        <v>34.1</v>
      </c>
      <c r="E142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142" s="1">
        <f t="shared" si="5"/>
        <v>204.6</v>
      </c>
      <c r="G142" s="1">
        <v>22</v>
      </c>
      <c r="H142">
        <v>20</v>
      </c>
      <c r="I142" t="s">
        <v>1138</v>
      </c>
      <c r="J142" s="1">
        <f>Tabela1[[#This Row],[ESTOQUE_INICIAL]]*Tabela1[[#This Row],[CUSTO_UNITARIO_M-1]]+Tabela1[[#This Row],[ABASTECIMENTO]]*Tabela1[[#This Row],[CUSTO_UNITARIO_M0]]</f>
        <v>4160.2</v>
      </c>
      <c r="K142" s="1">
        <f>_xlfn.XLOOKUP(A142,MEDIDAS!A:A,MEDIDAS!B:B,"0",0)*5</f>
        <v>5.166666666666667</v>
      </c>
      <c r="L142" s="1">
        <f>SUM(K142,(_xlfn.XLOOKUP(A142,MEDIDAS!A:A,MEDIDAS!B:B,"0",0)*5))</f>
        <v>10.333333333333334</v>
      </c>
      <c r="M142" s="1" t="str">
        <f>IF(F142&gt;=SUM(L142,_xlfn.XLOOKUP(A142,'ESTOQUE SETEMBRO'!A:A,'ESTOQUE SETEMBRO'!F:F,,0))/2*1.2,"OVER",IF(F142&lt;=SUM(L142,_xlfn.XLOOKUP(A142,'ESTOQUE SETEMBRO'!A:A,'ESTOQUE SETEMBRO'!F:F,,0))/2*1.1,"IDEAL","OUT"))</f>
        <v>OVER</v>
      </c>
      <c r="N142" t="str">
        <f>IF('ESTOQUE SETEMBRO'!$E142&gt;=0,"setembro","sem abastecimento")</f>
        <v>setembro</v>
      </c>
      <c r="O142" s="15">
        <v>45536</v>
      </c>
    </row>
    <row r="143" spans="1:15">
      <c r="A143" s="5" t="s">
        <v>145</v>
      </c>
      <c r="B143" s="6" t="s">
        <v>1150</v>
      </c>
      <c r="C143" s="1">
        <f t="shared" si="4"/>
        <v>21.63</v>
      </c>
      <c r="D143" s="1">
        <v>25.3</v>
      </c>
      <c r="E143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43" s="1">
        <f t="shared" si="5"/>
        <v>151.80000000000001</v>
      </c>
      <c r="G143" s="1">
        <v>22</v>
      </c>
      <c r="H143">
        <v>20</v>
      </c>
      <c r="I143" t="s">
        <v>1138</v>
      </c>
      <c r="J143" s="1">
        <f>Tabela1[[#This Row],[ESTOQUE_INICIAL]]*Tabela1[[#This Row],[CUSTO_UNITARIO_M-1]]+Tabela1[[#This Row],[ABASTECIMENTO]]*Tabela1[[#This Row],[CUSTO_UNITARIO_M0]]</f>
        <v>3086.6</v>
      </c>
      <c r="K143" s="1">
        <f>_xlfn.XLOOKUP(A143,MEDIDAS!A:A,MEDIDAS!B:B,"0",0)*5</f>
        <v>3.8333333333333335</v>
      </c>
      <c r="L143" s="1">
        <f>SUM(K143,(_xlfn.XLOOKUP(A143,MEDIDAS!A:A,MEDIDAS!B:B,"0",0)*5))</f>
        <v>7.666666666666667</v>
      </c>
      <c r="M143" s="1" t="str">
        <f>IF(F143&gt;=SUM(L143,_xlfn.XLOOKUP(A143,'ESTOQUE SETEMBRO'!A:A,'ESTOQUE SETEMBRO'!F:F,,0))/2*1.2,"OVER",IF(F143&lt;=SUM(L143,_xlfn.XLOOKUP(A143,'ESTOQUE SETEMBRO'!A:A,'ESTOQUE SETEMBRO'!F:F,,0))/2*1.1,"IDEAL","OUT"))</f>
        <v>OVER</v>
      </c>
      <c r="N143" t="str">
        <f>IF('ESTOQUE SETEMBRO'!$E143&gt;=0,"setembro","sem abastecimento")</f>
        <v>setembro</v>
      </c>
      <c r="O143" s="15">
        <v>45536</v>
      </c>
    </row>
    <row r="144" spans="1:15">
      <c r="A144" s="5" t="s">
        <v>146</v>
      </c>
      <c r="B144" s="6" t="s">
        <v>1150</v>
      </c>
      <c r="C144" s="1">
        <f t="shared" si="4"/>
        <v>21.63</v>
      </c>
      <c r="D144" s="1">
        <v>19.8</v>
      </c>
      <c r="E144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144" s="1">
        <f t="shared" si="5"/>
        <v>118.8</v>
      </c>
      <c r="G144" s="1">
        <v>22</v>
      </c>
      <c r="H144">
        <v>20</v>
      </c>
      <c r="I144" t="s">
        <v>1138</v>
      </c>
      <c r="J144" s="1">
        <f>Tabela1[[#This Row],[ESTOQUE_INICIAL]]*Tabela1[[#This Row],[CUSTO_UNITARIO_M-1]]+Tabela1[[#This Row],[ABASTECIMENTO]]*Tabela1[[#This Row],[CUSTO_UNITARIO_M0]]</f>
        <v>2415.6</v>
      </c>
      <c r="K144" s="1">
        <f>_xlfn.XLOOKUP(A144,MEDIDAS!A:A,MEDIDAS!B:B,"0",0)*5</f>
        <v>3</v>
      </c>
      <c r="L144" s="1">
        <f>SUM(K144,(_xlfn.XLOOKUP(A144,MEDIDAS!A:A,MEDIDAS!B:B,"0",0)*5))</f>
        <v>6</v>
      </c>
      <c r="M144" s="1" t="str">
        <f>IF(F144&gt;=SUM(L144,_xlfn.XLOOKUP(A144,'ESTOQUE SETEMBRO'!A:A,'ESTOQUE SETEMBRO'!F:F,,0))/2*1.2,"OVER",IF(F144&lt;=SUM(L144,_xlfn.XLOOKUP(A144,'ESTOQUE SETEMBRO'!A:A,'ESTOQUE SETEMBRO'!F:F,,0))/2*1.1,"IDEAL","OUT"))</f>
        <v>OVER</v>
      </c>
      <c r="N144" t="str">
        <f>IF('ESTOQUE SETEMBRO'!$E144&gt;=0,"setembro","sem abastecimento")</f>
        <v>setembro</v>
      </c>
      <c r="O144" s="15">
        <v>45536</v>
      </c>
    </row>
    <row r="145" spans="1:15">
      <c r="A145" s="5" t="s">
        <v>147</v>
      </c>
      <c r="B145" s="6" t="s">
        <v>1150</v>
      </c>
      <c r="C145" s="1">
        <f t="shared" si="4"/>
        <v>21.63</v>
      </c>
      <c r="D145" s="1">
        <v>27.500000000000004</v>
      </c>
      <c r="E145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145" s="1">
        <f t="shared" si="5"/>
        <v>165.00000000000003</v>
      </c>
      <c r="G145" s="1">
        <v>22</v>
      </c>
      <c r="H145">
        <v>20</v>
      </c>
      <c r="I145" t="s">
        <v>1138</v>
      </c>
      <c r="J145" s="1">
        <f>Tabela1[[#This Row],[ESTOQUE_INICIAL]]*Tabela1[[#This Row],[CUSTO_UNITARIO_M-1]]+Tabela1[[#This Row],[ABASTECIMENTO]]*Tabela1[[#This Row],[CUSTO_UNITARIO_M0]]</f>
        <v>3355.0000000000005</v>
      </c>
      <c r="K145" s="1">
        <f>_xlfn.XLOOKUP(A145,MEDIDAS!A:A,MEDIDAS!B:B,"0",0)*5</f>
        <v>4.166666666666667</v>
      </c>
      <c r="L145" s="1">
        <f>SUM(K145,(_xlfn.XLOOKUP(A145,MEDIDAS!A:A,MEDIDAS!B:B,"0",0)*5))</f>
        <v>8.3333333333333339</v>
      </c>
      <c r="M145" s="1" t="str">
        <f>IF(F145&gt;=SUM(L145,_xlfn.XLOOKUP(A145,'ESTOQUE SETEMBRO'!A:A,'ESTOQUE SETEMBRO'!F:F,,0))/2*1.2,"OVER",IF(F145&lt;=SUM(L145,_xlfn.XLOOKUP(A145,'ESTOQUE SETEMBRO'!A:A,'ESTOQUE SETEMBRO'!F:F,,0))/2*1.1,"IDEAL","OUT"))</f>
        <v>OVER</v>
      </c>
      <c r="N145" t="str">
        <f>IF('ESTOQUE SETEMBRO'!$E145&gt;=0,"setembro","sem abastecimento")</f>
        <v>setembro</v>
      </c>
      <c r="O145" s="15">
        <v>45536</v>
      </c>
    </row>
    <row r="146" spans="1:15">
      <c r="A146" s="5" t="s">
        <v>148</v>
      </c>
      <c r="B146" s="6" t="s">
        <v>1150</v>
      </c>
      <c r="C146" s="1">
        <f t="shared" si="4"/>
        <v>21.63</v>
      </c>
      <c r="D146" s="1">
        <v>18.700000000000003</v>
      </c>
      <c r="E146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146" s="1">
        <f t="shared" si="5"/>
        <v>112.20000000000002</v>
      </c>
      <c r="G146" s="1">
        <v>22</v>
      </c>
      <c r="H146">
        <v>20</v>
      </c>
      <c r="I146" t="s">
        <v>1138</v>
      </c>
      <c r="J146" s="1">
        <f>Tabela1[[#This Row],[ESTOQUE_INICIAL]]*Tabela1[[#This Row],[CUSTO_UNITARIO_M-1]]+Tabela1[[#This Row],[ABASTECIMENTO]]*Tabela1[[#This Row],[CUSTO_UNITARIO_M0]]</f>
        <v>2281.4000000000005</v>
      </c>
      <c r="K146" s="1">
        <f>_xlfn.XLOOKUP(A146,MEDIDAS!A:A,MEDIDAS!B:B,"0",0)*5</f>
        <v>2.833333333333333</v>
      </c>
      <c r="L146" s="1">
        <f>SUM(K146,(_xlfn.XLOOKUP(A146,MEDIDAS!A:A,MEDIDAS!B:B,"0",0)*5))</f>
        <v>5.6666666666666661</v>
      </c>
      <c r="M146" s="1" t="str">
        <f>IF(F146&gt;=SUM(L146,_xlfn.XLOOKUP(A146,'ESTOQUE SETEMBRO'!A:A,'ESTOQUE SETEMBRO'!F:F,,0))/2*1.2,"OVER",IF(F146&lt;=SUM(L146,_xlfn.XLOOKUP(A146,'ESTOQUE SETEMBRO'!A:A,'ESTOQUE SETEMBRO'!F:F,,0))/2*1.1,"IDEAL","OUT"))</f>
        <v>OVER</v>
      </c>
      <c r="N146" t="str">
        <f>IF('ESTOQUE SETEMBRO'!$E146&gt;=0,"setembro","sem abastecimento")</f>
        <v>setembro</v>
      </c>
      <c r="O146" s="15">
        <v>45536</v>
      </c>
    </row>
    <row r="147" spans="1:15">
      <c r="A147" s="5" t="s">
        <v>165</v>
      </c>
      <c r="B147" s="6" t="s">
        <v>1150</v>
      </c>
      <c r="C147" s="1">
        <f t="shared" si="4"/>
        <v>21.63</v>
      </c>
      <c r="D147" s="1">
        <v>0</v>
      </c>
      <c r="E14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147" s="1">
        <f t="shared" si="5"/>
        <v>150</v>
      </c>
      <c r="G147" s="1">
        <v>22</v>
      </c>
      <c r="H147">
        <v>20</v>
      </c>
      <c r="I147" t="s">
        <v>1138</v>
      </c>
      <c r="J147" s="1">
        <f>Tabela1[[#This Row],[ESTOQUE_INICIAL]]*Tabela1[[#This Row],[CUSTO_UNITARIO_M-1]]+Tabela1[[#This Row],[ABASTECIMENTO]]*Tabela1[[#This Row],[CUSTO_UNITARIO_M0]]</f>
        <v>3000</v>
      </c>
      <c r="K147" s="1">
        <f>_xlfn.XLOOKUP(A147,MEDIDAS!A:A,MEDIDAS!B:B,"0",0)*5</f>
        <v>0</v>
      </c>
      <c r="L147" s="1">
        <f>SUM(K147,(_xlfn.XLOOKUP(A147,MEDIDAS!A:A,MEDIDAS!B:B,"0",0)*5))</f>
        <v>0</v>
      </c>
      <c r="M147" s="1" t="str">
        <f>IF(F147&gt;=SUM(L147,_xlfn.XLOOKUP(A147,'ESTOQUE SETEMBRO'!A:A,'ESTOQUE SETEMBRO'!F:F,,0))/2*1.2,"OVER",IF(F147&lt;=SUM(L147,_xlfn.XLOOKUP(A147,'ESTOQUE SETEMBRO'!A:A,'ESTOQUE SETEMBRO'!F:F,,0))/2*1.1,"IDEAL","OUT"))</f>
        <v>OVER</v>
      </c>
      <c r="N147" t="str">
        <f>IF('ESTOQUE SETEMBRO'!$E147&gt;=0,"setembro","sem abastecimento")</f>
        <v>setembro</v>
      </c>
      <c r="O147" s="15">
        <v>45536</v>
      </c>
    </row>
    <row r="148" spans="1:15">
      <c r="A148" s="5" t="s">
        <v>149</v>
      </c>
      <c r="B148" s="6" t="s">
        <v>1150</v>
      </c>
      <c r="C148" s="1">
        <f t="shared" si="4"/>
        <v>21.63</v>
      </c>
      <c r="D148" s="1">
        <v>16.5</v>
      </c>
      <c r="E148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148" s="1">
        <f t="shared" si="5"/>
        <v>99</v>
      </c>
      <c r="G148" s="1">
        <v>22</v>
      </c>
      <c r="H148">
        <v>20</v>
      </c>
      <c r="I148" t="s">
        <v>1138</v>
      </c>
      <c r="J148" s="1">
        <f>Tabela1[[#This Row],[ESTOQUE_INICIAL]]*Tabela1[[#This Row],[CUSTO_UNITARIO_M-1]]+Tabela1[[#This Row],[ABASTECIMENTO]]*Tabela1[[#This Row],[CUSTO_UNITARIO_M0]]</f>
        <v>2013</v>
      </c>
      <c r="K148" s="1">
        <f>_xlfn.XLOOKUP(A148,MEDIDAS!A:A,MEDIDAS!B:B,"0",0)*5</f>
        <v>2.5</v>
      </c>
      <c r="L148" s="1">
        <f>SUM(K148,(_xlfn.XLOOKUP(A148,MEDIDAS!A:A,MEDIDAS!B:B,"0",0)*5))</f>
        <v>5</v>
      </c>
      <c r="M148" s="1" t="str">
        <f>IF(F148&gt;=SUM(L148,_xlfn.XLOOKUP(A148,'ESTOQUE SETEMBRO'!A:A,'ESTOQUE SETEMBRO'!F:F,,0))/2*1.2,"OVER",IF(F148&lt;=SUM(L148,_xlfn.XLOOKUP(A148,'ESTOQUE SETEMBRO'!A:A,'ESTOQUE SETEMBRO'!F:F,,0))/2*1.1,"IDEAL","OUT"))</f>
        <v>OVER</v>
      </c>
      <c r="N148" t="str">
        <f>IF('ESTOQUE SETEMBRO'!$E148&gt;=0,"setembro","sem abastecimento")</f>
        <v>setembro</v>
      </c>
      <c r="O148" s="15">
        <v>45536</v>
      </c>
    </row>
    <row r="149" spans="1:15">
      <c r="A149" s="5" t="s">
        <v>150</v>
      </c>
      <c r="B149" s="6" t="s">
        <v>1150</v>
      </c>
      <c r="C149" s="1">
        <f t="shared" si="4"/>
        <v>21.63</v>
      </c>
      <c r="D149" s="1">
        <v>35.200000000000003</v>
      </c>
      <c r="E149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149" s="1">
        <f t="shared" si="5"/>
        <v>211.2</v>
      </c>
      <c r="G149" s="1">
        <v>22</v>
      </c>
      <c r="H149">
        <v>20</v>
      </c>
      <c r="I149" t="s">
        <v>1138</v>
      </c>
      <c r="J149" s="1">
        <f>Tabela1[[#This Row],[ESTOQUE_INICIAL]]*Tabela1[[#This Row],[CUSTO_UNITARIO_M-1]]+Tabela1[[#This Row],[ABASTECIMENTO]]*Tabela1[[#This Row],[CUSTO_UNITARIO_M0]]</f>
        <v>4294.3999999999996</v>
      </c>
      <c r="K149" s="1">
        <f>_xlfn.XLOOKUP(A149,MEDIDAS!A:A,MEDIDAS!B:B,"0",0)*5</f>
        <v>5.333333333333333</v>
      </c>
      <c r="L149" s="1">
        <f>SUM(K149,(_xlfn.XLOOKUP(A149,MEDIDAS!A:A,MEDIDAS!B:B,"0",0)*5))</f>
        <v>10.666666666666666</v>
      </c>
      <c r="M149" s="1" t="str">
        <f>IF(F149&gt;=SUM(L149,_xlfn.XLOOKUP(A149,'ESTOQUE SETEMBRO'!A:A,'ESTOQUE SETEMBRO'!F:F,,0))/2*1.2,"OVER",IF(F149&lt;=SUM(L149,_xlfn.XLOOKUP(A149,'ESTOQUE SETEMBRO'!A:A,'ESTOQUE SETEMBRO'!F:F,,0))/2*1.1,"IDEAL","OUT"))</f>
        <v>OVER</v>
      </c>
      <c r="N149" t="str">
        <f>IF('ESTOQUE SETEMBRO'!$E149&gt;=0,"setembro","sem abastecimento")</f>
        <v>setembro</v>
      </c>
      <c r="O149" s="15">
        <v>45536</v>
      </c>
    </row>
    <row r="150" spans="1:15">
      <c r="A150" s="5" t="s">
        <v>151</v>
      </c>
      <c r="B150" s="6" t="s">
        <v>1150</v>
      </c>
      <c r="C150" s="1">
        <f t="shared" si="4"/>
        <v>21.63</v>
      </c>
      <c r="D150" s="1">
        <v>29.700000000000003</v>
      </c>
      <c r="E150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150" s="1">
        <f t="shared" si="5"/>
        <v>178.2</v>
      </c>
      <c r="G150" s="1">
        <v>22</v>
      </c>
      <c r="H150">
        <v>20</v>
      </c>
      <c r="I150" t="s">
        <v>1138</v>
      </c>
      <c r="J150" s="1">
        <f>Tabela1[[#This Row],[ESTOQUE_INICIAL]]*Tabela1[[#This Row],[CUSTO_UNITARIO_M-1]]+Tabela1[[#This Row],[ABASTECIMENTO]]*Tabela1[[#This Row],[CUSTO_UNITARIO_M0]]</f>
        <v>3623.4</v>
      </c>
      <c r="K150" s="1">
        <f>_xlfn.XLOOKUP(A150,MEDIDAS!A:A,MEDIDAS!B:B,"0",0)*5</f>
        <v>4.5</v>
      </c>
      <c r="L150" s="1">
        <f>SUM(K150,(_xlfn.XLOOKUP(A150,MEDIDAS!A:A,MEDIDAS!B:B,"0",0)*5))</f>
        <v>9</v>
      </c>
      <c r="M150" s="1" t="str">
        <f>IF(F150&gt;=SUM(L150,_xlfn.XLOOKUP(A150,'ESTOQUE SETEMBRO'!A:A,'ESTOQUE SETEMBRO'!F:F,,0))/2*1.2,"OVER",IF(F150&lt;=SUM(L150,_xlfn.XLOOKUP(A150,'ESTOQUE SETEMBRO'!A:A,'ESTOQUE SETEMBRO'!F:F,,0))/2*1.1,"IDEAL","OUT"))</f>
        <v>OVER</v>
      </c>
      <c r="N150" t="str">
        <f>IF('ESTOQUE SETEMBRO'!$E150&gt;=0,"setembro","sem abastecimento")</f>
        <v>setembro</v>
      </c>
      <c r="O150" s="15">
        <v>45536</v>
      </c>
    </row>
    <row r="151" spans="1:15">
      <c r="A151" s="5" t="s">
        <v>152</v>
      </c>
      <c r="B151" s="6" t="s">
        <v>1150</v>
      </c>
      <c r="C151" s="1">
        <f t="shared" si="4"/>
        <v>21.63</v>
      </c>
      <c r="D151" s="1">
        <v>33</v>
      </c>
      <c r="E151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151" s="1">
        <f t="shared" si="5"/>
        <v>198</v>
      </c>
      <c r="G151" s="1">
        <v>22</v>
      </c>
      <c r="H151">
        <v>20</v>
      </c>
      <c r="I151" t="s">
        <v>1138</v>
      </c>
      <c r="J151" s="1">
        <f>Tabela1[[#This Row],[ESTOQUE_INICIAL]]*Tabela1[[#This Row],[CUSTO_UNITARIO_M-1]]+Tabela1[[#This Row],[ABASTECIMENTO]]*Tabela1[[#This Row],[CUSTO_UNITARIO_M0]]</f>
        <v>4026</v>
      </c>
      <c r="K151" s="1">
        <f>_xlfn.XLOOKUP(A151,MEDIDAS!A:A,MEDIDAS!B:B,"0",0)*5</f>
        <v>5</v>
      </c>
      <c r="L151" s="1">
        <f>SUM(K151,(_xlfn.XLOOKUP(A151,MEDIDAS!A:A,MEDIDAS!B:B,"0",0)*5))</f>
        <v>10</v>
      </c>
      <c r="M151" s="1" t="str">
        <f>IF(F151&gt;=SUM(L151,_xlfn.XLOOKUP(A151,'ESTOQUE SETEMBRO'!A:A,'ESTOQUE SETEMBRO'!F:F,,0))/2*1.2,"OVER",IF(F151&lt;=SUM(L151,_xlfn.XLOOKUP(A151,'ESTOQUE SETEMBRO'!A:A,'ESTOQUE SETEMBRO'!F:F,,0))/2*1.1,"IDEAL","OUT"))</f>
        <v>OVER</v>
      </c>
      <c r="N151" t="str">
        <f>IF('ESTOQUE SETEMBRO'!$E151&gt;=0,"setembro","sem abastecimento")</f>
        <v>setembro</v>
      </c>
      <c r="O151" s="15">
        <v>45536</v>
      </c>
    </row>
    <row r="152" spans="1:15">
      <c r="A152" s="5" t="s">
        <v>153</v>
      </c>
      <c r="B152" s="6" t="s">
        <v>1151</v>
      </c>
      <c r="C152" s="1">
        <f t="shared" si="4"/>
        <v>21.63</v>
      </c>
      <c r="D152" s="1">
        <v>5.5</v>
      </c>
      <c r="E152" s="1">
        <f>IF(Tabela1[[#This Row],[ESTOQUE_INICIAL]]&gt;=150,Tabela1[[#This Row],[ESTOQUE_INICIAL]]*0,IF(Tabela1[[#This Row],[ESTOQUE_INICIAL]]=0,SUM(Tabela1[[#This Row],[ESTOQUE_INICIAL]],150),Tabela1[[#This Row],[ESTOQUE_INICIAL]]*5))</f>
        <v>27.5</v>
      </c>
      <c r="F152" s="1">
        <f t="shared" si="5"/>
        <v>33</v>
      </c>
      <c r="G152" s="1">
        <v>55.000000000000007</v>
      </c>
      <c r="H152">
        <v>50</v>
      </c>
      <c r="I152" t="s">
        <v>1152</v>
      </c>
      <c r="J152" s="1">
        <f>Tabela1[[#This Row],[ESTOQUE_INICIAL]]*Tabela1[[#This Row],[CUSTO_UNITARIO_M-1]]+Tabela1[[#This Row],[ABASTECIMENTO]]*Tabela1[[#This Row],[CUSTO_UNITARIO_M0]]</f>
        <v>1677.5</v>
      </c>
      <c r="K152" s="1">
        <f>_xlfn.XLOOKUP(A152,MEDIDAS!A:A,MEDIDAS!B:B,"0",0)*5</f>
        <v>0.83333333333333326</v>
      </c>
      <c r="L152" s="1">
        <f>SUM(K152,(_xlfn.XLOOKUP(A152,MEDIDAS!A:A,MEDIDAS!B:B,"0",0)*5))</f>
        <v>1.6666666666666665</v>
      </c>
      <c r="M152" s="1" t="str">
        <f>IF(F152&gt;=SUM(L152,_xlfn.XLOOKUP(A152,'ESTOQUE SETEMBRO'!A:A,'ESTOQUE SETEMBRO'!F:F,,0))/2*1.2,"OVER",IF(F152&lt;=SUM(L152,_xlfn.XLOOKUP(A152,'ESTOQUE SETEMBRO'!A:A,'ESTOQUE SETEMBRO'!F:F,,0))/2*1.1,"IDEAL","OUT"))</f>
        <v>OVER</v>
      </c>
      <c r="N152" t="str">
        <f>IF('ESTOQUE SETEMBRO'!$E152&gt;=0,"setembro","sem abastecimento")</f>
        <v>setembro</v>
      </c>
      <c r="O152" s="15">
        <v>45536</v>
      </c>
    </row>
    <row r="153" spans="1:15">
      <c r="A153" s="5" t="s">
        <v>155</v>
      </c>
      <c r="B153" s="6" t="s">
        <v>1151</v>
      </c>
      <c r="C153" s="1">
        <f t="shared" si="4"/>
        <v>21.63</v>
      </c>
      <c r="D153" s="1">
        <v>25.3</v>
      </c>
      <c r="E153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53" s="1">
        <f t="shared" si="5"/>
        <v>151.80000000000001</v>
      </c>
      <c r="G153" s="1">
        <v>55.000000000000007</v>
      </c>
      <c r="H153">
        <v>50</v>
      </c>
      <c r="I153" t="s">
        <v>1152</v>
      </c>
      <c r="J153" s="1">
        <f>Tabela1[[#This Row],[ESTOQUE_INICIAL]]*Tabela1[[#This Row],[CUSTO_UNITARIO_M-1]]+Tabela1[[#This Row],[ABASTECIMENTO]]*Tabela1[[#This Row],[CUSTO_UNITARIO_M0]]</f>
        <v>7716.5</v>
      </c>
      <c r="K153" s="1">
        <f>_xlfn.XLOOKUP(A153,MEDIDAS!A:A,MEDIDAS!B:B,"0",0)*5</f>
        <v>3.8333333333333335</v>
      </c>
      <c r="L153" s="1">
        <f>SUM(K153,(_xlfn.XLOOKUP(A153,MEDIDAS!A:A,MEDIDAS!B:B,"0",0)*5))</f>
        <v>7.666666666666667</v>
      </c>
      <c r="M153" s="1" t="str">
        <f>IF(F153&gt;=SUM(L153,_xlfn.XLOOKUP(A153,'ESTOQUE SETEMBRO'!A:A,'ESTOQUE SETEMBRO'!F:F,,0))/2*1.2,"OVER",IF(F153&lt;=SUM(L153,_xlfn.XLOOKUP(A153,'ESTOQUE SETEMBRO'!A:A,'ESTOQUE SETEMBRO'!F:F,,0))/2*1.1,"IDEAL","OUT"))</f>
        <v>OVER</v>
      </c>
      <c r="N153" t="str">
        <f>IF('ESTOQUE SETEMBRO'!$E153&gt;=0,"setembro","sem abastecimento")</f>
        <v>setembro</v>
      </c>
      <c r="O153" s="15">
        <v>45536</v>
      </c>
    </row>
    <row r="154" spans="1:15">
      <c r="A154" s="5" t="s">
        <v>156</v>
      </c>
      <c r="B154" s="6" t="s">
        <v>1151</v>
      </c>
      <c r="C154" s="1">
        <f t="shared" si="4"/>
        <v>21.63</v>
      </c>
      <c r="D154" s="1">
        <v>15.400000000000002</v>
      </c>
      <c r="E154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154" s="1">
        <f t="shared" si="5"/>
        <v>92.40000000000002</v>
      </c>
      <c r="G154" s="1">
        <v>55.000000000000007</v>
      </c>
      <c r="H154">
        <v>50</v>
      </c>
      <c r="I154" t="s">
        <v>1152</v>
      </c>
      <c r="J154" s="1">
        <f>Tabela1[[#This Row],[ESTOQUE_INICIAL]]*Tabela1[[#This Row],[CUSTO_UNITARIO_M-1]]+Tabela1[[#This Row],[ABASTECIMENTO]]*Tabela1[[#This Row],[CUSTO_UNITARIO_M0]]</f>
        <v>4697.0000000000009</v>
      </c>
      <c r="K154" s="1">
        <f>_xlfn.XLOOKUP(A154,MEDIDAS!A:A,MEDIDAS!B:B,"0",0)*5</f>
        <v>2.3333333333333335</v>
      </c>
      <c r="L154" s="1">
        <f>SUM(K154,(_xlfn.XLOOKUP(A154,MEDIDAS!A:A,MEDIDAS!B:B,"0",0)*5))</f>
        <v>4.666666666666667</v>
      </c>
      <c r="M154" s="1" t="str">
        <f>IF(F154&gt;=SUM(L154,_xlfn.XLOOKUP(A154,'ESTOQUE SETEMBRO'!A:A,'ESTOQUE SETEMBRO'!F:F,,0))/2*1.2,"OVER",IF(F154&lt;=SUM(L154,_xlfn.XLOOKUP(A154,'ESTOQUE SETEMBRO'!A:A,'ESTOQUE SETEMBRO'!F:F,,0))/2*1.1,"IDEAL","OUT"))</f>
        <v>OVER</v>
      </c>
      <c r="N154" t="str">
        <f>IF('ESTOQUE SETEMBRO'!$E154&gt;=0,"setembro","sem abastecimento")</f>
        <v>setembro</v>
      </c>
      <c r="O154" s="15">
        <v>45536</v>
      </c>
    </row>
    <row r="155" spans="1:15">
      <c r="A155" s="5" t="s">
        <v>157</v>
      </c>
      <c r="B155" s="6" t="s">
        <v>1151</v>
      </c>
      <c r="C155" s="1">
        <f t="shared" si="4"/>
        <v>21.63</v>
      </c>
      <c r="D155" s="1">
        <v>27.500000000000004</v>
      </c>
      <c r="E155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155" s="1">
        <f t="shared" si="5"/>
        <v>165.00000000000003</v>
      </c>
      <c r="G155" s="1">
        <v>55.000000000000007</v>
      </c>
      <c r="H155">
        <v>50</v>
      </c>
      <c r="I155" t="s">
        <v>1152</v>
      </c>
      <c r="J155" s="1">
        <f>Tabela1[[#This Row],[ESTOQUE_INICIAL]]*Tabela1[[#This Row],[CUSTO_UNITARIO_M-1]]+Tabela1[[#This Row],[ABASTECIMENTO]]*Tabela1[[#This Row],[CUSTO_UNITARIO_M0]]</f>
        <v>8387.5000000000018</v>
      </c>
      <c r="K155" s="1">
        <f>_xlfn.XLOOKUP(A155,MEDIDAS!A:A,MEDIDAS!B:B,"0",0)*5</f>
        <v>4.166666666666667</v>
      </c>
      <c r="L155" s="1">
        <f>SUM(K155,(_xlfn.XLOOKUP(A155,MEDIDAS!A:A,MEDIDAS!B:B,"0",0)*5))</f>
        <v>8.3333333333333339</v>
      </c>
      <c r="M155" s="1" t="str">
        <f>IF(F155&gt;=SUM(L155,_xlfn.XLOOKUP(A155,'ESTOQUE SETEMBRO'!A:A,'ESTOQUE SETEMBRO'!F:F,,0))/2*1.2,"OVER",IF(F155&lt;=SUM(L155,_xlfn.XLOOKUP(A155,'ESTOQUE SETEMBRO'!A:A,'ESTOQUE SETEMBRO'!F:F,,0))/2*1.1,"IDEAL","OUT"))</f>
        <v>OVER</v>
      </c>
      <c r="N155" t="str">
        <f>IF('ESTOQUE SETEMBRO'!$E155&gt;=0,"setembro","sem abastecimento")</f>
        <v>setembro</v>
      </c>
      <c r="O155" s="15">
        <v>45536</v>
      </c>
    </row>
    <row r="156" spans="1:15">
      <c r="A156" s="5" t="s">
        <v>158</v>
      </c>
      <c r="B156" s="6" t="s">
        <v>1151</v>
      </c>
      <c r="C156" s="1">
        <f t="shared" si="4"/>
        <v>21.63</v>
      </c>
      <c r="D156" s="1">
        <v>25.3</v>
      </c>
      <c r="E156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56" s="1">
        <f t="shared" si="5"/>
        <v>151.80000000000001</v>
      </c>
      <c r="G156" s="1">
        <v>55.000000000000007</v>
      </c>
      <c r="H156">
        <v>50</v>
      </c>
      <c r="I156" t="s">
        <v>1152</v>
      </c>
      <c r="J156" s="1">
        <f>Tabela1[[#This Row],[ESTOQUE_INICIAL]]*Tabela1[[#This Row],[CUSTO_UNITARIO_M-1]]+Tabela1[[#This Row],[ABASTECIMENTO]]*Tabela1[[#This Row],[CUSTO_UNITARIO_M0]]</f>
        <v>7716.5</v>
      </c>
      <c r="K156" s="1">
        <f>_xlfn.XLOOKUP(A156,MEDIDAS!A:A,MEDIDAS!B:B,"0",0)*5</f>
        <v>3.8333333333333335</v>
      </c>
      <c r="L156" s="1">
        <f>SUM(K156,(_xlfn.XLOOKUP(A156,MEDIDAS!A:A,MEDIDAS!B:B,"0",0)*5))</f>
        <v>7.666666666666667</v>
      </c>
      <c r="M156" s="1" t="str">
        <f>IF(F156&gt;=SUM(L156,_xlfn.XLOOKUP(A156,'ESTOQUE SETEMBRO'!A:A,'ESTOQUE SETEMBRO'!F:F,,0))/2*1.2,"OVER",IF(F156&lt;=SUM(L156,_xlfn.XLOOKUP(A156,'ESTOQUE SETEMBRO'!A:A,'ESTOQUE SETEMBRO'!F:F,,0))/2*1.1,"IDEAL","OUT"))</f>
        <v>OVER</v>
      </c>
      <c r="N156" t="str">
        <f>IF('ESTOQUE SETEMBRO'!$E156&gt;=0,"setembro","sem abastecimento")</f>
        <v>setembro</v>
      </c>
      <c r="O156" s="15">
        <v>45536</v>
      </c>
    </row>
    <row r="157" spans="1:15">
      <c r="A157" s="5" t="s">
        <v>176</v>
      </c>
      <c r="B157" s="6" t="s">
        <v>1151</v>
      </c>
      <c r="C157" s="1">
        <f t="shared" si="4"/>
        <v>21.63</v>
      </c>
      <c r="D157" s="1">
        <v>0</v>
      </c>
      <c r="E15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157" s="1">
        <f t="shared" si="5"/>
        <v>150</v>
      </c>
      <c r="G157" s="1">
        <v>55.000000000000007</v>
      </c>
      <c r="H157">
        <v>50</v>
      </c>
      <c r="I157" t="s">
        <v>1152</v>
      </c>
      <c r="J157" s="1">
        <f>Tabela1[[#This Row],[ESTOQUE_INICIAL]]*Tabela1[[#This Row],[CUSTO_UNITARIO_M-1]]+Tabela1[[#This Row],[ABASTECIMENTO]]*Tabela1[[#This Row],[CUSTO_UNITARIO_M0]]</f>
        <v>7500</v>
      </c>
      <c r="K157" s="1">
        <f>_xlfn.XLOOKUP(A157,MEDIDAS!A:A,MEDIDAS!B:B,"0",0)*5</f>
        <v>0</v>
      </c>
      <c r="L157" s="1">
        <f>SUM(K157,(_xlfn.XLOOKUP(A157,MEDIDAS!A:A,MEDIDAS!B:B,"0",0)*5))</f>
        <v>0</v>
      </c>
      <c r="M157" s="1" t="str">
        <f>IF(F157&gt;=SUM(L157,_xlfn.XLOOKUP(A157,'ESTOQUE SETEMBRO'!A:A,'ESTOQUE SETEMBRO'!F:F,,0))/2*1.2,"OVER",IF(F157&lt;=SUM(L157,_xlfn.XLOOKUP(A157,'ESTOQUE SETEMBRO'!A:A,'ESTOQUE SETEMBRO'!F:F,,0))/2*1.1,"IDEAL","OUT"))</f>
        <v>OVER</v>
      </c>
      <c r="N157" t="str">
        <f>IF('ESTOQUE SETEMBRO'!$E157&gt;=0,"setembro","sem abastecimento")</f>
        <v>setembro</v>
      </c>
      <c r="O157" s="15">
        <v>45536</v>
      </c>
    </row>
    <row r="158" spans="1:15">
      <c r="A158" s="5" t="s">
        <v>159</v>
      </c>
      <c r="B158" s="6" t="s">
        <v>1151</v>
      </c>
      <c r="C158" s="1">
        <f t="shared" si="4"/>
        <v>21.63</v>
      </c>
      <c r="D158" s="1">
        <v>14.3</v>
      </c>
      <c r="E158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158" s="1">
        <f t="shared" si="5"/>
        <v>85.8</v>
      </c>
      <c r="G158" s="1">
        <v>55.000000000000007</v>
      </c>
      <c r="H158">
        <v>50</v>
      </c>
      <c r="I158" t="s">
        <v>1152</v>
      </c>
      <c r="J158" s="1">
        <f>Tabela1[[#This Row],[ESTOQUE_INICIAL]]*Tabela1[[#This Row],[CUSTO_UNITARIO_M-1]]+Tabela1[[#This Row],[ABASTECIMENTO]]*Tabela1[[#This Row],[CUSTO_UNITARIO_M0]]</f>
        <v>4361.5</v>
      </c>
      <c r="K158" s="1">
        <f>_xlfn.XLOOKUP(A158,MEDIDAS!A:A,MEDIDAS!B:B,"0",0)*5</f>
        <v>2.166666666666667</v>
      </c>
      <c r="L158" s="1">
        <f>SUM(K158,(_xlfn.XLOOKUP(A158,MEDIDAS!A:A,MEDIDAS!B:B,"0",0)*5))</f>
        <v>4.3333333333333339</v>
      </c>
      <c r="M158" s="1" t="str">
        <f>IF(F158&gt;=SUM(L158,_xlfn.XLOOKUP(A158,'ESTOQUE SETEMBRO'!A:A,'ESTOQUE SETEMBRO'!F:F,,0))/2*1.2,"OVER",IF(F158&lt;=SUM(L158,_xlfn.XLOOKUP(A158,'ESTOQUE SETEMBRO'!A:A,'ESTOQUE SETEMBRO'!F:F,,0))/2*1.1,"IDEAL","OUT"))</f>
        <v>OVER</v>
      </c>
      <c r="N158" t="str">
        <f>IF('ESTOQUE SETEMBRO'!$E158&gt;=0,"setembro","sem abastecimento")</f>
        <v>setembro</v>
      </c>
      <c r="O158" s="15">
        <v>45536</v>
      </c>
    </row>
    <row r="159" spans="1:15">
      <c r="A159" s="5" t="s">
        <v>160</v>
      </c>
      <c r="B159" s="6" t="s">
        <v>1151</v>
      </c>
      <c r="C159" s="1">
        <f t="shared" si="4"/>
        <v>21.63</v>
      </c>
      <c r="D159" s="1">
        <v>15.400000000000002</v>
      </c>
      <c r="E159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159" s="1">
        <f t="shared" si="5"/>
        <v>92.40000000000002</v>
      </c>
      <c r="G159" s="1">
        <v>55.000000000000007</v>
      </c>
      <c r="H159">
        <v>50</v>
      </c>
      <c r="I159" t="s">
        <v>1152</v>
      </c>
      <c r="J159" s="1">
        <f>Tabela1[[#This Row],[ESTOQUE_INICIAL]]*Tabela1[[#This Row],[CUSTO_UNITARIO_M-1]]+Tabela1[[#This Row],[ABASTECIMENTO]]*Tabela1[[#This Row],[CUSTO_UNITARIO_M0]]</f>
        <v>4697.0000000000009</v>
      </c>
      <c r="K159" s="1">
        <f>_xlfn.XLOOKUP(A159,MEDIDAS!A:A,MEDIDAS!B:B,"0",0)*5</f>
        <v>2.3333333333333335</v>
      </c>
      <c r="L159" s="1">
        <f>SUM(K159,(_xlfn.XLOOKUP(A159,MEDIDAS!A:A,MEDIDAS!B:B,"0",0)*5))</f>
        <v>4.666666666666667</v>
      </c>
      <c r="M159" s="1" t="str">
        <f>IF(F159&gt;=SUM(L159,_xlfn.XLOOKUP(A159,'ESTOQUE SETEMBRO'!A:A,'ESTOQUE SETEMBRO'!F:F,,0))/2*1.2,"OVER",IF(F159&lt;=SUM(L159,_xlfn.XLOOKUP(A159,'ESTOQUE SETEMBRO'!A:A,'ESTOQUE SETEMBRO'!F:F,,0))/2*1.1,"IDEAL","OUT"))</f>
        <v>OVER</v>
      </c>
      <c r="N159" t="str">
        <f>IF('ESTOQUE SETEMBRO'!$E159&gt;=0,"setembro","sem abastecimento")</f>
        <v>setembro</v>
      </c>
      <c r="O159" s="15">
        <v>45536</v>
      </c>
    </row>
    <row r="160" spans="1:15">
      <c r="A160" s="5" t="s">
        <v>161</v>
      </c>
      <c r="B160" s="6" t="s">
        <v>1151</v>
      </c>
      <c r="C160" s="1">
        <f t="shared" si="4"/>
        <v>21.63</v>
      </c>
      <c r="D160" s="1">
        <v>26.400000000000002</v>
      </c>
      <c r="E160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160" s="1">
        <f t="shared" si="5"/>
        <v>158.4</v>
      </c>
      <c r="G160" s="1">
        <v>55.000000000000007</v>
      </c>
      <c r="H160">
        <v>50</v>
      </c>
      <c r="I160" t="s">
        <v>1152</v>
      </c>
      <c r="J160" s="1">
        <f>Tabela1[[#This Row],[ESTOQUE_INICIAL]]*Tabela1[[#This Row],[CUSTO_UNITARIO_M-1]]+Tabela1[[#This Row],[ABASTECIMENTO]]*Tabela1[[#This Row],[CUSTO_UNITARIO_M0]]</f>
        <v>8052</v>
      </c>
      <c r="K160" s="1">
        <f>_xlfn.XLOOKUP(A160,MEDIDAS!A:A,MEDIDAS!B:B,"0",0)*5</f>
        <v>4</v>
      </c>
      <c r="L160" s="1">
        <f>SUM(K160,(_xlfn.XLOOKUP(A160,MEDIDAS!A:A,MEDIDAS!B:B,"0",0)*5))</f>
        <v>8</v>
      </c>
      <c r="M160" s="1" t="str">
        <f>IF(F160&gt;=SUM(L160,_xlfn.XLOOKUP(A160,'ESTOQUE SETEMBRO'!A:A,'ESTOQUE SETEMBRO'!F:F,,0))/2*1.2,"OVER",IF(F160&lt;=SUM(L160,_xlfn.XLOOKUP(A160,'ESTOQUE SETEMBRO'!A:A,'ESTOQUE SETEMBRO'!F:F,,0))/2*1.1,"IDEAL","OUT"))</f>
        <v>OVER</v>
      </c>
      <c r="N160" t="str">
        <f>IF('ESTOQUE SETEMBRO'!$E160&gt;=0,"setembro","sem abastecimento")</f>
        <v>setembro</v>
      </c>
      <c r="O160" s="15">
        <v>45536</v>
      </c>
    </row>
    <row r="161" spans="1:15">
      <c r="A161" s="5" t="s">
        <v>162</v>
      </c>
      <c r="B161" s="6" t="s">
        <v>1151</v>
      </c>
      <c r="C161" s="1">
        <f t="shared" si="4"/>
        <v>21.63</v>
      </c>
      <c r="D161" s="1">
        <v>44</v>
      </c>
      <c r="E161" s="1">
        <f>IF(Tabela1[[#This Row],[ESTOQUE_INICIAL]]&gt;=150,Tabela1[[#This Row],[ESTOQUE_INICIAL]]*0,IF(Tabela1[[#This Row],[ESTOQUE_INICIAL]]=0,SUM(Tabela1[[#This Row],[ESTOQUE_INICIAL]],150),Tabela1[[#This Row],[ESTOQUE_INICIAL]]*5))</f>
        <v>220</v>
      </c>
      <c r="F161" s="1">
        <f t="shared" si="5"/>
        <v>264</v>
      </c>
      <c r="G161" s="1">
        <v>55.000000000000007</v>
      </c>
      <c r="H161">
        <v>50</v>
      </c>
      <c r="I161" t="s">
        <v>1152</v>
      </c>
      <c r="J161" s="1">
        <f>Tabela1[[#This Row],[ESTOQUE_INICIAL]]*Tabela1[[#This Row],[CUSTO_UNITARIO_M-1]]+Tabela1[[#This Row],[ABASTECIMENTO]]*Tabela1[[#This Row],[CUSTO_UNITARIO_M0]]</f>
        <v>13420</v>
      </c>
      <c r="K161" s="1">
        <f>_xlfn.XLOOKUP(A161,MEDIDAS!A:A,MEDIDAS!B:B,"0",0)*5</f>
        <v>6.6666666666666661</v>
      </c>
      <c r="L161" s="1">
        <f>SUM(K161,(_xlfn.XLOOKUP(A161,MEDIDAS!A:A,MEDIDAS!B:B,"0",0)*5))</f>
        <v>13.333333333333332</v>
      </c>
      <c r="M161" s="1" t="str">
        <f>IF(F161&gt;=SUM(L161,_xlfn.XLOOKUP(A161,'ESTOQUE SETEMBRO'!A:A,'ESTOQUE SETEMBRO'!F:F,,0))/2*1.2,"OVER",IF(F161&lt;=SUM(L161,_xlfn.XLOOKUP(A161,'ESTOQUE SETEMBRO'!A:A,'ESTOQUE SETEMBRO'!F:F,,0))/2*1.1,"IDEAL","OUT"))</f>
        <v>OVER</v>
      </c>
      <c r="N161" t="str">
        <f>IF('ESTOQUE SETEMBRO'!$E161&gt;=0,"setembro","sem abastecimento")</f>
        <v>setembro</v>
      </c>
      <c r="O161" s="15">
        <v>45536</v>
      </c>
    </row>
    <row r="162" spans="1:15">
      <c r="A162" s="5" t="s">
        <v>163</v>
      </c>
      <c r="B162" s="6" t="s">
        <v>1153</v>
      </c>
      <c r="C162" s="1">
        <f t="shared" si="4"/>
        <v>21.63</v>
      </c>
      <c r="D162" s="1">
        <v>27.500000000000004</v>
      </c>
      <c r="E162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162" s="1">
        <f t="shared" si="5"/>
        <v>165.00000000000003</v>
      </c>
      <c r="G162" s="1">
        <v>11</v>
      </c>
      <c r="H162">
        <v>10</v>
      </c>
      <c r="I162" t="s">
        <v>1134</v>
      </c>
      <c r="J162" s="1">
        <f>Tabela1[[#This Row],[ESTOQUE_INICIAL]]*Tabela1[[#This Row],[CUSTO_UNITARIO_M-1]]+Tabela1[[#This Row],[ABASTECIMENTO]]*Tabela1[[#This Row],[CUSTO_UNITARIO_M0]]</f>
        <v>1677.5000000000002</v>
      </c>
      <c r="K162" s="1">
        <f>_xlfn.XLOOKUP(A162,MEDIDAS!A:A,MEDIDAS!B:B,"0",0)*5</f>
        <v>4.166666666666667</v>
      </c>
      <c r="L162" s="1">
        <f>SUM(K162,(_xlfn.XLOOKUP(A162,MEDIDAS!A:A,MEDIDAS!B:B,"0",0)*5))</f>
        <v>8.3333333333333339</v>
      </c>
      <c r="M162" s="1" t="str">
        <f>IF(F162&gt;=SUM(L162,_xlfn.XLOOKUP(A162,'ESTOQUE SETEMBRO'!A:A,'ESTOQUE SETEMBRO'!F:F,,0))/2*1.2,"OVER",IF(F162&lt;=SUM(L162,_xlfn.XLOOKUP(A162,'ESTOQUE SETEMBRO'!A:A,'ESTOQUE SETEMBRO'!F:F,,0))/2*1.1,"IDEAL","OUT"))</f>
        <v>OVER</v>
      </c>
      <c r="N162" t="str">
        <f>IF('ESTOQUE SETEMBRO'!$E162&gt;=0,"setembro","sem abastecimento")</f>
        <v>setembro</v>
      </c>
      <c r="O162" s="15">
        <v>45536</v>
      </c>
    </row>
    <row r="163" spans="1:15">
      <c r="A163" s="5" t="s">
        <v>164</v>
      </c>
      <c r="B163" s="6" t="s">
        <v>1153</v>
      </c>
      <c r="C163" s="1">
        <f t="shared" si="4"/>
        <v>21.63</v>
      </c>
      <c r="D163" s="1">
        <v>33</v>
      </c>
      <c r="E163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163" s="1">
        <f t="shared" si="5"/>
        <v>198</v>
      </c>
      <c r="G163" s="1">
        <v>11</v>
      </c>
      <c r="H163">
        <v>10</v>
      </c>
      <c r="I163" t="s">
        <v>1134</v>
      </c>
      <c r="J163" s="1">
        <f>Tabela1[[#This Row],[ESTOQUE_INICIAL]]*Tabela1[[#This Row],[CUSTO_UNITARIO_M-1]]+Tabela1[[#This Row],[ABASTECIMENTO]]*Tabela1[[#This Row],[CUSTO_UNITARIO_M0]]</f>
        <v>2013</v>
      </c>
      <c r="K163" s="1">
        <f>_xlfn.XLOOKUP(A163,MEDIDAS!A:A,MEDIDAS!B:B,"0",0)*5</f>
        <v>5</v>
      </c>
      <c r="L163" s="1">
        <f>SUM(K163,(_xlfn.XLOOKUP(A163,MEDIDAS!A:A,MEDIDAS!B:B,"0",0)*5))</f>
        <v>10</v>
      </c>
      <c r="M163" s="1" t="str">
        <f>IF(F163&gt;=SUM(L163,_xlfn.XLOOKUP(A163,'ESTOQUE SETEMBRO'!A:A,'ESTOQUE SETEMBRO'!F:F,,0))/2*1.2,"OVER",IF(F163&lt;=SUM(L163,_xlfn.XLOOKUP(A163,'ESTOQUE SETEMBRO'!A:A,'ESTOQUE SETEMBRO'!F:F,,0))/2*1.1,"IDEAL","OUT"))</f>
        <v>OVER</v>
      </c>
      <c r="N163" t="str">
        <f>IF('ESTOQUE SETEMBRO'!$E163&gt;=0,"setembro","sem abastecimento")</f>
        <v>setembro</v>
      </c>
      <c r="O163" s="15">
        <v>45536</v>
      </c>
    </row>
    <row r="164" spans="1:15">
      <c r="A164" s="5" t="s">
        <v>166</v>
      </c>
      <c r="B164" s="6" t="s">
        <v>1153</v>
      </c>
      <c r="C164" s="1">
        <f t="shared" si="4"/>
        <v>21.63</v>
      </c>
      <c r="D164" s="1">
        <v>24.200000000000003</v>
      </c>
      <c r="E164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164" s="1">
        <f t="shared" si="5"/>
        <v>145.20000000000002</v>
      </c>
      <c r="G164" s="1">
        <v>11</v>
      </c>
      <c r="H164">
        <v>10</v>
      </c>
      <c r="I164" t="s">
        <v>1134</v>
      </c>
      <c r="J164" s="1">
        <f>Tabela1[[#This Row],[ESTOQUE_INICIAL]]*Tabela1[[#This Row],[CUSTO_UNITARIO_M-1]]+Tabela1[[#This Row],[ABASTECIMENTO]]*Tabela1[[#This Row],[CUSTO_UNITARIO_M0]]</f>
        <v>1476.2000000000003</v>
      </c>
      <c r="K164" s="1">
        <f>_xlfn.XLOOKUP(A164,MEDIDAS!A:A,MEDIDAS!B:B,"0",0)*5</f>
        <v>3.6666666666666665</v>
      </c>
      <c r="L164" s="1">
        <f>SUM(K164,(_xlfn.XLOOKUP(A164,MEDIDAS!A:A,MEDIDAS!B:B,"0",0)*5))</f>
        <v>7.333333333333333</v>
      </c>
      <c r="M164" s="1" t="str">
        <f>IF(F164&gt;=SUM(L164,_xlfn.XLOOKUP(A164,'ESTOQUE SETEMBRO'!A:A,'ESTOQUE SETEMBRO'!F:F,,0))/2*1.2,"OVER",IF(F164&lt;=SUM(L164,_xlfn.XLOOKUP(A164,'ESTOQUE SETEMBRO'!A:A,'ESTOQUE SETEMBRO'!F:F,,0))/2*1.1,"IDEAL","OUT"))</f>
        <v>OVER</v>
      </c>
      <c r="N164" t="str">
        <f>IF('ESTOQUE SETEMBRO'!$E164&gt;=0,"setembro","sem abastecimento")</f>
        <v>setembro</v>
      </c>
      <c r="O164" s="15">
        <v>45536</v>
      </c>
    </row>
    <row r="165" spans="1:15">
      <c r="A165" s="5" t="s">
        <v>167</v>
      </c>
      <c r="B165" s="6" t="s">
        <v>1153</v>
      </c>
      <c r="C165" s="1">
        <f t="shared" si="4"/>
        <v>21.63</v>
      </c>
      <c r="D165" s="1">
        <v>50.6</v>
      </c>
      <c r="E165" s="1">
        <f>IF(Tabela1[[#This Row],[ESTOQUE_INICIAL]]&gt;=150,Tabela1[[#This Row],[ESTOQUE_INICIAL]]*0,IF(Tabela1[[#This Row],[ESTOQUE_INICIAL]]=0,SUM(Tabela1[[#This Row],[ESTOQUE_INICIAL]],150),Tabela1[[#This Row],[ESTOQUE_INICIAL]]*5))</f>
        <v>253</v>
      </c>
      <c r="F165" s="1">
        <f t="shared" si="5"/>
        <v>303.60000000000002</v>
      </c>
      <c r="G165" s="1">
        <v>11</v>
      </c>
      <c r="H165">
        <v>10</v>
      </c>
      <c r="I165" t="s">
        <v>1134</v>
      </c>
      <c r="J165" s="1">
        <f>Tabela1[[#This Row],[ESTOQUE_INICIAL]]*Tabela1[[#This Row],[CUSTO_UNITARIO_M-1]]+Tabela1[[#This Row],[ABASTECIMENTO]]*Tabela1[[#This Row],[CUSTO_UNITARIO_M0]]</f>
        <v>3086.6</v>
      </c>
      <c r="K165" s="1">
        <f>_xlfn.XLOOKUP(A165,MEDIDAS!A:A,MEDIDAS!B:B,"0",0)*5</f>
        <v>7.666666666666667</v>
      </c>
      <c r="L165" s="1">
        <f>SUM(K165,(_xlfn.XLOOKUP(A165,MEDIDAS!A:A,MEDIDAS!B:B,"0",0)*5))</f>
        <v>15.333333333333334</v>
      </c>
      <c r="M165" s="1" t="str">
        <f>IF(F165&gt;=SUM(L165,_xlfn.XLOOKUP(A165,'ESTOQUE SETEMBRO'!A:A,'ESTOQUE SETEMBRO'!F:F,,0))/2*1.2,"OVER",IF(F165&lt;=SUM(L165,_xlfn.XLOOKUP(A165,'ESTOQUE SETEMBRO'!A:A,'ESTOQUE SETEMBRO'!F:F,,0))/2*1.1,"IDEAL","OUT"))</f>
        <v>OVER</v>
      </c>
      <c r="N165" t="str">
        <f>IF('ESTOQUE SETEMBRO'!$E165&gt;=0,"setembro","sem abastecimento")</f>
        <v>setembro</v>
      </c>
      <c r="O165" s="15">
        <v>45536</v>
      </c>
    </row>
    <row r="166" spans="1:15">
      <c r="A166" s="5" t="s">
        <v>168</v>
      </c>
      <c r="B166" s="6" t="s">
        <v>1153</v>
      </c>
      <c r="C166" s="1">
        <f t="shared" si="4"/>
        <v>21.63</v>
      </c>
      <c r="D166" s="1">
        <v>46.2</v>
      </c>
      <c r="E166" s="1">
        <f>IF(Tabela1[[#This Row],[ESTOQUE_INICIAL]]&gt;=150,Tabela1[[#This Row],[ESTOQUE_INICIAL]]*0,IF(Tabela1[[#This Row],[ESTOQUE_INICIAL]]=0,SUM(Tabela1[[#This Row],[ESTOQUE_INICIAL]],150),Tabela1[[#This Row],[ESTOQUE_INICIAL]]*5))</f>
        <v>231</v>
      </c>
      <c r="F166" s="1">
        <f t="shared" si="5"/>
        <v>277.2</v>
      </c>
      <c r="G166" s="1">
        <v>11</v>
      </c>
      <c r="H166">
        <v>10</v>
      </c>
      <c r="I166" t="s">
        <v>1134</v>
      </c>
      <c r="J166" s="1">
        <f>Tabela1[[#This Row],[ESTOQUE_INICIAL]]*Tabela1[[#This Row],[CUSTO_UNITARIO_M-1]]+Tabela1[[#This Row],[ABASTECIMENTO]]*Tabela1[[#This Row],[CUSTO_UNITARIO_M0]]</f>
        <v>2818.2</v>
      </c>
      <c r="K166" s="1">
        <f>_xlfn.XLOOKUP(A166,MEDIDAS!A:A,MEDIDAS!B:B,"0",0)*5</f>
        <v>7</v>
      </c>
      <c r="L166" s="1">
        <f>SUM(K166,(_xlfn.XLOOKUP(A166,MEDIDAS!A:A,MEDIDAS!B:B,"0",0)*5))</f>
        <v>14</v>
      </c>
      <c r="M166" s="1" t="str">
        <f>IF(F166&gt;=SUM(L166,_xlfn.XLOOKUP(A166,'ESTOQUE SETEMBRO'!A:A,'ESTOQUE SETEMBRO'!F:F,,0))/2*1.2,"OVER",IF(F166&lt;=SUM(L166,_xlfn.XLOOKUP(A166,'ESTOQUE SETEMBRO'!A:A,'ESTOQUE SETEMBRO'!F:F,,0))/2*1.1,"IDEAL","OUT"))</f>
        <v>OVER</v>
      </c>
      <c r="N166" t="str">
        <f>IF('ESTOQUE SETEMBRO'!$E166&gt;=0,"setembro","sem abastecimento")</f>
        <v>setembro</v>
      </c>
      <c r="O166" s="15">
        <v>45536</v>
      </c>
    </row>
    <row r="167" spans="1:15">
      <c r="A167" s="5" t="s">
        <v>187</v>
      </c>
      <c r="B167" s="6" t="s">
        <v>1153</v>
      </c>
      <c r="C167" s="1">
        <f t="shared" si="4"/>
        <v>21.63</v>
      </c>
      <c r="D167" s="1">
        <v>0</v>
      </c>
      <c r="E16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167" s="1">
        <f t="shared" si="5"/>
        <v>150</v>
      </c>
      <c r="G167" s="1">
        <v>11</v>
      </c>
      <c r="H167">
        <v>10</v>
      </c>
      <c r="I167" t="s">
        <v>1134</v>
      </c>
      <c r="J167" s="1">
        <f>Tabela1[[#This Row],[ESTOQUE_INICIAL]]*Tabela1[[#This Row],[CUSTO_UNITARIO_M-1]]+Tabela1[[#This Row],[ABASTECIMENTO]]*Tabela1[[#This Row],[CUSTO_UNITARIO_M0]]</f>
        <v>1500</v>
      </c>
      <c r="K167" s="1">
        <f>_xlfn.XLOOKUP(A167,MEDIDAS!A:A,MEDIDAS!B:B,"0",0)*5</f>
        <v>0</v>
      </c>
      <c r="L167" s="1">
        <f>SUM(K167,(_xlfn.XLOOKUP(A167,MEDIDAS!A:A,MEDIDAS!B:B,"0",0)*5))</f>
        <v>0</v>
      </c>
      <c r="M167" s="1" t="str">
        <f>IF(F167&gt;=SUM(L167,_xlfn.XLOOKUP(A167,'ESTOQUE SETEMBRO'!A:A,'ESTOQUE SETEMBRO'!F:F,,0))/2*1.2,"OVER",IF(F167&lt;=SUM(L167,_xlfn.XLOOKUP(A167,'ESTOQUE SETEMBRO'!A:A,'ESTOQUE SETEMBRO'!F:F,,0))/2*1.1,"IDEAL","OUT"))</f>
        <v>OVER</v>
      </c>
      <c r="N167" t="str">
        <f>IF('ESTOQUE SETEMBRO'!$E167&gt;=0,"setembro","sem abastecimento")</f>
        <v>setembro</v>
      </c>
      <c r="O167" s="15">
        <v>45536</v>
      </c>
    </row>
    <row r="168" spans="1:15">
      <c r="A168" s="5" t="s">
        <v>169</v>
      </c>
      <c r="B168" s="6" t="s">
        <v>1153</v>
      </c>
      <c r="C168" s="1">
        <f t="shared" si="4"/>
        <v>21.63</v>
      </c>
      <c r="D168" s="1">
        <v>17.600000000000001</v>
      </c>
      <c r="E168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168" s="1">
        <f t="shared" si="5"/>
        <v>105.6</v>
      </c>
      <c r="G168" s="1">
        <v>11</v>
      </c>
      <c r="H168">
        <v>10</v>
      </c>
      <c r="I168" t="s">
        <v>1134</v>
      </c>
      <c r="J168" s="1">
        <f>Tabela1[[#This Row],[ESTOQUE_INICIAL]]*Tabela1[[#This Row],[CUSTO_UNITARIO_M-1]]+Tabela1[[#This Row],[ABASTECIMENTO]]*Tabela1[[#This Row],[CUSTO_UNITARIO_M0]]</f>
        <v>1073.5999999999999</v>
      </c>
      <c r="K168" s="1">
        <f>_xlfn.XLOOKUP(A168,MEDIDAS!A:A,MEDIDAS!B:B,"0",0)*5</f>
        <v>2.6666666666666665</v>
      </c>
      <c r="L168" s="1">
        <f>SUM(K168,(_xlfn.XLOOKUP(A168,MEDIDAS!A:A,MEDIDAS!B:B,"0",0)*5))</f>
        <v>5.333333333333333</v>
      </c>
      <c r="M168" s="1" t="str">
        <f>IF(F168&gt;=SUM(L168,_xlfn.XLOOKUP(A168,'ESTOQUE SETEMBRO'!A:A,'ESTOQUE SETEMBRO'!F:F,,0))/2*1.2,"OVER",IF(F168&lt;=SUM(L168,_xlfn.XLOOKUP(A168,'ESTOQUE SETEMBRO'!A:A,'ESTOQUE SETEMBRO'!F:F,,0))/2*1.1,"IDEAL","OUT"))</f>
        <v>OVER</v>
      </c>
      <c r="N168" t="str">
        <f>IF('ESTOQUE SETEMBRO'!$E168&gt;=0,"setembro","sem abastecimento")</f>
        <v>setembro</v>
      </c>
      <c r="O168" s="15">
        <v>45536</v>
      </c>
    </row>
    <row r="169" spans="1:15">
      <c r="A169" s="5" t="s">
        <v>170</v>
      </c>
      <c r="B169" s="6" t="s">
        <v>1153</v>
      </c>
      <c r="C169" s="1">
        <f t="shared" si="4"/>
        <v>21.63</v>
      </c>
      <c r="D169" s="1">
        <v>19.8</v>
      </c>
      <c r="E169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169" s="1">
        <f t="shared" si="5"/>
        <v>118.8</v>
      </c>
      <c r="G169" s="1">
        <v>11</v>
      </c>
      <c r="H169">
        <v>10</v>
      </c>
      <c r="I169" t="s">
        <v>1134</v>
      </c>
      <c r="J169" s="1">
        <f>Tabela1[[#This Row],[ESTOQUE_INICIAL]]*Tabela1[[#This Row],[CUSTO_UNITARIO_M-1]]+Tabela1[[#This Row],[ABASTECIMENTO]]*Tabela1[[#This Row],[CUSTO_UNITARIO_M0]]</f>
        <v>1207.8</v>
      </c>
      <c r="K169" s="1">
        <f>_xlfn.XLOOKUP(A169,MEDIDAS!A:A,MEDIDAS!B:B,"0",0)*5</f>
        <v>3</v>
      </c>
      <c r="L169" s="1">
        <f>SUM(K169,(_xlfn.XLOOKUP(A169,MEDIDAS!A:A,MEDIDAS!B:B,"0",0)*5))</f>
        <v>6</v>
      </c>
      <c r="M169" s="1" t="str">
        <f>IF(F169&gt;=SUM(L169,_xlfn.XLOOKUP(A169,'ESTOQUE SETEMBRO'!A:A,'ESTOQUE SETEMBRO'!F:F,,0))/2*1.2,"OVER",IF(F169&lt;=SUM(L169,_xlfn.XLOOKUP(A169,'ESTOQUE SETEMBRO'!A:A,'ESTOQUE SETEMBRO'!F:F,,0))/2*1.1,"IDEAL","OUT"))</f>
        <v>OVER</v>
      </c>
      <c r="N169" t="str">
        <f>IF('ESTOQUE SETEMBRO'!$E169&gt;=0,"setembro","sem abastecimento")</f>
        <v>setembro</v>
      </c>
      <c r="O169" s="15">
        <v>45536</v>
      </c>
    </row>
    <row r="170" spans="1:15">
      <c r="A170" s="5" t="s">
        <v>171</v>
      </c>
      <c r="B170" s="6" t="s">
        <v>1153</v>
      </c>
      <c r="C170" s="1">
        <f t="shared" si="4"/>
        <v>21.63</v>
      </c>
      <c r="D170" s="1">
        <v>22</v>
      </c>
      <c r="E170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170" s="1">
        <f t="shared" si="5"/>
        <v>132</v>
      </c>
      <c r="G170" s="1">
        <v>11</v>
      </c>
      <c r="H170">
        <v>10</v>
      </c>
      <c r="I170" t="s">
        <v>1134</v>
      </c>
      <c r="J170" s="1">
        <f>Tabela1[[#This Row],[ESTOQUE_INICIAL]]*Tabela1[[#This Row],[CUSTO_UNITARIO_M-1]]+Tabela1[[#This Row],[ABASTECIMENTO]]*Tabela1[[#This Row],[CUSTO_UNITARIO_M0]]</f>
        <v>1342</v>
      </c>
      <c r="K170" s="1">
        <f>_xlfn.XLOOKUP(A170,MEDIDAS!A:A,MEDIDAS!B:B,"0",0)*5</f>
        <v>3.333333333333333</v>
      </c>
      <c r="L170" s="1">
        <f>SUM(K170,(_xlfn.XLOOKUP(A170,MEDIDAS!A:A,MEDIDAS!B:B,"0",0)*5))</f>
        <v>6.6666666666666661</v>
      </c>
      <c r="M170" s="1" t="str">
        <f>IF(F170&gt;=SUM(L170,_xlfn.XLOOKUP(A170,'ESTOQUE SETEMBRO'!A:A,'ESTOQUE SETEMBRO'!F:F,,0))/2*1.2,"OVER",IF(F170&lt;=SUM(L170,_xlfn.XLOOKUP(A170,'ESTOQUE SETEMBRO'!A:A,'ESTOQUE SETEMBRO'!F:F,,0))/2*1.1,"IDEAL","OUT"))</f>
        <v>OVER</v>
      </c>
      <c r="N170" t="str">
        <f>IF('ESTOQUE SETEMBRO'!$E170&gt;=0,"setembro","sem abastecimento")</f>
        <v>setembro</v>
      </c>
      <c r="O170" s="15">
        <v>45536</v>
      </c>
    </row>
    <row r="171" spans="1:15">
      <c r="A171" s="5" t="s">
        <v>172</v>
      </c>
      <c r="B171" s="6" t="s">
        <v>1153</v>
      </c>
      <c r="C171" s="1">
        <f t="shared" si="4"/>
        <v>21.63</v>
      </c>
      <c r="D171" s="1">
        <v>28.6</v>
      </c>
      <c r="E171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171" s="1">
        <f t="shared" si="5"/>
        <v>171.6</v>
      </c>
      <c r="G171" s="1">
        <v>11</v>
      </c>
      <c r="H171">
        <v>10</v>
      </c>
      <c r="I171" t="s">
        <v>1134</v>
      </c>
      <c r="J171" s="1">
        <f>Tabela1[[#This Row],[ESTOQUE_INICIAL]]*Tabela1[[#This Row],[CUSTO_UNITARIO_M-1]]+Tabela1[[#This Row],[ABASTECIMENTO]]*Tabela1[[#This Row],[CUSTO_UNITARIO_M0]]</f>
        <v>1744.6</v>
      </c>
      <c r="K171" s="1">
        <f>_xlfn.XLOOKUP(A171,MEDIDAS!A:A,MEDIDAS!B:B,"0",0)*5</f>
        <v>4.3333333333333339</v>
      </c>
      <c r="L171" s="1">
        <f>SUM(K171,(_xlfn.XLOOKUP(A171,MEDIDAS!A:A,MEDIDAS!B:B,"0",0)*5))</f>
        <v>8.6666666666666679</v>
      </c>
      <c r="M171" s="1" t="str">
        <f>IF(F171&gt;=SUM(L171,_xlfn.XLOOKUP(A171,'ESTOQUE SETEMBRO'!A:A,'ESTOQUE SETEMBRO'!F:F,,0))/2*1.2,"OVER",IF(F171&lt;=SUM(L171,_xlfn.XLOOKUP(A171,'ESTOQUE SETEMBRO'!A:A,'ESTOQUE SETEMBRO'!F:F,,0))/2*1.1,"IDEAL","OUT"))</f>
        <v>OVER</v>
      </c>
      <c r="N171" t="str">
        <f>IF('ESTOQUE SETEMBRO'!$E171&gt;=0,"setembro","sem abastecimento")</f>
        <v>setembro</v>
      </c>
      <c r="O171" s="15">
        <v>45536</v>
      </c>
    </row>
    <row r="172" spans="1:15">
      <c r="A172" s="5" t="s">
        <v>173</v>
      </c>
      <c r="B172" s="6" t="s">
        <v>1154</v>
      </c>
      <c r="C172" s="1">
        <f t="shared" si="4"/>
        <v>21.63</v>
      </c>
      <c r="D172" s="1">
        <v>39.6</v>
      </c>
      <c r="E172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172" s="1">
        <f t="shared" si="5"/>
        <v>237.6</v>
      </c>
      <c r="G172" s="1">
        <v>44</v>
      </c>
      <c r="H172">
        <v>40</v>
      </c>
      <c r="I172" t="s">
        <v>1138</v>
      </c>
      <c r="J172" s="1">
        <f>Tabela1[[#This Row],[ESTOQUE_INICIAL]]*Tabela1[[#This Row],[CUSTO_UNITARIO_M-1]]+Tabela1[[#This Row],[ABASTECIMENTO]]*Tabela1[[#This Row],[CUSTO_UNITARIO_M0]]</f>
        <v>9662.4</v>
      </c>
      <c r="K172" s="1">
        <f>_xlfn.XLOOKUP(A172,MEDIDAS!A:A,MEDIDAS!B:B,"0",0)*5</f>
        <v>6</v>
      </c>
      <c r="L172" s="1">
        <f>SUM(K172,(_xlfn.XLOOKUP(A172,MEDIDAS!A:A,MEDIDAS!B:B,"0",0)*5))</f>
        <v>12</v>
      </c>
      <c r="M172" s="1" t="str">
        <f>IF(F172&gt;=SUM(L172,_xlfn.XLOOKUP(A172,'ESTOQUE SETEMBRO'!A:A,'ESTOQUE SETEMBRO'!F:F,,0))/2*1.2,"OVER",IF(F172&lt;=SUM(L172,_xlfn.XLOOKUP(A172,'ESTOQUE SETEMBRO'!A:A,'ESTOQUE SETEMBRO'!F:F,,0))/2*1.1,"IDEAL","OUT"))</f>
        <v>OVER</v>
      </c>
      <c r="N172" t="str">
        <f>IF('ESTOQUE SETEMBRO'!$E172&gt;=0,"setembro","sem abastecimento")</f>
        <v>setembro</v>
      </c>
      <c r="O172" s="15">
        <v>45536</v>
      </c>
    </row>
    <row r="173" spans="1:15">
      <c r="A173" s="5" t="s">
        <v>174</v>
      </c>
      <c r="B173" s="6" t="s">
        <v>1154</v>
      </c>
      <c r="C173" s="1">
        <f t="shared" si="4"/>
        <v>21.63</v>
      </c>
      <c r="D173" s="1">
        <v>40.700000000000003</v>
      </c>
      <c r="E173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173" s="1">
        <f t="shared" si="5"/>
        <v>244.2</v>
      </c>
      <c r="G173" s="1">
        <v>44</v>
      </c>
      <c r="H173">
        <v>40</v>
      </c>
      <c r="I173" t="s">
        <v>1138</v>
      </c>
      <c r="J173" s="1">
        <f>Tabela1[[#This Row],[ESTOQUE_INICIAL]]*Tabela1[[#This Row],[CUSTO_UNITARIO_M-1]]+Tabela1[[#This Row],[ABASTECIMENTO]]*Tabela1[[#This Row],[CUSTO_UNITARIO_M0]]</f>
        <v>9930.7999999999993</v>
      </c>
      <c r="K173" s="1">
        <f>_xlfn.XLOOKUP(A173,MEDIDAS!A:A,MEDIDAS!B:B,"0",0)*5</f>
        <v>6.166666666666667</v>
      </c>
      <c r="L173" s="1">
        <f>SUM(K173,(_xlfn.XLOOKUP(A173,MEDIDAS!A:A,MEDIDAS!B:B,"0",0)*5))</f>
        <v>12.333333333333334</v>
      </c>
      <c r="M173" s="1" t="str">
        <f>IF(F173&gt;=SUM(L173,_xlfn.XLOOKUP(A173,'ESTOQUE SETEMBRO'!A:A,'ESTOQUE SETEMBRO'!F:F,,0))/2*1.2,"OVER",IF(F173&lt;=SUM(L173,_xlfn.XLOOKUP(A173,'ESTOQUE SETEMBRO'!A:A,'ESTOQUE SETEMBRO'!F:F,,0))/2*1.1,"IDEAL","OUT"))</f>
        <v>OVER</v>
      </c>
      <c r="N173" t="str">
        <f>IF('ESTOQUE SETEMBRO'!$E173&gt;=0,"setembro","sem abastecimento")</f>
        <v>setembro</v>
      </c>
      <c r="O173" s="15">
        <v>45536</v>
      </c>
    </row>
    <row r="174" spans="1:15">
      <c r="A174" s="5" t="s">
        <v>175</v>
      </c>
      <c r="B174" s="6" t="s">
        <v>1154</v>
      </c>
      <c r="C174" s="1">
        <f t="shared" si="4"/>
        <v>21.63</v>
      </c>
      <c r="D174" s="1">
        <v>30.800000000000004</v>
      </c>
      <c r="E174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174" s="1">
        <f t="shared" si="5"/>
        <v>184.80000000000004</v>
      </c>
      <c r="G174" s="1">
        <v>44</v>
      </c>
      <c r="H174">
        <v>40</v>
      </c>
      <c r="I174" t="s">
        <v>1138</v>
      </c>
      <c r="J174" s="1">
        <f>Tabela1[[#This Row],[ESTOQUE_INICIAL]]*Tabela1[[#This Row],[CUSTO_UNITARIO_M-1]]+Tabela1[[#This Row],[ABASTECIMENTO]]*Tabela1[[#This Row],[CUSTO_UNITARIO_M0]]</f>
        <v>7515.2000000000007</v>
      </c>
      <c r="K174" s="1">
        <f>_xlfn.XLOOKUP(A174,MEDIDAS!A:A,MEDIDAS!B:B,"0",0)*5</f>
        <v>4.666666666666667</v>
      </c>
      <c r="L174" s="1">
        <f>SUM(K174,(_xlfn.XLOOKUP(A174,MEDIDAS!A:A,MEDIDAS!B:B,"0",0)*5))</f>
        <v>9.3333333333333339</v>
      </c>
      <c r="M174" s="1" t="str">
        <f>IF(F174&gt;=SUM(L174,_xlfn.XLOOKUP(A174,'ESTOQUE SETEMBRO'!A:A,'ESTOQUE SETEMBRO'!F:F,,0))/2*1.2,"OVER",IF(F174&lt;=SUM(L174,_xlfn.XLOOKUP(A174,'ESTOQUE SETEMBRO'!A:A,'ESTOQUE SETEMBRO'!F:F,,0))/2*1.1,"IDEAL","OUT"))</f>
        <v>OVER</v>
      </c>
      <c r="N174" t="str">
        <f>IF('ESTOQUE SETEMBRO'!$E174&gt;=0,"setembro","sem abastecimento")</f>
        <v>setembro</v>
      </c>
      <c r="O174" s="15">
        <v>45536</v>
      </c>
    </row>
    <row r="175" spans="1:15">
      <c r="A175" s="5" t="s">
        <v>177</v>
      </c>
      <c r="B175" s="6" t="s">
        <v>1154</v>
      </c>
      <c r="C175" s="1">
        <f t="shared" si="4"/>
        <v>21.63</v>
      </c>
      <c r="D175" s="1">
        <v>26.400000000000002</v>
      </c>
      <c r="E175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175" s="1">
        <f t="shared" si="5"/>
        <v>158.4</v>
      </c>
      <c r="G175" s="1">
        <v>44</v>
      </c>
      <c r="H175">
        <v>40</v>
      </c>
      <c r="I175" t="s">
        <v>1138</v>
      </c>
      <c r="J175" s="1">
        <f>Tabela1[[#This Row],[ESTOQUE_INICIAL]]*Tabela1[[#This Row],[CUSTO_UNITARIO_M-1]]+Tabela1[[#This Row],[ABASTECIMENTO]]*Tabela1[[#This Row],[CUSTO_UNITARIO_M0]]</f>
        <v>6441.6</v>
      </c>
      <c r="K175" s="1">
        <f>_xlfn.XLOOKUP(A175,MEDIDAS!A:A,MEDIDAS!B:B,"0",0)*5</f>
        <v>4</v>
      </c>
      <c r="L175" s="1">
        <f>SUM(K175,(_xlfn.XLOOKUP(A175,MEDIDAS!A:A,MEDIDAS!B:B,"0",0)*5))</f>
        <v>8</v>
      </c>
      <c r="M175" s="1" t="str">
        <f>IF(F175&gt;=SUM(L175,_xlfn.XLOOKUP(A175,'ESTOQUE SETEMBRO'!A:A,'ESTOQUE SETEMBRO'!F:F,,0))/2*1.2,"OVER",IF(F175&lt;=SUM(L175,_xlfn.XLOOKUP(A175,'ESTOQUE SETEMBRO'!A:A,'ESTOQUE SETEMBRO'!F:F,,0))/2*1.1,"IDEAL","OUT"))</f>
        <v>OVER</v>
      </c>
      <c r="N175" t="str">
        <f>IF('ESTOQUE SETEMBRO'!$E175&gt;=0,"setembro","sem abastecimento")</f>
        <v>setembro</v>
      </c>
      <c r="O175" s="15">
        <v>45536</v>
      </c>
    </row>
    <row r="176" spans="1:15">
      <c r="A176" s="5" t="s">
        <v>178</v>
      </c>
      <c r="B176" s="6" t="s">
        <v>1154</v>
      </c>
      <c r="C176" s="1">
        <f t="shared" si="4"/>
        <v>21.63</v>
      </c>
      <c r="D176" s="1">
        <v>28.6</v>
      </c>
      <c r="E176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176" s="1">
        <f t="shared" si="5"/>
        <v>171.6</v>
      </c>
      <c r="G176" s="1">
        <v>44</v>
      </c>
      <c r="H176">
        <v>40</v>
      </c>
      <c r="I176" t="s">
        <v>1138</v>
      </c>
      <c r="J176" s="1">
        <f>Tabela1[[#This Row],[ESTOQUE_INICIAL]]*Tabela1[[#This Row],[CUSTO_UNITARIO_M-1]]+Tabela1[[#This Row],[ABASTECIMENTO]]*Tabela1[[#This Row],[CUSTO_UNITARIO_M0]]</f>
        <v>6978.4</v>
      </c>
      <c r="K176" s="1">
        <f>_xlfn.XLOOKUP(A176,MEDIDAS!A:A,MEDIDAS!B:B,"0",0)*5</f>
        <v>4.3333333333333339</v>
      </c>
      <c r="L176" s="1">
        <f>SUM(K176,(_xlfn.XLOOKUP(A176,MEDIDAS!A:A,MEDIDAS!B:B,"0",0)*5))</f>
        <v>8.6666666666666679</v>
      </c>
      <c r="M176" s="1" t="str">
        <f>IF(F176&gt;=SUM(L176,_xlfn.XLOOKUP(A176,'ESTOQUE SETEMBRO'!A:A,'ESTOQUE SETEMBRO'!F:F,,0))/2*1.2,"OVER",IF(F176&lt;=SUM(L176,_xlfn.XLOOKUP(A176,'ESTOQUE SETEMBRO'!A:A,'ESTOQUE SETEMBRO'!F:F,,0))/2*1.1,"IDEAL","OUT"))</f>
        <v>OVER</v>
      </c>
      <c r="N176" t="str">
        <f>IF('ESTOQUE SETEMBRO'!$E176&gt;=0,"setembro","sem abastecimento")</f>
        <v>setembro</v>
      </c>
      <c r="O176" s="15">
        <v>45536</v>
      </c>
    </row>
    <row r="177" spans="1:15">
      <c r="A177" s="5" t="s">
        <v>198</v>
      </c>
      <c r="B177" s="6" t="s">
        <v>1154</v>
      </c>
      <c r="C177" s="1">
        <f t="shared" si="4"/>
        <v>21.63</v>
      </c>
      <c r="D177" s="1">
        <v>0</v>
      </c>
      <c r="E17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177" s="1">
        <f t="shared" si="5"/>
        <v>150</v>
      </c>
      <c r="G177" s="1">
        <v>44</v>
      </c>
      <c r="H177">
        <v>40</v>
      </c>
      <c r="I177" t="s">
        <v>1138</v>
      </c>
      <c r="J177" s="1">
        <f>Tabela1[[#This Row],[ESTOQUE_INICIAL]]*Tabela1[[#This Row],[CUSTO_UNITARIO_M-1]]+Tabela1[[#This Row],[ABASTECIMENTO]]*Tabela1[[#This Row],[CUSTO_UNITARIO_M0]]</f>
        <v>6000</v>
      </c>
      <c r="K177" s="1">
        <f>_xlfn.XLOOKUP(A177,MEDIDAS!A:A,MEDIDAS!B:B,"0",0)*5</f>
        <v>0</v>
      </c>
      <c r="L177" s="1">
        <f>SUM(K177,(_xlfn.XLOOKUP(A177,MEDIDAS!A:A,MEDIDAS!B:B,"0",0)*5))</f>
        <v>0</v>
      </c>
      <c r="M177" s="1" t="str">
        <f>IF(F177&gt;=SUM(L177,_xlfn.XLOOKUP(A177,'ESTOQUE SETEMBRO'!A:A,'ESTOQUE SETEMBRO'!F:F,,0))/2*1.2,"OVER",IF(F177&lt;=SUM(L177,_xlfn.XLOOKUP(A177,'ESTOQUE SETEMBRO'!A:A,'ESTOQUE SETEMBRO'!F:F,,0))/2*1.1,"IDEAL","OUT"))</f>
        <v>OVER</v>
      </c>
      <c r="N177" t="str">
        <f>IF('ESTOQUE SETEMBRO'!$E177&gt;=0,"setembro","sem abastecimento")</f>
        <v>setembro</v>
      </c>
      <c r="O177" s="15">
        <v>45536</v>
      </c>
    </row>
    <row r="178" spans="1:15">
      <c r="A178" s="5" t="s">
        <v>179</v>
      </c>
      <c r="B178" s="6" t="s">
        <v>1154</v>
      </c>
      <c r="C178" s="1">
        <f t="shared" si="4"/>
        <v>21.63</v>
      </c>
      <c r="D178" s="1">
        <v>31.900000000000002</v>
      </c>
      <c r="E178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178" s="1">
        <f t="shared" si="5"/>
        <v>191.4</v>
      </c>
      <c r="G178" s="1">
        <v>44</v>
      </c>
      <c r="H178">
        <v>40</v>
      </c>
      <c r="I178" t="s">
        <v>1138</v>
      </c>
      <c r="J178" s="1">
        <f>Tabela1[[#This Row],[ESTOQUE_INICIAL]]*Tabela1[[#This Row],[CUSTO_UNITARIO_M-1]]+Tabela1[[#This Row],[ABASTECIMENTO]]*Tabela1[[#This Row],[CUSTO_UNITARIO_M0]]</f>
        <v>7783.6</v>
      </c>
      <c r="K178" s="1">
        <f>_xlfn.XLOOKUP(A178,MEDIDAS!A:A,MEDIDAS!B:B,"0",0)*5</f>
        <v>4.833333333333333</v>
      </c>
      <c r="L178" s="1">
        <f>SUM(K178,(_xlfn.XLOOKUP(A178,MEDIDAS!A:A,MEDIDAS!B:B,"0",0)*5))</f>
        <v>9.6666666666666661</v>
      </c>
      <c r="M178" s="1" t="str">
        <f>IF(F178&gt;=SUM(L178,_xlfn.XLOOKUP(A178,'ESTOQUE SETEMBRO'!A:A,'ESTOQUE SETEMBRO'!F:F,,0))/2*1.2,"OVER",IF(F178&lt;=SUM(L178,_xlfn.XLOOKUP(A178,'ESTOQUE SETEMBRO'!A:A,'ESTOQUE SETEMBRO'!F:F,,0))/2*1.1,"IDEAL","OUT"))</f>
        <v>OVER</v>
      </c>
      <c r="N178" t="str">
        <f>IF('ESTOQUE SETEMBRO'!$E178&gt;=0,"setembro","sem abastecimento")</f>
        <v>setembro</v>
      </c>
      <c r="O178" s="15">
        <v>45536</v>
      </c>
    </row>
    <row r="179" spans="1:15">
      <c r="A179" s="5" t="s">
        <v>180</v>
      </c>
      <c r="B179" s="6" t="s">
        <v>1154</v>
      </c>
      <c r="C179" s="1">
        <f t="shared" si="4"/>
        <v>21.63</v>
      </c>
      <c r="D179" s="1">
        <v>34.1</v>
      </c>
      <c r="E179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179" s="1">
        <f t="shared" si="5"/>
        <v>204.6</v>
      </c>
      <c r="G179" s="1">
        <v>44</v>
      </c>
      <c r="H179">
        <v>40</v>
      </c>
      <c r="I179" t="s">
        <v>1138</v>
      </c>
      <c r="J179" s="1">
        <f>Tabela1[[#This Row],[ESTOQUE_INICIAL]]*Tabela1[[#This Row],[CUSTO_UNITARIO_M-1]]+Tabela1[[#This Row],[ABASTECIMENTO]]*Tabela1[[#This Row],[CUSTO_UNITARIO_M0]]</f>
        <v>8320.4</v>
      </c>
      <c r="K179" s="1">
        <f>_xlfn.XLOOKUP(A179,MEDIDAS!A:A,MEDIDAS!B:B,"0",0)*5</f>
        <v>5.166666666666667</v>
      </c>
      <c r="L179" s="1">
        <f>SUM(K179,(_xlfn.XLOOKUP(A179,MEDIDAS!A:A,MEDIDAS!B:B,"0",0)*5))</f>
        <v>10.333333333333334</v>
      </c>
      <c r="M179" s="1" t="str">
        <f>IF(F179&gt;=SUM(L179,_xlfn.XLOOKUP(A179,'ESTOQUE SETEMBRO'!A:A,'ESTOQUE SETEMBRO'!F:F,,0))/2*1.2,"OVER",IF(F179&lt;=SUM(L179,_xlfn.XLOOKUP(A179,'ESTOQUE SETEMBRO'!A:A,'ESTOQUE SETEMBRO'!F:F,,0))/2*1.1,"IDEAL","OUT"))</f>
        <v>OVER</v>
      </c>
      <c r="N179" t="str">
        <f>IF('ESTOQUE SETEMBRO'!$E179&gt;=0,"setembro","sem abastecimento")</f>
        <v>setembro</v>
      </c>
      <c r="O179" s="15">
        <v>45536</v>
      </c>
    </row>
    <row r="180" spans="1:15">
      <c r="A180" s="5" t="s">
        <v>181</v>
      </c>
      <c r="B180" s="6" t="s">
        <v>1154</v>
      </c>
      <c r="C180" s="1">
        <f t="shared" si="4"/>
        <v>21.63</v>
      </c>
      <c r="D180" s="1">
        <v>50.6</v>
      </c>
      <c r="E180" s="1">
        <f>IF(Tabela1[[#This Row],[ESTOQUE_INICIAL]]&gt;=150,Tabela1[[#This Row],[ESTOQUE_INICIAL]]*0,IF(Tabela1[[#This Row],[ESTOQUE_INICIAL]]=0,SUM(Tabela1[[#This Row],[ESTOQUE_INICIAL]],150),Tabela1[[#This Row],[ESTOQUE_INICIAL]]*5))</f>
        <v>253</v>
      </c>
      <c r="F180" s="1">
        <f t="shared" si="5"/>
        <v>303.60000000000002</v>
      </c>
      <c r="G180" s="1">
        <v>44</v>
      </c>
      <c r="H180">
        <v>40</v>
      </c>
      <c r="I180" t="s">
        <v>1138</v>
      </c>
      <c r="J180" s="1">
        <f>Tabela1[[#This Row],[ESTOQUE_INICIAL]]*Tabela1[[#This Row],[CUSTO_UNITARIO_M-1]]+Tabela1[[#This Row],[ABASTECIMENTO]]*Tabela1[[#This Row],[CUSTO_UNITARIO_M0]]</f>
        <v>12346.4</v>
      </c>
      <c r="K180" s="1">
        <f>_xlfn.XLOOKUP(A180,MEDIDAS!A:A,MEDIDAS!B:B,"0",0)*5</f>
        <v>7.666666666666667</v>
      </c>
      <c r="L180" s="1">
        <f>SUM(K180,(_xlfn.XLOOKUP(A180,MEDIDAS!A:A,MEDIDAS!B:B,"0",0)*5))</f>
        <v>15.333333333333334</v>
      </c>
      <c r="M180" s="1" t="str">
        <f>IF(F180&gt;=SUM(L180,_xlfn.XLOOKUP(A180,'ESTOQUE SETEMBRO'!A:A,'ESTOQUE SETEMBRO'!F:F,,0))/2*1.2,"OVER",IF(F180&lt;=SUM(L180,_xlfn.XLOOKUP(A180,'ESTOQUE SETEMBRO'!A:A,'ESTOQUE SETEMBRO'!F:F,,0))/2*1.1,"IDEAL","OUT"))</f>
        <v>OVER</v>
      </c>
      <c r="N180" t="str">
        <f>IF('ESTOQUE SETEMBRO'!$E180&gt;=0,"setembro","sem abastecimento")</f>
        <v>setembro</v>
      </c>
      <c r="O180" s="15">
        <v>45536</v>
      </c>
    </row>
    <row r="181" spans="1:15">
      <c r="A181" s="5" t="s">
        <v>182</v>
      </c>
      <c r="B181" s="6" t="s">
        <v>1154</v>
      </c>
      <c r="C181" s="1">
        <f t="shared" si="4"/>
        <v>21.63</v>
      </c>
      <c r="D181" s="1">
        <v>16.5</v>
      </c>
      <c r="E181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181" s="1">
        <f t="shared" si="5"/>
        <v>99</v>
      </c>
      <c r="G181" s="1">
        <v>44</v>
      </c>
      <c r="H181">
        <v>40</v>
      </c>
      <c r="I181" t="s">
        <v>1138</v>
      </c>
      <c r="J181" s="1">
        <f>Tabela1[[#This Row],[ESTOQUE_INICIAL]]*Tabela1[[#This Row],[CUSTO_UNITARIO_M-1]]+Tabela1[[#This Row],[ABASTECIMENTO]]*Tabela1[[#This Row],[CUSTO_UNITARIO_M0]]</f>
        <v>4026</v>
      </c>
      <c r="K181" s="1">
        <f>_xlfn.XLOOKUP(A181,MEDIDAS!A:A,MEDIDAS!B:B,"0",0)*5</f>
        <v>2.5</v>
      </c>
      <c r="L181" s="1">
        <f>SUM(K181,(_xlfn.XLOOKUP(A181,MEDIDAS!A:A,MEDIDAS!B:B,"0",0)*5))</f>
        <v>5</v>
      </c>
      <c r="M181" s="1" t="str">
        <f>IF(F181&gt;=SUM(L181,_xlfn.XLOOKUP(A181,'ESTOQUE SETEMBRO'!A:A,'ESTOQUE SETEMBRO'!F:F,,0))/2*1.2,"OVER",IF(F181&lt;=SUM(L181,_xlfn.XLOOKUP(A181,'ESTOQUE SETEMBRO'!A:A,'ESTOQUE SETEMBRO'!F:F,,0))/2*1.1,"IDEAL","OUT"))</f>
        <v>OVER</v>
      </c>
      <c r="N181" t="str">
        <f>IF('ESTOQUE SETEMBRO'!$E181&gt;=0,"setembro","sem abastecimento")</f>
        <v>setembro</v>
      </c>
      <c r="O181" s="15">
        <v>45536</v>
      </c>
    </row>
    <row r="182" spans="1:15">
      <c r="A182" s="5" t="s">
        <v>183</v>
      </c>
      <c r="B182" s="6" t="s">
        <v>1155</v>
      </c>
      <c r="C182" s="1">
        <f t="shared" si="4"/>
        <v>21.63</v>
      </c>
      <c r="D182" s="1">
        <v>23.1</v>
      </c>
      <c r="E182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182" s="1">
        <f t="shared" si="5"/>
        <v>138.6</v>
      </c>
      <c r="G182" s="1">
        <v>55.000000000000007</v>
      </c>
      <c r="H182">
        <v>50</v>
      </c>
      <c r="I182" t="s">
        <v>1152</v>
      </c>
      <c r="J182" s="1">
        <f>Tabela1[[#This Row],[ESTOQUE_INICIAL]]*Tabela1[[#This Row],[CUSTO_UNITARIO_M-1]]+Tabela1[[#This Row],[ABASTECIMENTO]]*Tabela1[[#This Row],[CUSTO_UNITARIO_M0]]</f>
        <v>7045.5</v>
      </c>
      <c r="K182" s="1">
        <f>_xlfn.XLOOKUP(A182,MEDIDAS!A:A,MEDIDAS!B:B,"0",0)*5</f>
        <v>3.5</v>
      </c>
      <c r="L182" s="1">
        <f>SUM(K182,(_xlfn.XLOOKUP(A182,MEDIDAS!A:A,MEDIDAS!B:B,"0",0)*5))</f>
        <v>7</v>
      </c>
      <c r="M182" s="1" t="str">
        <f>IF(F182&gt;=SUM(L182,_xlfn.XLOOKUP(A182,'ESTOQUE SETEMBRO'!A:A,'ESTOQUE SETEMBRO'!F:F,,0))/2*1.2,"OVER",IF(F182&lt;=SUM(L182,_xlfn.XLOOKUP(A182,'ESTOQUE SETEMBRO'!A:A,'ESTOQUE SETEMBRO'!F:F,,0))/2*1.1,"IDEAL","OUT"))</f>
        <v>OVER</v>
      </c>
      <c r="N182" t="str">
        <f>IF('ESTOQUE SETEMBRO'!$E182&gt;=0,"setembro","sem abastecimento")</f>
        <v>setembro</v>
      </c>
      <c r="O182" s="15">
        <v>45536</v>
      </c>
    </row>
    <row r="183" spans="1:15">
      <c r="A183" s="5" t="s">
        <v>184</v>
      </c>
      <c r="B183" s="6" t="s">
        <v>1155</v>
      </c>
      <c r="C183" s="1">
        <f t="shared" si="4"/>
        <v>21.63</v>
      </c>
      <c r="D183" s="1">
        <v>17.600000000000001</v>
      </c>
      <c r="E183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183" s="1">
        <f t="shared" si="5"/>
        <v>105.6</v>
      </c>
      <c r="G183" s="1">
        <v>55.000000000000007</v>
      </c>
      <c r="H183">
        <v>50</v>
      </c>
      <c r="I183" t="s">
        <v>1152</v>
      </c>
      <c r="J183" s="1">
        <f>Tabela1[[#This Row],[ESTOQUE_INICIAL]]*Tabela1[[#This Row],[CUSTO_UNITARIO_M-1]]+Tabela1[[#This Row],[ABASTECIMENTO]]*Tabela1[[#This Row],[CUSTO_UNITARIO_M0]]</f>
        <v>5368</v>
      </c>
      <c r="K183" s="1">
        <f>_xlfn.XLOOKUP(A183,MEDIDAS!A:A,MEDIDAS!B:B,"0",0)*5</f>
        <v>2.6666666666666665</v>
      </c>
      <c r="L183" s="1">
        <f>SUM(K183,(_xlfn.XLOOKUP(A183,MEDIDAS!A:A,MEDIDAS!B:B,"0",0)*5))</f>
        <v>5.333333333333333</v>
      </c>
      <c r="M183" s="1" t="str">
        <f>IF(F183&gt;=SUM(L183,_xlfn.XLOOKUP(A183,'ESTOQUE SETEMBRO'!A:A,'ESTOQUE SETEMBRO'!F:F,,0))/2*1.2,"OVER",IF(F183&lt;=SUM(L183,_xlfn.XLOOKUP(A183,'ESTOQUE SETEMBRO'!A:A,'ESTOQUE SETEMBRO'!F:F,,0))/2*1.1,"IDEAL","OUT"))</f>
        <v>OVER</v>
      </c>
      <c r="N183" t="str">
        <f>IF('ESTOQUE SETEMBRO'!$E183&gt;=0,"setembro","sem abastecimento")</f>
        <v>setembro</v>
      </c>
      <c r="O183" s="15">
        <v>45536</v>
      </c>
    </row>
    <row r="184" spans="1:15">
      <c r="A184" s="5" t="s">
        <v>185</v>
      </c>
      <c r="B184" s="6" t="s">
        <v>1155</v>
      </c>
      <c r="C184" s="1">
        <f t="shared" si="4"/>
        <v>21.63</v>
      </c>
      <c r="D184" s="1">
        <v>30.800000000000004</v>
      </c>
      <c r="E184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184" s="1">
        <f t="shared" si="5"/>
        <v>184.80000000000004</v>
      </c>
      <c r="G184" s="1">
        <v>55.000000000000007</v>
      </c>
      <c r="H184">
        <v>50</v>
      </c>
      <c r="I184" t="s">
        <v>1152</v>
      </c>
      <c r="J184" s="1">
        <f>Tabela1[[#This Row],[ESTOQUE_INICIAL]]*Tabela1[[#This Row],[CUSTO_UNITARIO_M-1]]+Tabela1[[#This Row],[ABASTECIMENTO]]*Tabela1[[#This Row],[CUSTO_UNITARIO_M0]]</f>
        <v>9394.0000000000018</v>
      </c>
      <c r="K184" s="1">
        <f>_xlfn.XLOOKUP(A184,MEDIDAS!A:A,MEDIDAS!B:B,"0",0)*5</f>
        <v>4.666666666666667</v>
      </c>
      <c r="L184" s="1">
        <f>SUM(K184,(_xlfn.XLOOKUP(A184,MEDIDAS!A:A,MEDIDAS!B:B,"0",0)*5))</f>
        <v>9.3333333333333339</v>
      </c>
      <c r="M184" s="1" t="str">
        <f>IF(F184&gt;=SUM(L184,_xlfn.XLOOKUP(A184,'ESTOQUE SETEMBRO'!A:A,'ESTOQUE SETEMBRO'!F:F,,0))/2*1.2,"OVER",IF(F184&lt;=SUM(L184,_xlfn.XLOOKUP(A184,'ESTOQUE SETEMBRO'!A:A,'ESTOQUE SETEMBRO'!F:F,,0))/2*1.1,"IDEAL","OUT"))</f>
        <v>OVER</v>
      </c>
      <c r="N184" t="str">
        <f>IF('ESTOQUE SETEMBRO'!$E184&gt;=0,"setembro","sem abastecimento")</f>
        <v>setembro</v>
      </c>
      <c r="O184" s="15">
        <v>45536</v>
      </c>
    </row>
    <row r="185" spans="1:15">
      <c r="A185" s="5" t="s">
        <v>186</v>
      </c>
      <c r="B185" s="6" t="s">
        <v>1155</v>
      </c>
      <c r="C185" s="1">
        <f t="shared" si="4"/>
        <v>21.63</v>
      </c>
      <c r="D185" s="1">
        <v>25.3</v>
      </c>
      <c r="E185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85" s="1">
        <f t="shared" si="5"/>
        <v>151.80000000000001</v>
      </c>
      <c r="G185" s="1">
        <v>55.000000000000007</v>
      </c>
      <c r="H185">
        <v>50</v>
      </c>
      <c r="I185" t="s">
        <v>1152</v>
      </c>
      <c r="J185" s="1">
        <f>Tabela1[[#This Row],[ESTOQUE_INICIAL]]*Tabela1[[#This Row],[CUSTO_UNITARIO_M-1]]+Tabela1[[#This Row],[ABASTECIMENTO]]*Tabela1[[#This Row],[CUSTO_UNITARIO_M0]]</f>
        <v>7716.5</v>
      </c>
      <c r="K185" s="1">
        <f>_xlfn.XLOOKUP(A185,MEDIDAS!A:A,MEDIDAS!B:B,"0",0)*5</f>
        <v>3.8333333333333335</v>
      </c>
      <c r="L185" s="1">
        <f>SUM(K185,(_xlfn.XLOOKUP(A185,MEDIDAS!A:A,MEDIDAS!B:B,"0",0)*5))</f>
        <v>7.666666666666667</v>
      </c>
      <c r="M185" s="1" t="str">
        <f>IF(F185&gt;=SUM(L185,_xlfn.XLOOKUP(A185,'ESTOQUE SETEMBRO'!A:A,'ESTOQUE SETEMBRO'!F:F,,0))/2*1.2,"OVER",IF(F185&lt;=SUM(L185,_xlfn.XLOOKUP(A185,'ESTOQUE SETEMBRO'!A:A,'ESTOQUE SETEMBRO'!F:F,,0))/2*1.1,"IDEAL","OUT"))</f>
        <v>OVER</v>
      </c>
      <c r="N185" t="str">
        <f>IF('ESTOQUE SETEMBRO'!$E185&gt;=0,"setembro","sem abastecimento")</f>
        <v>setembro</v>
      </c>
      <c r="O185" s="15">
        <v>45536</v>
      </c>
    </row>
    <row r="186" spans="1:15">
      <c r="A186" s="5" t="s">
        <v>188</v>
      </c>
      <c r="B186" s="6" t="s">
        <v>1155</v>
      </c>
      <c r="C186" s="1">
        <f t="shared" si="4"/>
        <v>21.63</v>
      </c>
      <c r="D186" s="1">
        <v>25.3</v>
      </c>
      <c r="E186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86" s="1">
        <f t="shared" si="5"/>
        <v>151.80000000000001</v>
      </c>
      <c r="G186" s="1">
        <v>55.000000000000007</v>
      </c>
      <c r="H186">
        <v>50</v>
      </c>
      <c r="I186" t="s">
        <v>1152</v>
      </c>
      <c r="J186" s="1">
        <f>Tabela1[[#This Row],[ESTOQUE_INICIAL]]*Tabela1[[#This Row],[CUSTO_UNITARIO_M-1]]+Tabela1[[#This Row],[ABASTECIMENTO]]*Tabela1[[#This Row],[CUSTO_UNITARIO_M0]]</f>
        <v>7716.5</v>
      </c>
      <c r="K186" s="1">
        <f>_xlfn.XLOOKUP(A186,MEDIDAS!A:A,MEDIDAS!B:B,"0",0)*5</f>
        <v>3.8333333333333335</v>
      </c>
      <c r="L186" s="1">
        <f>SUM(K186,(_xlfn.XLOOKUP(A186,MEDIDAS!A:A,MEDIDAS!B:B,"0",0)*5))</f>
        <v>7.666666666666667</v>
      </c>
      <c r="M186" s="1" t="str">
        <f>IF(F186&gt;=SUM(L186,_xlfn.XLOOKUP(A186,'ESTOQUE SETEMBRO'!A:A,'ESTOQUE SETEMBRO'!F:F,,0))/2*1.2,"OVER",IF(F186&lt;=SUM(L186,_xlfn.XLOOKUP(A186,'ESTOQUE SETEMBRO'!A:A,'ESTOQUE SETEMBRO'!F:F,,0))/2*1.1,"IDEAL","OUT"))</f>
        <v>OVER</v>
      </c>
      <c r="N186" t="str">
        <f>IF('ESTOQUE SETEMBRO'!$E186&gt;=0,"setembro","sem abastecimento")</f>
        <v>setembro</v>
      </c>
      <c r="O186" s="15">
        <v>45536</v>
      </c>
    </row>
    <row r="187" spans="1:15">
      <c r="A187" s="5" t="s">
        <v>209</v>
      </c>
      <c r="B187" s="6" t="s">
        <v>1155</v>
      </c>
      <c r="C187" s="1">
        <f t="shared" si="4"/>
        <v>21.63</v>
      </c>
      <c r="D187" s="1">
        <v>0</v>
      </c>
      <c r="E18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187" s="1">
        <f t="shared" si="5"/>
        <v>150</v>
      </c>
      <c r="G187" s="1">
        <v>55.000000000000007</v>
      </c>
      <c r="H187">
        <v>50</v>
      </c>
      <c r="I187" t="s">
        <v>1152</v>
      </c>
      <c r="J187" s="1">
        <f>Tabela1[[#This Row],[ESTOQUE_INICIAL]]*Tabela1[[#This Row],[CUSTO_UNITARIO_M-1]]+Tabela1[[#This Row],[ABASTECIMENTO]]*Tabela1[[#This Row],[CUSTO_UNITARIO_M0]]</f>
        <v>7500</v>
      </c>
      <c r="K187" s="1">
        <f>_xlfn.XLOOKUP(A187,MEDIDAS!A:A,MEDIDAS!B:B,"0",0)*5</f>
        <v>0</v>
      </c>
      <c r="L187" s="1">
        <f>SUM(K187,(_xlfn.XLOOKUP(A187,MEDIDAS!A:A,MEDIDAS!B:B,"0",0)*5))</f>
        <v>0</v>
      </c>
      <c r="M187" s="1" t="str">
        <f>IF(F187&gt;=SUM(L187,_xlfn.XLOOKUP(A187,'ESTOQUE SETEMBRO'!A:A,'ESTOQUE SETEMBRO'!F:F,,0))/2*1.2,"OVER",IF(F187&lt;=SUM(L187,_xlfn.XLOOKUP(A187,'ESTOQUE SETEMBRO'!A:A,'ESTOQUE SETEMBRO'!F:F,,0))/2*1.1,"IDEAL","OUT"))</f>
        <v>OVER</v>
      </c>
      <c r="N187" t="str">
        <f>IF('ESTOQUE SETEMBRO'!$E187&gt;=0,"setembro","sem abastecimento")</f>
        <v>setembro</v>
      </c>
      <c r="O187" s="15">
        <v>45536</v>
      </c>
    </row>
    <row r="188" spans="1:15">
      <c r="A188" s="5" t="s">
        <v>189</v>
      </c>
      <c r="B188" s="6" t="s">
        <v>1155</v>
      </c>
      <c r="C188" s="1">
        <f t="shared" si="4"/>
        <v>21.63</v>
      </c>
      <c r="D188" s="1">
        <v>19.8</v>
      </c>
      <c r="E188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188" s="1">
        <f t="shared" si="5"/>
        <v>118.8</v>
      </c>
      <c r="G188" s="1">
        <v>55.000000000000007</v>
      </c>
      <c r="H188">
        <v>50</v>
      </c>
      <c r="I188" t="s">
        <v>1152</v>
      </c>
      <c r="J188" s="1">
        <f>Tabela1[[#This Row],[ESTOQUE_INICIAL]]*Tabela1[[#This Row],[CUSTO_UNITARIO_M-1]]+Tabela1[[#This Row],[ABASTECIMENTO]]*Tabela1[[#This Row],[CUSTO_UNITARIO_M0]]</f>
        <v>6039</v>
      </c>
      <c r="K188" s="1">
        <f>_xlfn.XLOOKUP(A188,MEDIDAS!A:A,MEDIDAS!B:B,"0",0)*5</f>
        <v>3</v>
      </c>
      <c r="L188" s="1">
        <f>SUM(K188,(_xlfn.XLOOKUP(A188,MEDIDAS!A:A,MEDIDAS!B:B,"0",0)*5))</f>
        <v>6</v>
      </c>
      <c r="M188" s="1" t="str">
        <f>IF(F188&gt;=SUM(L188,_xlfn.XLOOKUP(A188,'ESTOQUE SETEMBRO'!A:A,'ESTOQUE SETEMBRO'!F:F,,0))/2*1.2,"OVER",IF(F188&lt;=SUM(L188,_xlfn.XLOOKUP(A188,'ESTOQUE SETEMBRO'!A:A,'ESTOQUE SETEMBRO'!F:F,,0))/2*1.1,"IDEAL","OUT"))</f>
        <v>OVER</v>
      </c>
      <c r="N188" t="str">
        <f>IF('ESTOQUE SETEMBRO'!$E188&gt;=0,"setembro","sem abastecimento")</f>
        <v>setembro</v>
      </c>
      <c r="O188" s="15">
        <v>45536</v>
      </c>
    </row>
    <row r="189" spans="1:15">
      <c r="A189" s="5" t="s">
        <v>190</v>
      </c>
      <c r="B189" s="6" t="s">
        <v>1155</v>
      </c>
      <c r="C189" s="1">
        <f t="shared" si="4"/>
        <v>21.63</v>
      </c>
      <c r="D189" s="1">
        <v>24.200000000000003</v>
      </c>
      <c r="E189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189" s="1">
        <f t="shared" si="5"/>
        <v>145.20000000000002</v>
      </c>
      <c r="G189" s="1">
        <v>55.000000000000007</v>
      </c>
      <c r="H189">
        <v>50</v>
      </c>
      <c r="I189" t="s">
        <v>1152</v>
      </c>
      <c r="J189" s="1">
        <f>Tabela1[[#This Row],[ESTOQUE_INICIAL]]*Tabela1[[#This Row],[CUSTO_UNITARIO_M-1]]+Tabela1[[#This Row],[ABASTECIMENTO]]*Tabela1[[#This Row],[CUSTO_UNITARIO_M0]]</f>
        <v>7381.0000000000009</v>
      </c>
      <c r="K189" s="1">
        <f>_xlfn.XLOOKUP(A189,MEDIDAS!A:A,MEDIDAS!B:B,"0",0)*5</f>
        <v>3.6666666666666665</v>
      </c>
      <c r="L189" s="1">
        <f>SUM(K189,(_xlfn.XLOOKUP(A189,MEDIDAS!A:A,MEDIDAS!B:B,"0",0)*5))</f>
        <v>7.333333333333333</v>
      </c>
      <c r="M189" s="1" t="str">
        <f>IF(F189&gt;=SUM(L189,_xlfn.XLOOKUP(A189,'ESTOQUE SETEMBRO'!A:A,'ESTOQUE SETEMBRO'!F:F,,0))/2*1.2,"OVER",IF(F189&lt;=SUM(L189,_xlfn.XLOOKUP(A189,'ESTOQUE SETEMBRO'!A:A,'ESTOQUE SETEMBRO'!F:F,,0))/2*1.1,"IDEAL","OUT"))</f>
        <v>OVER</v>
      </c>
      <c r="N189" t="str">
        <f>IF('ESTOQUE SETEMBRO'!$E189&gt;=0,"setembro","sem abastecimento")</f>
        <v>setembro</v>
      </c>
      <c r="O189" s="15">
        <v>45536</v>
      </c>
    </row>
    <row r="190" spans="1:15">
      <c r="A190" s="5" t="s">
        <v>191</v>
      </c>
      <c r="B190" s="6" t="s">
        <v>1155</v>
      </c>
      <c r="C190" s="1">
        <f t="shared" si="4"/>
        <v>21.63</v>
      </c>
      <c r="D190" s="1">
        <v>16.5</v>
      </c>
      <c r="E190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190" s="1">
        <f t="shared" si="5"/>
        <v>99</v>
      </c>
      <c r="G190" s="1">
        <v>55.000000000000007</v>
      </c>
      <c r="H190">
        <v>50</v>
      </c>
      <c r="I190" t="s">
        <v>1152</v>
      </c>
      <c r="J190" s="1">
        <f>Tabela1[[#This Row],[ESTOQUE_INICIAL]]*Tabela1[[#This Row],[CUSTO_UNITARIO_M-1]]+Tabela1[[#This Row],[ABASTECIMENTO]]*Tabela1[[#This Row],[CUSTO_UNITARIO_M0]]</f>
        <v>5032.5</v>
      </c>
      <c r="K190" s="1">
        <f>_xlfn.XLOOKUP(A190,MEDIDAS!A:A,MEDIDAS!B:B,"0",0)*5</f>
        <v>2.5</v>
      </c>
      <c r="L190" s="1">
        <f>SUM(K190,(_xlfn.XLOOKUP(A190,MEDIDAS!A:A,MEDIDAS!B:B,"0",0)*5))</f>
        <v>5</v>
      </c>
      <c r="M190" s="1" t="str">
        <f>IF(F190&gt;=SUM(L190,_xlfn.XLOOKUP(A190,'ESTOQUE SETEMBRO'!A:A,'ESTOQUE SETEMBRO'!F:F,,0))/2*1.2,"OVER",IF(F190&lt;=SUM(L190,_xlfn.XLOOKUP(A190,'ESTOQUE SETEMBRO'!A:A,'ESTOQUE SETEMBRO'!F:F,,0))/2*1.1,"IDEAL","OUT"))</f>
        <v>OVER</v>
      </c>
      <c r="N190" t="str">
        <f>IF('ESTOQUE SETEMBRO'!$E190&gt;=0,"setembro","sem abastecimento")</f>
        <v>setembro</v>
      </c>
      <c r="O190" s="15">
        <v>45536</v>
      </c>
    </row>
    <row r="191" spans="1:15">
      <c r="A191" s="5" t="s">
        <v>192</v>
      </c>
      <c r="B191" s="6" t="s">
        <v>1155</v>
      </c>
      <c r="C191" s="1">
        <f t="shared" si="4"/>
        <v>21.63</v>
      </c>
      <c r="D191" s="1">
        <v>12.100000000000001</v>
      </c>
      <c r="E191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191" s="1">
        <f t="shared" si="5"/>
        <v>72.600000000000009</v>
      </c>
      <c r="G191" s="1">
        <v>55.000000000000007</v>
      </c>
      <c r="H191">
        <v>50</v>
      </c>
      <c r="I191" t="s">
        <v>1152</v>
      </c>
      <c r="J191" s="1">
        <f>Tabela1[[#This Row],[ESTOQUE_INICIAL]]*Tabela1[[#This Row],[CUSTO_UNITARIO_M-1]]+Tabela1[[#This Row],[ABASTECIMENTO]]*Tabela1[[#This Row],[CUSTO_UNITARIO_M0]]</f>
        <v>3690.5000000000005</v>
      </c>
      <c r="K191" s="1">
        <f>_xlfn.XLOOKUP(A191,MEDIDAS!A:A,MEDIDAS!B:B,"0",0)*5</f>
        <v>1.8333333333333333</v>
      </c>
      <c r="L191" s="1">
        <f>SUM(K191,(_xlfn.XLOOKUP(A191,MEDIDAS!A:A,MEDIDAS!B:B,"0",0)*5))</f>
        <v>3.6666666666666665</v>
      </c>
      <c r="M191" s="1" t="str">
        <f>IF(F191&gt;=SUM(L191,_xlfn.XLOOKUP(A191,'ESTOQUE SETEMBRO'!A:A,'ESTOQUE SETEMBRO'!F:F,,0))/2*1.2,"OVER",IF(F191&lt;=SUM(L191,_xlfn.XLOOKUP(A191,'ESTOQUE SETEMBRO'!A:A,'ESTOQUE SETEMBRO'!F:F,,0))/2*1.1,"IDEAL","OUT"))</f>
        <v>OVER</v>
      </c>
      <c r="N191" t="str">
        <f>IF('ESTOQUE SETEMBRO'!$E191&gt;=0,"setembro","sem abastecimento")</f>
        <v>setembro</v>
      </c>
      <c r="O191" s="15">
        <v>45536</v>
      </c>
    </row>
    <row r="192" spans="1:15">
      <c r="A192" s="5" t="s">
        <v>193</v>
      </c>
      <c r="B192" s="6" t="s">
        <v>1156</v>
      </c>
      <c r="C192" s="1">
        <f t="shared" si="4"/>
        <v>21.63</v>
      </c>
      <c r="D192" s="1">
        <v>36.300000000000004</v>
      </c>
      <c r="E192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192" s="1">
        <f t="shared" si="5"/>
        <v>217.80000000000004</v>
      </c>
      <c r="G192" s="1">
        <v>19.8</v>
      </c>
      <c r="H192">
        <v>18</v>
      </c>
      <c r="I192" t="s">
        <v>1140</v>
      </c>
      <c r="J192" s="1">
        <f>Tabela1[[#This Row],[ESTOQUE_INICIAL]]*Tabela1[[#This Row],[CUSTO_UNITARIO_M-1]]+Tabela1[[#This Row],[ABASTECIMENTO]]*Tabela1[[#This Row],[CUSTO_UNITARIO_M0]]</f>
        <v>3985.7400000000007</v>
      </c>
      <c r="K192" s="1">
        <f>_xlfn.XLOOKUP(A192,MEDIDAS!A:A,MEDIDAS!B:B,"0",0)*5</f>
        <v>5.5</v>
      </c>
      <c r="L192" s="1">
        <f>SUM(K192,(_xlfn.XLOOKUP(A192,MEDIDAS!A:A,MEDIDAS!B:B,"0",0)*5))</f>
        <v>11</v>
      </c>
      <c r="M192" s="1" t="str">
        <f>IF(F192&gt;=SUM(L192,_xlfn.XLOOKUP(A192,'ESTOQUE SETEMBRO'!A:A,'ESTOQUE SETEMBRO'!F:F,,0))/2*1.2,"OVER",IF(F192&lt;=SUM(L192,_xlfn.XLOOKUP(A192,'ESTOQUE SETEMBRO'!A:A,'ESTOQUE SETEMBRO'!F:F,,0))/2*1.1,"IDEAL","OUT"))</f>
        <v>OVER</v>
      </c>
      <c r="N192" t="str">
        <f>IF('ESTOQUE SETEMBRO'!$E192&gt;=0,"setembro","sem abastecimento")</f>
        <v>setembro</v>
      </c>
      <c r="O192" s="15">
        <v>45536</v>
      </c>
    </row>
    <row r="193" spans="1:15">
      <c r="A193" s="5" t="s">
        <v>194</v>
      </c>
      <c r="B193" s="6" t="s">
        <v>1156</v>
      </c>
      <c r="C193" s="1">
        <f t="shared" si="4"/>
        <v>21.63</v>
      </c>
      <c r="D193" s="1">
        <v>29.700000000000003</v>
      </c>
      <c r="E193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193" s="1">
        <f t="shared" si="5"/>
        <v>178.2</v>
      </c>
      <c r="G193" s="1">
        <v>19.8</v>
      </c>
      <c r="H193">
        <v>18</v>
      </c>
      <c r="I193" t="s">
        <v>1140</v>
      </c>
      <c r="J193" s="1">
        <f>Tabela1[[#This Row],[ESTOQUE_INICIAL]]*Tabela1[[#This Row],[CUSTO_UNITARIO_M-1]]+Tabela1[[#This Row],[ABASTECIMENTO]]*Tabela1[[#This Row],[CUSTO_UNITARIO_M0]]</f>
        <v>3261.06</v>
      </c>
      <c r="K193" s="1">
        <f>_xlfn.XLOOKUP(A193,MEDIDAS!A:A,MEDIDAS!B:B,"0",0)*5</f>
        <v>4.5</v>
      </c>
      <c r="L193" s="1">
        <f>SUM(K193,(_xlfn.XLOOKUP(A193,MEDIDAS!A:A,MEDIDAS!B:B,"0",0)*5))</f>
        <v>9</v>
      </c>
      <c r="M193" s="1" t="str">
        <f>IF(F193&gt;=SUM(L193,_xlfn.XLOOKUP(A193,'ESTOQUE SETEMBRO'!A:A,'ESTOQUE SETEMBRO'!F:F,,0))/2*1.2,"OVER",IF(F193&lt;=SUM(L193,_xlfn.XLOOKUP(A193,'ESTOQUE SETEMBRO'!A:A,'ESTOQUE SETEMBRO'!F:F,,0))/2*1.1,"IDEAL","OUT"))</f>
        <v>OVER</v>
      </c>
      <c r="N193" t="str">
        <f>IF('ESTOQUE SETEMBRO'!$E193&gt;=0,"setembro","sem abastecimento")</f>
        <v>setembro</v>
      </c>
      <c r="O193" s="15">
        <v>45536</v>
      </c>
    </row>
    <row r="194" spans="1:15">
      <c r="A194" s="5" t="s">
        <v>195</v>
      </c>
      <c r="B194" s="6" t="s">
        <v>1156</v>
      </c>
      <c r="C194" s="1">
        <f t="shared" si="4"/>
        <v>21.63</v>
      </c>
      <c r="D194" s="1">
        <v>27.500000000000004</v>
      </c>
      <c r="E194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194" s="1">
        <f t="shared" si="5"/>
        <v>165.00000000000003</v>
      </c>
      <c r="G194" s="1">
        <v>19.8</v>
      </c>
      <c r="H194">
        <v>18</v>
      </c>
      <c r="I194" t="s">
        <v>1140</v>
      </c>
      <c r="J194" s="1">
        <f>Tabela1[[#This Row],[ESTOQUE_INICIAL]]*Tabela1[[#This Row],[CUSTO_UNITARIO_M-1]]+Tabela1[[#This Row],[ABASTECIMENTO]]*Tabela1[[#This Row],[CUSTO_UNITARIO_M0]]</f>
        <v>3019.5000000000005</v>
      </c>
      <c r="K194" s="1">
        <f>_xlfn.XLOOKUP(A194,MEDIDAS!A:A,MEDIDAS!B:B,"0",0)*5</f>
        <v>4.166666666666667</v>
      </c>
      <c r="L194" s="1">
        <f>SUM(K194,(_xlfn.XLOOKUP(A194,MEDIDAS!A:A,MEDIDAS!B:B,"0",0)*5))</f>
        <v>8.3333333333333339</v>
      </c>
      <c r="M194" s="1" t="str">
        <f>IF(F194&gt;=SUM(L194,_xlfn.XLOOKUP(A194,'ESTOQUE SETEMBRO'!A:A,'ESTOQUE SETEMBRO'!F:F,,0))/2*1.2,"OVER",IF(F194&lt;=SUM(L194,_xlfn.XLOOKUP(A194,'ESTOQUE SETEMBRO'!A:A,'ESTOQUE SETEMBRO'!F:F,,0))/2*1.1,"IDEAL","OUT"))</f>
        <v>OVER</v>
      </c>
      <c r="N194" t="str">
        <f>IF('ESTOQUE SETEMBRO'!$E194&gt;=0,"setembro","sem abastecimento")</f>
        <v>setembro</v>
      </c>
      <c r="O194" s="15">
        <v>45536</v>
      </c>
    </row>
    <row r="195" spans="1:15">
      <c r="A195" s="5" t="s">
        <v>196</v>
      </c>
      <c r="B195" s="6" t="s">
        <v>1156</v>
      </c>
      <c r="C195" s="1">
        <f t="shared" ref="C195:C258" si="6">3.09*1*7</f>
        <v>21.63</v>
      </c>
      <c r="D195" s="1">
        <v>33</v>
      </c>
      <c r="E195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195" s="1">
        <f t="shared" ref="F195:F258" si="7">SUM(E195,D195)</f>
        <v>198</v>
      </c>
      <c r="G195" s="1">
        <v>19.8</v>
      </c>
      <c r="H195">
        <v>18</v>
      </c>
      <c r="I195" t="s">
        <v>1140</v>
      </c>
      <c r="J195" s="1">
        <f>Tabela1[[#This Row],[ESTOQUE_INICIAL]]*Tabela1[[#This Row],[CUSTO_UNITARIO_M-1]]+Tabela1[[#This Row],[ABASTECIMENTO]]*Tabela1[[#This Row],[CUSTO_UNITARIO_M0]]</f>
        <v>3623.4</v>
      </c>
      <c r="K195" s="1">
        <f>_xlfn.XLOOKUP(A195,MEDIDAS!A:A,MEDIDAS!B:B,"0",0)*5</f>
        <v>5</v>
      </c>
      <c r="L195" s="1">
        <f>SUM(K195,(_xlfn.XLOOKUP(A195,MEDIDAS!A:A,MEDIDAS!B:B,"0",0)*5))</f>
        <v>10</v>
      </c>
      <c r="M195" s="1" t="str">
        <f>IF(F195&gt;=SUM(L195,_xlfn.XLOOKUP(A195,'ESTOQUE SETEMBRO'!A:A,'ESTOQUE SETEMBRO'!F:F,,0))/2*1.2,"OVER",IF(F195&lt;=SUM(L195,_xlfn.XLOOKUP(A195,'ESTOQUE SETEMBRO'!A:A,'ESTOQUE SETEMBRO'!F:F,,0))/2*1.1,"IDEAL","OUT"))</f>
        <v>OVER</v>
      </c>
      <c r="N195" t="str">
        <f>IF('ESTOQUE SETEMBRO'!$E195&gt;=0,"setembro","sem abastecimento")</f>
        <v>setembro</v>
      </c>
      <c r="O195" s="15">
        <v>45536</v>
      </c>
    </row>
    <row r="196" spans="1:15">
      <c r="A196" s="5" t="s">
        <v>197</v>
      </c>
      <c r="B196" s="6" t="s">
        <v>1156</v>
      </c>
      <c r="C196" s="1">
        <f t="shared" si="6"/>
        <v>21.63</v>
      </c>
      <c r="D196" s="1">
        <v>33</v>
      </c>
      <c r="E196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196" s="1">
        <f t="shared" si="7"/>
        <v>198</v>
      </c>
      <c r="G196" s="1">
        <v>19.8</v>
      </c>
      <c r="H196">
        <v>18</v>
      </c>
      <c r="I196" t="s">
        <v>1140</v>
      </c>
      <c r="J196" s="1">
        <f>Tabela1[[#This Row],[ESTOQUE_INICIAL]]*Tabela1[[#This Row],[CUSTO_UNITARIO_M-1]]+Tabela1[[#This Row],[ABASTECIMENTO]]*Tabela1[[#This Row],[CUSTO_UNITARIO_M0]]</f>
        <v>3623.4</v>
      </c>
      <c r="K196" s="1">
        <f>_xlfn.XLOOKUP(A196,MEDIDAS!A:A,MEDIDAS!B:B,"0",0)*5</f>
        <v>5</v>
      </c>
      <c r="L196" s="1">
        <f>SUM(K196,(_xlfn.XLOOKUP(A196,MEDIDAS!A:A,MEDIDAS!B:B,"0",0)*5))</f>
        <v>10</v>
      </c>
      <c r="M196" s="1" t="str">
        <f>IF(F196&gt;=SUM(L196,_xlfn.XLOOKUP(A196,'ESTOQUE SETEMBRO'!A:A,'ESTOQUE SETEMBRO'!F:F,,0))/2*1.2,"OVER",IF(F196&lt;=SUM(L196,_xlfn.XLOOKUP(A196,'ESTOQUE SETEMBRO'!A:A,'ESTOQUE SETEMBRO'!F:F,,0))/2*1.1,"IDEAL","OUT"))</f>
        <v>OVER</v>
      </c>
      <c r="N196" t="str">
        <f>IF('ESTOQUE SETEMBRO'!$E196&gt;=0,"setembro","sem abastecimento")</f>
        <v>setembro</v>
      </c>
      <c r="O196" s="15">
        <v>45536</v>
      </c>
    </row>
    <row r="197" spans="1:15">
      <c r="A197" s="5" t="s">
        <v>220</v>
      </c>
      <c r="B197" s="6" t="s">
        <v>1156</v>
      </c>
      <c r="C197" s="1">
        <f t="shared" si="6"/>
        <v>21.63</v>
      </c>
      <c r="D197" s="1">
        <v>0</v>
      </c>
      <c r="E19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197" s="1">
        <f t="shared" si="7"/>
        <v>150</v>
      </c>
      <c r="G197" s="1">
        <v>19.8</v>
      </c>
      <c r="H197">
        <v>18</v>
      </c>
      <c r="I197" t="s">
        <v>1140</v>
      </c>
      <c r="J197" s="1">
        <f>Tabela1[[#This Row],[ESTOQUE_INICIAL]]*Tabela1[[#This Row],[CUSTO_UNITARIO_M-1]]+Tabela1[[#This Row],[ABASTECIMENTO]]*Tabela1[[#This Row],[CUSTO_UNITARIO_M0]]</f>
        <v>2700</v>
      </c>
      <c r="K197" s="1">
        <f>_xlfn.XLOOKUP(A197,MEDIDAS!A:A,MEDIDAS!B:B,"0",0)*5</f>
        <v>0</v>
      </c>
      <c r="L197" s="1">
        <f>SUM(K197,(_xlfn.XLOOKUP(A197,MEDIDAS!A:A,MEDIDAS!B:B,"0",0)*5))</f>
        <v>0</v>
      </c>
      <c r="M197" s="1" t="str">
        <f>IF(F197&gt;=SUM(L197,_xlfn.XLOOKUP(A197,'ESTOQUE SETEMBRO'!A:A,'ESTOQUE SETEMBRO'!F:F,,0))/2*1.2,"OVER",IF(F197&lt;=SUM(L197,_xlfn.XLOOKUP(A197,'ESTOQUE SETEMBRO'!A:A,'ESTOQUE SETEMBRO'!F:F,,0))/2*1.1,"IDEAL","OUT"))</f>
        <v>OVER</v>
      </c>
      <c r="N197" t="str">
        <f>IF('ESTOQUE SETEMBRO'!$E197&gt;=0,"setembro","sem abastecimento")</f>
        <v>setembro</v>
      </c>
      <c r="O197" s="15">
        <v>45536</v>
      </c>
    </row>
    <row r="198" spans="1:15">
      <c r="A198" s="5" t="s">
        <v>199</v>
      </c>
      <c r="B198" s="6" t="s">
        <v>1156</v>
      </c>
      <c r="C198" s="1">
        <f t="shared" si="6"/>
        <v>21.63</v>
      </c>
      <c r="D198" s="1">
        <v>33</v>
      </c>
      <c r="E198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198" s="1">
        <f t="shared" si="7"/>
        <v>198</v>
      </c>
      <c r="G198" s="1">
        <v>19.8</v>
      </c>
      <c r="H198">
        <v>18</v>
      </c>
      <c r="I198" t="s">
        <v>1140</v>
      </c>
      <c r="J198" s="1">
        <f>Tabela1[[#This Row],[ESTOQUE_INICIAL]]*Tabela1[[#This Row],[CUSTO_UNITARIO_M-1]]+Tabela1[[#This Row],[ABASTECIMENTO]]*Tabela1[[#This Row],[CUSTO_UNITARIO_M0]]</f>
        <v>3623.4</v>
      </c>
      <c r="K198" s="1">
        <f>_xlfn.XLOOKUP(A198,MEDIDAS!A:A,MEDIDAS!B:B,"0",0)*5</f>
        <v>5</v>
      </c>
      <c r="L198" s="1">
        <f>SUM(K198,(_xlfn.XLOOKUP(A198,MEDIDAS!A:A,MEDIDAS!B:B,"0",0)*5))</f>
        <v>10</v>
      </c>
      <c r="M198" s="1" t="str">
        <f>IF(F198&gt;=SUM(L198,_xlfn.XLOOKUP(A198,'ESTOQUE SETEMBRO'!A:A,'ESTOQUE SETEMBRO'!F:F,,0))/2*1.2,"OVER",IF(F198&lt;=SUM(L198,_xlfn.XLOOKUP(A198,'ESTOQUE SETEMBRO'!A:A,'ESTOQUE SETEMBRO'!F:F,,0))/2*1.1,"IDEAL","OUT"))</f>
        <v>OVER</v>
      </c>
      <c r="N198" t="str">
        <f>IF('ESTOQUE SETEMBRO'!$E198&gt;=0,"setembro","sem abastecimento")</f>
        <v>setembro</v>
      </c>
      <c r="O198" s="15">
        <v>45536</v>
      </c>
    </row>
    <row r="199" spans="1:15">
      <c r="A199" s="5" t="s">
        <v>200</v>
      </c>
      <c r="B199" s="6" t="s">
        <v>1156</v>
      </c>
      <c r="C199" s="1">
        <f t="shared" si="6"/>
        <v>21.63</v>
      </c>
      <c r="D199" s="1">
        <v>36.300000000000004</v>
      </c>
      <c r="E199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199" s="1">
        <f t="shared" si="7"/>
        <v>217.80000000000004</v>
      </c>
      <c r="G199" s="1">
        <v>19.8</v>
      </c>
      <c r="H199">
        <v>18</v>
      </c>
      <c r="I199" t="s">
        <v>1140</v>
      </c>
      <c r="J199" s="1">
        <f>Tabela1[[#This Row],[ESTOQUE_INICIAL]]*Tabela1[[#This Row],[CUSTO_UNITARIO_M-1]]+Tabela1[[#This Row],[ABASTECIMENTO]]*Tabela1[[#This Row],[CUSTO_UNITARIO_M0]]</f>
        <v>3985.7400000000007</v>
      </c>
      <c r="K199" s="1">
        <f>_xlfn.XLOOKUP(A199,MEDIDAS!A:A,MEDIDAS!B:B,"0",0)*5</f>
        <v>5.5</v>
      </c>
      <c r="L199" s="1">
        <f>SUM(K199,(_xlfn.XLOOKUP(A199,MEDIDAS!A:A,MEDIDAS!B:B,"0",0)*5))</f>
        <v>11</v>
      </c>
      <c r="M199" s="1" t="str">
        <f>IF(F199&gt;=SUM(L199,_xlfn.XLOOKUP(A199,'ESTOQUE SETEMBRO'!A:A,'ESTOQUE SETEMBRO'!F:F,,0))/2*1.2,"OVER",IF(F199&lt;=SUM(L199,_xlfn.XLOOKUP(A199,'ESTOQUE SETEMBRO'!A:A,'ESTOQUE SETEMBRO'!F:F,,0))/2*1.1,"IDEAL","OUT"))</f>
        <v>OVER</v>
      </c>
      <c r="N199" t="str">
        <f>IF('ESTOQUE SETEMBRO'!$E199&gt;=0,"setembro","sem abastecimento")</f>
        <v>setembro</v>
      </c>
      <c r="O199" s="15">
        <v>45536</v>
      </c>
    </row>
    <row r="200" spans="1:15">
      <c r="A200" s="5" t="s">
        <v>201</v>
      </c>
      <c r="B200" s="6" t="s">
        <v>1156</v>
      </c>
      <c r="C200" s="1">
        <f t="shared" si="6"/>
        <v>21.63</v>
      </c>
      <c r="D200" s="1">
        <v>18.700000000000003</v>
      </c>
      <c r="E200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200" s="1">
        <f t="shared" si="7"/>
        <v>112.20000000000002</v>
      </c>
      <c r="G200" s="1">
        <v>19.8</v>
      </c>
      <c r="H200">
        <v>18</v>
      </c>
      <c r="I200" t="s">
        <v>1140</v>
      </c>
      <c r="J200" s="1">
        <f>Tabela1[[#This Row],[ESTOQUE_INICIAL]]*Tabela1[[#This Row],[CUSTO_UNITARIO_M-1]]+Tabela1[[#This Row],[ABASTECIMENTO]]*Tabela1[[#This Row],[CUSTO_UNITARIO_M0]]</f>
        <v>2053.2600000000002</v>
      </c>
      <c r="K200" s="1">
        <f>_xlfn.XLOOKUP(A200,MEDIDAS!A:A,MEDIDAS!B:B,"0",0)*5</f>
        <v>2.833333333333333</v>
      </c>
      <c r="L200" s="1">
        <f>SUM(K200,(_xlfn.XLOOKUP(A200,MEDIDAS!A:A,MEDIDAS!B:B,"0",0)*5))</f>
        <v>5.6666666666666661</v>
      </c>
      <c r="M200" s="1" t="str">
        <f>IF(F200&gt;=SUM(L200,_xlfn.XLOOKUP(A200,'ESTOQUE SETEMBRO'!A:A,'ESTOQUE SETEMBRO'!F:F,,0))/2*1.2,"OVER",IF(F200&lt;=SUM(L200,_xlfn.XLOOKUP(A200,'ESTOQUE SETEMBRO'!A:A,'ESTOQUE SETEMBRO'!F:F,,0))/2*1.1,"IDEAL","OUT"))</f>
        <v>OVER</v>
      </c>
      <c r="N200" t="str">
        <f>IF('ESTOQUE SETEMBRO'!$E200&gt;=0,"setembro","sem abastecimento")</f>
        <v>setembro</v>
      </c>
      <c r="O200" s="15">
        <v>45536</v>
      </c>
    </row>
    <row r="201" spans="1:15">
      <c r="A201" s="5" t="s">
        <v>202</v>
      </c>
      <c r="B201" s="6" t="s">
        <v>1156</v>
      </c>
      <c r="C201" s="1">
        <f t="shared" si="6"/>
        <v>21.63</v>
      </c>
      <c r="D201" s="1">
        <v>27.500000000000004</v>
      </c>
      <c r="E201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201" s="1">
        <f t="shared" si="7"/>
        <v>165.00000000000003</v>
      </c>
      <c r="G201" s="1">
        <v>19.8</v>
      </c>
      <c r="H201">
        <v>18</v>
      </c>
      <c r="I201" t="s">
        <v>1140</v>
      </c>
      <c r="J201" s="1">
        <f>Tabela1[[#This Row],[ESTOQUE_INICIAL]]*Tabela1[[#This Row],[CUSTO_UNITARIO_M-1]]+Tabela1[[#This Row],[ABASTECIMENTO]]*Tabela1[[#This Row],[CUSTO_UNITARIO_M0]]</f>
        <v>3019.5000000000005</v>
      </c>
      <c r="K201" s="1">
        <f>_xlfn.XLOOKUP(A201,MEDIDAS!A:A,MEDIDAS!B:B,"0",0)*5</f>
        <v>4.166666666666667</v>
      </c>
      <c r="L201" s="1">
        <f>SUM(K201,(_xlfn.XLOOKUP(A201,MEDIDAS!A:A,MEDIDAS!B:B,"0",0)*5))</f>
        <v>8.3333333333333339</v>
      </c>
      <c r="M201" s="1" t="str">
        <f>IF(F201&gt;=SUM(L201,_xlfn.XLOOKUP(A201,'ESTOQUE SETEMBRO'!A:A,'ESTOQUE SETEMBRO'!F:F,,0))/2*1.2,"OVER",IF(F201&lt;=SUM(L201,_xlfn.XLOOKUP(A201,'ESTOQUE SETEMBRO'!A:A,'ESTOQUE SETEMBRO'!F:F,,0))/2*1.1,"IDEAL","OUT"))</f>
        <v>OVER</v>
      </c>
      <c r="N201" t="str">
        <f>IF('ESTOQUE SETEMBRO'!$E201&gt;=0,"setembro","sem abastecimento")</f>
        <v>setembro</v>
      </c>
      <c r="O201" s="15">
        <v>45536</v>
      </c>
    </row>
    <row r="202" spans="1:15">
      <c r="A202" s="5" t="s">
        <v>203</v>
      </c>
      <c r="B202" s="6" t="s">
        <v>1157</v>
      </c>
      <c r="C202" s="1">
        <f t="shared" si="6"/>
        <v>21.63</v>
      </c>
      <c r="D202" s="1">
        <v>1.1000000000000001</v>
      </c>
      <c r="E202" s="1">
        <f>IF(Tabela1[[#This Row],[ESTOQUE_INICIAL]]&gt;=150,Tabela1[[#This Row],[ESTOQUE_INICIAL]]*0,IF(Tabela1[[#This Row],[ESTOQUE_INICIAL]]=0,SUM(Tabela1[[#This Row],[ESTOQUE_INICIAL]],150),Tabela1[[#This Row],[ESTOQUE_INICIAL]]*5))</f>
        <v>5.5</v>
      </c>
      <c r="F202" s="1">
        <f t="shared" si="7"/>
        <v>6.6</v>
      </c>
      <c r="G202" s="1">
        <v>26.400000000000002</v>
      </c>
      <c r="H202">
        <v>24</v>
      </c>
      <c r="I202" t="s">
        <v>1128</v>
      </c>
      <c r="J202" s="1">
        <f>Tabela1[[#This Row],[ESTOQUE_INICIAL]]*Tabela1[[#This Row],[CUSTO_UNITARIO_M-1]]+Tabela1[[#This Row],[ABASTECIMENTO]]*Tabela1[[#This Row],[CUSTO_UNITARIO_M0]]</f>
        <v>161.04000000000002</v>
      </c>
      <c r="K202" s="1">
        <f>_xlfn.XLOOKUP(A202,MEDIDAS!A:A,MEDIDAS!B:B,"0",0)*5</f>
        <v>0.16666666666666666</v>
      </c>
      <c r="L202" s="1">
        <f>SUM(K202,(_xlfn.XLOOKUP(A202,MEDIDAS!A:A,MEDIDAS!B:B,"0",0)*5))</f>
        <v>0.33333333333333331</v>
      </c>
      <c r="M202" s="1" t="str">
        <f>IF(F202&gt;=SUM(L202,_xlfn.XLOOKUP(A202,'ESTOQUE SETEMBRO'!A:A,'ESTOQUE SETEMBRO'!F:F,,0))/2*1.2,"OVER",IF(F202&lt;=SUM(L202,_xlfn.XLOOKUP(A202,'ESTOQUE SETEMBRO'!A:A,'ESTOQUE SETEMBRO'!F:F,,0))/2*1.1,"IDEAL","OUT"))</f>
        <v>OVER</v>
      </c>
      <c r="N202" t="str">
        <f>IF('ESTOQUE SETEMBRO'!$E202&gt;=0,"setembro","sem abastecimento")</f>
        <v>setembro</v>
      </c>
      <c r="O202" s="15">
        <v>45536</v>
      </c>
    </row>
    <row r="203" spans="1:15">
      <c r="A203" s="5" t="s">
        <v>204</v>
      </c>
      <c r="B203" s="6" t="s">
        <v>1157</v>
      </c>
      <c r="C203" s="1">
        <f t="shared" si="6"/>
        <v>21.63</v>
      </c>
      <c r="D203" s="1">
        <v>20.900000000000002</v>
      </c>
      <c r="E203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203" s="1">
        <f t="shared" si="7"/>
        <v>125.40000000000002</v>
      </c>
      <c r="G203" s="1">
        <v>26.400000000000002</v>
      </c>
      <c r="H203">
        <v>24</v>
      </c>
      <c r="I203" t="s">
        <v>1128</v>
      </c>
      <c r="J203" s="1">
        <f>Tabela1[[#This Row],[ESTOQUE_INICIAL]]*Tabela1[[#This Row],[CUSTO_UNITARIO_M-1]]+Tabela1[[#This Row],[ABASTECIMENTO]]*Tabela1[[#This Row],[CUSTO_UNITARIO_M0]]</f>
        <v>3059.7600000000007</v>
      </c>
      <c r="K203" s="1">
        <f>_xlfn.XLOOKUP(A203,MEDIDAS!A:A,MEDIDAS!B:B,"0",0)*5</f>
        <v>3.1666666666666665</v>
      </c>
      <c r="L203" s="1">
        <f>SUM(K203,(_xlfn.XLOOKUP(A203,MEDIDAS!A:A,MEDIDAS!B:B,"0",0)*5))</f>
        <v>6.333333333333333</v>
      </c>
      <c r="M203" s="1" t="str">
        <f>IF(F203&gt;=SUM(L203,_xlfn.XLOOKUP(A203,'ESTOQUE SETEMBRO'!A:A,'ESTOQUE SETEMBRO'!F:F,,0))/2*1.2,"OVER",IF(F203&lt;=SUM(L203,_xlfn.XLOOKUP(A203,'ESTOQUE SETEMBRO'!A:A,'ESTOQUE SETEMBRO'!F:F,,0))/2*1.1,"IDEAL","OUT"))</f>
        <v>OVER</v>
      </c>
      <c r="N203" t="str">
        <f>IF('ESTOQUE SETEMBRO'!$E203&gt;=0,"setembro","sem abastecimento")</f>
        <v>setembro</v>
      </c>
      <c r="O203" s="15">
        <v>45536</v>
      </c>
    </row>
    <row r="204" spans="1:15">
      <c r="A204" s="5" t="s">
        <v>205</v>
      </c>
      <c r="B204" s="6" t="s">
        <v>1157</v>
      </c>
      <c r="C204" s="1">
        <f t="shared" si="6"/>
        <v>21.63</v>
      </c>
      <c r="D204" s="1">
        <v>34.1</v>
      </c>
      <c r="E204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204" s="1">
        <f t="shared" si="7"/>
        <v>204.6</v>
      </c>
      <c r="G204" s="1">
        <v>26.400000000000002</v>
      </c>
      <c r="H204">
        <v>24</v>
      </c>
      <c r="I204" t="s">
        <v>1128</v>
      </c>
      <c r="J204" s="1">
        <f>Tabela1[[#This Row],[ESTOQUE_INICIAL]]*Tabela1[[#This Row],[CUSTO_UNITARIO_M-1]]+Tabela1[[#This Row],[ABASTECIMENTO]]*Tabela1[[#This Row],[CUSTO_UNITARIO_M0]]</f>
        <v>4992.24</v>
      </c>
      <c r="K204" s="1">
        <f>_xlfn.XLOOKUP(A204,MEDIDAS!A:A,MEDIDAS!B:B,"0",0)*5</f>
        <v>5.166666666666667</v>
      </c>
      <c r="L204" s="1">
        <f>SUM(K204,(_xlfn.XLOOKUP(A204,MEDIDAS!A:A,MEDIDAS!B:B,"0",0)*5))</f>
        <v>10.333333333333334</v>
      </c>
      <c r="M204" s="1" t="str">
        <f>IF(F204&gt;=SUM(L204,_xlfn.XLOOKUP(A204,'ESTOQUE SETEMBRO'!A:A,'ESTOQUE SETEMBRO'!F:F,,0))/2*1.2,"OVER",IF(F204&lt;=SUM(L204,_xlfn.XLOOKUP(A204,'ESTOQUE SETEMBRO'!A:A,'ESTOQUE SETEMBRO'!F:F,,0))/2*1.1,"IDEAL","OUT"))</f>
        <v>OVER</v>
      </c>
      <c r="N204" t="str">
        <f>IF('ESTOQUE SETEMBRO'!$E204&gt;=0,"setembro","sem abastecimento")</f>
        <v>setembro</v>
      </c>
      <c r="O204" s="15">
        <v>45536</v>
      </c>
    </row>
    <row r="205" spans="1:15">
      <c r="A205" s="5" t="s">
        <v>206</v>
      </c>
      <c r="B205" s="6" t="s">
        <v>1157</v>
      </c>
      <c r="C205" s="1">
        <f t="shared" si="6"/>
        <v>21.63</v>
      </c>
      <c r="D205" s="1">
        <v>16.5</v>
      </c>
      <c r="E205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205" s="1">
        <f t="shared" si="7"/>
        <v>99</v>
      </c>
      <c r="G205" s="1">
        <v>26.400000000000002</v>
      </c>
      <c r="H205">
        <v>24</v>
      </c>
      <c r="I205" t="s">
        <v>1128</v>
      </c>
      <c r="J205" s="1">
        <f>Tabela1[[#This Row],[ESTOQUE_INICIAL]]*Tabela1[[#This Row],[CUSTO_UNITARIO_M-1]]+Tabela1[[#This Row],[ABASTECIMENTO]]*Tabela1[[#This Row],[CUSTO_UNITARIO_M0]]</f>
        <v>2415.6</v>
      </c>
      <c r="K205" s="1">
        <f>_xlfn.XLOOKUP(A205,MEDIDAS!A:A,MEDIDAS!B:B,"0",0)*5</f>
        <v>2.5</v>
      </c>
      <c r="L205" s="1">
        <f>SUM(K205,(_xlfn.XLOOKUP(A205,MEDIDAS!A:A,MEDIDAS!B:B,"0",0)*5))</f>
        <v>5</v>
      </c>
      <c r="M205" s="1" t="str">
        <f>IF(F205&gt;=SUM(L205,_xlfn.XLOOKUP(A205,'ESTOQUE SETEMBRO'!A:A,'ESTOQUE SETEMBRO'!F:F,,0))/2*1.2,"OVER",IF(F205&lt;=SUM(L205,_xlfn.XLOOKUP(A205,'ESTOQUE SETEMBRO'!A:A,'ESTOQUE SETEMBRO'!F:F,,0))/2*1.1,"IDEAL","OUT"))</f>
        <v>OVER</v>
      </c>
      <c r="N205" t="str">
        <f>IF('ESTOQUE SETEMBRO'!$E205&gt;=0,"setembro","sem abastecimento")</f>
        <v>setembro</v>
      </c>
      <c r="O205" s="15">
        <v>45536</v>
      </c>
    </row>
    <row r="206" spans="1:15">
      <c r="A206" s="5" t="s">
        <v>207</v>
      </c>
      <c r="B206" s="6" t="s">
        <v>1157</v>
      </c>
      <c r="C206" s="1">
        <f t="shared" si="6"/>
        <v>21.63</v>
      </c>
      <c r="D206" s="1">
        <v>14.3</v>
      </c>
      <c r="E206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206" s="1">
        <f t="shared" si="7"/>
        <v>85.8</v>
      </c>
      <c r="G206" s="1">
        <v>26.400000000000002</v>
      </c>
      <c r="H206">
        <v>24</v>
      </c>
      <c r="I206" t="s">
        <v>1128</v>
      </c>
      <c r="J206" s="1">
        <f>Tabela1[[#This Row],[ESTOQUE_INICIAL]]*Tabela1[[#This Row],[CUSTO_UNITARIO_M-1]]+Tabela1[[#This Row],[ABASTECIMENTO]]*Tabela1[[#This Row],[CUSTO_UNITARIO_M0]]</f>
        <v>2093.52</v>
      </c>
      <c r="K206" s="1">
        <f>_xlfn.XLOOKUP(A206,MEDIDAS!A:A,MEDIDAS!B:B,"0",0)*5</f>
        <v>2.166666666666667</v>
      </c>
      <c r="L206" s="1">
        <f>SUM(K206,(_xlfn.XLOOKUP(A206,MEDIDAS!A:A,MEDIDAS!B:B,"0",0)*5))</f>
        <v>4.3333333333333339</v>
      </c>
      <c r="M206" s="1" t="str">
        <f>IF(F206&gt;=SUM(L206,_xlfn.XLOOKUP(A206,'ESTOQUE SETEMBRO'!A:A,'ESTOQUE SETEMBRO'!F:F,,0))/2*1.2,"OVER",IF(F206&lt;=SUM(L206,_xlfn.XLOOKUP(A206,'ESTOQUE SETEMBRO'!A:A,'ESTOQUE SETEMBRO'!F:F,,0))/2*1.1,"IDEAL","OUT"))</f>
        <v>OVER</v>
      </c>
      <c r="N206" t="str">
        <f>IF('ESTOQUE SETEMBRO'!$E206&gt;=0,"setembro","sem abastecimento")</f>
        <v>setembro</v>
      </c>
      <c r="O206" s="15">
        <v>45536</v>
      </c>
    </row>
    <row r="207" spans="1:15">
      <c r="A207" s="5" t="s">
        <v>231</v>
      </c>
      <c r="B207" s="6" t="s">
        <v>1157</v>
      </c>
      <c r="C207" s="1">
        <f t="shared" si="6"/>
        <v>21.63</v>
      </c>
      <c r="D207" s="1">
        <v>0</v>
      </c>
      <c r="E20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207" s="1">
        <f t="shared" si="7"/>
        <v>150</v>
      </c>
      <c r="G207" s="1">
        <v>26.400000000000002</v>
      </c>
      <c r="H207">
        <v>24</v>
      </c>
      <c r="I207" t="s">
        <v>1128</v>
      </c>
      <c r="J207" s="1">
        <f>Tabela1[[#This Row],[ESTOQUE_INICIAL]]*Tabela1[[#This Row],[CUSTO_UNITARIO_M-1]]+Tabela1[[#This Row],[ABASTECIMENTO]]*Tabela1[[#This Row],[CUSTO_UNITARIO_M0]]</f>
        <v>3600</v>
      </c>
      <c r="K207" s="1">
        <f>_xlfn.XLOOKUP(A207,MEDIDAS!A:A,MEDIDAS!B:B,"0",0)*5</f>
        <v>0</v>
      </c>
      <c r="L207" s="1">
        <f>SUM(K207,(_xlfn.XLOOKUP(A207,MEDIDAS!A:A,MEDIDAS!B:B,"0",0)*5))</f>
        <v>0</v>
      </c>
      <c r="M207" s="1" t="str">
        <f>IF(F207&gt;=SUM(L207,_xlfn.XLOOKUP(A207,'ESTOQUE SETEMBRO'!A:A,'ESTOQUE SETEMBRO'!F:F,,0))/2*1.2,"OVER",IF(F207&lt;=SUM(L207,_xlfn.XLOOKUP(A207,'ESTOQUE SETEMBRO'!A:A,'ESTOQUE SETEMBRO'!F:F,,0))/2*1.1,"IDEAL","OUT"))</f>
        <v>OVER</v>
      </c>
      <c r="N207" t="str">
        <f>IF('ESTOQUE SETEMBRO'!$E207&gt;=0,"setembro","sem abastecimento")</f>
        <v>setembro</v>
      </c>
      <c r="O207" s="15">
        <v>45536</v>
      </c>
    </row>
    <row r="208" spans="1:15">
      <c r="A208" s="5" t="s">
        <v>208</v>
      </c>
      <c r="B208" s="6" t="s">
        <v>1157</v>
      </c>
      <c r="C208" s="1">
        <f t="shared" si="6"/>
        <v>21.63</v>
      </c>
      <c r="D208" s="1">
        <v>11</v>
      </c>
      <c r="E208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208" s="1">
        <f t="shared" si="7"/>
        <v>66</v>
      </c>
      <c r="G208" s="1">
        <v>26.400000000000002</v>
      </c>
      <c r="H208">
        <v>24</v>
      </c>
      <c r="I208" t="s">
        <v>1128</v>
      </c>
      <c r="J208" s="1">
        <f>Tabela1[[#This Row],[ESTOQUE_INICIAL]]*Tabela1[[#This Row],[CUSTO_UNITARIO_M-1]]+Tabela1[[#This Row],[ABASTECIMENTO]]*Tabela1[[#This Row],[CUSTO_UNITARIO_M0]]</f>
        <v>1610.4</v>
      </c>
      <c r="K208" s="1">
        <f>_xlfn.XLOOKUP(A208,MEDIDAS!A:A,MEDIDAS!B:B,"0",0)*5</f>
        <v>1.6666666666666665</v>
      </c>
      <c r="L208" s="1">
        <f>SUM(K208,(_xlfn.XLOOKUP(A208,MEDIDAS!A:A,MEDIDAS!B:B,"0",0)*5))</f>
        <v>3.333333333333333</v>
      </c>
      <c r="M208" s="1" t="str">
        <f>IF(F208&gt;=SUM(L208,_xlfn.XLOOKUP(A208,'ESTOQUE SETEMBRO'!A:A,'ESTOQUE SETEMBRO'!F:F,,0))/2*1.2,"OVER",IF(F208&lt;=SUM(L208,_xlfn.XLOOKUP(A208,'ESTOQUE SETEMBRO'!A:A,'ESTOQUE SETEMBRO'!F:F,,0))/2*1.1,"IDEAL","OUT"))</f>
        <v>OVER</v>
      </c>
      <c r="N208" t="str">
        <f>IF('ESTOQUE SETEMBRO'!$E208&gt;=0,"setembro","sem abastecimento")</f>
        <v>setembro</v>
      </c>
      <c r="O208" s="15">
        <v>45536</v>
      </c>
    </row>
    <row r="209" spans="1:15">
      <c r="A209" s="5" t="s">
        <v>210</v>
      </c>
      <c r="B209" s="6" t="s">
        <v>1157</v>
      </c>
      <c r="C209" s="1">
        <f t="shared" si="6"/>
        <v>21.63</v>
      </c>
      <c r="D209" s="1">
        <v>33</v>
      </c>
      <c r="E209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209" s="1">
        <f t="shared" si="7"/>
        <v>198</v>
      </c>
      <c r="G209" s="1">
        <v>26.400000000000002</v>
      </c>
      <c r="H209">
        <v>24</v>
      </c>
      <c r="I209" t="s">
        <v>1128</v>
      </c>
      <c r="J209" s="1">
        <f>Tabela1[[#This Row],[ESTOQUE_INICIAL]]*Tabela1[[#This Row],[CUSTO_UNITARIO_M-1]]+Tabela1[[#This Row],[ABASTECIMENTO]]*Tabela1[[#This Row],[CUSTO_UNITARIO_M0]]</f>
        <v>4831.2</v>
      </c>
      <c r="K209" s="1">
        <f>_xlfn.XLOOKUP(A209,MEDIDAS!A:A,MEDIDAS!B:B,"0",0)*5</f>
        <v>5</v>
      </c>
      <c r="L209" s="1">
        <f>SUM(K209,(_xlfn.XLOOKUP(A209,MEDIDAS!A:A,MEDIDAS!B:B,"0",0)*5))</f>
        <v>10</v>
      </c>
      <c r="M209" s="1" t="str">
        <f>IF(F209&gt;=SUM(L209,_xlfn.XLOOKUP(A209,'ESTOQUE SETEMBRO'!A:A,'ESTOQUE SETEMBRO'!F:F,,0))/2*1.2,"OVER",IF(F209&lt;=SUM(L209,_xlfn.XLOOKUP(A209,'ESTOQUE SETEMBRO'!A:A,'ESTOQUE SETEMBRO'!F:F,,0))/2*1.1,"IDEAL","OUT"))</f>
        <v>OVER</v>
      </c>
      <c r="N209" t="str">
        <f>IF('ESTOQUE SETEMBRO'!$E209&gt;=0,"setembro","sem abastecimento")</f>
        <v>setembro</v>
      </c>
      <c r="O209" s="15">
        <v>45536</v>
      </c>
    </row>
    <row r="210" spans="1:15">
      <c r="A210" s="5" t="s">
        <v>211</v>
      </c>
      <c r="B210" s="6" t="s">
        <v>1157</v>
      </c>
      <c r="C210" s="1">
        <f t="shared" si="6"/>
        <v>21.63</v>
      </c>
      <c r="D210" s="1">
        <v>50.6</v>
      </c>
      <c r="E210" s="1">
        <f>IF(Tabela1[[#This Row],[ESTOQUE_INICIAL]]&gt;=150,Tabela1[[#This Row],[ESTOQUE_INICIAL]]*0,IF(Tabela1[[#This Row],[ESTOQUE_INICIAL]]=0,SUM(Tabela1[[#This Row],[ESTOQUE_INICIAL]],150),Tabela1[[#This Row],[ESTOQUE_INICIAL]]*5))</f>
        <v>253</v>
      </c>
      <c r="F210" s="1">
        <f t="shared" si="7"/>
        <v>303.60000000000002</v>
      </c>
      <c r="G210" s="1">
        <v>26.400000000000002</v>
      </c>
      <c r="H210">
        <v>24</v>
      </c>
      <c r="I210" t="s">
        <v>1128</v>
      </c>
      <c r="J210" s="1">
        <f>Tabela1[[#This Row],[ESTOQUE_INICIAL]]*Tabela1[[#This Row],[CUSTO_UNITARIO_M-1]]+Tabela1[[#This Row],[ABASTECIMENTO]]*Tabela1[[#This Row],[CUSTO_UNITARIO_M0]]</f>
        <v>7407.84</v>
      </c>
      <c r="K210" s="1">
        <f>_xlfn.XLOOKUP(A210,MEDIDAS!A:A,MEDIDAS!B:B,"0",0)*5</f>
        <v>7.666666666666667</v>
      </c>
      <c r="L210" s="1">
        <f>SUM(K210,(_xlfn.XLOOKUP(A210,MEDIDAS!A:A,MEDIDAS!B:B,"0",0)*5))</f>
        <v>15.333333333333334</v>
      </c>
      <c r="M210" s="1" t="str">
        <f>IF(F210&gt;=SUM(L210,_xlfn.XLOOKUP(A210,'ESTOQUE SETEMBRO'!A:A,'ESTOQUE SETEMBRO'!F:F,,0))/2*1.2,"OVER",IF(F210&lt;=SUM(L210,_xlfn.XLOOKUP(A210,'ESTOQUE SETEMBRO'!A:A,'ESTOQUE SETEMBRO'!F:F,,0))/2*1.1,"IDEAL","OUT"))</f>
        <v>OVER</v>
      </c>
      <c r="N210" t="str">
        <f>IF('ESTOQUE SETEMBRO'!$E210&gt;=0,"setembro","sem abastecimento")</f>
        <v>setembro</v>
      </c>
      <c r="O210" s="15">
        <v>45536</v>
      </c>
    </row>
    <row r="211" spans="1:15">
      <c r="A211" s="5" t="s">
        <v>212</v>
      </c>
      <c r="B211" s="6" t="s">
        <v>1157</v>
      </c>
      <c r="C211" s="1">
        <f t="shared" si="6"/>
        <v>21.63</v>
      </c>
      <c r="D211" s="1">
        <v>30.800000000000004</v>
      </c>
      <c r="E211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211" s="1">
        <f t="shared" si="7"/>
        <v>184.80000000000004</v>
      </c>
      <c r="G211" s="1">
        <v>26.400000000000002</v>
      </c>
      <c r="H211">
        <v>24</v>
      </c>
      <c r="I211" t="s">
        <v>1128</v>
      </c>
      <c r="J211" s="1">
        <f>Tabela1[[#This Row],[ESTOQUE_INICIAL]]*Tabela1[[#This Row],[CUSTO_UNITARIO_M-1]]+Tabela1[[#This Row],[ABASTECIMENTO]]*Tabela1[[#This Row],[CUSTO_UNITARIO_M0]]</f>
        <v>4509.1200000000008</v>
      </c>
      <c r="K211" s="1">
        <f>_xlfn.XLOOKUP(A211,MEDIDAS!A:A,MEDIDAS!B:B,"0",0)*5</f>
        <v>4.666666666666667</v>
      </c>
      <c r="L211" s="1">
        <f>SUM(K211,(_xlfn.XLOOKUP(A211,MEDIDAS!A:A,MEDIDAS!B:B,"0",0)*5))</f>
        <v>9.3333333333333339</v>
      </c>
      <c r="M211" s="1" t="str">
        <f>IF(F211&gt;=SUM(L211,_xlfn.XLOOKUP(A211,'ESTOQUE SETEMBRO'!A:A,'ESTOQUE SETEMBRO'!F:F,,0))/2*1.2,"OVER",IF(F211&lt;=SUM(L211,_xlfn.XLOOKUP(A211,'ESTOQUE SETEMBRO'!A:A,'ESTOQUE SETEMBRO'!F:F,,0))/2*1.1,"IDEAL","OUT"))</f>
        <v>OVER</v>
      </c>
      <c r="N211" t="str">
        <f>IF('ESTOQUE SETEMBRO'!$E211&gt;=0,"setembro","sem abastecimento")</f>
        <v>setembro</v>
      </c>
      <c r="O211" s="15">
        <v>45536</v>
      </c>
    </row>
    <row r="212" spans="1:15">
      <c r="A212" s="5" t="s">
        <v>213</v>
      </c>
      <c r="B212" s="6" t="s">
        <v>1158</v>
      </c>
      <c r="C212" s="1">
        <f t="shared" si="6"/>
        <v>21.63</v>
      </c>
      <c r="D212" s="1">
        <v>27.500000000000004</v>
      </c>
      <c r="E212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212" s="1">
        <f t="shared" si="7"/>
        <v>165.00000000000003</v>
      </c>
      <c r="G212" s="1">
        <v>13.200000000000001</v>
      </c>
      <c r="H212">
        <v>12</v>
      </c>
      <c r="I212" t="s">
        <v>1136</v>
      </c>
      <c r="J212" s="1">
        <f>Tabela1[[#This Row],[ESTOQUE_INICIAL]]*Tabela1[[#This Row],[CUSTO_UNITARIO_M-1]]+Tabela1[[#This Row],[ABASTECIMENTO]]*Tabela1[[#This Row],[CUSTO_UNITARIO_M0]]</f>
        <v>2013.0000000000005</v>
      </c>
      <c r="K212" s="1">
        <f>_xlfn.XLOOKUP(A212,MEDIDAS!A:A,MEDIDAS!B:B,"0",0)*5</f>
        <v>4.166666666666667</v>
      </c>
      <c r="L212" s="1">
        <f>SUM(K212,(_xlfn.XLOOKUP(A212,MEDIDAS!A:A,MEDIDAS!B:B,"0",0)*5))</f>
        <v>8.3333333333333339</v>
      </c>
      <c r="M212" s="1" t="str">
        <f>IF(F212&gt;=SUM(L212,_xlfn.XLOOKUP(A212,'ESTOQUE SETEMBRO'!A:A,'ESTOQUE SETEMBRO'!F:F,,0))/2*1.2,"OVER",IF(F212&lt;=SUM(L212,_xlfn.XLOOKUP(A212,'ESTOQUE SETEMBRO'!A:A,'ESTOQUE SETEMBRO'!F:F,,0))/2*1.1,"IDEAL","OUT"))</f>
        <v>OVER</v>
      </c>
      <c r="N212" t="str">
        <f>IF('ESTOQUE SETEMBRO'!$E212&gt;=0,"setembro","sem abastecimento")</f>
        <v>setembro</v>
      </c>
      <c r="O212" s="15">
        <v>45536</v>
      </c>
    </row>
    <row r="213" spans="1:15">
      <c r="A213" s="5" t="s">
        <v>214</v>
      </c>
      <c r="B213" s="6" t="s">
        <v>1158</v>
      </c>
      <c r="C213" s="1">
        <f t="shared" si="6"/>
        <v>21.63</v>
      </c>
      <c r="D213" s="1">
        <v>20.900000000000002</v>
      </c>
      <c r="E213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213" s="1">
        <f t="shared" si="7"/>
        <v>125.40000000000002</v>
      </c>
      <c r="G213" s="1">
        <v>13.200000000000001</v>
      </c>
      <c r="H213">
        <v>12</v>
      </c>
      <c r="I213" t="s">
        <v>1136</v>
      </c>
      <c r="J213" s="1">
        <f>Tabela1[[#This Row],[ESTOQUE_INICIAL]]*Tabela1[[#This Row],[CUSTO_UNITARIO_M-1]]+Tabela1[[#This Row],[ABASTECIMENTO]]*Tabela1[[#This Row],[CUSTO_UNITARIO_M0]]</f>
        <v>1529.8800000000003</v>
      </c>
      <c r="K213" s="1">
        <f>_xlfn.XLOOKUP(A213,MEDIDAS!A:A,MEDIDAS!B:B,"0",0)*5</f>
        <v>3.1666666666666665</v>
      </c>
      <c r="L213" s="1">
        <f>SUM(K213,(_xlfn.XLOOKUP(A213,MEDIDAS!A:A,MEDIDAS!B:B,"0",0)*5))</f>
        <v>6.333333333333333</v>
      </c>
      <c r="M213" s="1" t="str">
        <f>IF(F213&gt;=SUM(L213,_xlfn.XLOOKUP(A213,'ESTOQUE SETEMBRO'!A:A,'ESTOQUE SETEMBRO'!F:F,,0))/2*1.2,"OVER",IF(F213&lt;=SUM(L213,_xlfn.XLOOKUP(A213,'ESTOQUE SETEMBRO'!A:A,'ESTOQUE SETEMBRO'!F:F,,0))/2*1.1,"IDEAL","OUT"))</f>
        <v>OVER</v>
      </c>
      <c r="N213" t="str">
        <f>IF('ESTOQUE SETEMBRO'!$E213&gt;=0,"setembro","sem abastecimento")</f>
        <v>setembro</v>
      </c>
      <c r="O213" s="15">
        <v>45536</v>
      </c>
    </row>
    <row r="214" spans="1:15">
      <c r="A214" s="5" t="s">
        <v>215</v>
      </c>
      <c r="B214" s="6" t="s">
        <v>1158</v>
      </c>
      <c r="C214" s="1">
        <f t="shared" si="6"/>
        <v>21.63</v>
      </c>
      <c r="D214" s="1">
        <v>27.500000000000004</v>
      </c>
      <c r="E214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214" s="1">
        <f t="shared" si="7"/>
        <v>165.00000000000003</v>
      </c>
      <c r="G214" s="1">
        <v>13.200000000000001</v>
      </c>
      <c r="H214">
        <v>12</v>
      </c>
      <c r="I214" t="s">
        <v>1136</v>
      </c>
      <c r="J214" s="1">
        <f>Tabela1[[#This Row],[ESTOQUE_INICIAL]]*Tabela1[[#This Row],[CUSTO_UNITARIO_M-1]]+Tabela1[[#This Row],[ABASTECIMENTO]]*Tabela1[[#This Row],[CUSTO_UNITARIO_M0]]</f>
        <v>2013.0000000000005</v>
      </c>
      <c r="K214" s="1">
        <f>_xlfn.XLOOKUP(A214,MEDIDAS!A:A,MEDIDAS!B:B,"0",0)*5</f>
        <v>4.166666666666667</v>
      </c>
      <c r="L214" s="1">
        <f>SUM(K214,(_xlfn.XLOOKUP(A214,MEDIDAS!A:A,MEDIDAS!B:B,"0",0)*5))</f>
        <v>8.3333333333333339</v>
      </c>
      <c r="M214" s="1" t="str">
        <f>IF(F214&gt;=SUM(L214,_xlfn.XLOOKUP(A214,'ESTOQUE SETEMBRO'!A:A,'ESTOQUE SETEMBRO'!F:F,,0))/2*1.2,"OVER",IF(F214&lt;=SUM(L214,_xlfn.XLOOKUP(A214,'ESTOQUE SETEMBRO'!A:A,'ESTOQUE SETEMBRO'!F:F,,0))/2*1.1,"IDEAL","OUT"))</f>
        <v>OVER</v>
      </c>
      <c r="N214" t="str">
        <f>IF('ESTOQUE SETEMBRO'!$E214&gt;=0,"setembro","sem abastecimento")</f>
        <v>setembro</v>
      </c>
      <c r="O214" s="15">
        <v>45536</v>
      </c>
    </row>
    <row r="215" spans="1:15">
      <c r="A215" s="5" t="s">
        <v>216</v>
      </c>
      <c r="B215" s="6" t="s">
        <v>1158</v>
      </c>
      <c r="C215" s="1">
        <f t="shared" si="6"/>
        <v>21.63</v>
      </c>
      <c r="D215" s="1">
        <v>18.700000000000003</v>
      </c>
      <c r="E215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215" s="1">
        <f t="shared" si="7"/>
        <v>112.20000000000002</v>
      </c>
      <c r="G215" s="1">
        <v>13.200000000000001</v>
      </c>
      <c r="H215">
        <v>12</v>
      </c>
      <c r="I215" t="s">
        <v>1136</v>
      </c>
      <c r="J215" s="1">
        <f>Tabela1[[#This Row],[ESTOQUE_INICIAL]]*Tabela1[[#This Row],[CUSTO_UNITARIO_M-1]]+Tabela1[[#This Row],[ABASTECIMENTO]]*Tabela1[[#This Row],[CUSTO_UNITARIO_M0]]</f>
        <v>1368.8400000000004</v>
      </c>
      <c r="K215" s="1">
        <f>_xlfn.XLOOKUP(A215,MEDIDAS!A:A,MEDIDAS!B:B,"0",0)*5</f>
        <v>2.833333333333333</v>
      </c>
      <c r="L215" s="1">
        <f>SUM(K215,(_xlfn.XLOOKUP(A215,MEDIDAS!A:A,MEDIDAS!B:B,"0",0)*5))</f>
        <v>5.6666666666666661</v>
      </c>
      <c r="M215" s="1" t="str">
        <f>IF(F215&gt;=SUM(L215,_xlfn.XLOOKUP(A215,'ESTOQUE SETEMBRO'!A:A,'ESTOQUE SETEMBRO'!F:F,,0))/2*1.2,"OVER",IF(F215&lt;=SUM(L215,_xlfn.XLOOKUP(A215,'ESTOQUE SETEMBRO'!A:A,'ESTOQUE SETEMBRO'!F:F,,0))/2*1.1,"IDEAL","OUT"))</f>
        <v>OVER</v>
      </c>
      <c r="N215" t="str">
        <f>IF('ESTOQUE SETEMBRO'!$E215&gt;=0,"setembro","sem abastecimento")</f>
        <v>setembro</v>
      </c>
      <c r="O215" s="15">
        <v>45536</v>
      </c>
    </row>
    <row r="216" spans="1:15">
      <c r="A216" s="5" t="s">
        <v>217</v>
      </c>
      <c r="B216" s="6" t="s">
        <v>1158</v>
      </c>
      <c r="C216" s="1">
        <f t="shared" si="6"/>
        <v>21.63</v>
      </c>
      <c r="D216" s="1">
        <v>31.900000000000002</v>
      </c>
      <c r="E216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216" s="1">
        <f t="shared" si="7"/>
        <v>191.4</v>
      </c>
      <c r="G216" s="1">
        <v>13.200000000000001</v>
      </c>
      <c r="H216">
        <v>12</v>
      </c>
      <c r="I216" t="s">
        <v>1136</v>
      </c>
      <c r="J216" s="1">
        <f>Tabela1[[#This Row],[ESTOQUE_INICIAL]]*Tabela1[[#This Row],[CUSTO_UNITARIO_M-1]]+Tabela1[[#This Row],[ABASTECIMENTO]]*Tabela1[[#This Row],[CUSTO_UNITARIO_M0]]</f>
        <v>2335.08</v>
      </c>
      <c r="K216" s="1">
        <f>_xlfn.XLOOKUP(A216,MEDIDAS!A:A,MEDIDAS!B:B,"0",0)*5</f>
        <v>4.833333333333333</v>
      </c>
      <c r="L216" s="1">
        <f>SUM(K216,(_xlfn.XLOOKUP(A216,MEDIDAS!A:A,MEDIDAS!B:B,"0",0)*5))</f>
        <v>9.6666666666666661</v>
      </c>
      <c r="M216" s="1" t="str">
        <f>IF(F216&gt;=SUM(L216,_xlfn.XLOOKUP(A216,'ESTOQUE SETEMBRO'!A:A,'ESTOQUE SETEMBRO'!F:F,,0))/2*1.2,"OVER",IF(F216&lt;=SUM(L216,_xlfn.XLOOKUP(A216,'ESTOQUE SETEMBRO'!A:A,'ESTOQUE SETEMBRO'!F:F,,0))/2*1.1,"IDEAL","OUT"))</f>
        <v>OVER</v>
      </c>
      <c r="N216" t="str">
        <f>IF('ESTOQUE SETEMBRO'!$E216&gt;=0,"setembro","sem abastecimento")</f>
        <v>setembro</v>
      </c>
      <c r="O216" s="15">
        <v>45536</v>
      </c>
    </row>
    <row r="217" spans="1:15">
      <c r="A217" s="5" t="s">
        <v>242</v>
      </c>
      <c r="B217" s="6" t="s">
        <v>1158</v>
      </c>
      <c r="C217" s="1">
        <f t="shared" si="6"/>
        <v>21.63</v>
      </c>
      <c r="D217" s="1">
        <v>0</v>
      </c>
      <c r="E21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217" s="1">
        <f t="shared" si="7"/>
        <v>150</v>
      </c>
      <c r="G217" s="1">
        <v>13.200000000000001</v>
      </c>
      <c r="H217">
        <v>12</v>
      </c>
      <c r="I217" t="s">
        <v>1136</v>
      </c>
      <c r="J217" s="1">
        <f>Tabela1[[#This Row],[ESTOQUE_INICIAL]]*Tabela1[[#This Row],[CUSTO_UNITARIO_M-1]]+Tabela1[[#This Row],[ABASTECIMENTO]]*Tabela1[[#This Row],[CUSTO_UNITARIO_M0]]</f>
        <v>1800</v>
      </c>
      <c r="K217" s="1">
        <f>_xlfn.XLOOKUP(A217,MEDIDAS!A:A,MEDIDAS!B:B,"0",0)*5</f>
        <v>0</v>
      </c>
      <c r="L217" s="1">
        <f>SUM(K217,(_xlfn.XLOOKUP(A217,MEDIDAS!A:A,MEDIDAS!B:B,"0",0)*5))</f>
        <v>0</v>
      </c>
      <c r="M217" s="1" t="str">
        <f>IF(F217&gt;=SUM(L217,_xlfn.XLOOKUP(A217,'ESTOQUE SETEMBRO'!A:A,'ESTOQUE SETEMBRO'!F:F,,0))/2*1.2,"OVER",IF(F217&lt;=SUM(L217,_xlfn.XLOOKUP(A217,'ESTOQUE SETEMBRO'!A:A,'ESTOQUE SETEMBRO'!F:F,,0))/2*1.1,"IDEAL","OUT"))</f>
        <v>OVER</v>
      </c>
      <c r="N217" t="str">
        <f>IF('ESTOQUE SETEMBRO'!$E217&gt;=0,"setembro","sem abastecimento")</f>
        <v>setembro</v>
      </c>
      <c r="O217" s="15">
        <v>45536</v>
      </c>
    </row>
    <row r="218" spans="1:15">
      <c r="A218" s="5" t="s">
        <v>218</v>
      </c>
      <c r="B218" s="6" t="s">
        <v>1158</v>
      </c>
      <c r="C218" s="1">
        <f t="shared" si="6"/>
        <v>21.63</v>
      </c>
      <c r="D218" s="1">
        <v>40.700000000000003</v>
      </c>
      <c r="E218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218" s="1">
        <f t="shared" si="7"/>
        <v>244.2</v>
      </c>
      <c r="G218" s="1">
        <v>13.200000000000001</v>
      </c>
      <c r="H218">
        <v>12</v>
      </c>
      <c r="I218" t="s">
        <v>1136</v>
      </c>
      <c r="J218" s="1">
        <f>Tabela1[[#This Row],[ESTOQUE_INICIAL]]*Tabela1[[#This Row],[CUSTO_UNITARIO_M-1]]+Tabela1[[#This Row],[ABASTECIMENTO]]*Tabela1[[#This Row],[CUSTO_UNITARIO_M0]]</f>
        <v>2979.2400000000002</v>
      </c>
      <c r="K218" s="1">
        <f>_xlfn.XLOOKUP(A218,MEDIDAS!A:A,MEDIDAS!B:B,"0",0)*5</f>
        <v>6.166666666666667</v>
      </c>
      <c r="L218" s="1">
        <f>SUM(K218,(_xlfn.XLOOKUP(A218,MEDIDAS!A:A,MEDIDAS!B:B,"0",0)*5))</f>
        <v>12.333333333333334</v>
      </c>
      <c r="M218" s="1" t="str">
        <f>IF(F218&gt;=SUM(L218,_xlfn.XLOOKUP(A218,'ESTOQUE SETEMBRO'!A:A,'ESTOQUE SETEMBRO'!F:F,,0))/2*1.2,"OVER",IF(F218&lt;=SUM(L218,_xlfn.XLOOKUP(A218,'ESTOQUE SETEMBRO'!A:A,'ESTOQUE SETEMBRO'!F:F,,0))/2*1.1,"IDEAL","OUT"))</f>
        <v>OVER</v>
      </c>
      <c r="N218" t="str">
        <f>IF('ESTOQUE SETEMBRO'!$E218&gt;=0,"setembro","sem abastecimento")</f>
        <v>setembro</v>
      </c>
      <c r="O218" s="15">
        <v>45536</v>
      </c>
    </row>
    <row r="219" spans="1:15">
      <c r="A219" s="5" t="s">
        <v>219</v>
      </c>
      <c r="B219" s="6" t="s">
        <v>1158</v>
      </c>
      <c r="C219" s="1">
        <f t="shared" si="6"/>
        <v>21.63</v>
      </c>
      <c r="D219" s="1">
        <v>37.400000000000006</v>
      </c>
      <c r="E219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219" s="1">
        <f t="shared" si="7"/>
        <v>224.40000000000003</v>
      </c>
      <c r="G219" s="1">
        <v>13.200000000000001</v>
      </c>
      <c r="H219">
        <v>12</v>
      </c>
      <c r="I219" t="s">
        <v>1136</v>
      </c>
      <c r="J219" s="1">
        <f>Tabela1[[#This Row],[ESTOQUE_INICIAL]]*Tabela1[[#This Row],[CUSTO_UNITARIO_M-1]]+Tabela1[[#This Row],[ABASTECIMENTO]]*Tabela1[[#This Row],[CUSTO_UNITARIO_M0]]</f>
        <v>2737.6800000000007</v>
      </c>
      <c r="K219" s="1">
        <f>_xlfn.XLOOKUP(A219,MEDIDAS!A:A,MEDIDAS!B:B,"0",0)*5</f>
        <v>5.6666666666666661</v>
      </c>
      <c r="L219" s="1">
        <f>SUM(K219,(_xlfn.XLOOKUP(A219,MEDIDAS!A:A,MEDIDAS!B:B,"0",0)*5))</f>
        <v>11.333333333333332</v>
      </c>
      <c r="M219" s="1" t="str">
        <f>IF(F219&gt;=SUM(L219,_xlfn.XLOOKUP(A219,'ESTOQUE SETEMBRO'!A:A,'ESTOQUE SETEMBRO'!F:F,,0))/2*1.2,"OVER",IF(F219&lt;=SUM(L219,_xlfn.XLOOKUP(A219,'ESTOQUE SETEMBRO'!A:A,'ESTOQUE SETEMBRO'!F:F,,0))/2*1.1,"IDEAL","OUT"))</f>
        <v>OVER</v>
      </c>
      <c r="N219" t="str">
        <f>IF('ESTOQUE SETEMBRO'!$E219&gt;=0,"setembro","sem abastecimento")</f>
        <v>setembro</v>
      </c>
      <c r="O219" s="15">
        <v>45536</v>
      </c>
    </row>
    <row r="220" spans="1:15">
      <c r="A220" s="5" t="s">
        <v>221</v>
      </c>
      <c r="B220" s="6" t="s">
        <v>1158</v>
      </c>
      <c r="C220" s="1">
        <f t="shared" si="6"/>
        <v>21.63</v>
      </c>
      <c r="D220" s="1">
        <v>12.100000000000001</v>
      </c>
      <c r="E220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220" s="1">
        <f t="shared" si="7"/>
        <v>72.600000000000009</v>
      </c>
      <c r="G220" s="1">
        <v>13.200000000000001</v>
      </c>
      <c r="H220">
        <v>12</v>
      </c>
      <c r="I220" t="s">
        <v>1136</v>
      </c>
      <c r="J220" s="1">
        <f>Tabela1[[#This Row],[ESTOQUE_INICIAL]]*Tabela1[[#This Row],[CUSTO_UNITARIO_M-1]]+Tabela1[[#This Row],[ABASTECIMENTO]]*Tabela1[[#This Row],[CUSTO_UNITARIO_M0]]</f>
        <v>885.72000000000014</v>
      </c>
      <c r="K220" s="1">
        <f>_xlfn.XLOOKUP(A220,MEDIDAS!A:A,MEDIDAS!B:B,"0",0)*5</f>
        <v>1.8333333333333333</v>
      </c>
      <c r="L220" s="1">
        <f>SUM(K220,(_xlfn.XLOOKUP(A220,MEDIDAS!A:A,MEDIDAS!B:B,"0",0)*5))</f>
        <v>3.6666666666666665</v>
      </c>
      <c r="M220" s="1" t="str">
        <f>IF(F220&gt;=SUM(L220,_xlfn.XLOOKUP(A220,'ESTOQUE SETEMBRO'!A:A,'ESTOQUE SETEMBRO'!F:F,,0))/2*1.2,"OVER",IF(F220&lt;=SUM(L220,_xlfn.XLOOKUP(A220,'ESTOQUE SETEMBRO'!A:A,'ESTOQUE SETEMBRO'!F:F,,0))/2*1.1,"IDEAL","OUT"))</f>
        <v>OVER</v>
      </c>
      <c r="N220" t="str">
        <f>IF('ESTOQUE SETEMBRO'!$E220&gt;=0,"setembro","sem abastecimento")</f>
        <v>setembro</v>
      </c>
      <c r="O220" s="15">
        <v>45536</v>
      </c>
    </row>
    <row r="221" spans="1:15">
      <c r="A221" s="5" t="s">
        <v>222</v>
      </c>
      <c r="B221" s="6" t="s">
        <v>1158</v>
      </c>
      <c r="C221" s="1">
        <f t="shared" si="6"/>
        <v>21.63</v>
      </c>
      <c r="D221" s="1">
        <v>25.3</v>
      </c>
      <c r="E221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221" s="1">
        <f t="shared" si="7"/>
        <v>151.80000000000001</v>
      </c>
      <c r="G221" s="1">
        <v>13.200000000000001</v>
      </c>
      <c r="H221">
        <v>12</v>
      </c>
      <c r="I221" t="s">
        <v>1136</v>
      </c>
      <c r="J221" s="1">
        <f>Tabela1[[#This Row],[ESTOQUE_INICIAL]]*Tabela1[[#This Row],[CUSTO_UNITARIO_M-1]]+Tabela1[[#This Row],[ABASTECIMENTO]]*Tabela1[[#This Row],[CUSTO_UNITARIO_M0]]</f>
        <v>1851.96</v>
      </c>
      <c r="K221" s="1">
        <f>_xlfn.XLOOKUP(A221,MEDIDAS!A:A,MEDIDAS!B:B,"0",0)*5</f>
        <v>3.8333333333333335</v>
      </c>
      <c r="L221" s="1">
        <f>SUM(K221,(_xlfn.XLOOKUP(A221,MEDIDAS!A:A,MEDIDAS!B:B,"0",0)*5))</f>
        <v>7.666666666666667</v>
      </c>
      <c r="M221" s="1" t="str">
        <f>IF(F221&gt;=SUM(L221,_xlfn.XLOOKUP(A221,'ESTOQUE SETEMBRO'!A:A,'ESTOQUE SETEMBRO'!F:F,,0))/2*1.2,"OVER",IF(F221&lt;=SUM(L221,_xlfn.XLOOKUP(A221,'ESTOQUE SETEMBRO'!A:A,'ESTOQUE SETEMBRO'!F:F,,0))/2*1.1,"IDEAL","OUT"))</f>
        <v>OVER</v>
      </c>
      <c r="N221" t="str">
        <f>IF('ESTOQUE SETEMBRO'!$E221&gt;=0,"setembro","sem abastecimento")</f>
        <v>setembro</v>
      </c>
      <c r="O221" s="15">
        <v>45536</v>
      </c>
    </row>
    <row r="222" spans="1:15">
      <c r="A222" s="5" t="s">
        <v>223</v>
      </c>
      <c r="B222" s="6" t="s">
        <v>1159</v>
      </c>
      <c r="C222" s="1">
        <f t="shared" si="6"/>
        <v>21.63</v>
      </c>
      <c r="D222" s="1">
        <v>35.200000000000003</v>
      </c>
      <c r="E222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222" s="1">
        <f t="shared" si="7"/>
        <v>211.2</v>
      </c>
      <c r="G222" s="1">
        <v>4.4000000000000004</v>
      </c>
      <c r="H222">
        <v>4</v>
      </c>
      <c r="I222" t="s">
        <v>1160</v>
      </c>
      <c r="J222" s="1">
        <f>Tabela1[[#This Row],[ESTOQUE_INICIAL]]*Tabela1[[#This Row],[CUSTO_UNITARIO_M-1]]+Tabela1[[#This Row],[ABASTECIMENTO]]*Tabela1[[#This Row],[CUSTO_UNITARIO_M0]]</f>
        <v>858.88</v>
      </c>
      <c r="K222" s="1">
        <f>_xlfn.XLOOKUP(A222,MEDIDAS!A:A,MEDIDAS!B:B,"0",0)*5</f>
        <v>5.333333333333333</v>
      </c>
      <c r="L222" s="1">
        <f>SUM(K222,(_xlfn.XLOOKUP(A222,MEDIDAS!A:A,MEDIDAS!B:B,"0",0)*5))</f>
        <v>10.666666666666666</v>
      </c>
      <c r="M222" s="1" t="str">
        <f>IF(F222&gt;=SUM(L222,_xlfn.XLOOKUP(A222,'ESTOQUE SETEMBRO'!A:A,'ESTOQUE SETEMBRO'!F:F,,0))/2*1.2,"OVER",IF(F222&lt;=SUM(L222,_xlfn.XLOOKUP(A222,'ESTOQUE SETEMBRO'!A:A,'ESTOQUE SETEMBRO'!F:F,,0))/2*1.1,"IDEAL","OUT"))</f>
        <v>OVER</v>
      </c>
      <c r="N222" t="str">
        <f>IF('ESTOQUE SETEMBRO'!$E222&gt;=0,"setembro","sem abastecimento")</f>
        <v>setembro</v>
      </c>
      <c r="O222" s="15">
        <v>45536</v>
      </c>
    </row>
    <row r="223" spans="1:15">
      <c r="A223" s="5" t="s">
        <v>224</v>
      </c>
      <c r="B223" s="6" t="s">
        <v>1159</v>
      </c>
      <c r="C223" s="1">
        <f t="shared" si="6"/>
        <v>21.63</v>
      </c>
      <c r="D223" s="1">
        <v>12.100000000000001</v>
      </c>
      <c r="E223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223" s="1">
        <f t="shared" si="7"/>
        <v>72.600000000000009</v>
      </c>
      <c r="G223" s="1">
        <v>4.4000000000000004</v>
      </c>
      <c r="H223">
        <v>4</v>
      </c>
      <c r="I223" t="s">
        <v>1160</v>
      </c>
      <c r="J223" s="1">
        <f>Tabela1[[#This Row],[ESTOQUE_INICIAL]]*Tabela1[[#This Row],[CUSTO_UNITARIO_M-1]]+Tabela1[[#This Row],[ABASTECIMENTO]]*Tabela1[[#This Row],[CUSTO_UNITARIO_M0]]</f>
        <v>295.24</v>
      </c>
      <c r="K223" s="1">
        <f>_xlfn.XLOOKUP(A223,MEDIDAS!A:A,MEDIDAS!B:B,"0",0)*5</f>
        <v>1.8333333333333333</v>
      </c>
      <c r="L223" s="1">
        <f>SUM(K223,(_xlfn.XLOOKUP(A223,MEDIDAS!A:A,MEDIDAS!B:B,"0",0)*5))</f>
        <v>3.6666666666666665</v>
      </c>
      <c r="M223" s="1" t="str">
        <f>IF(F223&gt;=SUM(L223,_xlfn.XLOOKUP(A223,'ESTOQUE SETEMBRO'!A:A,'ESTOQUE SETEMBRO'!F:F,,0))/2*1.2,"OVER",IF(F223&lt;=SUM(L223,_xlfn.XLOOKUP(A223,'ESTOQUE SETEMBRO'!A:A,'ESTOQUE SETEMBRO'!F:F,,0))/2*1.1,"IDEAL","OUT"))</f>
        <v>OVER</v>
      </c>
      <c r="N223" t="str">
        <f>IF('ESTOQUE SETEMBRO'!$E223&gt;=0,"setembro","sem abastecimento")</f>
        <v>setembro</v>
      </c>
      <c r="O223" s="15">
        <v>45536</v>
      </c>
    </row>
    <row r="224" spans="1:15">
      <c r="A224" s="5" t="s">
        <v>225</v>
      </c>
      <c r="B224" s="6" t="s">
        <v>1159</v>
      </c>
      <c r="C224" s="1">
        <f t="shared" si="6"/>
        <v>21.63</v>
      </c>
      <c r="D224" s="1">
        <v>2.2000000000000002</v>
      </c>
      <c r="E224" s="1">
        <f>IF(Tabela1[[#This Row],[ESTOQUE_INICIAL]]&gt;=150,Tabela1[[#This Row],[ESTOQUE_INICIAL]]*0,IF(Tabela1[[#This Row],[ESTOQUE_INICIAL]]=0,SUM(Tabela1[[#This Row],[ESTOQUE_INICIAL]],150),Tabela1[[#This Row],[ESTOQUE_INICIAL]]*5))</f>
        <v>11</v>
      </c>
      <c r="F224" s="1">
        <f t="shared" si="7"/>
        <v>13.2</v>
      </c>
      <c r="G224" s="1">
        <v>4.4000000000000004</v>
      </c>
      <c r="H224">
        <v>4</v>
      </c>
      <c r="I224" t="s">
        <v>1160</v>
      </c>
      <c r="J224" s="1">
        <f>Tabela1[[#This Row],[ESTOQUE_INICIAL]]*Tabela1[[#This Row],[CUSTO_UNITARIO_M-1]]+Tabela1[[#This Row],[ABASTECIMENTO]]*Tabela1[[#This Row],[CUSTO_UNITARIO_M0]]</f>
        <v>53.68</v>
      </c>
      <c r="K224" s="1">
        <f>_xlfn.XLOOKUP(A224,MEDIDAS!A:A,MEDIDAS!B:B,"0",0)*5</f>
        <v>0.33333333333333331</v>
      </c>
      <c r="L224" s="1">
        <f>SUM(K224,(_xlfn.XLOOKUP(A224,MEDIDAS!A:A,MEDIDAS!B:B,"0",0)*5))</f>
        <v>0.66666666666666663</v>
      </c>
      <c r="M224" s="1" t="str">
        <f>IF(F224&gt;=SUM(L224,_xlfn.XLOOKUP(A224,'ESTOQUE SETEMBRO'!A:A,'ESTOQUE SETEMBRO'!F:F,,0))/2*1.2,"OVER",IF(F224&lt;=SUM(L224,_xlfn.XLOOKUP(A224,'ESTOQUE SETEMBRO'!A:A,'ESTOQUE SETEMBRO'!F:F,,0))/2*1.1,"IDEAL","OUT"))</f>
        <v>OVER</v>
      </c>
      <c r="N224" t="str">
        <f>IF('ESTOQUE SETEMBRO'!$E224&gt;=0,"setembro","sem abastecimento")</f>
        <v>setembro</v>
      </c>
      <c r="O224" s="15">
        <v>45536</v>
      </c>
    </row>
    <row r="225" spans="1:15">
      <c r="A225" s="5" t="s">
        <v>226</v>
      </c>
      <c r="B225" s="6" t="s">
        <v>1159</v>
      </c>
      <c r="C225" s="1">
        <f t="shared" si="6"/>
        <v>21.63</v>
      </c>
      <c r="D225" s="1">
        <v>24.200000000000003</v>
      </c>
      <c r="E225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225" s="1">
        <f t="shared" si="7"/>
        <v>145.20000000000002</v>
      </c>
      <c r="G225" s="1">
        <v>4.4000000000000004</v>
      </c>
      <c r="H225">
        <v>4</v>
      </c>
      <c r="I225" t="s">
        <v>1160</v>
      </c>
      <c r="J225" s="1">
        <f>Tabela1[[#This Row],[ESTOQUE_INICIAL]]*Tabela1[[#This Row],[CUSTO_UNITARIO_M-1]]+Tabela1[[#This Row],[ABASTECIMENTO]]*Tabela1[[#This Row],[CUSTO_UNITARIO_M0]]</f>
        <v>590.48</v>
      </c>
      <c r="K225" s="1">
        <f>_xlfn.XLOOKUP(A225,MEDIDAS!A:A,MEDIDAS!B:B,"0",0)*5</f>
        <v>3.6666666666666665</v>
      </c>
      <c r="L225" s="1">
        <f>SUM(K225,(_xlfn.XLOOKUP(A225,MEDIDAS!A:A,MEDIDAS!B:B,"0",0)*5))</f>
        <v>7.333333333333333</v>
      </c>
      <c r="M225" s="1" t="str">
        <f>IF(F225&gt;=SUM(L225,_xlfn.XLOOKUP(A225,'ESTOQUE SETEMBRO'!A:A,'ESTOQUE SETEMBRO'!F:F,,0))/2*1.2,"OVER",IF(F225&lt;=SUM(L225,_xlfn.XLOOKUP(A225,'ESTOQUE SETEMBRO'!A:A,'ESTOQUE SETEMBRO'!F:F,,0))/2*1.1,"IDEAL","OUT"))</f>
        <v>OVER</v>
      </c>
      <c r="N225" t="str">
        <f>IF('ESTOQUE SETEMBRO'!$E225&gt;=0,"setembro","sem abastecimento")</f>
        <v>setembro</v>
      </c>
      <c r="O225" s="15">
        <v>45536</v>
      </c>
    </row>
    <row r="226" spans="1:15">
      <c r="A226" s="5" t="s">
        <v>227</v>
      </c>
      <c r="B226" s="6" t="s">
        <v>1159</v>
      </c>
      <c r="C226" s="1">
        <f t="shared" si="6"/>
        <v>21.63</v>
      </c>
      <c r="D226" s="1">
        <v>29.700000000000003</v>
      </c>
      <c r="E226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226" s="1">
        <f t="shared" si="7"/>
        <v>178.2</v>
      </c>
      <c r="G226" s="1">
        <v>4.4000000000000004</v>
      </c>
      <c r="H226">
        <v>4</v>
      </c>
      <c r="I226" t="s">
        <v>1160</v>
      </c>
      <c r="J226" s="1">
        <f>Tabela1[[#This Row],[ESTOQUE_INICIAL]]*Tabela1[[#This Row],[CUSTO_UNITARIO_M-1]]+Tabela1[[#This Row],[ABASTECIMENTO]]*Tabela1[[#This Row],[CUSTO_UNITARIO_M0]]</f>
        <v>724.68000000000006</v>
      </c>
      <c r="K226" s="1">
        <f>_xlfn.XLOOKUP(A226,MEDIDAS!A:A,MEDIDAS!B:B,"0",0)*5</f>
        <v>4.5</v>
      </c>
      <c r="L226" s="1">
        <f>SUM(K226,(_xlfn.XLOOKUP(A226,MEDIDAS!A:A,MEDIDAS!B:B,"0",0)*5))</f>
        <v>9</v>
      </c>
      <c r="M226" s="1" t="str">
        <f>IF(F226&gt;=SUM(L226,_xlfn.XLOOKUP(A226,'ESTOQUE SETEMBRO'!A:A,'ESTOQUE SETEMBRO'!F:F,,0))/2*1.2,"OVER",IF(F226&lt;=SUM(L226,_xlfn.XLOOKUP(A226,'ESTOQUE SETEMBRO'!A:A,'ESTOQUE SETEMBRO'!F:F,,0))/2*1.1,"IDEAL","OUT"))</f>
        <v>OVER</v>
      </c>
      <c r="N226" t="str">
        <f>IF('ESTOQUE SETEMBRO'!$E226&gt;=0,"setembro","sem abastecimento")</f>
        <v>setembro</v>
      </c>
      <c r="O226" s="15">
        <v>45536</v>
      </c>
    </row>
    <row r="227" spans="1:15">
      <c r="A227" s="5" t="s">
        <v>253</v>
      </c>
      <c r="B227" s="6" t="s">
        <v>1159</v>
      </c>
      <c r="C227" s="1">
        <f t="shared" si="6"/>
        <v>21.63</v>
      </c>
      <c r="D227" s="1">
        <v>0</v>
      </c>
      <c r="E22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227" s="1">
        <f t="shared" si="7"/>
        <v>150</v>
      </c>
      <c r="G227" s="1">
        <v>4.4000000000000004</v>
      </c>
      <c r="H227">
        <v>4</v>
      </c>
      <c r="I227" t="s">
        <v>1160</v>
      </c>
      <c r="J227" s="1">
        <f>Tabela1[[#This Row],[ESTOQUE_INICIAL]]*Tabela1[[#This Row],[CUSTO_UNITARIO_M-1]]+Tabela1[[#This Row],[ABASTECIMENTO]]*Tabela1[[#This Row],[CUSTO_UNITARIO_M0]]</f>
        <v>600</v>
      </c>
      <c r="K227" s="1">
        <f>_xlfn.XLOOKUP(A227,MEDIDAS!A:A,MEDIDAS!B:B,"0",0)*5</f>
        <v>0</v>
      </c>
      <c r="L227" s="1">
        <f>SUM(K227,(_xlfn.XLOOKUP(A227,MEDIDAS!A:A,MEDIDAS!B:B,"0",0)*5))</f>
        <v>0</v>
      </c>
      <c r="M227" s="1" t="str">
        <f>IF(F227&gt;=SUM(L227,_xlfn.XLOOKUP(A227,'ESTOQUE SETEMBRO'!A:A,'ESTOQUE SETEMBRO'!F:F,,0))/2*1.2,"OVER",IF(F227&lt;=SUM(L227,_xlfn.XLOOKUP(A227,'ESTOQUE SETEMBRO'!A:A,'ESTOQUE SETEMBRO'!F:F,,0))/2*1.1,"IDEAL","OUT"))</f>
        <v>OVER</v>
      </c>
      <c r="N227" t="str">
        <f>IF('ESTOQUE SETEMBRO'!$E227&gt;=0,"setembro","sem abastecimento")</f>
        <v>setembro</v>
      </c>
      <c r="O227" s="15">
        <v>45536</v>
      </c>
    </row>
    <row r="228" spans="1:15">
      <c r="A228" s="5" t="s">
        <v>228</v>
      </c>
      <c r="B228" s="6" t="s">
        <v>1159</v>
      </c>
      <c r="C228" s="1">
        <f t="shared" si="6"/>
        <v>21.63</v>
      </c>
      <c r="D228" s="1">
        <v>33</v>
      </c>
      <c r="E228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228" s="1">
        <f t="shared" si="7"/>
        <v>198</v>
      </c>
      <c r="G228" s="1">
        <v>4.4000000000000004</v>
      </c>
      <c r="H228">
        <v>4</v>
      </c>
      <c r="I228" t="s">
        <v>1160</v>
      </c>
      <c r="J228" s="1">
        <f>Tabela1[[#This Row],[ESTOQUE_INICIAL]]*Tabela1[[#This Row],[CUSTO_UNITARIO_M-1]]+Tabela1[[#This Row],[ABASTECIMENTO]]*Tabela1[[#This Row],[CUSTO_UNITARIO_M0]]</f>
        <v>805.2</v>
      </c>
      <c r="K228" s="1">
        <f>_xlfn.XLOOKUP(A228,MEDIDAS!A:A,MEDIDAS!B:B,"0",0)*5</f>
        <v>5</v>
      </c>
      <c r="L228" s="1">
        <f>SUM(K228,(_xlfn.XLOOKUP(A228,MEDIDAS!A:A,MEDIDAS!B:B,"0",0)*5))</f>
        <v>10</v>
      </c>
      <c r="M228" s="1" t="str">
        <f>IF(F228&gt;=SUM(L228,_xlfn.XLOOKUP(A228,'ESTOQUE SETEMBRO'!A:A,'ESTOQUE SETEMBRO'!F:F,,0))/2*1.2,"OVER",IF(F228&lt;=SUM(L228,_xlfn.XLOOKUP(A228,'ESTOQUE SETEMBRO'!A:A,'ESTOQUE SETEMBRO'!F:F,,0))/2*1.1,"IDEAL","OUT"))</f>
        <v>OVER</v>
      </c>
      <c r="N228" t="str">
        <f>IF('ESTOQUE SETEMBRO'!$E228&gt;=0,"setembro","sem abastecimento")</f>
        <v>setembro</v>
      </c>
      <c r="O228" s="15">
        <v>45536</v>
      </c>
    </row>
    <row r="229" spans="1:15">
      <c r="A229" s="5" t="s">
        <v>229</v>
      </c>
      <c r="B229" s="6" t="s">
        <v>1159</v>
      </c>
      <c r="C229" s="1">
        <f t="shared" si="6"/>
        <v>21.63</v>
      </c>
      <c r="D229" s="1">
        <v>19.8</v>
      </c>
      <c r="E229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229" s="1">
        <f t="shared" si="7"/>
        <v>118.8</v>
      </c>
      <c r="G229" s="1">
        <v>4.4000000000000004</v>
      </c>
      <c r="H229">
        <v>4</v>
      </c>
      <c r="I229" t="s">
        <v>1160</v>
      </c>
      <c r="J229" s="1">
        <f>Tabela1[[#This Row],[ESTOQUE_INICIAL]]*Tabela1[[#This Row],[CUSTO_UNITARIO_M-1]]+Tabela1[[#This Row],[ABASTECIMENTO]]*Tabela1[[#This Row],[CUSTO_UNITARIO_M0]]</f>
        <v>483.12</v>
      </c>
      <c r="K229" s="1">
        <f>_xlfn.XLOOKUP(A229,MEDIDAS!A:A,MEDIDAS!B:B,"0",0)*5</f>
        <v>3</v>
      </c>
      <c r="L229" s="1">
        <f>SUM(K229,(_xlfn.XLOOKUP(A229,MEDIDAS!A:A,MEDIDAS!B:B,"0",0)*5))</f>
        <v>6</v>
      </c>
      <c r="M229" s="1" t="str">
        <f>IF(F229&gt;=SUM(L229,_xlfn.XLOOKUP(A229,'ESTOQUE SETEMBRO'!A:A,'ESTOQUE SETEMBRO'!F:F,,0))/2*1.2,"OVER",IF(F229&lt;=SUM(L229,_xlfn.XLOOKUP(A229,'ESTOQUE SETEMBRO'!A:A,'ESTOQUE SETEMBRO'!F:F,,0))/2*1.1,"IDEAL","OUT"))</f>
        <v>OVER</v>
      </c>
      <c r="N229" t="str">
        <f>IF('ESTOQUE SETEMBRO'!$E229&gt;=0,"setembro","sem abastecimento")</f>
        <v>setembro</v>
      </c>
      <c r="O229" s="15">
        <v>45536</v>
      </c>
    </row>
    <row r="230" spans="1:15">
      <c r="A230" s="5" t="s">
        <v>230</v>
      </c>
      <c r="B230" s="6" t="s">
        <v>1159</v>
      </c>
      <c r="C230" s="1">
        <f t="shared" si="6"/>
        <v>21.63</v>
      </c>
      <c r="D230" s="1">
        <v>12.100000000000001</v>
      </c>
      <c r="E230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230" s="1">
        <f t="shared" si="7"/>
        <v>72.600000000000009</v>
      </c>
      <c r="G230" s="1">
        <v>4.4000000000000004</v>
      </c>
      <c r="H230">
        <v>4</v>
      </c>
      <c r="I230" t="s">
        <v>1160</v>
      </c>
      <c r="J230" s="1">
        <f>Tabela1[[#This Row],[ESTOQUE_INICIAL]]*Tabela1[[#This Row],[CUSTO_UNITARIO_M-1]]+Tabela1[[#This Row],[ABASTECIMENTO]]*Tabela1[[#This Row],[CUSTO_UNITARIO_M0]]</f>
        <v>295.24</v>
      </c>
      <c r="K230" s="1">
        <f>_xlfn.XLOOKUP(A230,MEDIDAS!A:A,MEDIDAS!B:B,"0",0)*5</f>
        <v>1.8333333333333333</v>
      </c>
      <c r="L230" s="1">
        <f>SUM(K230,(_xlfn.XLOOKUP(A230,MEDIDAS!A:A,MEDIDAS!B:B,"0",0)*5))</f>
        <v>3.6666666666666665</v>
      </c>
      <c r="M230" s="1" t="str">
        <f>IF(F230&gt;=SUM(L230,_xlfn.XLOOKUP(A230,'ESTOQUE SETEMBRO'!A:A,'ESTOQUE SETEMBRO'!F:F,,0))/2*1.2,"OVER",IF(F230&lt;=SUM(L230,_xlfn.XLOOKUP(A230,'ESTOQUE SETEMBRO'!A:A,'ESTOQUE SETEMBRO'!F:F,,0))/2*1.1,"IDEAL","OUT"))</f>
        <v>OVER</v>
      </c>
      <c r="N230" t="str">
        <f>IF('ESTOQUE SETEMBRO'!$E230&gt;=0,"setembro","sem abastecimento")</f>
        <v>setembro</v>
      </c>
      <c r="O230" s="15">
        <v>45536</v>
      </c>
    </row>
    <row r="231" spans="1:15">
      <c r="A231" s="5" t="s">
        <v>232</v>
      </c>
      <c r="B231" s="6" t="s">
        <v>1159</v>
      </c>
      <c r="C231" s="1">
        <f t="shared" si="6"/>
        <v>21.63</v>
      </c>
      <c r="D231" s="1">
        <v>28.6</v>
      </c>
      <c r="E231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231" s="1">
        <f t="shared" si="7"/>
        <v>171.6</v>
      </c>
      <c r="G231" s="1">
        <v>4.4000000000000004</v>
      </c>
      <c r="H231">
        <v>4</v>
      </c>
      <c r="I231" t="s">
        <v>1160</v>
      </c>
      <c r="J231" s="1">
        <f>Tabela1[[#This Row],[ESTOQUE_INICIAL]]*Tabela1[[#This Row],[CUSTO_UNITARIO_M-1]]+Tabela1[[#This Row],[ABASTECIMENTO]]*Tabela1[[#This Row],[CUSTO_UNITARIO_M0]]</f>
        <v>697.84</v>
      </c>
      <c r="K231" s="1">
        <f>_xlfn.XLOOKUP(A231,MEDIDAS!A:A,MEDIDAS!B:B,"0",0)*5</f>
        <v>4.3333333333333339</v>
      </c>
      <c r="L231" s="1">
        <f>SUM(K231,(_xlfn.XLOOKUP(A231,MEDIDAS!A:A,MEDIDAS!B:B,"0",0)*5))</f>
        <v>8.6666666666666679</v>
      </c>
      <c r="M231" s="1" t="str">
        <f>IF(F231&gt;=SUM(L231,_xlfn.XLOOKUP(A231,'ESTOQUE SETEMBRO'!A:A,'ESTOQUE SETEMBRO'!F:F,,0))/2*1.2,"OVER",IF(F231&lt;=SUM(L231,_xlfn.XLOOKUP(A231,'ESTOQUE SETEMBRO'!A:A,'ESTOQUE SETEMBRO'!F:F,,0))/2*1.1,"IDEAL","OUT"))</f>
        <v>OVER</v>
      </c>
      <c r="N231" t="str">
        <f>IF('ESTOQUE SETEMBRO'!$E231&gt;=0,"setembro","sem abastecimento")</f>
        <v>setembro</v>
      </c>
      <c r="O231" s="15">
        <v>45536</v>
      </c>
    </row>
    <row r="232" spans="1:15">
      <c r="A232" s="5" t="s">
        <v>233</v>
      </c>
      <c r="B232" s="6" t="s">
        <v>1161</v>
      </c>
      <c r="C232" s="1">
        <f t="shared" si="6"/>
        <v>21.63</v>
      </c>
      <c r="D232" s="1">
        <v>11</v>
      </c>
      <c r="E232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232" s="1">
        <f t="shared" si="7"/>
        <v>66</v>
      </c>
      <c r="G232" s="1">
        <v>26.400000000000002</v>
      </c>
      <c r="H232">
        <v>24</v>
      </c>
      <c r="I232" t="s">
        <v>1128</v>
      </c>
      <c r="J232" s="1">
        <f>Tabela1[[#This Row],[ESTOQUE_INICIAL]]*Tabela1[[#This Row],[CUSTO_UNITARIO_M-1]]+Tabela1[[#This Row],[ABASTECIMENTO]]*Tabela1[[#This Row],[CUSTO_UNITARIO_M0]]</f>
        <v>1610.4</v>
      </c>
      <c r="K232" s="1">
        <f>_xlfn.XLOOKUP(A232,MEDIDAS!A:A,MEDIDAS!B:B,"0",0)*5</f>
        <v>1.6666666666666665</v>
      </c>
      <c r="L232" s="1">
        <f>SUM(K232,(_xlfn.XLOOKUP(A232,MEDIDAS!A:A,MEDIDAS!B:B,"0",0)*5))</f>
        <v>3.333333333333333</v>
      </c>
      <c r="M232" s="1" t="str">
        <f>IF(F232&gt;=SUM(L232,_xlfn.XLOOKUP(A232,'ESTOQUE SETEMBRO'!A:A,'ESTOQUE SETEMBRO'!F:F,,0))/2*1.2,"OVER",IF(F232&lt;=SUM(L232,_xlfn.XLOOKUP(A232,'ESTOQUE SETEMBRO'!A:A,'ESTOQUE SETEMBRO'!F:F,,0))/2*1.1,"IDEAL","OUT"))</f>
        <v>OVER</v>
      </c>
      <c r="N232" t="str">
        <f>IF('ESTOQUE SETEMBRO'!$E232&gt;=0,"setembro","sem abastecimento")</f>
        <v>setembro</v>
      </c>
      <c r="O232" s="15">
        <v>45536</v>
      </c>
    </row>
    <row r="233" spans="1:15">
      <c r="A233" s="5" t="s">
        <v>234</v>
      </c>
      <c r="B233" s="6" t="s">
        <v>1161</v>
      </c>
      <c r="C233" s="1">
        <f t="shared" si="6"/>
        <v>21.63</v>
      </c>
      <c r="D233" s="1">
        <v>30.800000000000004</v>
      </c>
      <c r="E233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233" s="1">
        <f t="shared" si="7"/>
        <v>184.80000000000004</v>
      </c>
      <c r="G233" s="1">
        <v>26.400000000000002</v>
      </c>
      <c r="H233">
        <v>24</v>
      </c>
      <c r="I233" t="s">
        <v>1128</v>
      </c>
      <c r="J233" s="1">
        <f>Tabela1[[#This Row],[ESTOQUE_INICIAL]]*Tabela1[[#This Row],[CUSTO_UNITARIO_M-1]]+Tabela1[[#This Row],[ABASTECIMENTO]]*Tabela1[[#This Row],[CUSTO_UNITARIO_M0]]</f>
        <v>4509.1200000000008</v>
      </c>
      <c r="K233" s="1">
        <f>_xlfn.XLOOKUP(A233,MEDIDAS!A:A,MEDIDAS!B:B,"0",0)*5</f>
        <v>4.666666666666667</v>
      </c>
      <c r="L233" s="1">
        <f>SUM(K233,(_xlfn.XLOOKUP(A233,MEDIDAS!A:A,MEDIDAS!B:B,"0",0)*5))</f>
        <v>9.3333333333333339</v>
      </c>
      <c r="M233" s="1" t="str">
        <f>IF(F233&gt;=SUM(L233,_xlfn.XLOOKUP(A233,'ESTOQUE SETEMBRO'!A:A,'ESTOQUE SETEMBRO'!F:F,,0))/2*1.2,"OVER",IF(F233&lt;=SUM(L233,_xlfn.XLOOKUP(A233,'ESTOQUE SETEMBRO'!A:A,'ESTOQUE SETEMBRO'!F:F,,0))/2*1.1,"IDEAL","OUT"))</f>
        <v>OVER</v>
      </c>
      <c r="N233" t="str">
        <f>IF('ESTOQUE SETEMBRO'!$E233&gt;=0,"setembro","sem abastecimento")</f>
        <v>setembro</v>
      </c>
      <c r="O233" s="15">
        <v>45536</v>
      </c>
    </row>
    <row r="234" spans="1:15">
      <c r="A234" s="5" t="s">
        <v>235</v>
      </c>
      <c r="B234" s="6" t="s">
        <v>1161</v>
      </c>
      <c r="C234" s="1">
        <f t="shared" si="6"/>
        <v>21.63</v>
      </c>
      <c r="D234" s="1">
        <v>23.1</v>
      </c>
      <c r="E234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234" s="1">
        <f t="shared" si="7"/>
        <v>138.6</v>
      </c>
      <c r="G234" s="1">
        <v>26.400000000000002</v>
      </c>
      <c r="H234">
        <v>24</v>
      </c>
      <c r="I234" t="s">
        <v>1128</v>
      </c>
      <c r="J234" s="1">
        <f>Tabela1[[#This Row],[ESTOQUE_INICIAL]]*Tabela1[[#This Row],[CUSTO_UNITARIO_M-1]]+Tabela1[[#This Row],[ABASTECIMENTO]]*Tabela1[[#This Row],[CUSTO_UNITARIO_M0]]</f>
        <v>3381.84</v>
      </c>
      <c r="K234" s="1">
        <f>_xlfn.XLOOKUP(A234,MEDIDAS!A:A,MEDIDAS!B:B,"0",0)*5</f>
        <v>3.5</v>
      </c>
      <c r="L234" s="1">
        <f>SUM(K234,(_xlfn.XLOOKUP(A234,MEDIDAS!A:A,MEDIDAS!B:B,"0",0)*5))</f>
        <v>7</v>
      </c>
      <c r="M234" s="1" t="str">
        <f>IF(F234&gt;=SUM(L234,_xlfn.XLOOKUP(A234,'ESTOQUE SETEMBRO'!A:A,'ESTOQUE SETEMBRO'!F:F,,0))/2*1.2,"OVER",IF(F234&lt;=SUM(L234,_xlfn.XLOOKUP(A234,'ESTOQUE SETEMBRO'!A:A,'ESTOQUE SETEMBRO'!F:F,,0))/2*1.1,"IDEAL","OUT"))</f>
        <v>OVER</v>
      </c>
      <c r="N234" t="str">
        <f>IF('ESTOQUE SETEMBRO'!$E234&gt;=0,"setembro","sem abastecimento")</f>
        <v>setembro</v>
      </c>
      <c r="O234" s="15">
        <v>45536</v>
      </c>
    </row>
    <row r="235" spans="1:15">
      <c r="A235" s="5" t="s">
        <v>236</v>
      </c>
      <c r="B235" s="6" t="s">
        <v>1161</v>
      </c>
      <c r="C235" s="1">
        <f t="shared" si="6"/>
        <v>21.63</v>
      </c>
      <c r="D235" s="1">
        <v>15.400000000000002</v>
      </c>
      <c r="E235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235" s="1">
        <f t="shared" si="7"/>
        <v>92.40000000000002</v>
      </c>
      <c r="G235" s="1">
        <v>26.400000000000002</v>
      </c>
      <c r="H235">
        <v>24</v>
      </c>
      <c r="I235" t="s">
        <v>1128</v>
      </c>
      <c r="J235" s="1">
        <f>Tabela1[[#This Row],[ESTOQUE_INICIAL]]*Tabela1[[#This Row],[CUSTO_UNITARIO_M-1]]+Tabela1[[#This Row],[ABASTECIMENTO]]*Tabela1[[#This Row],[CUSTO_UNITARIO_M0]]</f>
        <v>2254.5600000000004</v>
      </c>
      <c r="K235" s="1">
        <f>_xlfn.XLOOKUP(A235,MEDIDAS!A:A,MEDIDAS!B:B,"0",0)*5</f>
        <v>2.3333333333333335</v>
      </c>
      <c r="L235" s="1">
        <f>SUM(K235,(_xlfn.XLOOKUP(A235,MEDIDAS!A:A,MEDIDAS!B:B,"0",0)*5))</f>
        <v>4.666666666666667</v>
      </c>
      <c r="M235" s="1" t="str">
        <f>IF(F235&gt;=SUM(L235,_xlfn.XLOOKUP(A235,'ESTOQUE SETEMBRO'!A:A,'ESTOQUE SETEMBRO'!F:F,,0))/2*1.2,"OVER",IF(F235&lt;=SUM(L235,_xlfn.XLOOKUP(A235,'ESTOQUE SETEMBRO'!A:A,'ESTOQUE SETEMBRO'!F:F,,0))/2*1.1,"IDEAL","OUT"))</f>
        <v>OVER</v>
      </c>
      <c r="N235" t="str">
        <f>IF('ESTOQUE SETEMBRO'!$E235&gt;=0,"setembro","sem abastecimento")</f>
        <v>setembro</v>
      </c>
      <c r="O235" s="15">
        <v>45536</v>
      </c>
    </row>
    <row r="236" spans="1:15">
      <c r="A236" s="5" t="s">
        <v>237</v>
      </c>
      <c r="B236" s="6" t="s">
        <v>1161</v>
      </c>
      <c r="C236" s="1">
        <f t="shared" si="6"/>
        <v>21.63</v>
      </c>
      <c r="D236" s="1">
        <v>29.700000000000003</v>
      </c>
      <c r="E236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236" s="1">
        <f t="shared" si="7"/>
        <v>178.2</v>
      </c>
      <c r="G236" s="1">
        <v>26.400000000000002</v>
      </c>
      <c r="H236">
        <v>24</v>
      </c>
      <c r="I236" t="s">
        <v>1128</v>
      </c>
      <c r="J236" s="1">
        <f>Tabela1[[#This Row],[ESTOQUE_INICIAL]]*Tabela1[[#This Row],[CUSTO_UNITARIO_M-1]]+Tabela1[[#This Row],[ABASTECIMENTO]]*Tabela1[[#This Row],[CUSTO_UNITARIO_M0]]</f>
        <v>4348.08</v>
      </c>
      <c r="K236" s="1">
        <f>_xlfn.XLOOKUP(A236,MEDIDAS!A:A,MEDIDAS!B:B,"0",0)*5</f>
        <v>4.5</v>
      </c>
      <c r="L236" s="1">
        <f>SUM(K236,(_xlfn.XLOOKUP(A236,MEDIDAS!A:A,MEDIDAS!B:B,"0",0)*5))</f>
        <v>9</v>
      </c>
      <c r="M236" s="1" t="str">
        <f>IF(F236&gt;=SUM(L236,_xlfn.XLOOKUP(A236,'ESTOQUE SETEMBRO'!A:A,'ESTOQUE SETEMBRO'!F:F,,0))/2*1.2,"OVER",IF(F236&lt;=SUM(L236,_xlfn.XLOOKUP(A236,'ESTOQUE SETEMBRO'!A:A,'ESTOQUE SETEMBRO'!F:F,,0))/2*1.1,"IDEAL","OUT"))</f>
        <v>OVER</v>
      </c>
      <c r="N236" t="str">
        <f>IF('ESTOQUE SETEMBRO'!$E236&gt;=0,"setembro","sem abastecimento")</f>
        <v>setembro</v>
      </c>
      <c r="O236" s="15">
        <v>45536</v>
      </c>
    </row>
    <row r="237" spans="1:15">
      <c r="A237" s="5" t="s">
        <v>264</v>
      </c>
      <c r="B237" s="6" t="s">
        <v>1161</v>
      </c>
      <c r="C237" s="1">
        <f t="shared" si="6"/>
        <v>21.63</v>
      </c>
      <c r="D237" s="1">
        <v>0</v>
      </c>
      <c r="E23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237" s="1">
        <f t="shared" si="7"/>
        <v>150</v>
      </c>
      <c r="G237" s="1">
        <v>26.400000000000002</v>
      </c>
      <c r="H237">
        <v>24</v>
      </c>
      <c r="I237" t="s">
        <v>1128</v>
      </c>
      <c r="J237" s="1">
        <f>Tabela1[[#This Row],[ESTOQUE_INICIAL]]*Tabela1[[#This Row],[CUSTO_UNITARIO_M-1]]+Tabela1[[#This Row],[ABASTECIMENTO]]*Tabela1[[#This Row],[CUSTO_UNITARIO_M0]]</f>
        <v>3600</v>
      </c>
      <c r="K237" s="1">
        <f>_xlfn.XLOOKUP(A237,MEDIDAS!A:A,MEDIDAS!B:B,"0",0)*5</f>
        <v>0</v>
      </c>
      <c r="L237" s="1">
        <f>SUM(K237,(_xlfn.XLOOKUP(A237,MEDIDAS!A:A,MEDIDAS!B:B,"0",0)*5))</f>
        <v>0</v>
      </c>
      <c r="M237" s="1" t="str">
        <f>IF(F237&gt;=SUM(L237,_xlfn.XLOOKUP(A237,'ESTOQUE SETEMBRO'!A:A,'ESTOQUE SETEMBRO'!F:F,,0))/2*1.2,"OVER",IF(F237&lt;=SUM(L237,_xlfn.XLOOKUP(A237,'ESTOQUE SETEMBRO'!A:A,'ESTOQUE SETEMBRO'!F:F,,0))/2*1.1,"IDEAL","OUT"))</f>
        <v>OVER</v>
      </c>
      <c r="N237" t="str">
        <f>IF('ESTOQUE SETEMBRO'!$E237&gt;=0,"setembro","sem abastecimento")</f>
        <v>setembro</v>
      </c>
      <c r="O237" s="15">
        <v>45536</v>
      </c>
    </row>
    <row r="238" spans="1:15">
      <c r="A238" s="5" t="s">
        <v>238</v>
      </c>
      <c r="B238" s="6" t="s">
        <v>1161</v>
      </c>
      <c r="C238" s="1">
        <f t="shared" si="6"/>
        <v>21.63</v>
      </c>
      <c r="D238" s="1">
        <v>17.600000000000001</v>
      </c>
      <c r="E238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238" s="1">
        <f t="shared" si="7"/>
        <v>105.6</v>
      </c>
      <c r="G238" s="1">
        <v>26.400000000000002</v>
      </c>
      <c r="H238">
        <v>24</v>
      </c>
      <c r="I238" t="s">
        <v>1128</v>
      </c>
      <c r="J238" s="1">
        <f>Tabela1[[#This Row],[ESTOQUE_INICIAL]]*Tabela1[[#This Row],[CUSTO_UNITARIO_M-1]]+Tabela1[[#This Row],[ABASTECIMENTO]]*Tabela1[[#This Row],[CUSTO_UNITARIO_M0]]</f>
        <v>2576.6400000000003</v>
      </c>
      <c r="K238" s="1">
        <f>_xlfn.XLOOKUP(A238,MEDIDAS!A:A,MEDIDAS!B:B,"0",0)*5</f>
        <v>2.6666666666666665</v>
      </c>
      <c r="L238" s="1">
        <f>SUM(K238,(_xlfn.XLOOKUP(A238,MEDIDAS!A:A,MEDIDAS!B:B,"0",0)*5))</f>
        <v>5.333333333333333</v>
      </c>
      <c r="M238" s="1" t="str">
        <f>IF(F238&gt;=SUM(L238,_xlfn.XLOOKUP(A238,'ESTOQUE SETEMBRO'!A:A,'ESTOQUE SETEMBRO'!F:F,,0))/2*1.2,"OVER",IF(F238&lt;=SUM(L238,_xlfn.XLOOKUP(A238,'ESTOQUE SETEMBRO'!A:A,'ESTOQUE SETEMBRO'!F:F,,0))/2*1.1,"IDEAL","OUT"))</f>
        <v>OVER</v>
      </c>
      <c r="N238" t="str">
        <f>IF('ESTOQUE SETEMBRO'!$E238&gt;=0,"setembro","sem abastecimento")</f>
        <v>setembro</v>
      </c>
      <c r="O238" s="15">
        <v>45536</v>
      </c>
    </row>
    <row r="239" spans="1:15">
      <c r="A239" s="5" t="s">
        <v>239</v>
      </c>
      <c r="B239" s="6" t="s">
        <v>1161</v>
      </c>
      <c r="C239" s="1">
        <f t="shared" si="6"/>
        <v>21.63</v>
      </c>
      <c r="D239" s="1">
        <v>35.200000000000003</v>
      </c>
      <c r="E239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239" s="1">
        <f t="shared" si="7"/>
        <v>211.2</v>
      </c>
      <c r="G239" s="1">
        <v>26.400000000000002</v>
      </c>
      <c r="H239">
        <v>24</v>
      </c>
      <c r="I239" t="s">
        <v>1128</v>
      </c>
      <c r="J239" s="1">
        <f>Tabela1[[#This Row],[ESTOQUE_INICIAL]]*Tabela1[[#This Row],[CUSTO_UNITARIO_M-1]]+Tabela1[[#This Row],[ABASTECIMENTO]]*Tabela1[[#This Row],[CUSTO_UNITARIO_M0]]</f>
        <v>5153.2800000000007</v>
      </c>
      <c r="K239" s="1">
        <f>_xlfn.XLOOKUP(A239,MEDIDAS!A:A,MEDIDAS!B:B,"0",0)*5</f>
        <v>5.333333333333333</v>
      </c>
      <c r="L239" s="1">
        <f>SUM(K239,(_xlfn.XLOOKUP(A239,MEDIDAS!A:A,MEDIDAS!B:B,"0",0)*5))</f>
        <v>10.666666666666666</v>
      </c>
      <c r="M239" s="1" t="str">
        <f>IF(F239&gt;=SUM(L239,_xlfn.XLOOKUP(A239,'ESTOQUE SETEMBRO'!A:A,'ESTOQUE SETEMBRO'!F:F,,0))/2*1.2,"OVER",IF(F239&lt;=SUM(L239,_xlfn.XLOOKUP(A239,'ESTOQUE SETEMBRO'!A:A,'ESTOQUE SETEMBRO'!F:F,,0))/2*1.1,"IDEAL","OUT"))</f>
        <v>OVER</v>
      </c>
      <c r="N239" t="str">
        <f>IF('ESTOQUE SETEMBRO'!$E239&gt;=0,"setembro","sem abastecimento")</f>
        <v>setembro</v>
      </c>
      <c r="O239" s="15">
        <v>45536</v>
      </c>
    </row>
    <row r="240" spans="1:15">
      <c r="A240" s="5" t="s">
        <v>240</v>
      </c>
      <c r="B240" s="6" t="s">
        <v>1161</v>
      </c>
      <c r="C240" s="1">
        <f t="shared" si="6"/>
        <v>21.63</v>
      </c>
      <c r="D240" s="1">
        <v>35.200000000000003</v>
      </c>
      <c r="E240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240" s="1">
        <f t="shared" si="7"/>
        <v>211.2</v>
      </c>
      <c r="G240" s="1">
        <v>26.400000000000002</v>
      </c>
      <c r="H240">
        <v>24</v>
      </c>
      <c r="I240" t="s">
        <v>1128</v>
      </c>
      <c r="J240" s="1">
        <f>Tabela1[[#This Row],[ESTOQUE_INICIAL]]*Tabela1[[#This Row],[CUSTO_UNITARIO_M-1]]+Tabela1[[#This Row],[ABASTECIMENTO]]*Tabela1[[#This Row],[CUSTO_UNITARIO_M0]]</f>
        <v>5153.2800000000007</v>
      </c>
      <c r="K240" s="1">
        <f>_xlfn.XLOOKUP(A240,MEDIDAS!A:A,MEDIDAS!B:B,"0",0)*5</f>
        <v>5.333333333333333</v>
      </c>
      <c r="L240" s="1">
        <f>SUM(K240,(_xlfn.XLOOKUP(A240,MEDIDAS!A:A,MEDIDAS!B:B,"0",0)*5))</f>
        <v>10.666666666666666</v>
      </c>
      <c r="M240" s="1" t="str">
        <f>IF(F240&gt;=SUM(L240,_xlfn.XLOOKUP(A240,'ESTOQUE SETEMBRO'!A:A,'ESTOQUE SETEMBRO'!F:F,,0))/2*1.2,"OVER",IF(F240&lt;=SUM(L240,_xlfn.XLOOKUP(A240,'ESTOQUE SETEMBRO'!A:A,'ESTOQUE SETEMBRO'!F:F,,0))/2*1.1,"IDEAL","OUT"))</f>
        <v>OVER</v>
      </c>
      <c r="N240" t="str">
        <f>IF('ESTOQUE SETEMBRO'!$E240&gt;=0,"setembro","sem abastecimento")</f>
        <v>setembro</v>
      </c>
      <c r="O240" s="15">
        <v>45536</v>
      </c>
    </row>
    <row r="241" spans="1:15">
      <c r="A241" s="5" t="s">
        <v>241</v>
      </c>
      <c r="B241" s="6" t="s">
        <v>1161</v>
      </c>
      <c r="C241" s="1">
        <f t="shared" si="6"/>
        <v>21.63</v>
      </c>
      <c r="D241" s="1">
        <v>51.7</v>
      </c>
      <c r="E241" s="1">
        <f>IF(Tabela1[[#This Row],[ESTOQUE_INICIAL]]&gt;=150,Tabela1[[#This Row],[ESTOQUE_INICIAL]]*0,IF(Tabela1[[#This Row],[ESTOQUE_INICIAL]]=0,SUM(Tabela1[[#This Row],[ESTOQUE_INICIAL]],150),Tabela1[[#This Row],[ESTOQUE_INICIAL]]*5))</f>
        <v>258.5</v>
      </c>
      <c r="F241" s="1">
        <f t="shared" si="7"/>
        <v>310.2</v>
      </c>
      <c r="G241" s="1">
        <v>26.400000000000002</v>
      </c>
      <c r="H241">
        <v>24</v>
      </c>
      <c r="I241" t="s">
        <v>1128</v>
      </c>
      <c r="J241" s="1">
        <f>Tabela1[[#This Row],[ESTOQUE_INICIAL]]*Tabela1[[#This Row],[CUSTO_UNITARIO_M-1]]+Tabela1[[#This Row],[ABASTECIMENTO]]*Tabela1[[#This Row],[CUSTO_UNITARIO_M0]]</f>
        <v>7568.88</v>
      </c>
      <c r="K241" s="1">
        <f>_xlfn.XLOOKUP(A241,MEDIDAS!A:A,MEDIDAS!B:B,"0",0)*5</f>
        <v>7.833333333333333</v>
      </c>
      <c r="L241" s="1">
        <f>SUM(K241,(_xlfn.XLOOKUP(A241,MEDIDAS!A:A,MEDIDAS!B:B,"0",0)*5))</f>
        <v>15.666666666666666</v>
      </c>
      <c r="M241" s="1" t="str">
        <f>IF(F241&gt;=SUM(L241,_xlfn.XLOOKUP(A241,'ESTOQUE SETEMBRO'!A:A,'ESTOQUE SETEMBRO'!F:F,,0))/2*1.2,"OVER",IF(F241&lt;=SUM(L241,_xlfn.XLOOKUP(A241,'ESTOQUE SETEMBRO'!A:A,'ESTOQUE SETEMBRO'!F:F,,0))/2*1.1,"IDEAL","OUT"))</f>
        <v>OVER</v>
      </c>
      <c r="N241" t="str">
        <f>IF('ESTOQUE SETEMBRO'!$E241&gt;=0,"setembro","sem abastecimento")</f>
        <v>setembro</v>
      </c>
      <c r="O241" s="15">
        <v>45536</v>
      </c>
    </row>
    <row r="242" spans="1:15">
      <c r="A242" s="5" t="s">
        <v>243</v>
      </c>
      <c r="B242" s="6" t="s">
        <v>1162</v>
      </c>
      <c r="C242" s="1">
        <f t="shared" si="6"/>
        <v>21.63</v>
      </c>
      <c r="D242" s="1">
        <v>33</v>
      </c>
      <c r="E242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242" s="1">
        <f t="shared" si="7"/>
        <v>198</v>
      </c>
      <c r="G242" s="1">
        <v>5.5</v>
      </c>
      <c r="H242">
        <v>5</v>
      </c>
      <c r="I242" t="s">
        <v>1130</v>
      </c>
      <c r="J242" s="1">
        <f>Tabela1[[#This Row],[ESTOQUE_INICIAL]]*Tabela1[[#This Row],[CUSTO_UNITARIO_M-1]]+Tabela1[[#This Row],[ABASTECIMENTO]]*Tabela1[[#This Row],[CUSTO_UNITARIO_M0]]</f>
        <v>1006.5</v>
      </c>
      <c r="K242" s="1">
        <f>_xlfn.XLOOKUP(A242,MEDIDAS!A:A,MEDIDAS!B:B,"0",0)*5</f>
        <v>5</v>
      </c>
      <c r="L242" s="1">
        <f>SUM(K242,(_xlfn.XLOOKUP(A242,MEDIDAS!A:A,MEDIDAS!B:B,"0",0)*5))</f>
        <v>10</v>
      </c>
      <c r="M242" s="1" t="str">
        <f>IF(F242&gt;=SUM(L242,_xlfn.XLOOKUP(A242,'ESTOQUE SETEMBRO'!A:A,'ESTOQUE SETEMBRO'!F:F,,0))/2*1.2,"OVER",IF(F242&lt;=SUM(L242,_xlfn.XLOOKUP(A242,'ESTOQUE SETEMBRO'!A:A,'ESTOQUE SETEMBRO'!F:F,,0))/2*1.1,"IDEAL","OUT"))</f>
        <v>OVER</v>
      </c>
      <c r="N242" t="str">
        <f>IF('ESTOQUE SETEMBRO'!$E242&gt;=0,"setembro","sem abastecimento")</f>
        <v>setembro</v>
      </c>
      <c r="O242" s="15">
        <v>45536</v>
      </c>
    </row>
    <row r="243" spans="1:15">
      <c r="A243" s="5" t="s">
        <v>244</v>
      </c>
      <c r="B243" s="6" t="s">
        <v>1162</v>
      </c>
      <c r="C243" s="1">
        <f t="shared" si="6"/>
        <v>21.63</v>
      </c>
      <c r="D243" s="1">
        <v>31.900000000000002</v>
      </c>
      <c r="E243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243" s="1">
        <f t="shared" si="7"/>
        <v>191.4</v>
      </c>
      <c r="G243" s="1">
        <v>5.5</v>
      </c>
      <c r="H243">
        <v>5</v>
      </c>
      <c r="I243" t="s">
        <v>1130</v>
      </c>
      <c r="J243" s="1">
        <f>Tabela1[[#This Row],[ESTOQUE_INICIAL]]*Tabela1[[#This Row],[CUSTO_UNITARIO_M-1]]+Tabela1[[#This Row],[ABASTECIMENTO]]*Tabela1[[#This Row],[CUSTO_UNITARIO_M0]]</f>
        <v>972.95</v>
      </c>
      <c r="K243" s="1">
        <f>_xlfn.XLOOKUP(A243,MEDIDAS!A:A,MEDIDAS!B:B,"0",0)*5</f>
        <v>4.833333333333333</v>
      </c>
      <c r="L243" s="1">
        <f>SUM(K243,(_xlfn.XLOOKUP(A243,MEDIDAS!A:A,MEDIDAS!B:B,"0",0)*5))</f>
        <v>9.6666666666666661</v>
      </c>
      <c r="M243" s="1" t="str">
        <f>IF(F243&gt;=SUM(L243,_xlfn.XLOOKUP(A243,'ESTOQUE SETEMBRO'!A:A,'ESTOQUE SETEMBRO'!F:F,,0))/2*1.2,"OVER",IF(F243&lt;=SUM(L243,_xlfn.XLOOKUP(A243,'ESTOQUE SETEMBRO'!A:A,'ESTOQUE SETEMBRO'!F:F,,0))/2*1.1,"IDEAL","OUT"))</f>
        <v>OVER</v>
      </c>
      <c r="N243" t="str">
        <f>IF('ESTOQUE SETEMBRO'!$E243&gt;=0,"setembro","sem abastecimento")</f>
        <v>setembro</v>
      </c>
      <c r="O243" s="15">
        <v>45536</v>
      </c>
    </row>
    <row r="244" spans="1:15">
      <c r="A244" s="5" t="s">
        <v>245</v>
      </c>
      <c r="B244" s="6" t="s">
        <v>1162</v>
      </c>
      <c r="C244" s="1">
        <f t="shared" si="6"/>
        <v>21.63</v>
      </c>
      <c r="D244" s="1">
        <v>29.700000000000003</v>
      </c>
      <c r="E244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244" s="1">
        <f t="shared" si="7"/>
        <v>178.2</v>
      </c>
      <c r="G244" s="1">
        <v>5.5</v>
      </c>
      <c r="H244">
        <v>5</v>
      </c>
      <c r="I244" t="s">
        <v>1130</v>
      </c>
      <c r="J244" s="1">
        <f>Tabela1[[#This Row],[ESTOQUE_INICIAL]]*Tabela1[[#This Row],[CUSTO_UNITARIO_M-1]]+Tabela1[[#This Row],[ABASTECIMENTO]]*Tabela1[[#This Row],[CUSTO_UNITARIO_M0]]</f>
        <v>905.85</v>
      </c>
      <c r="K244" s="1">
        <f>_xlfn.XLOOKUP(A244,MEDIDAS!A:A,MEDIDAS!B:B,"0",0)*5</f>
        <v>4.5</v>
      </c>
      <c r="L244" s="1">
        <f>SUM(K244,(_xlfn.XLOOKUP(A244,MEDIDAS!A:A,MEDIDAS!B:B,"0",0)*5))</f>
        <v>9</v>
      </c>
      <c r="M244" s="1" t="str">
        <f>IF(F244&gt;=SUM(L244,_xlfn.XLOOKUP(A244,'ESTOQUE SETEMBRO'!A:A,'ESTOQUE SETEMBRO'!F:F,,0))/2*1.2,"OVER",IF(F244&lt;=SUM(L244,_xlfn.XLOOKUP(A244,'ESTOQUE SETEMBRO'!A:A,'ESTOQUE SETEMBRO'!F:F,,0))/2*1.1,"IDEAL","OUT"))</f>
        <v>OVER</v>
      </c>
      <c r="N244" t="str">
        <f>IF('ESTOQUE SETEMBRO'!$E244&gt;=0,"setembro","sem abastecimento")</f>
        <v>setembro</v>
      </c>
      <c r="O244" s="15">
        <v>45536</v>
      </c>
    </row>
    <row r="245" spans="1:15">
      <c r="A245" s="5" t="s">
        <v>246</v>
      </c>
      <c r="B245" s="6" t="s">
        <v>1162</v>
      </c>
      <c r="C245" s="1">
        <f t="shared" si="6"/>
        <v>21.63</v>
      </c>
      <c r="D245" s="1">
        <v>18.700000000000003</v>
      </c>
      <c r="E245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245" s="1">
        <f t="shared" si="7"/>
        <v>112.20000000000002</v>
      </c>
      <c r="G245" s="1">
        <v>5.5</v>
      </c>
      <c r="H245">
        <v>5</v>
      </c>
      <c r="I245" t="s">
        <v>1130</v>
      </c>
      <c r="J245" s="1">
        <f>Tabela1[[#This Row],[ESTOQUE_INICIAL]]*Tabela1[[#This Row],[CUSTO_UNITARIO_M-1]]+Tabela1[[#This Row],[ABASTECIMENTO]]*Tabela1[[#This Row],[CUSTO_UNITARIO_M0]]</f>
        <v>570.35000000000014</v>
      </c>
      <c r="K245" s="1">
        <f>_xlfn.XLOOKUP(A245,MEDIDAS!A:A,MEDIDAS!B:B,"0",0)*5</f>
        <v>2.833333333333333</v>
      </c>
      <c r="L245" s="1">
        <f>SUM(K245,(_xlfn.XLOOKUP(A245,MEDIDAS!A:A,MEDIDAS!B:B,"0",0)*5))</f>
        <v>5.6666666666666661</v>
      </c>
      <c r="M245" s="1" t="str">
        <f>IF(F245&gt;=SUM(L245,_xlfn.XLOOKUP(A245,'ESTOQUE SETEMBRO'!A:A,'ESTOQUE SETEMBRO'!F:F,,0))/2*1.2,"OVER",IF(F245&lt;=SUM(L245,_xlfn.XLOOKUP(A245,'ESTOQUE SETEMBRO'!A:A,'ESTOQUE SETEMBRO'!F:F,,0))/2*1.1,"IDEAL","OUT"))</f>
        <v>OVER</v>
      </c>
      <c r="N245" t="str">
        <f>IF('ESTOQUE SETEMBRO'!$E245&gt;=0,"setembro","sem abastecimento")</f>
        <v>setembro</v>
      </c>
      <c r="O245" s="15">
        <v>45536</v>
      </c>
    </row>
    <row r="246" spans="1:15">
      <c r="A246" s="5" t="s">
        <v>247</v>
      </c>
      <c r="B246" s="6" t="s">
        <v>1162</v>
      </c>
      <c r="C246" s="1">
        <f t="shared" si="6"/>
        <v>21.63</v>
      </c>
      <c r="D246" s="1">
        <v>23.1</v>
      </c>
      <c r="E246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246" s="1">
        <f t="shared" si="7"/>
        <v>138.6</v>
      </c>
      <c r="G246" s="1">
        <v>5.5</v>
      </c>
      <c r="H246">
        <v>5</v>
      </c>
      <c r="I246" t="s">
        <v>1130</v>
      </c>
      <c r="J246" s="1">
        <f>Tabela1[[#This Row],[ESTOQUE_INICIAL]]*Tabela1[[#This Row],[CUSTO_UNITARIO_M-1]]+Tabela1[[#This Row],[ABASTECIMENTO]]*Tabela1[[#This Row],[CUSTO_UNITARIO_M0]]</f>
        <v>704.55</v>
      </c>
      <c r="K246" s="1">
        <f>_xlfn.XLOOKUP(A246,MEDIDAS!A:A,MEDIDAS!B:B,"0",0)*5</f>
        <v>3.5</v>
      </c>
      <c r="L246" s="1">
        <f>SUM(K246,(_xlfn.XLOOKUP(A246,MEDIDAS!A:A,MEDIDAS!B:B,"0",0)*5))</f>
        <v>7</v>
      </c>
      <c r="M246" s="1" t="str">
        <f>IF(F246&gt;=SUM(L246,_xlfn.XLOOKUP(A246,'ESTOQUE SETEMBRO'!A:A,'ESTOQUE SETEMBRO'!F:F,,0))/2*1.2,"OVER",IF(F246&lt;=SUM(L246,_xlfn.XLOOKUP(A246,'ESTOQUE SETEMBRO'!A:A,'ESTOQUE SETEMBRO'!F:F,,0))/2*1.1,"IDEAL","OUT"))</f>
        <v>OVER</v>
      </c>
      <c r="N246" t="str">
        <f>IF('ESTOQUE SETEMBRO'!$E246&gt;=0,"setembro","sem abastecimento")</f>
        <v>setembro</v>
      </c>
      <c r="O246" s="15">
        <v>45536</v>
      </c>
    </row>
    <row r="247" spans="1:15">
      <c r="A247" s="5" t="s">
        <v>275</v>
      </c>
      <c r="B247" s="6" t="s">
        <v>1162</v>
      </c>
      <c r="C247" s="1">
        <f t="shared" si="6"/>
        <v>21.63</v>
      </c>
      <c r="D247" s="1">
        <v>0</v>
      </c>
      <c r="E24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247" s="1">
        <f t="shared" si="7"/>
        <v>150</v>
      </c>
      <c r="G247" s="1">
        <v>5.5</v>
      </c>
      <c r="H247">
        <v>5</v>
      </c>
      <c r="I247" t="s">
        <v>1130</v>
      </c>
      <c r="J247" s="1">
        <f>Tabela1[[#This Row],[ESTOQUE_INICIAL]]*Tabela1[[#This Row],[CUSTO_UNITARIO_M-1]]+Tabela1[[#This Row],[ABASTECIMENTO]]*Tabela1[[#This Row],[CUSTO_UNITARIO_M0]]</f>
        <v>750</v>
      </c>
      <c r="K247" s="1">
        <f>_xlfn.XLOOKUP(A247,MEDIDAS!A:A,MEDIDAS!B:B,"0",0)*5</f>
        <v>0</v>
      </c>
      <c r="L247" s="1">
        <f>SUM(K247,(_xlfn.XLOOKUP(A247,MEDIDAS!A:A,MEDIDAS!B:B,"0",0)*5))</f>
        <v>0</v>
      </c>
      <c r="M247" s="1" t="str">
        <f>IF(F247&gt;=SUM(L247,_xlfn.XLOOKUP(A247,'ESTOQUE SETEMBRO'!A:A,'ESTOQUE SETEMBRO'!F:F,,0))/2*1.2,"OVER",IF(F247&lt;=SUM(L247,_xlfn.XLOOKUP(A247,'ESTOQUE SETEMBRO'!A:A,'ESTOQUE SETEMBRO'!F:F,,0))/2*1.1,"IDEAL","OUT"))</f>
        <v>OVER</v>
      </c>
      <c r="N247" t="str">
        <f>IF('ESTOQUE SETEMBRO'!$E247&gt;=0,"setembro","sem abastecimento")</f>
        <v>setembro</v>
      </c>
      <c r="O247" s="15">
        <v>45536</v>
      </c>
    </row>
    <row r="248" spans="1:15">
      <c r="A248" s="5" t="s">
        <v>248</v>
      </c>
      <c r="B248" s="6" t="s">
        <v>1162</v>
      </c>
      <c r="C248" s="1">
        <f t="shared" si="6"/>
        <v>21.63</v>
      </c>
      <c r="D248" s="1">
        <v>15.400000000000002</v>
      </c>
      <c r="E248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248" s="1">
        <f t="shared" si="7"/>
        <v>92.40000000000002</v>
      </c>
      <c r="G248" s="1">
        <v>5.5</v>
      </c>
      <c r="H248">
        <v>5</v>
      </c>
      <c r="I248" t="s">
        <v>1130</v>
      </c>
      <c r="J248" s="1">
        <f>Tabela1[[#This Row],[ESTOQUE_INICIAL]]*Tabela1[[#This Row],[CUSTO_UNITARIO_M-1]]+Tabela1[[#This Row],[ABASTECIMENTO]]*Tabela1[[#This Row],[CUSTO_UNITARIO_M0]]</f>
        <v>469.70000000000005</v>
      </c>
      <c r="K248" s="1">
        <f>_xlfn.XLOOKUP(A248,MEDIDAS!A:A,MEDIDAS!B:B,"0",0)*5</f>
        <v>2.3333333333333335</v>
      </c>
      <c r="L248" s="1">
        <f>SUM(K248,(_xlfn.XLOOKUP(A248,MEDIDAS!A:A,MEDIDAS!B:B,"0",0)*5))</f>
        <v>4.666666666666667</v>
      </c>
      <c r="M248" s="1" t="str">
        <f>IF(F248&gt;=SUM(L248,_xlfn.XLOOKUP(A248,'ESTOQUE SETEMBRO'!A:A,'ESTOQUE SETEMBRO'!F:F,,0))/2*1.2,"OVER",IF(F248&lt;=SUM(L248,_xlfn.XLOOKUP(A248,'ESTOQUE SETEMBRO'!A:A,'ESTOQUE SETEMBRO'!F:F,,0))/2*1.1,"IDEAL","OUT"))</f>
        <v>OVER</v>
      </c>
      <c r="N248" t="str">
        <f>IF('ESTOQUE SETEMBRO'!$E248&gt;=0,"setembro","sem abastecimento")</f>
        <v>setembro</v>
      </c>
      <c r="O248" s="15">
        <v>45536</v>
      </c>
    </row>
    <row r="249" spans="1:15">
      <c r="A249" s="5" t="s">
        <v>249</v>
      </c>
      <c r="B249" s="6" t="s">
        <v>1162</v>
      </c>
      <c r="C249" s="1">
        <f t="shared" si="6"/>
        <v>21.63</v>
      </c>
      <c r="D249" s="1">
        <v>20.900000000000002</v>
      </c>
      <c r="E249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249" s="1">
        <f t="shared" si="7"/>
        <v>125.40000000000002</v>
      </c>
      <c r="G249" s="1">
        <v>5.5</v>
      </c>
      <c r="H249">
        <v>5</v>
      </c>
      <c r="I249" t="s">
        <v>1130</v>
      </c>
      <c r="J249" s="1">
        <f>Tabela1[[#This Row],[ESTOQUE_INICIAL]]*Tabela1[[#This Row],[CUSTO_UNITARIO_M-1]]+Tabela1[[#This Row],[ABASTECIMENTO]]*Tabela1[[#This Row],[CUSTO_UNITARIO_M0]]</f>
        <v>637.45000000000016</v>
      </c>
      <c r="K249" s="1">
        <f>_xlfn.XLOOKUP(A249,MEDIDAS!A:A,MEDIDAS!B:B,"0",0)*5</f>
        <v>3.1666666666666665</v>
      </c>
      <c r="L249" s="1">
        <f>SUM(K249,(_xlfn.XLOOKUP(A249,MEDIDAS!A:A,MEDIDAS!B:B,"0",0)*5))</f>
        <v>6.333333333333333</v>
      </c>
      <c r="M249" s="1" t="str">
        <f>IF(F249&gt;=SUM(L249,_xlfn.XLOOKUP(A249,'ESTOQUE SETEMBRO'!A:A,'ESTOQUE SETEMBRO'!F:F,,0))/2*1.2,"OVER",IF(F249&lt;=SUM(L249,_xlfn.XLOOKUP(A249,'ESTOQUE SETEMBRO'!A:A,'ESTOQUE SETEMBRO'!F:F,,0))/2*1.1,"IDEAL","OUT"))</f>
        <v>OVER</v>
      </c>
      <c r="N249" t="str">
        <f>IF('ESTOQUE SETEMBRO'!$E249&gt;=0,"setembro","sem abastecimento")</f>
        <v>setembro</v>
      </c>
      <c r="O249" s="15">
        <v>45536</v>
      </c>
    </row>
    <row r="250" spans="1:15">
      <c r="A250" s="5" t="s">
        <v>250</v>
      </c>
      <c r="B250" s="6" t="s">
        <v>1162</v>
      </c>
      <c r="C250" s="1">
        <f t="shared" si="6"/>
        <v>21.63</v>
      </c>
      <c r="D250" s="1">
        <v>31.900000000000002</v>
      </c>
      <c r="E250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250" s="1">
        <f t="shared" si="7"/>
        <v>191.4</v>
      </c>
      <c r="G250" s="1">
        <v>5.5</v>
      </c>
      <c r="H250">
        <v>5</v>
      </c>
      <c r="I250" t="s">
        <v>1130</v>
      </c>
      <c r="J250" s="1">
        <f>Tabela1[[#This Row],[ESTOQUE_INICIAL]]*Tabela1[[#This Row],[CUSTO_UNITARIO_M-1]]+Tabela1[[#This Row],[ABASTECIMENTO]]*Tabela1[[#This Row],[CUSTO_UNITARIO_M0]]</f>
        <v>972.95</v>
      </c>
      <c r="K250" s="1">
        <f>_xlfn.XLOOKUP(A250,MEDIDAS!A:A,MEDIDAS!B:B,"0",0)*5</f>
        <v>4.833333333333333</v>
      </c>
      <c r="L250" s="1">
        <f>SUM(K250,(_xlfn.XLOOKUP(A250,MEDIDAS!A:A,MEDIDAS!B:B,"0",0)*5))</f>
        <v>9.6666666666666661</v>
      </c>
      <c r="M250" s="1" t="str">
        <f>IF(F250&gt;=SUM(L250,_xlfn.XLOOKUP(A250,'ESTOQUE SETEMBRO'!A:A,'ESTOQUE SETEMBRO'!F:F,,0))/2*1.2,"OVER",IF(F250&lt;=SUM(L250,_xlfn.XLOOKUP(A250,'ESTOQUE SETEMBRO'!A:A,'ESTOQUE SETEMBRO'!F:F,,0))/2*1.1,"IDEAL","OUT"))</f>
        <v>OVER</v>
      </c>
      <c r="N250" t="str">
        <f>IF('ESTOQUE SETEMBRO'!$E250&gt;=0,"setembro","sem abastecimento")</f>
        <v>setembro</v>
      </c>
      <c r="O250" s="15">
        <v>45536</v>
      </c>
    </row>
    <row r="251" spans="1:15">
      <c r="A251" s="5" t="s">
        <v>251</v>
      </c>
      <c r="B251" s="6" t="s">
        <v>1162</v>
      </c>
      <c r="C251" s="1">
        <f t="shared" si="6"/>
        <v>21.63</v>
      </c>
      <c r="D251" s="1">
        <v>25.3</v>
      </c>
      <c r="E251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251" s="1">
        <f t="shared" si="7"/>
        <v>151.80000000000001</v>
      </c>
      <c r="G251" s="1">
        <v>5.5</v>
      </c>
      <c r="H251">
        <v>5</v>
      </c>
      <c r="I251" t="s">
        <v>1130</v>
      </c>
      <c r="J251" s="1">
        <f>Tabela1[[#This Row],[ESTOQUE_INICIAL]]*Tabela1[[#This Row],[CUSTO_UNITARIO_M-1]]+Tabela1[[#This Row],[ABASTECIMENTO]]*Tabela1[[#This Row],[CUSTO_UNITARIO_M0]]</f>
        <v>771.65</v>
      </c>
      <c r="K251" s="1">
        <f>_xlfn.XLOOKUP(A251,MEDIDAS!A:A,MEDIDAS!B:B,"0",0)*5</f>
        <v>3.8333333333333335</v>
      </c>
      <c r="L251" s="1">
        <f>SUM(K251,(_xlfn.XLOOKUP(A251,MEDIDAS!A:A,MEDIDAS!B:B,"0",0)*5))</f>
        <v>7.666666666666667</v>
      </c>
      <c r="M251" s="1" t="str">
        <f>IF(F251&gt;=SUM(L251,_xlfn.XLOOKUP(A251,'ESTOQUE SETEMBRO'!A:A,'ESTOQUE SETEMBRO'!F:F,,0))/2*1.2,"OVER",IF(F251&lt;=SUM(L251,_xlfn.XLOOKUP(A251,'ESTOQUE SETEMBRO'!A:A,'ESTOQUE SETEMBRO'!F:F,,0))/2*1.1,"IDEAL","OUT"))</f>
        <v>OVER</v>
      </c>
      <c r="N251" t="str">
        <f>IF('ESTOQUE SETEMBRO'!$E251&gt;=0,"setembro","sem abastecimento")</f>
        <v>setembro</v>
      </c>
      <c r="O251" s="15">
        <v>45536</v>
      </c>
    </row>
    <row r="252" spans="1:15">
      <c r="A252" s="5" t="s">
        <v>252</v>
      </c>
      <c r="B252" s="6" t="s">
        <v>1163</v>
      </c>
      <c r="C252" s="1">
        <f t="shared" si="6"/>
        <v>21.63</v>
      </c>
      <c r="D252" s="1">
        <v>15.400000000000002</v>
      </c>
      <c r="E252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252" s="1">
        <f t="shared" si="7"/>
        <v>92.40000000000002</v>
      </c>
      <c r="G252" s="1">
        <v>5.5</v>
      </c>
      <c r="H252">
        <v>5</v>
      </c>
      <c r="I252" t="s">
        <v>1130</v>
      </c>
      <c r="J252" s="1">
        <f>Tabela1[[#This Row],[ESTOQUE_INICIAL]]*Tabela1[[#This Row],[CUSTO_UNITARIO_M-1]]+Tabela1[[#This Row],[ABASTECIMENTO]]*Tabela1[[#This Row],[CUSTO_UNITARIO_M0]]</f>
        <v>469.70000000000005</v>
      </c>
      <c r="K252" s="1">
        <f>_xlfn.XLOOKUP(A252,MEDIDAS!A:A,MEDIDAS!B:B,"0",0)*5</f>
        <v>2.3333333333333335</v>
      </c>
      <c r="L252" s="1">
        <f>SUM(K252,(_xlfn.XLOOKUP(A252,MEDIDAS!A:A,MEDIDAS!B:B,"0",0)*5))</f>
        <v>4.666666666666667</v>
      </c>
      <c r="M252" s="1" t="str">
        <f>IF(F252&gt;=SUM(L252,_xlfn.XLOOKUP(A252,'ESTOQUE SETEMBRO'!A:A,'ESTOQUE SETEMBRO'!F:F,,0))/2*1.2,"OVER",IF(F252&lt;=SUM(L252,_xlfn.XLOOKUP(A252,'ESTOQUE SETEMBRO'!A:A,'ESTOQUE SETEMBRO'!F:F,,0))/2*1.1,"IDEAL","OUT"))</f>
        <v>OVER</v>
      </c>
      <c r="N252" t="str">
        <f>IF('ESTOQUE SETEMBRO'!$E252&gt;=0,"setembro","sem abastecimento")</f>
        <v>setembro</v>
      </c>
      <c r="O252" s="15">
        <v>45536</v>
      </c>
    </row>
    <row r="253" spans="1:15">
      <c r="A253" s="5" t="s">
        <v>254</v>
      </c>
      <c r="B253" s="6" t="s">
        <v>1163</v>
      </c>
      <c r="C253" s="1">
        <f t="shared" si="6"/>
        <v>21.63</v>
      </c>
      <c r="D253" s="1">
        <v>23.1</v>
      </c>
      <c r="E253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253" s="1">
        <f t="shared" si="7"/>
        <v>138.6</v>
      </c>
      <c r="G253" s="1">
        <v>5.5</v>
      </c>
      <c r="H253">
        <v>5</v>
      </c>
      <c r="I253" t="s">
        <v>1130</v>
      </c>
      <c r="J253" s="1">
        <f>Tabela1[[#This Row],[ESTOQUE_INICIAL]]*Tabela1[[#This Row],[CUSTO_UNITARIO_M-1]]+Tabela1[[#This Row],[ABASTECIMENTO]]*Tabela1[[#This Row],[CUSTO_UNITARIO_M0]]</f>
        <v>704.55</v>
      </c>
      <c r="K253" s="1">
        <f>_xlfn.XLOOKUP(A253,MEDIDAS!A:A,MEDIDAS!B:B,"0",0)*5</f>
        <v>3.5</v>
      </c>
      <c r="L253" s="1">
        <f>SUM(K253,(_xlfn.XLOOKUP(A253,MEDIDAS!A:A,MEDIDAS!B:B,"0",0)*5))</f>
        <v>7</v>
      </c>
      <c r="M253" s="1" t="str">
        <f>IF(F253&gt;=SUM(L253,_xlfn.XLOOKUP(A253,'ESTOQUE SETEMBRO'!A:A,'ESTOQUE SETEMBRO'!F:F,,0))/2*1.2,"OVER",IF(F253&lt;=SUM(L253,_xlfn.XLOOKUP(A253,'ESTOQUE SETEMBRO'!A:A,'ESTOQUE SETEMBRO'!F:F,,0))/2*1.1,"IDEAL","OUT"))</f>
        <v>OVER</v>
      </c>
      <c r="N253" t="str">
        <f>IF('ESTOQUE SETEMBRO'!$E253&gt;=0,"setembro","sem abastecimento")</f>
        <v>setembro</v>
      </c>
      <c r="O253" s="15">
        <v>45536</v>
      </c>
    </row>
    <row r="254" spans="1:15">
      <c r="A254" s="5" t="s">
        <v>255</v>
      </c>
      <c r="B254" s="6" t="s">
        <v>1163</v>
      </c>
      <c r="C254" s="1">
        <f t="shared" si="6"/>
        <v>21.63</v>
      </c>
      <c r="D254" s="1">
        <v>26.400000000000002</v>
      </c>
      <c r="E254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254" s="1">
        <f t="shared" si="7"/>
        <v>158.4</v>
      </c>
      <c r="G254" s="1">
        <v>5.5</v>
      </c>
      <c r="H254">
        <v>5</v>
      </c>
      <c r="I254" t="s">
        <v>1130</v>
      </c>
      <c r="J254" s="1">
        <f>Tabela1[[#This Row],[ESTOQUE_INICIAL]]*Tabela1[[#This Row],[CUSTO_UNITARIO_M-1]]+Tabela1[[#This Row],[ABASTECIMENTO]]*Tabela1[[#This Row],[CUSTO_UNITARIO_M0]]</f>
        <v>805.2</v>
      </c>
      <c r="K254" s="1">
        <f>_xlfn.XLOOKUP(A254,MEDIDAS!A:A,MEDIDAS!B:B,"0",0)*5</f>
        <v>4</v>
      </c>
      <c r="L254" s="1">
        <f>SUM(K254,(_xlfn.XLOOKUP(A254,MEDIDAS!A:A,MEDIDAS!B:B,"0",0)*5))</f>
        <v>8</v>
      </c>
      <c r="M254" s="1" t="str">
        <f>IF(F254&gt;=SUM(L254,_xlfn.XLOOKUP(A254,'ESTOQUE SETEMBRO'!A:A,'ESTOQUE SETEMBRO'!F:F,,0))/2*1.2,"OVER",IF(F254&lt;=SUM(L254,_xlfn.XLOOKUP(A254,'ESTOQUE SETEMBRO'!A:A,'ESTOQUE SETEMBRO'!F:F,,0))/2*1.1,"IDEAL","OUT"))</f>
        <v>OVER</v>
      </c>
      <c r="N254" t="str">
        <f>IF('ESTOQUE SETEMBRO'!$E254&gt;=0,"setembro","sem abastecimento")</f>
        <v>setembro</v>
      </c>
      <c r="O254" s="15">
        <v>45536</v>
      </c>
    </row>
    <row r="255" spans="1:15">
      <c r="A255" s="5" t="s">
        <v>256</v>
      </c>
      <c r="B255" s="6" t="s">
        <v>1163</v>
      </c>
      <c r="C255" s="1">
        <f t="shared" si="6"/>
        <v>21.63</v>
      </c>
      <c r="D255" s="1">
        <v>22</v>
      </c>
      <c r="E255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255" s="1">
        <f t="shared" si="7"/>
        <v>132</v>
      </c>
      <c r="G255" s="1">
        <v>5.5</v>
      </c>
      <c r="H255">
        <v>5</v>
      </c>
      <c r="I255" t="s">
        <v>1130</v>
      </c>
      <c r="J255" s="1">
        <f>Tabela1[[#This Row],[ESTOQUE_INICIAL]]*Tabela1[[#This Row],[CUSTO_UNITARIO_M-1]]+Tabela1[[#This Row],[ABASTECIMENTO]]*Tabela1[[#This Row],[CUSTO_UNITARIO_M0]]</f>
        <v>671</v>
      </c>
      <c r="K255" s="1">
        <f>_xlfn.XLOOKUP(A255,MEDIDAS!A:A,MEDIDAS!B:B,"0",0)*5</f>
        <v>3.333333333333333</v>
      </c>
      <c r="L255" s="1">
        <f>SUM(K255,(_xlfn.XLOOKUP(A255,MEDIDAS!A:A,MEDIDAS!B:B,"0",0)*5))</f>
        <v>6.6666666666666661</v>
      </c>
      <c r="M255" s="1" t="str">
        <f>IF(F255&gt;=SUM(L255,_xlfn.XLOOKUP(A255,'ESTOQUE SETEMBRO'!A:A,'ESTOQUE SETEMBRO'!F:F,,0))/2*1.2,"OVER",IF(F255&lt;=SUM(L255,_xlfn.XLOOKUP(A255,'ESTOQUE SETEMBRO'!A:A,'ESTOQUE SETEMBRO'!F:F,,0))/2*1.1,"IDEAL","OUT"))</f>
        <v>OVER</v>
      </c>
      <c r="N255" t="str">
        <f>IF('ESTOQUE SETEMBRO'!$E255&gt;=0,"setembro","sem abastecimento")</f>
        <v>setembro</v>
      </c>
      <c r="O255" s="15">
        <v>45536</v>
      </c>
    </row>
    <row r="256" spans="1:15">
      <c r="A256" s="5" t="s">
        <v>257</v>
      </c>
      <c r="B256" s="6" t="s">
        <v>1163</v>
      </c>
      <c r="C256" s="1">
        <f t="shared" si="6"/>
        <v>21.63</v>
      </c>
      <c r="D256" s="1">
        <v>36.300000000000004</v>
      </c>
      <c r="E256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256" s="1">
        <f t="shared" si="7"/>
        <v>217.80000000000004</v>
      </c>
      <c r="G256" s="1">
        <v>5.5</v>
      </c>
      <c r="H256">
        <v>5</v>
      </c>
      <c r="I256" t="s">
        <v>1130</v>
      </c>
      <c r="J256" s="1">
        <f>Tabela1[[#This Row],[ESTOQUE_INICIAL]]*Tabela1[[#This Row],[CUSTO_UNITARIO_M-1]]+Tabela1[[#This Row],[ABASTECIMENTO]]*Tabela1[[#This Row],[CUSTO_UNITARIO_M0]]</f>
        <v>1107.1500000000001</v>
      </c>
      <c r="K256" s="1">
        <f>_xlfn.XLOOKUP(A256,MEDIDAS!A:A,MEDIDAS!B:B,"0",0)*5</f>
        <v>5.5</v>
      </c>
      <c r="L256" s="1">
        <f>SUM(K256,(_xlfn.XLOOKUP(A256,MEDIDAS!A:A,MEDIDAS!B:B,"0",0)*5))</f>
        <v>11</v>
      </c>
      <c r="M256" s="1" t="str">
        <f>IF(F256&gt;=SUM(L256,_xlfn.XLOOKUP(A256,'ESTOQUE SETEMBRO'!A:A,'ESTOQUE SETEMBRO'!F:F,,0))/2*1.2,"OVER",IF(F256&lt;=SUM(L256,_xlfn.XLOOKUP(A256,'ESTOQUE SETEMBRO'!A:A,'ESTOQUE SETEMBRO'!F:F,,0))/2*1.1,"IDEAL","OUT"))</f>
        <v>OVER</v>
      </c>
      <c r="N256" t="str">
        <f>IF('ESTOQUE SETEMBRO'!$E256&gt;=0,"setembro","sem abastecimento")</f>
        <v>setembro</v>
      </c>
      <c r="O256" s="15">
        <v>45536</v>
      </c>
    </row>
    <row r="257" spans="1:15">
      <c r="A257" s="5" t="s">
        <v>286</v>
      </c>
      <c r="B257" s="6" t="s">
        <v>1163</v>
      </c>
      <c r="C257" s="1">
        <f t="shared" si="6"/>
        <v>21.63</v>
      </c>
      <c r="D257" s="1">
        <v>0</v>
      </c>
      <c r="E25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257" s="1">
        <f t="shared" si="7"/>
        <v>150</v>
      </c>
      <c r="G257" s="1">
        <v>5.5</v>
      </c>
      <c r="H257">
        <v>5</v>
      </c>
      <c r="I257" t="s">
        <v>1130</v>
      </c>
      <c r="J257" s="1">
        <f>Tabela1[[#This Row],[ESTOQUE_INICIAL]]*Tabela1[[#This Row],[CUSTO_UNITARIO_M-1]]+Tabela1[[#This Row],[ABASTECIMENTO]]*Tabela1[[#This Row],[CUSTO_UNITARIO_M0]]</f>
        <v>750</v>
      </c>
      <c r="K257" s="1">
        <f>_xlfn.XLOOKUP(A257,MEDIDAS!A:A,MEDIDAS!B:B,"0",0)*5</f>
        <v>0</v>
      </c>
      <c r="L257" s="1">
        <f>SUM(K257,(_xlfn.XLOOKUP(A257,MEDIDAS!A:A,MEDIDAS!B:B,"0",0)*5))</f>
        <v>0</v>
      </c>
      <c r="M257" s="1" t="str">
        <f>IF(F257&gt;=SUM(L257,_xlfn.XLOOKUP(A257,'ESTOQUE SETEMBRO'!A:A,'ESTOQUE SETEMBRO'!F:F,,0))/2*1.2,"OVER",IF(F257&lt;=SUM(L257,_xlfn.XLOOKUP(A257,'ESTOQUE SETEMBRO'!A:A,'ESTOQUE SETEMBRO'!F:F,,0))/2*1.1,"IDEAL","OUT"))</f>
        <v>OVER</v>
      </c>
      <c r="N257" t="str">
        <f>IF('ESTOQUE SETEMBRO'!$E257&gt;=0,"setembro","sem abastecimento")</f>
        <v>setembro</v>
      </c>
      <c r="O257" s="15">
        <v>45536</v>
      </c>
    </row>
    <row r="258" spans="1:15">
      <c r="A258" s="5" t="s">
        <v>258</v>
      </c>
      <c r="B258" s="6" t="s">
        <v>1163</v>
      </c>
      <c r="C258" s="1">
        <f t="shared" si="6"/>
        <v>21.63</v>
      </c>
      <c r="D258" s="1">
        <v>16.5</v>
      </c>
      <c r="E258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258" s="1">
        <f t="shared" si="7"/>
        <v>99</v>
      </c>
      <c r="G258" s="1">
        <v>5.5</v>
      </c>
      <c r="H258">
        <v>5</v>
      </c>
      <c r="I258" t="s">
        <v>1130</v>
      </c>
      <c r="J258" s="1">
        <f>Tabela1[[#This Row],[ESTOQUE_INICIAL]]*Tabela1[[#This Row],[CUSTO_UNITARIO_M-1]]+Tabela1[[#This Row],[ABASTECIMENTO]]*Tabela1[[#This Row],[CUSTO_UNITARIO_M0]]</f>
        <v>503.25</v>
      </c>
      <c r="K258" s="1">
        <f>_xlfn.XLOOKUP(A258,MEDIDAS!A:A,MEDIDAS!B:B,"0",0)*5</f>
        <v>2.5</v>
      </c>
      <c r="L258" s="1">
        <f>SUM(K258,(_xlfn.XLOOKUP(A258,MEDIDAS!A:A,MEDIDAS!B:B,"0",0)*5))</f>
        <v>5</v>
      </c>
      <c r="M258" s="1" t="str">
        <f>IF(F258&gt;=SUM(L258,_xlfn.XLOOKUP(A258,'ESTOQUE SETEMBRO'!A:A,'ESTOQUE SETEMBRO'!F:F,,0))/2*1.2,"OVER",IF(F258&lt;=SUM(L258,_xlfn.XLOOKUP(A258,'ESTOQUE SETEMBRO'!A:A,'ESTOQUE SETEMBRO'!F:F,,0))/2*1.1,"IDEAL","OUT"))</f>
        <v>OVER</v>
      </c>
      <c r="N258" t="str">
        <f>IF('ESTOQUE SETEMBRO'!$E258&gt;=0,"setembro","sem abastecimento")</f>
        <v>setembro</v>
      </c>
      <c r="O258" s="15">
        <v>45536</v>
      </c>
    </row>
    <row r="259" spans="1:15">
      <c r="A259" s="5" t="s">
        <v>259</v>
      </c>
      <c r="B259" s="6" t="s">
        <v>1163</v>
      </c>
      <c r="C259" s="1">
        <f t="shared" ref="C259:C322" si="8">3.09*1*7</f>
        <v>21.63</v>
      </c>
      <c r="D259" s="1">
        <v>45.1</v>
      </c>
      <c r="E259" s="1">
        <f>IF(Tabela1[[#This Row],[ESTOQUE_INICIAL]]&gt;=150,Tabela1[[#This Row],[ESTOQUE_INICIAL]]*0,IF(Tabela1[[#This Row],[ESTOQUE_INICIAL]]=0,SUM(Tabela1[[#This Row],[ESTOQUE_INICIAL]],150),Tabela1[[#This Row],[ESTOQUE_INICIAL]]*5))</f>
        <v>225.5</v>
      </c>
      <c r="F259" s="1">
        <f t="shared" ref="F259:F322" si="9">SUM(E259,D259)</f>
        <v>270.60000000000002</v>
      </c>
      <c r="G259" s="1">
        <v>5.5</v>
      </c>
      <c r="H259">
        <v>5</v>
      </c>
      <c r="I259" t="s">
        <v>1130</v>
      </c>
      <c r="J259" s="1">
        <f>Tabela1[[#This Row],[ESTOQUE_INICIAL]]*Tabela1[[#This Row],[CUSTO_UNITARIO_M-1]]+Tabela1[[#This Row],[ABASTECIMENTO]]*Tabela1[[#This Row],[CUSTO_UNITARIO_M0]]</f>
        <v>1375.55</v>
      </c>
      <c r="K259" s="1">
        <f>_xlfn.XLOOKUP(A259,MEDIDAS!A:A,MEDIDAS!B:B,"0",0)*5</f>
        <v>6.8333333333333339</v>
      </c>
      <c r="L259" s="1">
        <f>SUM(K259,(_xlfn.XLOOKUP(A259,MEDIDAS!A:A,MEDIDAS!B:B,"0",0)*5))</f>
        <v>13.666666666666668</v>
      </c>
      <c r="M259" s="1" t="str">
        <f>IF(F259&gt;=SUM(L259,_xlfn.XLOOKUP(A259,'ESTOQUE SETEMBRO'!A:A,'ESTOQUE SETEMBRO'!F:F,,0))/2*1.2,"OVER",IF(F259&lt;=SUM(L259,_xlfn.XLOOKUP(A259,'ESTOQUE SETEMBRO'!A:A,'ESTOQUE SETEMBRO'!F:F,,0))/2*1.1,"IDEAL","OUT"))</f>
        <v>OVER</v>
      </c>
      <c r="N259" t="str">
        <f>IF('ESTOQUE SETEMBRO'!$E259&gt;=0,"setembro","sem abastecimento")</f>
        <v>setembro</v>
      </c>
      <c r="O259" s="15">
        <v>45536</v>
      </c>
    </row>
    <row r="260" spans="1:15">
      <c r="A260" s="5" t="s">
        <v>260</v>
      </c>
      <c r="B260" s="6" t="s">
        <v>1163</v>
      </c>
      <c r="C260" s="1">
        <f t="shared" si="8"/>
        <v>21.63</v>
      </c>
      <c r="D260" s="1">
        <v>24.200000000000003</v>
      </c>
      <c r="E260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260" s="1">
        <f t="shared" si="9"/>
        <v>145.20000000000002</v>
      </c>
      <c r="G260" s="1">
        <v>5.5</v>
      </c>
      <c r="H260">
        <v>5</v>
      </c>
      <c r="I260" t="s">
        <v>1130</v>
      </c>
      <c r="J260" s="1">
        <f>Tabela1[[#This Row],[ESTOQUE_INICIAL]]*Tabela1[[#This Row],[CUSTO_UNITARIO_M-1]]+Tabela1[[#This Row],[ABASTECIMENTO]]*Tabela1[[#This Row],[CUSTO_UNITARIO_M0]]</f>
        <v>738.10000000000014</v>
      </c>
      <c r="K260" s="1">
        <f>_xlfn.XLOOKUP(A260,MEDIDAS!A:A,MEDIDAS!B:B,"0",0)*5</f>
        <v>3.6666666666666665</v>
      </c>
      <c r="L260" s="1">
        <f>SUM(K260,(_xlfn.XLOOKUP(A260,MEDIDAS!A:A,MEDIDAS!B:B,"0",0)*5))</f>
        <v>7.333333333333333</v>
      </c>
      <c r="M260" s="1" t="str">
        <f>IF(F260&gt;=SUM(L260,_xlfn.XLOOKUP(A260,'ESTOQUE SETEMBRO'!A:A,'ESTOQUE SETEMBRO'!F:F,,0))/2*1.2,"OVER",IF(F260&lt;=SUM(L260,_xlfn.XLOOKUP(A260,'ESTOQUE SETEMBRO'!A:A,'ESTOQUE SETEMBRO'!F:F,,0))/2*1.1,"IDEAL","OUT"))</f>
        <v>OVER</v>
      </c>
      <c r="N260" t="str">
        <f>IF('ESTOQUE SETEMBRO'!$E260&gt;=0,"setembro","sem abastecimento")</f>
        <v>setembro</v>
      </c>
      <c r="O260" s="15">
        <v>45536</v>
      </c>
    </row>
    <row r="261" spans="1:15">
      <c r="A261" s="5" t="s">
        <v>261</v>
      </c>
      <c r="B261" s="6" t="s">
        <v>1163</v>
      </c>
      <c r="C261" s="1">
        <f t="shared" si="8"/>
        <v>21.63</v>
      </c>
      <c r="D261" s="1">
        <v>28.6</v>
      </c>
      <c r="E261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261" s="1">
        <f t="shared" si="9"/>
        <v>171.6</v>
      </c>
      <c r="G261" s="1">
        <v>5.5</v>
      </c>
      <c r="H261">
        <v>5</v>
      </c>
      <c r="I261" t="s">
        <v>1130</v>
      </c>
      <c r="J261" s="1">
        <f>Tabela1[[#This Row],[ESTOQUE_INICIAL]]*Tabela1[[#This Row],[CUSTO_UNITARIO_M-1]]+Tabela1[[#This Row],[ABASTECIMENTO]]*Tabela1[[#This Row],[CUSTO_UNITARIO_M0]]</f>
        <v>872.3</v>
      </c>
      <c r="K261" s="1">
        <f>_xlfn.XLOOKUP(A261,MEDIDAS!A:A,MEDIDAS!B:B,"0",0)*5</f>
        <v>4.3333333333333339</v>
      </c>
      <c r="L261" s="1">
        <f>SUM(K261,(_xlfn.XLOOKUP(A261,MEDIDAS!A:A,MEDIDAS!B:B,"0",0)*5))</f>
        <v>8.6666666666666679</v>
      </c>
      <c r="M261" s="1" t="str">
        <f>IF(F261&gt;=SUM(L261,_xlfn.XLOOKUP(A261,'ESTOQUE SETEMBRO'!A:A,'ESTOQUE SETEMBRO'!F:F,,0))/2*1.2,"OVER",IF(F261&lt;=SUM(L261,_xlfn.XLOOKUP(A261,'ESTOQUE SETEMBRO'!A:A,'ESTOQUE SETEMBRO'!F:F,,0))/2*1.1,"IDEAL","OUT"))</f>
        <v>OVER</v>
      </c>
      <c r="N261" t="str">
        <f>IF('ESTOQUE SETEMBRO'!$E261&gt;=0,"setembro","sem abastecimento")</f>
        <v>setembro</v>
      </c>
      <c r="O261" s="15">
        <v>45536</v>
      </c>
    </row>
    <row r="262" spans="1:15">
      <c r="A262" s="5" t="s">
        <v>262</v>
      </c>
      <c r="B262" s="6" t="s">
        <v>1164</v>
      </c>
      <c r="C262" s="1">
        <f t="shared" si="8"/>
        <v>21.63</v>
      </c>
      <c r="D262" s="1">
        <v>37.400000000000006</v>
      </c>
      <c r="E262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262" s="1">
        <f t="shared" si="9"/>
        <v>224.40000000000003</v>
      </c>
      <c r="G262" s="1">
        <v>26.400000000000002</v>
      </c>
      <c r="H262">
        <v>24</v>
      </c>
      <c r="I262" t="s">
        <v>1128</v>
      </c>
      <c r="J262" s="1">
        <f>Tabela1[[#This Row],[ESTOQUE_INICIAL]]*Tabela1[[#This Row],[CUSTO_UNITARIO_M-1]]+Tabela1[[#This Row],[ABASTECIMENTO]]*Tabela1[[#This Row],[CUSTO_UNITARIO_M0]]</f>
        <v>5475.3600000000015</v>
      </c>
      <c r="K262" s="1">
        <f>_xlfn.XLOOKUP(A262,MEDIDAS!A:A,MEDIDAS!B:B,"0",0)*5</f>
        <v>5.6666666666666661</v>
      </c>
      <c r="L262" s="1">
        <f>SUM(K262,(_xlfn.XLOOKUP(A262,MEDIDAS!A:A,MEDIDAS!B:B,"0",0)*5))</f>
        <v>11.333333333333332</v>
      </c>
      <c r="M262" s="1" t="str">
        <f>IF(F262&gt;=SUM(L262,_xlfn.XLOOKUP(A262,'ESTOQUE SETEMBRO'!A:A,'ESTOQUE SETEMBRO'!F:F,,0))/2*1.2,"OVER",IF(F262&lt;=SUM(L262,_xlfn.XLOOKUP(A262,'ESTOQUE SETEMBRO'!A:A,'ESTOQUE SETEMBRO'!F:F,,0))/2*1.1,"IDEAL","OUT"))</f>
        <v>OVER</v>
      </c>
      <c r="N262" t="str">
        <f>IF('ESTOQUE SETEMBRO'!$E262&gt;=0,"setembro","sem abastecimento")</f>
        <v>setembro</v>
      </c>
      <c r="O262" s="15">
        <v>45536</v>
      </c>
    </row>
    <row r="263" spans="1:15">
      <c r="A263" s="5" t="s">
        <v>263</v>
      </c>
      <c r="B263" s="6" t="s">
        <v>1164</v>
      </c>
      <c r="C263" s="1">
        <f t="shared" si="8"/>
        <v>21.63</v>
      </c>
      <c r="D263" s="1">
        <v>15.400000000000002</v>
      </c>
      <c r="E263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263" s="1">
        <f t="shared" si="9"/>
        <v>92.40000000000002</v>
      </c>
      <c r="G263" s="1">
        <v>26.400000000000002</v>
      </c>
      <c r="H263">
        <v>24</v>
      </c>
      <c r="I263" t="s">
        <v>1128</v>
      </c>
      <c r="J263" s="1">
        <f>Tabela1[[#This Row],[ESTOQUE_INICIAL]]*Tabela1[[#This Row],[CUSTO_UNITARIO_M-1]]+Tabela1[[#This Row],[ABASTECIMENTO]]*Tabela1[[#This Row],[CUSTO_UNITARIO_M0]]</f>
        <v>2254.5600000000004</v>
      </c>
      <c r="K263" s="1">
        <f>_xlfn.XLOOKUP(A263,MEDIDAS!A:A,MEDIDAS!B:B,"0",0)*5</f>
        <v>2.3333333333333335</v>
      </c>
      <c r="L263" s="1">
        <f>SUM(K263,(_xlfn.XLOOKUP(A263,MEDIDAS!A:A,MEDIDAS!B:B,"0",0)*5))</f>
        <v>4.666666666666667</v>
      </c>
      <c r="M263" s="1" t="str">
        <f>IF(F263&gt;=SUM(L263,_xlfn.XLOOKUP(A263,'ESTOQUE SETEMBRO'!A:A,'ESTOQUE SETEMBRO'!F:F,,0))/2*1.2,"OVER",IF(F263&lt;=SUM(L263,_xlfn.XLOOKUP(A263,'ESTOQUE SETEMBRO'!A:A,'ESTOQUE SETEMBRO'!F:F,,0))/2*1.1,"IDEAL","OUT"))</f>
        <v>OVER</v>
      </c>
      <c r="N263" t="str">
        <f>IF('ESTOQUE SETEMBRO'!$E263&gt;=0,"setembro","sem abastecimento")</f>
        <v>setembro</v>
      </c>
      <c r="O263" s="15">
        <v>45536</v>
      </c>
    </row>
    <row r="264" spans="1:15">
      <c r="A264" s="5" t="s">
        <v>265</v>
      </c>
      <c r="B264" s="6" t="s">
        <v>1164</v>
      </c>
      <c r="C264" s="1">
        <f t="shared" si="8"/>
        <v>21.63</v>
      </c>
      <c r="D264" s="1">
        <v>28.6</v>
      </c>
      <c r="E264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264" s="1">
        <f t="shared" si="9"/>
        <v>171.6</v>
      </c>
      <c r="G264" s="1">
        <v>26.400000000000002</v>
      </c>
      <c r="H264">
        <v>24</v>
      </c>
      <c r="I264" t="s">
        <v>1128</v>
      </c>
      <c r="J264" s="1">
        <f>Tabela1[[#This Row],[ESTOQUE_INICIAL]]*Tabela1[[#This Row],[CUSTO_UNITARIO_M-1]]+Tabela1[[#This Row],[ABASTECIMENTO]]*Tabela1[[#This Row],[CUSTO_UNITARIO_M0]]</f>
        <v>4187.04</v>
      </c>
      <c r="K264" s="1">
        <f>_xlfn.XLOOKUP(A264,MEDIDAS!A:A,MEDIDAS!B:B,"0",0)*5</f>
        <v>4.3333333333333339</v>
      </c>
      <c r="L264" s="1">
        <f>SUM(K264,(_xlfn.XLOOKUP(A264,MEDIDAS!A:A,MEDIDAS!B:B,"0",0)*5))</f>
        <v>8.6666666666666679</v>
      </c>
      <c r="M264" s="1" t="str">
        <f>IF(F264&gt;=SUM(L264,_xlfn.XLOOKUP(A264,'ESTOQUE SETEMBRO'!A:A,'ESTOQUE SETEMBRO'!F:F,,0))/2*1.2,"OVER",IF(F264&lt;=SUM(L264,_xlfn.XLOOKUP(A264,'ESTOQUE SETEMBRO'!A:A,'ESTOQUE SETEMBRO'!F:F,,0))/2*1.1,"IDEAL","OUT"))</f>
        <v>OVER</v>
      </c>
      <c r="N264" t="str">
        <f>IF('ESTOQUE SETEMBRO'!$E264&gt;=0,"setembro","sem abastecimento")</f>
        <v>setembro</v>
      </c>
      <c r="O264" s="15">
        <v>45536</v>
      </c>
    </row>
    <row r="265" spans="1:15">
      <c r="A265" s="5" t="s">
        <v>266</v>
      </c>
      <c r="B265" s="6" t="s">
        <v>1164</v>
      </c>
      <c r="C265" s="1">
        <f t="shared" si="8"/>
        <v>21.63</v>
      </c>
      <c r="D265" s="1">
        <v>28.6</v>
      </c>
      <c r="E265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265" s="1">
        <f t="shared" si="9"/>
        <v>171.6</v>
      </c>
      <c r="G265" s="1">
        <v>26.400000000000002</v>
      </c>
      <c r="H265">
        <v>24</v>
      </c>
      <c r="I265" t="s">
        <v>1128</v>
      </c>
      <c r="J265" s="1">
        <f>Tabela1[[#This Row],[ESTOQUE_INICIAL]]*Tabela1[[#This Row],[CUSTO_UNITARIO_M-1]]+Tabela1[[#This Row],[ABASTECIMENTO]]*Tabela1[[#This Row],[CUSTO_UNITARIO_M0]]</f>
        <v>4187.04</v>
      </c>
      <c r="K265" s="1">
        <f>_xlfn.XLOOKUP(A265,MEDIDAS!A:A,MEDIDAS!B:B,"0",0)*5</f>
        <v>4.3333333333333339</v>
      </c>
      <c r="L265" s="1">
        <f>SUM(K265,(_xlfn.XLOOKUP(A265,MEDIDAS!A:A,MEDIDAS!B:B,"0",0)*5))</f>
        <v>8.6666666666666679</v>
      </c>
      <c r="M265" s="1" t="str">
        <f>IF(F265&gt;=SUM(L265,_xlfn.XLOOKUP(A265,'ESTOQUE SETEMBRO'!A:A,'ESTOQUE SETEMBRO'!F:F,,0))/2*1.2,"OVER",IF(F265&lt;=SUM(L265,_xlfn.XLOOKUP(A265,'ESTOQUE SETEMBRO'!A:A,'ESTOQUE SETEMBRO'!F:F,,0))/2*1.1,"IDEAL","OUT"))</f>
        <v>OVER</v>
      </c>
      <c r="N265" t="str">
        <f>IF('ESTOQUE SETEMBRO'!$E265&gt;=0,"setembro","sem abastecimento")</f>
        <v>setembro</v>
      </c>
      <c r="O265" s="15">
        <v>45536</v>
      </c>
    </row>
    <row r="266" spans="1:15">
      <c r="A266" s="5" t="s">
        <v>267</v>
      </c>
      <c r="B266" s="6" t="s">
        <v>1164</v>
      </c>
      <c r="C266" s="1">
        <f t="shared" si="8"/>
        <v>21.63</v>
      </c>
      <c r="D266" s="1">
        <v>33</v>
      </c>
      <c r="E266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266" s="1">
        <f t="shared" si="9"/>
        <v>198</v>
      </c>
      <c r="G266" s="1">
        <v>26.400000000000002</v>
      </c>
      <c r="H266">
        <v>24</v>
      </c>
      <c r="I266" t="s">
        <v>1128</v>
      </c>
      <c r="J266" s="1">
        <f>Tabela1[[#This Row],[ESTOQUE_INICIAL]]*Tabela1[[#This Row],[CUSTO_UNITARIO_M-1]]+Tabela1[[#This Row],[ABASTECIMENTO]]*Tabela1[[#This Row],[CUSTO_UNITARIO_M0]]</f>
        <v>4831.2</v>
      </c>
      <c r="K266" s="1">
        <f>_xlfn.XLOOKUP(A266,MEDIDAS!A:A,MEDIDAS!B:B,"0",0)*5</f>
        <v>5</v>
      </c>
      <c r="L266" s="1">
        <f>SUM(K266,(_xlfn.XLOOKUP(A266,MEDIDAS!A:A,MEDIDAS!B:B,"0",0)*5))</f>
        <v>10</v>
      </c>
      <c r="M266" s="1" t="str">
        <f>IF(F266&gt;=SUM(L266,_xlfn.XLOOKUP(A266,'ESTOQUE SETEMBRO'!A:A,'ESTOQUE SETEMBRO'!F:F,,0))/2*1.2,"OVER",IF(F266&lt;=SUM(L266,_xlfn.XLOOKUP(A266,'ESTOQUE SETEMBRO'!A:A,'ESTOQUE SETEMBRO'!F:F,,0))/2*1.1,"IDEAL","OUT"))</f>
        <v>OVER</v>
      </c>
      <c r="N266" t="str">
        <f>IF('ESTOQUE SETEMBRO'!$E266&gt;=0,"setembro","sem abastecimento")</f>
        <v>setembro</v>
      </c>
      <c r="O266" s="15">
        <v>45536</v>
      </c>
    </row>
    <row r="267" spans="1:15">
      <c r="A267" s="5" t="s">
        <v>297</v>
      </c>
      <c r="B267" s="6" t="s">
        <v>1164</v>
      </c>
      <c r="C267" s="1">
        <f t="shared" si="8"/>
        <v>21.63</v>
      </c>
      <c r="D267" s="1">
        <v>0</v>
      </c>
      <c r="E26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267" s="1">
        <f t="shared" si="9"/>
        <v>150</v>
      </c>
      <c r="G267" s="1">
        <v>26.400000000000002</v>
      </c>
      <c r="H267">
        <v>24</v>
      </c>
      <c r="I267" t="s">
        <v>1128</v>
      </c>
      <c r="J267" s="1">
        <f>Tabela1[[#This Row],[ESTOQUE_INICIAL]]*Tabela1[[#This Row],[CUSTO_UNITARIO_M-1]]+Tabela1[[#This Row],[ABASTECIMENTO]]*Tabela1[[#This Row],[CUSTO_UNITARIO_M0]]</f>
        <v>3600</v>
      </c>
      <c r="K267" s="1">
        <f>_xlfn.XLOOKUP(A267,MEDIDAS!A:A,MEDIDAS!B:B,"0",0)*5</f>
        <v>0</v>
      </c>
      <c r="L267" s="1">
        <f>SUM(K267,(_xlfn.XLOOKUP(A267,MEDIDAS!A:A,MEDIDAS!B:B,"0",0)*5))</f>
        <v>0</v>
      </c>
      <c r="M267" s="1" t="str">
        <f>IF(F267&gt;=SUM(L267,_xlfn.XLOOKUP(A267,'ESTOQUE SETEMBRO'!A:A,'ESTOQUE SETEMBRO'!F:F,,0))/2*1.2,"OVER",IF(F267&lt;=SUM(L267,_xlfn.XLOOKUP(A267,'ESTOQUE SETEMBRO'!A:A,'ESTOQUE SETEMBRO'!F:F,,0))/2*1.1,"IDEAL","OUT"))</f>
        <v>OVER</v>
      </c>
      <c r="N267" t="str">
        <f>IF('ESTOQUE SETEMBRO'!$E267&gt;=0,"setembro","sem abastecimento")</f>
        <v>setembro</v>
      </c>
      <c r="O267" s="15">
        <v>45536</v>
      </c>
    </row>
    <row r="268" spans="1:15">
      <c r="A268" s="5" t="s">
        <v>268</v>
      </c>
      <c r="B268" s="6" t="s">
        <v>1164</v>
      </c>
      <c r="C268" s="1">
        <f t="shared" si="8"/>
        <v>21.63</v>
      </c>
      <c r="D268" s="1">
        <v>14.3</v>
      </c>
      <c r="E268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268" s="1">
        <f t="shared" si="9"/>
        <v>85.8</v>
      </c>
      <c r="G268" s="1">
        <v>26.400000000000002</v>
      </c>
      <c r="H268">
        <v>24</v>
      </c>
      <c r="I268" t="s">
        <v>1128</v>
      </c>
      <c r="J268" s="1">
        <f>Tabela1[[#This Row],[ESTOQUE_INICIAL]]*Tabela1[[#This Row],[CUSTO_UNITARIO_M-1]]+Tabela1[[#This Row],[ABASTECIMENTO]]*Tabela1[[#This Row],[CUSTO_UNITARIO_M0]]</f>
        <v>2093.52</v>
      </c>
      <c r="K268" s="1">
        <f>_xlfn.XLOOKUP(A268,MEDIDAS!A:A,MEDIDAS!B:B,"0",0)*5</f>
        <v>2.166666666666667</v>
      </c>
      <c r="L268" s="1">
        <f>SUM(K268,(_xlfn.XLOOKUP(A268,MEDIDAS!A:A,MEDIDAS!B:B,"0",0)*5))</f>
        <v>4.3333333333333339</v>
      </c>
      <c r="M268" s="1" t="str">
        <f>IF(F268&gt;=SUM(L268,_xlfn.XLOOKUP(A268,'ESTOQUE SETEMBRO'!A:A,'ESTOQUE SETEMBRO'!F:F,,0))/2*1.2,"OVER",IF(F268&lt;=SUM(L268,_xlfn.XLOOKUP(A268,'ESTOQUE SETEMBRO'!A:A,'ESTOQUE SETEMBRO'!F:F,,0))/2*1.1,"IDEAL","OUT"))</f>
        <v>OVER</v>
      </c>
      <c r="N268" t="str">
        <f>IF('ESTOQUE SETEMBRO'!$E268&gt;=0,"setembro","sem abastecimento")</f>
        <v>setembro</v>
      </c>
      <c r="O268" s="15">
        <v>45536</v>
      </c>
    </row>
    <row r="269" spans="1:15">
      <c r="A269" s="5" t="s">
        <v>269</v>
      </c>
      <c r="B269" s="6" t="s">
        <v>1164</v>
      </c>
      <c r="C269" s="1">
        <f t="shared" si="8"/>
        <v>21.63</v>
      </c>
      <c r="D269" s="1">
        <v>28.6</v>
      </c>
      <c r="E269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269" s="1">
        <f t="shared" si="9"/>
        <v>171.6</v>
      </c>
      <c r="G269" s="1">
        <v>26.400000000000002</v>
      </c>
      <c r="H269">
        <v>24</v>
      </c>
      <c r="I269" t="s">
        <v>1128</v>
      </c>
      <c r="J269" s="1">
        <f>Tabela1[[#This Row],[ESTOQUE_INICIAL]]*Tabela1[[#This Row],[CUSTO_UNITARIO_M-1]]+Tabela1[[#This Row],[ABASTECIMENTO]]*Tabela1[[#This Row],[CUSTO_UNITARIO_M0]]</f>
        <v>4187.04</v>
      </c>
      <c r="K269" s="1">
        <f>_xlfn.XLOOKUP(A269,MEDIDAS!A:A,MEDIDAS!B:B,"0",0)*5</f>
        <v>4.3333333333333339</v>
      </c>
      <c r="L269" s="1">
        <f>SUM(K269,(_xlfn.XLOOKUP(A269,MEDIDAS!A:A,MEDIDAS!B:B,"0",0)*5))</f>
        <v>8.6666666666666679</v>
      </c>
      <c r="M269" s="1" t="str">
        <f>IF(F269&gt;=SUM(L269,_xlfn.XLOOKUP(A269,'ESTOQUE SETEMBRO'!A:A,'ESTOQUE SETEMBRO'!F:F,,0))/2*1.2,"OVER",IF(F269&lt;=SUM(L269,_xlfn.XLOOKUP(A269,'ESTOQUE SETEMBRO'!A:A,'ESTOQUE SETEMBRO'!F:F,,0))/2*1.1,"IDEAL","OUT"))</f>
        <v>OVER</v>
      </c>
      <c r="N269" t="str">
        <f>IF('ESTOQUE SETEMBRO'!$E269&gt;=0,"setembro","sem abastecimento")</f>
        <v>setembro</v>
      </c>
      <c r="O269" s="15">
        <v>45536</v>
      </c>
    </row>
    <row r="270" spans="1:15">
      <c r="A270" s="5" t="s">
        <v>270</v>
      </c>
      <c r="B270" s="6" t="s">
        <v>1164</v>
      </c>
      <c r="C270" s="1">
        <f t="shared" si="8"/>
        <v>21.63</v>
      </c>
      <c r="D270" s="1">
        <v>25.3</v>
      </c>
      <c r="E270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270" s="1">
        <f t="shared" si="9"/>
        <v>151.80000000000001</v>
      </c>
      <c r="G270" s="1">
        <v>26.400000000000002</v>
      </c>
      <c r="H270">
        <v>24</v>
      </c>
      <c r="I270" t="s">
        <v>1128</v>
      </c>
      <c r="J270" s="1">
        <f>Tabela1[[#This Row],[ESTOQUE_INICIAL]]*Tabela1[[#This Row],[CUSTO_UNITARIO_M-1]]+Tabela1[[#This Row],[ABASTECIMENTO]]*Tabela1[[#This Row],[CUSTO_UNITARIO_M0]]</f>
        <v>3703.92</v>
      </c>
      <c r="K270" s="1">
        <f>_xlfn.XLOOKUP(A270,MEDIDAS!A:A,MEDIDAS!B:B,"0",0)*5</f>
        <v>3.8333333333333335</v>
      </c>
      <c r="L270" s="1">
        <f>SUM(K270,(_xlfn.XLOOKUP(A270,MEDIDAS!A:A,MEDIDAS!B:B,"0",0)*5))</f>
        <v>7.666666666666667</v>
      </c>
      <c r="M270" s="1" t="str">
        <f>IF(F270&gt;=SUM(L270,_xlfn.XLOOKUP(A270,'ESTOQUE SETEMBRO'!A:A,'ESTOQUE SETEMBRO'!F:F,,0))/2*1.2,"OVER",IF(F270&lt;=SUM(L270,_xlfn.XLOOKUP(A270,'ESTOQUE SETEMBRO'!A:A,'ESTOQUE SETEMBRO'!F:F,,0))/2*1.1,"IDEAL","OUT"))</f>
        <v>OVER</v>
      </c>
      <c r="N270" t="str">
        <f>IF('ESTOQUE SETEMBRO'!$E270&gt;=0,"setembro","sem abastecimento")</f>
        <v>setembro</v>
      </c>
      <c r="O270" s="15">
        <v>45536</v>
      </c>
    </row>
    <row r="271" spans="1:15">
      <c r="A271" s="5" t="s">
        <v>271</v>
      </c>
      <c r="B271" s="6" t="s">
        <v>1164</v>
      </c>
      <c r="C271" s="1">
        <f t="shared" si="8"/>
        <v>21.63</v>
      </c>
      <c r="D271" s="1">
        <v>33</v>
      </c>
      <c r="E271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271" s="1">
        <f t="shared" si="9"/>
        <v>198</v>
      </c>
      <c r="G271" s="1">
        <v>26.400000000000002</v>
      </c>
      <c r="H271">
        <v>24</v>
      </c>
      <c r="I271" t="s">
        <v>1128</v>
      </c>
      <c r="J271" s="1">
        <f>Tabela1[[#This Row],[ESTOQUE_INICIAL]]*Tabela1[[#This Row],[CUSTO_UNITARIO_M-1]]+Tabela1[[#This Row],[ABASTECIMENTO]]*Tabela1[[#This Row],[CUSTO_UNITARIO_M0]]</f>
        <v>4831.2</v>
      </c>
      <c r="K271" s="1">
        <f>_xlfn.XLOOKUP(A271,MEDIDAS!A:A,MEDIDAS!B:B,"0",0)*5</f>
        <v>5</v>
      </c>
      <c r="L271" s="1">
        <f>SUM(K271,(_xlfn.XLOOKUP(A271,MEDIDAS!A:A,MEDIDAS!B:B,"0",0)*5))</f>
        <v>10</v>
      </c>
      <c r="M271" s="1" t="str">
        <f>IF(F271&gt;=SUM(L271,_xlfn.XLOOKUP(A271,'ESTOQUE SETEMBRO'!A:A,'ESTOQUE SETEMBRO'!F:F,,0))/2*1.2,"OVER",IF(F271&lt;=SUM(L271,_xlfn.XLOOKUP(A271,'ESTOQUE SETEMBRO'!A:A,'ESTOQUE SETEMBRO'!F:F,,0))/2*1.1,"IDEAL","OUT"))</f>
        <v>OVER</v>
      </c>
      <c r="N271" t="str">
        <f>IF('ESTOQUE SETEMBRO'!$E271&gt;=0,"setembro","sem abastecimento")</f>
        <v>setembro</v>
      </c>
      <c r="O271" s="15">
        <v>45536</v>
      </c>
    </row>
    <row r="272" spans="1:15">
      <c r="A272" s="5" t="s">
        <v>272</v>
      </c>
      <c r="B272" s="6" t="s">
        <v>1165</v>
      </c>
      <c r="C272" s="1">
        <f t="shared" si="8"/>
        <v>21.63</v>
      </c>
      <c r="D272" s="1">
        <v>15.400000000000002</v>
      </c>
      <c r="E272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272" s="1">
        <f t="shared" si="9"/>
        <v>92.40000000000002</v>
      </c>
      <c r="G272" s="1">
        <v>15.400000000000002</v>
      </c>
      <c r="H272">
        <v>14</v>
      </c>
      <c r="I272" t="s">
        <v>1142</v>
      </c>
      <c r="J272" s="1">
        <f>Tabela1[[#This Row],[ESTOQUE_INICIAL]]*Tabela1[[#This Row],[CUSTO_UNITARIO_M-1]]+Tabela1[[#This Row],[ABASTECIMENTO]]*Tabela1[[#This Row],[CUSTO_UNITARIO_M0]]</f>
        <v>1315.1600000000003</v>
      </c>
      <c r="K272" s="1">
        <f>_xlfn.XLOOKUP(A272,MEDIDAS!A:A,MEDIDAS!B:B,"0",0)*5</f>
        <v>2.3333333333333335</v>
      </c>
      <c r="L272" s="1">
        <f>SUM(K272,(_xlfn.XLOOKUP(A272,MEDIDAS!A:A,MEDIDAS!B:B,"0",0)*5))</f>
        <v>4.666666666666667</v>
      </c>
      <c r="M272" s="1" t="str">
        <f>IF(F272&gt;=SUM(L272,_xlfn.XLOOKUP(A272,'ESTOQUE SETEMBRO'!A:A,'ESTOQUE SETEMBRO'!F:F,,0))/2*1.2,"OVER",IF(F272&lt;=SUM(L272,_xlfn.XLOOKUP(A272,'ESTOQUE SETEMBRO'!A:A,'ESTOQUE SETEMBRO'!F:F,,0))/2*1.1,"IDEAL","OUT"))</f>
        <v>OVER</v>
      </c>
      <c r="N272" t="str">
        <f>IF('ESTOQUE SETEMBRO'!$E272&gt;=0,"setembro","sem abastecimento")</f>
        <v>setembro</v>
      </c>
      <c r="O272" s="15">
        <v>45536</v>
      </c>
    </row>
    <row r="273" spans="1:15">
      <c r="A273" s="5" t="s">
        <v>273</v>
      </c>
      <c r="B273" s="6" t="s">
        <v>1165</v>
      </c>
      <c r="C273" s="1">
        <f t="shared" si="8"/>
        <v>21.63</v>
      </c>
      <c r="D273" s="1">
        <v>19.8</v>
      </c>
      <c r="E273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273" s="1">
        <f t="shared" si="9"/>
        <v>118.8</v>
      </c>
      <c r="G273" s="1">
        <v>15.400000000000002</v>
      </c>
      <c r="H273">
        <v>14</v>
      </c>
      <c r="I273" t="s">
        <v>1142</v>
      </c>
      <c r="J273" s="1">
        <f>Tabela1[[#This Row],[ESTOQUE_INICIAL]]*Tabela1[[#This Row],[CUSTO_UNITARIO_M-1]]+Tabela1[[#This Row],[ABASTECIMENTO]]*Tabela1[[#This Row],[CUSTO_UNITARIO_M0]]</f>
        <v>1690.92</v>
      </c>
      <c r="K273" s="1">
        <f>_xlfn.XLOOKUP(A273,MEDIDAS!A:A,MEDIDAS!B:B,"0",0)*5</f>
        <v>3</v>
      </c>
      <c r="L273" s="1">
        <f>SUM(K273,(_xlfn.XLOOKUP(A273,MEDIDAS!A:A,MEDIDAS!B:B,"0",0)*5))</f>
        <v>6</v>
      </c>
      <c r="M273" s="1" t="str">
        <f>IF(F273&gt;=SUM(L273,_xlfn.XLOOKUP(A273,'ESTOQUE SETEMBRO'!A:A,'ESTOQUE SETEMBRO'!F:F,,0))/2*1.2,"OVER",IF(F273&lt;=SUM(L273,_xlfn.XLOOKUP(A273,'ESTOQUE SETEMBRO'!A:A,'ESTOQUE SETEMBRO'!F:F,,0))/2*1.1,"IDEAL","OUT"))</f>
        <v>OVER</v>
      </c>
      <c r="N273" t="str">
        <f>IF('ESTOQUE SETEMBRO'!$E273&gt;=0,"setembro","sem abastecimento")</f>
        <v>setembro</v>
      </c>
      <c r="O273" s="15">
        <v>45536</v>
      </c>
    </row>
    <row r="274" spans="1:15">
      <c r="A274" s="5" t="s">
        <v>274</v>
      </c>
      <c r="B274" s="6" t="s">
        <v>1165</v>
      </c>
      <c r="C274" s="1">
        <f t="shared" si="8"/>
        <v>21.63</v>
      </c>
      <c r="D274" s="1">
        <v>35.200000000000003</v>
      </c>
      <c r="E274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274" s="1">
        <f t="shared" si="9"/>
        <v>211.2</v>
      </c>
      <c r="G274" s="1">
        <v>15.400000000000002</v>
      </c>
      <c r="H274">
        <v>14</v>
      </c>
      <c r="I274" t="s">
        <v>1142</v>
      </c>
      <c r="J274" s="1">
        <f>Tabela1[[#This Row],[ESTOQUE_INICIAL]]*Tabela1[[#This Row],[CUSTO_UNITARIO_M-1]]+Tabela1[[#This Row],[ABASTECIMENTO]]*Tabela1[[#This Row],[CUSTO_UNITARIO_M0]]</f>
        <v>3006.08</v>
      </c>
      <c r="K274" s="1">
        <f>_xlfn.XLOOKUP(A274,MEDIDAS!A:A,MEDIDAS!B:B,"0",0)*5</f>
        <v>5.333333333333333</v>
      </c>
      <c r="L274" s="1">
        <f>SUM(K274,(_xlfn.XLOOKUP(A274,MEDIDAS!A:A,MEDIDAS!B:B,"0",0)*5))</f>
        <v>10.666666666666666</v>
      </c>
      <c r="M274" s="1" t="str">
        <f>IF(F274&gt;=SUM(L274,_xlfn.XLOOKUP(A274,'ESTOQUE SETEMBRO'!A:A,'ESTOQUE SETEMBRO'!F:F,,0))/2*1.2,"OVER",IF(F274&lt;=SUM(L274,_xlfn.XLOOKUP(A274,'ESTOQUE SETEMBRO'!A:A,'ESTOQUE SETEMBRO'!F:F,,0))/2*1.1,"IDEAL","OUT"))</f>
        <v>OVER</v>
      </c>
      <c r="N274" t="str">
        <f>IF('ESTOQUE SETEMBRO'!$E274&gt;=0,"setembro","sem abastecimento")</f>
        <v>setembro</v>
      </c>
      <c r="O274" s="15">
        <v>45536</v>
      </c>
    </row>
    <row r="275" spans="1:15">
      <c r="A275" s="5" t="s">
        <v>276</v>
      </c>
      <c r="B275" s="6" t="s">
        <v>1165</v>
      </c>
      <c r="C275" s="1">
        <f t="shared" si="8"/>
        <v>21.63</v>
      </c>
      <c r="D275" s="1">
        <v>40.700000000000003</v>
      </c>
      <c r="E275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275" s="1">
        <f t="shared" si="9"/>
        <v>244.2</v>
      </c>
      <c r="G275" s="1">
        <v>15.400000000000002</v>
      </c>
      <c r="H275">
        <v>14</v>
      </c>
      <c r="I275" t="s">
        <v>1142</v>
      </c>
      <c r="J275" s="1">
        <f>Tabela1[[#This Row],[ESTOQUE_INICIAL]]*Tabela1[[#This Row],[CUSTO_UNITARIO_M-1]]+Tabela1[[#This Row],[ABASTECIMENTO]]*Tabela1[[#This Row],[CUSTO_UNITARIO_M0]]</f>
        <v>3475.78</v>
      </c>
      <c r="K275" s="1">
        <f>_xlfn.XLOOKUP(A275,MEDIDAS!A:A,MEDIDAS!B:B,"0",0)*5</f>
        <v>6.166666666666667</v>
      </c>
      <c r="L275" s="1">
        <f>SUM(K275,(_xlfn.XLOOKUP(A275,MEDIDAS!A:A,MEDIDAS!B:B,"0",0)*5))</f>
        <v>12.333333333333334</v>
      </c>
      <c r="M275" s="1" t="str">
        <f>IF(F275&gt;=SUM(L275,_xlfn.XLOOKUP(A275,'ESTOQUE SETEMBRO'!A:A,'ESTOQUE SETEMBRO'!F:F,,0))/2*1.2,"OVER",IF(F275&lt;=SUM(L275,_xlfn.XLOOKUP(A275,'ESTOQUE SETEMBRO'!A:A,'ESTOQUE SETEMBRO'!F:F,,0))/2*1.1,"IDEAL","OUT"))</f>
        <v>OVER</v>
      </c>
      <c r="N275" t="str">
        <f>IF('ESTOQUE SETEMBRO'!$E275&gt;=0,"setembro","sem abastecimento")</f>
        <v>setembro</v>
      </c>
      <c r="O275" s="15">
        <v>45536</v>
      </c>
    </row>
    <row r="276" spans="1:15">
      <c r="A276" s="5" t="s">
        <v>277</v>
      </c>
      <c r="B276" s="6" t="s">
        <v>1165</v>
      </c>
      <c r="C276" s="1">
        <f t="shared" si="8"/>
        <v>21.63</v>
      </c>
      <c r="D276" s="1">
        <v>15.400000000000002</v>
      </c>
      <c r="E276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276" s="1">
        <f t="shared" si="9"/>
        <v>92.40000000000002</v>
      </c>
      <c r="G276" s="1">
        <v>15.400000000000002</v>
      </c>
      <c r="H276">
        <v>14</v>
      </c>
      <c r="I276" t="s">
        <v>1142</v>
      </c>
      <c r="J276" s="1">
        <f>Tabela1[[#This Row],[ESTOQUE_INICIAL]]*Tabela1[[#This Row],[CUSTO_UNITARIO_M-1]]+Tabela1[[#This Row],[ABASTECIMENTO]]*Tabela1[[#This Row],[CUSTO_UNITARIO_M0]]</f>
        <v>1315.1600000000003</v>
      </c>
      <c r="K276" s="1">
        <f>_xlfn.XLOOKUP(A276,MEDIDAS!A:A,MEDIDAS!B:B,"0",0)*5</f>
        <v>2.3333333333333335</v>
      </c>
      <c r="L276" s="1">
        <f>SUM(K276,(_xlfn.XLOOKUP(A276,MEDIDAS!A:A,MEDIDAS!B:B,"0",0)*5))</f>
        <v>4.666666666666667</v>
      </c>
      <c r="M276" s="1" t="str">
        <f>IF(F276&gt;=SUM(L276,_xlfn.XLOOKUP(A276,'ESTOQUE SETEMBRO'!A:A,'ESTOQUE SETEMBRO'!F:F,,0))/2*1.2,"OVER",IF(F276&lt;=SUM(L276,_xlfn.XLOOKUP(A276,'ESTOQUE SETEMBRO'!A:A,'ESTOQUE SETEMBRO'!F:F,,0))/2*1.1,"IDEAL","OUT"))</f>
        <v>OVER</v>
      </c>
      <c r="N276" t="str">
        <f>IF('ESTOQUE SETEMBRO'!$E276&gt;=0,"setembro","sem abastecimento")</f>
        <v>setembro</v>
      </c>
      <c r="O276" s="15">
        <v>45536</v>
      </c>
    </row>
    <row r="277" spans="1:15">
      <c r="A277" s="5" t="s">
        <v>308</v>
      </c>
      <c r="B277" s="6" t="s">
        <v>1165</v>
      </c>
      <c r="C277" s="1">
        <f t="shared" si="8"/>
        <v>21.63</v>
      </c>
      <c r="D277" s="1">
        <v>0</v>
      </c>
      <c r="E27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277" s="1">
        <f t="shared" si="9"/>
        <v>150</v>
      </c>
      <c r="G277" s="1">
        <v>15.400000000000002</v>
      </c>
      <c r="H277">
        <v>14</v>
      </c>
      <c r="I277" t="s">
        <v>1142</v>
      </c>
      <c r="J277" s="1">
        <f>Tabela1[[#This Row],[ESTOQUE_INICIAL]]*Tabela1[[#This Row],[CUSTO_UNITARIO_M-1]]+Tabela1[[#This Row],[ABASTECIMENTO]]*Tabela1[[#This Row],[CUSTO_UNITARIO_M0]]</f>
        <v>2100</v>
      </c>
      <c r="K277" s="1">
        <f>_xlfn.XLOOKUP(A277,MEDIDAS!A:A,MEDIDAS!B:B,"0",0)*5</f>
        <v>0</v>
      </c>
      <c r="L277" s="1">
        <f>SUM(K277,(_xlfn.XLOOKUP(A277,MEDIDAS!A:A,MEDIDAS!B:B,"0",0)*5))</f>
        <v>0</v>
      </c>
      <c r="M277" s="1" t="str">
        <f>IF(F277&gt;=SUM(L277,_xlfn.XLOOKUP(A277,'ESTOQUE SETEMBRO'!A:A,'ESTOQUE SETEMBRO'!F:F,,0))/2*1.2,"OVER",IF(F277&lt;=SUM(L277,_xlfn.XLOOKUP(A277,'ESTOQUE SETEMBRO'!A:A,'ESTOQUE SETEMBRO'!F:F,,0))/2*1.1,"IDEAL","OUT"))</f>
        <v>OVER</v>
      </c>
      <c r="N277" t="str">
        <f>IF('ESTOQUE SETEMBRO'!$E277&gt;=0,"setembro","sem abastecimento")</f>
        <v>setembro</v>
      </c>
      <c r="O277" s="15">
        <v>45536</v>
      </c>
    </row>
    <row r="278" spans="1:15">
      <c r="A278" s="5" t="s">
        <v>278</v>
      </c>
      <c r="B278" s="6" t="s">
        <v>1165</v>
      </c>
      <c r="C278" s="1">
        <f t="shared" si="8"/>
        <v>21.63</v>
      </c>
      <c r="D278" s="1">
        <v>35.200000000000003</v>
      </c>
      <c r="E278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278" s="1">
        <f t="shared" si="9"/>
        <v>211.2</v>
      </c>
      <c r="G278" s="1">
        <v>15.400000000000002</v>
      </c>
      <c r="H278">
        <v>14</v>
      </c>
      <c r="I278" t="s">
        <v>1142</v>
      </c>
      <c r="J278" s="1">
        <f>Tabela1[[#This Row],[ESTOQUE_INICIAL]]*Tabela1[[#This Row],[CUSTO_UNITARIO_M-1]]+Tabela1[[#This Row],[ABASTECIMENTO]]*Tabela1[[#This Row],[CUSTO_UNITARIO_M0]]</f>
        <v>3006.08</v>
      </c>
      <c r="K278" s="1">
        <f>_xlfn.XLOOKUP(A278,MEDIDAS!A:A,MEDIDAS!B:B,"0",0)*5</f>
        <v>5.333333333333333</v>
      </c>
      <c r="L278" s="1">
        <f>SUM(K278,(_xlfn.XLOOKUP(A278,MEDIDAS!A:A,MEDIDAS!B:B,"0",0)*5))</f>
        <v>10.666666666666666</v>
      </c>
      <c r="M278" s="1" t="str">
        <f>IF(F278&gt;=SUM(L278,_xlfn.XLOOKUP(A278,'ESTOQUE SETEMBRO'!A:A,'ESTOQUE SETEMBRO'!F:F,,0))/2*1.2,"OVER",IF(F278&lt;=SUM(L278,_xlfn.XLOOKUP(A278,'ESTOQUE SETEMBRO'!A:A,'ESTOQUE SETEMBRO'!F:F,,0))/2*1.1,"IDEAL","OUT"))</f>
        <v>OVER</v>
      </c>
      <c r="N278" t="str">
        <f>IF('ESTOQUE SETEMBRO'!$E278&gt;=0,"setembro","sem abastecimento")</f>
        <v>setembro</v>
      </c>
      <c r="O278" s="15">
        <v>45536</v>
      </c>
    </row>
    <row r="279" spans="1:15">
      <c r="A279" s="5" t="s">
        <v>279</v>
      </c>
      <c r="B279" s="6" t="s">
        <v>1165</v>
      </c>
      <c r="C279" s="1">
        <f t="shared" si="8"/>
        <v>21.63</v>
      </c>
      <c r="D279" s="1">
        <v>23.1</v>
      </c>
      <c r="E279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279" s="1">
        <f t="shared" si="9"/>
        <v>138.6</v>
      </c>
      <c r="G279" s="1">
        <v>15.400000000000002</v>
      </c>
      <c r="H279">
        <v>14</v>
      </c>
      <c r="I279" t="s">
        <v>1142</v>
      </c>
      <c r="J279" s="1">
        <f>Tabela1[[#This Row],[ESTOQUE_INICIAL]]*Tabela1[[#This Row],[CUSTO_UNITARIO_M-1]]+Tabela1[[#This Row],[ABASTECIMENTO]]*Tabela1[[#This Row],[CUSTO_UNITARIO_M0]]</f>
        <v>1972.74</v>
      </c>
      <c r="K279" s="1">
        <f>_xlfn.XLOOKUP(A279,MEDIDAS!A:A,MEDIDAS!B:B,"0",0)*5</f>
        <v>3.5</v>
      </c>
      <c r="L279" s="1">
        <f>SUM(K279,(_xlfn.XLOOKUP(A279,MEDIDAS!A:A,MEDIDAS!B:B,"0",0)*5))</f>
        <v>7</v>
      </c>
      <c r="M279" s="1" t="str">
        <f>IF(F279&gt;=SUM(L279,_xlfn.XLOOKUP(A279,'ESTOQUE SETEMBRO'!A:A,'ESTOQUE SETEMBRO'!F:F,,0))/2*1.2,"OVER",IF(F279&lt;=SUM(L279,_xlfn.XLOOKUP(A279,'ESTOQUE SETEMBRO'!A:A,'ESTOQUE SETEMBRO'!F:F,,0))/2*1.1,"IDEAL","OUT"))</f>
        <v>OVER</v>
      </c>
      <c r="N279" t="str">
        <f>IF('ESTOQUE SETEMBRO'!$E279&gt;=0,"setembro","sem abastecimento")</f>
        <v>setembro</v>
      </c>
      <c r="O279" s="15">
        <v>45536</v>
      </c>
    </row>
    <row r="280" spans="1:15">
      <c r="A280" s="5" t="s">
        <v>280</v>
      </c>
      <c r="B280" s="6" t="s">
        <v>1165</v>
      </c>
      <c r="C280" s="1">
        <f t="shared" si="8"/>
        <v>21.63</v>
      </c>
      <c r="D280" s="1">
        <v>19.8</v>
      </c>
      <c r="E280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280" s="1">
        <f t="shared" si="9"/>
        <v>118.8</v>
      </c>
      <c r="G280" s="1">
        <v>15.400000000000002</v>
      </c>
      <c r="H280">
        <v>14</v>
      </c>
      <c r="I280" t="s">
        <v>1142</v>
      </c>
      <c r="J280" s="1">
        <f>Tabela1[[#This Row],[ESTOQUE_INICIAL]]*Tabela1[[#This Row],[CUSTO_UNITARIO_M-1]]+Tabela1[[#This Row],[ABASTECIMENTO]]*Tabela1[[#This Row],[CUSTO_UNITARIO_M0]]</f>
        <v>1690.92</v>
      </c>
      <c r="K280" s="1">
        <f>_xlfn.XLOOKUP(A280,MEDIDAS!A:A,MEDIDAS!B:B,"0",0)*5</f>
        <v>3</v>
      </c>
      <c r="L280" s="1">
        <f>SUM(K280,(_xlfn.XLOOKUP(A280,MEDIDAS!A:A,MEDIDAS!B:B,"0",0)*5))</f>
        <v>6</v>
      </c>
      <c r="M280" s="1" t="str">
        <f>IF(F280&gt;=SUM(L280,_xlfn.XLOOKUP(A280,'ESTOQUE SETEMBRO'!A:A,'ESTOQUE SETEMBRO'!F:F,,0))/2*1.2,"OVER",IF(F280&lt;=SUM(L280,_xlfn.XLOOKUP(A280,'ESTOQUE SETEMBRO'!A:A,'ESTOQUE SETEMBRO'!F:F,,0))/2*1.1,"IDEAL","OUT"))</f>
        <v>OVER</v>
      </c>
      <c r="N280" t="str">
        <f>IF('ESTOQUE SETEMBRO'!$E280&gt;=0,"setembro","sem abastecimento")</f>
        <v>setembro</v>
      </c>
      <c r="O280" s="15">
        <v>45536</v>
      </c>
    </row>
    <row r="281" spans="1:15">
      <c r="A281" s="5" t="s">
        <v>281</v>
      </c>
      <c r="B281" s="6" t="s">
        <v>1165</v>
      </c>
      <c r="C281" s="1">
        <f t="shared" si="8"/>
        <v>21.63</v>
      </c>
      <c r="D281" s="1">
        <v>5.5</v>
      </c>
      <c r="E281" s="1">
        <f>IF(Tabela1[[#This Row],[ESTOQUE_INICIAL]]&gt;=150,Tabela1[[#This Row],[ESTOQUE_INICIAL]]*0,IF(Tabela1[[#This Row],[ESTOQUE_INICIAL]]=0,SUM(Tabela1[[#This Row],[ESTOQUE_INICIAL]],150),Tabela1[[#This Row],[ESTOQUE_INICIAL]]*5))</f>
        <v>27.5</v>
      </c>
      <c r="F281" s="1">
        <f t="shared" si="9"/>
        <v>33</v>
      </c>
      <c r="G281" s="1">
        <v>15.400000000000002</v>
      </c>
      <c r="H281">
        <v>14</v>
      </c>
      <c r="I281" t="s">
        <v>1142</v>
      </c>
      <c r="J281" s="1">
        <f>Tabela1[[#This Row],[ESTOQUE_INICIAL]]*Tabela1[[#This Row],[CUSTO_UNITARIO_M-1]]+Tabela1[[#This Row],[ABASTECIMENTO]]*Tabela1[[#This Row],[CUSTO_UNITARIO_M0]]</f>
        <v>469.70000000000005</v>
      </c>
      <c r="K281" s="1">
        <f>_xlfn.XLOOKUP(A281,MEDIDAS!A:A,MEDIDAS!B:B,"0",0)*5</f>
        <v>0.83333333333333326</v>
      </c>
      <c r="L281" s="1">
        <f>SUM(K281,(_xlfn.XLOOKUP(A281,MEDIDAS!A:A,MEDIDAS!B:B,"0",0)*5))</f>
        <v>1.6666666666666665</v>
      </c>
      <c r="M281" s="1" t="str">
        <f>IF(F281&gt;=SUM(L281,_xlfn.XLOOKUP(A281,'ESTOQUE SETEMBRO'!A:A,'ESTOQUE SETEMBRO'!F:F,,0))/2*1.2,"OVER",IF(F281&lt;=SUM(L281,_xlfn.XLOOKUP(A281,'ESTOQUE SETEMBRO'!A:A,'ESTOQUE SETEMBRO'!F:F,,0))/2*1.1,"IDEAL","OUT"))</f>
        <v>OVER</v>
      </c>
      <c r="N281" t="str">
        <f>IF('ESTOQUE SETEMBRO'!$E281&gt;=0,"setembro","sem abastecimento")</f>
        <v>setembro</v>
      </c>
      <c r="O281" s="15">
        <v>45536</v>
      </c>
    </row>
    <row r="282" spans="1:15">
      <c r="A282" s="5" t="s">
        <v>282</v>
      </c>
      <c r="B282" s="6" t="s">
        <v>1166</v>
      </c>
      <c r="C282" s="1">
        <f t="shared" si="8"/>
        <v>21.63</v>
      </c>
      <c r="D282" s="1">
        <v>28.6</v>
      </c>
      <c r="E282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282" s="1">
        <f t="shared" si="9"/>
        <v>171.6</v>
      </c>
      <c r="G282" s="1">
        <v>66</v>
      </c>
      <c r="H282">
        <v>60</v>
      </c>
      <c r="I282" t="s">
        <v>1128</v>
      </c>
      <c r="J282" s="1">
        <f>Tabela1[[#This Row],[ESTOQUE_INICIAL]]*Tabela1[[#This Row],[CUSTO_UNITARIO_M-1]]+Tabela1[[#This Row],[ABASTECIMENTO]]*Tabela1[[#This Row],[CUSTO_UNITARIO_M0]]</f>
        <v>10467.6</v>
      </c>
      <c r="K282" s="1">
        <f>_xlfn.XLOOKUP(A282,MEDIDAS!A:A,MEDIDAS!B:B,"0",0)*5</f>
        <v>4.3333333333333339</v>
      </c>
      <c r="L282" s="1">
        <f>SUM(K282,(_xlfn.XLOOKUP(A282,MEDIDAS!A:A,MEDIDAS!B:B,"0",0)*5))</f>
        <v>8.6666666666666679</v>
      </c>
      <c r="M282" s="1" t="str">
        <f>IF(F282&gt;=SUM(L282,_xlfn.XLOOKUP(A282,'ESTOQUE SETEMBRO'!A:A,'ESTOQUE SETEMBRO'!F:F,,0))/2*1.2,"OVER",IF(F282&lt;=SUM(L282,_xlfn.XLOOKUP(A282,'ESTOQUE SETEMBRO'!A:A,'ESTOQUE SETEMBRO'!F:F,,0))/2*1.1,"IDEAL","OUT"))</f>
        <v>OVER</v>
      </c>
      <c r="N282" t="str">
        <f>IF('ESTOQUE SETEMBRO'!$E282&gt;=0,"setembro","sem abastecimento")</f>
        <v>setembro</v>
      </c>
      <c r="O282" s="15">
        <v>45536</v>
      </c>
    </row>
    <row r="283" spans="1:15">
      <c r="A283" s="5" t="s">
        <v>283</v>
      </c>
      <c r="B283" s="6" t="s">
        <v>1166</v>
      </c>
      <c r="C283" s="1">
        <f t="shared" si="8"/>
        <v>21.63</v>
      </c>
      <c r="D283" s="1">
        <v>12.100000000000001</v>
      </c>
      <c r="E283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283" s="1">
        <f t="shared" si="9"/>
        <v>72.600000000000009</v>
      </c>
      <c r="G283" s="1">
        <v>66</v>
      </c>
      <c r="H283">
        <v>60</v>
      </c>
      <c r="I283" t="s">
        <v>1128</v>
      </c>
      <c r="J283" s="1">
        <f>Tabela1[[#This Row],[ESTOQUE_INICIAL]]*Tabela1[[#This Row],[CUSTO_UNITARIO_M-1]]+Tabela1[[#This Row],[ABASTECIMENTO]]*Tabela1[[#This Row],[CUSTO_UNITARIO_M0]]</f>
        <v>4428.6000000000004</v>
      </c>
      <c r="K283" s="1">
        <f>_xlfn.XLOOKUP(A283,MEDIDAS!A:A,MEDIDAS!B:B,"0",0)*5</f>
        <v>1.8333333333333333</v>
      </c>
      <c r="L283" s="1">
        <f>SUM(K283,(_xlfn.XLOOKUP(A283,MEDIDAS!A:A,MEDIDAS!B:B,"0",0)*5))</f>
        <v>3.6666666666666665</v>
      </c>
      <c r="M283" s="1" t="str">
        <f>IF(F283&gt;=SUM(L283,_xlfn.XLOOKUP(A283,'ESTOQUE SETEMBRO'!A:A,'ESTOQUE SETEMBRO'!F:F,,0))/2*1.2,"OVER",IF(F283&lt;=SUM(L283,_xlfn.XLOOKUP(A283,'ESTOQUE SETEMBRO'!A:A,'ESTOQUE SETEMBRO'!F:F,,0))/2*1.1,"IDEAL","OUT"))</f>
        <v>OVER</v>
      </c>
      <c r="N283" t="str">
        <f>IF('ESTOQUE SETEMBRO'!$E283&gt;=0,"setembro","sem abastecimento")</f>
        <v>setembro</v>
      </c>
      <c r="O283" s="15">
        <v>45536</v>
      </c>
    </row>
    <row r="284" spans="1:15">
      <c r="A284" s="5" t="s">
        <v>284</v>
      </c>
      <c r="B284" s="6" t="s">
        <v>1166</v>
      </c>
      <c r="C284" s="1">
        <f t="shared" si="8"/>
        <v>21.63</v>
      </c>
      <c r="D284" s="1">
        <v>19.8</v>
      </c>
      <c r="E284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284" s="1">
        <f t="shared" si="9"/>
        <v>118.8</v>
      </c>
      <c r="G284" s="1">
        <v>66</v>
      </c>
      <c r="H284">
        <v>60</v>
      </c>
      <c r="I284" t="s">
        <v>1128</v>
      </c>
      <c r="J284" s="1">
        <f>Tabela1[[#This Row],[ESTOQUE_INICIAL]]*Tabela1[[#This Row],[CUSTO_UNITARIO_M-1]]+Tabela1[[#This Row],[ABASTECIMENTO]]*Tabela1[[#This Row],[CUSTO_UNITARIO_M0]]</f>
        <v>7246.8</v>
      </c>
      <c r="K284" s="1">
        <f>_xlfn.XLOOKUP(A284,MEDIDAS!A:A,MEDIDAS!B:B,"0",0)*5</f>
        <v>3</v>
      </c>
      <c r="L284" s="1">
        <f>SUM(K284,(_xlfn.XLOOKUP(A284,MEDIDAS!A:A,MEDIDAS!B:B,"0",0)*5))</f>
        <v>6</v>
      </c>
      <c r="M284" s="1" t="str">
        <f>IF(F284&gt;=SUM(L284,_xlfn.XLOOKUP(A284,'ESTOQUE SETEMBRO'!A:A,'ESTOQUE SETEMBRO'!F:F,,0))/2*1.2,"OVER",IF(F284&lt;=SUM(L284,_xlfn.XLOOKUP(A284,'ESTOQUE SETEMBRO'!A:A,'ESTOQUE SETEMBRO'!F:F,,0))/2*1.1,"IDEAL","OUT"))</f>
        <v>OVER</v>
      </c>
      <c r="N284" t="str">
        <f>IF('ESTOQUE SETEMBRO'!$E284&gt;=0,"setembro","sem abastecimento")</f>
        <v>setembro</v>
      </c>
      <c r="O284" s="15">
        <v>45536</v>
      </c>
    </row>
    <row r="285" spans="1:15">
      <c r="A285" s="5" t="s">
        <v>285</v>
      </c>
      <c r="B285" s="6" t="s">
        <v>1166</v>
      </c>
      <c r="C285" s="1">
        <f t="shared" si="8"/>
        <v>21.63</v>
      </c>
      <c r="D285" s="1">
        <v>15.400000000000002</v>
      </c>
      <c r="E285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285" s="1">
        <f t="shared" si="9"/>
        <v>92.40000000000002</v>
      </c>
      <c r="G285" s="1">
        <v>66</v>
      </c>
      <c r="H285">
        <v>60</v>
      </c>
      <c r="I285" t="s">
        <v>1128</v>
      </c>
      <c r="J285" s="1">
        <f>Tabela1[[#This Row],[ESTOQUE_INICIAL]]*Tabela1[[#This Row],[CUSTO_UNITARIO_M-1]]+Tabela1[[#This Row],[ABASTECIMENTO]]*Tabela1[[#This Row],[CUSTO_UNITARIO_M0]]</f>
        <v>5636.4000000000015</v>
      </c>
      <c r="K285" s="1">
        <f>_xlfn.XLOOKUP(A285,MEDIDAS!A:A,MEDIDAS!B:B,"0",0)*5</f>
        <v>2.3333333333333335</v>
      </c>
      <c r="L285" s="1">
        <f>SUM(K285,(_xlfn.XLOOKUP(A285,MEDIDAS!A:A,MEDIDAS!B:B,"0",0)*5))</f>
        <v>4.666666666666667</v>
      </c>
      <c r="M285" s="1" t="str">
        <f>IF(F285&gt;=SUM(L285,_xlfn.XLOOKUP(A285,'ESTOQUE SETEMBRO'!A:A,'ESTOQUE SETEMBRO'!F:F,,0))/2*1.2,"OVER",IF(F285&lt;=SUM(L285,_xlfn.XLOOKUP(A285,'ESTOQUE SETEMBRO'!A:A,'ESTOQUE SETEMBRO'!F:F,,0))/2*1.1,"IDEAL","OUT"))</f>
        <v>OVER</v>
      </c>
      <c r="N285" t="str">
        <f>IF('ESTOQUE SETEMBRO'!$E285&gt;=0,"setembro","sem abastecimento")</f>
        <v>setembro</v>
      </c>
      <c r="O285" s="15">
        <v>45536</v>
      </c>
    </row>
    <row r="286" spans="1:15">
      <c r="A286" s="5" t="s">
        <v>287</v>
      </c>
      <c r="B286" s="6" t="s">
        <v>1166</v>
      </c>
      <c r="C286" s="1">
        <f t="shared" si="8"/>
        <v>21.63</v>
      </c>
      <c r="D286" s="1">
        <v>31.900000000000002</v>
      </c>
      <c r="E286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286" s="1">
        <f t="shared" si="9"/>
        <v>191.4</v>
      </c>
      <c r="G286" s="1">
        <v>66</v>
      </c>
      <c r="H286">
        <v>60</v>
      </c>
      <c r="I286" t="s">
        <v>1128</v>
      </c>
      <c r="J286" s="1">
        <f>Tabela1[[#This Row],[ESTOQUE_INICIAL]]*Tabela1[[#This Row],[CUSTO_UNITARIO_M-1]]+Tabela1[[#This Row],[ABASTECIMENTO]]*Tabela1[[#This Row],[CUSTO_UNITARIO_M0]]</f>
        <v>11675.4</v>
      </c>
      <c r="K286" s="1">
        <f>_xlfn.XLOOKUP(A286,MEDIDAS!A:A,MEDIDAS!B:B,"0",0)*5</f>
        <v>4.833333333333333</v>
      </c>
      <c r="L286" s="1">
        <f>SUM(K286,(_xlfn.XLOOKUP(A286,MEDIDAS!A:A,MEDIDAS!B:B,"0",0)*5))</f>
        <v>9.6666666666666661</v>
      </c>
      <c r="M286" s="1" t="str">
        <f>IF(F286&gt;=SUM(L286,_xlfn.XLOOKUP(A286,'ESTOQUE SETEMBRO'!A:A,'ESTOQUE SETEMBRO'!F:F,,0))/2*1.2,"OVER",IF(F286&lt;=SUM(L286,_xlfn.XLOOKUP(A286,'ESTOQUE SETEMBRO'!A:A,'ESTOQUE SETEMBRO'!F:F,,0))/2*1.1,"IDEAL","OUT"))</f>
        <v>OVER</v>
      </c>
      <c r="N286" t="str">
        <f>IF('ESTOQUE SETEMBRO'!$E286&gt;=0,"setembro","sem abastecimento")</f>
        <v>setembro</v>
      </c>
      <c r="O286" s="15">
        <v>45536</v>
      </c>
    </row>
    <row r="287" spans="1:15">
      <c r="A287" s="5" t="s">
        <v>319</v>
      </c>
      <c r="B287" s="6" t="s">
        <v>1166</v>
      </c>
      <c r="C287" s="1">
        <f t="shared" si="8"/>
        <v>21.63</v>
      </c>
      <c r="D287" s="1">
        <v>0</v>
      </c>
      <c r="E28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287" s="1">
        <f t="shared" si="9"/>
        <v>150</v>
      </c>
      <c r="G287" s="1">
        <v>66</v>
      </c>
      <c r="H287">
        <v>60</v>
      </c>
      <c r="I287" t="s">
        <v>1128</v>
      </c>
      <c r="J287" s="1">
        <f>Tabela1[[#This Row],[ESTOQUE_INICIAL]]*Tabela1[[#This Row],[CUSTO_UNITARIO_M-1]]+Tabela1[[#This Row],[ABASTECIMENTO]]*Tabela1[[#This Row],[CUSTO_UNITARIO_M0]]</f>
        <v>9000</v>
      </c>
      <c r="K287" s="1">
        <f>_xlfn.XLOOKUP(A287,MEDIDAS!A:A,MEDIDAS!B:B,"0",0)*5</f>
        <v>0</v>
      </c>
      <c r="L287" s="1">
        <f>SUM(K287,(_xlfn.XLOOKUP(A287,MEDIDAS!A:A,MEDIDAS!B:B,"0",0)*5))</f>
        <v>0</v>
      </c>
      <c r="M287" s="1" t="str">
        <f>IF(F287&gt;=SUM(L287,_xlfn.XLOOKUP(A287,'ESTOQUE SETEMBRO'!A:A,'ESTOQUE SETEMBRO'!F:F,,0))/2*1.2,"OVER",IF(F287&lt;=SUM(L287,_xlfn.XLOOKUP(A287,'ESTOQUE SETEMBRO'!A:A,'ESTOQUE SETEMBRO'!F:F,,0))/2*1.1,"IDEAL","OUT"))</f>
        <v>OVER</v>
      </c>
      <c r="N287" t="str">
        <f>IF('ESTOQUE SETEMBRO'!$E287&gt;=0,"setembro","sem abastecimento")</f>
        <v>setembro</v>
      </c>
      <c r="O287" s="15">
        <v>45536</v>
      </c>
    </row>
    <row r="288" spans="1:15">
      <c r="A288" s="5" t="s">
        <v>288</v>
      </c>
      <c r="B288" s="6" t="s">
        <v>1166</v>
      </c>
      <c r="C288" s="1">
        <f t="shared" si="8"/>
        <v>21.63</v>
      </c>
      <c r="D288" s="1">
        <v>33</v>
      </c>
      <c r="E288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288" s="1">
        <f t="shared" si="9"/>
        <v>198</v>
      </c>
      <c r="G288" s="1">
        <v>66</v>
      </c>
      <c r="H288">
        <v>60</v>
      </c>
      <c r="I288" t="s">
        <v>1128</v>
      </c>
      <c r="J288" s="1">
        <f>Tabela1[[#This Row],[ESTOQUE_INICIAL]]*Tabela1[[#This Row],[CUSTO_UNITARIO_M-1]]+Tabela1[[#This Row],[ABASTECIMENTO]]*Tabela1[[#This Row],[CUSTO_UNITARIO_M0]]</f>
        <v>12078</v>
      </c>
      <c r="K288" s="1">
        <f>_xlfn.XLOOKUP(A288,MEDIDAS!A:A,MEDIDAS!B:B,"0",0)*5</f>
        <v>5</v>
      </c>
      <c r="L288" s="1">
        <f>SUM(K288,(_xlfn.XLOOKUP(A288,MEDIDAS!A:A,MEDIDAS!B:B,"0",0)*5))</f>
        <v>10</v>
      </c>
      <c r="M288" s="1" t="str">
        <f>IF(F288&gt;=SUM(L288,_xlfn.XLOOKUP(A288,'ESTOQUE SETEMBRO'!A:A,'ESTOQUE SETEMBRO'!F:F,,0))/2*1.2,"OVER",IF(F288&lt;=SUM(L288,_xlfn.XLOOKUP(A288,'ESTOQUE SETEMBRO'!A:A,'ESTOQUE SETEMBRO'!F:F,,0))/2*1.1,"IDEAL","OUT"))</f>
        <v>OVER</v>
      </c>
      <c r="N288" t="str">
        <f>IF('ESTOQUE SETEMBRO'!$E288&gt;=0,"setembro","sem abastecimento")</f>
        <v>setembro</v>
      </c>
      <c r="O288" s="15">
        <v>45536</v>
      </c>
    </row>
    <row r="289" spans="1:15">
      <c r="A289" s="5" t="s">
        <v>289</v>
      </c>
      <c r="B289" s="6" t="s">
        <v>1166</v>
      </c>
      <c r="C289" s="1">
        <f t="shared" si="8"/>
        <v>21.63</v>
      </c>
      <c r="D289" s="1">
        <v>38.5</v>
      </c>
      <c r="E289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289" s="1">
        <f t="shared" si="9"/>
        <v>231</v>
      </c>
      <c r="G289" s="1">
        <v>66</v>
      </c>
      <c r="H289">
        <v>60</v>
      </c>
      <c r="I289" t="s">
        <v>1128</v>
      </c>
      <c r="J289" s="1">
        <f>Tabela1[[#This Row],[ESTOQUE_INICIAL]]*Tabela1[[#This Row],[CUSTO_UNITARIO_M-1]]+Tabela1[[#This Row],[ABASTECIMENTO]]*Tabela1[[#This Row],[CUSTO_UNITARIO_M0]]</f>
        <v>14091</v>
      </c>
      <c r="K289" s="1">
        <f>_xlfn.XLOOKUP(A289,MEDIDAS!A:A,MEDIDAS!B:B,"0",0)*5</f>
        <v>5.8333333333333339</v>
      </c>
      <c r="L289" s="1">
        <f>SUM(K289,(_xlfn.XLOOKUP(A289,MEDIDAS!A:A,MEDIDAS!B:B,"0",0)*5))</f>
        <v>11.666666666666668</v>
      </c>
      <c r="M289" s="1" t="str">
        <f>IF(F289&gt;=SUM(L289,_xlfn.XLOOKUP(A289,'ESTOQUE SETEMBRO'!A:A,'ESTOQUE SETEMBRO'!F:F,,0))/2*1.2,"OVER",IF(F289&lt;=SUM(L289,_xlfn.XLOOKUP(A289,'ESTOQUE SETEMBRO'!A:A,'ESTOQUE SETEMBRO'!F:F,,0))/2*1.1,"IDEAL","OUT"))</f>
        <v>OVER</v>
      </c>
      <c r="N289" t="str">
        <f>IF('ESTOQUE SETEMBRO'!$E289&gt;=0,"setembro","sem abastecimento")</f>
        <v>setembro</v>
      </c>
      <c r="O289" s="15">
        <v>45536</v>
      </c>
    </row>
    <row r="290" spans="1:15">
      <c r="A290" s="5" t="s">
        <v>290</v>
      </c>
      <c r="B290" s="6" t="s">
        <v>1166</v>
      </c>
      <c r="C290" s="1">
        <f t="shared" si="8"/>
        <v>21.63</v>
      </c>
      <c r="D290" s="1">
        <v>20.900000000000002</v>
      </c>
      <c r="E290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290" s="1">
        <f t="shared" si="9"/>
        <v>125.40000000000002</v>
      </c>
      <c r="G290" s="1">
        <v>66</v>
      </c>
      <c r="H290">
        <v>60</v>
      </c>
      <c r="I290" t="s">
        <v>1128</v>
      </c>
      <c r="J290" s="1">
        <f>Tabela1[[#This Row],[ESTOQUE_INICIAL]]*Tabela1[[#This Row],[CUSTO_UNITARIO_M-1]]+Tabela1[[#This Row],[ABASTECIMENTO]]*Tabela1[[#This Row],[CUSTO_UNITARIO_M0]]</f>
        <v>7649.4000000000015</v>
      </c>
      <c r="K290" s="1">
        <f>_xlfn.XLOOKUP(A290,MEDIDAS!A:A,MEDIDAS!B:B,"0",0)*5</f>
        <v>3.1666666666666665</v>
      </c>
      <c r="L290" s="1">
        <f>SUM(K290,(_xlfn.XLOOKUP(A290,MEDIDAS!A:A,MEDIDAS!B:B,"0",0)*5))</f>
        <v>6.333333333333333</v>
      </c>
      <c r="M290" s="1" t="str">
        <f>IF(F290&gt;=SUM(L290,_xlfn.XLOOKUP(A290,'ESTOQUE SETEMBRO'!A:A,'ESTOQUE SETEMBRO'!F:F,,0))/2*1.2,"OVER",IF(F290&lt;=SUM(L290,_xlfn.XLOOKUP(A290,'ESTOQUE SETEMBRO'!A:A,'ESTOQUE SETEMBRO'!F:F,,0))/2*1.1,"IDEAL","OUT"))</f>
        <v>OVER</v>
      </c>
      <c r="N290" t="str">
        <f>IF('ESTOQUE SETEMBRO'!$E290&gt;=0,"setembro","sem abastecimento")</f>
        <v>setembro</v>
      </c>
      <c r="O290" s="15">
        <v>45536</v>
      </c>
    </row>
    <row r="291" spans="1:15">
      <c r="A291" s="5" t="s">
        <v>291</v>
      </c>
      <c r="B291" s="6" t="s">
        <v>1166</v>
      </c>
      <c r="C291" s="1">
        <f t="shared" si="8"/>
        <v>21.63</v>
      </c>
      <c r="D291" s="1">
        <v>33</v>
      </c>
      <c r="E291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291" s="1">
        <f t="shared" si="9"/>
        <v>198</v>
      </c>
      <c r="G291" s="1">
        <v>66</v>
      </c>
      <c r="H291">
        <v>60</v>
      </c>
      <c r="I291" t="s">
        <v>1128</v>
      </c>
      <c r="J291" s="1">
        <f>Tabela1[[#This Row],[ESTOQUE_INICIAL]]*Tabela1[[#This Row],[CUSTO_UNITARIO_M-1]]+Tabela1[[#This Row],[ABASTECIMENTO]]*Tabela1[[#This Row],[CUSTO_UNITARIO_M0]]</f>
        <v>12078</v>
      </c>
      <c r="K291" s="1">
        <f>_xlfn.XLOOKUP(A291,MEDIDAS!A:A,MEDIDAS!B:B,"0",0)*5</f>
        <v>5</v>
      </c>
      <c r="L291" s="1">
        <f>SUM(K291,(_xlfn.XLOOKUP(A291,MEDIDAS!A:A,MEDIDAS!B:B,"0",0)*5))</f>
        <v>10</v>
      </c>
      <c r="M291" s="1" t="str">
        <f>IF(F291&gt;=SUM(L291,_xlfn.XLOOKUP(A291,'ESTOQUE SETEMBRO'!A:A,'ESTOQUE SETEMBRO'!F:F,,0))/2*1.2,"OVER",IF(F291&lt;=SUM(L291,_xlfn.XLOOKUP(A291,'ESTOQUE SETEMBRO'!A:A,'ESTOQUE SETEMBRO'!F:F,,0))/2*1.1,"IDEAL","OUT"))</f>
        <v>OVER</v>
      </c>
      <c r="N291" t="str">
        <f>IF('ESTOQUE SETEMBRO'!$E291&gt;=0,"setembro","sem abastecimento")</f>
        <v>setembro</v>
      </c>
      <c r="O291" s="15">
        <v>45536</v>
      </c>
    </row>
    <row r="292" spans="1:15">
      <c r="A292" s="5" t="s">
        <v>292</v>
      </c>
      <c r="B292" s="6" t="s">
        <v>1167</v>
      </c>
      <c r="C292" s="1">
        <f t="shared" si="8"/>
        <v>21.63</v>
      </c>
      <c r="D292" s="1">
        <v>23.1</v>
      </c>
      <c r="E292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292" s="1">
        <f t="shared" si="9"/>
        <v>138.6</v>
      </c>
      <c r="G292" s="1">
        <v>13.200000000000001</v>
      </c>
      <c r="H292">
        <v>12</v>
      </c>
      <c r="I292" t="s">
        <v>1136</v>
      </c>
      <c r="J292" s="1">
        <f>Tabela1[[#This Row],[ESTOQUE_INICIAL]]*Tabela1[[#This Row],[CUSTO_UNITARIO_M-1]]+Tabela1[[#This Row],[ABASTECIMENTO]]*Tabela1[[#This Row],[CUSTO_UNITARIO_M0]]</f>
        <v>1690.92</v>
      </c>
      <c r="K292" s="1">
        <f>_xlfn.XLOOKUP(A292,MEDIDAS!A:A,MEDIDAS!B:B,"0",0)*5</f>
        <v>3.5</v>
      </c>
      <c r="L292" s="1">
        <f>SUM(K292,(_xlfn.XLOOKUP(A292,MEDIDAS!A:A,MEDIDAS!B:B,"0",0)*5))</f>
        <v>7</v>
      </c>
      <c r="M292" s="1" t="str">
        <f>IF(F292&gt;=SUM(L292,_xlfn.XLOOKUP(A292,'ESTOQUE SETEMBRO'!A:A,'ESTOQUE SETEMBRO'!F:F,,0))/2*1.2,"OVER",IF(F292&lt;=SUM(L292,_xlfn.XLOOKUP(A292,'ESTOQUE SETEMBRO'!A:A,'ESTOQUE SETEMBRO'!F:F,,0))/2*1.1,"IDEAL","OUT"))</f>
        <v>OVER</v>
      </c>
      <c r="N292" t="str">
        <f>IF('ESTOQUE SETEMBRO'!$E292&gt;=0,"setembro","sem abastecimento")</f>
        <v>setembro</v>
      </c>
      <c r="O292" s="15">
        <v>45536</v>
      </c>
    </row>
    <row r="293" spans="1:15">
      <c r="A293" s="5" t="s">
        <v>293</v>
      </c>
      <c r="B293" s="6" t="s">
        <v>1167</v>
      </c>
      <c r="C293" s="1">
        <f t="shared" si="8"/>
        <v>21.63</v>
      </c>
      <c r="D293" s="1">
        <v>25.3</v>
      </c>
      <c r="E293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293" s="1">
        <f t="shared" si="9"/>
        <v>151.80000000000001</v>
      </c>
      <c r="G293" s="1">
        <v>13.200000000000001</v>
      </c>
      <c r="H293">
        <v>12</v>
      </c>
      <c r="I293" t="s">
        <v>1136</v>
      </c>
      <c r="J293" s="1">
        <f>Tabela1[[#This Row],[ESTOQUE_INICIAL]]*Tabela1[[#This Row],[CUSTO_UNITARIO_M-1]]+Tabela1[[#This Row],[ABASTECIMENTO]]*Tabela1[[#This Row],[CUSTO_UNITARIO_M0]]</f>
        <v>1851.96</v>
      </c>
      <c r="K293" s="1">
        <f>_xlfn.XLOOKUP(A293,MEDIDAS!A:A,MEDIDAS!B:B,"0",0)*5</f>
        <v>3.8333333333333335</v>
      </c>
      <c r="L293" s="1">
        <f>SUM(K293,(_xlfn.XLOOKUP(A293,MEDIDAS!A:A,MEDIDAS!B:B,"0",0)*5))</f>
        <v>7.666666666666667</v>
      </c>
      <c r="M293" s="1" t="str">
        <f>IF(F293&gt;=SUM(L293,_xlfn.XLOOKUP(A293,'ESTOQUE SETEMBRO'!A:A,'ESTOQUE SETEMBRO'!F:F,,0))/2*1.2,"OVER",IF(F293&lt;=SUM(L293,_xlfn.XLOOKUP(A293,'ESTOQUE SETEMBRO'!A:A,'ESTOQUE SETEMBRO'!F:F,,0))/2*1.1,"IDEAL","OUT"))</f>
        <v>OVER</v>
      </c>
      <c r="N293" t="str">
        <f>IF('ESTOQUE SETEMBRO'!$E293&gt;=0,"setembro","sem abastecimento")</f>
        <v>setembro</v>
      </c>
      <c r="O293" s="15">
        <v>45536</v>
      </c>
    </row>
    <row r="294" spans="1:15">
      <c r="A294" s="5" t="s">
        <v>294</v>
      </c>
      <c r="B294" s="6" t="s">
        <v>1167</v>
      </c>
      <c r="C294" s="1">
        <f t="shared" si="8"/>
        <v>21.63</v>
      </c>
      <c r="D294" s="1">
        <v>27.500000000000004</v>
      </c>
      <c r="E294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294" s="1">
        <f t="shared" si="9"/>
        <v>165.00000000000003</v>
      </c>
      <c r="G294" s="1">
        <v>13.200000000000001</v>
      </c>
      <c r="H294">
        <v>12</v>
      </c>
      <c r="I294" t="s">
        <v>1136</v>
      </c>
      <c r="J294" s="1">
        <f>Tabela1[[#This Row],[ESTOQUE_INICIAL]]*Tabela1[[#This Row],[CUSTO_UNITARIO_M-1]]+Tabela1[[#This Row],[ABASTECIMENTO]]*Tabela1[[#This Row],[CUSTO_UNITARIO_M0]]</f>
        <v>2013.0000000000005</v>
      </c>
      <c r="K294" s="1">
        <f>_xlfn.XLOOKUP(A294,MEDIDAS!A:A,MEDIDAS!B:B,"0",0)*5</f>
        <v>4.166666666666667</v>
      </c>
      <c r="L294" s="1">
        <f>SUM(K294,(_xlfn.XLOOKUP(A294,MEDIDAS!A:A,MEDIDAS!B:B,"0",0)*5))</f>
        <v>8.3333333333333339</v>
      </c>
      <c r="M294" s="1" t="str">
        <f>IF(F294&gt;=SUM(L294,_xlfn.XLOOKUP(A294,'ESTOQUE SETEMBRO'!A:A,'ESTOQUE SETEMBRO'!F:F,,0))/2*1.2,"OVER",IF(F294&lt;=SUM(L294,_xlfn.XLOOKUP(A294,'ESTOQUE SETEMBRO'!A:A,'ESTOQUE SETEMBRO'!F:F,,0))/2*1.1,"IDEAL","OUT"))</f>
        <v>OVER</v>
      </c>
      <c r="N294" t="str">
        <f>IF('ESTOQUE SETEMBRO'!$E294&gt;=0,"setembro","sem abastecimento")</f>
        <v>setembro</v>
      </c>
      <c r="O294" s="15">
        <v>45536</v>
      </c>
    </row>
    <row r="295" spans="1:15">
      <c r="A295" s="5" t="s">
        <v>295</v>
      </c>
      <c r="B295" s="6" t="s">
        <v>1167</v>
      </c>
      <c r="C295" s="1">
        <f t="shared" si="8"/>
        <v>21.63</v>
      </c>
      <c r="D295" s="1">
        <v>19.8</v>
      </c>
      <c r="E295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295" s="1">
        <f t="shared" si="9"/>
        <v>118.8</v>
      </c>
      <c r="G295" s="1">
        <v>13.200000000000001</v>
      </c>
      <c r="H295">
        <v>12</v>
      </c>
      <c r="I295" t="s">
        <v>1136</v>
      </c>
      <c r="J295" s="1">
        <f>Tabela1[[#This Row],[ESTOQUE_INICIAL]]*Tabela1[[#This Row],[CUSTO_UNITARIO_M-1]]+Tabela1[[#This Row],[ABASTECIMENTO]]*Tabela1[[#This Row],[CUSTO_UNITARIO_M0]]</f>
        <v>1449.3600000000001</v>
      </c>
      <c r="K295" s="1">
        <f>_xlfn.XLOOKUP(A295,MEDIDAS!A:A,MEDIDAS!B:B,"0",0)*5</f>
        <v>3</v>
      </c>
      <c r="L295" s="1">
        <f>SUM(K295,(_xlfn.XLOOKUP(A295,MEDIDAS!A:A,MEDIDAS!B:B,"0",0)*5))</f>
        <v>6</v>
      </c>
      <c r="M295" s="1" t="str">
        <f>IF(F295&gt;=SUM(L295,_xlfn.XLOOKUP(A295,'ESTOQUE SETEMBRO'!A:A,'ESTOQUE SETEMBRO'!F:F,,0))/2*1.2,"OVER",IF(F295&lt;=SUM(L295,_xlfn.XLOOKUP(A295,'ESTOQUE SETEMBRO'!A:A,'ESTOQUE SETEMBRO'!F:F,,0))/2*1.1,"IDEAL","OUT"))</f>
        <v>OVER</v>
      </c>
      <c r="N295" t="str">
        <f>IF('ESTOQUE SETEMBRO'!$E295&gt;=0,"setembro","sem abastecimento")</f>
        <v>setembro</v>
      </c>
      <c r="O295" s="15">
        <v>45536</v>
      </c>
    </row>
    <row r="296" spans="1:15">
      <c r="A296" s="5" t="s">
        <v>296</v>
      </c>
      <c r="B296" s="6" t="s">
        <v>1167</v>
      </c>
      <c r="C296" s="1">
        <f t="shared" si="8"/>
        <v>21.63</v>
      </c>
      <c r="D296" s="1">
        <v>29.700000000000003</v>
      </c>
      <c r="E296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296" s="1">
        <f t="shared" si="9"/>
        <v>178.2</v>
      </c>
      <c r="G296" s="1">
        <v>13.200000000000001</v>
      </c>
      <c r="H296">
        <v>12</v>
      </c>
      <c r="I296" t="s">
        <v>1136</v>
      </c>
      <c r="J296" s="1">
        <f>Tabela1[[#This Row],[ESTOQUE_INICIAL]]*Tabela1[[#This Row],[CUSTO_UNITARIO_M-1]]+Tabela1[[#This Row],[ABASTECIMENTO]]*Tabela1[[#This Row],[CUSTO_UNITARIO_M0]]</f>
        <v>2174.04</v>
      </c>
      <c r="K296" s="1">
        <f>_xlfn.XLOOKUP(A296,MEDIDAS!A:A,MEDIDAS!B:B,"0",0)*5</f>
        <v>4.5</v>
      </c>
      <c r="L296" s="1">
        <f>SUM(K296,(_xlfn.XLOOKUP(A296,MEDIDAS!A:A,MEDIDAS!B:B,"0",0)*5))</f>
        <v>9</v>
      </c>
      <c r="M296" s="1" t="str">
        <f>IF(F296&gt;=SUM(L296,_xlfn.XLOOKUP(A296,'ESTOQUE SETEMBRO'!A:A,'ESTOQUE SETEMBRO'!F:F,,0))/2*1.2,"OVER",IF(F296&lt;=SUM(L296,_xlfn.XLOOKUP(A296,'ESTOQUE SETEMBRO'!A:A,'ESTOQUE SETEMBRO'!F:F,,0))/2*1.1,"IDEAL","OUT"))</f>
        <v>OVER</v>
      </c>
      <c r="N296" t="str">
        <f>IF('ESTOQUE SETEMBRO'!$E296&gt;=0,"setembro","sem abastecimento")</f>
        <v>setembro</v>
      </c>
      <c r="O296" s="15">
        <v>45536</v>
      </c>
    </row>
    <row r="297" spans="1:15">
      <c r="A297" s="5" t="s">
        <v>330</v>
      </c>
      <c r="B297" s="6" t="s">
        <v>1167</v>
      </c>
      <c r="C297" s="1">
        <f t="shared" si="8"/>
        <v>21.63</v>
      </c>
      <c r="D297" s="1">
        <v>0</v>
      </c>
      <c r="E29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297" s="1">
        <f t="shared" si="9"/>
        <v>150</v>
      </c>
      <c r="G297" s="1">
        <v>13.200000000000001</v>
      </c>
      <c r="H297">
        <v>12</v>
      </c>
      <c r="I297" t="s">
        <v>1136</v>
      </c>
      <c r="J297" s="1">
        <f>Tabela1[[#This Row],[ESTOQUE_INICIAL]]*Tabela1[[#This Row],[CUSTO_UNITARIO_M-1]]+Tabela1[[#This Row],[ABASTECIMENTO]]*Tabela1[[#This Row],[CUSTO_UNITARIO_M0]]</f>
        <v>1800</v>
      </c>
      <c r="K297" s="1">
        <f>_xlfn.XLOOKUP(A297,MEDIDAS!A:A,MEDIDAS!B:B,"0",0)*5</f>
        <v>0</v>
      </c>
      <c r="L297" s="1">
        <f>SUM(K297,(_xlfn.XLOOKUP(A297,MEDIDAS!A:A,MEDIDAS!B:B,"0",0)*5))</f>
        <v>0</v>
      </c>
      <c r="M297" s="1" t="str">
        <f>IF(F297&gt;=SUM(L297,_xlfn.XLOOKUP(A297,'ESTOQUE SETEMBRO'!A:A,'ESTOQUE SETEMBRO'!F:F,,0))/2*1.2,"OVER",IF(F297&lt;=SUM(L297,_xlfn.XLOOKUP(A297,'ESTOQUE SETEMBRO'!A:A,'ESTOQUE SETEMBRO'!F:F,,0))/2*1.1,"IDEAL","OUT"))</f>
        <v>OVER</v>
      </c>
      <c r="N297" t="str">
        <f>IF('ESTOQUE SETEMBRO'!$E297&gt;=0,"setembro","sem abastecimento")</f>
        <v>setembro</v>
      </c>
      <c r="O297" s="15">
        <v>45536</v>
      </c>
    </row>
    <row r="298" spans="1:15">
      <c r="A298" s="5" t="s">
        <v>298</v>
      </c>
      <c r="B298" s="6" t="s">
        <v>1167</v>
      </c>
      <c r="C298" s="1">
        <f t="shared" si="8"/>
        <v>21.63</v>
      </c>
      <c r="D298" s="1">
        <v>25.3</v>
      </c>
      <c r="E298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298" s="1">
        <f t="shared" si="9"/>
        <v>151.80000000000001</v>
      </c>
      <c r="G298" s="1">
        <v>13.200000000000001</v>
      </c>
      <c r="H298">
        <v>12</v>
      </c>
      <c r="I298" t="s">
        <v>1136</v>
      </c>
      <c r="J298" s="1">
        <f>Tabela1[[#This Row],[ESTOQUE_INICIAL]]*Tabela1[[#This Row],[CUSTO_UNITARIO_M-1]]+Tabela1[[#This Row],[ABASTECIMENTO]]*Tabela1[[#This Row],[CUSTO_UNITARIO_M0]]</f>
        <v>1851.96</v>
      </c>
      <c r="K298" s="1">
        <f>_xlfn.XLOOKUP(A298,MEDIDAS!A:A,MEDIDAS!B:B,"0",0)*5</f>
        <v>3.8333333333333335</v>
      </c>
      <c r="L298" s="1">
        <f>SUM(K298,(_xlfn.XLOOKUP(A298,MEDIDAS!A:A,MEDIDAS!B:B,"0",0)*5))</f>
        <v>7.666666666666667</v>
      </c>
      <c r="M298" s="1" t="str">
        <f>IF(F298&gt;=SUM(L298,_xlfn.XLOOKUP(A298,'ESTOQUE SETEMBRO'!A:A,'ESTOQUE SETEMBRO'!F:F,,0))/2*1.2,"OVER",IF(F298&lt;=SUM(L298,_xlfn.XLOOKUP(A298,'ESTOQUE SETEMBRO'!A:A,'ESTOQUE SETEMBRO'!F:F,,0))/2*1.1,"IDEAL","OUT"))</f>
        <v>OVER</v>
      </c>
      <c r="N298" t="str">
        <f>IF('ESTOQUE SETEMBRO'!$E298&gt;=0,"setembro","sem abastecimento")</f>
        <v>setembro</v>
      </c>
      <c r="O298" s="15">
        <v>45536</v>
      </c>
    </row>
    <row r="299" spans="1:15">
      <c r="A299" s="5" t="s">
        <v>299</v>
      </c>
      <c r="B299" s="6" t="s">
        <v>1167</v>
      </c>
      <c r="C299" s="1">
        <f t="shared" si="8"/>
        <v>21.63</v>
      </c>
      <c r="D299" s="1">
        <v>31.900000000000002</v>
      </c>
      <c r="E299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299" s="1">
        <f t="shared" si="9"/>
        <v>191.4</v>
      </c>
      <c r="G299" s="1">
        <v>13.200000000000001</v>
      </c>
      <c r="H299">
        <v>12</v>
      </c>
      <c r="I299" t="s">
        <v>1136</v>
      </c>
      <c r="J299" s="1">
        <f>Tabela1[[#This Row],[ESTOQUE_INICIAL]]*Tabela1[[#This Row],[CUSTO_UNITARIO_M-1]]+Tabela1[[#This Row],[ABASTECIMENTO]]*Tabela1[[#This Row],[CUSTO_UNITARIO_M0]]</f>
        <v>2335.08</v>
      </c>
      <c r="K299" s="1">
        <f>_xlfn.XLOOKUP(A299,MEDIDAS!A:A,MEDIDAS!B:B,"0",0)*5</f>
        <v>4.833333333333333</v>
      </c>
      <c r="L299" s="1">
        <f>SUM(K299,(_xlfn.XLOOKUP(A299,MEDIDAS!A:A,MEDIDAS!B:B,"0",0)*5))</f>
        <v>9.6666666666666661</v>
      </c>
      <c r="M299" s="1" t="str">
        <f>IF(F299&gt;=SUM(L299,_xlfn.XLOOKUP(A299,'ESTOQUE SETEMBRO'!A:A,'ESTOQUE SETEMBRO'!F:F,,0))/2*1.2,"OVER",IF(F299&lt;=SUM(L299,_xlfn.XLOOKUP(A299,'ESTOQUE SETEMBRO'!A:A,'ESTOQUE SETEMBRO'!F:F,,0))/2*1.1,"IDEAL","OUT"))</f>
        <v>OVER</v>
      </c>
      <c r="N299" t="str">
        <f>IF('ESTOQUE SETEMBRO'!$E299&gt;=0,"setembro","sem abastecimento")</f>
        <v>setembro</v>
      </c>
      <c r="O299" s="15">
        <v>45536</v>
      </c>
    </row>
    <row r="300" spans="1:15">
      <c r="A300" s="5" t="s">
        <v>300</v>
      </c>
      <c r="B300" s="6" t="s">
        <v>1167</v>
      </c>
      <c r="C300" s="1">
        <f t="shared" si="8"/>
        <v>21.63</v>
      </c>
      <c r="D300" s="1">
        <v>44</v>
      </c>
      <c r="E300" s="1">
        <f>IF(Tabela1[[#This Row],[ESTOQUE_INICIAL]]&gt;=150,Tabela1[[#This Row],[ESTOQUE_INICIAL]]*0,IF(Tabela1[[#This Row],[ESTOQUE_INICIAL]]=0,SUM(Tabela1[[#This Row],[ESTOQUE_INICIAL]],150),Tabela1[[#This Row],[ESTOQUE_INICIAL]]*5))</f>
        <v>220</v>
      </c>
      <c r="F300" s="1">
        <f t="shared" si="9"/>
        <v>264</v>
      </c>
      <c r="G300" s="1">
        <v>13.200000000000001</v>
      </c>
      <c r="H300">
        <v>12</v>
      </c>
      <c r="I300" t="s">
        <v>1136</v>
      </c>
      <c r="J300" s="1">
        <f>Tabela1[[#This Row],[ESTOQUE_INICIAL]]*Tabela1[[#This Row],[CUSTO_UNITARIO_M-1]]+Tabela1[[#This Row],[ABASTECIMENTO]]*Tabela1[[#This Row],[CUSTO_UNITARIO_M0]]</f>
        <v>3220.8</v>
      </c>
      <c r="K300" s="1">
        <f>_xlfn.XLOOKUP(A300,MEDIDAS!A:A,MEDIDAS!B:B,"0",0)*5</f>
        <v>6.6666666666666661</v>
      </c>
      <c r="L300" s="1">
        <f>SUM(K300,(_xlfn.XLOOKUP(A300,MEDIDAS!A:A,MEDIDAS!B:B,"0",0)*5))</f>
        <v>13.333333333333332</v>
      </c>
      <c r="M300" s="1" t="str">
        <f>IF(F300&gt;=SUM(L300,_xlfn.XLOOKUP(A300,'ESTOQUE SETEMBRO'!A:A,'ESTOQUE SETEMBRO'!F:F,,0))/2*1.2,"OVER",IF(F300&lt;=SUM(L300,_xlfn.XLOOKUP(A300,'ESTOQUE SETEMBRO'!A:A,'ESTOQUE SETEMBRO'!F:F,,0))/2*1.1,"IDEAL","OUT"))</f>
        <v>OVER</v>
      </c>
      <c r="N300" t="str">
        <f>IF('ESTOQUE SETEMBRO'!$E300&gt;=0,"setembro","sem abastecimento")</f>
        <v>setembro</v>
      </c>
      <c r="O300" s="15">
        <v>45536</v>
      </c>
    </row>
    <row r="301" spans="1:15">
      <c r="A301" s="5" t="s">
        <v>301</v>
      </c>
      <c r="B301" s="6" t="s">
        <v>1167</v>
      </c>
      <c r="C301" s="1">
        <f t="shared" si="8"/>
        <v>21.63</v>
      </c>
      <c r="D301" s="1">
        <v>13.200000000000001</v>
      </c>
      <c r="E301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301" s="1">
        <f t="shared" si="9"/>
        <v>79.2</v>
      </c>
      <c r="G301" s="1">
        <v>13.200000000000001</v>
      </c>
      <c r="H301">
        <v>12</v>
      </c>
      <c r="I301" t="s">
        <v>1136</v>
      </c>
      <c r="J301" s="1">
        <f>Tabela1[[#This Row],[ESTOQUE_INICIAL]]*Tabela1[[#This Row],[CUSTO_UNITARIO_M-1]]+Tabela1[[#This Row],[ABASTECIMENTO]]*Tabela1[[#This Row],[CUSTO_UNITARIO_M0]]</f>
        <v>966.24</v>
      </c>
      <c r="K301" s="1">
        <f>_xlfn.XLOOKUP(A301,MEDIDAS!A:A,MEDIDAS!B:B,"0",0)*5</f>
        <v>2</v>
      </c>
      <c r="L301" s="1">
        <f>SUM(K301,(_xlfn.XLOOKUP(A301,MEDIDAS!A:A,MEDIDAS!B:B,"0",0)*5))</f>
        <v>4</v>
      </c>
      <c r="M301" s="1" t="str">
        <f>IF(F301&gt;=SUM(L301,_xlfn.XLOOKUP(A301,'ESTOQUE SETEMBRO'!A:A,'ESTOQUE SETEMBRO'!F:F,,0))/2*1.2,"OVER",IF(F301&lt;=SUM(L301,_xlfn.XLOOKUP(A301,'ESTOQUE SETEMBRO'!A:A,'ESTOQUE SETEMBRO'!F:F,,0))/2*1.1,"IDEAL","OUT"))</f>
        <v>OVER</v>
      </c>
      <c r="N301" t="str">
        <f>IF('ESTOQUE SETEMBRO'!$E301&gt;=0,"setembro","sem abastecimento")</f>
        <v>setembro</v>
      </c>
      <c r="O301" s="15">
        <v>45536</v>
      </c>
    </row>
    <row r="302" spans="1:15">
      <c r="A302" s="5" t="s">
        <v>302</v>
      </c>
      <c r="B302" s="6" t="s">
        <v>1168</v>
      </c>
      <c r="C302" s="1">
        <f t="shared" si="8"/>
        <v>21.63</v>
      </c>
      <c r="D302" s="1">
        <v>18.700000000000003</v>
      </c>
      <c r="E302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302" s="1">
        <f t="shared" si="9"/>
        <v>112.20000000000002</v>
      </c>
      <c r="G302" s="1">
        <v>8.8000000000000007</v>
      </c>
      <c r="H302">
        <v>8</v>
      </c>
      <c r="I302" t="s">
        <v>1142</v>
      </c>
      <c r="J302" s="1">
        <f>Tabela1[[#This Row],[ESTOQUE_INICIAL]]*Tabela1[[#This Row],[CUSTO_UNITARIO_M-1]]+Tabela1[[#This Row],[ABASTECIMENTO]]*Tabela1[[#This Row],[CUSTO_UNITARIO_M0]]</f>
        <v>912.56000000000017</v>
      </c>
      <c r="K302" s="1">
        <f>_xlfn.XLOOKUP(A302,MEDIDAS!A:A,MEDIDAS!B:B,"0",0)*5</f>
        <v>2.833333333333333</v>
      </c>
      <c r="L302" s="1">
        <f>SUM(K302,(_xlfn.XLOOKUP(A302,MEDIDAS!A:A,MEDIDAS!B:B,"0",0)*5))</f>
        <v>5.6666666666666661</v>
      </c>
      <c r="M302" s="1" t="str">
        <f>IF(F302&gt;=SUM(L302,_xlfn.XLOOKUP(A302,'ESTOQUE SETEMBRO'!A:A,'ESTOQUE SETEMBRO'!F:F,,0))/2*1.2,"OVER",IF(F302&lt;=SUM(L302,_xlfn.XLOOKUP(A302,'ESTOQUE SETEMBRO'!A:A,'ESTOQUE SETEMBRO'!F:F,,0))/2*1.1,"IDEAL","OUT"))</f>
        <v>OVER</v>
      </c>
      <c r="N302" t="str">
        <f>IF('ESTOQUE SETEMBRO'!$E302&gt;=0,"setembro","sem abastecimento")</f>
        <v>setembro</v>
      </c>
      <c r="O302" s="15">
        <v>45536</v>
      </c>
    </row>
    <row r="303" spans="1:15">
      <c r="A303" s="5" t="s">
        <v>303</v>
      </c>
      <c r="B303" s="6" t="s">
        <v>1168</v>
      </c>
      <c r="C303" s="1">
        <f t="shared" si="8"/>
        <v>21.63</v>
      </c>
      <c r="D303" s="1">
        <v>33</v>
      </c>
      <c r="E303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303" s="1">
        <f t="shared" si="9"/>
        <v>198</v>
      </c>
      <c r="G303" s="1">
        <v>8.8000000000000007</v>
      </c>
      <c r="H303">
        <v>8</v>
      </c>
      <c r="I303" t="s">
        <v>1142</v>
      </c>
      <c r="J303" s="1">
        <f>Tabela1[[#This Row],[ESTOQUE_INICIAL]]*Tabela1[[#This Row],[CUSTO_UNITARIO_M-1]]+Tabela1[[#This Row],[ABASTECIMENTO]]*Tabela1[[#This Row],[CUSTO_UNITARIO_M0]]</f>
        <v>1610.4</v>
      </c>
      <c r="K303" s="1">
        <f>_xlfn.XLOOKUP(A303,MEDIDAS!A:A,MEDIDAS!B:B,"0",0)*5</f>
        <v>5</v>
      </c>
      <c r="L303" s="1">
        <f>SUM(K303,(_xlfn.XLOOKUP(A303,MEDIDAS!A:A,MEDIDAS!B:B,"0",0)*5))</f>
        <v>10</v>
      </c>
      <c r="M303" s="1" t="str">
        <f>IF(F303&gt;=SUM(L303,_xlfn.XLOOKUP(A303,'ESTOQUE SETEMBRO'!A:A,'ESTOQUE SETEMBRO'!F:F,,0))/2*1.2,"OVER",IF(F303&lt;=SUM(L303,_xlfn.XLOOKUP(A303,'ESTOQUE SETEMBRO'!A:A,'ESTOQUE SETEMBRO'!F:F,,0))/2*1.1,"IDEAL","OUT"))</f>
        <v>OVER</v>
      </c>
      <c r="N303" t="str">
        <f>IF('ESTOQUE SETEMBRO'!$E303&gt;=0,"setembro","sem abastecimento")</f>
        <v>setembro</v>
      </c>
      <c r="O303" s="15">
        <v>45536</v>
      </c>
    </row>
    <row r="304" spans="1:15">
      <c r="A304" s="5" t="s">
        <v>304</v>
      </c>
      <c r="B304" s="6" t="s">
        <v>1168</v>
      </c>
      <c r="C304" s="1">
        <f t="shared" si="8"/>
        <v>21.63</v>
      </c>
      <c r="D304" s="1">
        <v>14.3</v>
      </c>
      <c r="E304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304" s="1">
        <f t="shared" si="9"/>
        <v>85.8</v>
      </c>
      <c r="G304" s="1">
        <v>8.8000000000000007</v>
      </c>
      <c r="H304">
        <v>8</v>
      </c>
      <c r="I304" t="s">
        <v>1142</v>
      </c>
      <c r="J304" s="1">
        <f>Tabela1[[#This Row],[ESTOQUE_INICIAL]]*Tabela1[[#This Row],[CUSTO_UNITARIO_M-1]]+Tabela1[[#This Row],[ABASTECIMENTO]]*Tabela1[[#This Row],[CUSTO_UNITARIO_M0]]</f>
        <v>697.84</v>
      </c>
      <c r="K304" s="1">
        <f>_xlfn.XLOOKUP(A304,MEDIDAS!A:A,MEDIDAS!B:B,"0",0)*5</f>
        <v>2.166666666666667</v>
      </c>
      <c r="L304" s="1">
        <f>SUM(K304,(_xlfn.XLOOKUP(A304,MEDIDAS!A:A,MEDIDAS!B:B,"0",0)*5))</f>
        <v>4.3333333333333339</v>
      </c>
      <c r="M304" s="1" t="str">
        <f>IF(F304&gt;=SUM(L304,_xlfn.XLOOKUP(A304,'ESTOQUE SETEMBRO'!A:A,'ESTOQUE SETEMBRO'!F:F,,0))/2*1.2,"OVER",IF(F304&lt;=SUM(L304,_xlfn.XLOOKUP(A304,'ESTOQUE SETEMBRO'!A:A,'ESTOQUE SETEMBRO'!F:F,,0))/2*1.1,"IDEAL","OUT"))</f>
        <v>OVER</v>
      </c>
      <c r="N304" t="str">
        <f>IF('ESTOQUE SETEMBRO'!$E304&gt;=0,"setembro","sem abastecimento")</f>
        <v>setembro</v>
      </c>
      <c r="O304" s="15">
        <v>45536</v>
      </c>
    </row>
    <row r="305" spans="1:15">
      <c r="A305" s="5" t="s">
        <v>305</v>
      </c>
      <c r="B305" s="6" t="s">
        <v>1168</v>
      </c>
      <c r="C305" s="1">
        <f t="shared" si="8"/>
        <v>21.63</v>
      </c>
      <c r="D305" s="1">
        <v>34.1</v>
      </c>
      <c r="E305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305" s="1">
        <f t="shared" si="9"/>
        <v>204.6</v>
      </c>
      <c r="G305" s="1">
        <v>8.8000000000000007</v>
      </c>
      <c r="H305">
        <v>8</v>
      </c>
      <c r="I305" t="s">
        <v>1142</v>
      </c>
      <c r="J305" s="1">
        <f>Tabela1[[#This Row],[ESTOQUE_INICIAL]]*Tabela1[[#This Row],[CUSTO_UNITARIO_M-1]]+Tabela1[[#This Row],[ABASTECIMENTO]]*Tabela1[[#This Row],[CUSTO_UNITARIO_M0]]</f>
        <v>1664.08</v>
      </c>
      <c r="K305" s="1">
        <f>_xlfn.XLOOKUP(A305,MEDIDAS!A:A,MEDIDAS!B:B,"0",0)*5</f>
        <v>5.166666666666667</v>
      </c>
      <c r="L305" s="1">
        <f>SUM(K305,(_xlfn.XLOOKUP(A305,MEDIDAS!A:A,MEDIDAS!B:B,"0",0)*5))</f>
        <v>10.333333333333334</v>
      </c>
      <c r="M305" s="1" t="str">
        <f>IF(F305&gt;=SUM(L305,_xlfn.XLOOKUP(A305,'ESTOQUE SETEMBRO'!A:A,'ESTOQUE SETEMBRO'!F:F,,0))/2*1.2,"OVER",IF(F305&lt;=SUM(L305,_xlfn.XLOOKUP(A305,'ESTOQUE SETEMBRO'!A:A,'ESTOQUE SETEMBRO'!F:F,,0))/2*1.1,"IDEAL","OUT"))</f>
        <v>OVER</v>
      </c>
      <c r="N305" t="str">
        <f>IF('ESTOQUE SETEMBRO'!$E305&gt;=0,"setembro","sem abastecimento")</f>
        <v>setembro</v>
      </c>
      <c r="O305" s="15">
        <v>45536</v>
      </c>
    </row>
    <row r="306" spans="1:15">
      <c r="A306" s="5" t="s">
        <v>306</v>
      </c>
      <c r="B306" s="6" t="s">
        <v>1168</v>
      </c>
      <c r="C306" s="1">
        <f t="shared" si="8"/>
        <v>21.63</v>
      </c>
      <c r="D306" s="1">
        <v>29.700000000000003</v>
      </c>
      <c r="E306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306" s="1">
        <f t="shared" si="9"/>
        <v>178.2</v>
      </c>
      <c r="G306" s="1">
        <v>8.8000000000000007</v>
      </c>
      <c r="H306">
        <v>8</v>
      </c>
      <c r="I306" t="s">
        <v>1142</v>
      </c>
      <c r="J306" s="1">
        <f>Tabela1[[#This Row],[ESTOQUE_INICIAL]]*Tabela1[[#This Row],[CUSTO_UNITARIO_M-1]]+Tabela1[[#This Row],[ABASTECIMENTO]]*Tabela1[[#This Row],[CUSTO_UNITARIO_M0]]</f>
        <v>1449.3600000000001</v>
      </c>
      <c r="K306" s="1">
        <f>_xlfn.XLOOKUP(A306,MEDIDAS!A:A,MEDIDAS!B:B,"0",0)*5</f>
        <v>4.5</v>
      </c>
      <c r="L306" s="1">
        <f>SUM(K306,(_xlfn.XLOOKUP(A306,MEDIDAS!A:A,MEDIDAS!B:B,"0",0)*5))</f>
        <v>9</v>
      </c>
      <c r="M306" s="1" t="str">
        <f>IF(F306&gt;=SUM(L306,_xlfn.XLOOKUP(A306,'ESTOQUE SETEMBRO'!A:A,'ESTOQUE SETEMBRO'!F:F,,0))/2*1.2,"OVER",IF(F306&lt;=SUM(L306,_xlfn.XLOOKUP(A306,'ESTOQUE SETEMBRO'!A:A,'ESTOQUE SETEMBRO'!F:F,,0))/2*1.1,"IDEAL","OUT"))</f>
        <v>OVER</v>
      </c>
      <c r="N306" t="str">
        <f>IF('ESTOQUE SETEMBRO'!$E306&gt;=0,"setembro","sem abastecimento")</f>
        <v>setembro</v>
      </c>
      <c r="O306" s="15">
        <v>45536</v>
      </c>
    </row>
    <row r="307" spans="1:15">
      <c r="A307" s="5" t="s">
        <v>341</v>
      </c>
      <c r="B307" s="6" t="s">
        <v>1168</v>
      </c>
      <c r="C307" s="1">
        <f t="shared" si="8"/>
        <v>21.63</v>
      </c>
      <c r="D307" s="1">
        <v>0</v>
      </c>
      <c r="E30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307" s="1">
        <f t="shared" si="9"/>
        <v>150</v>
      </c>
      <c r="G307" s="1">
        <v>8.8000000000000007</v>
      </c>
      <c r="H307">
        <v>8</v>
      </c>
      <c r="I307" t="s">
        <v>1142</v>
      </c>
      <c r="J307" s="1">
        <f>Tabela1[[#This Row],[ESTOQUE_INICIAL]]*Tabela1[[#This Row],[CUSTO_UNITARIO_M-1]]+Tabela1[[#This Row],[ABASTECIMENTO]]*Tabela1[[#This Row],[CUSTO_UNITARIO_M0]]</f>
        <v>1200</v>
      </c>
      <c r="K307" s="1">
        <f>_xlfn.XLOOKUP(A307,MEDIDAS!A:A,MEDIDAS!B:B,"0",0)*5</f>
        <v>0</v>
      </c>
      <c r="L307" s="1">
        <f>SUM(K307,(_xlfn.XLOOKUP(A307,MEDIDAS!A:A,MEDIDAS!B:B,"0",0)*5))</f>
        <v>0</v>
      </c>
      <c r="M307" s="1" t="str">
        <f>IF(F307&gt;=SUM(L307,_xlfn.XLOOKUP(A307,'ESTOQUE SETEMBRO'!A:A,'ESTOQUE SETEMBRO'!F:F,,0))/2*1.2,"OVER",IF(F307&lt;=SUM(L307,_xlfn.XLOOKUP(A307,'ESTOQUE SETEMBRO'!A:A,'ESTOQUE SETEMBRO'!F:F,,0))/2*1.1,"IDEAL","OUT"))</f>
        <v>OVER</v>
      </c>
      <c r="N307" t="str">
        <f>IF('ESTOQUE SETEMBRO'!$E307&gt;=0,"setembro","sem abastecimento")</f>
        <v>setembro</v>
      </c>
      <c r="O307" s="15">
        <v>45536</v>
      </c>
    </row>
    <row r="308" spans="1:15">
      <c r="A308" s="5" t="s">
        <v>307</v>
      </c>
      <c r="B308" s="6" t="s">
        <v>1168</v>
      </c>
      <c r="C308" s="1">
        <f t="shared" si="8"/>
        <v>21.63</v>
      </c>
      <c r="D308" s="1">
        <v>36.300000000000004</v>
      </c>
      <c r="E308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308" s="1">
        <f t="shared" si="9"/>
        <v>217.80000000000004</v>
      </c>
      <c r="G308" s="1">
        <v>8.8000000000000007</v>
      </c>
      <c r="H308">
        <v>8</v>
      </c>
      <c r="I308" t="s">
        <v>1142</v>
      </c>
      <c r="J308" s="1">
        <f>Tabela1[[#This Row],[ESTOQUE_INICIAL]]*Tabela1[[#This Row],[CUSTO_UNITARIO_M-1]]+Tabela1[[#This Row],[ABASTECIMENTO]]*Tabela1[[#This Row],[CUSTO_UNITARIO_M0]]</f>
        <v>1771.4400000000003</v>
      </c>
      <c r="K308" s="1">
        <f>_xlfn.XLOOKUP(A308,MEDIDAS!A:A,MEDIDAS!B:B,"0",0)*5</f>
        <v>5.5</v>
      </c>
      <c r="L308" s="1">
        <f>SUM(K308,(_xlfn.XLOOKUP(A308,MEDIDAS!A:A,MEDIDAS!B:B,"0",0)*5))</f>
        <v>11</v>
      </c>
      <c r="M308" s="1" t="str">
        <f>IF(F308&gt;=SUM(L308,_xlfn.XLOOKUP(A308,'ESTOQUE SETEMBRO'!A:A,'ESTOQUE SETEMBRO'!F:F,,0))/2*1.2,"OVER",IF(F308&lt;=SUM(L308,_xlfn.XLOOKUP(A308,'ESTOQUE SETEMBRO'!A:A,'ESTOQUE SETEMBRO'!F:F,,0))/2*1.1,"IDEAL","OUT"))</f>
        <v>OVER</v>
      </c>
      <c r="N308" t="str">
        <f>IF('ESTOQUE SETEMBRO'!$E308&gt;=0,"setembro","sem abastecimento")</f>
        <v>setembro</v>
      </c>
      <c r="O308" s="15">
        <v>45536</v>
      </c>
    </row>
    <row r="309" spans="1:15">
      <c r="A309" s="5" t="s">
        <v>309</v>
      </c>
      <c r="B309" s="6" t="s">
        <v>1168</v>
      </c>
      <c r="C309" s="1">
        <f t="shared" si="8"/>
        <v>21.63</v>
      </c>
      <c r="D309" s="1">
        <v>17.600000000000001</v>
      </c>
      <c r="E309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309" s="1">
        <f t="shared" si="9"/>
        <v>105.6</v>
      </c>
      <c r="G309" s="1">
        <v>8.8000000000000007</v>
      </c>
      <c r="H309">
        <v>8</v>
      </c>
      <c r="I309" t="s">
        <v>1142</v>
      </c>
      <c r="J309" s="1">
        <f>Tabela1[[#This Row],[ESTOQUE_INICIAL]]*Tabela1[[#This Row],[CUSTO_UNITARIO_M-1]]+Tabela1[[#This Row],[ABASTECIMENTO]]*Tabela1[[#This Row],[CUSTO_UNITARIO_M0]]</f>
        <v>858.88</v>
      </c>
      <c r="K309" s="1">
        <f>_xlfn.XLOOKUP(A309,MEDIDAS!A:A,MEDIDAS!B:B,"0",0)*5</f>
        <v>2.6666666666666665</v>
      </c>
      <c r="L309" s="1">
        <f>SUM(K309,(_xlfn.XLOOKUP(A309,MEDIDAS!A:A,MEDIDAS!B:B,"0",0)*5))</f>
        <v>5.333333333333333</v>
      </c>
      <c r="M309" s="1" t="str">
        <f>IF(F309&gt;=SUM(L309,_xlfn.XLOOKUP(A309,'ESTOQUE SETEMBRO'!A:A,'ESTOQUE SETEMBRO'!F:F,,0))/2*1.2,"OVER",IF(F309&lt;=SUM(L309,_xlfn.XLOOKUP(A309,'ESTOQUE SETEMBRO'!A:A,'ESTOQUE SETEMBRO'!F:F,,0))/2*1.1,"IDEAL","OUT"))</f>
        <v>OVER</v>
      </c>
      <c r="N309" t="str">
        <f>IF('ESTOQUE SETEMBRO'!$E309&gt;=0,"setembro","sem abastecimento")</f>
        <v>setembro</v>
      </c>
      <c r="O309" s="15">
        <v>45536</v>
      </c>
    </row>
    <row r="310" spans="1:15">
      <c r="A310" s="5" t="s">
        <v>310</v>
      </c>
      <c r="B310" s="6" t="s">
        <v>1168</v>
      </c>
      <c r="C310" s="1">
        <f t="shared" si="8"/>
        <v>21.63</v>
      </c>
      <c r="D310" s="1">
        <v>14.3</v>
      </c>
      <c r="E310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310" s="1">
        <f t="shared" si="9"/>
        <v>85.8</v>
      </c>
      <c r="G310" s="1">
        <v>8.8000000000000007</v>
      </c>
      <c r="H310">
        <v>8</v>
      </c>
      <c r="I310" t="s">
        <v>1142</v>
      </c>
      <c r="J310" s="1">
        <f>Tabela1[[#This Row],[ESTOQUE_INICIAL]]*Tabela1[[#This Row],[CUSTO_UNITARIO_M-1]]+Tabela1[[#This Row],[ABASTECIMENTO]]*Tabela1[[#This Row],[CUSTO_UNITARIO_M0]]</f>
        <v>697.84</v>
      </c>
      <c r="K310" s="1">
        <f>_xlfn.XLOOKUP(A310,MEDIDAS!A:A,MEDIDAS!B:B,"0",0)*5</f>
        <v>2.166666666666667</v>
      </c>
      <c r="L310" s="1">
        <f>SUM(K310,(_xlfn.XLOOKUP(A310,MEDIDAS!A:A,MEDIDAS!B:B,"0",0)*5))</f>
        <v>4.3333333333333339</v>
      </c>
      <c r="M310" s="1" t="str">
        <f>IF(F310&gt;=SUM(L310,_xlfn.XLOOKUP(A310,'ESTOQUE SETEMBRO'!A:A,'ESTOQUE SETEMBRO'!F:F,,0))/2*1.2,"OVER",IF(F310&lt;=SUM(L310,_xlfn.XLOOKUP(A310,'ESTOQUE SETEMBRO'!A:A,'ESTOQUE SETEMBRO'!F:F,,0))/2*1.1,"IDEAL","OUT"))</f>
        <v>OVER</v>
      </c>
      <c r="N310" t="str">
        <f>IF('ESTOQUE SETEMBRO'!$E310&gt;=0,"setembro","sem abastecimento")</f>
        <v>setembro</v>
      </c>
      <c r="O310" s="15">
        <v>45536</v>
      </c>
    </row>
    <row r="311" spans="1:15">
      <c r="A311" s="5" t="s">
        <v>311</v>
      </c>
      <c r="B311" s="6" t="s">
        <v>1168</v>
      </c>
      <c r="C311" s="1">
        <f t="shared" si="8"/>
        <v>21.63</v>
      </c>
      <c r="D311" s="1">
        <v>31.900000000000002</v>
      </c>
      <c r="E311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311" s="1">
        <f t="shared" si="9"/>
        <v>191.4</v>
      </c>
      <c r="G311" s="1">
        <v>8.8000000000000007</v>
      </c>
      <c r="H311">
        <v>8</v>
      </c>
      <c r="I311" t="s">
        <v>1142</v>
      </c>
      <c r="J311" s="1">
        <f>Tabela1[[#This Row],[ESTOQUE_INICIAL]]*Tabela1[[#This Row],[CUSTO_UNITARIO_M-1]]+Tabela1[[#This Row],[ABASTECIMENTO]]*Tabela1[[#This Row],[CUSTO_UNITARIO_M0]]</f>
        <v>1556.72</v>
      </c>
      <c r="K311" s="1">
        <f>_xlfn.XLOOKUP(A311,MEDIDAS!A:A,MEDIDAS!B:B,"0",0)*5</f>
        <v>4.833333333333333</v>
      </c>
      <c r="L311" s="1">
        <f>SUM(K311,(_xlfn.XLOOKUP(A311,MEDIDAS!A:A,MEDIDAS!B:B,"0",0)*5))</f>
        <v>9.6666666666666661</v>
      </c>
      <c r="M311" s="1" t="str">
        <f>IF(F311&gt;=SUM(L311,_xlfn.XLOOKUP(A311,'ESTOQUE SETEMBRO'!A:A,'ESTOQUE SETEMBRO'!F:F,,0))/2*1.2,"OVER",IF(F311&lt;=SUM(L311,_xlfn.XLOOKUP(A311,'ESTOQUE SETEMBRO'!A:A,'ESTOQUE SETEMBRO'!F:F,,0))/2*1.1,"IDEAL","OUT"))</f>
        <v>OVER</v>
      </c>
      <c r="N311" t="str">
        <f>IF('ESTOQUE SETEMBRO'!$E311&gt;=0,"setembro","sem abastecimento")</f>
        <v>setembro</v>
      </c>
      <c r="O311" s="15">
        <v>45536</v>
      </c>
    </row>
    <row r="312" spans="1:15">
      <c r="A312" s="5" t="s">
        <v>312</v>
      </c>
      <c r="B312" s="6" t="s">
        <v>1169</v>
      </c>
      <c r="C312" s="1">
        <f t="shared" si="8"/>
        <v>21.63</v>
      </c>
      <c r="D312" s="1">
        <v>11</v>
      </c>
      <c r="E312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312" s="1">
        <f t="shared" si="9"/>
        <v>66</v>
      </c>
      <c r="G312" s="1">
        <v>66</v>
      </c>
      <c r="H312">
        <v>60</v>
      </c>
      <c r="I312" t="s">
        <v>1128</v>
      </c>
      <c r="J312" s="1">
        <f>Tabela1[[#This Row],[ESTOQUE_INICIAL]]*Tabela1[[#This Row],[CUSTO_UNITARIO_M-1]]+Tabela1[[#This Row],[ABASTECIMENTO]]*Tabela1[[#This Row],[CUSTO_UNITARIO_M0]]</f>
        <v>4026</v>
      </c>
      <c r="K312" s="1">
        <f>_xlfn.XLOOKUP(A312,MEDIDAS!A:A,MEDIDAS!B:B,"0",0)*5</f>
        <v>1.6666666666666665</v>
      </c>
      <c r="L312" s="1">
        <f>SUM(K312,(_xlfn.XLOOKUP(A312,MEDIDAS!A:A,MEDIDAS!B:B,"0",0)*5))</f>
        <v>3.333333333333333</v>
      </c>
      <c r="M312" s="1" t="str">
        <f>IF(F312&gt;=SUM(L312,_xlfn.XLOOKUP(A312,'ESTOQUE SETEMBRO'!A:A,'ESTOQUE SETEMBRO'!F:F,,0))/2*1.2,"OVER",IF(F312&lt;=SUM(L312,_xlfn.XLOOKUP(A312,'ESTOQUE SETEMBRO'!A:A,'ESTOQUE SETEMBRO'!F:F,,0))/2*1.1,"IDEAL","OUT"))</f>
        <v>OVER</v>
      </c>
      <c r="N312" t="str">
        <f>IF('ESTOQUE SETEMBRO'!$E312&gt;=0,"setembro","sem abastecimento")</f>
        <v>setembro</v>
      </c>
      <c r="O312" s="15">
        <v>45536</v>
      </c>
    </row>
    <row r="313" spans="1:15">
      <c r="A313" s="5" t="s">
        <v>313</v>
      </c>
      <c r="B313" s="6" t="s">
        <v>1169</v>
      </c>
      <c r="C313" s="1">
        <f t="shared" si="8"/>
        <v>21.63</v>
      </c>
      <c r="D313" s="1">
        <v>51.7</v>
      </c>
      <c r="E313" s="1">
        <f>IF(Tabela1[[#This Row],[ESTOQUE_INICIAL]]&gt;=150,Tabela1[[#This Row],[ESTOQUE_INICIAL]]*0,IF(Tabela1[[#This Row],[ESTOQUE_INICIAL]]=0,SUM(Tabela1[[#This Row],[ESTOQUE_INICIAL]],150),Tabela1[[#This Row],[ESTOQUE_INICIAL]]*5))</f>
        <v>258.5</v>
      </c>
      <c r="F313" s="1">
        <f t="shared" si="9"/>
        <v>310.2</v>
      </c>
      <c r="G313" s="1">
        <v>66</v>
      </c>
      <c r="H313">
        <v>60</v>
      </c>
      <c r="I313" t="s">
        <v>1128</v>
      </c>
      <c r="J313" s="1">
        <f>Tabela1[[#This Row],[ESTOQUE_INICIAL]]*Tabela1[[#This Row],[CUSTO_UNITARIO_M-1]]+Tabela1[[#This Row],[ABASTECIMENTO]]*Tabela1[[#This Row],[CUSTO_UNITARIO_M0]]</f>
        <v>18922.2</v>
      </c>
      <c r="K313" s="1">
        <f>_xlfn.XLOOKUP(A313,MEDIDAS!A:A,MEDIDAS!B:B,"0",0)*5</f>
        <v>7.833333333333333</v>
      </c>
      <c r="L313" s="1">
        <f>SUM(K313,(_xlfn.XLOOKUP(A313,MEDIDAS!A:A,MEDIDAS!B:B,"0",0)*5))</f>
        <v>15.666666666666666</v>
      </c>
      <c r="M313" s="1" t="str">
        <f>IF(F313&gt;=SUM(L313,_xlfn.XLOOKUP(A313,'ESTOQUE SETEMBRO'!A:A,'ESTOQUE SETEMBRO'!F:F,,0))/2*1.2,"OVER",IF(F313&lt;=SUM(L313,_xlfn.XLOOKUP(A313,'ESTOQUE SETEMBRO'!A:A,'ESTOQUE SETEMBRO'!F:F,,0))/2*1.1,"IDEAL","OUT"))</f>
        <v>OVER</v>
      </c>
      <c r="N313" t="str">
        <f>IF('ESTOQUE SETEMBRO'!$E313&gt;=0,"setembro","sem abastecimento")</f>
        <v>setembro</v>
      </c>
      <c r="O313" s="15">
        <v>45536</v>
      </c>
    </row>
    <row r="314" spans="1:15">
      <c r="A314" s="5" t="s">
        <v>314</v>
      </c>
      <c r="B314" s="6" t="s">
        <v>1169</v>
      </c>
      <c r="C314" s="1">
        <f t="shared" si="8"/>
        <v>21.63</v>
      </c>
      <c r="D314" s="1">
        <v>31.900000000000002</v>
      </c>
      <c r="E314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314" s="1">
        <f t="shared" si="9"/>
        <v>191.4</v>
      </c>
      <c r="G314" s="1">
        <v>66</v>
      </c>
      <c r="H314">
        <v>60</v>
      </c>
      <c r="I314" t="s">
        <v>1128</v>
      </c>
      <c r="J314" s="1">
        <f>Tabela1[[#This Row],[ESTOQUE_INICIAL]]*Tabela1[[#This Row],[CUSTO_UNITARIO_M-1]]+Tabela1[[#This Row],[ABASTECIMENTO]]*Tabela1[[#This Row],[CUSTO_UNITARIO_M0]]</f>
        <v>11675.4</v>
      </c>
      <c r="K314" s="1">
        <f>_xlfn.XLOOKUP(A314,MEDIDAS!A:A,MEDIDAS!B:B,"0",0)*5</f>
        <v>4.833333333333333</v>
      </c>
      <c r="L314" s="1">
        <f>SUM(K314,(_xlfn.XLOOKUP(A314,MEDIDAS!A:A,MEDIDAS!B:B,"0",0)*5))</f>
        <v>9.6666666666666661</v>
      </c>
      <c r="M314" s="1" t="str">
        <f>IF(F314&gt;=SUM(L314,_xlfn.XLOOKUP(A314,'ESTOQUE SETEMBRO'!A:A,'ESTOQUE SETEMBRO'!F:F,,0))/2*1.2,"OVER",IF(F314&lt;=SUM(L314,_xlfn.XLOOKUP(A314,'ESTOQUE SETEMBRO'!A:A,'ESTOQUE SETEMBRO'!F:F,,0))/2*1.1,"IDEAL","OUT"))</f>
        <v>OVER</v>
      </c>
      <c r="N314" t="str">
        <f>IF('ESTOQUE SETEMBRO'!$E314&gt;=0,"setembro","sem abastecimento")</f>
        <v>setembro</v>
      </c>
      <c r="O314" s="15">
        <v>45536</v>
      </c>
    </row>
    <row r="315" spans="1:15">
      <c r="A315" s="5" t="s">
        <v>315</v>
      </c>
      <c r="B315" s="6" t="s">
        <v>1169</v>
      </c>
      <c r="C315" s="1">
        <f t="shared" si="8"/>
        <v>21.63</v>
      </c>
      <c r="D315" s="1">
        <v>14.3</v>
      </c>
      <c r="E315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315" s="1">
        <f t="shared" si="9"/>
        <v>85.8</v>
      </c>
      <c r="G315" s="1">
        <v>66</v>
      </c>
      <c r="H315">
        <v>60</v>
      </c>
      <c r="I315" t="s">
        <v>1128</v>
      </c>
      <c r="J315" s="1">
        <f>Tabela1[[#This Row],[ESTOQUE_INICIAL]]*Tabela1[[#This Row],[CUSTO_UNITARIO_M-1]]+Tabela1[[#This Row],[ABASTECIMENTO]]*Tabela1[[#This Row],[CUSTO_UNITARIO_M0]]</f>
        <v>5233.8</v>
      </c>
      <c r="K315" s="1">
        <f>_xlfn.XLOOKUP(A315,MEDIDAS!A:A,MEDIDAS!B:B,"0",0)*5</f>
        <v>2.166666666666667</v>
      </c>
      <c r="L315" s="1">
        <f>SUM(K315,(_xlfn.XLOOKUP(A315,MEDIDAS!A:A,MEDIDAS!B:B,"0",0)*5))</f>
        <v>4.3333333333333339</v>
      </c>
      <c r="M315" s="1" t="str">
        <f>IF(F315&gt;=SUM(L315,_xlfn.XLOOKUP(A315,'ESTOQUE SETEMBRO'!A:A,'ESTOQUE SETEMBRO'!F:F,,0))/2*1.2,"OVER",IF(F315&lt;=SUM(L315,_xlfn.XLOOKUP(A315,'ESTOQUE SETEMBRO'!A:A,'ESTOQUE SETEMBRO'!F:F,,0))/2*1.1,"IDEAL","OUT"))</f>
        <v>OVER</v>
      </c>
      <c r="N315" t="str">
        <f>IF('ESTOQUE SETEMBRO'!$E315&gt;=0,"setembro","sem abastecimento")</f>
        <v>setembro</v>
      </c>
      <c r="O315" s="15">
        <v>45536</v>
      </c>
    </row>
    <row r="316" spans="1:15">
      <c r="A316" s="5" t="s">
        <v>316</v>
      </c>
      <c r="B316" s="6" t="s">
        <v>1169</v>
      </c>
      <c r="C316" s="1">
        <f t="shared" si="8"/>
        <v>21.63</v>
      </c>
      <c r="D316" s="1">
        <v>25.3</v>
      </c>
      <c r="E316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316" s="1">
        <f t="shared" si="9"/>
        <v>151.80000000000001</v>
      </c>
      <c r="G316" s="1">
        <v>66</v>
      </c>
      <c r="H316">
        <v>60</v>
      </c>
      <c r="I316" t="s">
        <v>1128</v>
      </c>
      <c r="J316" s="1">
        <f>Tabela1[[#This Row],[ESTOQUE_INICIAL]]*Tabela1[[#This Row],[CUSTO_UNITARIO_M-1]]+Tabela1[[#This Row],[ABASTECIMENTO]]*Tabela1[[#This Row],[CUSTO_UNITARIO_M0]]</f>
        <v>9259.7999999999993</v>
      </c>
      <c r="K316" s="1">
        <f>_xlfn.XLOOKUP(A316,MEDIDAS!A:A,MEDIDAS!B:B,"0",0)*5</f>
        <v>3.8333333333333335</v>
      </c>
      <c r="L316" s="1">
        <f>SUM(K316,(_xlfn.XLOOKUP(A316,MEDIDAS!A:A,MEDIDAS!B:B,"0",0)*5))</f>
        <v>7.666666666666667</v>
      </c>
      <c r="M316" s="1" t="str">
        <f>IF(F316&gt;=SUM(L316,_xlfn.XLOOKUP(A316,'ESTOQUE SETEMBRO'!A:A,'ESTOQUE SETEMBRO'!F:F,,0))/2*1.2,"OVER",IF(F316&lt;=SUM(L316,_xlfn.XLOOKUP(A316,'ESTOQUE SETEMBRO'!A:A,'ESTOQUE SETEMBRO'!F:F,,0))/2*1.1,"IDEAL","OUT"))</f>
        <v>OVER</v>
      </c>
      <c r="N316" t="str">
        <f>IF('ESTOQUE SETEMBRO'!$E316&gt;=0,"setembro","sem abastecimento")</f>
        <v>setembro</v>
      </c>
      <c r="O316" s="15">
        <v>45536</v>
      </c>
    </row>
    <row r="317" spans="1:15">
      <c r="A317" s="5" t="s">
        <v>352</v>
      </c>
      <c r="B317" s="6" t="s">
        <v>1169</v>
      </c>
      <c r="C317" s="1">
        <f t="shared" si="8"/>
        <v>21.63</v>
      </c>
      <c r="D317" s="1">
        <v>0</v>
      </c>
      <c r="E317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317" s="1">
        <f t="shared" si="9"/>
        <v>150</v>
      </c>
      <c r="G317" s="1">
        <v>66</v>
      </c>
      <c r="H317">
        <v>60</v>
      </c>
      <c r="I317" t="s">
        <v>1128</v>
      </c>
      <c r="J317" s="1">
        <f>Tabela1[[#This Row],[ESTOQUE_INICIAL]]*Tabela1[[#This Row],[CUSTO_UNITARIO_M-1]]+Tabela1[[#This Row],[ABASTECIMENTO]]*Tabela1[[#This Row],[CUSTO_UNITARIO_M0]]</f>
        <v>9000</v>
      </c>
      <c r="K317" s="1">
        <f>_xlfn.XLOOKUP(A317,MEDIDAS!A:A,MEDIDAS!B:B,"0",0)*5</f>
        <v>0</v>
      </c>
      <c r="L317" s="1">
        <f>SUM(K317,(_xlfn.XLOOKUP(A317,MEDIDAS!A:A,MEDIDAS!B:B,"0",0)*5))</f>
        <v>0</v>
      </c>
      <c r="M317" s="1" t="str">
        <f>IF(F317&gt;=SUM(L317,_xlfn.XLOOKUP(A317,'ESTOQUE SETEMBRO'!A:A,'ESTOQUE SETEMBRO'!F:F,,0))/2*1.2,"OVER",IF(F317&lt;=SUM(L317,_xlfn.XLOOKUP(A317,'ESTOQUE SETEMBRO'!A:A,'ESTOQUE SETEMBRO'!F:F,,0))/2*1.1,"IDEAL","OUT"))</f>
        <v>OVER</v>
      </c>
      <c r="N317" t="str">
        <f>IF('ESTOQUE SETEMBRO'!$E317&gt;=0,"setembro","sem abastecimento")</f>
        <v>setembro</v>
      </c>
      <c r="O317" s="15">
        <v>45536</v>
      </c>
    </row>
    <row r="318" spans="1:15">
      <c r="A318" s="5" t="s">
        <v>317</v>
      </c>
      <c r="B318" s="6" t="s">
        <v>1169</v>
      </c>
      <c r="C318" s="1">
        <f t="shared" si="8"/>
        <v>21.63</v>
      </c>
      <c r="D318" s="1">
        <v>17.600000000000001</v>
      </c>
      <c r="E318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318" s="1">
        <f t="shared" si="9"/>
        <v>105.6</v>
      </c>
      <c r="G318" s="1">
        <v>66</v>
      </c>
      <c r="H318">
        <v>60</v>
      </c>
      <c r="I318" t="s">
        <v>1128</v>
      </c>
      <c r="J318" s="1">
        <f>Tabela1[[#This Row],[ESTOQUE_INICIAL]]*Tabela1[[#This Row],[CUSTO_UNITARIO_M-1]]+Tabela1[[#This Row],[ABASTECIMENTO]]*Tabela1[[#This Row],[CUSTO_UNITARIO_M0]]</f>
        <v>6441.6</v>
      </c>
      <c r="K318" s="1">
        <f>_xlfn.XLOOKUP(A318,MEDIDAS!A:A,MEDIDAS!B:B,"0",0)*5</f>
        <v>2.6666666666666665</v>
      </c>
      <c r="L318" s="1">
        <f>SUM(K318,(_xlfn.XLOOKUP(A318,MEDIDAS!A:A,MEDIDAS!B:B,"0",0)*5))</f>
        <v>5.333333333333333</v>
      </c>
      <c r="M318" s="1" t="str">
        <f>IF(F318&gt;=SUM(L318,_xlfn.XLOOKUP(A318,'ESTOQUE SETEMBRO'!A:A,'ESTOQUE SETEMBRO'!F:F,,0))/2*1.2,"OVER",IF(F318&lt;=SUM(L318,_xlfn.XLOOKUP(A318,'ESTOQUE SETEMBRO'!A:A,'ESTOQUE SETEMBRO'!F:F,,0))/2*1.1,"IDEAL","OUT"))</f>
        <v>OVER</v>
      </c>
      <c r="N318" t="str">
        <f>IF('ESTOQUE SETEMBRO'!$E318&gt;=0,"setembro","sem abastecimento")</f>
        <v>setembro</v>
      </c>
      <c r="O318" s="15">
        <v>45536</v>
      </c>
    </row>
    <row r="319" spans="1:15">
      <c r="A319" s="5" t="s">
        <v>318</v>
      </c>
      <c r="B319" s="6" t="s">
        <v>1169</v>
      </c>
      <c r="C319" s="1">
        <f t="shared" si="8"/>
        <v>21.63</v>
      </c>
      <c r="D319" s="1">
        <v>33</v>
      </c>
      <c r="E319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319" s="1">
        <f t="shared" si="9"/>
        <v>198</v>
      </c>
      <c r="G319" s="1">
        <v>66</v>
      </c>
      <c r="H319">
        <v>60</v>
      </c>
      <c r="I319" t="s">
        <v>1128</v>
      </c>
      <c r="J319" s="1">
        <f>Tabela1[[#This Row],[ESTOQUE_INICIAL]]*Tabela1[[#This Row],[CUSTO_UNITARIO_M-1]]+Tabela1[[#This Row],[ABASTECIMENTO]]*Tabela1[[#This Row],[CUSTO_UNITARIO_M0]]</f>
        <v>12078</v>
      </c>
      <c r="K319" s="1">
        <f>_xlfn.XLOOKUP(A319,MEDIDAS!A:A,MEDIDAS!B:B,"0",0)*5</f>
        <v>5</v>
      </c>
      <c r="L319" s="1">
        <f>SUM(K319,(_xlfn.XLOOKUP(A319,MEDIDAS!A:A,MEDIDAS!B:B,"0",0)*5))</f>
        <v>10</v>
      </c>
      <c r="M319" s="1" t="str">
        <f>IF(F319&gt;=SUM(L319,_xlfn.XLOOKUP(A319,'ESTOQUE SETEMBRO'!A:A,'ESTOQUE SETEMBRO'!F:F,,0))/2*1.2,"OVER",IF(F319&lt;=SUM(L319,_xlfn.XLOOKUP(A319,'ESTOQUE SETEMBRO'!A:A,'ESTOQUE SETEMBRO'!F:F,,0))/2*1.1,"IDEAL","OUT"))</f>
        <v>OVER</v>
      </c>
      <c r="N319" t="str">
        <f>IF('ESTOQUE SETEMBRO'!$E319&gt;=0,"setembro","sem abastecimento")</f>
        <v>setembro</v>
      </c>
      <c r="O319" s="15">
        <v>45536</v>
      </c>
    </row>
    <row r="320" spans="1:15">
      <c r="A320" s="5" t="s">
        <v>320</v>
      </c>
      <c r="B320" s="6" t="s">
        <v>1169</v>
      </c>
      <c r="C320" s="1">
        <f t="shared" si="8"/>
        <v>21.63</v>
      </c>
      <c r="D320" s="1">
        <v>31.900000000000002</v>
      </c>
      <c r="E320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320" s="1">
        <f t="shared" si="9"/>
        <v>191.4</v>
      </c>
      <c r="G320" s="1">
        <v>66</v>
      </c>
      <c r="H320">
        <v>60</v>
      </c>
      <c r="I320" t="s">
        <v>1128</v>
      </c>
      <c r="J320" s="1">
        <f>Tabela1[[#This Row],[ESTOQUE_INICIAL]]*Tabela1[[#This Row],[CUSTO_UNITARIO_M-1]]+Tabela1[[#This Row],[ABASTECIMENTO]]*Tabela1[[#This Row],[CUSTO_UNITARIO_M0]]</f>
        <v>11675.4</v>
      </c>
      <c r="K320" s="1">
        <f>_xlfn.XLOOKUP(A320,MEDIDAS!A:A,MEDIDAS!B:B,"0",0)*5</f>
        <v>4.833333333333333</v>
      </c>
      <c r="L320" s="1">
        <f>SUM(K320,(_xlfn.XLOOKUP(A320,MEDIDAS!A:A,MEDIDAS!B:B,"0",0)*5))</f>
        <v>9.6666666666666661</v>
      </c>
      <c r="M320" s="1" t="str">
        <f>IF(F320&gt;=SUM(L320,_xlfn.XLOOKUP(A320,'ESTOQUE SETEMBRO'!A:A,'ESTOQUE SETEMBRO'!F:F,,0))/2*1.2,"OVER",IF(F320&lt;=SUM(L320,_xlfn.XLOOKUP(A320,'ESTOQUE SETEMBRO'!A:A,'ESTOQUE SETEMBRO'!F:F,,0))/2*1.1,"IDEAL","OUT"))</f>
        <v>OVER</v>
      </c>
      <c r="N320" t="str">
        <f>IF('ESTOQUE SETEMBRO'!$E320&gt;=0,"setembro","sem abastecimento")</f>
        <v>setembro</v>
      </c>
      <c r="O320" s="15">
        <v>45536</v>
      </c>
    </row>
    <row r="321" spans="1:15">
      <c r="A321" s="5" t="s">
        <v>321</v>
      </c>
      <c r="B321" s="6" t="s">
        <v>1169</v>
      </c>
      <c r="C321" s="1">
        <f t="shared" si="8"/>
        <v>21.63</v>
      </c>
      <c r="D321" s="1">
        <v>45.1</v>
      </c>
      <c r="E321" s="1">
        <f>IF(Tabela1[[#This Row],[ESTOQUE_INICIAL]]&gt;=150,Tabela1[[#This Row],[ESTOQUE_INICIAL]]*0,IF(Tabela1[[#This Row],[ESTOQUE_INICIAL]]=0,SUM(Tabela1[[#This Row],[ESTOQUE_INICIAL]],150),Tabela1[[#This Row],[ESTOQUE_INICIAL]]*5))</f>
        <v>225.5</v>
      </c>
      <c r="F321" s="1">
        <f t="shared" si="9"/>
        <v>270.60000000000002</v>
      </c>
      <c r="G321" s="1">
        <v>66</v>
      </c>
      <c r="H321">
        <v>60</v>
      </c>
      <c r="I321" t="s">
        <v>1128</v>
      </c>
      <c r="J321" s="1">
        <f>Tabela1[[#This Row],[ESTOQUE_INICIAL]]*Tabela1[[#This Row],[CUSTO_UNITARIO_M-1]]+Tabela1[[#This Row],[ABASTECIMENTO]]*Tabela1[[#This Row],[CUSTO_UNITARIO_M0]]</f>
        <v>16506.599999999999</v>
      </c>
      <c r="K321" s="1">
        <f>_xlfn.XLOOKUP(A321,MEDIDAS!A:A,MEDIDAS!B:B,"0",0)*5</f>
        <v>6.8333333333333339</v>
      </c>
      <c r="L321" s="1">
        <f>SUM(K321,(_xlfn.XLOOKUP(A321,MEDIDAS!A:A,MEDIDAS!B:B,"0",0)*5))</f>
        <v>13.666666666666668</v>
      </c>
      <c r="M321" s="1" t="str">
        <f>IF(F321&gt;=SUM(L321,_xlfn.XLOOKUP(A321,'ESTOQUE SETEMBRO'!A:A,'ESTOQUE SETEMBRO'!F:F,,0))/2*1.2,"OVER",IF(F321&lt;=SUM(L321,_xlfn.XLOOKUP(A321,'ESTOQUE SETEMBRO'!A:A,'ESTOQUE SETEMBRO'!F:F,,0))/2*1.1,"IDEAL","OUT"))</f>
        <v>OVER</v>
      </c>
      <c r="N321" t="str">
        <f>IF('ESTOQUE SETEMBRO'!$E321&gt;=0,"setembro","sem abastecimento")</f>
        <v>setembro</v>
      </c>
      <c r="O321" s="15">
        <v>45536</v>
      </c>
    </row>
    <row r="322" spans="1:15">
      <c r="A322" s="5" t="s">
        <v>322</v>
      </c>
      <c r="B322" s="6" t="s">
        <v>1169</v>
      </c>
      <c r="C322" s="1">
        <f t="shared" si="8"/>
        <v>21.63</v>
      </c>
      <c r="D322" s="1">
        <v>20.900000000000002</v>
      </c>
      <c r="E322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322" s="1">
        <f t="shared" si="9"/>
        <v>125.40000000000002</v>
      </c>
      <c r="G322" s="1">
        <v>66</v>
      </c>
      <c r="H322">
        <v>60</v>
      </c>
      <c r="I322" t="s">
        <v>1128</v>
      </c>
      <c r="J322" s="1">
        <f>Tabela1[[#This Row],[ESTOQUE_INICIAL]]*Tabela1[[#This Row],[CUSTO_UNITARIO_M-1]]+Tabela1[[#This Row],[ABASTECIMENTO]]*Tabela1[[#This Row],[CUSTO_UNITARIO_M0]]</f>
        <v>7649.4000000000015</v>
      </c>
      <c r="K322" s="1">
        <f>_xlfn.XLOOKUP(A322,MEDIDAS!A:A,MEDIDAS!B:B,"0",0)*5</f>
        <v>3.1666666666666665</v>
      </c>
      <c r="L322" s="1">
        <f>SUM(K322,(_xlfn.XLOOKUP(A322,MEDIDAS!A:A,MEDIDAS!B:B,"0",0)*5))</f>
        <v>6.333333333333333</v>
      </c>
      <c r="M322" s="1" t="str">
        <f>IF(F322&gt;=SUM(L322,_xlfn.XLOOKUP(A322,'ESTOQUE SETEMBRO'!A:A,'ESTOQUE SETEMBRO'!F:F,,0))/2*1.2,"OVER",IF(F322&lt;=SUM(L322,_xlfn.XLOOKUP(A322,'ESTOQUE SETEMBRO'!A:A,'ESTOQUE SETEMBRO'!F:F,,0))/2*1.1,"IDEAL","OUT"))</f>
        <v>OVER</v>
      </c>
      <c r="N322" t="str">
        <f>IF('ESTOQUE SETEMBRO'!$E322&gt;=0,"setembro","sem abastecimento")</f>
        <v>setembro</v>
      </c>
      <c r="O322" s="15">
        <v>45536</v>
      </c>
    </row>
    <row r="323" spans="1:15">
      <c r="A323" s="5" t="s">
        <v>323</v>
      </c>
      <c r="B323" s="6" t="s">
        <v>1170</v>
      </c>
      <c r="C323" s="1">
        <f t="shared" ref="C323:C386" si="10">3.09*1*7</f>
        <v>21.63</v>
      </c>
      <c r="D323" s="1">
        <v>17.600000000000001</v>
      </c>
      <c r="E323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323" s="1">
        <f t="shared" ref="F323:F386" si="11">SUM(E323,D323)</f>
        <v>105.6</v>
      </c>
      <c r="G323" s="1">
        <v>11</v>
      </c>
      <c r="H323">
        <v>10</v>
      </c>
      <c r="I323" t="s">
        <v>1134</v>
      </c>
      <c r="J323" s="1">
        <f>Tabela1[[#This Row],[ESTOQUE_INICIAL]]*Tabela1[[#This Row],[CUSTO_UNITARIO_M-1]]+Tabela1[[#This Row],[ABASTECIMENTO]]*Tabela1[[#This Row],[CUSTO_UNITARIO_M0]]</f>
        <v>1073.5999999999999</v>
      </c>
      <c r="K323" s="1">
        <f>_xlfn.XLOOKUP(A323,MEDIDAS!A:A,MEDIDAS!B:B,"0",0)*5</f>
        <v>2.6666666666666665</v>
      </c>
      <c r="L323" s="1">
        <f>SUM(K323,(_xlfn.XLOOKUP(A323,MEDIDAS!A:A,MEDIDAS!B:B,"0",0)*5))</f>
        <v>5.333333333333333</v>
      </c>
      <c r="M323" s="1" t="str">
        <f>IF(F323&gt;=SUM(L323,_xlfn.XLOOKUP(A323,'ESTOQUE SETEMBRO'!A:A,'ESTOQUE SETEMBRO'!F:F,,0))/2*1.2,"OVER",IF(F323&lt;=SUM(L323,_xlfn.XLOOKUP(A323,'ESTOQUE SETEMBRO'!A:A,'ESTOQUE SETEMBRO'!F:F,,0))/2*1.1,"IDEAL","OUT"))</f>
        <v>OVER</v>
      </c>
      <c r="N323" t="str">
        <f>IF('ESTOQUE SETEMBRO'!$E323&gt;=0,"setembro","sem abastecimento")</f>
        <v>setembro</v>
      </c>
      <c r="O323" s="15">
        <v>45536</v>
      </c>
    </row>
    <row r="324" spans="1:15">
      <c r="A324" s="5" t="s">
        <v>324</v>
      </c>
      <c r="B324" s="6" t="s">
        <v>1170</v>
      </c>
      <c r="C324" s="1">
        <f t="shared" si="10"/>
        <v>21.63</v>
      </c>
      <c r="D324" s="1">
        <v>19.8</v>
      </c>
      <c r="E324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324" s="1">
        <f t="shared" si="11"/>
        <v>118.8</v>
      </c>
      <c r="G324" s="1">
        <v>11</v>
      </c>
      <c r="H324">
        <v>10</v>
      </c>
      <c r="I324" t="s">
        <v>1134</v>
      </c>
      <c r="J324" s="1">
        <f>Tabela1[[#This Row],[ESTOQUE_INICIAL]]*Tabela1[[#This Row],[CUSTO_UNITARIO_M-1]]+Tabela1[[#This Row],[ABASTECIMENTO]]*Tabela1[[#This Row],[CUSTO_UNITARIO_M0]]</f>
        <v>1207.8</v>
      </c>
      <c r="K324" s="1">
        <f>_xlfn.XLOOKUP(A324,MEDIDAS!A:A,MEDIDAS!B:B,"0",0)*5</f>
        <v>3</v>
      </c>
      <c r="L324" s="1">
        <f>SUM(K324,(_xlfn.XLOOKUP(A324,MEDIDAS!A:A,MEDIDAS!B:B,"0",0)*5))</f>
        <v>6</v>
      </c>
      <c r="M324" s="1" t="str">
        <f>IF(F324&gt;=SUM(L324,_xlfn.XLOOKUP(A324,'ESTOQUE SETEMBRO'!A:A,'ESTOQUE SETEMBRO'!F:F,,0))/2*1.2,"OVER",IF(F324&lt;=SUM(L324,_xlfn.XLOOKUP(A324,'ESTOQUE SETEMBRO'!A:A,'ESTOQUE SETEMBRO'!F:F,,0))/2*1.1,"IDEAL","OUT"))</f>
        <v>OVER</v>
      </c>
      <c r="N324" t="str">
        <f>IF('ESTOQUE SETEMBRO'!$E324&gt;=0,"setembro","sem abastecimento")</f>
        <v>setembro</v>
      </c>
      <c r="O324" s="15">
        <v>45536</v>
      </c>
    </row>
    <row r="325" spans="1:15">
      <c r="A325" s="5" t="s">
        <v>325</v>
      </c>
      <c r="B325" s="6" t="s">
        <v>1170</v>
      </c>
      <c r="C325" s="1">
        <f t="shared" si="10"/>
        <v>21.63</v>
      </c>
      <c r="D325" s="1">
        <v>16.5</v>
      </c>
      <c r="E325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325" s="1">
        <f t="shared" si="11"/>
        <v>99</v>
      </c>
      <c r="G325" s="1">
        <v>11</v>
      </c>
      <c r="H325">
        <v>10</v>
      </c>
      <c r="I325" t="s">
        <v>1134</v>
      </c>
      <c r="J325" s="1">
        <f>Tabela1[[#This Row],[ESTOQUE_INICIAL]]*Tabela1[[#This Row],[CUSTO_UNITARIO_M-1]]+Tabela1[[#This Row],[ABASTECIMENTO]]*Tabela1[[#This Row],[CUSTO_UNITARIO_M0]]</f>
        <v>1006.5</v>
      </c>
      <c r="K325" s="1">
        <f>_xlfn.XLOOKUP(A325,MEDIDAS!A:A,MEDIDAS!B:B,"0",0)*5</f>
        <v>2.5</v>
      </c>
      <c r="L325" s="1">
        <f>SUM(K325,(_xlfn.XLOOKUP(A325,MEDIDAS!A:A,MEDIDAS!B:B,"0",0)*5))</f>
        <v>5</v>
      </c>
      <c r="M325" s="1" t="str">
        <f>IF(F325&gt;=SUM(L325,_xlfn.XLOOKUP(A325,'ESTOQUE SETEMBRO'!A:A,'ESTOQUE SETEMBRO'!F:F,,0))/2*1.2,"OVER",IF(F325&lt;=SUM(L325,_xlfn.XLOOKUP(A325,'ESTOQUE SETEMBRO'!A:A,'ESTOQUE SETEMBRO'!F:F,,0))/2*1.1,"IDEAL","OUT"))</f>
        <v>OVER</v>
      </c>
      <c r="N325" t="str">
        <f>IF('ESTOQUE SETEMBRO'!$E325&gt;=0,"setembro","sem abastecimento")</f>
        <v>setembro</v>
      </c>
      <c r="O325" s="15">
        <v>45536</v>
      </c>
    </row>
    <row r="326" spans="1:15">
      <c r="A326" s="5" t="s">
        <v>326</v>
      </c>
      <c r="B326" s="6" t="s">
        <v>1170</v>
      </c>
      <c r="C326" s="1">
        <f t="shared" si="10"/>
        <v>21.63</v>
      </c>
      <c r="D326" s="1">
        <v>33</v>
      </c>
      <c r="E326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326" s="1">
        <f t="shared" si="11"/>
        <v>198</v>
      </c>
      <c r="G326" s="1">
        <v>11</v>
      </c>
      <c r="H326">
        <v>10</v>
      </c>
      <c r="I326" t="s">
        <v>1134</v>
      </c>
      <c r="J326" s="1">
        <f>Tabela1[[#This Row],[ESTOQUE_INICIAL]]*Tabela1[[#This Row],[CUSTO_UNITARIO_M-1]]+Tabela1[[#This Row],[ABASTECIMENTO]]*Tabela1[[#This Row],[CUSTO_UNITARIO_M0]]</f>
        <v>2013</v>
      </c>
      <c r="K326" s="1">
        <f>_xlfn.XLOOKUP(A326,MEDIDAS!A:A,MEDIDAS!B:B,"0",0)*5</f>
        <v>5</v>
      </c>
      <c r="L326" s="1">
        <f>SUM(K326,(_xlfn.XLOOKUP(A326,MEDIDAS!A:A,MEDIDAS!B:B,"0",0)*5))</f>
        <v>10</v>
      </c>
      <c r="M326" s="1" t="str">
        <f>IF(F326&gt;=SUM(L326,_xlfn.XLOOKUP(A326,'ESTOQUE SETEMBRO'!A:A,'ESTOQUE SETEMBRO'!F:F,,0))/2*1.2,"OVER",IF(F326&lt;=SUM(L326,_xlfn.XLOOKUP(A326,'ESTOQUE SETEMBRO'!A:A,'ESTOQUE SETEMBRO'!F:F,,0))/2*1.1,"IDEAL","OUT"))</f>
        <v>OVER</v>
      </c>
      <c r="N326" t="str">
        <f>IF('ESTOQUE SETEMBRO'!$E326&gt;=0,"setembro","sem abastecimento")</f>
        <v>setembro</v>
      </c>
      <c r="O326" s="15">
        <v>45536</v>
      </c>
    </row>
    <row r="327" spans="1:15">
      <c r="A327" s="5" t="s">
        <v>327</v>
      </c>
      <c r="B327" s="6" t="s">
        <v>1170</v>
      </c>
      <c r="C327" s="1">
        <f t="shared" si="10"/>
        <v>21.63</v>
      </c>
      <c r="D327" s="1">
        <v>13.200000000000001</v>
      </c>
      <c r="E327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327" s="1">
        <f t="shared" si="11"/>
        <v>79.2</v>
      </c>
      <c r="G327" s="1">
        <v>11</v>
      </c>
      <c r="H327">
        <v>10</v>
      </c>
      <c r="I327" t="s">
        <v>1134</v>
      </c>
      <c r="J327" s="1">
        <f>Tabela1[[#This Row],[ESTOQUE_INICIAL]]*Tabela1[[#This Row],[CUSTO_UNITARIO_M-1]]+Tabela1[[#This Row],[ABASTECIMENTO]]*Tabela1[[#This Row],[CUSTO_UNITARIO_M0]]</f>
        <v>805.2</v>
      </c>
      <c r="K327" s="1">
        <f>_xlfn.XLOOKUP(A327,MEDIDAS!A:A,MEDIDAS!B:B,"0",0)*5</f>
        <v>2</v>
      </c>
      <c r="L327" s="1">
        <f>SUM(K327,(_xlfn.XLOOKUP(A327,MEDIDAS!A:A,MEDIDAS!B:B,"0",0)*5))</f>
        <v>4</v>
      </c>
      <c r="M327" s="1" t="str">
        <f>IF(F327&gt;=SUM(L327,_xlfn.XLOOKUP(A327,'ESTOQUE SETEMBRO'!A:A,'ESTOQUE SETEMBRO'!F:F,,0))/2*1.2,"OVER",IF(F327&lt;=SUM(L327,_xlfn.XLOOKUP(A327,'ESTOQUE SETEMBRO'!A:A,'ESTOQUE SETEMBRO'!F:F,,0))/2*1.1,"IDEAL","OUT"))</f>
        <v>OVER</v>
      </c>
      <c r="N327" t="str">
        <f>IF('ESTOQUE SETEMBRO'!$E327&gt;=0,"setembro","sem abastecimento")</f>
        <v>setembro</v>
      </c>
      <c r="O327" s="15">
        <v>45536</v>
      </c>
    </row>
    <row r="328" spans="1:15">
      <c r="A328" s="5" t="s">
        <v>363</v>
      </c>
      <c r="B328" s="6" t="s">
        <v>1170</v>
      </c>
      <c r="C328" s="1">
        <f t="shared" si="10"/>
        <v>21.63</v>
      </c>
      <c r="D328" s="1">
        <v>0</v>
      </c>
      <c r="E32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328" s="1">
        <f t="shared" si="11"/>
        <v>150</v>
      </c>
      <c r="G328" s="1">
        <v>11</v>
      </c>
      <c r="H328">
        <v>10</v>
      </c>
      <c r="I328" t="s">
        <v>1134</v>
      </c>
      <c r="J328" s="1">
        <f>Tabela1[[#This Row],[ESTOQUE_INICIAL]]*Tabela1[[#This Row],[CUSTO_UNITARIO_M-1]]+Tabela1[[#This Row],[ABASTECIMENTO]]*Tabela1[[#This Row],[CUSTO_UNITARIO_M0]]</f>
        <v>1500</v>
      </c>
      <c r="K328" s="1">
        <f>_xlfn.XLOOKUP(A328,MEDIDAS!A:A,MEDIDAS!B:B,"0",0)*5</f>
        <v>0</v>
      </c>
      <c r="L328" s="1">
        <f>SUM(K328,(_xlfn.XLOOKUP(A328,MEDIDAS!A:A,MEDIDAS!B:B,"0",0)*5))</f>
        <v>0</v>
      </c>
      <c r="M328" s="1" t="str">
        <f>IF(F328&gt;=SUM(L328,_xlfn.XLOOKUP(A328,'ESTOQUE SETEMBRO'!A:A,'ESTOQUE SETEMBRO'!F:F,,0))/2*1.2,"OVER",IF(F328&lt;=SUM(L328,_xlfn.XLOOKUP(A328,'ESTOQUE SETEMBRO'!A:A,'ESTOQUE SETEMBRO'!F:F,,0))/2*1.1,"IDEAL","OUT"))</f>
        <v>OVER</v>
      </c>
      <c r="N328" t="str">
        <f>IF('ESTOQUE SETEMBRO'!$E328&gt;=0,"setembro","sem abastecimento")</f>
        <v>setembro</v>
      </c>
      <c r="O328" s="15">
        <v>45536</v>
      </c>
    </row>
    <row r="329" spans="1:15">
      <c r="A329" s="5" t="s">
        <v>328</v>
      </c>
      <c r="B329" s="6" t="s">
        <v>1170</v>
      </c>
      <c r="C329" s="1">
        <f t="shared" si="10"/>
        <v>21.63</v>
      </c>
      <c r="D329" s="1">
        <v>30.800000000000004</v>
      </c>
      <c r="E329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329" s="1">
        <f t="shared" si="11"/>
        <v>184.80000000000004</v>
      </c>
      <c r="G329" s="1">
        <v>11</v>
      </c>
      <c r="H329">
        <v>10</v>
      </c>
      <c r="I329" t="s">
        <v>1134</v>
      </c>
      <c r="J329" s="1">
        <f>Tabela1[[#This Row],[ESTOQUE_INICIAL]]*Tabela1[[#This Row],[CUSTO_UNITARIO_M-1]]+Tabela1[[#This Row],[ABASTECIMENTO]]*Tabela1[[#This Row],[CUSTO_UNITARIO_M0]]</f>
        <v>1878.8000000000002</v>
      </c>
      <c r="K329" s="1">
        <f>_xlfn.XLOOKUP(A329,MEDIDAS!A:A,MEDIDAS!B:B,"0",0)*5</f>
        <v>4.666666666666667</v>
      </c>
      <c r="L329" s="1">
        <f>SUM(K329,(_xlfn.XLOOKUP(A329,MEDIDAS!A:A,MEDIDAS!B:B,"0",0)*5))</f>
        <v>9.3333333333333339</v>
      </c>
      <c r="M329" s="1" t="str">
        <f>IF(F329&gt;=SUM(L329,_xlfn.XLOOKUP(A329,'ESTOQUE SETEMBRO'!A:A,'ESTOQUE SETEMBRO'!F:F,,0))/2*1.2,"OVER",IF(F329&lt;=SUM(L329,_xlfn.XLOOKUP(A329,'ESTOQUE SETEMBRO'!A:A,'ESTOQUE SETEMBRO'!F:F,,0))/2*1.1,"IDEAL","OUT"))</f>
        <v>OVER</v>
      </c>
      <c r="N329" t="str">
        <f>IF('ESTOQUE SETEMBRO'!$E329&gt;=0,"setembro","sem abastecimento")</f>
        <v>setembro</v>
      </c>
      <c r="O329" s="15">
        <v>45536</v>
      </c>
    </row>
    <row r="330" spans="1:15">
      <c r="A330" s="5" t="s">
        <v>329</v>
      </c>
      <c r="B330" s="6" t="s">
        <v>1170</v>
      </c>
      <c r="C330" s="1">
        <f t="shared" si="10"/>
        <v>21.63</v>
      </c>
      <c r="D330" s="1">
        <v>22</v>
      </c>
      <c r="E330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330" s="1">
        <f t="shared" si="11"/>
        <v>132</v>
      </c>
      <c r="G330" s="1">
        <v>11</v>
      </c>
      <c r="H330">
        <v>10</v>
      </c>
      <c r="I330" t="s">
        <v>1134</v>
      </c>
      <c r="J330" s="1">
        <f>Tabela1[[#This Row],[ESTOQUE_INICIAL]]*Tabela1[[#This Row],[CUSTO_UNITARIO_M-1]]+Tabela1[[#This Row],[ABASTECIMENTO]]*Tabela1[[#This Row],[CUSTO_UNITARIO_M0]]</f>
        <v>1342</v>
      </c>
      <c r="K330" s="1">
        <f>_xlfn.XLOOKUP(A330,MEDIDAS!A:A,MEDIDAS!B:B,"0",0)*5</f>
        <v>3.333333333333333</v>
      </c>
      <c r="L330" s="1">
        <f>SUM(K330,(_xlfn.XLOOKUP(A330,MEDIDAS!A:A,MEDIDAS!B:B,"0",0)*5))</f>
        <v>6.6666666666666661</v>
      </c>
      <c r="M330" s="1" t="str">
        <f>IF(F330&gt;=SUM(L330,_xlfn.XLOOKUP(A330,'ESTOQUE SETEMBRO'!A:A,'ESTOQUE SETEMBRO'!F:F,,0))/2*1.2,"OVER",IF(F330&lt;=SUM(L330,_xlfn.XLOOKUP(A330,'ESTOQUE SETEMBRO'!A:A,'ESTOQUE SETEMBRO'!F:F,,0))/2*1.1,"IDEAL","OUT"))</f>
        <v>OVER</v>
      </c>
      <c r="N330" t="str">
        <f>IF('ESTOQUE SETEMBRO'!$E330&gt;=0,"setembro","sem abastecimento")</f>
        <v>setembro</v>
      </c>
      <c r="O330" s="15">
        <v>45536</v>
      </c>
    </row>
    <row r="331" spans="1:15">
      <c r="A331" s="5" t="s">
        <v>331</v>
      </c>
      <c r="B331" s="6" t="s">
        <v>1170</v>
      </c>
      <c r="C331" s="1">
        <f t="shared" si="10"/>
        <v>21.63</v>
      </c>
      <c r="D331" s="1">
        <v>48.400000000000006</v>
      </c>
      <c r="E331" s="1">
        <f>IF(Tabela1[[#This Row],[ESTOQUE_INICIAL]]&gt;=150,Tabela1[[#This Row],[ESTOQUE_INICIAL]]*0,IF(Tabela1[[#This Row],[ESTOQUE_INICIAL]]=0,SUM(Tabela1[[#This Row],[ESTOQUE_INICIAL]],150),Tabela1[[#This Row],[ESTOQUE_INICIAL]]*5))</f>
        <v>242.00000000000003</v>
      </c>
      <c r="F331" s="1">
        <f t="shared" si="11"/>
        <v>290.40000000000003</v>
      </c>
      <c r="G331" s="1">
        <v>11</v>
      </c>
      <c r="H331">
        <v>10</v>
      </c>
      <c r="I331" t="s">
        <v>1134</v>
      </c>
      <c r="J331" s="1">
        <f>Tabela1[[#This Row],[ESTOQUE_INICIAL]]*Tabela1[[#This Row],[CUSTO_UNITARIO_M-1]]+Tabela1[[#This Row],[ABASTECIMENTO]]*Tabela1[[#This Row],[CUSTO_UNITARIO_M0]]</f>
        <v>2952.4000000000005</v>
      </c>
      <c r="K331" s="1">
        <f>_xlfn.XLOOKUP(A331,MEDIDAS!A:A,MEDIDAS!B:B,"0",0)*5</f>
        <v>7.333333333333333</v>
      </c>
      <c r="L331" s="1">
        <f>SUM(K331,(_xlfn.XLOOKUP(A331,MEDIDAS!A:A,MEDIDAS!B:B,"0",0)*5))</f>
        <v>14.666666666666666</v>
      </c>
      <c r="M331" s="1" t="str">
        <f>IF(F331&gt;=SUM(L331,_xlfn.XLOOKUP(A331,'ESTOQUE SETEMBRO'!A:A,'ESTOQUE SETEMBRO'!F:F,,0))/2*1.2,"OVER",IF(F331&lt;=SUM(L331,_xlfn.XLOOKUP(A331,'ESTOQUE SETEMBRO'!A:A,'ESTOQUE SETEMBRO'!F:F,,0))/2*1.1,"IDEAL","OUT"))</f>
        <v>OVER</v>
      </c>
      <c r="N331" t="str">
        <f>IF('ESTOQUE SETEMBRO'!$E331&gt;=0,"setembro","sem abastecimento")</f>
        <v>setembro</v>
      </c>
      <c r="O331" s="15">
        <v>45536</v>
      </c>
    </row>
    <row r="332" spans="1:15">
      <c r="A332" s="5" t="s">
        <v>332</v>
      </c>
      <c r="B332" s="6" t="s">
        <v>1170</v>
      </c>
      <c r="C332" s="1">
        <f t="shared" si="10"/>
        <v>21.63</v>
      </c>
      <c r="D332" s="1">
        <v>37.400000000000006</v>
      </c>
      <c r="E332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332" s="1">
        <f t="shared" si="11"/>
        <v>224.40000000000003</v>
      </c>
      <c r="G332" s="1">
        <v>11</v>
      </c>
      <c r="H332">
        <v>10</v>
      </c>
      <c r="I332" t="s">
        <v>1134</v>
      </c>
      <c r="J332" s="1">
        <f>Tabela1[[#This Row],[ESTOQUE_INICIAL]]*Tabela1[[#This Row],[CUSTO_UNITARIO_M-1]]+Tabela1[[#This Row],[ABASTECIMENTO]]*Tabela1[[#This Row],[CUSTO_UNITARIO_M0]]</f>
        <v>2281.4000000000005</v>
      </c>
      <c r="K332" s="1">
        <f>_xlfn.XLOOKUP(A332,MEDIDAS!A:A,MEDIDAS!B:B,"0",0)*5</f>
        <v>5.6666666666666661</v>
      </c>
      <c r="L332" s="1">
        <f>SUM(K332,(_xlfn.XLOOKUP(A332,MEDIDAS!A:A,MEDIDAS!B:B,"0",0)*5))</f>
        <v>11.333333333333332</v>
      </c>
      <c r="M332" s="1" t="str">
        <f>IF(F332&gt;=SUM(L332,_xlfn.XLOOKUP(A332,'ESTOQUE SETEMBRO'!A:A,'ESTOQUE SETEMBRO'!F:F,,0))/2*1.2,"OVER",IF(F332&lt;=SUM(L332,_xlfn.XLOOKUP(A332,'ESTOQUE SETEMBRO'!A:A,'ESTOQUE SETEMBRO'!F:F,,0))/2*1.1,"IDEAL","OUT"))</f>
        <v>OVER</v>
      </c>
      <c r="N332" t="str">
        <f>IF('ESTOQUE SETEMBRO'!$E332&gt;=0,"setembro","sem abastecimento")</f>
        <v>setembro</v>
      </c>
      <c r="O332" s="15">
        <v>45536</v>
      </c>
    </row>
    <row r="333" spans="1:15">
      <c r="A333" s="5" t="s">
        <v>333</v>
      </c>
      <c r="B333" s="6" t="s">
        <v>1171</v>
      </c>
      <c r="C333" s="1">
        <f t="shared" si="10"/>
        <v>21.63</v>
      </c>
      <c r="D333" s="1">
        <v>28.6</v>
      </c>
      <c r="E333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333" s="1">
        <f t="shared" si="11"/>
        <v>171.6</v>
      </c>
      <c r="G333" s="1">
        <v>26.400000000000002</v>
      </c>
      <c r="H333">
        <v>24</v>
      </c>
      <c r="I333" t="s">
        <v>1128</v>
      </c>
      <c r="J333" s="1">
        <f>Tabela1[[#This Row],[ESTOQUE_INICIAL]]*Tabela1[[#This Row],[CUSTO_UNITARIO_M-1]]+Tabela1[[#This Row],[ABASTECIMENTO]]*Tabela1[[#This Row],[CUSTO_UNITARIO_M0]]</f>
        <v>4187.04</v>
      </c>
      <c r="K333" s="1">
        <f>_xlfn.XLOOKUP(A333,MEDIDAS!A:A,MEDIDAS!B:B,"0",0)*5</f>
        <v>4.3333333333333339</v>
      </c>
      <c r="L333" s="1">
        <f>SUM(K333,(_xlfn.XLOOKUP(A333,MEDIDAS!A:A,MEDIDAS!B:B,"0",0)*5))</f>
        <v>8.6666666666666679</v>
      </c>
      <c r="M333" s="1" t="str">
        <f>IF(F333&gt;=SUM(L333,_xlfn.XLOOKUP(A333,'ESTOQUE SETEMBRO'!A:A,'ESTOQUE SETEMBRO'!F:F,,0))/2*1.2,"OVER",IF(F333&lt;=SUM(L333,_xlfn.XLOOKUP(A333,'ESTOQUE SETEMBRO'!A:A,'ESTOQUE SETEMBRO'!F:F,,0))/2*1.1,"IDEAL","OUT"))</f>
        <v>OVER</v>
      </c>
      <c r="N333" t="str">
        <f>IF('ESTOQUE SETEMBRO'!$E333&gt;=0,"setembro","sem abastecimento")</f>
        <v>setembro</v>
      </c>
      <c r="O333" s="15">
        <v>45536</v>
      </c>
    </row>
    <row r="334" spans="1:15">
      <c r="A334" s="5" t="s">
        <v>334</v>
      </c>
      <c r="B334" s="6" t="s">
        <v>1171</v>
      </c>
      <c r="C334" s="1">
        <f t="shared" si="10"/>
        <v>21.63</v>
      </c>
      <c r="D334" s="1">
        <v>22</v>
      </c>
      <c r="E334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334" s="1">
        <f t="shared" si="11"/>
        <v>132</v>
      </c>
      <c r="G334" s="1">
        <v>26.400000000000002</v>
      </c>
      <c r="H334">
        <v>24</v>
      </c>
      <c r="I334" t="s">
        <v>1128</v>
      </c>
      <c r="J334" s="1">
        <f>Tabela1[[#This Row],[ESTOQUE_INICIAL]]*Tabela1[[#This Row],[CUSTO_UNITARIO_M-1]]+Tabela1[[#This Row],[ABASTECIMENTO]]*Tabela1[[#This Row],[CUSTO_UNITARIO_M0]]</f>
        <v>3220.8</v>
      </c>
      <c r="K334" s="1">
        <f>_xlfn.XLOOKUP(A334,MEDIDAS!A:A,MEDIDAS!B:B,"0",0)*5</f>
        <v>3.333333333333333</v>
      </c>
      <c r="L334" s="1">
        <f>SUM(K334,(_xlfn.XLOOKUP(A334,MEDIDAS!A:A,MEDIDAS!B:B,"0",0)*5))</f>
        <v>6.6666666666666661</v>
      </c>
      <c r="M334" s="1" t="str">
        <f>IF(F334&gt;=SUM(L334,_xlfn.XLOOKUP(A334,'ESTOQUE SETEMBRO'!A:A,'ESTOQUE SETEMBRO'!F:F,,0))/2*1.2,"OVER",IF(F334&lt;=SUM(L334,_xlfn.XLOOKUP(A334,'ESTOQUE SETEMBRO'!A:A,'ESTOQUE SETEMBRO'!F:F,,0))/2*1.1,"IDEAL","OUT"))</f>
        <v>OVER</v>
      </c>
      <c r="N334" t="str">
        <f>IF('ESTOQUE SETEMBRO'!$E334&gt;=0,"setembro","sem abastecimento")</f>
        <v>setembro</v>
      </c>
      <c r="O334" s="15">
        <v>45536</v>
      </c>
    </row>
    <row r="335" spans="1:15">
      <c r="A335" s="5" t="s">
        <v>335</v>
      </c>
      <c r="B335" s="6" t="s">
        <v>1171</v>
      </c>
      <c r="C335" s="1">
        <f t="shared" si="10"/>
        <v>21.63</v>
      </c>
      <c r="D335" s="1">
        <v>35.200000000000003</v>
      </c>
      <c r="E335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335" s="1">
        <f t="shared" si="11"/>
        <v>211.2</v>
      </c>
      <c r="G335" s="1">
        <v>26.400000000000002</v>
      </c>
      <c r="H335">
        <v>24</v>
      </c>
      <c r="I335" t="s">
        <v>1128</v>
      </c>
      <c r="J335" s="1">
        <f>Tabela1[[#This Row],[ESTOQUE_INICIAL]]*Tabela1[[#This Row],[CUSTO_UNITARIO_M-1]]+Tabela1[[#This Row],[ABASTECIMENTO]]*Tabela1[[#This Row],[CUSTO_UNITARIO_M0]]</f>
        <v>5153.2800000000007</v>
      </c>
      <c r="K335" s="1">
        <f>_xlfn.XLOOKUP(A335,MEDIDAS!A:A,MEDIDAS!B:B,"0",0)*5</f>
        <v>5.333333333333333</v>
      </c>
      <c r="L335" s="1">
        <f>SUM(K335,(_xlfn.XLOOKUP(A335,MEDIDAS!A:A,MEDIDAS!B:B,"0",0)*5))</f>
        <v>10.666666666666666</v>
      </c>
      <c r="M335" s="1" t="str">
        <f>IF(F335&gt;=SUM(L335,_xlfn.XLOOKUP(A335,'ESTOQUE SETEMBRO'!A:A,'ESTOQUE SETEMBRO'!F:F,,0))/2*1.2,"OVER",IF(F335&lt;=SUM(L335,_xlfn.XLOOKUP(A335,'ESTOQUE SETEMBRO'!A:A,'ESTOQUE SETEMBRO'!F:F,,0))/2*1.1,"IDEAL","OUT"))</f>
        <v>OVER</v>
      </c>
      <c r="N335" t="str">
        <f>IF('ESTOQUE SETEMBRO'!$E335&gt;=0,"setembro","sem abastecimento")</f>
        <v>setembro</v>
      </c>
      <c r="O335" s="15">
        <v>45536</v>
      </c>
    </row>
    <row r="336" spans="1:15">
      <c r="A336" s="5" t="s">
        <v>336</v>
      </c>
      <c r="B336" s="6" t="s">
        <v>1171</v>
      </c>
      <c r="C336" s="1">
        <f t="shared" si="10"/>
        <v>21.63</v>
      </c>
      <c r="D336" s="1">
        <v>8.8000000000000007</v>
      </c>
      <c r="E336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336" s="1">
        <f t="shared" si="11"/>
        <v>52.8</v>
      </c>
      <c r="G336" s="1">
        <v>26.400000000000002</v>
      </c>
      <c r="H336">
        <v>24</v>
      </c>
      <c r="I336" t="s">
        <v>1128</v>
      </c>
      <c r="J336" s="1">
        <f>Tabela1[[#This Row],[ESTOQUE_INICIAL]]*Tabela1[[#This Row],[CUSTO_UNITARIO_M-1]]+Tabela1[[#This Row],[ABASTECIMENTO]]*Tabela1[[#This Row],[CUSTO_UNITARIO_M0]]</f>
        <v>1288.3200000000002</v>
      </c>
      <c r="K336" s="1">
        <f>_xlfn.XLOOKUP(A336,MEDIDAS!A:A,MEDIDAS!B:B,"0",0)*5</f>
        <v>1.3333333333333333</v>
      </c>
      <c r="L336" s="1">
        <f>SUM(K336,(_xlfn.XLOOKUP(A336,MEDIDAS!A:A,MEDIDAS!B:B,"0",0)*5))</f>
        <v>2.6666666666666665</v>
      </c>
      <c r="M336" s="1" t="str">
        <f>IF(F336&gt;=SUM(L336,_xlfn.XLOOKUP(A336,'ESTOQUE SETEMBRO'!A:A,'ESTOQUE SETEMBRO'!F:F,,0))/2*1.2,"OVER",IF(F336&lt;=SUM(L336,_xlfn.XLOOKUP(A336,'ESTOQUE SETEMBRO'!A:A,'ESTOQUE SETEMBRO'!F:F,,0))/2*1.1,"IDEAL","OUT"))</f>
        <v>OVER</v>
      </c>
      <c r="N336" t="str">
        <f>IF('ESTOQUE SETEMBRO'!$E336&gt;=0,"setembro","sem abastecimento")</f>
        <v>setembro</v>
      </c>
      <c r="O336" s="15">
        <v>45536</v>
      </c>
    </row>
    <row r="337" spans="1:15">
      <c r="A337" s="5" t="s">
        <v>337</v>
      </c>
      <c r="B337" s="6" t="s">
        <v>1171</v>
      </c>
      <c r="C337" s="1">
        <f t="shared" si="10"/>
        <v>21.63</v>
      </c>
      <c r="D337" s="1">
        <v>29.700000000000003</v>
      </c>
      <c r="E337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337" s="1">
        <f t="shared" si="11"/>
        <v>178.2</v>
      </c>
      <c r="G337" s="1">
        <v>26.400000000000002</v>
      </c>
      <c r="H337">
        <v>24</v>
      </c>
      <c r="I337" t="s">
        <v>1128</v>
      </c>
      <c r="J337" s="1">
        <f>Tabela1[[#This Row],[ESTOQUE_INICIAL]]*Tabela1[[#This Row],[CUSTO_UNITARIO_M-1]]+Tabela1[[#This Row],[ABASTECIMENTO]]*Tabela1[[#This Row],[CUSTO_UNITARIO_M0]]</f>
        <v>4348.08</v>
      </c>
      <c r="K337" s="1">
        <f>_xlfn.XLOOKUP(A337,MEDIDAS!A:A,MEDIDAS!B:B,"0",0)*5</f>
        <v>4.5</v>
      </c>
      <c r="L337" s="1">
        <f>SUM(K337,(_xlfn.XLOOKUP(A337,MEDIDAS!A:A,MEDIDAS!B:B,"0",0)*5))</f>
        <v>9</v>
      </c>
      <c r="M337" s="1" t="str">
        <f>IF(F337&gt;=SUM(L337,_xlfn.XLOOKUP(A337,'ESTOQUE SETEMBRO'!A:A,'ESTOQUE SETEMBRO'!F:F,,0))/2*1.2,"OVER",IF(F337&lt;=SUM(L337,_xlfn.XLOOKUP(A337,'ESTOQUE SETEMBRO'!A:A,'ESTOQUE SETEMBRO'!F:F,,0))/2*1.1,"IDEAL","OUT"))</f>
        <v>OVER</v>
      </c>
      <c r="N337" t="str">
        <f>IF('ESTOQUE SETEMBRO'!$E337&gt;=0,"setembro","sem abastecimento")</f>
        <v>setembro</v>
      </c>
      <c r="O337" s="15">
        <v>45536</v>
      </c>
    </row>
    <row r="338" spans="1:15">
      <c r="A338" s="5" t="s">
        <v>374</v>
      </c>
      <c r="B338" s="6" t="s">
        <v>1171</v>
      </c>
      <c r="C338" s="1">
        <f t="shared" si="10"/>
        <v>21.63</v>
      </c>
      <c r="D338" s="1">
        <v>0</v>
      </c>
      <c r="E33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338" s="1">
        <f t="shared" si="11"/>
        <v>150</v>
      </c>
      <c r="G338" s="1">
        <v>26.400000000000002</v>
      </c>
      <c r="H338">
        <v>24</v>
      </c>
      <c r="I338" t="s">
        <v>1128</v>
      </c>
      <c r="J338" s="1">
        <f>Tabela1[[#This Row],[ESTOQUE_INICIAL]]*Tabela1[[#This Row],[CUSTO_UNITARIO_M-1]]+Tabela1[[#This Row],[ABASTECIMENTO]]*Tabela1[[#This Row],[CUSTO_UNITARIO_M0]]</f>
        <v>3600</v>
      </c>
      <c r="K338" s="1">
        <f>_xlfn.XLOOKUP(A338,MEDIDAS!A:A,MEDIDAS!B:B,"0",0)*5</f>
        <v>0</v>
      </c>
      <c r="L338" s="1">
        <f>SUM(K338,(_xlfn.XLOOKUP(A338,MEDIDAS!A:A,MEDIDAS!B:B,"0",0)*5))</f>
        <v>0</v>
      </c>
      <c r="M338" s="1" t="str">
        <f>IF(F338&gt;=SUM(L338,_xlfn.XLOOKUP(A338,'ESTOQUE SETEMBRO'!A:A,'ESTOQUE SETEMBRO'!F:F,,0))/2*1.2,"OVER",IF(F338&lt;=SUM(L338,_xlfn.XLOOKUP(A338,'ESTOQUE SETEMBRO'!A:A,'ESTOQUE SETEMBRO'!F:F,,0))/2*1.1,"IDEAL","OUT"))</f>
        <v>OVER</v>
      </c>
      <c r="N338" t="str">
        <f>IF('ESTOQUE SETEMBRO'!$E338&gt;=0,"setembro","sem abastecimento")</f>
        <v>setembro</v>
      </c>
      <c r="O338" s="15">
        <v>45536</v>
      </c>
    </row>
    <row r="339" spans="1:15">
      <c r="A339" s="5" t="s">
        <v>338</v>
      </c>
      <c r="B339" s="6" t="s">
        <v>1171</v>
      </c>
      <c r="C339" s="1">
        <f t="shared" si="10"/>
        <v>21.63</v>
      </c>
      <c r="D339" s="1">
        <v>13.200000000000001</v>
      </c>
      <c r="E339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339" s="1">
        <f t="shared" si="11"/>
        <v>79.2</v>
      </c>
      <c r="G339" s="1">
        <v>26.400000000000002</v>
      </c>
      <c r="H339">
        <v>24</v>
      </c>
      <c r="I339" t="s">
        <v>1128</v>
      </c>
      <c r="J339" s="1">
        <f>Tabela1[[#This Row],[ESTOQUE_INICIAL]]*Tabela1[[#This Row],[CUSTO_UNITARIO_M-1]]+Tabela1[[#This Row],[ABASTECIMENTO]]*Tabela1[[#This Row],[CUSTO_UNITARIO_M0]]</f>
        <v>1932.48</v>
      </c>
      <c r="K339" s="1">
        <f>_xlfn.XLOOKUP(A339,MEDIDAS!A:A,MEDIDAS!B:B,"0",0)*5</f>
        <v>2</v>
      </c>
      <c r="L339" s="1">
        <f>SUM(K339,(_xlfn.XLOOKUP(A339,MEDIDAS!A:A,MEDIDAS!B:B,"0",0)*5))</f>
        <v>4</v>
      </c>
      <c r="M339" s="1" t="str">
        <f>IF(F339&gt;=SUM(L339,_xlfn.XLOOKUP(A339,'ESTOQUE SETEMBRO'!A:A,'ESTOQUE SETEMBRO'!F:F,,0))/2*1.2,"OVER",IF(F339&lt;=SUM(L339,_xlfn.XLOOKUP(A339,'ESTOQUE SETEMBRO'!A:A,'ESTOQUE SETEMBRO'!F:F,,0))/2*1.1,"IDEAL","OUT"))</f>
        <v>OVER</v>
      </c>
      <c r="N339" t="str">
        <f>IF('ESTOQUE SETEMBRO'!$E339&gt;=0,"setembro","sem abastecimento")</f>
        <v>setembro</v>
      </c>
      <c r="O339" s="15">
        <v>45536</v>
      </c>
    </row>
    <row r="340" spans="1:15">
      <c r="A340" s="5" t="s">
        <v>339</v>
      </c>
      <c r="B340" s="6" t="s">
        <v>1171</v>
      </c>
      <c r="C340" s="1">
        <f t="shared" si="10"/>
        <v>21.63</v>
      </c>
      <c r="D340" s="1">
        <v>3.3000000000000003</v>
      </c>
      <c r="E340" s="1">
        <f>IF(Tabela1[[#This Row],[ESTOQUE_INICIAL]]&gt;=150,Tabela1[[#This Row],[ESTOQUE_INICIAL]]*0,IF(Tabela1[[#This Row],[ESTOQUE_INICIAL]]=0,SUM(Tabela1[[#This Row],[ESTOQUE_INICIAL]],150),Tabela1[[#This Row],[ESTOQUE_INICIAL]]*5))</f>
        <v>16.5</v>
      </c>
      <c r="F340" s="1">
        <f t="shared" si="11"/>
        <v>19.8</v>
      </c>
      <c r="G340" s="1">
        <v>26.400000000000002</v>
      </c>
      <c r="H340">
        <v>24</v>
      </c>
      <c r="I340" t="s">
        <v>1128</v>
      </c>
      <c r="J340" s="1">
        <f>Tabela1[[#This Row],[ESTOQUE_INICIAL]]*Tabela1[[#This Row],[CUSTO_UNITARIO_M-1]]+Tabela1[[#This Row],[ABASTECIMENTO]]*Tabela1[[#This Row],[CUSTO_UNITARIO_M0]]</f>
        <v>483.12</v>
      </c>
      <c r="K340" s="1">
        <f>_xlfn.XLOOKUP(A340,MEDIDAS!A:A,MEDIDAS!B:B,"0",0)*5</f>
        <v>0.5</v>
      </c>
      <c r="L340" s="1">
        <f>SUM(K340,(_xlfn.XLOOKUP(A340,MEDIDAS!A:A,MEDIDAS!B:B,"0",0)*5))</f>
        <v>1</v>
      </c>
      <c r="M340" s="1" t="str">
        <f>IF(F340&gt;=SUM(L340,_xlfn.XLOOKUP(A340,'ESTOQUE SETEMBRO'!A:A,'ESTOQUE SETEMBRO'!F:F,,0))/2*1.2,"OVER",IF(F340&lt;=SUM(L340,_xlfn.XLOOKUP(A340,'ESTOQUE SETEMBRO'!A:A,'ESTOQUE SETEMBRO'!F:F,,0))/2*1.1,"IDEAL","OUT"))</f>
        <v>OVER</v>
      </c>
      <c r="N340" t="str">
        <f>IF('ESTOQUE SETEMBRO'!$E340&gt;=0,"setembro","sem abastecimento")</f>
        <v>setembro</v>
      </c>
      <c r="O340" s="15">
        <v>45536</v>
      </c>
    </row>
    <row r="341" spans="1:15">
      <c r="A341" s="5" t="s">
        <v>340</v>
      </c>
      <c r="B341" s="6" t="s">
        <v>1171</v>
      </c>
      <c r="C341" s="1">
        <f t="shared" si="10"/>
        <v>21.63</v>
      </c>
      <c r="D341" s="1">
        <v>37.400000000000006</v>
      </c>
      <c r="E341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341" s="1">
        <f t="shared" si="11"/>
        <v>224.40000000000003</v>
      </c>
      <c r="G341" s="1">
        <v>26.400000000000002</v>
      </c>
      <c r="H341">
        <v>24</v>
      </c>
      <c r="I341" t="s">
        <v>1128</v>
      </c>
      <c r="J341" s="1">
        <f>Tabela1[[#This Row],[ESTOQUE_INICIAL]]*Tabela1[[#This Row],[CUSTO_UNITARIO_M-1]]+Tabela1[[#This Row],[ABASTECIMENTO]]*Tabela1[[#This Row],[CUSTO_UNITARIO_M0]]</f>
        <v>5475.3600000000015</v>
      </c>
      <c r="K341" s="1">
        <f>_xlfn.XLOOKUP(A341,MEDIDAS!A:A,MEDIDAS!B:B,"0",0)*5</f>
        <v>5.6666666666666661</v>
      </c>
      <c r="L341" s="1">
        <f>SUM(K341,(_xlfn.XLOOKUP(A341,MEDIDAS!A:A,MEDIDAS!B:B,"0",0)*5))</f>
        <v>11.333333333333332</v>
      </c>
      <c r="M341" s="1" t="str">
        <f>IF(F341&gt;=SUM(L341,_xlfn.XLOOKUP(A341,'ESTOQUE SETEMBRO'!A:A,'ESTOQUE SETEMBRO'!F:F,,0))/2*1.2,"OVER",IF(F341&lt;=SUM(L341,_xlfn.XLOOKUP(A341,'ESTOQUE SETEMBRO'!A:A,'ESTOQUE SETEMBRO'!F:F,,0))/2*1.1,"IDEAL","OUT"))</f>
        <v>OVER</v>
      </c>
      <c r="N341" t="str">
        <f>IF('ESTOQUE SETEMBRO'!$E341&gt;=0,"setembro","sem abastecimento")</f>
        <v>setembro</v>
      </c>
      <c r="O341" s="15">
        <v>45536</v>
      </c>
    </row>
    <row r="342" spans="1:15">
      <c r="A342" s="5" t="s">
        <v>342</v>
      </c>
      <c r="B342" s="6" t="s">
        <v>1171</v>
      </c>
      <c r="C342" s="1">
        <f t="shared" si="10"/>
        <v>21.63</v>
      </c>
      <c r="D342" s="1">
        <v>29.700000000000003</v>
      </c>
      <c r="E342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342" s="1">
        <f t="shared" si="11"/>
        <v>178.2</v>
      </c>
      <c r="G342" s="1">
        <v>26.400000000000002</v>
      </c>
      <c r="H342">
        <v>24</v>
      </c>
      <c r="I342" t="s">
        <v>1128</v>
      </c>
      <c r="J342" s="1">
        <f>Tabela1[[#This Row],[ESTOQUE_INICIAL]]*Tabela1[[#This Row],[CUSTO_UNITARIO_M-1]]+Tabela1[[#This Row],[ABASTECIMENTO]]*Tabela1[[#This Row],[CUSTO_UNITARIO_M0]]</f>
        <v>4348.08</v>
      </c>
      <c r="K342" s="1">
        <f>_xlfn.XLOOKUP(A342,MEDIDAS!A:A,MEDIDAS!B:B,"0",0)*5</f>
        <v>4.5</v>
      </c>
      <c r="L342" s="1">
        <f>SUM(K342,(_xlfn.XLOOKUP(A342,MEDIDAS!A:A,MEDIDAS!B:B,"0",0)*5))</f>
        <v>9</v>
      </c>
      <c r="M342" s="1" t="str">
        <f>IF(F342&gt;=SUM(L342,_xlfn.XLOOKUP(A342,'ESTOQUE SETEMBRO'!A:A,'ESTOQUE SETEMBRO'!F:F,,0))/2*1.2,"OVER",IF(F342&lt;=SUM(L342,_xlfn.XLOOKUP(A342,'ESTOQUE SETEMBRO'!A:A,'ESTOQUE SETEMBRO'!F:F,,0))/2*1.1,"IDEAL","OUT"))</f>
        <v>OVER</v>
      </c>
      <c r="N342" t="str">
        <f>IF('ESTOQUE SETEMBRO'!$E342&gt;=0,"setembro","sem abastecimento")</f>
        <v>setembro</v>
      </c>
      <c r="O342" s="15">
        <v>45536</v>
      </c>
    </row>
    <row r="343" spans="1:15">
      <c r="A343" s="5" t="s">
        <v>343</v>
      </c>
      <c r="B343" s="6" t="s">
        <v>1172</v>
      </c>
      <c r="C343" s="1">
        <f t="shared" si="10"/>
        <v>21.63</v>
      </c>
      <c r="D343" s="1">
        <v>38.5</v>
      </c>
      <c r="E343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343" s="1">
        <f t="shared" si="11"/>
        <v>231</v>
      </c>
      <c r="G343" s="1">
        <v>15.400000000000002</v>
      </c>
      <c r="H343">
        <v>14</v>
      </c>
      <c r="I343" t="s">
        <v>1142</v>
      </c>
      <c r="J343" s="1">
        <f>Tabela1[[#This Row],[ESTOQUE_INICIAL]]*Tabela1[[#This Row],[CUSTO_UNITARIO_M-1]]+Tabela1[[#This Row],[ABASTECIMENTO]]*Tabela1[[#This Row],[CUSTO_UNITARIO_M0]]</f>
        <v>3287.9</v>
      </c>
      <c r="K343" s="1">
        <f>_xlfn.XLOOKUP(A343,MEDIDAS!A:A,MEDIDAS!B:B,"0",0)*5</f>
        <v>5.8333333333333339</v>
      </c>
      <c r="L343" s="1">
        <f>SUM(K343,(_xlfn.XLOOKUP(A343,MEDIDAS!A:A,MEDIDAS!B:B,"0",0)*5))</f>
        <v>11.666666666666668</v>
      </c>
      <c r="M343" s="1" t="str">
        <f>IF(F343&gt;=SUM(L343,_xlfn.XLOOKUP(A343,'ESTOQUE SETEMBRO'!A:A,'ESTOQUE SETEMBRO'!F:F,,0))/2*1.2,"OVER",IF(F343&lt;=SUM(L343,_xlfn.XLOOKUP(A343,'ESTOQUE SETEMBRO'!A:A,'ESTOQUE SETEMBRO'!F:F,,0))/2*1.1,"IDEAL","OUT"))</f>
        <v>OVER</v>
      </c>
      <c r="N343" t="str">
        <f>IF('ESTOQUE SETEMBRO'!$E343&gt;=0,"setembro","sem abastecimento")</f>
        <v>setembro</v>
      </c>
      <c r="O343" s="15">
        <v>45536</v>
      </c>
    </row>
    <row r="344" spans="1:15">
      <c r="A344" s="5" t="s">
        <v>344</v>
      </c>
      <c r="B344" s="6" t="s">
        <v>1172</v>
      </c>
      <c r="C344" s="1">
        <f t="shared" si="10"/>
        <v>21.63</v>
      </c>
      <c r="D344" s="1">
        <v>40.700000000000003</v>
      </c>
      <c r="E344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344" s="1">
        <f t="shared" si="11"/>
        <v>244.2</v>
      </c>
      <c r="G344" s="1">
        <v>15.400000000000002</v>
      </c>
      <c r="H344">
        <v>14</v>
      </c>
      <c r="I344" t="s">
        <v>1142</v>
      </c>
      <c r="J344" s="1">
        <f>Tabela1[[#This Row],[ESTOQUE_INICIAL]]*Tabela1[[#This Row],[CUSTO_UNITARIO_M-1]]+Tabela1[[#This Row],[ABASTECIMENTO]]*Tabela1[[#This Row],[CUSTO_UNITARIO_M0]]</f>
        <v>3475.78</v>
      </c>
      <c r="K344" s="1">
        <f>_xlfn.XLOOKUP(A344,MEDIDAS!A:A,MEDIDAS!B:B,"0",0)*5</f>
        <v>6.166666666666667</v>
      </c>
      <c r="L344" s="1">
        <f>SUM(K344,(_xlfn.XLOOKUP(A344,MEDIDAS!A:A,MEDIDAS!B:B,"0",0)*5))</f>
        <v>12.333333333333334</v>
      </c>
      <c r="M344" s="1" t="str">
        <f>IF(F344&gt;=SUM(L344,_xlfn.XLOOKUP(A344,'ESTOQUE SETEMBRO'!A:A,'ESTOQUE SETEMBRO'!F:F,,0))/2*1.2,"OVER",IF(F344&lt;=SUM(L344,_xlfn.XLOOKUP(A344,'ESTOQUE SETEMBRO'!A:A,'ESTOQUE SETEMBRO'!F:F,,0))/2*1.1,"IDEAL","OUT"))</f>
        <v>OVER</v>
      </c>
      <c r="N344" t="str">
        <f>IF('ESTOQUE SETEMBRO'!$E344&gt;=0,"setembro","sem abastecimento")</f>
        <v>setembro</v>
      </c>
      <c r="O344" s="15">
        <v>45536</v>
      </c>
    </row>
    <row r="345" spans="1:15">
      <c r="A345" s="5" t="s">
        <v>345</v>
      </c>
      <c r="B345" s="6" t="s">
        <v>1172</v>
      </c>
      <c r="C345" s="1">
        <f t="shared" si="10"/>
        <v>21.63</v>
      </c>
      <c r="D345" s="1">
        <v>41.800000000000004</v>
      </c>
      <c r="E345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345" s="1">
        <f t="shared" si="11"/>
        <v>250.80000000000004</v>
      </c>
      <c r="G345" s="1">
        <v>15.400000000000002</v>
      </c>
      <c r="H345">
        <v>14</v>
      </c>
      <c r="I345" t="s">
        <v>1142</v>
      </c>
      <c r="J345" s="1">
        <f>Tabela1[[#This Row],[ESTOQUE_INICIAL]]*Tabela1[[#This Row],[CUSTO_UNITARIO_M-1]]+Tabela1[[#This Row],[ABASTECIMENTO]]*Tabela1[[#This Row],[CUSTO_UNITARIO_M0]]</f>
        <v>3569.7200000000007</v>
      </c>
      <c r="K345" s="1">
        <f>_xlfn.XLOOKUP(A345,MEDIDAS!A:A,MEDIDAS!B:B,"0",0)*5</f>
        <v>6.333333333333333</v>
      </c>
      <c r="L345" s="1">
        <f>SUM(K345,(_xlfn.XLOOKUP(A345,MEDIDAS!A:A,MEDIDAS!B:B,"0",0)*5))</f>
        <v>12.666666666666666</v>
      </c>
      <c r="M345" s="1" t="str">
        <f>IF(F345&gt;=SUM(L345,_xlfn.XLOOKUP(A345,'ESTOQUE SETEMBRO'!A:A,'ESTOQUE SETEMBRO'!F:F,,0))/2*1.2,"OVER",IF(F345&lt;=SUM(L345,_xlfn.XLOOKUP(A345,'ESTOQUE SETEMBRO'!A:A,'ESTOQUE SETEMBRO'!F:F,,0))/2*1.1,"IDEAL","OUT"))</f>
        <v>OVER</v>
      </c>
      <c r="N345" t="str">
        <f>IF('ESTOQUE SETEMBRO'!$E345&gt;=0,"setembro","sem abastecimento")</f>
        <v>setembro</v>
      </c>
      <c r="O345" s="15">
        <v>45536</v>
      </c>
    </row>
    <row r="346" spans="1:15">
      <c r="A346" s="5" t="s">
        <v>346</v>
      </c>
      <c r="B346" s="6" t="s">
        <v>1172</v>
      </c>
      <c r="C346" s="1">
        <f t="shared" si="10"/>
        <v>21.63</v>
      </c>
      <c r="D346" s="1">
        <v>14.3</v>
      </c>
      <c r="E346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346" s="1">
        <f t="shared" si="11"/>
        <v>85.8</v>
      </c>
      <c r="G346" s="1">
        <v>15.400000000000002</v>
      </c>
      <c r="H346">
        <v>14</v>
      </c>
      <c r="I346" t="s">
        <v>1142</v>
      </c>
      <c r="J346" s="1">
        <f>Tabela1[[#This Row],[ESTOQUE_INICIAL]]*Tabela1[[#This Row],[CUSTO_UNITARIO_M-1]]+Tabela1[[#This Row],[ABASTECIMENTO]]*Tabela1[[#This Row],[CUSTO_UNITARIO_M0]]</f>
        <v>1221.22</v>
      </c>
      <c r="K346" s="1">
        <f>_xlfn.XLOOKUP(A346,MEDIDAS!A:A,MEDIDAS!B:B,"0",0)*5</f>
        <v>2.166666666666667</v>
      </c>
      <c r="L346" s="1">
        <f>SUM(K346,(_xlfn.XLOOKUP(A346,MEDIDAS!A:A,MEDIDAS!B:B,"0",0)*5))</f>
        <v>4.3333333333333339</v>
      </c>
      <c r="M346" s="1" t="str">
        <f>IF(F346&gt;=SUM(L346,_xlfn.XLOOKUP(A346,'ESTOQUE SETEMBRO'!A:A,'ESTOQUE SETEMBRO'!F:F,,0))/2*1.2,"OVER",IF(F346&lt;=SUM(L346,_xlfn.XLOOKUP(A346,'ESTOQUE SETEMBRO'!A:A,'ESTOQUE SETEMBRO'!F:F,,0))/2*1.1,"IDEAL","OUT"))</f>
        <v>OVER</v>
      </c>
      <c r="N346" t="str">
        <f>IF('ESTOQUE SETEMBRO'!$E346&gt;=0,"setembro","sem abastecimento")</f>
        <v>setembro</v>
      </c>
      <c r="O346" s="15">
        <v>45536</v>
      </c>
    </row>
    <row r="347" spans="1:15">
      <c r="A347" s="5" t="s">
        <v>347</v>
      </c>
      <c r="B347" s="6" t="s">
        <v>1172</v>
      </c>
      <c r="C347" s="1">
        <f t="shared" si="10"/>
        <v>21.63</v>
      </c>
      <c r="D347" s="1">
        <v>24.200000000000003</v>
      </c>
      <c r="E347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347" s="1">
        <f t="shared" si="11"/>
        <v>145.20000000000002</v>
      </c>
      <c r="G347" s="1">
        <v>15.400000000000002</v>
      </c>
      <c r="H347">
        <v>14</v>
      </c>
      <c r="I347" t="s">
        <v>1142</v>
      </c>
      <c r="J347" s="1">
        <f>Tabela1[[#This Row],[ESTOQUE_INICIAL]]*Tabela1[[#This Row],[CUSTO_UNITARIO_M-1]]+Tabela1[[#This Row],[ABASTECIMENTO]]*Tabela1[[#This Row],[CUSTO_UNITARIO_M0]]</f>
        <v>2066.6800000000003</v>
      </c>
      <c r="K347" s="1">
        <f>_xlfn.XLOOKUP(A347,MEDIDAS!A:A,MEDIDAS!B:B,"0",0)*5</f>
        <v>3.6666666666666665</v>
      </c>
      <c r="L347" s="1">
        <f>SUM(K347,(_xlfn.XLOOKUP(A347,MEDIDAS!A:A,MEDIDAS!B:B,"0",0)*5))</f>
        <v>7.333333333333333</v>
      </c>
      <c r="M347" s="1" t="str">
        <f>IF(F347&gt;=SUM(L347,_xlfn.XLOOKUP(A347,'ESTOQUE SETEMBRO'!A:A,'ESTOQUE SETEMBRO'!F:F,,0))/2*1.2,"OVER",IF(F347&lt;=SUM(L347,_xlfn.XLOOKUP(A347,'ESTOQUE SETEMBRO'!A:A,'ESTOQUE SETEMBRO'!F:F,,0))/2*1.1,"IDEAL","OUT"))</f>
        <v>OVER</v>
      </c>
      <c r="N347" t="str">
        <f>IF('ESTOQUE SETEMBRO'!$E347&gt;=0,"setembro","sem abastecimento")</f>
        <v>setembro</v>
      </c>
      <c r="O347" s="15">
        <v>45536</v>
      </c>
    </row>
    <row r="348" spans="1:15">
      <c r="A348" s="5" t="s">
        <v>385</v>
      </c>
      <c r="B348" s="6" t="s">
        <v>1172</v>
      </c>
      <c r="C348" s="1">
        <f t="shared" si="10"/>
        <v>21.63</v>
      </c>
      <c r="D348" s="1">
        <v>0</v>
      </c>
      <c r="E34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348" s="1">
        <f t="shared" si="11"/>
        <v>150</v>
      </c>
      <c r="G348" s="1">
        <v>15.400000000000002</v>
      </c>
      <c r="H348">
        <v>14</v>
      </c>
      <c r="I348" t="s">
        <v>1142</v>
      </c>
      <c r="J348" s="1">
        <f>Tabela1[[#This Row],[ESTOQUE_INICIAL]]*Tabela1[[#This Row],[CUSTO_UNITARIO_M-1]]+Tabela1[[#This Row],[ABASTECIMENTO]]*Tabela1[[#This Row],[CUSTO_UNITARIO_M0]]</f>
        <v>2100</v>
      </c>
      <c r="K348" s="1">
        <f>_xlfn.XLOOKUP(A348,MEDIDAS!A:A,MEDIDAS!B:B,"0",0)*5</f>
        <v>0</v>
      </c>
      <c r="L348" s="1">
        <f>SUM(K348,(_xlfn.XLOOKUP(A348,MEDIDAS!A:A,MEDIDAS!B:B,"0",0)*5))</f>
        <v>0</v>
      </c>
      <c r="M348" s="1" t="str">
        <f>IF(F348&gt;=SUM(L348,_xlfn.XLOOKUP(A348,'ESTOQUE SETEMBRO'!A:A,'ESTOQUE SETEMBRO'!F:F,,0))/2*1.2,"OVER",IF(F348&lt;=SUM(L348,_xlfn.XLOOKUP(A348,'ESTOQUE SETEMBRO'!A:A,'ESTOQUE SETEMBRO'!F:F,,0))/2*1.1,"IDEAL","OUT"))</f>
        <v>OVER</v>
      </c>
      <c r="N348" t="str">
        <f>IF('ESTOQUE SETEMBRO'!$E348&gt;=0,"setembro","sem abastecimento")</f>
        <v>setembro</v>
      </c>
      <c r="O348" s="15">
        <v>45536</v>
      </c>
    </row>
    <row r="349" spans="1:15">
      <c r="A349" s="5" t="s">
        <v>348</v>
      </c>
      <c r="B349" s="6" t="s">
        <v>1172</v>
      </c>
      <c r="C349" s="1">
        <f t="shared" si="10"/>
        <v>21.63</v>
      </c>
      <c r="D349" s="1">
        <v>26.400000000000002</v>
      </c>
      <c r="E349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349" s="1">
        <f t="shared" si="11"/>
        <v>158.4</v>
      </c>
      <c r="G349" s="1">
        <v>15.400000000000002</v>
      </c>
      <c r="H349">
        <v>14</v>
      </c>
      <c r="I349" t="s">
        <v>1142</v>
      </c>
      <c r="J349" s="1">
        <f>Tabela1[[#This Row],[ESTOQUE_INICIAL]]*Tabela1[[#This Row],[CUSTO_UNITARIO_M-1]]+Tabela1[[#This Row],[ABASTECIMENTO]]*Tabela1[[#This Row],[CUSTO_UNITARIO_M0]]</f>
        <v>2254.56</v>
      </c>
      <c r="K349" s="1">
        <f>_xlfn.XLOOKUP(A349,MEDIDAS!A:A,MEDIDAS!B:B,"0",0)*5</f>
        <v>4</v>
      </c>
      <c r="L349" s="1">
        <f>SUM(K349,(_xlfn.XLOOKUP(A349,MEDIDAS!A:A,MEDIDAS!B:B,"0",0)*5))</f>
        <v>8</v>
      </c>
      <c r="M349" s="1" t="str">
        <f>IF(F349&gt;=SUM(L349,_xlfn.XLOOKUP(A349,'ESTOQUE SETEMBRO'!A:A,'ESTOQUE SETEMBRO'!F:F,,0))/2*1.2,"OVER",IF(F349&lt;=SUM(L349,_xlfn.XLOOKUP(A349,'ESTOQUE SETEMBRO'!A:A,'ESTOQUE SETEMBRO'!F:F,,0))/2*1.1,"IDEAL","OUT"))</f>
        <v>OVER</v>
      </c>
      <c r="N349" t="str">
        <f>IF('ESTOQUE SETEMBRO'!$E349&gt;=0,"setembro","sem abastecimento")</f>
        <v>setembro</v>
      </c>
      <c r="O349" s="15">
        <v>45536</v>
      </c>
    </row>
    <row r="350" spans="1:15">
      <c r="A350" s="5" t="s">
        <v>349</v>
      </c>
      <c r="B350" s="6" t="s">
        <v>1172</v>
      </c>
      <c r="C350" s="1">
        <f t="shared" si="10"/>
        <v>21.63</v>
      </c>
      <c r="D350" s="1">
        <v>35.200000000000003</v>
      </c>
      <c r="E350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350" s="1">
        <f t="shared" si="11"/>
        <v>211.2</v>
      </c>
      <c r="G350" s="1">
        <v>15.400000000000002</v>
      </c>
      <c r="H350">
        <v>14</v>
      </c>
      <c r="I350" t="s">
        <v>1142</v>
      </c>
      <c r="J350" s="1">
        <f>Tabela1[[#This Row],[ESTOQUE_INICIAL]]*Tabela1[[#This Row],[CUSTO_UNITARIO_M-1]]+Tabela1[[#This Row],[ABASTECIMENTO]]*Tabela1[[#This Row],[CUSTO_UNITARIO_M0]]</f>
        <v>3006.08</v>
      </c>
      <c r="K350" s="1">
        <f>_xlfn.XLOOKUP(A350,MEDIDAS!A:A,MEDIDAS!B:B,"0",0)*5</f>
        <v>5.333333333333333</v>
      </c>
      <c r="L350" s="1">
        <f>SUM(K350,(_xlfn.XLOOKUP(A350,MEDIDAS!A:A,MEDIDAS!B:B,"0",0)*5))</f>
        <v>10.666666666666666</v>
      </c>
      <c r="M350" s="1" t="str">
        <f>IF(F350&gt;=SUM(L350,_xlfn.XLOOKUP(A350,'ESTOQUE SETEMBRO'!A:A,'ESTOQUE SETEMBRO'!F:F,,0))/2*1.2,"OVER",IF(F350&lt;=SUM(L350,_xlfn.XLOOKUP(A350,'ESTOQUE SETEMBRO'!A:A,'ESTOQUE SETEMBRO'!F:F,,0))/2*1.1,"IDEAL","OUT"))</f>
        <v>OVER</v>
      </c>
      <c r="N350" t="str">
        <f>IF('ESTOQUE SETEMBRO'!$E350&gt;=0,"setembro","sem abastecimento")</f>
        <v>setembro</v>
      </c>
      <c r="O350" s="15">
        <v>45536</v>
      </c>
    </row>
    <row r="351" spans="1:15">
      <c r="A351" s="5" t="s">
        <v>350</v>
      </c>
      <c r="B351" s="6" t="s">
        <v>1172</v>
      </c>
      <c r="C351" s="1">
        <f t="shared" si="10"/>
        <v>21.63</v>
      </c>
      <c r="D351" s="1">
        <v>41.800000000000004</v>
      </c>
      <c r="E351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351" s="1">
        <f t="shared" si="11"/>
        <v>250.80000000000004</v>
      </c>
      <c r="G351" s="1">
        <v>15.400000000000002</v>
      </c>
      <c r="H351">
        <v>14</v>
      </c>
      <c r="I351" t="s">
        <v>1142</v>
      </c>
      <c r="J351" s="1">
        <f>Tabela1[[#This Row],[ESTOQUE_INICIAL]]*Tabela1[[#This Row],[CUSTO_UNITARIO_M-1]]+Tabela1[[#This Row],[ABASTECIMENTO]]*Tabela1[[#This Row],[CUSTO_UNITARIO_M0]]</f>
        <v>3569.7200000000007</v>
      </c>
      <c r="K351" s="1">
        <f>_xlfn.XLOOKUP(A351,MEDIDAS!A:A,MEDIDAS!B:B,"0",0)*5</f>
        <v>6.333333333333333</v>
      </c>
      <c r="L351" s="1">
        <f>SUM(K351,(_xlfn.XLOOKUP(A351,MEDIDAS!A:A,MEDIDAS!B:B,"0",0)*5))</f>
        <v>12.666666666666666</v>
      </c>
      <c r="M351" s="1" t="str">
        <f>IF(F351&gt;=SUM(L351,_xlfn.XLOOKUP(A351,'ESTOQUE SETEMBRO'!A:A,'ESTOQUE SETEMBRO'!F:F,,0))/2*1.2,"OVER",IF(F351&lt;=SUM(L351,_xlfn.XLOOKUP(A351,'ESTOQUE SETEMBRO'!A:A,'ESTOQUE SETEMBRO'!F:F,,0))/2*1.1,"IDEAL","OUT"))</f>
        <v>OVER</v>
      </c>
      <c r="N351" t="str">
        <f>IF('ESTOQUE SETEMBRO'!$E351&gt;=0,"setembro","sem abastecimento")</f>
        <v>setembro</v>
      </c>
      <c r="O351" s="15">
        <v>45536</v>
      </c>
    </row>
    <row r="352" spans="1:15">
      <c r="A352" s="5" t="s">
        <v>351</v>
      </c>
      <c r="B352" s="6" t="s">
        <v>1172</v>
      </c>
      <c r="C352" s="1">
        <f t="shared" si="10"/>
        <v>21.63</v>
      </c>
      <c r="D352" s="1">
        <v>14.3</v>
      </c>
      <c r="E352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352" s="1">
        <f t="shared" si="11"/>
        <v>85.8</v>
      </c>
      <c r="G352" s="1">
        <v>15.400000000000002</v>
      </c>
      <c r="H352">
        <v>14</v>
      </c>
      <c r="I352" t="s">
        <v>1142</v>
      </c>
      <c r="J352" s="1">
        <f>Tabela1[[#This Row],[ESTOQUE_INICIAL]]*Tabela1[[#This Row],[CUSTO_UNITARIO_M-1]]+Tabela1[[#This Row],[ABASTECIMENTO]]*Tabela1[[#This Row],[CUSTO_UNITARIO_M0]]</f>
        <v>1221.22</v>
      </c>
      <c r="K352" s="1">
        <f>_xlfn.XLOOKUP(A352,MEDIDAS!A:A,MEDIDAS!B:B,"0",0)*5</f>
        <v>2.166666666666667</v>
      </c>
      <c r="L352" s="1">
        <f>SUM(K352,(_xlfn.XLOOKUP(A352,MEDIDAS!A:A,MEDIDAS!B:B,"0",0)*5))</f>
        <v>4.3333333333333339</v>
      </c>
      <c r="M352" s="1" t="str">
        <f>IF(F352&gt;=SUM(L352,_xlfn.XLOOKUP(A352,'ESTOQUE SETEMBRO'!A:A,'ESTOQUE SETEMBRO'!F:F,,0))/2*1.2,"OVER",IF(F352&lt;=SUM(L352,_xlfn.XLOOKUP(A352,'ESTOQUE SETEMBRO'!A:A,'ESTOQUE SETEMBRO'!F:F,,0))/2*1.1,"IDEAL","OUT"))</f>
        <v>OVER</v>
      </c>
      <c r="N352" t="str">
        <f>IF('ESTOQUE SETEMBRO'!$E352&gt;=0,"setembro","sem abastecimento")</f>
        <v>setembro</v>
      </c>
      <c r="O352" s="15">
        <v>45536</v>
      </c>
    </row>
    <row r="353" spans="1:15">
      <c r="A353" s="5" t="s">
        <v>353</v>
      </c>
      <c r="B353" s="6" t="s">
        <v>1173</v>
      </c>
      <c r="C353" s="1">
        <f t="shared" si="10"/>
        <v>21.63</v>
      </c>
      <c r="D353" s="1">
        <v>14.3</v>
      </c>
      <c r="E353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353" s="1">
        <f t="shared" si="11"/>
        <v>85.8</v>
      </c>
      <c r="G353" s="1">
        <v>33</v>
      </c>
      <c r="H353">
        <v>30</v>
      </c>
      <c r="I353" t="s">
        <v>1146</v>
      </c>
      <c r="J353" s="1">
        <f>Tabela1[[#This Row],[ESTOQUE_INICIAL]]*Tabela1[[#This Row],[CUSTO_UNITARIO_M-1]]+Tabela1[[#This Row],[ABASTECIMENTO]]*Tabela1[[#This Row],[CUSTO_UNITARIO_M0]]</f>
        <v>2616.9</v>
      </c>
      <c r="K353" s="1">
        <f>_xlfn.XLOOKUP(A353,MEDIDAS!A:A,MEDIDAS!B:B,"0",0)*5</f>
        <v>2.166666666666667</v>
      </c>
      <c r="L353" s="1">
        <f>SUM(K353,(_xlfn.XLOOKUP(A353,MEDIDAS!A:A,MEDIDAS!B:B,"0",0)*5))</f>
        <v>4.3333333333333339</v>
      </c>
      <c r="M353" s="1" t="str">
        <f>IF(F353&gt;=SUM(L353,_xlfn.XLOOKUP(A353,'ESTOQUE SETEMBRO'!A:A,'ESTOQUE SETEMBRO'!F:F,,0))/2*1.2,"OVER",IF(F353&lt;=SUM(L353,_xlfn.XLOOKUP(A353,'ESTOQUE SETEMBRO'!A:A,'ESTOQUE SETEMBRO'!F:F,,0))/2*1.1,"IDEAL","OUT"))</f>
        <v>OVER</v>
      </c>
      <c r="N353" t="str">
        <f>IF('ESTOQUE SETEMBRO'!$E353&gt;=0,"setembro","sem abastecimento")</f>
        <v>setembro</v>
      </c>
      <c r="O353" s="15">
        <v>45536</v>
      </c>
    </row>
    <row r="354" spans="1:15">
      <c r="A354" s="5" t="s">
        <v>354</v>
      </c>
      <c r="B354" s="6" t="s">
        <v>1173</v>
      </c>
      <c r="C354" s="1">
        <f t="shared" si="10"/>
        <v>21.63</v>
      </c>
      <c r="D354" s="1">
        <v>33</v>
      </c>
      <c r="E354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354" s="1">
        <f t="shared" si="11"/>
        <v>198</v>
      </c>
      <c r="G354" s="1">
        <v>33</v>
      </c>
      <c r="H354">
        <v>30</v>
      </c>
      <c r="I354" t="s">
        <v>1146</v>
      </c>
      <c r="J354" s="1">
        <f>Tabela1[[#This Row],[ESTOQUE_INICIAL]]*Tabela1[[#This Row],[CUSTO_UNITARIO_M-1]]+Tabela1[[#This Row],[ABASTECIMENTO]]*Tabela1[[#This Row],[CUSTO_UNITARIO_M0]]</f>
        <v>6039</v>
      </c>
      <c r="K354" s="1">
        <f>_xlfn.XLOOKUP(A354,MEDIDAS!A:A,MEDIDAS!B:B,"0",0)*5</f>
        <v>5</v>
      </c>
      <c r="L354" s="1">
        <f>SUM(K354,(_xlfn.XLOOKUP(A354,MEDIDAS!A:A,MEDIDAS!B:B,"0",0)*5))</f>
        <v>10</v>
      </c>
      <c r="M354" s="1" t="str">
        <f>IF(F354&gt;=SUM(L354,_xlfn.XLOOKUP(A354,'ESTOQUE SETEMBRO'!A:A,'ESTOQUE SETEMBRO'!F:F,,0))/2*1.2,"OVER",IF(F354&lt;=SUM(L354,_xlfn.XLOOKUP(A354,'ESTOQUE SETEMBRO'!A:A,'ESTOQUE SETEMBRO'!F:F,,0))/2*1.1,"IDEAL","OUT"))</f>
        <v>OVER</v>
      </c>
      <c r="N354" t="str">
        <f>IF('ESTOQUE SETEMBRO'!$E354&gt;=0,"setembro","sem abastecimento")</f>
        <v>setembro</v>
      </c>
      <c r="O354" s="15">
        <v>45536</v>
      </c>
    </row>
    <row r="355" spans="1:15">
      <c r="A355" s="5" t="s">
        <v>355</v>
      </c>
      <c r="B355" s="6" t="s">
        <v>1173</v>
      </c>
      <c r="C355" s="1">
        <f t="shared" si="10"/>
        <v>21.63</v>
      </c>
      <c r="D355" s="1">
        <v>35.200000000000003</v>
      </c>
      <c r="E355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355" s="1">
        <f t="shared" si="11"/>
        <v>211.2</v>
      </c>
      <c r="G355" s="1">
        <v>33</v>
      </c>
      <c r="H355">
        <v>30</v>
      </c>
      <c r="I355" t="s">
        <v>1146</v>
      </c>
      <c r="J355" s="1">
        <f>Tabela1[[#This Row],[ESTOQUE_INICIAL]]*Tabela1[[#This Row],[CUSTO_UNITARIO_M-1]]+Tabela1[[#This Row],[ABASTECIMENTO]]*Tabela1[[#This Row],[CUSTO_UNITARIO_M0]]</f>
        <v>6441.6</v>
      </c>
      <c r="K355" s="1">
        <f>_xlfn.XLOOKUP(A355,MEDIDAS!A:A,MEDIDAS!B:B,"0",0)*5</f>
        <v>5.333333333333333</v>
      </c>
      <c r="L355" s="1">
        <f>SUM(K355,(_xlfn.XLOOKUP(A355,MEDIDAS!A:A,MEDIDAS!B:B,"0",0)*5))</f>
        <v>10.666666666666666</v>
      </c>
      <c r="M355" s="1" t="str">
        <f>IF(F355&gt;=SUM(L355,_xlfn.XLOOKUP(A355,'ESTOQUE SETEMBRO'!A:A,'ESTOQUE SETEMBRO'!F:F,,0))/2*1.2,"OVER",IF(F355&lt;=SUM(L355,_xlfn.XLOOKUP(A355,'ESTOQUE SETEMBRO'!A:A,'ESTOQUE SETEMBRO'!F:F,,0))/2*1.1,"IDEAL","OUT"))</f>
        <v>OVER</v>
      </c>
      <c r="N355" t="str">
        <f>IF('ESTOQUE SETEMBRO'!$E355&gt;=0,"setembro","sem abastecimento")</f>
        <v>setembro</v>
      </c>
      <c r="O355" s="15">
        <v>45536</v>
      </c>
    </row>
    <row r="356" spans="1:15">
      <c r="A356" s="5" t="s">
        <v>356</v>
      </c>
      <c r="B356" s="6" t="s">
        <v>1173</v>
      </c>
      <c r="C356" s="1">
        <f t="shared" si="10"/>
        <v>21.63</v>
      </c>
      <c r="D356" s="1">
        <v>36.300000000000004</v>
      </c>
      <c r="E356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356" s="1">
        <f t="shared" si="11"/>
        <v>217.80000000000004</v>
      </c>
      <c r="G356" s="1">
        <v>33</v>
      </c>
      <c r="H356">
        <v>30</v>
      </c>
      <c r="I356" t="s">
        <v>1146</v>
      </c>
      <c r="J356" s="1">
        <f>Tabela1[[#This Row],[ESTOQUE_INICIAL]]*Tabela1[[#This Row],[CUSTO_UNITARIO_M-1]]+Tabela1[[#This Row],[ABASTECIMENTO]]*Tabela1[[#This Row],[CUSTO_UNITARIO_M0]]</f>
        <v>6642.9000000000015</v>
      </c>
      <c r="K356" s="1">
        <f>_xlfn.XLOOKUP(A356,MEDIDAS!A:A,MEDIDAS!B:B,"0",0)*5</f>
        <v>5.5</v>
      </c>
      <c r="L356" s="1">
        <f>SUM(K356,(_xlfn.XLOOKUP(A356,MEDIDAS!A:A,MEDIDAS!B:B,"0",0)*5))</f>
        <v>11</v>
      </c>
      <c r="M356" s="1" t="str">
        <f>IF(F356&gt;=SUM(L356,_xlfn.XLOOKUP(A356,'ESTOQUE SETEMBRO'!A:A,'ESTOQUE SETEMBRO'!F:F,,0))/2*1.2,"OVER",IF(F356&lt;=SUM(L356,_xlfn.XLOOKUP(A356,'ESTOQUE SETEMBRO'!A:A,'ESTOQUE SETEMBRO'!F:F,,0))/2*1.1,"IDEAL","OUT"))</f>
        <v>OVER</v>
      </c>
      <c r="N356" t="str">
        <f>IF('ESTOQUE SETEMBRO'!$E356&gt;=0,"setembro","sem abastecimento")</f>
        <v>setembro</v>
      </c>
      <c r="O356" s="15">
        <v>45536</v>
      </c>
    </row>
    <row r="357" spans="1:15">
      <c r="A357" s="5" t="s">
        <v>357</v>
      </c>
      <c r="B357" s="6" t="s">
        <v>1173</v>
      </c>
      <c r="C357" s="1">
        <f t="shared" si="10"/>
        <v>21.63</v>
      </c>
      <c r="D357" s="1">
        <v>12.100000000000001</v>
      </c>
      <c r="E357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357" s="1">
        <f t="shared" si="11"/>
        <v>72.600000000000009</v>
      </c>
      <c r="G357" s="1">
        <v>33</v>
      </c>
      <c r="H357">
        <v>30</v>
      </c>
      <c r="I357" t="s">
        <v>1146</v>
      </c>
      <c r="J357" s="1">
        <f>Tabela1[[#This Row],[ESTOQUE_INICIAL]]*Tabela1[[#This Row],[CUSTO_UNITARIO_M-1]]+Tabela1[[#This Row],[ABASTECIMENTO]]*Tabela1[[#This Row],[CUSTO_UNITARIO_M0]]</f>
        <v>2214.3000000000002</v>
      </c>
      <c r="K357" s="1">
        <f>_xlfn.XLOOKUP(A357,MEDIDAS!A:A,MEDIDAS!B:B,"0",0)*5</f>
        <v>1.8333333333333333</v>
      </c>
      <c r="L357" s="1">
        <f>SUM(K357,(_xlfn.XLOOKUP(A357,MEDIDAS!A:A,MEDIDAS!B:B,"0",0)*5))</f>
        <v>3.6666666666666665</v>
      </c>
      <c r="M357" s="1" t="str">
        <f>IF(F357&gt;=SUM(L357,_xlfn.XLOOKUP(A357,'ESTOQUE SETEMBRO'!A:A,'ESTOQUE SETEMBRO'!F:F,,0))/2*1.2,"OVER",IF(F357&lt;=SUM(L357,_xlfn.XLOOKUP(A357,'ESTOQUE SETEMBRO'!A:A,'ESTOQUE SETEMBRO'!F:F,,0))/2*1.1,"IDEAL","OUT"))</f>
        <v>OVER</v>
      </c>
      <c r="N357" t="str">
        <f>IF('ESTOQUE SETEMBRO'!$E357&gt;=0,"setembro","sem abastecimento")</f>
        <v>setembro</v>
      </c>
      <c r="O357" s="15">
        <v>45536</v>
      </c>
    </row>
    <row r="358" spans="1:15">
      <c r="A358" s="5" t="s">
        <v>396</v>
      </c>
      <c r="B358" s="6" t="s">
        <v>1173</v>
      </c>
      <c r="C358" s="1">
        <f t="shared" si="10"/>
        <v>21.63</v>
      </c>
      <c r="D358" s="1">
        <v>0</v>
      </c>
      <c r="E35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358" s="1">
        <f t="shared" si="11"/>
        <v>150</v>
      </c>
      <c r="G358" s="1">
        <v>33</v>
      </c>
      <c r="H358">
        <v>30</v>
      </c>
      <c r="I358" t="s">
        <v>1146</v>
      </c>
      <c r="J358" s="1">
        <f>Tabela1[[#This Row],[ESTOQUE_INICIAL]]*Tabela1[[#This Row],[CUSTO_UNITARIO_M-1]]+Tabela1[[#This Row],[ABASTECIMENTO]]*Tabela1[[#This Row],[CUSTO_UNITARIO_M0]]</f>
        <v>4500</v>
      </c>
      <c r="K358" s="1">
        <f>_xlfn.XLOOKUP(A358,MEDIDAS!A:A,MEDIDAS!B:B,"0",0)*5</f>
        <v>0</v>
      </c>
      <c r="L358" s="1">
        <f>SUM(K358,(_xlfn.XLOOKUP(A358,MEDIDAS!A:A,MEDIDAS!B:B,"0",0)*5))</f>
        <v>0</v>
      </c>
      <c r="M358" s="1" t="str">
        <f>IF(F358&gt;=SUM(L358,_xlfn.XLOOKUP(A358,'ESTOQUE SETEMBRO'!A:A,'ESTOQUE SETEMBRO'!F:F,,0))/2*1.2,"OVER",IF(F358&lt;=SUM(L358,_xlfn.XLOOKUP(A358,'ESTOQUE SETEMBRO'!A:A,'ESTOQUE SETEMBRO'!F:F,,0))/2*1.1,"IDEAL","OUT"))</f>
        <v>OVER</v>
      </c>
      <c r="N358" t="str">
        <f>IF('ESTOQUE SETEMBRO'!$E358&gt;=0,"setembro","sem abastecimento")</f>
        <v>setembro</v>
      </c>
      <c r="O358" s="15">
        <v>45536</v>
      </c>
    </row>
    <row r="359" spans="1:15">
      <c r="A359" s="5" t="s">
        <v>358</v>
      </c>
      <c r="B359" s="6" t="s">
        <v>1173</v>
      </c>
      <c r="C359" s="1">
        <f t="shared" si="10"/>
        <v>21.63</v>
      </c>
      <c r="D359" s="1">
        <v>18.700000000000003</v>
      </c>
      <c r="E359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359" s="1">
        <f t="shared" si="11"/>
        <v>112.20000000000002</v>
      </c>
      <c r="G359" s="1">
        <v>33</v>
      </c>
      <c r="H359">
        <v>30</v>
      </c>
      <c r="I359" t="s">
        <v>1146</v>
      </c>
      <c r="J359" s="1">
        <f>Tabela1[[#This Row],[ESTOQUE_INICIAL]]*Tabela1[[#This Row],[CUSTO_UNITARIO_M-1]]+Tabela1[[#This Row],[ABASTECIMENTO]]*Tabela1[[#This Row],[CUSTO_UNITARIO_M0]]</f>
        <v>3422.1000000000004</v>
      </c>
      <c r="K359" s="1">
        <f>_xlfn.XLOOKUP(A359,MEDIDAS!A:A,MEDIDAS!B:B,"0",0)*5</f>
        <v>2.833333333333333</v>
      </c>
      <c r="L359" s="1">
        <f>SUM(K359,(_xlfn.XLOOKUP(A359,MEDIDAS!A:A,MEDIDAS!B:B,"0",0)*5))</f>
        <v>5.6666666666666661</v>
      </c>
      <c r="M359" s="1" t="str">
        <f>IF(F359&gt;=SUM(L359,_xlfn.XLOOKUP(A359,'ESTOQUE SETEMBRO'!A:A,'ESTOQUE SETEMBRO'!F:F,,0))/2*1.2,"OVER",IF(F359&lt;=SUM(L359,_xlfn.XLOOKUP(A359,'ESTOQUE SETEMBRO'!A:A,'ESTOQUE SETEMBRO'!F:F,,0))/2*1.1,"IDEAL","OUT"))</f>
        <v>OVER</v>
      </c>
      <c r="N359" t="str">
        <f>IF('ESTOQUE SETEMBRO'!$E359&gt;=0,"setembro","sem abastecimento")</f>
        <v>setembro</v>
      </c>
      <c r="O359" s="15">
        <v>45536</v>
      </c>
    </row>
    <row r="360" spans="1:15">
      <c r="A360" s="5" t="s">
        <v>359</v>
      </c>
      <c r="B360" s="6" t="s">
        <v>1173</v>
      </c>
      <c r="C360" s="1">
        <f t="shared" si="10"/>
        <v>21.63</v>
      </c>
      <c r="D360" s="1">
        <v>11</v>
      </c>
      <c r="E360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360" s="1">
        <f t="shared" si="11"/>
        <v>66</v>
      </c>
      <c r="G360" s="1">
        <v>33</v>
      </c>
      <c r="H360">
        <v>30</v>
      </c>
      <c r="I360" t="s">
        <v>1146</v>
      </c>
      <c r="J360" s="1">
        <f>Tabela1[[#This Row],[ESTOQUE_INICIAL]]*Tabela1[[#This Row],[CUSTO_UNITARIO_M-1]]+Tabela1[[#This Row],[ABASTECIMENTO]]*Tabela1[[#This Row],[CUSTO_UNITARIO_M0]]</f>
        <v>2013</v>
      </c>
      <c r="K360" s="1">
        <f>_xlfn.XLOOKUP(A360,MEDIDAS!A:A,MEDIDAS!B:B,"0",0)*5</f>
        <v>1.6666666666666665</v>
      </c>
      <c r="L360" s="1">
        <f>SUM(K360,(_xlfn.XLOOKUP(A360,MEDIDAS!A:A,MEDIDAS!B:B,"0",0)*5))</f>
        <v>3.333333333333333</v>
      </c>
      <c r="M360" s="1" t="str">
        <f>IF(F360&gt;=SUM(L360,_xlfn.XLOOKUP(A360,'ESTOQUE SETEMBRO'!A:A,'ESTOQUE SETEMBRO'!F:F,,0))/2*1.2,"OVER",IF(F360&lt;=SUM(L360,_xlfn.XLOOKUP(A360,'ESTOQUE SETEMBRO'!A:A,'ESTOQUE SETEMBRO'!F:F,,0))/2*1.1,"IDEAL","OUT"))</f>
        <v>OVER</v>
      </c>
      <c r="N360" t="str">
        <f>IF('ESTOQUE SETEMBRO'!$E360&gt;=0,"setembro","sem abastecimento")</f>
        <v>setembro</v>
      </c>
      <c r="O360" s="15">
        <v>45536</v>
      </c>
    </row>
    <row r="361" spans="1:15">
      <c r="A361" s="5" t="s">
        <v>360</v>
      </c>
      <c r="B361" s="6" t="s">
        <v>1173</v>
      </c>
      <c r="C361" s="1">
        <f t="shared" si="10"/>
        <v>21.63</v>
      </c>
      <c r="D361" s="1">
        <v>33</v>
      </c>
      <c r="E361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361" s="1">
        <f t="shared" si="11"/>
        <v>198</v>
      </c>
      <c r="G361" s="1">
        <v>33</v>
      </c>
      <c r="H361">
        <v>30</v>
      </c>
      <c r="I361" t="s">
        <v>1146</v>
      </c>
      <c r="J361" s="1">
        <f>Tabela1[[#This Row],[ESTOQUE_INICIAL]]*Tabela1[[#This Row],[CUSTO_UNITARIO_M-1]]+Tabela1[[#This Row],[ABASTECIMENTO]]*Tabela1[[#This Row],[CUSTO_UNITARIO_M0]]</f>
        <v>6039</v>
      </c>
      <c r="K361" s="1">
        <f>_xlfn.XLOOKUP(A361,MEDIDAS!A:A,MEDIDAS!B:B,"0",0)*5</f>
        <v>5</v>
      </c>
      <c r="L361" s="1">
        <f>SUM(K361,(_xlfn.XLOOKUP(A361,MEDIDAS!A:A,MEDIDAS!B:B,"0",0)*5))</f>
        <v>10</v>
      </c>
      <c r="M361" s="1" t="str">
        <f>IF(F361&gt;=SUM(L361,_xlfn.XLOOKUP(A361,'ESTOQUE SETEMBRO'!A:A,'ESTOQUE SETEMBRO'!F:F,,0))/2*1.2,"OVER",IF(F361&lt;=SUM(L361,_xlfn.XLOOKUP(A361,'ESTOQUE SETEMBRO'!A:A,'ESTOQUE SETEMBRO'!F:F,,0))/2*1.1,"IDEAL","OUT"))</f>
        <v>OVER</v>
      </c>
      <c r="N361" t="str">
        <f>IF('ESTOQUE SETEMBRO'!$E361&gt;=0,"setembro","sem abastecimento")</f>
        <v>setembro</v>
      </c>
      <c r="O361" s="15">
        <v>45536</v>
      </c>
    </row>
    <row r="362" spans="1:15">
      <c r="A362" s="5" t="s">
        <v>361</v>
      </c>
      <c r="B362" s="6" t="s">
        <v>1173</v>
      </c>
      <c r="C362" s="1">
        <f t="shared" si="10"/>
        <v>21.63</v>
      </c>
      <c r="D362" s="1">
        <v>20.900000000000002</v>
      </c>
      <c r="E362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362" s="1">
        <f t="shared" si="11"/>
        <v>125.40000000000002</v>
      </c>
      <c r="G362" s="1">
        <v>33</v>
      </c>
      <c r="H362">
        <v>30</v>
      </c>
      <c r="I362" t="s">
        <v>1146</v>
      </c>
      <c r="J362" s="1">
        <f>Tabela1[[#This Row],[ESTOQUE_INICIAL]]*Tabela1[[#This Row],[CUSTO_UNITARIO_M-1]]+Tabela1[[#This Row],[ABASTECIMENTO]]*Tabela1[[#This Row],[CUSTO_UNITARIO_M0]]</f>
        <v>3824.7000000000007</v>
      </c>
      <c r="K362" s="1">
        <f>_xlfn.XLOOKUP(A362,MEDIDAS!A:A,MEDIDAS!B:B,"0",0)*5</f>
        <v>3.1666666666666665</v>
      </c>
      <c r="L362" s="1">
        <f>SUM(K362,(_xlfn.XLOOKUP(A362,MEDIDAS!A:A,MEDIDAS!B:B,"0",0)*5))</f>
        <v>6.333333333333333</v>
      </c>
      <c r="M362" s="1" t="str">
        <f>IF(F362&gt;=SUM(L362,_xlfn.XLOOKUP(A362,'ESTOQUE SETEMBRO'!A:A,'ESTOQUE SETEMBRO'!F:F,,0))/2*1.2,"OVER",IF(F362&lt;=SUM(L362,_xlfn.XLOOKUP(A362,'ESTOQUE SETEMBRO'!A:A,'ESTOQUE SETEMBRO'!F:F,,0))/2*1.1,"IDEAL","OUT"))</f>
        <v>OVER</v>
      </c>
      <c r="N362" t="str">
        <f>IF('ESTOQUE SETEMBRO'!$E362&gt;=0,"setembro","sem abastecimento")</f>
        <v>setembro</v>
      </c>
      <c r="O362" s="15">
        <v>45536</v>
      </c>
    </row>
    <row r="363" spans="1:15">
      <c r="A363" s="5" t="s">
        <v>362</v>
      </c>
      <c r="B363" s="6" t="s">
        <v>1174</v>
      </c>
      <c r="C363" s="1">
        <f t="shared" si="10"/>
        <v>21.63</v>
      </c>
      <c r="D363" s="1">
        <v>25.3</v>
      </c>
      <c r="E363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363" s="1">
        <f t="shared" si="11"/>
        <v>151.80000000000001</v>
      </c>
      <c r="G363" s="1">
        <v>5.5</v>
      </c>
      <c r="H363">
        <v>5</v>
      </c>
      <c r="I363" t="s">
        <v>1130</v>
      </c>
      <c r="J363" s="1">
        <f>Tabela1[[#This Row],[ESTOQUE_INICIAL]]*Tabela1[[#This Row],[CUSTO_UNITARIO_M-1]]+Tabela1[[#This Row],[ABASTECIMENTO]]*Tabela1[[#This Row],[CUSTO_UNITARIO_M0]]</f>
        <v>771.65</v>
      </c>
      <c r="K363" s="1">
        <f>_xlfn.XLOOKUP(A363,MEDIDAS!A:A,MEDIDAS!B:B,"0",0)*5</f>
        <v>3.8333333333333335</v>
      </c>
      <c r="L363" s="1">
        <f>SUM(K363,(_xlfn.XLOOKUP(A363,MEDIDAS!A:A,MEDIDAS!B:B,"0",0)*5))</f>
        <v>7.666666666666667</v>
      </c>
      <c r="M363" s="1" t="str">
        <f>IF(F363&gt;=SUM(L363,_xlfn.XLOOKUP(A363,'ESTOQUE SETEMBRO'!A:A,'ESTOQUE SETEMBRO'!F:F,,0))/2*1.2,"OVER",IF(F363&lt;=SUM(L363,_xlfn.XLOOKUP(A363,'ESTOQUE SETEMBRO'!A:A,'ESTOQUE SETEMBRO'!F:F,,0))/2*1.1,"IDEAL","OUT"))</f>
        <v>OVER</v>
      </c>
      <c r="N363" t="str">
        <f>IF('ESTOQUE SETEMBRO'!$E363&gt;=0,"setembro","sem abastecimento")</f>
        <v>setembro</v>
      </c>
      <c r="O363" s="15">
        <v>45536</v>
      </c>
    </row>
    <row r="364" spans="1:15">
      <c r="A364" s="5" t="s">
        <v>364</v>
      </c>
      <c r="B364" s="6" t="s">
        <v>1174</v>
      </c>
      <c r="C364" s="1">
        <f t="shared" si="10"/>
        <v>21.63</v>
      </c>
      <c r="D364" s="1">
        <v>23.1</v>
      </c>
      <c r="E364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364" s="1">
        <f t="shared" si="11"/>
        <v>138.6</v>
      </c>
      <c r="G364" s="1">
        <v>5.5</v>
      </c>
      <c r="H364">
        <v>5</v>
      </c>
      <c r="I364" t="s">
        <v>1130</v>
      </c>
      <c r="J364" s="1">
        <f>Tabela1[[#This Row],[ESTOQUE_INICIAL]]*Tabela1[[#This Row],[CUSTO_UNITARIO_M-1]]+Tabela1[[#This Row],[ABASTECIMENTO]]*Tabela1[[#This Row],[CUSTO_UNITARIO_M0]]</f>
        <v>704.55</v>
      </c>
      <c r="K364" s="1">
        <f>_xlfn.XLOOKUP(A364,MEDIDAS!A:A,MEDIDAS!B:B,"0",0)*5</f>
        <v>3.5</v>
      </c>
      <c r="L364" s="1">
        <f>SUM(K364,(_xlfn.XLOOKUP(A364,MEDIDAS!A:A,MEDIDAS!B:B,"0",0)*5))</f>
        <v>7</v>
      </c>
      <c r="M364" s="1" t="str">
        <f>IF(F364&gt;=SUM(L364,_xlfn.XLOOKUP(A364,'ESTOQUE SETEMBRO'!A:A,'ESTOQUE SETEMBRO'!F:F,,0))/2*1.2,"OVER",IF(F364&lt;=SUM(L364,_xlfn.XLOOKUP(A364,'ESTOQUE SETEMBRO'!A:A,'ESTOQUE SETEMBRO'!F:F,,0))/2*1.1,"IDEAL","OUT"))</f>
        <v>OVER</v>
      </c>
      <c r="N364" t="str">
        <f>IF('ESTOQUE SETEMBRO'!$E364&gt;=0,"setembro","sem abastecimento")</f>
        <v>setembro</v>
      </c>
      <c r="O364" s="15">
        <v>45536</v>
      </c>
    </row>
    <row r="365" spans="1:15">
      <c r="A365" s="5" t="s">
        <v>365</v>
      </c>
      <c r="B365" s="6" t="s">
        <v>1174</v>
      </c>
      <c r="C365" s="1">
        <f t="shared" si="10"/>
        <v>21.63</v>
      </c>
      <c r="D365" s="1">
        <v>8.8000000000000007</v>
      </c>
      <c r="E365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365" s="1">
        <f t="shared" si="11"/>
        <v>52.8</v>
      </c>
      <c r="G365" s="1">
        <v>5.5</v>
      </c>
      <c r="H365">
        <v>5</v>
      </c>
      <c r="I365" t="s">
        <v>1130</v>
      </c>
      <c r="J365" s="1">
        <f>Tabela1[[#This Row],[ESTOQUE_INICIAL]]*Tabela1[[#This Row],[CUSTO_UNITARIO_M-1]]+Tabela1[[#This Row],[ABASTECIMENTO]]*Tabela1[[#This Row],[CUSTO_UNITARIO_M0]]</f>
        <v>268.39999999999998</v>
      </c>
      <c r="K365" s="1">
        <f>_xlfn.XLOOKUP(A365,MEDIDAS!A:A,MEDIDAS!B:B,"0",0)*5</f>
        <v>1.3333333333333333</v>
      </c>
      <c r="L365" s="1">
        <f>SUM(K365,(_xlfn.XLOOKUP(A365,MEDIDAS!A:A,MEDIDAS!B:B,"0",0)*5))</f>
        <v>2.6666666666666665</v>
      </c>
      <c r="M365" s="1" t="str">
        <f>IF(F365&gt;=SUM(L365,_xlfn.XLOOKUP(A365,'ESTOQUE SETEMBRO'!A:A,'ESTOQUE SETEMBRO'!F:F,,0))/2*1.2,"OVER",IF(F365&lt;=SUM(L365,_xlfn.XLOOKUP(A365,'ESTOQUE SETEMBRO'!A:A,'ESTOQUE SETEMBRO'!F:F,,0))/2*1.1,"IDEAL","OUT"))</f>
        <v>OVER</v>
      </c>
      <c r="N365" t="str">
        <f>IF('ESTOQUE SETEMBRO'!$E365&gt;=0,"setembro","sem abastecimento")</f>
        <v>setembro</v>
      </c>
      <c r="O365" s="15">
        <v>45536</v>
      </c>
    </row>
    <row r="366" spans="1:15">
      <c r="A366" s="5" t="s">
        <v>366</v>
      </c>
      <c r="B366" s="6" t="s">
        <v>1174</v>
      </c>
      <c r="C366" s="1">
        <f t="shared" si="10"/>
        <v>21.63</v>
      </c>
      <c r="D366" s="1">
        <v>14.3</v>
      </c>
      <c r="E366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366" s="1">
        <f t="shared" si="11"/>
        <v>85.8</v>
      </c>
      <c r="G366" s="1">
        <v>5.5</v>
      </c>
      <c r="H366">
        <v>5</v>
      </c>
      <c r="I366" t="s">
        <v>1130</v>
      </c>
      <c r="J366" s="1">
        <f>Tabela1[[#This Row],[ESTOQUE_INICIAL]]*Tabela1[[#This Row],[CUSTO_UNITARIO_M-1]]+Tabela1[[#This Row],[ABASTECIMENTO]]*Tabela1[[#This Row],[CUSTO_UNITARIO_M0]]</f>
        <v>436.15</v>
      </c>
      <c r="K366" s="1">
        <f>_xlfn.XLOOKUP(A366,MEDIDAS!A:A,MEDIDAS!B:B,"0",0)*5</f>
        <v>2.166666666666667</v>
      </c>
      <c r="L366" s="1">
        <f>SUM(K366,(_xlfn.XLOOKUP(A366,MEDIDAS!A:A,MEDIDAS!B:B,"0",0)*5))</f>
        <v>4.3333333333333339</v>
      </c>
      <c r="M366" s="1" t="str">
        <f>IF(F366&gt;=SUM(L366,_xlfn.XLOOKUP(A366,'ESTOQUE SETEMBRO'!A:A,'ESTOQUE SETEMBRO'!F:F,,0))/2*1.2,"OVER",IF(F366&lt;=SUM(L366,_xlfn.XLOOKUP(A366,'ESTOQUE SETEMBRO'!A:A,'ESTOQUE SETEMBRO'!F:F,,0))/2*1.1,"IDEAL","OUT"))</f>
        <v>OVER</v>
      </c>
      <c r="N366" t="str">
        <f>IF('ESTOQUE SETEMBRO'!$E366&gt;=0,"setembro","sem abastecimento")</f>
        <v>setembro</v>
      </c>
      <c r="O366" s="15">
        <v>45536</v>
      </c>
    </row>
    <row r="367" spans="1:15">
      <c r="A367" s="5" t="s">
        <v>367</v>
      </c>
      <c r="B367" s="6" t="s">
        <v>1174</v>
      </c>
      <c r="C367" s="1">
        <f t="shared" si="10"/>
        <v>21.63</v>
      </c>
      <c r="D367" s="1">
        <v>19.8</v>
      </c>
      <c r="E367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367" s="1">
        <f t="shared" si="11"/>
        <v>118.8</v>
      </c>
      <c r="G367" s="1">
        <v>5.5</v>
      </c>
      <c r="H367">
        <v>5</v>
      </c>
      <c r="I367" t="s">
        <v>1130</v>
      </c>
      <c r="J367" s="1">
        <f>Tabela1[[#This Row],[ESTOQUE_INICIAL]]*Tabela1[[#This Row],[CUSTO_UNITARIO_M-1]]+Tabela1[[#This Row],[ABASTECIMENTO]]*Tabela1[[#This Row],[CUSTO_UNITARIO_M0]]</f>
        <v>603.9</v>
      </c>
      <c r="K367" s="1">
        <f>_xlfn.XLOOKUP(A367,MEDIDAS!A:A,MEDIDAS!B:B,"0",0)*5</f>
        <v>3</v>
      </c>
      <c r="L367" s="1">
        <f>SUM(K367,(_xlfn.XLOOKUP(A367,MEDIDAS!A:A,MEDIDAS!B:B,"0",0)*5))</f>
        <v>6</v>
      </c>
      <c r="M367" s="1" t="str">
        <f>IF(F367&gt;=SUM(L367,_xlfn.XLOOKUP(A367,'ESTOQUE SETEMBRO'!A:A,'ESTOQUE SETEMBRO'!F:F,,0))/2*1.2,"OVER",IF(F367&lt;=SUM(L367,_xlfn.XLOOKUP(A367,'ESTOQUE SETEMBRO'!A:A,'ESTOQUE SETEMBRO'!F:F,,0))/2*1.1,"IDEAL","OUT"))</f>
        <v>OVER</v>
      </c>
      <c r="N367" t="str">
        <f>IF('ESTOQUE SETEMBRO'!$E367&gt;=0,"setembro","sem abastecimento")</f>
        <v>setembro</v>
      </c>
      <c r="O367" s="15">
        <v>45536</v>
      </c>
    </row>
    <row r="368" spans="1:15">
      <c r="A368" s="5" t="s">
        <v>407</v>
      </c>
      <c r="B368" s="6" t="s">
        <v>1174</v>
      </c>
      <c r="C368" s="1">
        <f t="shared" si="10"/>
        <v>21.63</v>
      </c>
      <c r="D368" s="1">
        <v>0</v>
      </c>
      <c r="E36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368" s="1">
        <f t="shared" si="11"/>
        <v>150</v>
      </c>
      <c r="G368" s="1">
        <v>5.5</v>
      </c>
      <c r="H368">
        <v>5</v>
      </c>
      <c r="I368" t="s">
        <v>1130</v>
      </c>
      <c r="J368" s="1">
        <f>Tabela1[[#This Row],[ESTOQUE_INICIAL]]*Tabela1[[#This Row],[CUSTO_UNITARIO_M-1]]+Tabela1[[#This Row],[ABASTECIMENTO]]*Tabela1[[#This Row],[CUSTO_UNITARIO_M0]]</f>
        <v>750</v>
      </c>
      <c r="K368" s="1">
        <f>_xlfn.XLOOKUP(A368,MEDIDAS!A:A,MEDIDAS!B:B,"0",0)*5</f>
        <v>0</v>
      </c>
      <c r="L368" s="1">
        <f>SUM(K368,(_xlfn.XLOOKUP(A368,MEDIDAS!A:A,MEDIDAS!B:B,"0",0)*5))</f>
        <v>0</v>
      </c>
      <c r="M368" s="1" t="str">
        <f>IF(F368&gt;=SUM(L368,_xlfn.XLOOKUP(A368,'ESTOQUE SETEMBRO'!A:A,'ESTOQUE SETEMBRO'!F:F,,0))/2*1.2,"OVER",IF(F368&lt;=SUM(L368,_xlfn.XLOOKUP(A368,'ESTOQUE SETEMBRO'!A:A,'ESTOQUE SETEMBRO'!F:F,,0))/2*1.1,"IDEAL","OUT"))</f>
        <v>OVER</v>
      </c>
      <c r="N368" t="str">
        <f>IF('ESTOQUE SETEMBRO'!$E368&gt;=0,"setembro","sem abastecimento")</f>
        <v>setembro</v>
      </c>
      <c r="O368" s="15">
        <v>45536</v>
      </c>
    </row>
    <row r="369" spans="1:15">
      <c r="A369" s="5" t="s">
        <v>368</v>
      </c>
      <c r="B369" s="6" t="s">
        <v>1174</v>
      </c>
      <c r="C369" s="1">
        <f t="shared" si="10"/>
        <v>21.63</v>
      </c>
      <c r="D369" s="1">
        <v>38.5</v>
      </c>
      <c r="E369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369" s="1">
        <f t="shared" si="11"/>
        <v>231</v>
      </c>
      <c r="G369" s="1">
        <v>5.5</v>
      </c>
      <c r="H369">
        <v>5</v>
      </c>
      <c r="I369" t="s">
        <v>1130</v>
      </c>
      <c r="J369" s="1">
        <f>Tabela1[[#This Row],[ESTOQUE_INICIAL]]*Tabela1[[#This Row],[CUSTO_UNITARIO_M-1]]+Tabela1[[#This Row],[ABASTECIMENTO]]*Tabela1[[#This Row],[CUSTO_UNITARIO_M0]]</f>
        <v>1174.25</v>
      </c>
      <c r="K369" s="1">
        <f>_xlfn.XLOOKUP(A369,MEDIDAS!A:A,MEDIDAS!B:B,"0",0)*5</f>
        <v>5.8333333333333339</v>
      </c>
      <c r="L369" s="1">
        <f>SUM(K369,(_xlfn.XLOOKUP(A369,MEDIDAS!A:A,MEDIDAS!B:B,"0",0)*5))</f>
        <v>11.666666666666668</v>
      </c>
      <c r="M369" s="1" t="str">
        <f>IF(F369&gt;=SUM(L369,_xlfn.XLOOKUP(A369,'ESTOQUE SETEMBRO'!A:A,'ESTOQUE SETEMBRO'!F:F,,0))/2*1.2,"OVER",IF(F369&lt;=SUM(L369,_xlfn.XLOOKUP(A369,'ESTOQUE SETEMBRO'!A:A,'ESTOQUE SETEMBRO'!F:F,,0))/2*1.1,"IDEAL","OUT"))</f>
        <v>OVER</v>
      </c>
      <c r="N369" t="str">
        <f>IF('ESTOQUE SETEMBRO'!$E369&gt;=0,"setembro","sem abastecimento")</f>
        <v>setembro</v>
      </c>
      <c r="O369" s="15">
        <v>45536</v>
      </c>
    </row>
    <row r="370" spans="1:15">
      <c r="A370" s="5" t="s">
        <v>369</v>
      </c>
      <c r="B370" s="6" t="s">
        <v>1174</v>
      </c>
      <c r="C370" s="1">
        <f t="shared" si="10"/>
        <v>21.63</v>
      </c>
      <c r="D370" s="1">
        <v>35.200000000000003</v>
      </c>
      <c r="E370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370" s="1">
        <f t="shared" si="11"/>
        <v>211.2</v>
      </c>
      <c r="G370" s="1">
        <v>5.5</v>
      </c>
      <c r="H370">
        <v>5</v>
      </c>
      <c r="I370" t="s">
        <v>1130</v>
      </c>
      <c r="J370" s="1">
        <f>Tabela1[[#This Row],[ESTOQUE_INICIAL]]*Tabela1[[#This Row],[CUSTO_UNITARIO_M-1]]+Tabela1[[#This Row],[ABASTECIMENTO]]*Tabela1[[#This Row],[CUSTO_UNITARIO_M0]]</f>
        <v>1073.5999999999999</v>
      </c>
      <c r="K370" s="1">
        <f>_xlfn.XLOOKUP(A370,MEDIDAS!A:A,MEDIDAS!B:B,"0",0)*5</f>
        <v>5.333333333333333</v>
      </c>
      <c r="L370" s="1">
        <f>SUM(K370,(_xlfn.XLOOKUP(A370,MEDIDAS!A:A,MEDIDAS!B:B,"0",0)*5))</f>
        <v>10.666666666666666</v>
      </c>
      <c r="M370" s="1" t="str">
        <f>IF(F370&gt;=SUM(L370,_xlfn.XLOOKUP(A370,'ESTOQUE SETEMBRO'!A:A,'ESTOQUE SETEMBRO'!F:F,,0))/2*1.2,"OVER",IF(F370&lt;=SUM(L370,_xlfn.XLOOKUP(A370,'ESTOQUE SETEMBRO'!A:A,'ESTOQUE SETEMBRO'!F:F,,0))/2*1.1,"IDEAL","OUT"))</f>
        <v>OVER</v>
      </c>
      <c r="N370" t="str">
        <f>IF('ESTOQUE SETEMBRO'!$E370&gt;=0,"setembro","sem abastecimento")</f>
        <v>setembro</v>
      </c>
      <c r="O370" s="15">
        <v>45536</v>
      </c>
    </row>
    <row r="371" spans="1:15">
      <c r="A371" s="5" t="s">
        <v>370</v>
      </c>
      <c r="B371" s="6" t="s">
        <v>1174</v>
      </c>
      <c r="C371" s="1">
        <f t="shared" si="10"/>
        <v>21.63</v>
      </c>
      <c r="D371" s="1">
        <v>23.1</v>
      </c>
      <c r="E371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371" s="1">
        <f t="shared" si="11"/>
        <v>138.6</v>
      </c>
      <c r="G371" s="1">
        <v>5.5</v>
      </c>
      <c r="H371">
        <v>5</v>
      </c>
      <c r="I371" t="s">
        <v>1130</v>
      </c>
      <c r="J371" s="1">
        <f>Tabela1[[#This Row],[ESTOQUE_INICIAL]]*Tabela1[[#This Row],[CUSTO_UNITARIO_M-1]]+Tabela1[[#This Row],[ABASTECIMENTO]]*Tabela1[[#This Row],[CUSTO_UNITARIO_M0]]</f>
        <v>704.55</v>
      </c>
      <c r="K371" s="1">
        <f>_xlfn.XLOOKUP(A371,MEDIDAS!A:A,MEDIDAS!B:B,"0",0)*5</f>
        <v>3.5</v>
      </c>
      <c r="L371" s="1">
        <f>SUM(K371,(_xlfn.XLOOKUP(A371,MEDIDAS!A:A,MEDIDAS!B:B,"0",0)*5))</f>
        <v>7</v>
      </c>
      <c r="M371" s="1" t="str">
        <f>IF(F371&gt;=SUM(L371,_xlfn.XLOOKUP(A371,'ESTOQUE SETEMBRO'!A:A,'ESTOQUE SETEMBRO'!F:F,,0))/2*1.2,"OVER",IF(F371&lt;=SUM(L371,_xlfn.XLOOKUP(A371,'ESTOQUE SETEMBRO'!A:A,'ESTOQUE SETEMBRO'!F:F,,0))/2*1.1,"IDEAL","OUT"))</f>
        <v>OVER</v>
      </c>
      <c r="N371" t="str">
        <f>IF('ESTOQUE SETEMBRO'!$E371&gt;=0,"setembro","sem abastecimento")</f>
        <v>setembro</v>
      </c>
      <c r="O371" s="15">
        <v>45536</v>
      </c>
    </row>
    <row r="372" spans="1:15">
      <c r="A372" s="5" t="s">
        <v>371</v>
      </c>
      <c r="B372" s="6" t="s">
        <v>1174</v>
      </c>
      <c r="C372" s="1">
        <f t="shared" si="10"/>
        <v>21.63</v>
      </c>
      <c r="D372" s="1">
        <v>23.1</v>
      </c>
      <c r="E372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372" s="1">
        <f t="shared" si="11"/>
        <v>138.6</v>
      </c>
      <c r="G372" s="1">
        <v>5.5</v>
      </c>
      <c r="H372">
        <v>5</v>
      </c>
      <c r="I372" t="s">
        <v>1130</v>
      </c>
      <c r="J372" s="1">
        <f>Tabela1[[#This Row],[ESTOQUE_INICIAL]]*Tabela1[[#This Row],[CUSTO_UNITARIO_M-1]]+Tabela1[[#This Row],[ABASTECIMENTO]]*Tabela1[[#This Row],[CUSTO_UNITARIO_M0]]</f>
        <v>704.55</v>
      </c>
      <c r="K372" s="1">
        <f>_xlfn.XLOOKUP(A372,MEDIDAS!A:A,MEDIDAS!B:B,"0",0)*5</f>
        <v>3.5</v>
      </c>
      <c r="L372" s="1">
        <f>SUM(K372,(_xlfn.XLOOKUP(A372,MEDIDAS!A:A,MEDIDAS!B:B,"0",0)*5))</f>
        <v>7</v>
      </c>
      <c r="M372" s="1" t="str">
        <f>IF(F372&gt;=SUM(L372,_xlfn.XLOOKUP(A372,'ESTOQUE SETEMBRO'!A:A,'ESTOQUE SETEMBRO'!F:F,,0))/2*1.2,"OVER",IF(F372&lt;=SUM(L372,_xlfn.XLOOKUP(A372,'ESTOQUE SETEMBRO'!A:A,'ESTOQUE SETEMBRO'!F:F,,0))/2*1.1,"IDEAL","OUT"))</f>
        <v>OVER</v>
      </c>
      <c r="N372" t="str">
        <f>IF('ESTOQUE SETEMBRO'!$E372&gt;=0,"setembro","sem abastecimento")</f>
        <v>setembro</v>
      </c>
      <c r="O372" s="15">
        <v>45536</v>
      </c>
    </row>
    <row r="373" spans="1:15">
      <c r="A373" s="5" t="s">
        <v>372</v>
      </c>
      <c r="B373" s="6" t="s">
        <v>1175</v>
      </c>
      <c r="C373" s="1">
        <f t="shared" si="10"/>
        <v>21.63</v>
      </c>
      <c r="D373" s="1">
        <v>34.1</v>
      </c>
      <c r="E373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373" s="1">
        <f t="shared" si="11"/>
        <v>204.6</v>
      </c>
      <c r="G373" s="1">
        <v>66</v>
      </c>
      <c r="H373">
        <v>60</v>
      </c>
      <c r="I373" t="s">
        <v>1128</v>
      </c>
      <c r="J373" s="1">
        <f>Tabela1[[#This Row],[ESTOQUE_INICIAL]]*Tabela1[[#This Row],[CUSTO_UNITARIO_M-1]]+Tabela1[[#This Row],[ABASTECIMENTO]]*Tabela1[[#This Row],[CUSTO_UNITARIO_M0]]</f>
        <v>12480.6</v>
      </c>
      <c r="K373" s="1">
        <f>_xlfn.XLOOKUP(A373,MEDIDAS!A:A,MEDIDAS!B:B,"0",0)*5</f>
        <v>5.166666666666667</v>
      </c>
      <c r="L373" s="1">
        <f>SUM(K373,(_xlfn.XLOOKUP(A373,MEDIDAS!A:A,MEDIDAS!B:B,"0",0)*5))</f>
        <v>10.333333333333334</v>
      </c>
      <c r="M373" s="1" t="str">
        <f>IF(F373&gt;=SUM(L373,_xlfn.XLOOKUP(A373,'ESTOQUE SETEMBRO'!A:A,'ESTOQUE SETEMBRO'!F:F,,0))/2*1.2,"OVER",IF(F373&lt;=SUM(L373,_xlfn.XLOOKUP(A373,'ESTOQUE SETEMBRO'!A:A,'ESTOQUE SETEMBRO'!F:F,,0))/2*1.1,"IDEAL","OUT"))</f>
        <v>OVER</v>
      </c>
      <c r="N373" t="str">
        <f>IF('ESTOQUE SETEMBRO'!$E373&gt;=0,"setembro","sem abastecimento")</f>
        <v>setembro</v>
      </c>
      <c r="O373" s="15">
        <v>45536</v>
      </c>
    </row>
    <row r="374" spans="1:15">
      <c r="A374" s="5" t="s">
        <v>373</v>
      </c>
      <c r="B374" s="6" t="s">
        <v>1175</v>
      </c>
      <c r="C374" s="1">
        <f t="shared" si="10"/>
        <v>21.63</v>
      </c>
      <c r="D374" s="1">
        <v>29.700000000000003</v>
      </c>
      <c r="E374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374" s="1">
        <f t="shared" si="11"/>
        <v>178.2</v>
      </c>
      <c r="G374" s="1">
        <v>66</v>
      </c>
      <c r="H374">
        <v>60</v>
      </c>
      <c r="I374" t="s">
        <v>1128</v>
      </c>
      <c r="J374" s="1">
        <f>Tabela1[[#This Row],[ESTOQUE_INICIAL]]*Tabela1[[#This Row],[CUSTO_UNITARIO_M-1]]+Tabela1[[#This Row],[ABASTECIMENTO]]*Tabela1[[#This Row],[CUSTO_UNITARIO_M0]]</f>
        <v>10870.2</v>
      </c>
      <c r="K374" s="1">
        <f>_xlfn.XLOOKUP(A374,MEDIDAS!A:A,MEDIDAS!B:B,"0",0)*5</f>
        <v>4.5</v>
      </c>
      <c r="L374" s="1">
        <f>SUM(K374,(_xlfn.XLOOKUP(A374,MEDIDAS!A:A,MEDIDAS!B:B,"0",0)*5))</f>
        <v>9</v>
      </c>
      <c r="M374" s="1" t="str">
        <f>IF(F374&gt;=SUM(L374,_xlfn.XLOOKUP(A374,'ESTOQUE SETEMBRO'!A:A,'ESTOQUE SETEMBRO'!F:F,,0))/2*1.2,"OVER",IF(F374&lt;=SUM(L374,_xlfn.XLOOKUP(A374,'ESTOQUE SETEMBRO'!A:A,'ESTOQUE SETEMBRO'!F:F,,0))/2*1.1,"IDEAL","OUT"))</f>
        <v>OVER</v>
      </c>
      <c r="N374" t="str">
        <f>IF('ESTOQUE SETEMBRO'!$E374&gt;=0,"setembro","sem abastecimento")</f>
        <v>setembro</v>
      </c>
      <c r="O374" s="15">
        <v>45536</v>
      </c>
    </row>
    <row r="375" spans="1:15">
      <c r="A375" s="5" t="s">
        <v>375</v>
      </c>
      <c r="B375" s="6" t="s">
        <v>1175</v>
      </c>
      <c r="C375" s="1">
        <f t="shared" si="10"/>
        <v>21.63</v>
      </c>
      <c r="D375" s="1">
        <v>11</v>
      </c>
      <c r="E375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375" s="1">
        <f t="shared" si="11"/>
        <v>66</v>
      </c>
      <c r="G375" s="1">
        <v>66</v>
      </c>
      <c r="H375">
        <v>60</v>
      </c>
      <c r="I375" t="s">
        <v>1128</v>
      </c>
      <c r="J375" s="1">
        <f>Tabela1[[#This Row],[ESTOQUE_INICIAL]]*Tabela1[[#This Row],[CUSTO_UNITARIO_M-1]]+Tabela1[[#This Row],[ABASTECIMENTO]]*Tabela1[[#This Row],[CUSTO_UNITARIO_M0]]</f>
        <v>4026</v>
      </c>
      <c r="K375" s="1">
        <f>_xlfn.XLOOKUP(A375,MEDIDAS!A:A,MEDIDAS!B:B,"0",0)*5</f>
        <v>1.6666666666666665</v>
      </c>
      <c r="L375" s="1">
        <f>SUM(K375,(_xlfn.XLOOKUP(A375,MEDIDAS!A:A,MEDIDAS!B:B,"0",0)*5))</f>
        <v>3.333333333333333</v>
      </c>
      <c r="M375" s="1" t="str">
        <f>IF(F375&gt;=SUM(L375,_xlfn.XLOOKUP(A375,'ESTOQUE SETEMBRO'!A:A,'ESTOQUE SETEMBRO'!F:F,,0))/2*1.2,"OVER",IF(F375&lt;=SUM(L375,_xlfn.XLOOKUP(A375,'ESTOQUE SETEMBRO'!A:A,'ESTOQUE SETEMBRO'!F:F,,0))/2*1.1,"IDEAL","OUT"))</f>
        <v>OVER</v>
      </c>
      <c r="N375" t="str">
        <f>IF('ESTOQUE SETEMBRO'!$E375&gt;=0,"setembro","sem abastecimento")</f>
        <v>setembro</v>
      </c>
      <c r="O375" s="15">
        <v>45536</v>
      </c>
    </row>
    <row r="376" spans="1:15">
      <c r="A376" s="5" t="s">
        <v>376</v>
      </c>
      <c r="B376" s="6" t="s">
        <v>1175</v>
      </c>
      <c r="C376" s="1">
        <f t="shared" si="10"/>
        <v>21.63</v>
      </c>
      <c r="D376" s="1">
        <v>13.200000000000001</v>
      </c>
      <c r="E376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376" s="1">
        <f t="shared" si="11"/>
        <v>79.2</v>
      </c>
      <c r="G376" s="1">
        <v>66</v>
      </c>
      <c r="H376">
        <v>60</v>
      </c>
      <c r="I376" t="s">
        <v>1128</v>
      </c>
      <c r="J376" s="1">
        <f>Tabela1[[#This Row],[ESTOQUE_INICIAL]]*Tabela1[[#This Row],[CUSTO_UNITARIO_M-1]]+Tabela1[[#This Row],[ABASTECIMENTO]]*Tabela1[[#This Row],[CUSTO_UNITARIO_M0]]</f>
        <v>4831.2</v>
      </c>
      <c r="K376" s="1">
        <f>_xlfn.XLOOKUP(A376,MEDIDAS!A:A,MEDIDAS!B:B,"0",0)*5</f>
        <v>2</v>
      </c>
      <c r="L376" s="1">
        <f>SUM(K376,(_xlfn.XLOOKUP(A376,MEDIDAS!A:A,MEDIDAS!B:B,"0",0)*5))</f>
        <v>4</v>
      </c>
      <c r="M376" s="1" t="str">
        <f>IF(F376&gt;=SUM(L376,_xlfn.XLOOKUP(A376,'ESTOQUE SETEMBRO'!A:A,'ESTOQUE SETEMBRO'!F:F,,0))/2*1.2,"OVER",IF(F376&lt;=SUM(L376,_xlfn.XLOOKUP(A376,'ESTOQUE SETEMBRO'!A:A,'ESTOQUE SETEMBRO'!F:F,,0))/2*1.1,"IDEAL","OUT"))</f>
        <v>OVER</v>
      </c>
      <c r="N376" t="str">
        <f>IF('ESTOQUE SETEMBRO'!$E376&gt;=0,"setembro","sem abastecimento")</f>
        <v>setembro</v>
      </c>
      <c r="O376" s="15">
        <v>45536</v>
      </c>
    </row>
    <row r="377" spans="1:15">
      <c r="A377" s="5" t="s">
        <v>377</v>
      </c>
      <c r="B377" s="6" t="s">
        <v>1175</v>
      </c>
      <c r="C377" s="1">
        <f t="shared" si="10"/>
        <v>21.63</v>
      </c>
      <c r="D377" s="1">
        <v>26.400000000000002</v>
      </c>
      <c r="E377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377" s="1">
        <f t="shared" si="11"/>
        <v>158.4</v>
      </c>
      <c r="G377" s="1">
        <v>66</v>
      </c>
      <c r="H377">
        <v>60</v>
      </c>
      <c r="I377" t="s">
        <v>1128</v>
      </c>
      <c r="J377" s="1">
        <f>Tabela1[[#This Row],[ESTOQUE_INICIAL]]*Tabela1[[#This Row],[CUSTO_UNITARIO_M-1]]+Tabela1[[#This Row],[ABASTECIMENTO]]*Tabela1[[#This Row],[CUSTO_UNITARIO_M0]]</f>
        <v>9662.4</v>
      </c>
      <c r="K377" s="1">
        <f>_xlfn.XLOOKUP(A377,MEDIDAS!A:A,MEDIDAS!B:B,"0",0)*5</f>
        <v>4</v>
      </c>
      <c r="L377" s="1">
        <f>SUM(K377,(_xlfn.XLOOKUP(A377,MEDIDAS!A:A,MEDIDAS!B:B,"0",0)*5))</f>
        <v>8</v>
      </c>
      <c r="M377" s="1" t="str">
        <f>IF(F377&gt;=SUM(L377,_xlfn.XLOOKUP(A377,'ESTOQUE SETEMBRO'!A:A,'ESTOQUE SETEMBRO'!F:F,,0))/2*1.2,"OVER",IF(F377&lt;=SUM(L377,_xlfn.XLOOKUP(A377,'ESTOQUE SETEMBRO'!A:A,'ESTOQUE SETEMBRO'!F:F,,0))/2*1.1,"IDEAL","OUT"))</f>
        <v>OVER</v>
      </c>
      <c r="N377" t="str">
        <f>IF('ESTOQUE SETEMBRO'!$E377&gt;=0,"setembro","sem abastecimento")</f>
        <v>setembro</v>
      </c>
      <c r="O377" s="15">
        <v>45536</v>
      </c>
    </row>
    <row r="378" spans="1:15">
      <c r="A378" s="5" t="s">
        <v>418</v>
      </c>
      <c r="B378" s="6" t="s">
        <v>1175</v>
      </c>
      <c r="C378" s="1">
        <f t="shared" si="10"/>
        <v>21.63</v>
      </c>
      <c r="D378" s="1">
        <v>0</v>
      </c>
      <c r="E37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378" s="1">
        <f t="shared" si="11"/>
        <v>150</v>
      </c>
      <c r="G378" s="1">
        <v>66</v>
      </c>
      <c r="H378">
        <v>60</v>
      </c>
      <c r="I378" t="s">
        <v>1128</v>
      </c>
      <c r="J378" s="1">
        <f>Tabela1[[#This Row],[ESTOQUE_INICIAL]]*Tabela1[[#This Row],[CUSTO_UNITARIO_M-1]]+Tabela1[[#This Row],[ABASTECIMENTO]]*Tabela1[[#This Row],[CUSTO_UNITARIO_M0]]</f>
        <v>9000</v>
      </c>
      <c r="K378" s="1">
        <f>_xlfn.XLOOKUP(A378,MEDIDAS!A:A,MEDIDAS!B:B,"0",0)*5</f>
        <v>0</v>
      </c>
      <c r="L378" s="1">
        <f>SUM(K378,(_xlfn.XLOOKUP(A378,MEDIDAS!A:A,MEDIDAS!B:B,"0",0)*5))</f>
        <v>0</v>
      </c>
      <c r="M378" s="1" t="str">
        <f>IF(F378&gt;=SUM(L378,_xlfn.XLOOKUP(A378,'ESTOQUE SETEMBRO'!A:A,'ESTOQUE SETEMBRO'!F:F,,0))/2*1.2,"OVER",IF(F378&lt;=SUM(L378,_xlfn.XLOOKUP(A378,'ESTOQUE SETEMBRO'!A:A,'ESTOQUE SETEMBRO'!F:F,,0))/2*1.1,"IDEAL","OUT"))</f>
        <v>OVER</v>
      </c>
      <c r="N378" t="str">
        <f>IF('ESTOQUE SETEMBRO'!$E378&gt;=0,"setembro","sem abastecimento")</f>
        <v>setembro</v>
      </c>
      <c r="O378" s="15">
        <v>45536</v>
      </c>
    </row>
    <row r="379" spans="1:15">
      <c r="A379" s="5" t="s">
        <v>378</v>
      </c>
      <c r="B379" s="6" t="s">
        <v>1175</v>
      </c>
      <c r="C379" s="1">
        <f t="shared" si="10"/>
        <v>21.63</v>
      </c>
      <c r="D379" s="1">
        <v>9.9</v>
      </c>
      <c r="E379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379" s="1">
        <f t="shared" si="11"/>
        <v>59.4</v>
      </c>
      <c r="G379" s="1">
        <v>66</v>
      </c>
      <c r="H379">
        <v>60</v>
      </c>
      <c r="I379" t="s">
        <v>1128</v>
      </c>
      <c r="J379" s="1">
        <f>Tabela1[[#This Row],[ESTOQUE_INICIAL]]*Tabela1[[#This Row],[CUSTO_UNITARIO_M-1]]+Tabela1[[#This Row],[ABASTECIMENTO]]*Tabela1[[#This Row],[CUSTO_UNITARIO_M0]]</f>
        <v>3623.4</v>
      </c>
      <c r="K379" s="1">
        <f>_xlfn.XLOOKUP(A379,MEDIDAS!A:A,MEDIDAS!B:B,"0",0)*5</f>
        <v>1.5</v>
      </c>
      <c r="L379" s="1">
        <f>SUM(K379,(_xlfn.XLOOKUP(A379,MEDIDAS!A:A,MEDIDAS!B:B,"0",0)*5))</f>
        <v>3</v>
      </c>
      <c r="M379" s="1" t="str">
        <f>IF(F379&gt;=SUM(L379,_xlfn.XLOOKUP(A379,'ESTOQUE SETEMBRO'!A:A,'ESTOQUE SETEMBRO'!F:F,,0))/2*1.2,"OVER",IF(F379&lt;=SUM(L379,_xlfn.XLOOKUP(A379,'ESTOQUE SETEMBRO'!A:A,'ESTOQUE SETEMBRO'!F:F,,0))/2*1.1,"IDEAL","OUT"))</f>
        <v>OVER</v>
      </c>
      <c r="N379" t="str">
        <f>IF('ESTOQUE SETEMBRO'!$E379&gt;=0,"setembro","sem abastecimento")</f>
        <v>setembro</v>
      </c>
      <c r="O379" s="15">
        <v>45536</v>
      </c>
    </row>
    <row r="380" spans="1:15">
      <c r="A380" s="5" t="s">
        <v>379</v>
      </c>
      <c r="B380" s="6" t="s">
        <v>1175</v>
      </c>
      <c r="C380" s="1">
        <f t="shared" si="10"/>
        <v>21.63</v>
      </c>
      <c r="D380" s="1">
        <v>44</v>
      </c>
      <c r="E380" s="1">
        <f>IF(Tabela1[[#This Row],[ESTOQUE_INICIAL]]&gt;=150,Tabela1[[#This Row],[ESTOQUE_INICIAL]]*0,IF(Tabela1[[#This Row],[ESTOQUE_INICIAL]]=0,SUM(Tabela1[[#This Row],[ESTOQUE_INICIAL]],150),Tabela1[[#This Row],[ESTOQUE_INICIAL]]*5))</f>
        <v>220</v>
      </c>
      <c r="F380" s="1">
        <f t="shared" si="11"/>
        <v>264</v>
      </c>
      <c r="G380" s="1">
        <v>66</v>
      </c>
      <c r="H380">
        <v>60</v>
      </c>
      <c r="I380" t="s">
        <v>1128</v>
      </c>
      <c r="J380" s="1">
        <f>Tabela1[[#This Row],[ESTOQUE_INICIAL]]*Tabela1[[#This Row],[CUSTO_UNITARIO_M-1]]+Tabela1[[#This Row],[ABASTECIMENTO]]*Tabela1[[#This Row],[CUSTO_UNITARIO_M0]]</f>
        <v>16104</v>
      </c>
      <c r="K380" s="1">
        <f>_xlfn.XLOOKUP(A380,MEDIDAS!A:A,MEDIDAS!B:B,"0",0)*5</f>
        <v>6.6666666666666661</v>
      </c>
      <c r="L380" s="1">
        <f>SUM(K380,(_xlfn.XLOOKUP(A380,MEDIDAS!A:A,MEDIDAS!B:B,"0",0)*5))</f>
        <v>13.333333333333332</v>
      </c>
      <c r="M380" s="1" t="str">
        <f>IF(F380&gt;=SUM(L380,_xlfn.XLOOKUP(A380,'ESTOQUE SETEMBRO'!A:A,'ESTOQUE SETEMBRO'!F:F,,0))/2*1.2,"OVER",IF(F380&lt;=SUM(L380,_xlfn.XLOOKUP(A380,'ESTOQUE SETEMBRO'!A:A,'ESTOQUE SETEMBRO'!F:F,,0))/2*1.1,"IDEAL","OUT"))</f>
        <v>OVER</v>
      </c>
      <c r="N380" t="str">
        <f>IF('ESTOQUE SETEMBRO'!$E380&gt;=0,"setembro","sem abastecimento")</f>
        <v>setembro</v>
      </c>
      <c r="O380" s="15">
        <v>45536</v>
      </c>
    </row>
    <row r="381" spans="1:15">
      <c r="A381" s="5" t="s">
        <v>380</v>
      </c>
      <c r="B381" s="6" t="s">
        <v>1175</v>
      </c>
      <c r="C381" s="1">
        <f t="shared" si="10"/>
        <v>21.63</v>
      </c>
      <c r="D381" s="1">
        <v>5.5</v>
      </c>
      <c r="E381" s="1">
        <f>IF(Tabela1[[#This Row],[ESTOQUE_INICIAL]]&gt;=150,Tabela1[[#This Row],[ESTOQUE_INICIAL]]*0,IF(Tabela1[[#This Row],[ESTOQUE_INICIAL]]=0,SUM(Tabela1[[#This Row],[ESTOQUE_INICIAL]],150),Tabela1[[#This Row],[ESTOQUE_INICIAL]]*5))</f>
        <v>27.5</v>
      </c>
      <c r="F381" s="1">
        <f t="shared" si="11"/>
        <v>33</v>
      </c>
      <c r="G381" s="1">
        <v>66</v>
      </c>
      <c r="H381">
        <v>60</v>
      </c>
      <c r="I381" t="s">
        <v>1128</v>
      </c>
      <c r="J381" s="1">
        <f>Tabela1[[#This Row],[ESTOQUE_INICIAL]]*Tabela1[[#This Row],[CUSTO_UNITARIO_M-1]]+Tabela1[[#This Row],[ABASTECIMENTO]]*Tabela1[[#This Row],[CUSTO_UNITARIO_M0]]</f>
        <v>2013</v>
      </c>
      <c r="K381" s="1">
        <f>_xlfn.XLOOKUP(A381,MEDIDAS!A:A,MEDIDAS!B:B,"0",0)*5</f>
        <v>0.83333333333333326</v>
      </c>
      <c r="L381" s="1">
        <f>SUM(K381,(_xlfn.XLOOKUP(A381,MEDIDAS!A:A,MEDIDAS!B:B,"0",0)*5))</f>
        <v>1.6666666666666665</v>
      </c>
      <c r="M381" s="1" t="str">
        <f>IF(F381&gt;=SUM(L381,_xlfn.XLOOKUP(A381,'ESTOQUE SETEMBRO'!A:A,'ESTOQUE SETEMBRO'!F:F,,0))/2*1.2,"OVER",IF(F381&lt;=SUM(L381,_xlfn.XLOOKUP(A381,'ESTOQUE SETEMBRO'!A:A,'ESTOQUE SETEMBRO'!F:F,,0))/2*1.1,"IDEAL","OUT"))</f>
        <v>OVER</v>
      </c>
      <c r="N381" t="str">
        <f>IF('ESTOQUE SETEMBRO'!$E381&gt;=0,"setembro","sem abastecimento")</f>
        <v>setembro</v>
      </c>
      <c r="O381" s="15">
        <v>45536</v>
      </c>
    </row>
    <row r="382" spans="1:15">
      <c r="A382" s="5" t="s">
        <v>381</v>
      </c>
      <c r="B382" s="6" t="s">
        <v>1175</v>
      </c>
      <c r="C382" s="1">
        <f t="shared" si="10"/>
        <v>21.63</v>
      </c>
      <c r="D382" s="1">
        <v>19.8</v>
      </c>
      <c r="E382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382" s="1">
        <f t="shared" si="11"/>
        <v>118.8</v>
      </c>
      <c r="G382" s="1">
        <v>66</v>
      </c>
      <c r="H382">
        <v>60</v>
      </c>
      <c r="I382" t="s">
        <v>1128</v>
      </c>
      <c r="J382" s="1">
        <f>Tabela1[[#This Row],[ESTOQUE_INICIAL]]*Tabela1[[#This Row],[CUSTO_UNITARIO_M-1]]+Tabela1[[#This Row],[ABASTECIMENTO]]*Tabela1[[#This Row],[CUSTO_UNITARIO_M0]]</f>
        <v>7246.8</v>
      </c>
      <c r="K382" s="1">
        <f>_xlfn.XLOOKUP(A382,MEDIDAS!A:A,MEDIDAS!B:B,"0",0)*5</f>
        <v>3</v>
      </c>
      <c r="L382" s="1">
        <f>SUM(K382,(_xlfn.XLOOKUP(A382,MEDIDAS!A:A,MEDIDAS!B:B,"0",0)*5))</f>
        <v>6</v>
      </c>
      <c r="M382" s="1" t="str">
        <f>IF(F382&gt;=SUM(L382,_xlfn.XLOOKUP(A382,'ESTOQUE SETEMBRO'!A:A,'ESTOQUE SETEMBRO'!F:F,,0))/2*1.2,"OVER",IF(F382&lt;=SUM(L382,_xlfn.XLOOKUP(A382,'ESTOQUE SETEMBRO'!A:A,'ESTOQUE SETEMBRO'!F:F,,0))/2*1.1,"IDEAL","OUT"))</f>
        <v>OVER</v>
      </c>
      <c r="N382" t="str">
        <f>IF('ESTOQUE SETEMBRO'!$E382&gt;=0,"setembro","sem abastecimento")</f>
        <v>setembro</v>
      </c>
      <c r="O382" s="15">
        <v>45536</v>
      </c>
    </row>
    <row r="383" spans="1:15">
      <c r="A383" s="5" t="s">
        <v>382</v>
      </c>
      <c r="B383" s="6" t="s">
        <v>1176</v>
      </c>
      <c r="C383" s="1">
        <f t="shared" si="10"/>
        <v>21.63</v>
      </c>
      <c r="D383" s="1">
        <v>26.400000000000002</v>
      </c>
      <c r="E383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383" s="1">
        <f t="shared" si="11"/>
        <v>158.4</v>
      </c>
      <c r="G383" s="1">
        <v>11</v>
      </c>
      <c r="H383">
        <v>10</v>
      </c>
      <c r="I383" t="s">
        <v>1134</v>
      </c>
      <c r="J383" s="1">
        <f>Tabela1[[#This Row],[ESTOQUE_INICIAL]]*Tabela1[[#This Row],[CUSTO_UNITARIO_M-1]]+Tabela1[[#This Row],[ABASTECIMENTO]]*Tabela1[[#This Row],[CUSTO_UNITARIO_M0]]</f>
        <v>1610.4</v>
      </c>
      <c r="K383" s="1">
        <f>_xlfn.XLOOKUP(A383,MEDIDAS!A:A,MEDIDAS!B:B,"0",0)*5</f>
        <v>4</v>
      </c>
      <c r="L383" s="1">
        <f>SUM(K383,(_xlfn.XLOOKUP(A383,MEDIDAS!A:A,MEDIDAS!B:B,"0",0)*5))</f>
        <v>8</v>
      </c>
      <c r="M383" s="1" t="str">
        <f>IF(F383&gt;=SUM(L383,_xlfn.XLOOKUP(A383,'ESTOQUE SETEMBRO'!A:A,'ESTOQUE SETEMBRO'!F:F,,0))/2*1.2,"OVER",IF(F383&lt;=SUM(L383,_xlfn.XLOOKUP(A383,'ESTOQUE SETEMBRO'!A:A,'ESTOQUE SETEMBRO'!F:F,,0))/2*1.1,"IDEAL","OUT"))</f>
        <v>OVER</v>
      </c>
      <c r="N383" t="str">
        <f>IF('ESTOQUE SETEMBRO'!$E383&gt;=0,"setembro","sem abastecimento")</f>
        <v>setembro</v>
      </c>
      <c r="O383" s="15">
        <v>45536</v>
      </c>
    </row>
    <row r="384" spans="1:15">
      <c r="A384" s="5" t="s">
        <v>383</v>
      </c>
      <c r="B384" s="6" t="s">
        <v>1176</v>
      </c>
      <c r="C384" s="1">
        <f t="shared" si="10"/>
        <v>21.63</v>
      </c>
      <c r="D384" s="1">
        <v>40.700000000000003</v>
      </c>
      <c r="E384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384" s="1">
        <f t="shared" si="11"/>
        <v>244.2</v>
      </c>
      <c r="G384" s="1">
        <v>11</v>
      </c>
      <c r="H384">
        <v>10</v>
      </c>
      <c r="I384" t="s">
        <v>1134</v>
      </c>
      <c r="J384" s="1">
        <f>Tabela1[[#This Row],[ESTOQUE_INICIAL]]*Tabela1[[#This Row],[CUSTO_UNITARIO_M-1]]+Tabela1[[#This Row],[ABASTECIMENTO]]*Tabela1[[#This Row],[CUSTO_UNITARIO_M0]]</f>
        <v>2482.6999999999998</v>
      </c>
      <c r="K384" s="1">
        <f>_xlfn.XLOOKUP(A384,MEDIDAS!A:A,MEDIDAS!B:B,"0",0)*5</f>
        <v>6.166666666666667</v>
      </c>
      <c r="L384" s="1">
        <f>SUM(K384,(_xlfn.XLOOKUP(A384,MEDIDAS!A:A,MEDIDAS!B:B,"0",0)*5))</f>
        <v>12.333333333333334</v>
      </c>
      <c r="M384" s="1" t="str">
        <f>IF(F384&gt;=SUM(L384,_xlfn.XLOOKUP(A384,'ESTOQUE SETEMBRO'!A:A,'ESTOQUE SETEMBRO'!F:F,,0))/2*1.2,"OVER",IF(F384&lt;=SUM(L384,_xlfn.XLOOKUP(A384,'ESTOQUE SETEMBRO'!A:A,'ESTOQUE SETEMBRO'!F:F,,0))/2*1.1,"IDEAL","OUT"))</f>
        <v>OVER</v>
      </c>
      <c r="N384" t="str">
        <f>IF('ESTOQUE SETEMBRO'!$E384&gt;=0,"setembro","sem abastecimento")</f>
        <v>setembro</v>
      </c>
      <c r="O384" s="15">
        <v>45536</v>
      </c>
    </row>
    <row r="385" spans="1:15">
      <c r="A385" s="5" t="s">
        <v>384</v>
      </c>
      <c r="B385" s="6" t="s">
        <v>1176</v>
      </c>
      <c r="C385" s="1">
        <f t="shared" si="10"/>
        <v>21.63</v>
      </c>
      <c r="D385" s="1">
        <v>17.600000000000001</v>
      </c>
      <c r="E385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385" s="1">
        <f t="shared" si="11"/>
        <v>105.6</v>
      </c>
      <c r="G385" s="1">
        <v>11</v>
      </c>
      <c r="H385">
        <v>10</v>
      </c>
      <c r="I385" t="s">
        <v>1134</v>
      </c>
      <c r="J385" s="1">
        <f>Tabela1[[#This Row],[ESTOQUE_INICIAL]]*Tabela1[[#This Row],[CUSTO_UNITARIO_M-1]]+Tabela1[[#This Row],[ABASTECIMENTO]]*Tabela1[[#This Row],[CUSTO_UNITARIO_M0]]</f>
        <v>1073.5999999999999</v>
      </c>
      <c r="K385" s="1">
        <f>_xlfn.XLOOKUP(A385,MEDIDAS!A:A,MEDIDAS!B:B,"0",0)*5</f>
        <v>2.6666666666666665</v>
      </c>
      <c r="L385" s="1">
        <f>SUM(K385,(_xlfn.XLOOKUP(A385,MEDIDAS!A:A,MEDIDAS!B:B,"0",0)*5))</f>
        <v>5.333333333333333</v>
      </c>
      <c r="M385" s="1" t="str">
        <f>IF(F385&gt;=SUM(L385,_xlfn.XLOOKUP(A385,'ESTOQUE SETEMBRO'!A:A,'ESTOQUE SETEMBRO'!F:F,,0))/2*1.2,"OVER",IF(F385&lt;=SUM(L385,_xlfn.XLOOKUP(A385,'ESTOQUE SETEMBRO'!A:A,'ESTOQUE SETEMBRO'!F:F,,0))/2*1.1,"IDEAL","OUT"))</f>
        <v>OVER</v>
      </c>
      <c r="N385" t="str">
        <f>IF('ESTOQUE SETEMBRO'!$E385&gt;=0,"setembro","sem abastecimento")</f>
        <v>setembro</v>
      </c>
      <c r="O385" s="15">
        <v>45536</v>
      </c>
    </row>
    <row r="386" spans="1:15">
      <c r="A386" s="5" t="s">
        <v>386</v>
      </c>
      <c r="B386" s="6" t="s">
        <v>1176</v>
      </c>
      <c r="C386" s="1">
        <f t="shared" si="10"/>
        <v>21.63</v>
      </c>
      <c r="D386" s="1">
        <v>26.400000000000002</v>
      </c>
      <c r="E386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386" s="1">
        <f t="shared" si="11"/>
        <v>158.4</v>
      </c>
      <c r="G386" s="1">
        <v>11</v>
      </c>
      <c r="H386">
        <v>10</v>
      </c>
      <c r="I386" t="s">
        <v>1134</v>
      </c>
      <c r="J386" s="1">
        <f>Tabela1[[#This Row],[ESTOQUE_INICIAL]]*Tabela1[[#This Row],[CUSTO_UNITARIO_M-1]]+Tabela1[[#This Row],[ABASTECIMENTO]]*Tabela1[[#This Row],[CUSTO_UNITARIO_M0]]</f>
        <v>1610.4</v>
      </c>
      <c r="K386" s="1">
        <f>_xlfn.XLOOKUP(A386,MEDIDAS!A:A,MEDIDAS!B:B,"0",0)*5</f>
        <v>4</v>
      </c>
      <c r="L386" s="1">
        <f>SUM(K386,(_xlfn.XLOOKUP(A386,MEDIDAS!A:A,MEDIDAS!B:B,"0",0)*5))</f>
        <v>8</v>
      </c>
      <c r="M386" s="1" t="str">
        <f>IF(F386&gt;=SUM(L386,_xlfn.XLOOKUP(A386,'ESTOQUE SETEMBRO'!A:A,'ESTOQUE SETEMBRO'!F:F,,0))/2*1.2,"OVER",IF(F386&lt;=SUM(L386,_xlfn.XLOOKUP(A386,'ESTOQUE SETEMBRO'!A:A,'ESTOQUE SETEMBRO'!F:F,,0))/2*1.1,"IDEAL","OUT"))</f>
        <v>OVER</v>
      </c>
      <c r="N386" t="str">
        <f>IF('ESTOQUE SETEMBRO'!$E386&gt;=0,"setembro","sem abastecimento")</f>
        <v>setembro</v>
      </c>
      <c r="O386" s="15">
        <v>45536</v>
      </c>
    </row>
    <row r="387" spans="1:15">
      <c r="A387" s="5" t="s">
        <v>387</v>
      </c>
      <c r="B387" s="6" t="s">
        <v>1176</v>
      </c>
      <c r="C387" s="1">
        <f t="shared" ref="C387:C450" si="12">3.09*1*7</f>
        <v>21.63</v>
      </c>
      <c r="D387" s="1">
        <v>20.900000000000002</v>
      </c>
      <c r="E387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387" s="1">
        <f t="shared" ref="F387:F450" si="13">SUM(E387,D387)</f>
        <v>125.40000000000002</v>
      </c>
      <c r="G387" s="1">
        <v>11</v>
      </c>
      <c r="H387">
        <v>10</v>
      </c>
      <c r="I387" t="s">
        <v>1134</v>
      </c>
      <c r="J387" s="1">
        <f>Tabela1[[#This Row],[ESTOQUE_INICIAL]]*Tabela1[[#This Row],[CUSTO_UNITARIO_M-1]]+Tabela1[[#This Row],[ABASTECIMENTO]]*Tabela1[[#This Row],[CUSTO_UNITARIO_M0]]</f>
        <v>1274.9000000000003</v>
      </c>
      <c r="K387" s="1">
        <f>_xlfn.XLOOKUP(A387,MEDIDAS!A:A,MEDIDAS!B:B,"0",0)*5</f>
        <v>3.1666666666666665</v>
      </c>
      <c r="L387" s="1">
        <f>SUM(K387,(_xlfn.XLOOKUP(A387,MEDIDAS!A:A,MEDIDAS!B:B,"0",0)*5))</f>
        <v>6.333333333333333</v>
      </c>
      <c r="M387" s="1" t="str">
        <f>IF(F387&gt;=SUM(L387,_xlfn.XLOOKUP(A387,'ESTOQUE SETEMBRO'!A:A,'ESTOQUE SETEMBRO'!F:F,,0))/2*1.2,"OVER",IF(F387&lt;=SUM(L387,_xlfn.XLOOKUP(A387,'ESTOQUE SETEMBRO'!A:A,'ESTOQUE SETEMBRO'!F:F,,0))/2*1.1,"IDEAL","OUT"))</f>
        <v>OVER</v>
      </c>
      <c r="N387" t="str">
        <f>IF('ESTOQUE SETEMBRO'!$E387&gt;=0,"setembro","sem abastecimento")</f>
        <v>setembro</v>
      </c>
      <c r="O387" s="15">
        <v>45536</v>
      </c>
    </row>
    <row r="388" spans="1:15">
      <c r="A388" s="5" t="s">
        <v>429</v>
      </c>
      <c r="B388" s="6" t="s">
        <v>1176</v>
      </c>
      <c r="C388" s="1">
        <f t="shared" si="12"/>
        <v>21.63</v>
      </c>
      <c r="D388" s="1">
        <v>0</v>
      </c>
      <c r="E38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388" s="1">
        <f t="shared" si="13"/>
        <v>150</v>
      </c>
      <c r="G388" s="1">
        <v>11</v>
      </c>
      <c r="H388">
        <v>10</v>
      </c>
      <c r="I388" t="s">
        <v>1134</v>
      </c>
      <c r="J388" s="1">
        <f>Tabela1[[#This Row],[ESTOQUE_INICIAL]]*Tabela1[[#This Row],[CUSTO_UNITARIO_M-1]]+Tabela1[[#This Row],[ABASTECIMENTO]]*Tabela1[[#This Row],[CUSTO_UNITARIO_M0]]</f>
        <v>1500</v>
      </c>
      <c r="K388" s="1">
        <f>_xlfn.XLOOKUP(A388,MEDIDAS!A:A,MEDIDAS!B:B,"0",0)*5</f>
        <v>0</v>
      </c>
      <c r="L388" s="1">
        <f>SUM(K388,(_xlfn.XLOOKUP(A388,MEDIDAS!A:A,MEDIDAS!B:B,"0",0)*5))</f>
        <v>0</v>
      </c>
      <c r="M388" s="1" t="str">
        <f>IF(F388&gt;=SUM(L388,_xlfn.XLOOKUP(A388,'ESTOQUE SETEMBRO'!A:A,'ESTOQUE SETEMBRO'!F:F,,0))/2*1.2,"OVER",IF(F388&lt;=SUM(L388,_xlfn.XLOOKUP(A388,'ESTOQUE SETEMBRO'!A:A,'ESTOQUE SETEMBRO'!F:F,,0))/2*1.1,"IDEAL","OUT"))</f>
        <v>OVER</v>
      </c>
      <c r="N388" t="str">
        <f>IF('ESTOQUE SETEMBRO'!$E388&gt;=0,"setembro","sem abastecimento")</f>
        <v>setembro</v>
      </c>
      <c r="O388" s="15">
        <v>45536</v>
      </c>
    </row>
    <row r="389" spans="1:15">
      <c r="A389" s="5" t="s">
        <v>388</v>
      </c>
      <c r="B389" s="6" t="s">
        <v>1176</v>
      </c>
      <c r="C389" s="1">
        <f t="shared" si="12"/>
        <v>21.63</v>
      </c>
      <c r="D389" s="1">
        <v>26.400000000000002</v>
      </c>
      <c r="E389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389" s="1">
        <f t="shared" si="13"/>
        <v>158.4</v>
      </c>
      <c r="G389" s="1">
        <v>11</v>
      </c>
      <c r="H389">
        <v>10</v>
      </c>
      <c r="I389" t="s">
        <v>1134</v>
      </c>
      <c r="J389" s="1">
        <f>Tabela1[[#This Row],[ESTOQUE_INICIAL]]*Tabela1[[#This Row],[CUSTO_UNITARIO_M-1]]+Tabela1[[#This Row],[ABASTECIMENTO]]*Tabela1[[#This Row],[CUSTO_UNITARIO_M0]]</f>
        <v>1610.4</v>
      </c>
      <c r="K389" s="1">
        <f>_xlfn.XLOOKUP(A389,MEDIDAS!A:A,MEDIDAS!B:B,"0",0)*5</f>
        <v>4</v>
      </c>
      <c r="L389" s="1">
        <f>SUM(K389,(_xlfn.XLOOKUP(A389,MEDIDAS!A:A,MEDIDAS!B:B,"0",0)*5))</f>
        <v>8</v>
      </c>
      <c r="M389" s="1" t="str">
        <f>IF(F389&gt;=SUM(L389,_xlfn.XLOOKUP(A389,'ESTOQUE SETEMBRO'!A:A,'ESTOQUE SETEMBRO'!F:F,,0))/2*1.2,"OVER",IF(F389&lt;=SUM(L389,_xlfn.XLOOKUP(A389,'ESTOQUE SETEMBRO'!A:A,'ESTOQUE SETEMBRO'!F:F,,0))/2*1.1,"IDEAL","OUT"))</f>
        <v>OVER</v>
      </c>
      <c r="N389" t="str">
        <f>IF('ESTOQUE SETEMBRO'!$E389&gt;=0,"setembro","sem abastecimento")</f>
        <v>setembro</v>
      </c>
      <c r="O389" s="15">
        <v>45536</v>
      </c>
    </row>
    <row r="390" spans="1:15">
      <c r="A390" s="5" t="s">
        <v>389</v>
      </c>
      <c r="B390" s="6" t="s">
        <v>1176</v>
      </c>
      <c r="C390" s="1">
        <f t="shared" si="12"/>
        <v>21.63</v>
      </c>
      <c r="D390" s="1">
        <v>19.8</v>
      </c>
      <c r="E390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390" s="1">
        <f t="shared" si="13"/>
        <v>118.8</v>
      </c>
      <c r="G390" s="1">
        <v>11</v>
      </c>
      <c r="H390">
        <v>10</v>
      </c>
      <c r="I390" t="s">
        <v>1134</v>
      </c>
      <c r="J390" s="1">
        <f>Tabela1[[#This Row],[ESTOQUE_INICIAL]]*Tabela1[[#This Row],[CUSTO_UNITARIO_M-1]]+Tabela1[[#This Row],[ABASTECIMENTO]]*Tabela1[[#This Row],[CUSTO_UNITARIO_M0]]</f>
        <v>1207.8</v>
      </c>
      <c r="K390" s="1">
        <f>_xlfn.XLOOKUP(A390,MEDIDAS!A:A,MEDIDAS!B:B,"0",0)*5</f>
        <v>3</v>
      </c>
      <c r="L390" s="1">
        <f>SUM(K390,(_xlfn.XLOOKUP(A390,MEDIDAS!A:A,MEDIDAS!B:B,"0",0)*5))</f>
        <v>6</v>
      </c>
      <c r="M390" s="1" t="str">
        <f>IF(F390&gt;=SUM(L390,_xlfn.XLOOKUP(A390,'ESTOQUE SETEMBRO'!A:A,'ESTOQUE SETEMBRO'!F:F,,0))/2*1.2,"OVER",IF(F390&lt;=SUM(L390,_xlfn.XLOOKUP(A390,'ESTOQUE SETEMBRO'!A:A,'ESTOQUE SETEMBRO'!F:F,,0))/2*1.1,"IDEAL","OUT"))</f>
        <v>OVER</v>
      </c>
      <c r="N390" t="str">
        <f>IF('ESTOQUE SETEMBRO'!$E390&gt;=0,"setembro","sem abastecimento")</f>
        <v>setembro</v>
      </c>
      <c r="O390" s="15">
        <v>45536</v>
      </c>
    </row>
    <row r="391" spans="1:15">
      <c r="A391" s="5" t="s">
        <v>390</v>
      </c>
      <c r="B391" s="6" t="s">
        <v>1176</v>
      </c>
      <c r="C391" s="1">
        <f t="shared" si="12"/>
        <v>21.63</v>
      </c>
      <c r="D391" s="1">
        <v>15.400000000000002</v>
      </c>
      <c r="E391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391" s="1">
        <f t="shared" si="13"/>
        <v>92.40000000000002</v>
      </c>
      <c r="G391" s="1">
        <v>11</v>
      </c>
      <c r="H391">
        <v>10</v>
      </c>
      <c r="I391" t="s">
        <v>1134</v>
      </c>
      <c r="J391" s="1">
        <f>Tabela1[[#This Row],[ESTOQUE_INICIAL]]*Tabela1[[#This Row],[CUSTO_UNITARIO_M-1]]+Tabela1[[#This Row],[ABASTECIMENTO]]*Tabela1[[#This Row],[CUSTO_UNITARIO_M0]]</f>
        <v>939.40000000000009</v>
      </c>
      <c r="K391" s="1">
        <f>_xlfn.XLOOKUP(A391,MEDIDAS!A:A,MEDIDAS!B:B,"0",0)*5</f>
        <v>2.3333333333333335</v>
      </c>
      <c r="L391" s="1">
        <f>SUM(K391,(_xlfn.XLOOKUP(A391,MEDIDAS!A:A,MEDIDAS!B:B,"0",0)*5))</f>
        <v>4.666666666666667</v>
      </c>
      <c r="M391" s="1" t="str">
        <f>IF(F391&gt;=SUM(L391,_xlfn.XLOOKUP(A391,'ESTOQUE SETEMBRO'!A:A,'ESTOQUE SETEMBRO'!F:F,,0))/2*1.2,"OVER",IF(F391&lt;=SUM(L391,_xlfn.XLOOKUP(A391,'ESTOQUE SETEMBRO'!A:A,'ESTOQUE SETEMBRO'!F:F,,0))/2*1.1,"IDEAL","OUT"))</f>
        <v>OVER</v>
      </c>
      <c r="N391" t="str">
        <f>IF('ESTOQUE SETEMBRO'!$E391&gt;=0,"setembro","sem abastecimento")</f>
        <v>setembro</v>
      </c>
      <c r="O391" s="15">
        <v>45536</v>
      </c>
    </row>
    <row r="392" spans="1:15">
      <c r="A392" s="5" t="s">
        <v>391</v>
      </c>
      <c r="B392" s="6" t="s">
        <v>1176</v>
      </c>
      <c r="C392" s="1">
        <f t="shared" si="12"/>
        <v>21.63</v>
      </c>
      <c r="D392" s="1">
        <v>34.1</v>
      </c>
      <c r="E392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392" s="1">
        <f t="shared" si="13"/>
        <v>204.6</v>
      </c>
      <c r="G392" s="1">
        <v>11</v>
      </c>
      <c r="H392">
        <v>10</v>
      </c>
      <c r="I392" t="s">
        <v>1134</v>
      </c>
      <c r="J392" s="1">
        <f>Tabela1[[#This Row],[ESTOQUE_INICIAL]]*Tabela1[[#This Row],[CUSTO_UNITARIO_M-1]]+Tabela1[[#This Row],[ABASTECIMENTO]]*Tabela1[[#This Row],[CUSTO_UNITARIO_M0]]</f>
        <v>2080.1</v>
      </c>
      <c r="K392" s="1">
        <f>_xlfn.XLOOKUP(A392,MEDIDAS!A:A,MEDIDAS!B:B,"0",0)*5</f>
        <v>5.166666666666667</v>
      </c>
      <c r="L392" s="1">
        <f>SUM(K392,(_xlfn.XLOOKUP(A392,MEDIDAS!A:A,MEDIDAS!B:B,"0",0)*5))</f>
        <v>10.333333333333334</v>
      </c>
      <c r="M392" s="1" t="str">
        <f>IF(F392&gt;=SUM(L392,_xlfn.XLOOKUP(A392,'ESTOQUE SETEMBRO'!A:A,'ESTOQUE SETEMBRO'!F:F,,0))/2*1.2,"OVER",IF(F392&lt;=SUM(L392,_xlfn.XLOOKUP(A392,'ESTOQUE SETEMBRO'!A:A,'ESTOQUE SETEMBRO'!F:F,,0))/2*1.1,"IDEAL","OUT"))</f>
        <v>OVER</v>
      </c>
      <c r="N392" t="str">
        <f>IF('ESTOQUE SETEMBRO'!$E392&gt;=0,"setembro","sem abastecimento")</f>
        <v>setembro</v>
      </c>
      <c r="O392" s="15">
        <v>45536</v>
      </c>
    </row>
    <row r="393" spans="1:15">
      <c r="A393" s="5" t="s">
        <v>392</v>
      </c>
      <c r="B393" s="6" t="s">
        <v>1177</v>
      </c>
      <c r="C393" s="1">
        <f t="shared" si="12"/>
        <v>21.63</v>
      </c>
      <c r="D393" s="1">
        <v>26.400000000000002</v>
      </c>
      <c r="E393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393" s="1">
        <f t="shared" si="13"/>
        <v>158.4</v>
      </c>
      <c r="G393" s="1">
        <v>11</v>
      </c>
      <c r="H393">
        <v>10</v>
      </c>
      <c r="I393" t="s">
        <v>1134</v>
      </c>
      <c r="J393" s="1">
        <f>Tabela1[[#This Row],[ESTOQUE_INICIAL]]*Tabela1[[#This Row],[CUSTO_UNITARIO_M-1]]+Tabela1[[#This Row],[ABASTECIMENTO]]*Tabela1[[#This Row],[CUSTO_UNITARIO_M0]]</f>
        <v>1610.4</v>
      </c>
      <c r="K393" s="1">
        <f>_xlfn.XLOOKUP(A393,MEDIDAS!A:A,MEDIDAS!B:B,"0",0)*5</f>
        <v>4</v>
      </c>
      <c r="L393" s="1">
        <f>SUM(K393,(_xlfn.XLOOKUP(A393,MEDIDAS!A:A,MEDIDAS!B:B,"0",0)*5))</f>
        <v>8</v>
      </c>
      <c r="M393" s="1" t="str">
        <f>IF(F393&gt;=SUM(L393,_xlfn.XLOOKUP(A393,'ESTOQUE SETEMBRO'!A:A,'ESTOQUE SETEMBRO'!F:F,,0))/2*1.2,"OVER",IF(F393&lt;=SUM(L393,_xlfn.XLOOKUP(A393,'ESTOQUE SETEMBRO'!A:A,'ESTOQUE SETEMBRO'!F:F,,0))/2*1.1,"IDEAL","OUT"))</f>
        <v>OVER</v>
      </c>
      <c r="N393" t="str">
        <f>IF('ESTOQUE SETEMBRO'!$E393&gt;=0,"setembro","sem abastecimento")</f>
        <v>setembro</v>
      </c>
      <c r="O393" s="15">
        <v>45536</v>
      </c>
    </row>
    <row r="394" spans="1:15">
      <c r="A394" s="5" t="s">
        <v>393</v>
      </c>
      <c r="B394" s="6" t="s">
        <v>1177</v>
      </c>
      <c r="C394" s="1">
        <f t="shared" si="12"/>
        <v>21.63</v>
      </c>
      <c r="D394" s="1">
        <v>27.500000000000004</v>
      </c>
      <c r="E394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394" s="1">
        <f t="shared" si="13"/>
        <v>165.00000000000003</v>
      </c>
      <c r="G394" s="1">
        <v>11</v>
      </c>
      <c r="H394">
        <v>10</v>
      </c>
      <c r="I394" t="s">
        <v>1134</v>
      </c>
      <c r="J394" s="1">
        <f>Tabela1[[#This Row],[ESTOQUE_INICIAL]]*Tabela1[[#This Row],[CUSTO_UNITARIO_M-1]]+Tabela1[[#This Row],[ABASTECIMENTO]]*Tabela1[[#This Row],[CUSTO_UNITARIO_M0]]</f>
        <v>1677.5000000000002</v>
      </c>
      <c r="K394" s="1">
        <f>_xlfn.XLOOKUP(A394,MEDIDAS!A:A,MEDIDAS!B:B,"0",0)*5</f>
        <v>4.166666666666667</v>
      </c>
      <c r="L394" s="1">
        <f>SUM(K394,(_xlfn.XLOOKUP(A394,MEDIDAS!A:A,MEDIDAS!B:B,"0",0)*5))</f>
        <v>8.3333333333333339</v>
      </c>
      <c r="M394" s="1" t="str">
        <f>IF(F394&gt;=SUM(L394,_xlfn.XLOOKUP(A394,'ESTOQUE SETEMBRO'!A:A,'ESTOQUE SETEMBRO'!F:F,,0))/2*1.2,"OVER",IF(F394&lt;=SUM(L394,_xlfn.XLOOKUP(A394,'ESTOQUE SETEMBRO'!A:A,'ESTOQUE SETEMBRO'!F:F,,0))/2*1.1,"IDEAL","OUT"))</f>
        <v>OVER</v>
      </c>
      <c r="N394" t="str">
        <f>IF('ESTOQUE SETEMBRO'!$E394&gt;=0,"setembro","sem abastecimento")</f>
        <v>setembro</v>
      </c>
      <c r="O394" s="15">
        <v>45536</v>
      </c>
    </row>
    <row r="395" spans="1:15">
      <c r="A395" s="5" t="s">
        <v>394</v>
      </c>
      <c r="B395" s="6" t="s">
        <v>1177</v>
      </c>
      <c r="C395" s="1">
        <f t="shared" si="12"/>
        <v>21.63</v>
      </c>
      <c r="D395" s="1">
        <v>12.100000000000001</v>
      </c>
      <c r="E395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395" s="1">
        <f t="shared" si="13"/>
        <v>72.600000000000009</v>
      </c>
      <c r="G395" s="1">
        <v>11</v>
      </c>
      <c r="H395">
        <v>10</v>
      </c>
      <c r="I395" t="s">
        <v>1134</v>
      </c>
      <c r="J395" s="1">
        <f>Tabela1[[#This Row],[ESTOQUE_INICIAL]]*Tabela1[[#This Row],[CUSTO_UNITARIO_M-1]]+Tabela1[[#This Row],[ABASTECIMENTO]]*Tabela1[[#This Row],[CUSTO_UNITARIO_M0]]</f>
        <v>738.10000000000014</v>
      </c>
      <c r="K395" s="1">
        <f>_xlfn.XLOOKUP(A395,MEDIDAS!A:A,MEDIDAS!B:B,"0",0)*5</f>
        <v>1.8333333333333333</v>
      </c>
      <c r="L395" s="1">
        <f>SUM(K395,(_xlfn.XLOOKUP(A395,MEDIDAS!A:A,MEDIDAS!B:B,"0",0)*5))</f>
        <v>3.6666666666666665</v>
      </c>
      <c r="M395" s="1" t="str">
        <f>IF(F395&gt;=SUM(L395,_xlfn.XLOOKUP(A395,'ESTOQUE SETEMBRO'!A:A,'ESTOQUE SETEMBRO'!F:F,,0))/2*1.2,"OVER",IF(F395&lt;=SUM(L395,_xlfn.XLOOKUP(A395,'ESTOQUE SETEMBRO'!A:A,'ESTOQUE SETEMBRO'!F:F,,0))/2*1.1,"IDEAL","OUT"))</f>
        <v>OVER</v>
      </c>
      <c r="N395" t="str">
        <f>IF('ESTOQUE SETEMBRO'!$E395&gt;=0,"setembro","sem abastecimento")</f>
        <v>setembro</v>
      </c>
      <c r="O395" s="15">
        <v>45536</v>
      </c>
    </row>
    <row r="396" spans="1:15">
      <c r="A396" s="5" t="s">
        <v>395</v>
      </c>
      <c r="B396" s="6" t="s">
        <v>1177</v>
      </c>
      <c r="C396" s="1">
        <f t="shared" si="12"/>
        <v>21.63</v>
      </c>
      <c r="D396" s="1">
        <v>38.5</v>
      </c>
      <c r="E396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396" s="1">
        <f t="shared" si="13"/>
        <v>231</v>
      </c>
      <c r="G396" s="1">
        <v>11</v>
      </c>
      <c r="H396">
        <v>10</v>
      </c>
      <c r="I396" t="s">
        <v>1134</v>
      </c>
      <c r="J396" s="1">
        <f>Tabela1[[#This Row],[ESTOQUE_INICIAL]]*Tabela1[[#This Row],[CUSTO_UNITARIO_M-1]]+Tabela1[[#This Row],[ABASTECIMENTO]]*Tabela1[[#This Row],[CUSTO_UNITARIO_M0]]</f>
        <v>2348.5</v>
      </c>
      <c r="K396" s="1">
        <f>_xlfn.XLOOKUP(A396,MEDIDAS!A:A,MEDIDAS!B:B,"0",0)*5</f>
        <v>5.8333333333333339</v>
      </c>
      <c r="L396" s="1">
        <f>SUM(K396,(_xlfn.XLOOKUP(A396,MEDIDAS!A:A,MEDIDAS!B:B,"0",0)*5))</f>
        <v>11.666666666666668</v>
      </c>
      <c r="M396" s="1" t="str">
        <f>IF(F396&gt;=SUM(L396,_xlfn.XLOOKUP(A396,'ESTOQUE SETEMBRO'!A:A,'ESTOQUE SETEMBRO'!F:F,,0))/2*1.2,"OVER",IF(F396&lt;=SUM(L396,_xlfn.XLOOKUP(A396,'ESTOQUE SETEMBRO'!A:A,'ESTOQUE SETEMBRO'!F:F,,0))/2*1.1,"IDEAL","OUT"))</f>
        <v>OVER</v>
      </c>
      <c r="N396" t="str">
        <f>IF('ESTOQUE SETEMBRO'!$E396&gt;=0,"setembro","sem abastecimento")</f>
        <v>setembro</v>
      </c>
      <c r="O396" s="15">
        <v>45536</v>
      </c>
    </row>
    <row r="397" spans="1:15">
      <c r="A397" s="5" t="s">
        <v>397</v>
      </c>
      <c r="B397" s="6" t="s">
        <v>1177</v>
      </c>
      <c r="C397" s="1">
        <f t="shared" si="12"/>
        <v>21.63</v>
      </c>
      <c r="D397" s="1">
        <v>35.200000000000003</v>
      </c>
      <c r="E397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397" s="1">
        <f t="shared" si="13"/>
        <v>211.2</v>
      </c>
      <c r="G397" s="1">
        <v>11</v>
      </c>
      <c r="H397">
        <v>10</v>
      </c>
      <c r="I397" t="s">
        <v>1134</v>
      </c>
      <c r="J397" s="1">
        <f>Tabela1[[#This Row],[ESTOQUE_INICIAL]]*Tabela1[[#This Row],[CUSTO_UNITARIO_M-1]]+Tabela1[[#This Row],[ABASTECIMENTO]]*Tabela1[[#This Row],[CUSTO_UNITARIO_M0]]</f>
        <v>2147.1999999999998</v>
      </c>
      <c r="K397" s="1">
        <f>_xlfn.XLOOKUP(A397,MEDIDAS!A:A,MEDIDAS!B:B,"0",0)*5</f>
        <v>5.333333333333333</v>
      </c>
      <c r="L397" s="1">
        <f>SUM(K397,(_xlfn.XLOOKUP(A397,MEDIDAS!A:A,MEDIDAS!B:B,"0",0)*5))</f>
        <v>10.666666666666666</v>
      </c>
      <c r="M397" s="1" t="str">
        <f>IF(F397&gt;=SUM(L397,_xlfn.XLOOKUP(A397,'ESTOQUE SETEMBRO'!A:A,'ESTOQUE SETEMBRO'!F:F,,0))/2*1.2,"OVER",IF(F397&lt;=SUM(L397,_xlfn.XLOOKUP(A397,'ESTOQUE SETEMBRO'!A:A,'ESTOQUE SETEMBRO'!F:F,,0))/2*1.1,"IDEAL","OUT"))</f>
        <v>OVER</v>
      </c>
      <c r="N397" t="str">
        <f>IF('ESTOQUE SETEMBRO'!$E397&gt;=0,"setembro","sem abastecimento")</f>
        <v>setembro</v>
      </c>
      <c r="O397" s="15">
        <v>45536</v>
      </c>
    </row>
    <row r="398" spans="1:15">
      <c r="A398" s="5" t="s">
        <v>440</v>
      </c>
      <c r="B398" s="6" t="s">
        <v>1177</v>
      </c>
      <c r="C398" s="1">
        <f t="shared" si="12"/>
        <v>21.63</v>
      </c>
      <c r="D398" s="1">
        <v>0</v>
      </c>
      <c r="E39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398" s="1">
        <f t="shared" si="13"/>
        <v>150</v>
      </c>
      <c r="G398" s="1">
        <v>11</v>
      </c>
      <c r="H398">
        <v>10</v>
      </c>
      <c r="I398" t="s">
        <v>1134</v>
      </c>
      <c r="J398" s="1">
        <f>Tabela1[[#This Row],[ESTOQUE_INICIAL]]*Tabela1[[#This Row],[CUSTO_UNITARIO_M-1]]+Tabela1[[#This Row],[ABASTECIMENTO]]*Tabela1[[#This Row],[CUSTO_UNITARIO_M0]]</f>
        <v>1500</v>
      </c>
      <c r="K398" s="1">
        <f>_xlfn.XLOOKUP(A398,MEDIDAS!A:A,MEDIDAS!B:B,"0",0)*5</f>
        <v>0</v>
      </c>
      <c r="L398" s="1">
        <f>SUM(K398,(_xlfn.XLOOKUP(A398,MEDIDAS!A:A,MEDIDAS!B:B,"0",0)*5))</f>
        <v>0</v>
      </c>
      <c r="M398" s="1" t="str">
        <f>IF(F398&gt;=SUM(L398,_xlfn.XLOOKUP(A398,'ESTOQUE SETEMBRO'!A:A,'ESTOQUE SETEMBRO'!F:F,,0))/2*1.2,"OVER",IF(F398&lt;=SUM(L398,_xlfn.XLOOKUP(A398,'ESTOQUE SETEMBRO'!A:A,'ESTOQUE SETEMBRO'!F:F,,0))/2*1.1,"IDEAL","OUT"))</f>
        <v>OVER</v>
      </c>
      <c r="N398" t="str">
        <f>IF('ESTOQUE SETEMBRO'!$E398&gt;=0,"setembro","sem abastecimento")</f>
        <v>setembro</v>
      </c>
      <c r="O398" s="15">
        <v>45536</v>
      </c>
    </row>
    <row r="399" spans="1:15">
      <c r="A399" s="5" t="s">
        <v>398</v>
      </c>
      <c r="B399" s="6" t="s">
        <v>1177</v>
      </c>
      <c r="C399" s="1">
        <f t="shared" si="12"/>
        <v>21.63</v>
      </c>
      <c r="D399" s="1">
        <v>35.200000000000003</v>
      </c>
      <c r="E399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399" s="1">
        <f t="shared" si="13"/>
        <v>211.2</v>
      </c>
      <c r="G399" s="1">
        <v>11</v>
      </c>
      <c r="H399">
        <v>10</v>
      </c>
      <c r="I399" t="s">
        <v>1134</v>
      </c>
      <c r="J399" s="1">
        <f>Tabela1[[#This Row],[ESTOQUE_INICIAL]]*Tabela1[[#This Row],[CUSTO_UNITARIO_M-1]]+Tabela1[[#This Row],[ABASTECIMENTO]]*Tabela1[[#This Row],[CUSTO_UNITARIO_M0]]</f>
        <v>2147.1999999999998</v>
      </c>
      <c r="K399" s="1">
        <f>_xlfn.XLOOKUP(A399,MEDIDAS!A:A,MEDIDAS!B:B,"0",0)*5</f>
        <v>5.333333333333333</v>
      </c>
      <c r="L399" s="1">
        <f>SUM(K399,(_xlfn.XLOOKUP(A399,MEDIDAS!A:A,MEDIDAS!B:B,"0",0)*5))</f>
        <v>10.666666666666666</v>
      </c>
      <c r="M399" s="1" t="str">
        <f>IF(F399&gt;=SUM(L399,_xlfn.XLOOKUP(A399,'ESTOQUE SETEMBRO'!A:A,'ESTOQUE SETEMBRO'!F:F,,0))/2*1.2,"OVER",IF(F399&lt;=SUM(L399,_xlfn.XLOOKUP(A399,'ESTOQUE SETEMBRO'!A:A,'ESTOQUE SETEMBRO'!F:F,,0))/2*1.1,"IDEAL","OUT"))</f>
        <v>OVER</v>
      </c>
      <c r="N399" t="str">
        <f>IF('ESTOQUE SETEMBRO'!$E399&gt;=0,"setembro","sem abastecimento")</f>
        <v>setembro</v>
      </c>
      <c r="O399" s="15">
        <v>45536</v>
      </c>
    </row>
    <row r="400" spans="1:15">
      <c r="A400" s="5" t="s">
        <v>399</v>
      </c>
      <c r="B400" s="6" t="s">
        <v>1177</v>
      </c>
      <c r="C400" s="1">
        <f t="shared" si="12"/>
        <v>21.63</v>
      </c>
      <c r="D400" s="1">
        <v>15.400000000000002</v>
      </c>
      <c r="E400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400" s="1">
        <f t="shared" si="13"/>
        <v>92.40000000000002</v>
      </c>
      <c r="G400" s="1">
        <v>11</v>
      </c>
      <c r="H400">
        <v>10</v>
      </c>
      <c r="I400" t="s">
        <v>1134</v>
      </c>
      <c r="J400" s="1">
        <f>Tabela1[[#This Row],[ESTOQUE_INICIAL]]*Tabela1[[#This Row],[CUSTO_UNITARIO_M-1]]+Tabela1[[#This Row],[ABASTECIMENTO]]*Tabela1[[#This Row],[CUSTO_UNITARIO_M0]]</f>
        <v>939.40000000000009</v>
      </c>
      <c r="K400" s="1">
        <f>_xlfn.XLOOKUP(A400,MEDIDAS!A:A,MEDIDAS!B:B,"0",0)*5</f>
        <v>2.3333333333333335</v>
      </c>
      <c r="L400" s="1">
        <f>SUM(K400,(_xlfn.XLOOKUP(A400,MEDIDAS!A:A,MEDIDAS!B:B,"0",0)*5))</f>
        <v>4.666666666666667</v>
      </c>
      <c r="M400" s="1" t="str">
        <f>IF(F400&gt;=SUM(L400,_xlfn.XLOOKUP(A400,'ESTOQUE SETEMBRO'!A:A,'ESTOQUE SETEMBRO'!F:F,,0))/2*1.2,"OVER",IF(F400&lt;=SUM(L400,_xlfn.XLOOKUP(A400,'ESTOQUE SETEMBRO'!A:A,'ESTOQUE SETEMBRO'!F:F,,0))/2*1.1,"IDEAL","OUT"))</f>
        <v>OVER</v>
      </c>
      <c r="N400" t="str">
        <f>IF('ESTOQUE SETEMBRO'!$E400&gt;=0,"setembro","sem abastecimento")</f>
        <v>setembro</v>
      </c>
      <c r="O400" s="15">
        <v>45536</v>
      </c>
    </row>
    <row r="401" spans="1:15">
      <c r="A401" s="5" t="s">
        <v>400</v>
      </c>
      <c r="B401" s="6" t="s">
        <v>1177</v>
      </c>
      <c r="C401" s="1">
        <f t="shared" si="12"/>
        <v>21.63</v>
      </c>
      <c r="D401" s="1">
        <v>39.6</v>
      </c>
      <c r="E401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401" s="1">
        <f t="shared" si="13"/>
        <v>237.6</v>
      </c>
      <c r="G401" s="1">
        <v>11</v>
      </c>
      <c r="H401">
        <v>10</v>
      </c>
      <c r="I401" t="s">
        <v>1134</v>
      </c>
      <c r="J401" s="1">
        <f>Tabela1[[#This Row],[ESTOQUE_INICIAL]]*Tabela1[[#This Row],[CUSTO_UNITARIO_M-1]]+Tabela1[[#This Row],[ABASTECIMENTO]]*Tabela1[[#This Row],[CUSTO_UNITARIO_M0]]</f>
        <v>2415.6</v>
      </c>
      <c r="K401" s="1">
        <f>_xlfn.XLOOKUP(A401,MEDIDAS!A:A,MEDIDAS!B:B,"0",0)*5</f>
        <v>6</v>
      </c>
      <c r="L401" s="1">
        <f>SUM(K401,(_xlfn.XLOOKUP(A401,MEDIDAS!A:A,MEDIDAS!B:B,"0",0)*5))</f>
        <v>12</v>
      </c>
      <c r="M401" s="1" t="str">
        <f>IF(F401&gt;=SUM(L401,_xlfn.XLOOKUP(A401,'ESTOQUE SETEMBRO'!A:A,'ESTOQUE SETEMBRO'!F:F,,0))/2*1.2,"OVER",IF(F401&lt;=SUM(L401,_xlfn.XLOOKUP(A401,'ESTOQUE SETEMBRO'!A:A,'ESTOQUE SETEMBRO'!F:F,,0))/2*1.1,"IDEAL","OUT"))</f>
        <v>OVER</v>
      </c>
      <c r="N401" t="str">
        <f>IF('ESTOQUE SETEMBRO'!$E401&gt;=0,"setembro","sem abastecimento")</f>
        <v>setembro</v>
      </c>
      <c r="O401" s="15">
        <v>45536</v>
      </c>
    </row>
    <row r="402" spans="1:15">
      <c r="A402" s="5" t="s">
        <v>401</v>
      </c>
      <c r="B402" s="6" t="s">
        <v>1177</v>
      </c>
      <c r="C402" s="1">
        <f t="shared" si="12"/>
        <v>21.63</v>
      </c>
      <c r="D402" s="1">
        <v>41.800000000000004</v>
      </c>
      <c r="E402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402" s="1">
        <f t="shared" si="13"/>
        <v>250.80000000000004</v>
      </c>
      <c r="G402" s="1">
        <v>11</v>
      </c>
      <c r="H402">
        <v>10</v>
      </c>
      <c r="I402" t="s">
        <v>1134</v>
      </c>
      <c r="J402" s="1">
        <f>Tabela1[[#This Row],[ESTOQUE_INICIAL]]*Tabela1[[#This Row],[CUSTO_UNITARIO_M-1]]+Tabela1[[#This Row],[ABASTECIMENTO]]*Tabela1[[#This Row],[CUSTO_UNITARIO_M0]]</f>
        <v>2549.8000000000006</v>
      </c>
      <c r="K402" s="1">
        <f>_xlfn.XLOOKUP(A402,MEDIDAS!A:A,MEDIDAS!B:B,"0",0)*5</f>
        <v>6.333333333333333</v>
      </c>
      <c r="L402" s="1">
        <f>SUM(K402,(_xlfn.XLOOKUP(A402,MEDIDAS!A:A,MEDIDAS!B:B,"0",0)*5))</f>
        <v>12.666666666666666</v>
      </c>
      <c r="M402" s="1" t="str">
        <f>IF(F402&gt;=SUM(L402,_xlfn.XLOOKUP(A402,'ESTOQUE SETEMBRO'!A:A,'ESTOQUE SETEMBRO'!F:F,,0))/2*1.2,"OVER",IF(F402&lt;=SUM(L402,_xlfn.XLOOKUP(A402,'ESTOQUE SETEMBRO'!A:A,'ESTOQUE SETEMBRO'!F:F,,0))/2*1.1,"IDEAL","OUT"))</f>
        <v>OVER</v>
      </c>
      <c r="N402" t="str">
        <f>IF('ESTOQUE SETEMBRO'!$E402&gt;=0,"setembro","sem abastecimento")</f>
        <v>setembro</v>
      </c>
      <c r="O402" s="15">
        <v>45536</v>
      </c>
    </row>
    <row r="403" spans="1:15">
      <c r="A403" s="5" t="s">
        <v>402</v>
      </c>
      <c r="B403" s="6" t="s">
        <v>1178</v>
      </c>
      <c r="C403" s="1">
        <f t="shared" si="12"/>
        <v>21.63</v>
      </c>
      <c r="D403" s="1">
        <v>25.3</v>
      </c>
      <c r="E403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403" s="1">
        <f t="shared" si="13"/>
        <v>151.80000000000001</v>
      </c>
      <c r="G403" s="1">
        <v>39.6</v>
      </c>
      <c r="H403">
        <v>36</v>
      </c>
      <c r="I403" t="s">
        <v>1152</v>
      </c>
      <c r="J403" s="1">
        <f>Tabela1[[#This Row],[ESTOQUE_INICIAL]]*Tabela1[[#This Row],[CUSTO_UNITARIO_M-1]]+Tabela1[[#This Row],[ABASTECIMENTO]]*Tabela1[[#This Row],[CUSTO_UNITARIO_M0]]</f>
        <v>5555.88</v>
      </c>
      <c r="K403" s="1">
        <f>_xlfn.XLOOKUP(A403,MEDIDAS!A:A,MEDIDAS!B:B,"0",0)*5</f>
        <v>3.8333333333333335</v>
      </c>
      <c r="L403" s="1">
        <f>SUM(K403,(_xlfn.XLOOKUP(A403,MEDIDAS!A:A,MEDIDAS!B:B,"0",0)*5))</f>
        <v>7.666666666666667</v>
      </c>
      <c r="M403" s="1" t="str">
        <f>IF(F403&gt;=SUM(L403,_xlfn.XLOOKUP(A403,'ESTOQUE SETEMBRO'!A:A,'ESTOQUE SETEMBRO'!F:F,,0))/2*1.2,"OVER",IF(F403&lt;=SUM(L403,_xlfn.XLOOKUP(A403,'ESTOQUE SETEMBRO'!A:A,'ESTOQUE SETEMBRO'!F:F,,0))/2*1.1,"IDEAL","OUT"))</f>
        <v>OVER</v>
      </c>
      <c r="N403" t="str">
        <f>IF('ESTOQUE SETEMBRO'!$E403&gt;=0,"setembro","sem abastecimento")</f>
        <v>setembro</v>
      </c>
      <c r="O403" s="15">
        <v>45536</v>
      </c>
    </row>
    <row r="404" spans="1:15">
      <c r="A404" s="5" t="s">
        <v>403</v>
      </c>
      <c r="B404" s="6" t="s">
        <v>1178</v>
      </c>
      <c r="C404" s="1">
        <f t="shared" si="12"/>
        <v>21.63</v>
      </c>
      <c r="D404" s="1">
        <v>39.6</v>
      </c>
      <c r="E404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404" s="1">
        <f t="shared" si="13"/>
        <v>237.6</v>
      </c>
      <c r="G404" s="1">
        <v>39.6</v>
      </c>
      <c r="H404">
        <v>36</v>
      </c>
      <c r="I404" t="s">
        <v>1152</v>
      </c>
      <c r="J404" s="1">
        <f>Tabela1[[#This Row],[ESTOQUE_INICIAL]]*Tabela1[[#This Row],[CUSTO_UNITARIO_M-1]]+Tabela1[[#This Row],[ABASTECIMENTO]]*Tabela1[[#This Row],[CUSTO_UNITARIO_M0]]</f>
        <v>8696.16</v>
      </c>
      <c r="K404" s="1">
        <f>_xlfn.XLOOKUP(A404,MEDIDAS!A:A,MEDIDAS!B:B,"0",0)*5</f>
        <v>6</v>
      </c>
      <c r="L404" s="1">
        <f>SUM(K404,(_xlfn.XLOOKUP(A404,MEDIDAS!A:A,MEDIDAS!B:B,"0",0)*5))</f>
        <v>12</v>
      </c>
      <c r="M404" s="1" t="str">
        <f>IF(F404&gt;=SUM(L404,_xlfn.XLOOKUP(A404,'ESTOQUE SETEMBRO'!A:A,'ESTOQUE SETEMBRO'!F:F,,0))/2*1.2,"OVER",IF(F404&lt;=SUM(L404,_xlfn.XLOOKUP(A404,'ESTOQUE SETEMBRO'!A:A,'ESTOQUE SETEMBRO'!F:F,,0))/2*1.1,"IDEAL","OUT"))</f>
        <v>OVER</v>
      </c>
      <c r="N404" t="str">
        <f>IF('ESTOQUE SETEMBRO'!$E404&gt;=0,"setembro","sem abastecimento")</f>
        <v>setembro</v>
      </c>
      <c r="O404" s="15">
        <v>45536</v>
      </c>
    </row>
    <row r="405" spans="1:15">
      <c r="A405" s="5" t="s">
        <v>404</v>
      </c>
      <c r="B405" s="6" t="s">
        <v>1178</v>
      </c>
      <c r="C405" s="1">
        <f t="shared" si="12"/>
        <v>21.63</v>
      </c>
      <c r="D405" s="1">
        <v>25.3</v>
      </c>
      <c r="E405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405" s="1">
        <f t="shared" si="13"/>
        <v>151.80000000000001</v>
      </c>
      <c r="G405" s="1">
        <v>39.6</v>
      </c>
      <c r="H405">
        <v>36</v>
      </c>
      <c r="I405" t="s">
        <v>1152</v>
      </c>
      <c r="J405" s="1">
        <f>Tabela1[[#This Row],[ESTOQUE_INICIAL]]*Tabela1[[#This Row],[CUSTO_UNITARIO_M-1]]+Tabela1[[#This Row],[ABASTECIMENTO]]*Tabela1[[#This Row],[CUSTO_UNITARIO_M0]]</f>
        <v>5555.88</v>
      </c>
      <c r="K405" s="1">
        <f>_xlfn.XLOOKUP(A405,MEDIDAS!A:A,MEDIDAS!B:B,"0",0)*5</f>
        <v>3.8333333333333335</v>
      </c>
      <c r="L405" s="1">
        <f>SUM(K405,(_xlfn.XLOOKUP(A405,MEDIDAS!A:A,MEDIDAS!B:B,"0",0)*5))</f>
        <v>7.666666666666667</v>
      </c>
      <c r="M405" s="1" t="str">
        <f>IF(F405&gt;=SUM(L405,_xlfn.XLOOKUP(A405,'ESTOQUE SETEMBRO'!A:A,'ESTOQUE SETEMBRO'!F:F,,0))/2*1.2,"OVER",IF(F405&lt;=SUM(L405,_xlfn.XLOOKUP(A405,'ESTOQUE SETEMBRO'!A:A,'ESTOQUE SETEMBRO'!F:F,,0))/2*1.1,"IDEAL","OUT"))</f>
        <v>OVER</v>
      </c>
      <c r="N405" t="str">
        <f>IF('ESTOQUE SETEMBRO'!$E405&gt;=0,"setembro","sem abastecimento")</f>
        <v>setembro</v>
      </c>
      <c r="O405" s="15">
        <v>45536</v>
      </c>
    </row>
    <row r="406" spans="1:15">
      <c r="A406" s="5" t="s">
        <v>405</v>
      </c>
      <c r="B406" s="6" t="s">
        <v>1178</v>
      </c>
      <c r="C406" s="1">
        <f t="shared" si="12"/>
        <v>21.63</v>
      </c>
      <c r="D406" s="1">
        <v>13.200000000000001</v>
      </c>
      <c r="E406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406" s="1">
        <f t="shared" si="13"/>
        <v>79.2</v>
      </c>
      <c r="G406" s="1">
        <v>39.6</v>
      </c>
      <c r="H406">
        <v>36</v>
      </c>
      <c r="I406" t="s">
        <v>1152</v>
      </c>
      <c r="J406" s="1">
        <f>Tabela1[[#This Row],[ESTOQUE_INICIAL]]*Tabela1[[#This Row],[CUSTO_UNITARIO_M-1]]+Tabela1[[#This Row],[ABASTECIMENTO]]*Tabela1[[#This Row],[CUSTO_UNITARIO_M0]]</f>
        <v>2898.7200000000003</v>
      </c>
      <c r="K406" s="1">
        <f>_xlfn.XLOOKUP(A406,MEDIDAS!A:A,MEDIDAS!B:B,"0",0)*5</f>
        <v>2</v>
      </c>
      <c r="L406" s="1">
        <f>SUM(K406,(_xlfn.XLOOKUP(A406,MEDIDAS!A:A,MEDIDAS!B:B,"0",0)*5))</f>
        <v>4</v>
      </c>
      <c r="M406" s="1" t="str">
        <f>IF(F406&gt;=SUM(L406,_xlfn.XLOOKUP(A406,'ESTOQUE SETEMBRO'!A:A,'ESTOQUE SETEMBRO'!F:F,,0))/2*1.2,"OVER",IF(F406&lt;=SUM(L406,_xlfn.XLOOKUP(A406,'ESTOQUE SETEMBRO'!A:A,'ESTOQUE SETEMBRO'!F:F,,0))/2*1.1,"IDEAL","OUT"))</f>
        <v>OVER</v>
      </c>
      <c r="N406" t="str">
        <f>IF('ESTOQUE SETEMBRO'!$E406&gt;=0,"setembro","sem abastecimento")</f>
        <v>setembro</v>
      </c>
      <c r="O406" s="15">
        <v>45536</v>
      </c>
    </row>
    <row r="407" spans="1:15">
      <c r="A407" s="5" t="s">
        <v>406</v>
      </c>
      <c r="B407" s="6" t="s">
        <v>1178</v>
      </c>
      <c r="C407" s="1">
        <f t="shared" si="12"/>
        <v>21.63</v>
      </c>
      <c r="D407" s="1">
        <v>27.500000000000004</v>
      </c>
      <c r="E407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407" s="1">
        <f t="shared" si="13"/>
        <v>165.00000000000003</v>
      </c>
      <c r="G407" s="1">
        <v>39.6</v>
      </c>
      <c r="H407">
        <v>36</v>
      </c>
      <c r="I407" t="s">
        <v>1152</v>
      </c>
      <c r="J407" s="1">
        <f>Tabela1[[#This Row],[ESTOQUE_INICIAL]]*Tabela1[[#This Row],[CUSTO_UNITARIO_M-1]]+Tabela1[[#This Row],[ABASTECIMENTO]]*Tabela1[[#This Row],[CUSTO_UNITARIO_M0]]</f>
        <v>6039.0000000000009</v>
      </c>
      <c r="K407" s="1">
        <f>_xlfn.XLOOKUP(A407,MEDIDAS!A:A,MEDIDAS!B:B,"0",0)*5</f>
        <v>4.166666666666667</v>
      </c>
      <c r="L407" s="1">
        <f>SUM(K407,(_xlfn.XLOOKUP(A407,MEDIDAS!A:A,MEDIDAS!B:B,"0",0)*5))</f>
        <v>8.3333333333333339</v>
      </c>
      <c r="M407" s="1" t="str">
        <f>IF(F407&gt;=SUM(L407,_xlfn.XLOOKUP(A407,'ESTOQUE SETEMBRO'!A:A,'ESTOQUE SETEMBRO'!F:F,,0))/2*1.2,"OVER",IF(F407&lt;=SUM(L407,_xlfn.XLOOKUP(A407,'ESTOQUE SETEMBRO'!A:A,'ESTOQUE SETEMBRO'!F:F,,0))/2*1.1,"IDEAL","OUT"))</f>
        <v>OVER</v>
      </c>
      <c r="N407" t="str">
        <f>IF('ESTOQUE SETEMBRO'!$E407&gt;=0,"setembro","sem abastecimento")</f>
        <v>setembro</v>
      </c>
      <c r="O407" s="15">
        <v>45536</v>
      </c>
    </row>
    <row r="408" spans="1:15">
      <c r="A408" s="5" t="s">
        <v>451</v>
      </c>
      <c r="B408" s="6" t="s">
        <v>1178</v>
      </c>
      <c r="C408" s="1">
        <f t="shared" si="12"/>
        <v>21.63</v>
      </c>
      <c r="D408" s="1">
        <v>0</v>
      </c>
      <c r="E40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408" s="1">
        <f t="shared" si="13"/>
        <v>150</v>
      </c>
      <c r="G408" s="1">
        <v>39.6</v>
      </c>
      <c r="H408">
        <v>36</v>
      </c>
      <c r="I408" t="s">
        <v>1152</v>
      </c>
      <c r="J408" s="1">
        <f>Tabela1[[#This Row],[ESTOQUE_INICIAL]]*Tabela1[[#This Row],[CUSTO_UNITARIO_M-1]]+Tabela1[[#This Row],[ABASTECIMENTO]]*Tabela1[[#This Row],[CUSTO_UNITARIO_M0]]</f>
        <v>5400</v>
      </c>
      <c r="K408" s="1">
        <f>_xlfn.XLOOKUP(A408,MEDIDAS!A:A,MEDIDAS!B:B,"0",0)*5</f>
        <v>0</v>
      </c>
      <c r="L408" s="1">
        <f>SUM(K408,(_xlfn.XLOOKUP(A408,MEDIDAS!A:A,MEDIDAS!B:B,"0",0)*5))</f>
        <v>0</v>
      </c>
      <c r="M408" s="1" t="str">
        <f>IF(F408&gt;=SUM(L408,_xlfn.XLOOKUP(A408,'ESTOQUE SETEMBRO'!A:A,'ESTOQUE SETEMBRO'!F:F,,0))/2*1.2,"OVER",IF(F408&lt;=SUM(L408,_xlfn.XLOOKUP(A408,'ESTOQUE SETEMBRO'!A:A,'ESTOQUE SETEMBRO'!F:F,,0))/2*1.1,"IDEAL","OUT"))</f>
        <v>OVER</v>
      </c>
      <c r="N408" t="str">
        <f>IF('ESTOQUE SETEMBRO'!$E408&gt;=0,"setembro","sem abastecimento")</f>
        <v>setembro</v>
      </c>
      <c r="O408" s="15">
        <v>45536</v>
      </c>
    </row>
    <row r="409" spans="1:15">
      <c r="A409" s="5" t="s">
        <v>408</v>
      </c>
      <c r="B409" s="6" t="s">
        <v>1178</v>
      </c>
      <c r="C409" s="1">
        <f t="shared" si="12"/>
        <v>21.63</v>
      </c>
      <c r="D409" s="1">
        <v>16.5</v>
      </c>
      <c r="E409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409" s="1">
        <f t="shared" si="13"/>
        <v>99</v>
      </c>
      <c r="G409" s="1">
        <v>39.6</v>
      </c>
      <c r="H409">
        <v>36</v>
      </c>
      <c r="I409" t="s">
        <v>1152</v>
      </c>
      <c r="J409" s="1">
        <f>Tabela1[[#This Row],[ESTOQUE_INICIAL]]*Tabela1[[#This Row],[CUSTO_UNITARIO_M-1]]+Tabela1[[#This Row],[ABASTECIMENTO]]*Tabela1[[#This Row],[CUSTO_UNITARIO_M0]]</f>
        <v>3623.4</v>
      </c>
      <c r="K409" s="1">
        <f>_xlfn.XLOOKUP(A409,MEDIDAS!A:A,MEDIDAS!B:B,"0",0)*5</f>
        <v>2.5</v>
      </c>
      <c r="L409" s="1">
        <f>SUM(K409,(_xlfn.XLOOKUP(A409,MEDIDAS!A:A,MEDIDAS!B:B,"0",0)*5))</f>
        <v>5</v>
      </c>
      <c r="M409" s="1" t="str">
        <f>IF(F409&gt;=SUM(L409,_xlfn.XLOOKUP(A409,'ESTOQUE SETEMBRO'!A:A,'ESTOQUE SETEMBRO'!F:F,,0))/2*1.2,"OVER",IF(F409&lt;=SUM(L409,_xlfn.XLOOKUP(A409,'ESTOQUE SETEMBRO'!A:A,'ESTOQUE SETEMBRO'!F:F,,0))/2*1.1,"IDEAL","OUT"))</f>
        <v>OVER</v>
      </c>
      <c r="N409" t="str">
        <f>IF('ESTOQUE SETEMBRO'!$E409&gt;=0,"setembro","sem abastecimento")</f>
        <v>setembro</v>
      </c>
      <c r="O409" s="15">
        <v>45536</v>
      </c>
    </row>
    <row r="410" spans="1:15">
      <c r="A410" s="5" t="s">
        <v>409</v>
      </c>
      <c r="B410" s="6" t="s">
        <v>1178</v>
      </c>
      <c r="C410" s="1">
        <f t="shared" si="12"/>
        <v>21.63</v>
      </c>
      <c r="D410" s="1">
        <v>31.900000000000002</v>
      </c>
      <c r="E410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410" s="1">
        <f t="shared" si="13"/>
        <v>191.4</v>
      </c>
      <c r="G410" s="1">
        <v>39.6</v>
      </c>
      <c r="H410">
        <v>36</v>
      </c>
      <c r="I410" t="s">
        <v>1152</v>
      </c>
      <c r="J410" s="1">
        <f>Tabela1[[#This Row],[ESTOQUE_INICIAL]]*Tabela1[[#This Row],[CUSTO_UNITARIO_M-1]]+Tabela1[[#This Row],[ABASTECIMENTO]]*Tabela1[[#This Row],[CUSTO_UNITARIO_M0]]</f>
        <v>7005.24</v>
      </c>
      <c r="K410" s="1">
        <f>_xlfn.XLOOKUP(A410,MEDIDAS!A:A,MEDIDAS!B:B,"0",0)*5</f>
        <v>4.833333333333333</v>
      </c>
      <c r="L410" s="1">
        <f>SUM(K410,(_xlfn.XLOOKUP(A410,MEDIDAS!A:A,MEDIDAS!B:B,"0",0)*5))</f>
        <v>9.6666666666666661</v>
      </c>
      <c r="M410" s="1" t="str">
        <f>IF(F410&gt;=SUM(L410,_xlfn.XLOOKUP(A410,'ESTOQUE SETEMBRO'!A:A,'ESTOQUE SETEMBRO'!F:F,,0))/2*1.2,"OVER",IF(F410&lt;=SUM(L410,_xlfn.XLOOKUP(A410,'ESTOQUE SETEMBRO'!A:A,'ESTOQUE SETEMBRO'!F:F,,0))/2*1.1,"IDEAL","OUT"))</f>
        <v>OVER</v>
      </c>
      <c r="N410" t="str">
        <f>IF('ESTOQUE SETEMBRO'!$E410&gt;=0,"setembro","sem abastecimento")</f>
        <v>setembro</v>
      </c>
      <c r="O410" s="15">
        <v>45536</v>
      </c>
    </row>
    <row r="411" spans="1:15">
      <c r="A411" s="5" t="s">
        <v>410</v>
      </c>
      <c r="B411" s="6" t="s">
        <v>1178</v>
      </c>
      <c r="C411" s="1">
        <f t="shared" si="12"/>
        <v>21.63</v>
      </c>
      <c r="D411" s="1">
        <v>22</v>
      </c>
      <c r="E411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411" s="1">
        <f t="shared" si="13"/>
        <v>132</v>
      </c>
      <c r="G411" s="1">
        <v>39.6</v>
      </c>
      <c r="H411">
        <v>36</v>
      </c>
      <c r="I411" t="s">
        <v>1152</v>
      </c>
      <c r="J411" s="1">
        <f>Tabela1[[#This Row],[ESTOQUE_INICIAL]]*Tabela1[[#This Row],[CUSTO_UNITARIO_M-1]]+Tabela1[[#This Row],[ABASTECIMENTO]]*Tabela1[[#This Row],[CUSTO_UNITARIO_M0]]</f>
        <v>4831.2</v>
      </c>
      <c r="K411" s="1">
        <f>_xlfn.XLOOKUP(A411,MEDIDAS!A:A,MEDIDAS!B:B,"0",0)*5</f>
        <v>3.333333333333333</v>
      </c>
      <c r="L411" s="1">
        <f>SUM(K411,(_xlfn.XLOOKUP(A411,MEDIDAS!A:A,MEDIDAS!B:B,"0",0)*5))</f>
        <v>6.6666666666666661</v>
      </c>
      <c r="M411" s="1" t="str">
        <f>IF(F411&gt;=SUM(L411,_xlfn.XLOOKUP(A411,'ESTOQUE SETEMBRO'!A:A,'ESTOQUE SETEMBRO'!F:F,,0))/2*1.2,"OVER",IF(F411&lt;=SUM(L411,_xlfn.XLOOKUP(A411,'ESTOQUE SETEMBRO'!A:A,'ESTOQUE SETEMBRO'!F:F,,0))/2*1.1,"IDEAL","OUT"))</f>
        <v>OVER</v>
      </c>
      <c r="N411" t="str">
        <f>IF('ESTOQUE SETEMBRO'!$E411&gt;=0,"setembro","sem abastecimento")</f>
        <v>setembro</v>
      </c>
      <c r="O411" s="15">
        <v>45536</v>
      </c>
    </row>
    <row r="412" spans="1:15">
      <c r="A412" s="5" t="s">
        <v>411</v>
      </c>
      <c r="B412" s="6" t="s">
        <v>1178</v>
      </c>
      <c r="C412" s="1">
        <f t="shared" si="12"/>
        <v>21.63</v>
      </c>
      <c r="D412" s="1">
        <v>40.700000000000003</v>
      </c>
      <c r="E412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412" s="1">
        <f t="shared" si="13"/>
        <v>244.2</v>
      </c>
      <c r="G412" s="1">
        <v>39.6</v>
      </c>
      <c r="H412">
        <v>36</v>
      </c>
      <c r="I412" t="s">
        <v>1152</v>
      </c>
      <c r="J412" s="1">
        <f>Tabela1[[#This Row],[ESTOQUE_INICIAL]]*Tabela1[[#This Row],[CUSTO_UNITARIO_M-1]]+Tabela1[[#This Row],[ABASTECIMENTO]]*Tabela1[[#This Row],[CUSTO_UNITARIO_M0]]</f>
        <v>8937.7200000000012</v>
      </c>
      <c r="K412" s="1">
        <f>_xlfn.XLOOKUP(A412,MEDIDAS!A:A,MEDIDAS!B:B,"0",0)*5</f>
        <v>6.166666666666667</v>
      </c>
      <c r="L412" s="1">
        <f>SUM(K412,(_xlfn.XLOOKUP(A412,MEDIDAS!A:A,MEDIDAS!B:B,"0",0)*5))</f>
        <v>12.333333333333334</v>
      </c>
      <c r="M412" s="1" t="str">
        <f>IF(F412&gt;=SUM(L412,_xlfn.XLOOKUP(A412,'ESTOQUE SETEMBRO'!A:A,'ESTOQUE SETEMBRO'!F:F,,0))/2*1.2,"OVER",IF(F412&lt;=SUM(L412,_xlfn.XLOOKUP(A412,'ESTOQUE SETEMBRO'!A:A,'ESTOQUE SETEMBRO'!F:F,,0))/2*1.1,"IDEAL","OUT"))</f>
        <v>OVER</v>
      </c>
      <c r="N412" t="str">
        <f>IF('ESTOQUE SETEMBRO'!$E412&gt;=0,"setembro","sem abastecimento")</f>
        <v>setembro</v>
      </c>
      <c r="O412" s="15">
        <v>45536</v>
      </c>
    </row>
    <row r="413" spans="1:15">
      <c r="A413" s="5" t="s">
        <v>412</v>
      </c>
      <c r="B413" s="6" t="s">
        <v>1179</v>
      </c>
      <c r="C413" s="1">
        <f t="shared" si="12"/>
        <v>21.63</v>
      </c>
      <c r="D413" s="1">
        <v>30.800000000000004</v>
      </c>
      <c r="E413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413" s="1">
        <f t="shared" si="13"/>
        <v>184.80000000000004</v>
      </c>
      <c r="G413" s="1">
        <v>26.400000000000002</v>
      </c>
      <c r="H413">
        <v>24</v>
      </c>
      <c r="I413" t="s">
        <v>1128</v>
      </c>
      <c r="J413" s="1">
        <f>Tabela1[[#This Row],[ESTOQUE_INICIAL]]*Tabela1[[#This Row],[CUSTO_UNITARIO_M-1]]+Tabela1[[#This Row],[ABASTECIMENTO]]*Tabela1[[#This Row],[CUSTO_UNITARIO_M0]]</f>
        <v>4509.1200000000008</v>
      </c>
      <c r="K413" s="1">
        <f>_xlfn.XLOOKUP(A413,MEDIDAS!A:A,MEDIDAS!B:B,"0",0)*5</f>
        <v>4.666666666666667</v>
      </c>
      <c r="L413" s="1">
        <f>SUM(K413,(_xlfn.XLOOKUP(A413,MEDIDAS!A:A,MEDIDAS!B:B,"0",0)*5))</f>
        <v>9.3333333333333339</v>
      </c>
      <c r="M413" s="1" t="str">
        <f>IF(F413&gt;=SUM(L413,_xlfn.XLOOKUP(A413,'ESTOQUE SETEMBRO'!A:A,'ESTOQUE SETEMBRO'!F:F,,0))/2*1.2,"OVER",IF(F413&lt;=SUM(L413,_xlfn.XLOOKUP(A413,'ESTOQUE SETEMBRO'!A:A,'ESTOQUE SETEMBRO'!F:F,,0))/2*1.1,"IDEAL","OUT"))</f>
        <v>OVER</v>
      </c>
      <c r="N413" t="str">
        <f>IF('ESTOQUE SETEMBRO'!$E413&gt;=0,"setembro","sem abastecimento")</f>
        <v>setembro</v>
      </c>
      <c r="O413" s="15">
        <v>45536</v>
      </c>
    </row>
    <row r="414" spans="1:15">
      <c r="A414" s="5" t="s">
        <v>413</v>
      </c>
      <c r="B414" s="6" t="s">
        <v>1179</v>
      </c>
      <c r="C414" s="1">
        <f t="shared" si="12"/>
        <v>21.63</v>
      </c>
      <c r="D414" s="1">
        <v>16.5</v>
      </c>
      <c r="E414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414" s="1">
        <f t="shared" si="13"/>
        <v>99</v>
      </c>
      <c r="G414" s="1">
        <v>26.400000000000002</v>
      </c>
      <c r="H414">
        <v>24</v>
      </c>
      <c r="I414" t="s">
        <v>1128</v>
      </c>
      <c r="J414" s="1">
        <f>Tabela1[[#This Row],[ESTOQUE_INICIAL]]*Tabela1[[#This Row],[CUSTO_UNITARIO_M-1]]+Tabela1[[#This Row],[ABASTECIMENTO]]*Tabela1[[#This Row],[CUSTO_UNITARIO_M0]]</f>
        <v>2415.6</v>
      </c>
      <c r="K414" s="1">
        <f>_xlfn.XLOOKUP(A414,MEDIDAS!A:A,MEDIDAS!B:B,"0",0)*5</f>
        <v>2.5</v>
      </c>
      <c r="L414" s="1">
        <f>SUM(K414,(_xlfn.XLOOKUP(A414,MEDIDAS!A:A,MEDIDAS!B:B,"0",0)*5))</f>
        <v>5</v>
      </c>
      <c r="M414" s="1" t="str">
        <f>IF(F414&gt;=SUM(L414,_xlfn.XLOOKUP(A414,'ESTOQUE SETEMBRO'!A:A,'ESTOQUE SETEMBRO'!F:F,,0))/2*1.2,"OVER",IF(F414&lt;=SUM(L414,_xlfn.XLOOKUP(A414,'ESTOQUE SETEMBRO'!A:A,'ESTOQUE SETEMBRO'!F:F,,0))/2*1.1,"IDEAL","OUT"))</f>
        <v>OVER</v>
      </c>
      <c r="N414" t="str">
        <f>IF('ESTOQUE SETEMBRO'!$E414&gt;=0,"setembro","sem abastecimento")</f>
        <v>setembro</v>
      </c>
      <c r="O414" s="15">
        <v>45536</v>
      </c>
    </row>
    <row r="415" spans="1:15">
      <c r="A415" s="5" t="s">
        <v>414</v>
      </c>
      <c r="B415" s="6" t="s">
        <v>1179</v>
      </c>
      <c r="C415" s="1">
        <f t="shared" si="12"/>
        <v>21.63</v>
      </c>
      <c r="D415" s="1">
        <v>16.5</v>
      </c>
      <c r="E415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415" s="1">
        <f t="shared" si="13"/>
        <v>99</v>
      </c>
      <c r="G415" s="1">
        <v>26.400000000000002</v>
      </c>
      <c r="H415">
        <v>24</v>
      </c>
      <c r="I415" t="s">
        <v>1128</v>
      </c>
      <c r="J415" s="1">
        <f>Tabela1[[#This Row],[ESTOQUE_INICIAL]]*Tabela1[[#This Row],[CUSTO_UNITARIO_M-1]]+Tabela1[[#This Row],[ABASTECIMENTO]]*Tabela1[[#This Row],[CUSTO_UNITARIO_M0]]</f>
        <v>2415.6</v>
      </c>
      <c r="K415" s="1">
        <f>_xlfn.XLOOKUP(A415,MEDIDAS!A:A,MEDIDAS!B:B,"0",0)*5</f>
        <v>2.5</v>
      </c>
      <c r="L415" s="1">
        <f>SUM(K415,(_xlfn.XLOOKUP(A415,MEDIDAS!A:A,MEDIDAS!B:B,"0",0)*5))</f>
        <v>5</v>
      </c>
      <c r="M415" s="1" t="str">
        <f>IF(F415&gt;=SUM(L415,_xlfn.XLOOKUP(A415,'ESTOQUE SETEMBRO'!A:A,'ESTOQUE SETEMBRO'!F:F,,0))/2*1.2,"OVER",IF(F415&lt;=SUM(L415,_xlfn.XLOOKUP(A415,'ESTOQUE SETEMBRO'!A:A,'ESTOQUE SETEMBRO'!F:F,,0))/2*1.1,"IDEAL","OUT"))</f>
        <v>OVER</v>
      </c>
      <c r="N415" t="str">
        <f>IF('ESTOQUE SETEMBRO'!$E415&gt;=0,"setembro","sem abastecimento")</f>
        <v>setembro</v>
      </c>
      <c r="O415" s="15">
        <v>45536</v>
      </c>
    </row>
    <row r="416" spans="1:15">
      <c r="A416" s="5" t="s">
        <v>415</v>
      </c>
      <c r="B416" s="6" t="s">
        <v>1179</v>
      </c>
      <c r="C416" s="1">
        <f t="shared" si="12"/>
        <v>21.63</v>
      </c>
      <c r="D416" s="1">
        <v>25.3</v>
      </c>
      <c r="E416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416" s="1">
        <f t="shared" si="13"/>
        <v>151.80000000000001</v>
      </c>
      <c r="G416" s="1">
        <v>26.400000000000002</v>
      </c>
      <c r="H416">
        <v>24</v>
      </c>
      <c r="I416" t="s">
        <v>1128</v>
      </c>
      <c r="J416" s="1">
        <f>Tabela1[[#This Row],[ESTOQUE_INICIAL]]*Tabela1[[#This Row],[CUSTO_UNITARIO_M-1]]+Tabela1[[#This Row],[ABASTECIMENTO]]*Tabela1[[#This Row],[CUSTO_UNITARIO_M0]]</f>
        <v>3703.92</v>
      </c>
      <c r="K416" s="1">
        <f>_xlfn.XLOOKUP(A416,MEDIDAS!A:A,MEDIDAS!B:B,"0",0)*5</f>
        <v>3.8333333333333335</v>
      </c>
      <c r="L416" s="1">
        <f>SUM(K416,(_xlfn.XLOOKUP(A416,MEDIDAS!A:A,MEDIDAS!B:B,"0",0)*5))</f>
        <v>7.666666666666667</v>
      </c>
      <c r="M416" s="1" t="str">
        <f>IF(F416&gt;=SUM(L416,_xlfn.XLOOKUP(A416,'ESTOQUE SETEMBRO'!A:A,'ESTOQUE SETEMBRO'!F:F,,0))/2*1.2,"OVER",IF(F416&lt;=SUM(L416,_xlfn.XLOOKUP(A416,'ESTOQUE SETEMBRO'!A:A,'ESTOQUE SETEMBRO'!F:F,,0))/2*1.1,"IDEAL","OUT"))</f>
        <v>OVER</v>
      </c>
      <c r="N416" t="str">
        <f>IF('ESTOQUE SETEMBRO'!$E416&gt;=0,"setembro","sem abastecimento")</f>
        <v>setembro</v>
      </c>
      <c r="O416" s="15">
        <v>45536</v>
      </c>
    </row>
    <row r="417" spans="1:15">
      <c r="A417" s="5" t="s">
        <v>416</v>
      </c>
      <c r="B417" s="6" t="s">
        <v>1179</v>
      </c>
      <c r="C417" s="1">
        <f t="shared" si="12"/>
        <v>21.63</v>
      </c>
      <c r="D417" s="1">
        <v>34.1</v>
      </c>
      <c r="E417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417" s="1">
        <f t="shared" si="13"/>
        <v>204.6</v>
      </c>
      <c r="G417" s="1">
        <v>26.400000000000002</v>
      </c>
      <c r="H417">
        <v>24</v>
      </c>
      <c r="I417" t="s">
        <v>1128</v>
      </c>
      <c r="J417" s="1">
        <f>Tabela1[[#This Row],[ESTOQUE_INICIAL]]*Tabela1[[#This Row],[CUSTO_UNITARIO_M-1]]+Tabela1[[#This Row],[ABASTECIMENTO]]*Tabela1[[#This Row],[CUSTO_UNITARIO_M0]]</f>
        <v>4992.24</v>
      </c>
      <c r="K417" s="1">
        <f>_xlfn.XLOOKUP(A417,MEDIDAS!A:A,MEDIDAS!B:B,"0",0)*5</f>
        <v>5.166666666666667</v>
      </c>
      <c r="L417" s="1">
        <f>SUM(K417,(_xlfn.XLOOKUP(A417,MEDIDAS!A:A,MEDIDAS!B:B,"0",0)*5))</f>
        <v>10.333333333333334</v>
      </c>
      <c r="M417" s="1" t="str">
        <f>IF(F417&gt;=SUM(L417,_xlfn.XLOOKUP(A417,'ESTOQUE SETEMBRO'!A:A,'ESTOQUE SETEMBRO'!F:F,,0))/2*1.2,"OVER",IF(F417&lt;=SUM(L417,_xlfn.XLOOKUP(A417,'ESTOQUE SETEMBRO'!A:A,'ESTOQUE SETEMBRO'!F:F,,0))/2*1.1,"IDEAL","OUT"))</f>
        <v>OVER</v>
      </c>
      <c r="N417" t="str">
        <f>IF('ESTOQUE SETEMBRO'!$E417&gt;=0,"setembro","sem abastecimento")</f>
        <v>setembro</v>
      </c>
      <c r="O417" s="15">
        <v>45536</v>
      </c>
    </row>
    <row r="418" spans="1:15">
      <c r="A418" s="5" t="s">
        <v>462</v>
      </c>
      <c r="B418" s="6" t="s">
        <v>1179</v>
      </c>
      <c r="C418" s="1">
        <f t="shared" si="12"/>
        <v>21.63</v>
      </c>
      <c r="D418" s="1">
        <v>0</v>
      </c>
      <c r="E41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418" s="1">
        <f t="shared" si="13"/>
        <v>150</v>
      </c>
      <c r="G418" s="1">
        <v>26.400000000000002</v>
      </c>
      <c r="H418">
        <v>24</v>
      </c>
      <c r="I418" t="s">
        <v>1128</v>
      </c>
      <c r="J418" s="1">
        <f>Tabela1[[#This Row],[ESTOQUE_INICIAL]]*Tabela1[[#This Row],[CUSTO_UNITARIO_M-1]]+Tabela1[[#This Row],[ABASTECIMENTO]]*Tabela1[[#This Row],[CUSTO_UNITARIO_M0]]</f>
        <v>3600</v>
      </c>
      <c r="K418" s="1">
        <f>_xlfn.XLOOKUP(A418,MEDIDAS!A:A,MEDIDAS!B:B,"0",0)*5</f>
        <v>0</v>
      </c>
      <c r="L418" s="1">
        <f>SUM(K418,(_xlfn.XLOOKUP(A418,MEDIDAS!A:A,MEDIDAS!B:B,"0",0)*5))</f>
        <v>0</v>
      </c>
      <c r="M418" s="1" t="str">
        <f>IF(F418&gt;=SUM(L418,_xlfn.XLOOKUP(A418,'ESTOQUE SETEMBRO'!A:A,'ESTOQUE SETEMBRO'!F:F,,0))/2*1.2,"OVER",IF(F418&lt;=SUM(L418,_xlfn.XLOOKUP(A418,'ESTOQUE SETEMBRO'!A:A,'ESTOQUE SETEMBRO'!F:F,,0))/2*1.1,"IDEAL","OUT"))</f>
        <v>OVER</v>
      </c>
      <c r="N418" t="str">
        <f>IF('ESTOQUE SETEMBRO'!$E418&gt;=0,"setembro","sem abastecimento")</f>
        <v>setembro</v>
      </c>
      <c r="O418" s="15">
        <v>45536</v>
      </c>
    </row>
    <row r="419" spans="1:15">
      <c r="A419" s="5" t="s">
        <v>417</v>
      </c>
      <c r="B419" s="6" t="s">
        <v>1179</v>
      </c>
      <c r="C419" s="1">
        <f t="shared" si="12"/>
        <v>21.63</v>
      </c>
      <c r="D419" s="1">
        <v>11</v>
      </c>
      <c r="E419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419" s="1">
        <f t="shared" si="13"/>
        <v>66</v>
      </c>
      <c r="G419" s="1">
        <v>26.400000000000002</v>
      </c>
      <c r="H419">
        <v>24</v>
      </c>
      <c r="I419" t="s">
        <v>1128</v>
      </c>
      <c r="J419" s="1">
        <f>Tabela1[[#This Row],[ESTOQUE_INICIAL]]*Tabela1[[#This Row],[CUSTO_UNITARIO_M-1]]+Tabela1[[#This Row],[ABASTECIMENTO]]*Tabela1[[#This Row],[CUSTO_UNITARIO_M0]]</f>
        <v>1610.4</v>
      </c>
      <c r="K419" s="1">
        <f>_xlfn.XLOOKUP(A419,MEDIDAS!A:A,MEDIDAS!B:B,"0",0)*5</f>
        <v>1.6666666666666665</v>
      </c>
      <c r="L419" s="1">
        <f>SUM(K419,(_xlfn.XLOOKUP(A419,MEDIDAS!A:A,MEDIDAS!B:B,"0",0)*5))</f>
        <v>3.333333333333333</v>
      </c>
      <c r="M419" s="1" t="str">
        <f>IF(F419&gt;=SUM(L419,_xlfn.XLOOKUP(A419,'ESTOQUE SETEMBRO'!A:A,'ESTOQUE SETEMBRO'!F:F,,0))/2*1.2,"OVER",IF(F419&lt;=SUM(L419,_xlfn.XLOOKUP(A419,'ESTOQUE SETEMBRO'!A:A,'ESTOQUE SETEMBRO'!F:F,,0))/2*1.1,"IDEAL","OUT"))</f>
        <v>OVER</v>
      </c>
      <c r="N419" t="str">
        <f>IF('ESTOQUE SETEMBRO'!$E419&gt;=0,"setembro","sem abastecimento")</f>
        <v>setembro</v>
      </c>
      <c r="O419" s="15">
        <v>45536</v>
      </c>
    </row>
    <row r="420" spans="1:15">
      <c r="A420" s="5" t="s">
        <v>419</v>
      </c>
      <c r="B420" s="6" t="s">
        <v>1179</v>
      </c>
      <c r="C420" s="1">
        <f t="shared" si="12"/>
        <v>21.63</v>
      </c>
      <c r="D420" s="1">
        <v>12.100000000000001</v>
      </c>
      <c r="E420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420" s="1">
        <f t="shared" si="13"/>
        <v>72.600000000000009</v>
      </c>
      <c r="G420" s="1">
        <v>26.400000000000002</v>
      </c>
      <c r="H420">
        <v>24</v>
      </c>
      <c r="I420" t="s">
        <v>1128</v>
      </c>
      <c r="J420" s="1">
        <f>Tabela1[[#This Row],[ESTOQUE_INICIAL]]*Tabela1[[#This Row],[CUSTO_UNITARIO_M-1]]+Tabela1[[#This Row],[ABASTECIMENTO]]*Tabela1[[#This Row],[CUSTO_UNITARIO_M0]]</f>
        <v>1771.4400000000003</v>
      </c>
      <c r="K420" s="1">
        <f>_xlfn.XLOOKUP(A420,MEDIDAS!A:A,MEDIDAS!B:B,"0",0)*5</f>
        <v>1.8333333333333333</v>
      </c>
      <c r="L420" s="1">
        <f>SUM(K420,(_xlfn.XLOOKUP(A420,MEDIDAS!A:A,MEDIDAS!B:B,"0",0)*5))</f>
        <v>3.6666666666666665</v>
      </c>
      <c r="M420" s="1" t="str">
        <f>IF(F420&gt;=SUM(L420,_xlfn.XLOOKUP(A420,'ESTOQUE SETEMBRO'!A:A,'ESTOQUE SETEMBRO'!F:F,,0))/2*1.2,"OVER",IF(F420&lt;=SUM(L420,_xlfn.XLOOKUP(A420,'ESTOQUE SETEMBRO'!A:A,'ESTOQUE SETEMBRO'!F:F,,0))/2*1.1,"IDEAL","OUT"))</f>
        <v>OVER</v>
      </c>
      <c r="N420" t="str">
        <f>IF('ESTOQUE SETEMBRO'!$E420&gt;=0,"setembro","sem abastecimento")</f>
        <v>setembro</v>
      </c>
      <c r="O420" s="15">
        <v>45536</v>
      </c>
    </row>
    <row r="421" spans="1:15">
      <c r="A421" s="5" t="s">
        <v>420</v>
      </c>
      <c r="B421" s="6" t="s">
        <v>1179</v>
      </c>
      <c r="C421" s="1">
        <f t="shared" si="12"/>
        <v>21.63</v>
      </c>
      <c r="D421" s="1">
        <v>15.400000000000002</v>
      </c>
      <c r="E421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421" s="1">
        <f t="shared" si="13"/>
        <v>92.40000000000002</v>
      </c>
      <c r="G421" s="1">
        <v>26.400000000000002</v>
      </c>
      <c r="H421">
        <v>24</v>
      </c>
      <c r="I421" t="s">
        <v>1128</v>
      </c>
      <c r="J421" s="1">
        <f>Tabela1[[#This Row],[ESTOQUE_INICIAL]]*Tabela1[[#This Row],[CUSTO_UNITARIO_M-1]]+Tabela1[[#This Row],[ABASTECIMENTO]]*Tabela1[[#This Row],[CUSTO_UNITARIO_M0]]</f>
        <v>2254.5600000000004</v>
      </c>
      <c r="K421" s="1">
        <f>_xlfn.XLOOKUP(A421,MEDIDAS!A:A,MEDIDAS!B:B,"0",0)*5</f>
        <v>2.3333333333333335</v>
      </c>
      <c r="L421" s="1">
        <f>SUM(K421,(_xlfn.XLOOKUP(A421,MEDIDAS!A:A,MEDIDAS!B:B,"0",0)*5))</f>
        <v>4.666666666666667</v>
      </c>
      <c r="M421" s="1" t="str">
        <f>IF(F421&gt;=SUM(L421,_xlfn.XLOOKUP(A421,'ESTOQUE SETEMBRO'!A:A,'ESTOQUE SETEMBRO'!F:F,,0))/2*1.2,"OVER",IF(F421&lt;=SUM(L421,_xlfn.XLOOKUP(A421,'ESTOQUE SETEMBRO'!A:A,'ESTOQUE SETEMBRO'!F:F,,0))/2*1.1,"IDEAL","OUT"))</f>
        <v>OVER</v>
      </c>
      <c r="N421" t="str">
        <f>IF('ESTOQUE SETEMBRO'!$E421&gt;=0,"setembro","sem abastecimento")</f>
        <v>setembro</v>
      </c>
      <c r="O421" s="15">
        <v>45536</v>
      </c>
    </row>
    <row r="422" spans="1:15">
      <c r="A422" s="5" t="s">
        <v>421</v>
      </c>
      <c r="B422" s="6" t="s">
        <v>1179</v>
      </c>
      <c r="C422" s="1">
        <f t="shared" si="12"/>
        <v>21.63</v>
      </c>
      <c r="D422" s="1">
        <v>46.2</v>
      </c>
      <c r="E422" s="1">
        <f>IF(Tabela1[[#This Row],[ESTOQUE_INICIAL]]&gt;=150,Tabela1[[#This Row],[ESTOQUE_INICIAL]]*0,IF(Tabela1[[#This Row],[ESTOQUE_INICIAL]]=0,SUM(Tabela1[[#This Row],[ESTOQUE_INICIAL]],150),Tabela1[[#This Row],[ESTOQUE_INICIAL]]*5))</f>
        <v>231</v>
      </c>
      <c r="F422" s="1">
        <f t="shared" si="13"/>
        <v>277.2</v>
      </c>
      <c r="G422" s="1">
        <v>26.400000000000002</v>
      </c>
      <c r="H422">
        <v>24</v>
      </c>
      <c r="I422" t="s">
        <v>1128</v>
      </c>
      <c r="J422" s="1">
        <f>Tabela1[[#This Row],[ESTOQUE_INICIAL]]*Tabela1[[#This Row],[CUSTO_UNITARIO_M-1]]+Tabela1[[#This Row],[ABASTECIMENTO]]*Tabela1[[#This Row],[CUSTO_UNITARIO_M0]]</f>
        <v>6763.68</v>
      </c>
      <c r="K422" s="1">
        <f>_xlfn.XLOOKUP(A422,MEDIDAS!A:A,MEDIDAS!B:B,"0",0)*5</f>
        <v>7</v>
      </c>
      <c r="L422" s="1">
        <f>SUM(K422,(_xlfn.XLOOKUP(A422,MEDIDAS!A:A,MEDIDAS!B:B,"0",0)*5))</f>
        <v>14</v>
      </c>
      <c r="M422" s="1" t="str">
        <f>IF(F422&gt;=SUM(L422,_xlfn.XLOOKUP(A422,'ESTOQUE SETEMBRO'!A:A,'ESTOQUE SETEMBRO'!F:F,,0))/2*1.2,"OVER",IF(F422&lt;=SUM(L422,_xlfn.XLOOKUP(A422,'ESTOQUE SETEMBRO'!A:A,'ESTOQUE SETEMBRO'!F:F,,0))/2*1.1,"IDEAL","OUT"))</f>
        <v>OVER</v>
      </c>
      <c r="N422" t="str">
        <f>IF('ESTOQUE SETEMBRO'!$E422&gt;=0,"setembro","sem abastecimento")</f>
        <v>setembro</v>
      </c>
      <c r="O422" s="15">
        <v>45536</v>
      </c>
    </row>
    <row r="423" spans="1:15">
      <c r="A423" s="5" t="s">
        <v>422</v>
      </c>
      <c r="B423" s="6" t="s">
        <v>1180</v>
      </c>
      <c r="C423" s="1">
        <f t="shared" si="12"/>
        <v>21.63</v>
      </c>
      <c r="D423" s="1">
        <v>49.500000000000007</v>
      </c>
      <c r="E423" s="1">
        <f>IF(Tabela1[[#This Row],[ESTOQUE_INICIAL]]&gt;=150,Tabela1[[#This Row],[ESTOQUE_INICIAL]]*0,IF(Tabela1[[#This Row],[ESTOQUE_INICIAL]]=0,SUM(Tabela1[[#This Row],[ESTOQUE_INICIAL]],150),Tabela1[[#This Row],[ESTOQUE_INICIAL]]*5))</f>
        <v>247.50000000000003</v>
      </c>
      <c r="F423" s="1">
        <f t="shared" si="13"/>
        <v>297.00000000000006</v>
      </c>
      <c r="G423" s="1">
        <v>66</v>
      </c>
      <c r="H423">
        <v>60</v>
      </c>
      <c r="I423" t="s">
        <v>1128</v>
      </c>
      <c r="J423" s="1">
        <f>Tabela1[[#This Row],[ESTOQUE_INICIAL]]*Tabela1[[#This Row],[CUSTO_UNITARIO_M-1]]+Tabela1[[#This Row],[ABASTECIMENTO]]*Tabela1[[#This Row],[CUSTO_UNITARIO_M0]]</f>
        <v>18117.000000000004</v>
      </c>
      <c r="K423" s="1">
        <f>_xlfn.XLOOKUP(A423,MEDIDAS!A:A,MEDIDAS!B:B,"0",0)*5</f>
        <v>7.5</v>
      </c>
      <c r="L423" s="1">
        <f>SUM(K423,(_xlfn.XLOOKUP(A423,MEDIDAS!A:A,MEDIDAS!B:B,"0",0)*5))</f>
        <v>15</v>
      </c>
      <c r="M423" s="1" t="str">
        <f>IF(F423&gt;=SUM(L423,_xlfn.XLOOKUP(A423,'ESTOQUE SETEMBRO'!A:A,'ESTOQUE SETEMBRO'!F:F,,0))/2*1.2,"OVER",IF(F423&lt;=SUM(L423,_xlfn.XLOOKUP(A423,'ESTOQUE SETEMBRO'!A:A,'ESTOQUE SETEMBRO'!F:F,,0))/2*1.1,"IDEAL","OUT"))</f>
        <v>OVER</v>
      </c>
      <c r="N423" t="str">
        <f>IF('ESTOQUE SETEMBRO'!$E423&gt;=0,"setembro","sem abastecimento")</f>
        <v>setembro</v>
      </c>
      <c r="O423" s="15">
        <v>45536</v>
      </c>
    </row>
    <row r="424" spans="1:15">
      <c r="A424" s="5" t="s">
        <v>423</v>
      </c>
      <c r="B424" s="6" t="s">
        <v>1180</v>
      </c>
      <c r="C424" s="1">
        <f t="shared" si="12"/>
        <v>21.63</v>
      </c>
      <c r="D424" s="1">
        <v>31.900000000000002</v>
      </c>
      <c r="E424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424" s="1">
        <f t="shared" si="13"/>
        <v>191.4</v>
      </c>
      <c r="G424" s="1">
        <v>66</v>
      </c>
      <c r="H424">
        <v>60</v>
      </c>
      <c r="I424" t="s">
        <v>1128</v>
      </c>
      <c r="J424" s="1">
        <f>Tabela1[[#This Row],[ESTOQUE_INICIAL]]*Tabela1[[#This Row],[CUSTO_UNITARIO_M-1]]+Tabela1[[#This Row],[ABASTECIMENTO]]*Tabela1[[#This Row],[CUSTO_UNITARIO_M0]]</f>
        <v>11675.4</v>
      </c>
      <c r="K424" s="1">
        <f>_xlfn.XLOOKUP(A424,MEDIDAS!A:A,MEDIDAS!B:B,"0",0)*5</f>
        <v>4.833333333333333</v>
      </c>
      <c r="L424" s="1">
        <f>SUM(K424,(_xlfn.XLOOKUP(A424,MEDIDAS!A:A,MEDIDAS!B:B,"0",0)*5))</f>
        <v>9.6666666666666661</v>
      </c>
      <c r="M424" s="1" t="str">
        <f>IF(F424&gt;=SUM(L424,_xlfn.XLOOKUP(A424,'ESTOQUE SETEMBRO'!A:A,'ESTOQUE SETEMBRO'!F:F,,0))/2*1.2,"OVER",IF(F424&lt;=SUM(L424,_xlfn.XLOOKUP(A424,'ESTOQUE SETEMBRO'!A:A,'ESTOQUE SETEMBRO'!F:F,,0))/2*1.1,"IDEAL","OUT"))</f>
        <v>OVER</v>
      </c>
      <c r="N424" t="str">
        <f>IF('ESTOQUE SETEMBRO'!$E424&gt;=0,"setembro","sem abastecimento")</f>
        <v>setembro</v>
      </c>
      <c r="O424" s="15">
        <v>45536</v>
      </c>
    </row>
    <row r="425" spans="1:15">
      <c r="A425" s="5" t="s">
        <v>424</v>
      </c>
      <c r="B425" s="6" t="s">
        <v>1180</v>
      </c>
      <c r="C425" s="1">
        <f t="shared" si="12"/>
        <v>21.63</v>
      </c>
      <c r="D425" s="1">
        <v>19.8</v>
      </c>
      <c r="E425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425" s="1">
        <f t="shared" si="13"/>
        <v>118.8</v>
      </c>
      <c r="G425" s="1">
        <v>66</v>
      </c>
      <c r="H425">
        <v>60</v>
      </c>
      <c r="I425" t="s">
        <v>1128</v>
      </c>
      <c r="J425" s="1">
        <f>Tabela1[[#This Row],[ESTOQUE_INICIAL]]*Tabela1[[#This Row],[CUSTO_UNITARIO_M-1]]+Tabela1[[#This Row],[ABASTECIMENTO]]*Tabela1[[#This Row],[CUSTO_UNITARIO_M0]]</f>
        <v>7246.8</v>
      </c>
      <c r="K425" s="1">
        <f>_xlfn.XLOOKUP(A425,MEDIDAS!A:A,MEDIDAS!B:B,"0",0)*5</f>
        <v>3</v>
      </c>
      <c r="L425" s="1">
        <f>SUM(K425,(_xlfn.XLOOKUP(A425,MEDIDAS!A:A,MEDIDAS!B:B,"0",0)*5))</f>
        <v>6</v>
      </c>
      <c r="M425" s="1" t="str">
        <f>IF(F425&gt;=SUM(L425,_xlfn.XLOOKUP(A425,'ESTOQUE SETEMBRO'!A:A,'ESTOQUE SETEMBRO'!F:F,,0))/2*1.2,"OVER",IF(F425&lt;=SUM(L425,_xlfn.XLOOKUP(A425,'ESTOQUE SETEMBRO'!A:A,'ESTOQUE SETEMBRO'!F:F,,0))/2*1.1,"IDEAL","OUT"))</f>
        <v>OVER</v>
      </c>
      <c r="N425" t="str">
        <f>IF('ESTOQUE SETEMBRO'!$E425&gt;=0,"setembro","sem abastecimento")</f>
        <v>setembro</v>
      </c>
      <c r="O425" s="15">
        <v>45536</v>
      </c>
    </row>
    <row r="426" spans="1:15">
      <c r="A426" s="5" t="s">
        <v>425</v>
      </c>
      <c r="B426" s="6" t="s">
        <v>1180</v>
      </c>
      <c r="C426" s="1">
        <f t="shared" si="12"/>
        <v>21.63</v>
      </c>
      <c r="D426" s="1">
        <v>9.9</v>
      </c>
      <c r="E426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426" s="1">
        <f t="shared" si="13"/>
        <v>59.4</v>
      </c>
      <c r="G426" s="1">
        <v>66</v>
      </c>
      <c r="H426">
        <v>60</v>
      </c>
      <c r="I426" t="s">
        <v>1128</v>
      </c>
      <c r="J426" s="1">
        <f>Tabela1[[#This Row],[ESTOQUE_INICIAL]]*Tabela1[[#This Row],[CUSTO_UNITARIO_M-1]]+Tabela1[[#This Row],[ABASTECIMENTO]]*Tabela1[[#This Row],[CUSTO_UNITARIO_M0]]</f>
        <v>3623.4</v>
      </c>
      <c r="K426" s="1">
        <f>_xlfn.XLOOKUP(A426,MEDIDAS!A:A,MEDIDAS!B:B,"0",0)*5</f>
        <v>1.5</v>
      </c>
      <c r="L426" s="1">
        <f>SUM(K426,(_xlfn.XLOOKUP(A426,MEDIDAS!A:A,MEDIDAS!B:B,"0",0)*5))</f>
        <v>3</v>
      </c>
      <c r="M426" s="1" t="str">
        <f>IF(F426&gt;=SUM(L426,_xlfn.XLOOKUP(A426,'ESTOQUE SETEMBRO'!A:A,'ESTOQUE SETEMBRO'!F:F,,0))/2*1.2,"OVER",IF(F426&lt;=SUM(L426,_xlfn.XLOOKUP(A426,'ESTOQUE SETEMBRO'!A:A,'ESTOQUE SETEMBRO'!F:F,,0))/2*1.1,"IDEAL","OUT"))</f>
        <v>OVER</v>
      </c>
      <c r="N426" t="str">
        <f>IF('ESTOQUE SETEMBRO'!$E426&gt;=0,"setembro","sem abastecimento")</f>
        <v>setembro</v>
      </c>
      <c r="O426" s="15">
        <v>45536</v>
      </c>
    </row>
    <row r="427" spans="1:15">
      <c r="A427" s="5" t="s">
        <v>426</v>
      </c>
      <c r="B427" s="6" t="s">
        <v>1180</v>
      </c>
      <c r="C427" s="1">
        <f t="shared" si="12"/>
        <v>21.63</v>
      </c>
      <c r="D427" s="1">
        <v>39.6</v>
      </c>
      <c r="E427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427" s="1">
        <f t="shared" si="13"/>
        <v>237.6</v>
      </c>
      <c r="G427" s="1">
        <v>66</v>
      </c>
      <c r="H427">
        <v>60</v>
      </c>
      <c r="I427" t="s">
        <v>1128</v>
      </c>
      <c r="J427" s="1">
        <f>Tabela1[[#This Row],[ESTOQUE_INICIAL]]*Tabela1[[#This Row],[CUSTO_UNITARIO_M-1]]+Tabela1[[#This Row],[ABASTECIMENTO]]*Tabela1[[#This Row],[CUSTO_UNITARIO_M0]]</f>
        <v>14493.6</v>
      </c>
      <c r="K427" s="1">
        <f>_xlfn.XLOOKUP(A427,MEDIDAS!A:A,MEDIDAS!B:B,"0",0)*5</f>
        <v>6</v>
      </c>
      <c r="L427" s="1">
        <f>SUM(K427,(_xlfn.XLOOKUP(A427,MEDIDAS!A:A,MEDIDAS!B:B,"0",0)*5))</f>
        <v>12</v>
      </c>
      <c r="M427" s="1" t="str">
        <f>IF(F427&gt;=SUM(L427,_xlfn.XLOOKUP(A427,'ESTOQUE SETEMBRO'!A:A,'ESTOQUE SETEMBRO'!F:F,,0))/2*1.2,"OVER",IF(F427&lt;=SUM(L427,_xlfn.XLOOKUP(A427,'ESTOQUE SETEMBRO'!A:A,'ESTOQUE SETEMBRO'!F:F,,0))/2*1.1,"IDEAL","OUT"))</f>
        <v>OVER</v>
      </c>
      <c r="N427" t="str">
        <f>IF('ESTOQUE SETEMBRO'!$E427&gt;=0,"setembro","sem abastecimento")</f>
        <v>setembro</v>
      </c>
      <c r="O427" s="15">
        <v>45536</v>
      </c>
    </row>
    <row r="428" spans="1:15">
      <c r="A428" s="5" t="s">
        <v>473</v>
      </c>
      <c r="B428" s="6" t="s">
        <v>1180</v>
      </c>
      <c r="C428" s="1">
        <f t="shared" si="12"/>
        <v>21.63</v>
      </c>
      <c r="D428" s="1">
        <v>0</v>
      </c>
      <c r="E42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428" s="1">
        <f t="shared" si="13"/>
        <v>150</v>
      </c>
      <c r="G428" s="1">
        <v>66</v>
      </c>
      <c r="H428">
        <v>60</v>
      </c>
      <c r="I428" t="s">
        <v>1128</v>
      </c>
      <c r="J428" s="1">
        <f>Tabela1[[#This Row],[ESTOQUE_INICIAL]]*Tabela1[[#This Row],[CUSTO_UNITARIO_M-1]]+Tabela1[[#This Row],[ABASTECIMENTO]]*Tabela1[[#This Row],[CUSTO_UNITARIO_M0]]</f>
        <v>9000</v>
      </c>
      <c r="K428" s="1">
        <f>_xlfn.XLOOKUP(A428,MEDIDAS!A:A,MEDIDAS!B:B,"0",0)*5</f>
        <v>0</v>
      </c>
      <c r="L428" s="1">
        <f>SUM(K428,(_xlfn.XLOOKUP(A428,MEDIDAS!A:A,MEDIDAS!B:B,"0",0)*5))</f>
        <v>0</v>
      </c>
      <c r="M428" s="1" t="str">
        <f>IF(F428&gt;=SUM(L428,_xlfn.XLOOKUP(A428,'ESTOQUE SETEMBRO'!A:A,'ESTOQUE SETEMBRO'!F:F,,0))/2*1.2,"OVER",IF(F428&lt;=SUM(L428,_xlfn.XLOOKUP(A428,'ESTOQUE SETEMBRO'!A:A,'ESTOQUE SETEMBRO'!F:F,,0))/2*1.1,"IDEAL","OUT"))</f>
        <v>OVER</v>
      </c>
      <c r="N428" t="str">
        <f>IF('ESTOQUE SETEMBRO'!$E428&gt;=0,"setembro","sem abastecimento")</f>
        <v>setembro</v>
      </c>
      <c r="O428" s="15">
        <v>45536</v>
      </c>
    </row>
    <row r="429" spans="1:15">
      <c r="A429" s="5" t="s">
        <v>427</v>
      </c>
      <c r="B429" s="6" t="s">
        <v>1180</v>
      </c>
      <c r="C429" s="1">
        <f t="shared" si="12"/>
        <v>21.63</v>
      </c>
      <c r="D429" s="1">
        <v>36.300000000000004</v>
      </c>
      <c r="E429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429" s="1">
        <f t="shared" si="13"/>
        <v>217.80000000000004</v>
      </c>
      <c r="G429" s="1">
        <v>66</v>
      </c>
      <c r="H429">
        <v>60</v>
      </c>
      <c r="I429" t="s">
        <v>1128</v>
      </c>
      <c r="J429" s="1">
        <f>Tabela1[[#This Row],[ESTOQUE_INICIAL]]*Tabela1[[#This Row],[CUSTO_UNITARIO_M-1]]+Tabela1[[#This Row],[ABASTECIMENTO]]*Tabela1[[#This Row],[CUSTO_UNITARIO_M0]]</f>
        <v>13285.800000000003</v>
      </c>
      <c r="K429" s="1">
        <f>_xlfn.XLOOKUP(A429,MEDIDAS!A:A,MEDIDAS!B:B,"0",0)*5</f>
        <v>5.5</v>
      </c>
      <c r="L429" s="1">
        <f>SUM(K429,(_xlfn.XLOOKUP(A429,MEDIDAS!A:A,MEDIDAS!B:B,"0",0)*5))</f>
        <v>11</v>
      </c>
      <c r="M429" s="1" t="str">
        <f>IF(F429&gt;=SUM(L429,_xlfn.XLOOKUP(A429,'ESTOQUE SETEMBRO'!A:A,'ESTOQUE SETEMBRO'!F:F,,0))/2*1.2,"OVER",IF(F429&lt;=SUM(L429,_xlfn.XLOOKUP(A429,'ESTOQUE SETEMBRO'!A:A,'ESTOQUE SETEMBRO'!F:F,,0))/2*1.1,"IDEAL","OUT"))</f>
        <v>OVER</v>
      </c>
      <c r="N429" t="str">
        <f>IF('ESTOQUE SETEMBRO'!$E429&gt;=0,"setembro","sem abastecimento")</f>
        <v>setembro</v>
      </c>
      <c r="O429" s="15">
        <v>45536</v>
      </c>
    </row>
    <row r="430" spans="1:15">
      <c r="A430" s="5" t="s">
        <v>428</v>
      </c>
      <c r="B430" s="6" t="s">
        <v>1180</v>
      </c>
      <c r="C430" s="1">
        <f t="shared" si="12"/>
        <v>21.63</v>
      </c>
      <c r="D430" s="1">
        <v>13.200000000000001</v>
      </c>
      <c r="E430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430" s="1">
        <f t="shared" si="13"/>
        <v>79.2</v>
      </c>
      <c r="G430" s="1">
        <v>66</v>
      </c>
      <c r="H430">
        <v>60</v>
      </c>
      <c r="I430" t="s">
        <v>1128</v>
      </c>
      <c r="J430" s="1">
        <f>Tabela1[[#This Row],[ESTOQUE_INICIAL]]*Tabela1[[#This Row],[CUSTO_UNITARIO_M-1]]+Tabela1[[#This Row],[ABASTECIMENTO]]*Tabela1[[#This Row],[CUSTO_UNITARIO_M0]]</f>
        <v>4831.2</v>
      </c>
      <c r="K430" s="1">
        <f>_xlfn.XLOOKUP(A430,MEDIDAS!A:A,MEDIDAS!B:B,"0",0)*5</f>
        <v>2</v>
      </c>
      <c r="L430" s="1">
        <f>SUM(K430,(_xlfn.XLOOKUP(A430,MEDIDAS!A:A,MEDIDAS!B:B,"0",0)*5))</f>
        <v>4</v>
      </c>
      <c r="M430" s="1" t="str">
        <f>IF(F430&gt;=SUM(L430,_xlfn.XLOOKUP(A430,'ESTOQUE SETEMBRO'!A:A,'ESTOQUE SETEMBRO'!F:F,,0))/2*1.2,"OVER",IF(F430&lt;=SUM(L430,_xlfn.XLOOKUP(A430,'ESTOQUE SETEMBRO'!A:A,'ESTOQUE SETEMBRO'!F:F,,0))/2*1.1,"IDEAL","OUT"))</f>
        <v>OVER</v>
      </c>
      <c r="N430" t="str">
        <f>IF('ESTOQUE SETEMBRO'!$E430&gt;=0,"setembro","sem abastecimento")</f>
        <v>setembro</v>
      </c>
      <c r="O430" s="15">
        <v>45536</v>
      </c>
    </row>
    <row r="431" spans="1:15">
      <c r="A431" s="5" t="s">
        <v>430</v>
      </c>
      <c r="B431" s="6" t="s">
        <v>1180</v>
      </c>
      <c r="C431" s="1">
        <f t="shared" si="12"/>
        <v>21.63</v>
      </c>
      <c r="D431" s="1">
        <v>23.1</v>
      </c>
      <c r="E431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431" s="1">
        <f t="shared" si="13"/>
        <v>138.6</v>
      </c>
      <c r="G431" s="1">
        <v>66</v>
      </c>
      <c r="H431">
        <v>60</v>
      </c>
      <c r="I431" t="s">
        <v>1128</v>
      </c>
      <c r="J431" s="1">
        <f>Tabela1[[#This Row],[ESTOQUE_INICIAL]]*Tabela1[[#This Row],[CUSTO_UNITARIO_M-1]]+Tabela1[[#This Row],[ABASTECIMENTO]]*Tabela1[[#This Row],[CUSTO_UNITARIO_M0]]</f>
        <v>8454.6</v>
      </c>
      <c r="K431" s="1">
        <f>_xlfn.XLOOKUP(A431,MEDIDAS!A:A,MEDIDAS!B:B,"0",0)*5</f>
        <v>3.5</v>
      </c>
      <c r="L431" s="1">
        <f>SUM(K431,(_xlfn.XLOOKUP(A431,MEDIDAS!A:A,MEDIDAS!B:B,"0",0)*5))</f>
        <v>7</v>
      </c>
      <c r="M431" s="1" t="str">
        <f>IF(F431&gt;=SUM(L431,_xlfn.XLOOKUP(A431,'ESTOQUE SETEMBRO'!A:A,'ESTOQUE SETEMBRO'!F:F,,0))/2*1.2,"OVER",IF(F431&lt;=SUM(L431,_xlfn.XLOOKUP(A431,'ESTOQUE SETEMBRO'!A:A,'ESTOQUE SETEMBRO'!F:F,,0))/2*1.1,"IDEAL","OUT"))</f>
        <v>OVER</v>
      </c>
      <c r="N431" t="str">
        <f>IF('ESTOQUE SETEMBRO'!$E431&gt;=0,"setembro","sem abastecimento")</f>
        <v>setembro</v>
      </c>
      <c r="O431" s="15">
        <v>45536</v>
      </c>
    </row>
    <row r="432" spans="1:15">
      <c r="A432" s="5" t="s">
        <v>431</v>
      </c>
      <c r="B432" s="6" t="s">
        <v>1180</v>
      </c>
      <c r="C432" s="1">
        <f t="shared" si="12"/>
        <v>21.63</v>
      </c>
      <c r="D432" s="1">
        <v>34.1</v>
      </c>
      <c r="E432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432" s="1">
        <f t="shared" si="13"/>
        <v>204.6</v>
      </c>
      <c r="G432" s="1">
        <v>66</v>
      </c>
      <c r="H432">
        <v>60</v>
      </c>
      <c r="I432" t="s">
        <v>1128</v>
      </c>
      <c r="J432" s="1">
        <f>Tabela1[[#This Row],[ESTOQUE_INICIAL]]*Tabela1[[#This Row],[CUSTO_UNITARIO_M-1]]+Tabela1[[#This Row],[ABASTECIMENTO]]*Tabela1[[#This Row],[CUSTO_UNITARIO_M0]]</f>
        <v>12480.6</v>
      </c>
      <c r="K432" s="1">
        <f>_xlfn.XLOOKUP(A432,MEDIDAS!A:A,MEDIDAS!B:B,"0",0)*5</f>
        <v>5.166666666666667</v>
      </c>
      <c r="L432" s="1">
        <f>SUM(K432,(_xlfn.XLOOKUP(A432,MEDIDAS!A:A,MEDIDAS!B:B,"0",0)*5))</f>
        <v>10.333333333333334</v>
      </c>
      <c r="M432" s="1" t="str">
        <f>IF(F432&gt;=SUM(L432,_xlfn.XLOOKUP(A432,'ESTOQUE SETEMBRO'!A:A,'ESTOQUE SETEMBRO'!F:F,,0))/2*1.2,"OVER",IF(F432&lt;=SUM(L432,_xlfn.XLOOKUP(A432,'ESTOQUE SETEMBRO'!A:A,'ESTOQUE SETEMBRO'!F:F,,0))/2*1.1,"IDEAL","OUT"))</f>
        <v>OVER</v>
      </c>
      <c r="N432" t="str">
        <f>IF('ESTOQUE SETEMBRO'!$E432&gt;=0,"setembro","sem abastecimento")</f>
        <v>setembro</v>
      </c>
      <c r="O432" s="15">
        <v>45536</v>
      </c>
    </row>
    <row r="433" spans="1:15">
      <c r="A433" s="5" t="s">
        <v>432</v>
      </c>
      <c r="B433" s="6" t="s">
        <v>1181</v>
      </c>
      <c r="C433" s="1">
        <f t="shared" si="12"/>
        <v>21.63</v>
      </c>
      <c r="D433" s="1">
        <v>41.800000000000004</v>
      </c>
      <c r="E433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433" s="1">
        <f t="shared" si="13"/>
        <v>250.80000000000004</v>
      </c>
      <c r="G433" s="1">
        <v>5.5</v>
      </c>
      <c r="H433">
        <v>5</v>
      </c>
      <c r="I433" t="s">
        <v>1130</v>
      </c>
      <c r="J433" s="1">
        <f>Tabela1[[#This Row],[ESTOQUE_INICIAL]]*Tabela1[[#This Row],[CUSTO_UNITARIO_M-1]]+Tabela1[[#This Row],[ABASTECIMENTO]]*Tabela1[[#This Row],[CUSTO_UNITARIO_M0]]</f>
        <v>1274.9000000000003</v>
      </c>
      <c r="K433" s="1">
        <f>_xlfn.XLOOKUP(A433,MEDIDAS!A:A,MEDIDAS!B:B,"0",0)*5</f>
        <v>6.333333333333333</v>
      </c>
      <c r="L433" s="1">
        <f>SUM(K433,(_xlfn.XLOOKUP(A433,MEDIDAS!A:A,MEDIDAS!B:B,"0",0)*5))</f>
        <v>12.666666666666666</v>
      </c>
      <c r="M433" s="1" t="str">
        <f>IF(F433&gt;=SUM(L433,_xlfn.XLOOKUP(A433,'ESTOQUE SETEMBRO'!A:A,'ESTOQUE SETEMBRO'!F:F,,0))/2*1.2,"OVER",IF(F433&lt;=SUM(L433,_xlfn.XLOOKUP(A433,'ESTOQUE SETEMBRO'!A:A,'ESTOQUE SETEMBRO'!F:F,,0))/2*1.1,"IDEAL","OUT"))</f>
        <v>OVER</v>
      </c>
      <c r="N433" t="str">
        <f>IF('ESTOQUE SETEMBRO'!$E433&gt;=0,"setembro","sem abastecimento")</f>
        <v>setembro</v>
      </c>
      <c r="O433" s="15">
        <v>45536</v>
      </c>
    </row>
    <row r="434" spans="1:15">
      <c r="A434" s="5" t="s">
        <v>433</v>
      </c>
      <c r="B434" s="6" t="s">
        <v>1181</v>
      </c>
      <c r="C434" s="1">
        <f t="shared" si="12"/>
        <v>21.63</v>
      </c>
      <c r="D434" s="1">
        <v>36.300000000000004</v>
      </c>
      <c r="E434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434" s="1">
        <f t="shared" si="13"/>
        <v>217.80000000000004</v>
      </c>
      <c r="G434" s="1">
        <v>5.5</v>
      </c>
      <c r="H434">
        <v>5</v>
      </c>
      <c r="I434" t="s">
        <v>1130</v>
      </c>
      <c r="J434" s="1">
        <f>Tabela1[[#This Row],[ESTOQUE_INICIAL]]*Tabela1[[#This Row],[CUSTO_UNITARIO_M-1]]+Tabela1[[#This Row],[ABASTECIMENTO]]*Tabela1[[#This Row],[CUSTO_UNITARIO_M0]]</f>
        <v>1107.1500000000001</v>
      </c>
      <c r="K434" s="1">
        <f>_xlfn.XLOOKUP(A434,MEDIDAS!A:A,MEDIDAS!B:B,"0",0)*5</f>
        <v>5.5</v>
      </c>
      <c r="L434" s="1">
        <f>SUM(K434,(_xlfn.XLOOKUP(A434,MEDIDAS!A:A,MEDIDAS!B:B,"0",0)*5))</f>
        <v>11</v>
      </c>
      <c r="M434" s="1" t="str">
        <f>IF(F434&gt;=SUM(L434,_xlfn.XLOOKUP(A434,'ESTOQUE SETEMBRO'!A:A,'ESTOQUE SETEMBRO'!F:F,,0))/2*1.2,"OVER",IF(F434&lt;=SUM(L434,_xlfn.XLOOKUP(A434,'ESTOQUE SETEMBRO'!A:A,'ESTOQUE SETEMBRO'!F:F,,0))/2*1.1,"IDEAL","OUT"))</f>
        <v>OVER</v>
      </c>
      <c r="N434" t="str">
        <f>IF('ESTOQUE SETEMBRO'!$E434&gt;=0,"setembro","sem abastecimento")</f>
        <v>setembro</v>
      </c>
      <c r="O434" s="15">
        <v>45536</v>
      </c>
    </row>
    <row r="435" spans="1:15">
      <c r="A435" s="5" t="s">
        <v>434</v>
      </c>
      <c r="B435" s="6" t="s">
        <v>1181</v>
      </c>
      <c r="C435" s="1">
        <f t="shared" si="12"/>
        <v>21.63</v>
      </c>
      <c r="D435" s="1">
        <v>26.400000000000002</v>
      </c>
      <c r="E435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435" s="1">
        <f t="shared" si="13"/>
        <v>158.4</v>
      </c>
      <c r="G435" s="1">
        <v>5.5</v>
      </c>
      <c r="H435">
        <v>5</v>
      </c>
      <c r="I435" t="s">
        <v>1130</v>
      </c>
      <c r="J435" s="1">
        <f>Tabela1[[#This Row],[ESTOQUE_INICIAL]]*Tabela1[[#This Row],[CUSTO_UNITARIO_M-1]]+Tabela1[[#This Row],[ABASTECIMENTO]]*Tabela1[[#This Row],[CUSTO_UNITARIO_M0]]</f>
        <v>805.2</v>
      </c>
      <c r="K435" s="1">
        <f>_xlfn.XLOOKUP(A435,MEDIDAS!A:A,MEDIDAS!B:B,"0",0)*5</f>
        <v>4</v>
      </c>
      <c r="L435" s="1">
        <f>SUM(K435,(_xlfn.XLOOKUP(A435,MEDIDAS!A:A,MEDIDAS!B:B,"0",0)*5))</f>
        <v>8</v>
      </c>
      <c r="M435" s="1" t="str">
        <f>IF(F435&gt;=SUM(L435,_xlfn.XLOOKUP(A435,'ESTOQUE SETEMBRO'!A:A,'ESTOQUE SETEMBRO'!F:F,,0))/2*1.2,"OVER",IF(F435&lt;=SUM(L435,_xlfn.XLOOKUP(A435,'ESTOQUE SETEMBRO'!A:A,'ESTOQUE SETEMBRO'!F:F,,0))/2*1.1,"IDEAL","OUT"))</f>
        <v>OVER</v>
      </c>
      <c r="N435" t="str">
        <f>IF('ESTOQUE SETEMBRO'!$E435&gt;=0,"setembro","sem abastecimento")</f>
        <v>setembro</v>
      </c>
      <c r="O435" s="15">
        <v>45536</v>
      </c>
    </row>
    <row r="436" spans="1:15">
      <c r="A436" s="5" t="s">
        <v>435</v>
      </c>
      <c r="B436" s="6" t="s">
        <v>1181</v>
      </c>
      <c r="C436" s="1">
        <f t="shared" si="12"/>
        <v>21.63</v>
      </c>
      <c r="D436" s="1">
        <v>25.3</v>
      </c>
      <c r="E436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436" s="1">
        <f t="shared" si="13"/>
        <v>151.80000000000001</v>
      </c>
      <c r="G436" s="1">
        <v>5.5</v>
      </c>
      <c r="H436">
        <v>5</v>
      </c>
      <c r="I436" t="s">
        <v>1130</v>
      </c>
      <c r="J436" s="1">
        <f>Tabela1[[#This Row],[ESTOQUE_INICIAL]]*Tabela1[[#This Row],[CUSTO_UNITARIO_M-1]]+Tabela1[[#This Row],[ABASTECIMENTO]]*Tabela1[[#This Row],[CUSTO_UNITARIO_M0]]</f>
        <v>771.65</v>
      </c>
      <c r="K436" s="1">
        <f>_xlfn.XLOOKUP(A436,MEDIDAS!A:A,MEDIDAS!B:B,"0",0)*5</f>
        <v>3.8333333333333335</v>
      </c>
      <c r="L436" s="1">
        <f>SUM(K436,(_xlfn.XLOOKUP(A436,MEDIDAS!A:A,MEDIDAS!B:B,"0",0)*5))</f>
        <v>7.666666666666667</v>
      </c>
      <c r="M436" s="1" t="str">
        <f>IF(F436&gt;=SUM(L436,_xlfn.XLOOKUP(A436,'ESTOQUE SETEMBRO'!A:A,'ESTOQUE SETEMBRO'!F:F,,0))/2*1.2,"OVER",IF(F436&lt;=SUM(L436,_xlfn.XLOOKUP(A436,'ESTOQUE SETEMBRO'!A:A,'ESTOQUE SETEMBRO'!F:F,,0))/2*1.1,"IDEAL","OUT"))</f>
        <v>OVER</v>
      </c>
      <c r="N436" t="str">
        <f>IF('ESTOQUE SETEMBRO'!$E436&gt;=0,"setembro","sem abastecimento")</f>
        <v>setembro</v>
      </c>
      <c r="O436" s="15">
        <v>45536</v>
      </c>
    </row>
    <row r="437" spans="1:15">
      <c r="A437" s="5" t="s">
        <v>436</v>
      </c>
      <c r="B437" s="6" t="s">
        <v>1181</v>
      </c>
      <c r="C437" s="1">
        <f t="shared" si="12"/>
        <v>21.63</v>
      </c>
      <c r="D437" s="1">
        <v>24.200000000000003</v>
      </c>
      <c r="E437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437" s="1">
        <f t="shared" si="13"/>
        <v>145.20000000000002</v>
      </c>
      <c r="G437" s="1">
        <v>5.5</v>
      </c>
      <c r="H437">
        <v>5</v>
      </c>
      <c r="I437" t="s">
        <v>1130</v>
      </c>
      <c r="J437" s="1">
        <f>Tabela1[[#This Row],[ESTOQUE_INICIAL]]*Tabela1[[#This Row],[CUSTO_UNITARIO_M-1]]+Tabela1[[#This Row],[ABASTECIMENTO]]*Tabela1[[#This Row],[CUSTO_UNITARIO_M0]]</f>
        <v>738.10000000000014</v>
      </c>
      <c r="K437" s="1">
        <f>_xlfn.XLOOKUP(A437,MEDIDAS!A:A,MEDIDAS!B:B,"0",0)*5</f>
        <v>3.6666666666666665</v>
      </c>
      <c r="L437" s="1">
        <f>SUM(K437,(_xlfn.XLOOKUP(A437,MEDIDAS!A:A,MEDIDAS!B:B,"0",0)*5))</f>
        <v>7.333333333333333</v>
      </c>
      <c r="M437" s="1" t="str">
        <f>IF(F437&gt;=SUM(L437,_xlfn.XLOOKUP(A437,'ESTOQUE SETEMBRO'!A:A,'ESTOQUE SETEMBRO'!F:F,,0))/2*1.2,"OVER",IF(F437&lt;=SUM(L437,_xlfn.XLOOKUP(A437,'ESTOQUE SETEMBRO'!A:A,'ESTOQUE SETEMBRO'!F:F,,0))/2*1.1,"IDEAL","OUT"))</f>
        <v>OVER</v>
      </c>
      <c r="N437" t="str">
        <f>IF('ESTOQUE SETEMBRO'!$E437&gt;=0,"setembro","sem abastecimento")</f>
        <v>setembro</v>
      </c>
      <c r="O437" s="15">
        <v>45536</v>
      </c>
    </row>
    <row r="438" spans="1:15">
      <c r="A438" s="5" t="s">
        <v>484</v>
      </c>
      <c r="B438" s="6" t="s">
        <v>1181</v>
      </c>
      <c r="C438" s="1">
        <f t="shared" si="12"/>
        <v>21.63</v>
      </c>
      <c r="D438" s="1">
        <v>0</v>
      </c>
      <c r="E43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438" s="1">
        <f t="shared" si="13"/>
        <v>150</v>
      </c>
      <c r="G438" s="1">
        <v>5.5</v>
      </c>
      <c r="H438">
        <v>5</v>
      </c>
      <c r="I438" t="s">
        <v>1130</v>
      </c>
      <c r="J438" s="1">
        <f>Tabela1[[#This Row],[ESTOQUE_INICIAL]]*Tabela1[[#This Row],[CUSTO_UNITARIO_M-1]]+Tabela1[[#This Row],[ABASTECIMENTO]]*Tabela1[[#This Row],[CUSTO_UNITARIO_M0]]</f>
        <v>750</v>
      </c>
      <c r="K438" s="1">
        <f>_xlfn.XLOOKUP(A438,MEDIDAS!A:A,MEDIDAS!B:B,"0",0)*5</f>
        <v>0</v>
      </c>
      <c r="L438" s="1">
        <f>SUM(K438,(_xlfn.XLOOKUP(A438,MEDIDAS!A:A,MEDIDAS!B:B,"0",0)*5))</f>
        <v>0</v>
      </c>
      <c r="M438" s="1" t="str">
        <f>IF(F438&gt;=SUM(L438,_xlfn.XLOOKUP(A438,'ESTOQUE SETEMBRO'!A:A,'ESTOQUE SETEMBRO'!F:F,,0))/2*1.2,"OVER",IF(F438&lt;=SUM(L438,_xlfn.XLOOKUP(A438,'ESTOQUE SETEMBRO'!A:A,'ESTOQUE SETEMBRO'!F:F,,0))/2*1.1,"IDEAL","OUT"))</f>
        <v>OVER</v>
      </c>
      <c r="N438" t="str">
        <f>IF('ESTOQUE SETEMBRO'!$E438&gt;=0,"setembro","sem abastecimento")</f>
        <v>setembro</v>
      </c>
      <c r="O438" s="15">
        <v>45536</v>
      </c>
    </row>
    <row r="439" spans="1:15">
      <c r="A439" s="5" t="s">
        <v>437</v>
      </c>
      <c r="B439" s="6" t="s">
        <v>1181</v>
      </c>
      <c r="C439" s="1">
        <f t="shared" si="12"/>
        <v>21.63</v>
      </c>
      <c r="D439" s="1">
        <v>25.3</v>
      </c>
      <c r="E439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439" s="1">
        <f t="shared" si="13"/>
        <v>151.80000000000001</v>
      </c>
      <c r="G439" s="1">
        <v>5.5</v>
      </c>
      <c r="H439">
        <v>5</v>
      </c>
      <c r="I439" t="s">
        <v>1130</v>
      </c>
      <c r="J439" s="1">
        <f>Tabela1[[#This Row],[ESTOQUE_INICIAL]]*Tabela1[[#This Row],[CUSTO_UNITARIO_M-1]]+Tabela1[[#This Row],[ABASTECIMENTO]]*Tabela1[[#This Row],[CUSTO_UNITARIO_M0]]</f>
        <v>771.65</v>
      </c>
      <c r="K439" s="1">
        <f>_xlfn.XLOOKUP(A439,MEDIDAS!A:A,MEDIDAS!B:B,"0",0)*5</f>
        <v>3.8333333333333335</v>
      </c>
      <c r="L439" s="1">
        <f>SUM(K439,(_xlfn.XLOOKUP(A439,MEDIDAS!A:A,MEDIDAS!B:B,"0",0)*5))</f>
        <v>7.666666666666667</v>
      </c>
      <c r="M439" s="1" t="str">
        <f>IF(F439&gt;=SUM(L439,_xlfn.XLOOKUP(A439,'ESTOQUE SETEMBRO'!A:A,'ESTOQUE SETEMBRO'!F:F,,0))/2*1.2,"OVER",IF(F439&lt;=SUM(L439,_xlfn.XLOOKUP(A439,'ESTOQUE SETEMBRO'!A:A,'ESTOQUE SETEMBRO'!F:F,,0))/2*1.1,"IDEAL","OUT"))</f>
        <v>OVER</v>
      </c>
      <c r="N439" t="str">
        <f>IF('ESTOQUE SETEMBRO'!$E439&gt;=0,"setembro","sem abastecimento")</f>
        <v>setembro</v>
      </c>
      <c r="O439" s="15">
        <v>45536</v>
      </c>
    </row>
    <row r="440" spans="1:15">
      <c r="A440" s="5" t="s">
        <v>438</v>
      </c>
      <c r="B440" s="6" t="s">
        <v>1181</v>
      </c>
      <c r="C440" s="1">
        <f t="shared" si="12"/>
        <v>21.63</v>
      </c>
      <c r="D440" s="1">
        <v>39.6</v>
      </c>
      <c r="E440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440" s="1">
        <f t="shared" si="13"/>
        <v>237.6</v>
      </c>
      <c r="G440" s="1">
        <v>5.5</v>
      </c>
      <c r="H440">
        <v>5</v>
      </c>
      <c r="I440" t="s">
        <v>1130</v>
      </c>
      <c r="J440" s="1">
        <f>Tabela1[[#This Row],[ESTOQUE_INICIAL]]*Tabela1[[#This Row],[CUSTO_UNITARIO_M-1]]+Tabela1[[#This Row],[ABASTECIMENTO]]*Tabela1[[#This Row],[CUSTO_UNITARIO_M0]]</f>
        <v>1207.8</v>
      </c>
      <c r="K440" s="1">
        <f>_xlfn.XLOOKUP(A440,MEDIDAS!A:A,MEDIDAS!B:B,"0",0)*5</f>
        <v>6</v>
      </c>
      <c r="L440" s="1">
        <f>SUM(K440,(_xlfn.XLOOKUP(A440,MEDIDAS!A:A,MEDIDAS!B:B,"0",0)*5))</f>
        <v>12</v>
      </c>
      <c r="M440" s="1" t="str">
        <f>IF(F440&gt;=SUM(L440,_xlfn.XLOOKUP(A440,'ESTOQUE SETEMBRO'!A:A,'ESTOQUE SETEMBRO'!F:F,,0))/2*1.2,"OVER",IF(F440&lt;=SUM(L440,_xlfn.XLOOKUP(A440,'ESTOQUE SETEMBRO'!A:A,'ESTOQUE SETEMBRO'!F:F,,0))/2*1.1,"IDEAL","OUT"))</f>
        <v>OVER</v>
      </c>
      <c r="N440" t="str">
        <f>IF('ESTOQUE SETEMBRO'!$E440&gt;=0,"setembro","sem abastecimento")</f>
        <v>setembro</v>
      </c>
      <c r="O440" s="15">
        <v>45536</v>
      </c>
    </row>
    <row r="441" spans="1:15">
      <c r="A441" s="5" t="s">
        <v>439</v>
      </c>
      <c r="B441" s="6" t="s">
        <v>1181</v>
      </c>
      <c r="C441" s="1">
        <f t="shared" si="12"/>
        <v>21.63</v>
      </c>
      <c r="D441" s="1">
        <v>34.1</v>
      </c>
      <c r="E441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441" s="1">
        <f t="shared" si="13"/>
        <v>204.6</v>
      </c>
      <c r="G441" s="1">
        <v>5.5</v>
      </c>
      <c r="H441">
        <v>5</v>
      </c>
      <c r="I441" t="s">
        <v>1130</v>
      </c>
      <c r="J441" s="1">
        <f>Tabela1[[#This Row],[ESTOQUE_INICIAL]]*Tabela1[[#This Row],[CUSTO_UNITARIO_M-1]]+Tabela1[[#This Row],[ABASTECIMENTO]]*Tabela1[[#This Row],[CUSTO_UNITARIO_M0]]</f>
        <v>1040.05</v>
      </c>
      <c r="K441" s="1">
        <f>_xlfn.XLOOKUP(A441,MEDIDAS!A:A,MEDIDAS!B:B,"0",0)*5</f>
        <v>5.166666666666667</v>
      </c>
      <c r="L441" s="1">
        <f>SUM(K441,(_xlfn.XLOOKUP(A441,MEDIDAS!A:A,MEDIDAS!B:B,"0",0)*5))</f>
        <v>10.333333333333334</v>
      </c>
      <c r="M441" s="1" t="str">
        <f>IF(F441&gt;=SUM(L441,_xlfn.XLOOKUP(A441,'ESTOQUE SETEMBRO'!A:A,'ESTOQUE SETEMBRO'!F:F,,0))/2*1.2,"OVER",IF(F441&lt;=SUM(L441,_xlfn.XLOOKUP(A441,'ESTOQUE SETEMBRO'!A:A,'ESTOQUE SETEMBRO'!F:F,,0))/2*1.1,"IDEAL","OUT"))</f>
        <v>OVER</v>
      </c>
      <c r="N441" t="str">
        <f>IF('ESTOQUE SETEMBRO'!$E441&gt;=0,"setembro","sem abastecimento")</f>
        <v>setembro</v>
      </c>
      <c r="O441" s="15">
        <v>45536</v>
      </c>
    </row>
    <row r="442" spans="1:15">
      <c r="A442" s="5" t="s">
        <v>441</v>
      </c>
      <c r="B442" s="6" t="s">
        <v>1181</v>
      </c>
      <c r="C442" s="1">
        <f t="shared" si="12"/>
        <v>21.63</v>
      </c>
      <c r="D442" s="1">
        <v>12.100000000000001</v>
      </c>
      <c r="E442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442" s="1">
        <f t="shared" si="13"/>
        <v>72.600000000000009</v>
      </c>
      <c r="G442" s="1">
        <v>5.5</v>
      </c>
      <c r="H442">
        <v>5</v>
      </c>
      <c r="I442" t="s">
        <v>1130</v>
      </c>
      <c r="J442" s="1">
        <f>Tabela1[[#This Row],[ESTOQUE_INICIAL]]*Tabela1[[#This Row],[CUSTO_UNITARIO_M-1]]+Tabela1[[#This Row],[ABASTECIMENTO]]*Tabela1[[#This Row],[CUSTO_UNITARIO_M0]]</f>
        <v>369.05000000000007</v>
      </c>
      <c r="K442" s="1">
        <f>_xlfn.XLOOKUP(A442,MEDIDAS!A:A,MEDIDAS!B:B,"0",0)*5</f>
        <v>1.8333333333333333</v>
      </c>
      <c r="L442" s="1">
        <f>SUM(K442,(_xlfn.XLOOKUP(A442,MEDIDAS!A:A,MEDIDAS!B:B,"0",0)*5))</f>
        <v>3.6666666666666665</v>
      </c>
      <c r="M442" s="1" t="str">
        <f>IF(F442&gt;=SUM(L442,_xlfn.XLOOKUP(A442,'ESTOQUE SETEMBRO'!A:A,'ESTOQUE SETEMBRO'!F:F,,0))/2*1.2,"OVER",IF(F442&lt;=SUM(L442,_xlfn.XLOOKUP(A442,'ESTOQUE SETEMBRO'!A:A,'ESTOQUE SETEMBRO'!F:F,,0))/2*1.1,"IDEAL","OUT"))</f>
        <v>OVER</v>
      </c>
      <c r="N442" t="str">
        <f>IF('ESTOQUE SETEMBRO'!$E442&gt;=0,"setembro","sem abastecimento")</f>
        <v>setembro</v>
      </c>
      <c r="O442" s="15">
        <v>45536</v>
      </c>
    </row>
    <row r="443" spans="1:15">
      <c r="A443" s="5" t="s">
        <v>442</v>
      </c>
      <c r="B443" s="6" t="s">
        <v>1182</v>
      </c>
      <c r="C443" s="1">
        <f t="shared" si="12"/>
        <v>21.63</v>
      </c>
      <c r="D443" s="1">
        <v>16.5</v>
      </c>
      <c r="E443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443" s="1">
        <f t="shared" si="13"/>
        <v>99</v>
      </c>
      <c r="G443" s="1">
        <v>15.400000000000002</v>
      </c>
      <c r="H443">
        <v>14</v>
      </c>
      <c r="I443" t="s">
        <v>1142</v>
      </c>
      <c r="J443" s="1">
        <f>Tabela1[[#This Row],[ESTOQUE_INICIAL]]*Tabela1[[#This Row],[CUSTO_UNITARIO_M-1]]+Tabela1[[#This Row],[ABASTECIMENTO]]*Tabela1[[#This Row],[CUSTO_UNITARIO_M0]]</f>
        <v>1409.1</v>
      </c>
      <c r="K443" s="1">
        <f>_xlfn.XLOOKUP(A443,MEDIDAS!A:A,MEDIDAS!B:B,"0",0)*5</f>
        <v>2.5</v>
      </c>
      <c r="L443" s="1">
        <f>SUM(K443,(_xlfn.XLOOKUP(A443,MEDIDAS!A:A,MEDIDAS!B:B,"0",0)*5))</f>
        <v>5</v>
      </c>
      <c r="M443" s="1" t="str">
        <f>IF(F443&gt;=SUM(L443,_xlfn.XLOOKUP(A443,'ESTOQUE SETEMBRO'!A:A,'ESTOQUE SETEMBRO'!F:F,,0))/2*1.2,"OVER",IF(F443&lt;=SUM(L443,_xlfn.XLOOKUP(A443,'ESTOQUE SETEMBRO'!A:A,'ESTOQUE SETEMBRO'!F:F,,0))/2*1.1,"IDEAL","OUT"))</f>
        <v>OVER</v>
      </c>
      <c r="N443" t="str">
        <f>IF('ESTOQUE SETEMBRO'!$E443&gt;=0,"setembro","sem abastecimento")</f>
        <v>setembro</v>
      </c>
      <c r="O443" s="15">
        <v>45536</v>
      </c>
    </row>
    <row r="444" spans="1:15">
      <c r="A444" s="5" t="s">
        <v>443</v>
      </c>
      <c r="B444" s="6" t="s">
        <v>1182</v>
      </c>
      <c r="C444" s="1">
        <f t="shared" si="12"/>
        <v>21.63</v>
      </c>
      <c r="D444" s="1">
        <v>38.5</v>
      </c>
      <c r="E444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444" s="1">
        <f t="shared" si="13"/>
        <v>231</v>
      </c>
      <c r="G444" s="1">
        <v>15.400000000000002</v>
      </c>
      <c r="H444">
        <v>14</v>
      </c>
      <c r="I444" t="s">
        <v>1142</v>
      </c>
      <c r="J444" s="1">
        <f>Tabela1[[#This Row],[ESTOQUE_INICIAL]]*Tabela1[[#This Row],[CUSTO_UNITARIO_M-1]]+Tabela1[[#This Row],[ABASTECIMENTO]]*Tabela1[[#This Row],[CUSTO_UNITARIO_M0]]</f>
        <v>3287.9</v>
      </c>
      <c r="K444" s="1">
        <f>_xlfn.XLOOKUP(A444,MEDIDAS!A:A,MEDIDAS!B:B,"0",0)*5</f>
        <v>5.8333333333333339</v>
      </c>
      <c r="L444" s="1">
        <f>SUM(K444,(_xlfn.XLOOKUP(A444,MEDIDAS!A:A,MEDIDAS!B:B,"0",0)*5))</f>
        <v>11.666666666666668</v>
      </c>
      <c r="M444" s="1" t="str">
        <f>IF(F444&gt;=SUM(L444,_xlfn.XLOOKUP(A444,'ESTOQUE SETEMBRO'!A:A,'ESTOQUE SETEMBRO'!F:F,,0))/2*1.2,"OVER",IF(F444&lt;=SUM(L444,_xlfn.XLOOKUP(A444,'ESTOQUE SETEMBRO'!A:A,'ESTOQUE SETEMBRO'!F:F,,0))/2*1.1,"IDEAL","OUT"))</f>
        <v>OVER</v>
      </c>
      <c r="N444" t="str">
        <f>IF('ESTOQUE SETEMBRO'!$E444&gt;=0,"setembro","sem abastecimento")</f>
        <v>setembro</v>
      </c>
      <c r="O444" s="15">
        <v>45536</v>
      </c>
    </row>
    <row r="445" spans="1:15">
      <c r="A445" s="5" t="s">
        <v>444</v>
      </c>
      <c r="B445" s="6" t="s">
        <v>1182</v>
      </c>
      <c r="C445" s="1">
        <f t="shared" si="12"/>
        <v>21.63</v>
      </c>
      <c r="D445" s="1">
        <v>25.3</v>
      </c>
      <c r="E445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445" s="1">
        <f t="shared" si="13"/>
        <v>151.80000000000001</v>
      </c>
      <c r="G445" s="1">
        <v>15.400000000000002</v>
      </c>
      <c r="H445">
        <v>14</v>
      </c>
      <c r="I445" t="s">
        <v>1142</v>
      </c>
      <c r="J445" s="1">
        <f>Tabela1[[#This Row],[ESTOQUE_INICIAL]]*Tabela1[[#This Row],[CUSTO_UNITARIO_M-1]]+Tabela1[[#This Row],[ABASTECIMENTO]]*Tabela1[[#This Row],[CUSTO_UNITARIO_M0]]</f>
        <v>2160.62</v>
      </c>
      <c r="K445" s="1">
        <f>_xlfn.XLOOKUP(A445,MEDIDAS!A:A,MEDIDAS!B:B,"0",0)*5</f>
        <v>3.8333333333333335</v>
      </c>
      <c r="L445" s="1">
        <f>SUM(K445,(_xlfn.XLOOKUP(A445,MEDIDAS!A:A,MEDIDAS!B:B,"0",0)*5))</f>
        <v>7.666666666666667</v>
      </c>
      <c r="M445" s="1" t="str">
        <f>IF(F445&gt;=SUM(L445,_xlfn.XLOOKUP(A445,'ESTOQUE SETEMBRO'!A:A,'ESTOQUE SETEMBRO'!F:F,,0))/2*1.2,"OVER",IF(F445&lt;=SUM(L445,_xlfn.XLOOKUP(A445,'ESTOQUE SETEMBRO'!A:A,'ESTOQUE SETEMBRO'!F:F,,0))/2*1.1,"IDEAL","OUT"))</f>
        <v>OVER</v>
      </c>
      <c r="N445" t="str">
        <f>IF('ESTOQUE SETEMBRO'!$E445&gt;=0,"setembro","sem abastecimento")</f>
        <v>setembro</v>
      </c>
      <c r="O445" s="15">
        <v>45536</v>
      </c>
    </row>
    <row r="446" spans="1:15">
      <c r="A446" s="5" t="s">
        <v>445</v>
      </c>
      <c r="B446" s="6" t="s">
        <v>1182</v>
      </c>
      <c r="C446" s="1">
        <f t="shared" si="12"/>
        <v>21.63</v>
      </c>
      <c r="D446" s="1">
        <v>19.8</v>
      </c>
      <c r="E446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446" s="1">
        <f t="shared" si="13"/>
        <v>118.8</v>
      </c>
      <c r="G446" s="1">
        <v>15.400000000000002</v>
      </c>
      <c r="H446">
        <v>14</v>
      </c>
      <c r="I446" t="s">
        <v>1142</v>
      </c>
      <c r="J446" s="1">
        <f>Tabela1[[#This Row],[ESTOQUE_INICIAL]]*Tabela1[[#This Row],[CUSTO_UNITARIO_M-1]]+Tabela1[[#This Row],[ABASTECIMENTO]]*Tabela1[[#This Row],[CUSTO_UNITARIO_M0]]</f>
        <v>1690.92</v>
      </c>
      <c r="K446" s="1">
        <f>_xlfn.XLOOKUP(A446,MEDIDAS!A:A,MEDIDAS!B:B,"0",0)*5</f>
        <v>3</v>
      </c>
      <c r="L446" s="1">
        <f>SUM(K446,(_xlfn.XLOOKUP(A446,MEDIDAS!A:A,MEDIDAS!B:B,"0",0)*5))</f>
        <v>6</v>
      </c>
      <c r="M446" s="1" t="str">
        <f>IF(F446&gt;=SUM(L446,_xlfn.XLOOKUP(A446,'ESTOQUE SETEMBRO'!A:A,'ESTOQUE SETEMBRO'!F:F,,0))/2*1.2,"OVER",IF(F446&lt;=SUM(L446,_xlfn.XLOOKUP(A446,'ESTOQUE SETEMBRO'!A:A,'ESTOQUE SETEMBRO'!F:F,,0))/2*1.1,"IDEAL","OUT"))</f>
        <v>OVER</v>
      </c>
      <c r="N446" t="str">
        <f>IF('ESTOQUE SETEMBRO'!$E446&gt;=0,"setembro","sem abastecimento")</f>
        <v>setembro</v>
      </c>
      <c r="O446" s="15">
        <v>45536</v>
      </c>
    </row>
    <row r="447" spans="1:15">
      <c r="A447" s="5" t="s">
        <v>446</v>
      </c>
      <c r="B447" s="6" t="s">
        <v>1182</v>
      </c>
      <c r="C447" s="1">
        <f t="shared" si="12"/>
        <v>21.63</v>
      </c>
      <c r="D447" s="1">
        <v>14.3</v>
      </c>
      <c r="E447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447" s="1">
        <f t="shared" si="13"/>
        <v>85.8</v>
      </c>
      <c r="G447" s="1">
        <v>15.400000000000002</v>
      </c>
      <c r="H447">
        <v>14</v>
      </c>
      <c r="I447" t="s">
        <v>1142</v>
      </c>
      <c r="J447" s="1">
        <f>Tabela1[[#This Row],[ESTOQUE_INICIAL]]*Tabela1[[#This Row],[CUSTO_UNITARIO_M-1]]+Tabela1[[#This Row],[ABASTECIMENTO]]*Tabela1[[#This Row],[CUSTO_UNITARIO_M0]]</f>
        <v>1221.22</v>
      </c>
      <c r="K447" s="1">
        <f>_xlfn.XLOOKUP(A447,MEDIDAS!A:A,MEDIDAS!B:B,"0",0)*5</f>
        <v>2.166666666666667</v>
      </c>
      <c r="L447" s="1">
        <f>SUM(K447,(_xlfn.XLOOKUP(A447,MEDIDAS!A:A,MEDIDAS!B:B,"0",0)*5))</f>
        <v>4.3333333333333339</v>
      </c>
      <c r="M447" s="1" t="str">
        <f>IF(F447&gt;=SUM(L447,_xlfn.XLOOKUP(A447,'ESTOQUE SETEMBRO'!A:A,'ESTOQUE SETEMBRO'!F:F,,0))/2*1.2,"OVER",IF(F447&lt;=SUM(L447,_xlfn.XLOOKUP(A447,'ESTOQUE SETEMBRO'!A:A,'ESTOQUE SETEMBRO'!F:F,,0))/2*1.1,"IDEAL","OUT"))</f>
        <v>OVER</v>
      </c>
      <c r="N447" t="str">
        <f>IF('ESTOQUE SETEMBRO'!$E447&gt;=0,"setembro","sem abastecimento")</f>
        <v>setembro</v>
      </c>
      <c r="O447" s="15">
        <v>45536</v>
      </c>
    </row>
    <row r="448" spans="1:15">
      <c r="A448" s="5" t="s">
        <v>495</v>
      </c>
      <c r="B448" s="6" t="s">
        <v>1182</v>
      </c>
      <c r="C448" s="1">
        <f t="shared" si="12"/>
        <v>21.63</v>
      </c>
      <c r="D448" s="1">
        <v>0</v>
      </c>
      <c r="E44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448" s="1">
        <f t="shared" si="13"/>
        <v>150</v>
      </c>
      <c r="G448" s="1">
        <v>15.400000000000002</v>
      </c>
      <c r="H448">
        <v>14</v>
      </c>
      <c r="I448" t="s">
        <v>1142</v>
      </c>
      <c r="J448" s="1">
        <f>Tabela1[[#This Row],[ESTOQUE_INICIAL]]*Tabela1[[#This Row],[CUSTO_UNITARIO_M-1]]+Tabela1[[#This Row],[ABASTECIMENTO]]*Tabela1[[#This Row],[CUSTO_UNITARIO_M0]]</f>
        <v>2100</v>
      </c>
      <c r="K448" s="1">
        <f>_xlfn.XLOOKUP(A448,MEDIDAS!A:A,MEDIDAS!B:B,"0",0)*5</f>
        <v>0</v>
      </c>
      <c r="L448" s="1">
        <f>SUM(K448,(_xlfn.XLOOKUP(A448,MEDIDAS!A:A,MEDIDAS!B:B,"0",0)*5))</f>
        <v>0</v>
      </c>
      <c r="M448" s="1" t="str">
        <f>IF(F448&gt;=SUM(L448,_xlfn.XLOOKUP(A448,'ESTOQUE SETEMBRO'!A:A,'ESTOQUE SETEMBRO'!F:F,,0))/2*1.2,"OVER",IF(F448&lt;=SUM(L448,_xlfn.XLOOKUP(A448,'ESTOQUE SETEMBRO'!A:A,'ESTOQUE SETEMBRO'!F:F,,0))/2*1.1,"IDEAL","OUT"))</f>
        <v>OVER</v>
      </c>
      <c r="N448" t="str">
        <f>IF('ESTOQUE SETEMBRO'!$E448&gt;=0,"setembro","sem abastecimento")</f>
        <v>setembro</v>
      </c>
      <c r="O448" s="15">
        <v>45536</v>
      </c>
    </row>
    <row r="449" spans="1:15">
      <c r="A449" s="5" t="s">
        <v>447</v>
      </c>
      <c r="B449" s="6" t="s">
        <v>1182</v>
      </c>
      <c r="C449" s="1">
        <f t="shared" si="12"/>
        <v>21.63</v>
      </c>
      <c r="D449" s="1">
        <v>14.3</v>
      </c>
      <c r="E449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449" s="1">
        <f t="shared" si="13"/>
        <v>85.8</v>
      </c>
      <c r="G449" s="1">
        <v>15.400000000000002</v>
      </c>
      <c r="H449">
        <v>14</v>
      </c>
      <c r="I449" t="s">
        <v>1142</v>
      </c>
      <c r="J449" s="1">
        <f>Tabela1[[#This Row],[ESTOQUE_INICIAL]]*Tabela1[[#This Row],[CUSTO_UNITARIO_M-1]]+Tabela1[[#This Row],[ABASTECIMENTO]]*Tabela1[[#This Row],[CUSTO_UNITARIO_M0]]</f>
        <v>1221.22</v>
      </c>
      <c r="K449" s="1">
        <f>_xlfn.XLOOKUP(A449,MEDIDAS!A:A,MEDIDAS!B:B,"0",0)*5</f>
        <v>2.166666666666667</v>
      </c>
      <c r="L449" s="1">
        <f>SUM(K449,(_xlfn.XLOOKUP(A449,MEDIDAS!A:A,MEDIDAS!B:B,"0",0)*5))</f>
        <v>4.3333333333333339</v>
      </c>
      <c r="M449" s="1" t="str">
        <f>IF(F449&gt;=SUM(L449,_xlfn.XLOOKUP(A449,'ESTOQUE SETEMBRO'!A:A,'ESTOQUE SETEMBRO'!F:F,,0))/2*1.2,"OVER",IF(F449&lt;=SUM(L449,_xlfn.XLOOKUP(A449,'ESTOQUE SETEMBRO'!A:A,'ESTOQUE SETEMBRO'!F:F,,0))/2*1.1,"IDEAL","OUT"))</f>
        <v>OVER</v>
      </c>
      <c r="N449" t="str">
        <f>IF('ESTOQUE SETEMBRO'!$E449&gt;=0,"setembro","sem abastecimento")</f>
        <v>setembro</v>
      </c>
      <c r="O449" s="15">
        <v>45536</v>
      </c>
    </row>
    <row r="450" spans="1:15">
      <c r="A450" s="5" t="s">
        <v>448</v>
      </c>
      <c r="B450" s="6" t="s">
        <v>1182</v>
      </c>
      <c r="C450" s="1">
        <f t="shared" si="12"/>
        <v>21.63</v>
      </c>
      <c r="D450" s="1">
        <v>41.800000000000004</v>
      </c>
      <c r="E450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450" s="1">
        <f t="shared" si="13"/>
        <v>250.80000000000004</v>
      </c>
      <c r="G450" s="1">
        <v>15.400000000000002</v>
      </c>
      <c r="H450">
        <v>14</v>
      </c>
      <c r="I450" t="s">
        <v>1142</v>
      </c>
      <c r="J450" s="1">
        <f>Tabela1[[#This Row],[ESTOQUE_INICIAL]]*Tabela1[[#This Row],[CUSTO_UNITARIO_M-1]]+Tabela1[[#This Row],[ABASTECIMENTO]]*Tabela1[[#This Row],[CUSTO_UNITARIO_M0]]</f>
        <v>3569.7200000000007</v>
      </c>
      <c r="K450" s="1">
        <f>_xlfn.XLOOKUP(A450,MEDIDAS!A:A,MEDIDAS!B:B,"0",0)*5</f>
        <v>6.333333333333333</v>
      </c>
      <c r="L450" s="1">
        <f>SUM(K450,(_xlfn.XLOOKUP(A450,MEDIDAS!A:A,MEDIDAS!B:B,"0",0)*5))</f>
        <v>12.666666666666666</v>
      </c>
      <c r="M450" s="1" t="str">
        <f>IF(F450&gt;=SUM(L450,_xlfn.XLOOKUP(A450,'ESTOQUE SETEMBRO'!A:A,'ESTOQUE SETEMBRO'!F:F,,0))/2*1.2,"OVER",IF(F450&lt;=SUM(L450,_xlfn.XLOOKUP(A450,'ESTOQUE SETEMBRO'!A:A,'ESTOQUE SETEMBRO'!F:F,,0))/2*1.1,"IDEAL","OUT"))</f>
        <v>OVER</v>
      </c>
      <c r="N450" t="str">
        <f>IF('ESTOQUE SETEMBRO'!$E450&gt;=0,"setembro","sem abastecimento")</f>
        <v>setembro</v>
      </c>
      <c r="O450" s="15">
        <v>45536</v>
      </c>
    </row>
    <row r="451" spans="1:15">
      <c r="A451" s="5" t="s">
        <v>449</v>
      </c>
      <c r="B451" s="6" t="s">
        <v>1182</v>
      </c>
      <c r="C451" s="1">
        <f t="shared" ref="C451:C514" si="14">3.09*1*7</f>
        <v>21.63</v>
      </c>
      <c r="D451" s="1">
        <v>11</v>
      </c>
      <c r="E451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451" s="1">
        <f t="shared" ref="F451:F514" si="15">SUM(E451,D451)</f>
        <v>66</v>
      </c>
      <c r="G451" s="1">
        <v>15.400000000000002</v>
      </c>
      <c r="H451">
        <v>14</v>
      </c>
      <c r="I451" t="s">
        <v>1142</v>
      </c>
      <c r="J451" s="1">
        <f>Tabela1[[#This Row],[ESTOQUE_INICIAL]]*Tabela1[[#This Row],[CUSTO_UNITARIO_M-1]]+Tabela1[[#This Row],[ABASTECIMENTO]]*Tabela1[[#This Row],[CUSTO_UNITARIO_M0]]</f>
        <v>939.40000000000009</v>
      </c>
      <c r="K451" s="1">
        <f>_xlfn.XLOOKUP(A451,MEDIDAS!A:A,MEDIDAS!B:B,"0",0)*5</f>
        <v>1.6666666666666665</v>
      </c>
      <c r="L451" s="1">
        <f>SUM(K451,(_xlfn.XLOOKUP(A451,MEDIDAS!A:A,MEDIDAS!B:B,"0",0)*5))</f>
        <v>3.333333333333333</v>
      </c>
      <c r="M451" s="1" t="str">
        <f>IF(F451&gt;=SUM(L451,_xlfn.XLOOKUP(A451,'ESTOQUE SETEMBRO'!A:A,'ESTOQUE SETEMBRO'!F:F,,0))/2*1.2,"OVER",IF(F451&lt;=SUM(L451,_xlfn.XLOOKUP(A451,'ESTOQUE SETEMBRO'!A:A,'ESTOQUE SETEMBRO'!F:F,,0))/2*1.1,"IDEAL","OUT"))</f>
        <v>OVER</v>
      </c>
      <c r="N451" t="str">
        <f>IF('ESTOQUE SETEMBRO'!$E451&gt;=0,"setembro","sem abastecimento")</f>
        <v>setembro</v>
      </c>
      <c r="O451" s="15">
        <v>45536</v>
      </c>
    </row>
    <row r="452" spans="1:15">
      <c r="A452" s="5" t="s">
        <v>450</v>
      </c>
      <c r="B452" s="6" t="s">
        <v>1182</v>
      </c>
      <c r="C452" s="1">
        <f t="shared" si="14"/>
        <v>21.63</v>
      </c>
      <c r="D452" s="1">
        <v>34.1</v>
      </c>
      <c r="E452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452" s="1">
        <f t="shared" si="15"/>
        <v>204.6</v>
      </c>
      <c r="G452" s="1">
        <v>15.400000000000002</v>
      </c>
      <c r="H452">
        <v>14</v>
      </c>
      <c r="I452" t="s">
        <v>1142</v>
      </c>
      <c r="J452" s="1">
        <f>Tabela1[[#This Row],[ESTOQUE_INICIAL]]*Tabela1[[#This Row],[CUSTO_UNITARIO_M-1]]+Tabela1[[#This Row],[ABASTECIMENTO]]*Tabela1[[#This Row],[CUSTO_UNITARIO_M0]]</f>
        <v>2912.1400000000003</v>
      </c>
      <c r="K452" s="1">
        <f>_xlfn.XLOOKUP(A452,MEDIDAS!A:A,MEDIDAS!B:B,"0",0)*5</f>
        <v>5.166666666666667</v>
      </c>
      <c r="L452" s="1">
        <f>SUM(K452,(_xlfn.XLOOKUP(A452,MEDIDAS!A:A,MEDIDAS!B:B,"0",0)*5))</f>
        <v>10.333333333333334</v>
      </c>
      <c r="M452" s="1" t="str">
        <f>IF(F452&gt;=SUM(L452,_xlfn.XLOOKUP(A452,'ESTOQUE SETEMBRO'!A:A,'ESTOQUE SETEMBRO'!F:F,,0))/2*1.2,"OVER",IF(F452&lt;=SUM(L452,_xlfn.XLOOKUP(A452,'ESTOQUE SETEMBRO'!A:A,'ESTOQUE SETEMBRO'!F:F,,0))/2*1.1,"IDEAL","OUT"))</f>
        <v>OVER</v>
      </c>
      <c r="N452" t="str">
        <f>IF('ESTOQUE SETEMBRO'!$E452&gt;=0,"setembro","sem abastecimento")</f>
        <v>setembro</v>
      </c>
      <c r="O452" s="15">
        <v>45536</v>
      </c>
    </row>
    <row r="453" spans="1:15">
      <c r="A453" s="5" t="s">
        <v>452</v>
      </c>
      <c r="B453" s="6" t="s">
        <v>1183</v>
      </c>
      <c r="C453" s="1">
        <f t="shared" si="14"/>
        <v>21.63</v>
      </c>
      <c r="D453" s="1">
        <v>28.6</v>
      </c>
      <c r="E453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453" s="1">
        <f t="shared" si="15"/>
        <v>171.6</v>
      </c>
      <c r="G453" s="1">
        <v>33</v>
      </c>
      <c r="H453">
        <v>30</v>
      </c>
      <c r="I453" t="s">
        <v>1146</v>
      </c>
      <c r="J453" s="1">
        <f>Tabela1[[#This Row],[ESTOQUE_INICIAL]]*Tabela1[[#This Row],[CUSTO_UNITARIO_M-1]]+Tabela1[[#This Row],[ABASTECIMENTO]]*Tabela1[[#This Row],[CUSTO_UNITARIO_M0]]</f>
        <v>5233.8</v>
      </c>
      <c r="K453" s="1">
        <f>_xlfn.XLOOKUP(A453,MEDIDAS!A:A,MEDIDAS!B:B,"0",0)*5</f>
        <v>4.3333333333333339</v>
      </c>
      <c r="L453" s="1">
        <f>SUM(K453,(_xlfn.XLOOKUP(A453,MEDIDAS!A:A,MEDIDAS!B:B,"0",0)*5))</f>
        <v>8.6666666666666679</v>
      </c>
      <c r="M453" s="1" t="str">
        <f>IF(F453&gt;=SUM(L453,_xlfn.XLOOKUP(A453,'ESTOQUE SETEMBRO'!A:A,'ESTOQUE SETEMBRO'!F:F,,0))/2*1.2,"OVER",IF(F453&lt;=SUM(L453,_xlfn.XLOOKUP(A453,'ESTOQUE SETEMBRO'!A:A,'ESTOQUE SETEMBRO'!F:F,,0))/2*1.1,"IDEAL","OUT"))</f>
        <v>OVER</v>
      </c>
      <c r="N453" t="str">
        <f>IF('ESTOQUE SETEMBRO'!$E453&gt;=0,"setembro","sem abastecimento")</f>
        <v>setembro</v>
      </c>
      <c r="O453" s="15">
        <v>45536</v>
      </c>
    </row>
    <row r="454" spans="1:15">
      <c r="A454" s="5" t="s">
        <v>453</v>
      </c>
      <c r="B454" s="6" t="s">
        <v>1183</v>
      </c>
      <c r="C454" s="1">
        <f t="shared" si="14"/>
        <v>21.63</v>
      </c>
      <c r="D454" s="1">
        <v>15.400000000000002</v>
      </c>
      <c r="E454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454" s="1">
        <f t="shared" si="15"/>
        <v>92.40000000000002</v>
      </c>
      <c r="G454" s="1">
        <v>33</v>
      </c>
      <c r="H454">
        <v>30</v>
      </c>
      <c r="I454" t="s">
        <v>1146</v>
      </c>
      <c r="J454" s="1">
        <f>Tabela1[[#This Row],[ESTOQUE_INICIAL]]*Tabela1[[#This Row],[CUSTO_UNITARIO_M-1]]+Tabela1[[#This Row],[ABASTECIMENTO]]*Tabela1[[#This Row],[CUSTO_UNITARIO_M0]]</f>
        <v>2818.2000000000007</v>
      </c>
      <c r="K454" s="1">
        <f>_xlfn.XLOOKUP(A454,MEDIDAS!A:A,MEDIDAS!B:B,"0",0)*5</f>
        <v>2.3333333333333335</v>
      </c>
      <c r="L454" s="1">
        <f>SUM(K454,(_xlfn.XLOOKUP(A454,MEDIDAS!A:A,MEDIDAS!B:B,"0",0)*5))</f>
        <v>4.666666666666667</v>
      </c>
      <c r="M454" s="1" t="str">
        <f>IF(F454&gt;=SUM(L454,_xlfn.XLOOKUP(A454,'ESTOQUE SETEMBRO'!A:A,'ESTOQUE SETEMBRO'!F:F,,0))/2*1.2,"OVER",IF(F454&lt;=SUM(L454,_xlfn.XLOOKUP(A454,'ESTOQUE SETEMBRO'!A:A,'ESTOQUE SETEMBRO'!F:F,,0))/2*1.1,"IDEAL","OUT"))</f>
        <v>OVER</v>
      </c>
      <c r="N454" t="str">
        <f>IF('ESTOQUE SETEMBRO'!$E454&gt;=0,"setembro","sem abastecimento")</f>
        <v>setembro</v>
      </c>
      <c r="O454" s="15">
        <v>45536</v>
      </c>
    </row>
    <row r="455" spans="1:15">
      <c r="A455" s="5" t="s">
        <v>454</v>
      </c>
      <c r="B455" s="6" t="s">
        <v>1183</v>
      </c>
      <c r="C455" s="1">
        <f t="shared" si="14"/>
        <v>21.63</v>
      </c>
      <c r="D455" s="1">
        <v>22</v>
      </c>
      <c r="E455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455" s="1">
        <f t="shared" si="15"/>
        <v>132</v>
      </c>
      <c r="G455" s="1">
        <v>33</v>
      </c>
      <c r="H455">
        <v>30</v>
      </c>
      <c r="I455" t="s">
        <v>1146</v>
      </c>
      <c r="J455" s="1">
        <f>Tabela1[[#This Row],[ESTOQUE_INICIAL]]*Tabela1[[#This Row],[CUSTO_UNITARIO_M-1]]+Tabela1[[#This Row],[ABASTECIMENTO]]*Tabela1[[#This Row],[CUSTO_UNITARIO_M0]]</f>
        <v>4026</v>
      </c>
      <c r="K455" s="1">
        <f>_xlfn.XLOOKUP(A455,MEDIDAS!A:A,MEDIDAS!B:B,"0",0)*5</f>
        <v>3.333333333333333</v>
      </c>
      <c r="L455" s="1">
        <f>SUM(K455,(_xlfn.XLOOKUP(A455,MEDIDAS!A:A,MEDIDAS!B:B,"0",0)*5))</f>
        <v>6.6666666666666661</v>
      </c>
      <c r="M455" s="1" t="str">
        <f>IF(F455&gt;=SUM(L455,_xlfn.XLOOKUP(A455,'ESTOQUE SETEMBRO'!A:A,'ESTOQUE SETEMBRO'!F:F,,0))/2*1.2,"OVER",IF(F455&lt;=SUM(L455,_xlfn.XLOOKUP(A455,'ESTOQUE SETEMBRO'!A:A,'ESTOQUE SETEMBRO'!F:F,,0))/2*1.1,"IDEAL","OUT"))</f>
        <v>OVER</v>
      </c>
      <c r="N455" t="str">
        <f>IF('ESTOQUE SETEMBRO'!$E455&gt;=0,"setembro","sem abastecimento")</f>
        <v>setembro</v>
      </c>
      <c r="O455" s="15">
        <v>45536</v>
      </c>
    </row>
    <row r="456" spans="1:15">
      <c r="A456" s="5" t="s">
        <v>455</v>
      </c>
      <c r="B456" s="6" t="s">
        <v>1183</v>
      </c>
      <c r="C456" s="1">
        <f t="shared" si="14"/>
        <v>21.63</v>
      </c>
      <c r="D456" s="1">
        <v>1.1000000000000001</v>
      </c>
      <c r="E456" s="1">
        <f>IF(Tabela1[[#This Row],[ESTOQUE_INICIAL]]&gt;=150,Tabela1[[#This Row],[ESTOQUE_INICIAL]]*0,IF(Tabela1[[#This Row],[ESTOQUE_INICIAL]]=0,SUM(Tabela1[[#This Row],[ESTOQUE_INICIAL]],150),Tabela1[[#This Row],[ESTOQUE_INICIAL]]*5))</f>
        <v>5.5</v>
      </c>
      <c r="F456" s="1">
        <f t="shared" si="15"/>
        <v>6.6</v>
      </c>
      <c r="G456" s="1">
        <v>33</v>
      </c>
      <c r="H456">
        <v>30</v>
      </c>
      <c r="I456" t="s">
        <v>1146</v>
      </c>
      <c r="J456" s="1">
        <f>Tabela1[[#This Row],[ESTOQUE_INICIAL]]*Tabela1[[#This Row],[CUSTO_UNITARIO_M-1]]+Tabela1[[#This Row],[ABASTECIMENTO]]*Tabela1[[#This Row],[CUSTO_UNITARIO_M0]]</f>
        <v>201.3</v>
      </c>
      <c r="K456" s="1">
        <f>_xlfn.XLOOKUP(A456,MEDIDAS!A:A,MEDIDAS!B:B,"0",0)*5</f>
        <v>0.16666666666666666</v>
      </c>
      <c r="L456" s="1">
        <f>SUM(K456,(_xlfn.XLOOKUP(A456,MEDIDAS!A:A,MEDIDAS!B:B,"0",0)*5))</f>
        <v>0.33333333333333331</v>
      </c>
      <c r="M456" s="1" t="str">
        <f>IF(F456&gt;=SUM(L456,_xlfn.XLOOKUP(A456,'ESTOQUE SETEMBRO'!A:A,'ESTOQUE SETEMBRO'!F:F,,0))/2*1.2,"OVER",IF(F456&lt;=SUM(L456,_xlfn.XLOOKUP(A456,'ESTOQUE SETEMBRO'!A:A,'ESTOQUE SETEMBRO'!F:F,,0))/2*1.1,"IDEAL","OUT"))</f>
        <v>OVER</v>
      </c>
      <c r="N456" t="str">
        <f>IF('ESTOQUE SETEMBRO'!$E456&gt;=0,"setembro","sem abastecimento")</f>
        <v>setembro</v>
      </c>
      <c r="O456" s="15">
        <v>45536</v>
      </c>
    </row>
    <row r="457" spans="1:15">
      <c r="A457" s="5" t="s">
        <v>456</v>
      </c>
      <c r="B457" s="6" t="s">
        <v>1183</v>
      </c>
      <c r="C457" s="1">
        <f t="shared" si="14"/>
        <v>21.63</v>
      </c>
      <c r="D457" s="1">
        <v>30.800000000000004</v>
      </c>
      <c r="E457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457" s="1">
        <f t="shared" si="15"/>
        <v>184.80000000000004</v>
      </c>
      <c r="G457" s="1">
        <v>33</v>
      </c>
      <c r="H457">
        <v>30</v>
      </c>
      <c r="I457" t="s">
        <v>1146</v>
      </c>
      <c r="J457" s="1">
        <f>Tabela1[[#This Row],[ESTOQUE_INICIAL]]*Tabela1[[#This Row],[CUSTO_UNITARIO_M-1]]+Tabela1[[#This Row],[ABASTECIMENTO]]*Tabela1[[#This Row],[CUSTO_UNITARIO_M0]]</f>
        <v>5636.4000000000015</v>
      </c>
      <c r="K457" s="1">
        <f>_xlfn.XLOOKUP(A457,MEDIDAS!A:A,MEDIDAS!B:B,"0",0)*5</f>
        <v>4.666666666666667</v>
      </c>
      <c r="L457" s="1">
        <f>SUM(K457,(_xlfn.XLOOKUP(A457,MEDIDAS!A:A,MEDIDAS!B:B,"0",0)*5))</f>
        <v>9.3333333333333339</v>
      </c>
      <c r="M457" s="1" t="str">
        <f>IF(F457&gt;=SUM(L457,_xlfn.XLOOKUP(A457,'ESTOQUE SETEMBRO'!A:A,'ESTOQUE SETEMBRO'!F:F,,0))/2*1.2,"OVER",IF(F457&lt;=SUM(L457,_xlfn.XLOOKUP(A457,'ESTOQUE SETEMBRO'!A:A,'ESTOQUE SETEMBRO'!F:F,,0))/2*1.1,"IDEAL","OUT"))</f>
        <v>OVER</v>
      </c>
      <c r="N457" t="str">
        <f>IF('ESTOQUE SETEMBRO'!$E457&gt;=0,"setembro","sem abastecimento")</f>
        <v>setembro</v>
      </c>
      <c r="O457" s="15">
        <v>45536</v>
      </c>
    </row>
    <row r="458" spans="1:15">
      <c r="A458" s="5" t="s">
        <v>506</v>
      </c>
      <c r="B458" s="6" t="s">
        <v>1183</v>
      </c>
      <c r="C458" s="1">
        <f t="shared" si="14"/>
        <v>21.63</v>
      </c>
      <c r="D458" s="1">
        <v>0</v>
      </c>
      <c r="E45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458" s="1">
        <f t="shared" si="15"/>
        <v>150</v>
      </c>
      <c r="G458" s="1">
        <v>33</v>
      </c>
      <c r="H458">
        <v>30</v>
      </c>
      <c r="I458" t="s">
        <v>1146</v>
      </c>
      <c r="J458" s="1">
        <f>Tabela1[[#This Row],[ESTOQUE_INICIAL]]*Tabela1[[#This Row],[CUSTO_UNITARIO_M-1]]+Tabela1[[#This Row],[ABASTECIMENTO]]*Tabela1[[#This Row],[CUSTO_UNITARIO_M0]]</f>
        <v>4500</v>
      </c>
      <c r="K458" s="1">
        <f>_xlfn.XLOOKUP(A458,MEDIDAS!A:A,MEDIDAS!B:B,"0",0)*5</f>
        <v>0</v>
      </c>
      <c r="L458" s="1">
        <f>SUM(K458,(_xlfn.XLOOKUP(A458,MEDIDAS!A:A,MEDIDAS!B:B,"0",0)*5))</f>
        <v>0</v>
      </c>
      <c r="M458" s="1" t="str">
        <f>IF(F458&gt;=SUM(L458,_xlfn.XLOOKUP(A458,'ESTOQUE SETEMBRO'!A:A,'ESTOQUE SETEMBRO'!F:F,,0))/2*1.2,"OVER",IF(F458&lt;=SUM(L458,_xlfn.XLOOKUP(A458,'ESTOQUE SETEMBRO'!A:A,'ESTOQUE SETEMBRO'!F:F,,0))/2*1.1,"IDEAL","OUT"))</f>
        <v>OVER</v>
      </c>
      <c r="N458" t="str">
        <f>IF('ESTOQUE SETEMBRO'!$E458&gt;=0,"setembro","sem abastecimento")</f>
        <v>setembro</v>
      </c>
      <c r="O458" s="15">
        <v>45536</v>
      </c>
    </row>
    <row r="459" spans="1:15">
      <c r="A459" s="5" t="s">
        <v>457</v>
      </c>
      <c r="B459" s="6" t="s">
        <v>1183</v>
      </c>
      <c r="C459" s="1">
        <f t="shared" si="14"/>
        <v>21.63</v>
      </c>
      <c r="D459" s="1">
        <v>33</v>
      </c>
      <c r="E459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459" s="1">
        <f t="shared" si="15"/>
        <v>198</v>
      </c>
      <c r="G459" s="1">
        <v>33</v>
      </c>
      <c r="H459">
        <v>30</v>
      </c>
      <c r="I459" t="s">
        <v>1146</v>
      </c>
      <c r="J459" s="1">
        <f>Tabela1[[#This Row],[ESTOQUE_INICIAL]]*Tabela1[[#This Row],[CUSTO_UNITARIO_M-1]]+Tabela1[[#This Row],[ABASTECIMENTO]]*Tabela1[[#This Row],[CUSTO_UNITARIO_M0]]</f>
        <v>6039</v>
      </c>
      <c r="K459" s="1">
        <f>_xlfn.XLOOKUP(A459,MEDIDAS!A:A,MEDIDAS!B:B,"0",0)*5</f>
        <v>5</v>
      </c>
      <c r="L459" s="1">
        <f>SUM(K459,(_xlfn.XLOOKUP(A459,MEDIDAS!A:A,MEDIDAS!B:B,"0",0)*5))</f>
        <v>10</v>
      </c>
      <c r="M459" s="1" t="str">
        <f>IF(F459&gt;=SUM(L459,_xlfn.XLOOKUP(A459,'ESTOQUE SETEMBRO'!A:A,'ESTOQUE SETEMBRO'!F:F,,0))/2*1.2,"OVER",IF(F459&lt;=SUM(L459,_xlfn.XLOOKUP(A459,'ESTOQUE SETEMBRO'!A:A,'ESTOQUE SETEMBRO'!F:F,,0))/2*1.1,"IDEAL","OUT"))</f>
        <v>OVER</v>
      </c>
      <c r="N459" t="str">
        <f>IF('ESTOQUE SETEMBRO'!$E459&gt;=0,"setembro","sem abastecimento")</f>
        <v>setembro</v>
      </c>
      <c r="O459" s="15">
        <v>45536</v>
      </c>
    </row>
    <row r="460" spans="1:15">
      <c r="A460" s="5" t="s">
        <v>458</v>
      </c>
      <c r="B460" s="6" t="s">
        <v>1183</v>
      </c>
      <c r="C460" s="1">
        <f t="shared" si="14"/>
        <v>21.63</v>
      </c>
      <c r="D460" s="1">
        <v>13.200000000000001</v>
      </c>
      <c r="E460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460" s="1">
        <f t="shared" si="15"/>
        <v>79.2</v>
      </c>
      <c r="G460" s="1">
        <v>33</v>
      </c>
      <c r="H460">
        <v>30</v>
      </c>
      <c r="I460" t="s">
        <v>1146</v>
      </c>
      <c r="J460" s="1">
        <f>Tabela1[[#This Row],[ESTOQUE_INICIAL]]*Tabela1[[#This Row],[CUSTO_UNITARIO_M-1]]+Tabela1[[#This Row],[ABASTECIMENTO]]*Tabela1[[#This Row],[CUSTO_UNITARIO_M0]]</f>
        <v>2415.6</v>
      </c>
      <c r="K460" s="1">
        <f>_xlfn.XLOOKUP(A460,MEDIDAS!A:A,MEDIDAS!B:B,"0",0)*5</f>
        <v>2</v>
      </c>
      <c r="L460" s="1">
        <f>SUM(K460,(_xlfn.XLOOKUP(A460,MEDIDAS!A:A,MEDIDAS!B:B,"0",0)*5))</f>
        <v>4</v>
      </c>
      <c r="M460" s="1" t="str">
        <f>IF(F460&gt;=SUM(L460,_xlfn.XLOOKUP(A460,'ESTOQUE SETEMBRO'!A:A,'ESTOQUE SETEMBRO'!F:F,,0))/2*1.2,"OVER",IF(F460&lt;=SUM(L460,_xlfn.XLOOKUP(A460,'ESTOQUE SETEMBRO'!A:A,'ESTOQUE SETEMBRO'!F:F,,0))/2*1.1,"IDEAL","OUT"))</f>
        <v>OVER</v>
      </c>
      <c r="N460" t="str">
        <f>IF('ESTOQUE SETEMBRO'!$E460&gt;=0,"setembro","sem abastecimento")</f>
        <v>setembro</v>
      </c>
      <c r="O460" s="15">
        <v>45536</v>
      </c>
    </row>
    <row r="461" spans="1:15">
      <c r="A461" s="5" t="s">
        <v>459</v>
      </c>
      <c r="B461" s="6" t="s">
        <v>1183</v>
      </c>
      <c r="C461" s="1">
        <f t="shared" si="14"/>
        <v>21.63</v>
      </c>
      <c r="D461" s="1">
        <v>15.400000000000002</v>
      </c>
      <c r="E461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461" s="1">
        <f t="shared" si="15"/>
        <v>92.40000000000002</v>
      </c>
      <c r="G461" s="1">
        <v>33</v>
      </c>
      <c r="H461">
        <v>30</v>
      </c>
      <c r="I461" t="s">
        <v>1146</v>
      </c>
      <c r="J461" s="1">
        <f>Tabela1[[#This Row],[ESTOQUE_INICIAL]]*Tabela1[[#This Row],[CUSTO_UNITARIO_M-1]]+Tabela1[[#This Row],[ABASTECIMENTO]]*Tabela1[[#This Row],[CUSTO_UNITARIO_M0]]</f>
        <v>2818.2000000000007</v>
      </c>
      <c r="K461" s="1">
        <f>_xlfn.XLOOKUP(A461,MEDIDAS!A:A,MEDIDAS!B:B,"0",0)*5</f>
        <v>2.3333333333333335</v>
      </c>
      <c r="L461" s="1">
        <f>SUM(K461,(_xlfn.XLOOKUP(A461,MEDIDAS!A:A,MEDIDAS!B:B,"0",0)*5))</f>
        <v>4.666666666666667</v>
      </c>
      <c r="M461" s="1" t="str">
        <f>IF(F461&gt;=SUM(L461,_xlfn.XLOOKUP(A461,'ESTOQUE SETEMBRO'!A:A,'ESTOQUE SETEMBRO'!F:F,,0))/2*1.2,"OVER",IF(F461&lt;=SUM(L461,_xlfn.XLOOKUP(A461,'ESTOQUE SETEMBRO'!A:A,'ESTOQUE SETEMBRO'!F:F,,0))/2*1.1,"IDEAL","OUT"))</f>
        <v>OVER</v>
      </c>
      <c r="N461" t="str">
        <f>IF('ESTOQUE SETEMBRO'!$E461&gt;=0,"setembro","sem abastecimento")</f>
        <v>setembro</v>
      </c>
      <c r="O461" s="15">
        <v>45536</v>
      </c>
    </row>
    <row r="462" spans="1:15">
      <c r="A462" s="5" t="s">
        <v>460</v>
      </c>
      <c r="B462" s="6" t="s">
        <v>1183</v>
      </c>
      <c r="C462" s="1">
        <f t="shared" si="14"/>
        <v>21.63</v>
      </c>
      <c r="D462" s="1">
        <v>19.8</v>
      </c>
      <c r="E462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462" s="1">
        <f t="shared" si="15"/>
        <v>118.8</v>
      </c>
      <c r="G462" s="1">
        <v>33</v>
      </c>
      <c r="H462">
        <v>30</v>
      </c>
      <c r="I462" t="s">
        <v>1146</v>
      </c>
      <c r="J462" s="1">
        <f>Tabela1[[#This Row],[ESTOQUE_INICIAL]]*Tabela1[[#This Row],[CUSTO_UNITARIO_M-1]]+Tabela1[[#This Row],[ABASTECIMENTO]]*Tabela1[[#This Row],[CUSTO_UNITARIO_M0]]</f>
        <v>3623.4</v>
      </c>
      <c r="K462" s="1">
        <f>_xlfn.XLOOKUP(A462,MEDIDAS!A:A,MEDIDAS!B:B,"0",0)*5</f>
        <v>3</v>
      </c>
      <c r="L462" s="1">
        <f>SUM(K462,(_xlfn.XLOOKUP(A462,MEDIDAS!A:A,MEDIDAS!B:B,"0",0)*5))</f>
        <v>6</v>
      </c>
      <c r="M462" s="1" t="str">
        <f>IF(F462&gt;=SUM(L462,_xlfn.XLOOKUP(A462,'ESTOQUE SETEMBRO'!A:A,'ESTOQUE SETEMBRO'!F:F,,0))/2*1.2,"OVER",IF(F462&lt;=SUM(L462,_xlfn.XLOOKUP(A462,'ESTOQUE SETEMBRO'!A:A,'ESTOQUE SETEMBRO'!F:F,,0))/2*1.1,"IDEAL","OUT"))</f>
        <v>OVER</v>
      </c>
      <c r="N462" t="str">
        <f>IF('ESTOQUE SETEMBRO'!$E462&gt;=0,"setembro","sem abastecimento")</f>
        <v>setembro</v>
      </c>
      <c r="O462" s="15">
        <v>45536</v>
      </c>
    </row>
    <row r="463" spans="1:15">
      <c r="A463" s="5" t="s">
        <v>461</v>
      </c>
      <c r="B463" s="6" t="s">
        <v>1184</v>
      </c>
      <c r="C463" s="1">
        <f t="shared" si="14"/>
        <v>21.63</v>
      </c>
      <c r="D463" s="1">
        <v>26.400000000000002</v>
      </c>
      <c r="E463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463" s="1">
        <f t="shared" si="15"/>
        <v>158.4</v>
      </c>
      <c r="G463" s="1">
        <v>8.8000000000000007</v>
      </c>
      <c r="H463">
        <v>8</v>
      </c>
      <c r="I463" t="s">
        <v>1142</v>
      </c>
      <c r="J463" s="1">
        <f>Tabela1[[#This Row],[ESTOQUE_INICIAL]]*Tabela1[[#This Row],[CUSTO_UNITARIO_M-1]]+Tabela1[[#This Row],[ABASTECIMENTO]]*Tabela1[[#This Row],[CUSTO_UNITARIO_M0]]</f>
        <v>1288.3200000000002</v>
      </c>
      <c r="K463" s="1">
        <f>_xlfn.XLOOKUP(A463,MEDIDAS!A:A,MEDIDAS!B:B,"0",0)*5</f>
        <v>4</v>
      </c>
      <c r="L463" s="1">
        <f>SUM(K463,(_xlfn.XLOOKUP(A463,MEDIDAS!A:A,MEDIDAS!B:B,"0",0)*5))</f>
        <v>8</v>
      </c>
      <c r="M463" s="1" t="str">
        <f>IF(F463&gt;=SUM(L463,_xlfn.XLOOKUP(A463,'ESTOQUE SETEMBRO'!A:A,'ESTOQUE SETEMBRO'!F:F,,0))/2*1.2,"OVER",IF(F463&lt;=SUM(L463,_xlfn.XLOOKUP(A463,'ESTOQUE SETEMBRO'!A:A,'ESTOQUE SETEMBRO'!F:F,,0))/2*1.1,"IDEAL","OUT"))</f>
        <v>OVER</v>
      </c>
      <c r="N463" t="str">
        <f>IF('ESTOQUE SETEMBRO'!$E463&gt;=0,"setembro","sem abastecimento")</f>
        <v>setembro</v>
      </c>
      <c r="O463" s="15">
        <v>45536</v>
      </c>
    </row>
    <row r="464" spans="1:15">
      <c r="A464" s="5" t="s">
        <v>463</v>
      </c>
      <c r="B464" s="6" t="s">
        <v>1184</v>
      </c>
      <c r="C464" s="1">
        <f t="shared" si="14"/>
        <v>21.63</v>
      </c>
      <c r="D464" s="1">
        <v>24.200000000000003</v>
      </c>
      <c r="E464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464" s="1">
        <f t="shared" si="15"/>
        <v>145.20000000000002</v>
      </c>
      <c r="G464" s="1">
        <v>8.8000000000000007</v>
      </c>
      <c r="H464">
        <v>8</v>
      </c>
      <c r="I464" t="s">
        <v>1142</v>
      </c>
      <c r="J464" s="1">
        <f>Tabela1[[#This Row],[ESTOQUE_INICIAL]]*Tabela1[[#This Row],[CUSTO_UNITARIO_M-1]]+Tabela1[[#This Row],[ABASTECIMENTO]]*Tabela1[[#This Row],[CUSTO_UNITARIO_M0]]</f>
        <v>1180.96</v>
      </c>
      <c r="K464" s="1">
        <f>_xlfn.XLOOKUP(A464,MEDIDAS!A:A,MEDIDAS!B:B,"0",0)*5</f>
        <v>3.6666666666666665</v>
      </c>
      <c r="L464" s="1">
        <f>SUM(K464,(_xlfn.XLOOKUP(A464,MEDIDAS!A:A,MEDIDAS!B:B,"0",0)*5))</f>
        <v>7.333333333333333</v>
      </c>
      <c r="M464" s="1" t="str">
        <f>IF(F464&gt;=SUM(L464,_xlfn.XLOOKUP(A464,'ESTOQUE SETEMBRO'!A:A,'ESTOQUE SETEMBRO'!F:F,,0))/2*1.2,"OVER",IF(F464&lt;=SUM(L464,_xlfn.XLOOKUP(A464,'ESTOQUE SETEMBRO'!A:A,'ESTOQUE SETEMBRO'!F:F,,0))/2*1.1,"IDEAL","OUT"))</f>
        <v>OVER</v>
      </c>
      <c r="N464" t="str">
        <f>IF('ESTOQUE SETEMBRO'!$E464&gt;=0,"setembro","sem abastecimento")</f>
        <v>setembro</v>
      </c>
      <c r="O464" s="15">
        <v>45536</v>
      </c>
    </row>
    <row r="465" spans="1:15">
      <c r="A465" s="5" t="s">
        <v>464</v>
      </c>
      <c r="B465" s="6" t="s">
        <v>1184</v>
      </c>
      <c r="C465" s="1">
        <f t="shared" si="14"/>
        <v>21.63</v>
      </c>
      <c r="D465" s="1">
        <v>48.400000000000006</v>
      </c>
      <c r="E465" s="1">
        <f>IF(Tabela1[[#This Row],[ESTOQUE_INICIAL]]&gt;=150,Tabela1[[#This Row],[ESTOQUE_INICIAL]]*0,IF(Tabela1[[#This Row],[ESTOQUE_INICIAL]]=0,SUM(Tabela1[[#This Row],[ESTOQUE_INICIAL]],150),Tabela1[[#This Row],[ESTOQUE_INICIAL]]*5))</f>
        <v>242.00000000000003</v>
      </c>
      <c r="F465" s="1">
        <f t="shared" si="15"/>
        <v>290.40000000000003</v>
      </c>
      <c r="G465" s="1">
        <v>8.8000000000000007</v>
      </c>
      <c r="H465">
        <v>8</v>
      </c>
      <c r="I465" t="s">
        <v>1142</v>
      </c>
      <c r="J465" s="1">
        <f>Tabela1[[#This Row],[ESTOQUE_INICIAL]]*Tabela1[[#This Row],[CUSTO_UNITARIO_M-1]]+Tabela1[[#This Row],[ABASTECIMENTO]]*Tabela1[[#This Row],[CUSTO_UNITARIO_M0]]</f>
        <v>2361.92</v>
      </c>
      <c r="K465" s="1">
        <f>_xlfn.XLOOKUP(A465,MEDIDAS!A:A,MEDIDAS!B:B,"0",0)*5</f>
        <v>7.333333333333333</v>
      </c>
      <c r="L465" s="1">
        <f>SUM(K465,(_xlfn.XLOOKUP(A465,MEDIDAS!A:A,MEDIDAS!B:B,"0",0)*5))</f>
        <v>14.666666666666666</v>
      </c>
      <c r="M465" s="1" t="str">
        <f>IF(F465&gt;=SUM(L465,_xlfn.XLOOKUP(A465,'ESTOQUE SETEMBRO'!A:A,'ESTOQUE SETEMBRO'!F:F,,0))/2*1.2,"OVER",IF(F465&lt;=SUM(L465,_xlfn.XLOOKUP(A465,'ESTOQUE SETEMBRO'!A:A,'ESTOQUE SETEMBRO'!F:F,,0))/2*1.1,"IDEAL","OUT"))</f>
        <v>OVER</v>
      </c>
      <c r="N465" t="str">
        <f>IF('ESTOQUE SETEMBRO'!$E465&gt;=0,"setembro","sem abastecimento")</f>
        <v>setembro</v>
      </c>
      <c r="O465" s="15">
        <v>45536</v>
      </c>
    </row>
    <row r="466" spans="1:15">
      <c r="A466" s="5" t="s">
        <v>465</v>
      </c>
      <c r="B466" s="6" t="s">
        <v>1184</v>
      </c>
      <c r="C466" s="1">
        <f t="shared" si="14"/>
        <v>21.63</v>
      </c>
      <c r="D466" s="1">
        <v>29.700000000000003</v>
      </c>
      <c r="E466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466" s="1">
        <f t="shared" si="15"/>
        <v>178.2</v>
      </c>
      <c r="G466" s="1">
        <v>8.8000000000000007</v>
      </c>
      <c r="H466">
        <v>8</v>
      </c>
      <c r="I466" t="s">
        <v>1142</v>
      </c>
      <c r="J466" s="1">
        <f>Tabela1[[#This Row],[ESTOQUE_INICIAL]]*Tabela1[[#This Row],[CUSTO_UNITARIO_M-1]]+Tabela1[[#This Row],[ABASTECIMENTO]]*Tabela1[[#This Row],[CUSTO_UNITARIO_M0]]</f>
        <v>1449.3600000000001</v>
      </c>
      <c r="K466" s="1">
        <f>_xlfn.XLOOKUP(A466,MEDIDAS!A:A,MEDIDAS!B:B,"0",0)*5</f>
        <v>4.5</v>
      </c>
      <c r="L466" s="1">
        <f>SUM(K466,(_xlfn.XLOOKUP(A466,MEDIDAS!A:A,MEDIDAS!B:B,"0",0)*5))</f>
        <v>9</v>
      </c>
      <c r="M466" s="1" t="str">
        <f>IF(F466&gt;=SUM(L466,_xlfn.XLOOKUP(A466,'ESTOQUE SETEMBRO'!A:A,'ESTOQUE SETEMBRO'!F:F,,0))/2*1.2,"OVER",IF(F466&lt;=SUM(L466,_xlfn.XLOOKUP(A466,'ESTOQUE SETEMBRO'!A:A,'ESTOQUE SETEMBRO'!F:F,,0))/2*1.1,"IDEAL","OUT"))</f>
        <v>OVER</v>
      </c>
      <c r="N466" t="str">
        <f>IF('ESTOQUE SETEMBRO'!$E466&gt;=0,"setembro","sem abastecimento")</f>
        <v>setembro</v>
      </c>
      <c r="O466" s="15">
        <v>45536</v>
      </c>
    </row>
    <row r="467" spans="1:15">
      <c r="A467" s="5" t="s">
        <v>466</v>
      </c>
      <c r="B467" s="6" t="s">
        <v>1184</v>
      </c>
      <c r="C467" s="1">
        <f t="shared" si="14"/>
        <v>21.63</v>
      </c>
      <c r="D467" s="1">
        <v>23.1</v>
      </c>
      <c r="E467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467" s="1">
        <f t="shared" si="15"/>
        <v>138.6</v>
      </c>
      <c r="G467" s="1">
        <v>8.8000000000000007</v>
      </c>
      <c r="H467">
        <v>8</v>
      </c>
      <c r="I467" t="s">
        <v>1142</v>
      </c>
      <c r="J467" s="1">
        <f>Tabela1[[#This Row],[ESTOQUE_INICIAL]]*Tabela1[[#This Row],[CUSTO_UNITARIO_M-1]]+Tabela1[[#This Row],[ABASTECIMENTO]]*Tabela1[[#This Row],[CUSTO_UNITARIO_M0]]</f>
        <v>1127.28</v>
      </c>
      <c r="K467" s="1">
        <f>_xlfn.XLOOKUP(A467,MEDIDAS!A:A,MEDIDAS!B:B,"0",0)*5</f>
        <v>3.5</v>
      </c>
      <c r="L467" s="1">
        <f>SUM(K467,(_xlfn.XLOOKUP(A467,MEDIDAS!A:A,MEDIDAS!B:B,"0",0)*5))</f>
        <v>7</v>
      </c>
      <c r="M467" s="1" t="str">
        <f>IF(F467&gt;=SUM(L467,_xlfn.XLOOKUP(A467,'ESTOQUE SETEMBRO'!A:A,'ESTOQUE SETEMBRO'!F:F,,0))/2*1.2,"OVER",IF(F467&lt;=SUM(L467,_xlfn.XLOOKUP(A467,'ESTOQUE SETEMBRO'!A:A,'ESTOQUE SETEMBRO'!F:F,,0))/2*1.1,"IDEAL","OUT"))</f>
        <v>OVER</v>
      </c>
      <c r="N467" t="str">
        <f>IF('ESTOQUE SETEMBRO'!$E467&gt;=0,"setembro","sem abastecimento")</f>
        <v>setembro</v>
      </c>
      <c r="O467" s="15">
        <v>45536</v>
      </c>
    </row>
    <row r="468" spans="1:15">
      <c r="A468" s="5" t="s">
        <v>517</v>
      </c>
      <c r="B468" s="6" t="s">
        <v>1184</v>
      </c>
      <c r="C468" s="1">
        <f t="shared" si="14"/>
        <v>21.63</v>
      </c>
      <c r="D468" s="1">
        <v>0</v>
      </c>
      <c r="E46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468" s="1">
        <f t="shared" si="15"/>
        <v>150</v>
      </c>
      <c r="G468" s="1">
        <v>8.8000000000000007</v>
      </c>
      <c r="H468">
        <v>8</v>
      </c>
      <c r="I468" t="s">
        <v>1142</v>
      </c>
      <c r="J468" s="1">
        <f>Tabela1[[#This Row],[ESTOQUE_INICIAL]]*Tabela1[[#This Row],[CUSTO_UNITARIO_M-1]]+Tabela1[[#This Row],[ABASTECIMENTO]]*Tabela1[[#This Row],[CUSTO_UNITARIO_M0]]</f>
        <v>1200</v>
      </c>
      <c r="K468" s="1">
        <f>_xlfn.XLOOKUP(A468,MEDIDAS!A:A,MEDIDAS!B:B,"0",0)*5</f>
        <v>0</v>
      </c>
      <c r="L468" s="1">
        <f>SUM(K468,(_xlfn.XLOOKUP(A468,MEDIDAS!A:A,MEDIDAS!B:B,"0",0)*5))</f>
        <v>0</v>
      </c>
      <c r="M468" s="1" t="str">
        <f>IF(F468&gt;=SUM(L468,_xlfn.XLOOKUP(A468,'ESTOQUE SETEMBRO'!A:A,'ESTOQUE SETEMBRO'!F:F,,0))/2*1.2,"OVER",IF(F468&lt;=SUM(L468,_xlfn.XLOOKUP(A468,'ESTOQUE SETEMBRO'!A:A,'ESTOQUE SETEMBRO'!F:F,,0))/2*1.1,"IDEAL","OUT"))</f>
        <v>OVER</v>
      </c>
      <c r="N468" t="str">
        <f>IF('ESTOQUE SETEMBRO'!$E468&gt;=0,"setembro","sem abastecimento")</f>
        <v>setembro</v>
      </c>
      <c r="O468" s="15">
        <v>45536</v>
      </c>
    </row>
    <row r="469" spans="1:15">
      <c r="A469" s="5" t="s">
        <v>467</v>
      </c>
      <c r="B469" s="6" t="s">
        <v>1184</v>
      </c>
      <c r="C469" s="1">
        <f t="shared" si="14"/>
        <v>21.63</v>
      </c>
      <c r="D469" s="1">
        <v>8.8000000000000007</v>
      </c>
      <c r="E469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469" s="1">
        <f t="shared" si="15"/>
        <v>52.8</v>
      </c>
      <c r="G469" s="1">
        <v>8.8000000000000007</v>
      </c>
      <c r="H469">
        <v>8</v>
      </c>
      <c r="I469" t="s">
        <v>1142</v>
      </c>
      <c r="J469" s="1">
        <f>Tabela1[[#This Row],[ESTOQUE_INICIAL]]*Tabela1[[#This Row],[CUSTO_UNITARIO_M-1]]+Tabela1[[#This Row],[ABASTECIMENTO]]*Tabela1[[#This Row],[CUSTO_UNITARIO_M0]]</f>
        <v>429.44</v>
      </c>
      <c r="K469" s="1">
        <f>_xlfn.XLOOKUP(A469,MEDIDAS!A:A,MEDIDAS!B:B,"0",0)*5</f>
        <v>1.3333333333333333</v>
      </c>
      <c r="L469" s="1">
        <f>SUM(K469,(_xlfn.XLOOKUP(A469,MEDIDAS!A:A,MEDIDAS!B:B,"0",0)*5))</f>
        <v>2.6666666666666665</v>
      </c>
      <c r="M469" s="1" t="str">
        <f>IF(F469&gt;=SUM(L469,_xlfn.XLOOKUP(A469,'ESTOQUE SETEMBRO'!A:A,'ESTOQUE SETEMBRO'!F:F,,0))/2*1.2,"OVER",IF(F469&lt;=SUM(L469,_xlfn.XLOOKUP(A469,'ESTOQUE SETEMBRO'!A:A,'ESTOQUE SETEMBRO'!F:F,,0))/2*1.1,"IDEAL","OUT"))</f>
        <v>OVER</v>
      </c>
      <c r="N469" t="str">
        <f>IF('ESTOQUE SETEMBRO'!$E469&gt;=0,"setembro","sem abastecimento")</f>
        <v>setembro</v>
      </c>
      <c r="O469" s="15">
        <v>45536</v>
      </c>
    </row>
    <row r="470" spans="1:15">
      <c r="A470" s="5" t="s">
        <v>468</v>
      </c>
      <c r="B470" s="6" t="s">
        <v>1184</v>
      </c>
      <c r="C470" s="1">
        <f t="shared" si="14"/>
        <v>21.63</v>
      </c>
      <c r="D470" s="1">
        <v>27.500000000000004</v>
      </c>
      <c r="E470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470" s="1">
        <f t="shared" si="15"/>
        <v>165.00000000000003</v>
      </c>
      <c r="G470" s="1">
        <v>8.8000000000000007</v>
      </c>
      <c r="H470">
        <v>8</v>
      </c>
      <c r="I470" t="s">
        <v>1142</v>
      </c>
      <c r="J470" s="1">
        <f>Tabela1[[#This Row],[ESTOQUE_INICIAL]]*Tabela1[[#This Row],[CUSTO_UNITARIO_M-1]]+Tabela1[[#This Row],[ABASTECIMENTO]]*Tabela1[[#This Row],[CUSTO_UNITARIO_M0]]</f>
        <v>1342.0000000000002</v>
      </c>
      <c r="K470" s="1">
        <f>_xlfn.XLOOKUP(A470,MEDIDAS!A:A,MEDIDAS!B:B,"0",0)*5</f>
        <v>4.166666666666667</v>
      </c>
      <c r="L470" s="1">
        <f>SUM(K470,(_xlfn.XLOOKUP(A470,MEDIDAS!A:A,MEDIDAS!B:B,"0",0)*5))</f>
        <v>8.3333333333333339</v>
      </c>
      <c r="M470" s="1" t="str">
        <f>IF(F470&gt;=SUM(L470,_xlfn.XLOOKUP(A470,'ESTOQUE SETEMBRO'!A:A,'ESTOQUE SETEMBRO'!F:F,,0))/2*1.2,"OVER",IF(F470&lt;=SUM(L470,_xlfn.XLOOKUP(A470,'ESTOQUE SETEMBRO'!A:A,'ESTOQUE SETEMBRO'!F:F,,0))/2*1.1,"IDEAL","OUT"))</f>
        <v>OVER</v>
      </c>
      <c r="N470" t="str">
        <f>IF('ESTOQUE SETEMBRO'!$E470&gt;=0,"setembro","sem abastecimento")</f>
        <v>setembro</v>
      </c>
      <c r="O470" s="15">
        <v>45536</v>
      </c>
    </row>
    <row r="471" spans="1:15">
      <c r="A471" s="5" t="s">
        <v>469</v>
      </c>
      <c r="B471" s="6" t="s">
        <v>1184</v>
      </c>
      <c r="C471" s="1">
        <f t="shared" si="14"/>
        <v>21.63</v>
      </c>
      <c r="D471" s="1">
        <v>55.000000000000007</v>
      </c>
      <c r="E471" s="1">
        <f>IF(Tabela1[[#This Row],[ESTOQUE_INICIAL]]&gt;=150,Tabela1[[#This Row],[ESTOQUE_INICIAL]]*0,IF(Tabela1[[#This Row],[ESTOQUE_INICIAL]]=0,SUM(Tabela1[[#This Row],[ESTOQUE_INICIAL]],150),Tabela1[[#This Row],[ESTOQUE_INICIAL]]*5))</f>
        <v>275.00000000000006</v>
      </c>
      <c r="F471" s="1">
        <f t="shared" si="15"/>
        <v>330.00000000000006</v>
      </c>
      <c r="G471" s="1">
        <v>8.8000000000000007</v>
      </c>
      <c r="H471">
        <v>8</v>
      </c>
      <c r="I471" t="s">
        <v>1142</v>
      </c>
      <c r="J471" s="1">
        <f>Tabela1[[#This Row],[ESTOQUE_INICIAL]]*Tabela1[[#This Row],[CUSTO_UNITARIO_M-1]]+Tabela1[[#This Row],[ABASTECIMENTO]]*Tabela1[[#This Row],[CUSTO_UNITARIO_M0]]</f>
        <v>2684.0000000000005</v>
      </c>
      <c r="K471" s="1">
        <f>_xlfn.XLOOKUP(A471,MEDIDAS!A:A,MEDIDAS!B:B,"0",0)*5</f>
        <v>8.3333333333333339</v>
      </c>
      <c r="L471" s="1">
        <f>SUM(K471,(_xlfn.XLOOKUP(A471,MEDIDAS!A:A,MEDIDAS!B:B,"0",0)*5))</f>
        <v>16.666666666666668</v>
      </c>
      <c r="M471" s="1" t="str">
        <f>IF(F471&gt;=SUM(L471,_xlfn.XLOOKUP(A471,'ESTOQUE SETEMBRO'!A:A,'ESTOQUE SETEMBRO'!F:F,,0))/2*1.2,"OVER",IF(F471&lt;=SUM(L471,_xlfn.XLOOKUP(A471,'ESTOQUE SETEMBRO'!A:A,'ESTOQUE SETEMBRO'!F:F,,0))/2*1.1,"IDEAL","OUT"))</f>
        <v>OVER</v>
      </c>
      <c r="N471" t="str">
        <f>IF('ESTOQUE SETEMBRO'!$E471&gt;=0,"setembro","sem abastecimento")</f>
        <v>setembro</v>
      </c>
      <c r="O471" s="15">
        <v>45536</v>
      </c>
    </row>
    <row r="472" spans="1:15">
      <c r="A472" s="5" t="s">
        <v>470</v>
      </c>
      <c r="B472" s="6" t="s">
        <v>1184</v>
      </c>
      <c r="C472" s="1">
        <f t="shared" si="14"/>
        <v>21.63</v>
      </c>
      <c r="D472" s="1">
        <v>22</v>
      </c>
      <c r="E472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472" s="1">
        <f t="shared" si="15"/>
        <v>132</v>
      </c>
      <c r="G472" s="1">
        <v>8.8000000000000007</v>
      </c>
      <c r="H472">
        <v>8</v>
      </c>
      <c r="I472" t="s">
        <v>1142</v>
      </c>
      <c r="J472" s="1">
        <f>Tabela1[[#This Row],[ESTOQUE_INICIAL]]*Tabela1[[#This Row],[CUSTO_UNITARIO_M-1]]+Tabela1[[#This Row],[ABASTECIMENTO]]*Tabela1[[#This Row],[CUSTO_UNITARIO_M0]]</f>
        <v>1073.5999999999999</v>
      </c>
      <c r="K472" s="1">
        <f>_xlfn.XLOOKUP(A472,MEDIDAS!A:A,MEDIDAS!B:B,"0",0)*5</f>
        <v>3.333333333333333</v>
      </c>
      <c r="L472" s="1">
        <f>SUM(K472,(_xlfn.XLOOKUP(A472,MEDIDAS!A:A,MEDIDAS!B:B,"0",0)*5))</f>
        <v>6.6666666666666661</v>
      </c>
      <c r="M472" s="1" t="str">
        <f>IF(F472&gt;=SUM(L472,_xlfn.XLOOKUP(A472,'ESTOQUE SETEMBRO'!A:A,'ESTOQUE SETEMBRO'!F:F,,0))/2*1.2,"OVER",IF(F472&lt;=SUM(L472,_xlfn.XLOOKUP(A472,'ESTOQUE SETEMBRO'!A:A,'ESTOQUE SETEMBRO'!F:F,,0))/2*1.1,"IDEAL","OUT"))</f>
        <v>OVER</v>
      </c>
      <c r="N472" t="str">
        <f>IF('ESTOQUE SETEMBRO'!$E472&gt;=0,"setembro","sem abastecimento")</f>
        <v>setembro</v>
      </c>
      <c r="O472" s="15">
        <v>45536</v>
      </c>
    </row>
    <row r="473" spans="1:15">
      <c r="A473" s="5" t="s">
        <v>471</v>
      </c>
      <c r="B473" s="6" t="s">
        <v>1185</v>
      </c>
      <c r="C473" s="1">
        <f t="shared" si="14"/>
        <v>21.63</v>
      </c>
      <c r="D473" s="1">
        <v>28.6</v>
      </c>
      <c r="E473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473" s="1">
        <f t="shared" si="15"/>
        <v>171.6</v>
      </c>
      <c r="G473" s="1">
        <v>4.4000000000000004</v>
      </c>
      <c r="H473">
        <v>4</v>
      </c>
      <c r="I473" t="s">
        <v>1160</v>
      </c>
      <c r="J473" s="1">
        <f>Tabela1[[#This Row],[ESTOQUE_INICIAL]]*Tabela1[[#This Row],[CUSTO_UNITARIO_M-1]]+Tabela1[[#This Row],[ABASTECIMENTO]]*Tabela1[[#This Row],[CUSTO_UNITARIO_M0]]</f>
        <v>697.84</v>
      </c>
      <c r="K473" s="1">
        <f>_xlfn.XLOOKUP(A473,MEDIDAS!A:A,MEDIDAS!B:B,"0",0)*5</f>
        <v>4.3333333333333339</v>
      </c>
      <c r="L473" s="1">
        <f>SUM(K473,(_xlfn.XLOOKUP(A473,MEDIDAS!A:A,MEDIDAS!B:B,"0",0)*5))</f>
        <v>8.6666666666666679</v>
      </c>
      <c r="M473" s="1" t="str">
        <f>IF(F473&gt;=SUM(L473,_xlfn.XLOOKUP(A473,'ESTOQUE SETEMBRO'!A:A,'ESTOQUE SETEMBRO'!F:F,,0))/2*1.2,"OVER",IF(F473&lt;=SUM(L473,_xlfn.XLOOKUP(A473,'ESTOQUE SETEMBRO'!A:A,'ESTOQUE SETEMBRO'!F:F,,0))/2*1.1,"IDEAL","OUT"))</f>
        <v>OVER</v>
      </c>
      <c r="N473" t="str">
        <f>IF('ESTOQUE SETEMBRO'!$E473&gt;=0,"setembro","sem abastecimento")</f>
        <v>setembro</v>
      </c>
      <c r="O473" s="15">
        <v>45536</v>
      </c>
    </row>
    <row r="474" spans="1:15">
      <c r="A474" s="5" t="s">
        <v>472</v>
      </c>
      <c r="B474" s="6" t="s">
        <v>1185</v>
      </c>
      <c r="C474" s="1">
        <f t="shared" si="14"/>
        <v>21.63</v>
      </c>
      <c r="D474" s="1">
        <v>29.700000000000003</v>
      </c>
      <c r="E474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474" s="1">
        <f t="shared" si="15"/>
        <v>178.2</v>
      </c>
      <c r="G474" s="1">
        <v>4.4000000000000004</v>
      </c>
      <c r="H474">
        <v>4</v>
      </c>
      <c r="I474" t="s">
        <v>1160</v>
      </c>
      <c r="J474" s="1">
        <f>Tabela1[[#This Row],[ESTOQUE_INICIAL]]*Tabela1[[#This Row],[CUSTO_UNITARIO_M-1]]+Tabela1[[#This Row],[ABASTECIMENTO]]*Tabela1[[#This Row],[CUSTO_UNITARIO_M0]]</f>
        <v>724.68000000000006</v>
      </c>
      <c r="K474" s="1">
        <f>_xlfn.XLOOKUP(A474,MEDIDAS!A:A,MEDIDAS!B:B,"0",0)*5</f>
        <v>4.5</v>
      </c>
      <c r="L474" s="1">
        <f>SUM(K474,(_xlfn.XLOOKUP(A474,MEDIDAS!A:A,MEDIDAS!B:B,"0",0)*5))</f>
        <v>9</v>
      </c>
      <c r="M474" s="1" t="str">
        <f>IF(F474&gt;=SUM(L474,_xlfn.XLOOKUP(A474,'ESTOQUE SETEMBRO'!A:A,'ESTOQUE SETEMBRO'!F:F,,0))/2*1.2,"OVER",IF(F474&lt;=SUM(L474,_xlfn.XLOOKUP(A474,'ESTOQUE SETEMBRO'!A:A,'ESTOQUE SETEMBRO'!F:F,,0))/2*1.1,"IDEAL","OUT"))</f>
        <v>OVER</v>
      </c>
      <c r="N474" t="str">
        <f>IF('ESTOQUE SETEMBRO'!$E474&gt;=0,"setembro","sem abastecimento")</f>
        <v>setembro</v>
      </c>
      <c r="O474" s="15">
        <v>45536</v>
      </c>
    </row>
    <row r="475" spans="1:15">
      <c r="A475" s="5" t="s">
        <v>474</v>
      </c>
      <c r="B475" s="6" t="s">
        <v>1185</v>
      </c>
      <c r="C475" s="1">
        <f t="shared" si="14"/>
        <v>21.63</v>
      </c>
      <c r="D475" s="1">
        <v>37.400000000000006</v>
      </c>
      <c r="E475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475" s="1">
        <f t="shared" si="15"/>
        <v>224.40000000000003</v>
      </c>
      <c r="G475" s="1">
        <v>4.4000000000000004</v>
      </c>
      <c r="H475">
        <v>4</v>
      </c>
      <c r="I475" t="s">
        <v>1160</v>
      </c>
      <c r="J475" s="1">
        <f>Tabela1[[#This Row],[ESTOQUE_INICIAL]]*Tabela1[[#This Row],[CUSTO_UNITARIO_M-1]]+Tabela1[[#This Row],[ABASTECIMENTO]]*Tabela1[[#This Row],[CUSTO_UNITARIO_M0]]</f>
        <v>912.56000000000017</v>
      </c>
      <c r="K475" s="1">
        <f>_xlfn.XLOOKUP(A475,MEDIDAS!A:A,MEDIDAS!B:B,"0",0)*5</f>
        <v>5.6666666666666661</v>
      </c>
      <c r="L475" s="1">
        <f>SUM(K475,(_xlfn.XLOOKUP(A475,MEDIDAS!A:A,MEDIDAS!B:B,"0",0)*5))</f>
        <v>11.333333333333332</v>
      </c>
      <c r="M475" s="1" t="str">
        <f>IF(F475&gt;=SUM(L475,_xlfn.XLOOKUP(A475,'ESTOQUE SETEMBRO'!A:A,'ESTOQUE SETEMBRO'!F:F,,0))/2*1.2,"OVER",IF(F475&lt;=SUM(L475,_xlfn.XLOOKUP(A475,'ESTOQUE SETEMBRO'!A:A,'ESTOQUE SETEMBRO'!F:F,,0))/2*1.1,"IDEAL","OUT"))</f>
        <v>OVER</v>
      </c>
      <c r="N475" t="str">
        <f>IF('ESTOQUE SETEMBRO'!$E475&gt;=0,"setembro","sem abastecimento")</f>
        <v>setembro</v>
      </c>
      <c r="O475" s="15">
        <v>45536</v>
      </c>
    </row>
    <row r="476" spans="1:15">
      <c r="A476" s="5" t="s">
        <v>475</v>
      </c>
      <c r="B476" s="6" t="s">
        <v>1185</v>
      </c>
      <c r="C476" s="1">
        <f t="shared" si="14"/>
        <v>21.63</v>
      </c>
      <c r="D476" s="1">
        <v>33</v>
      </c>
      <c r="E476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476" s="1">
        <f t="shared" si="15"/>
        <v>198</v>
      </c>
      <c r="G476" s="1">
        <v>4.4000000000000004</v>
      </c>
      <c r="H476">
        <v>4</v>
      </c>
      <c r="I476" t="s">
        <v>1160</v>
      </c>
      <c r="J476" s="1">
        <f>Tabela1[[#This Row],[ESTOQUE_INICIAL]]*Tabela1[[#This Row],[CUSTO_UNITARIO_M-1]]+Tabela1[[#This Row],[ABASTECIMENTO]]*Tabela1[[#This Row],[CUSTO_UNITARIO_M0]]</f>
        <v>805.2</v>
      </c>
      <c r="K476" s="1">
        <f>_xlfn.XLOOKUP(A476,MEDIDAS!A:A,MEDIDAS!B:B,"0",0)*5</f>
        <v>5</v>
      </c>
      <c r="L476" s="1">
        <f>SUM(K476,(_xlfn.XLOOKUP(A476,MEDIDAS!A:A,MEDIDAS!B:B,"0",0)*5))</f>
        <v>10</v>
      </c>
      <c r="M476" s="1" t="str">
        <f>IF(F476&gt;=SUM(L476,_xlfn.XLOOKUP(A476,'ESTOQUE SETEMBRO'!A:A,'ESTOQUE SETEMBRO'!F:F,,0))/2*1.2,"OVER",IF(F476&lt;=SUM(L476,_xlfn.XLOOKUP(A476,'ESTOQUE SETEMBRO'!A:A,'ESTOQUE SETEMBRO'!F:F,,0))/2*1.1,"IDEAL","OUT"))</f>
        <v>OVER</v>
      </c>
      <c r="N476" t="str">
        <f>IF('ESTOQUE SETEMBRO'!$E476&gt;=0,"setembro","sem abastecimento")</f>
        <v>setembro</v>
      </c>
      <c r="O476" s="15">
        <v>45536</v>
      </c>
    </row>
    <row r="477" spans="1:15">
      <c r="A477" s="5" t="s">
        <v>476</v>
      </c>
      <c r="B477" s="6" t="s">
        <v>1185</v>
      </c>
      <c r="C477" s="1">
        <f t="shared" si="14"/>
        <v>21.63</v>
      </c>
      <c r="D477" s="1">
        <v>28.6</v>
      </c>
      <c r="E477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477" s="1">
        <f t="shared" si="15"/>
        <v>171.6</v>
      </c>
      <c r="G477" s="1">
        <v>4.4000000000000004</v>
      </c>
      <c r="H477">
        <v>4</v>
      </c>
      <c r="I477" t="s">
        <v>1160</v>
      </c>
      <c r="J477" s="1">
        <f>Tabela1[[#This Row],[ESTOQUE_INICIAL]]*Tabela1[[#This Row],[CUSTO_UNITARIO_M-1]]+Tabela1[[#This Row],[ABASTECIMENTO]]*Tabela1[[#This Row],[CUSTO_UNITARIO_M0]]</f>
        <v>697.84</v>
      </c>
      <c r="K477" s="1">
        <f>_xlfn.XLOOKUP(A477,MEDIDAS!A:A,MEDIDAS!B:B,"0",0)*5</f>
        <v>4.3333333333333339</v>
      </c>
      <c r="L477" s="1">
        <f>SUM(K477,(_xlfn.XLOOKUP(A477,MEDIDAS!A:A,MEDIDAS!B:B,"0",0)*5))</f>
        <v>8.6666666666666679</v>
      </c>
      <c r="M477" s="1" t="str">
        <f>IF(F477&gt;=SUM(L477,_xlfn.XLOOKUP(A477,'ESTOQUE SETEMBRO'!A:A,'ESTOQUE SETEMBRO'!F:F,,0))/2*1.2,"OVER",IF(F477&lt;=SUM(L477,_xlfn.XLOOKUP(A477,'ESTOQUE SETEMBRO'!A:A,'ESTOQUE SETEMBRO'!F:F,,0))/2*1.1,"IDEAL","OUT"))</f>
        <v>OVER</v>
      </c>
      <c r="N477" t="str">
        <f>IF('ESTOQUE SETEMBRO'!$E477&gt;=0,"setembro","sem abastecimento")</f>
        <v>setembro</v>
      </c>
      <c r="O477" s="15">
        <v>45536</v>
      </c>
    </row>
    <row r="478" spans="1:15">
      <c r="A478" s="5" t="s">
        <v>528</v>
      </c>
      <c r="B478" s="6" t="s">
        <v>1185</v>
      </c>
      <c r="C478" s="1">
        <f t="shared" si="14"/>
        <v>21.63</v>
      </c>
      <c r="D478" s="1">
        <v>0</v>
      </c>
      <c r="E47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478" s="1">
        <f t="shared" si="15"/>
        <v>150</v>
      </c>
      <c r="G478" s="1">
        <v>4.4000000000000004</v>
      </c>
      <c r="H478">
        <v>4</v>
      </c>
      <c r="I478" t="s">
        <v>1160</v>
      </c>
      <c r="J478" s="1">
        <f>Tabela1[[#This Row],[ESTOQUE_INICIAL]]*Tabela1[[#This Row],[CUSTO_UNITARIO_M-1]]+Tabela1[[#This Row],[ABASTECIMENTO]]*Tabela1[[#This Row],[CUSTO_UNITARIO_M0]]</f>
        <v>600</v>
      </c>
      <c r="K478" s="1">
        <f>_xlfn.XLOOKUP(A478,MEDIDAS!A:A,MEDIDAS!B:B,"0",0)*5</f>
        <v>0</v>
      </c>
      <c r="L478" s="1">
        <f>SUM(K478,(_xlfn.XLOOKUP(A478,MEDIDAS!A:A,MEDIDAS!B:B,"0",0)*5))</f>
        <v>0</v>
      </c>
      <c r="M478" s="1" t="str">
        <f>IF(F478&gt;=SUM(L478,_xlfn.XLOOKUP(A478,'ESTOQUE SETEMBRO'!A:A,'ESTOQUE SETEMBRO'!F:F,,0))/2*1.2,"OVER",IF(F478&lt;=SUM(L478,_xlfn.XLOOKUP(A478,'ESTOQUE SETEMBRO'!A:A,'ESTOQUE SETEMBRO'!F:F,,0))/2*1.1,"IDEAL","OUT"))</f>
        <v>OVER</v>
      </c>
      <c r="N478" t="str">
        <f>IF('ESTOQUE SETEMBRO'!$E478&gt;=0,"setembro","sem abastecimento")</f>
        <v>setembro</v>
      </c>
      <c r="O478" s="15">
        <v>45536</v>
      </c>
    </row>
    <row r="479" spans="1:15">
      <c r="A479" s="5" t="s">
        <v>477</v>
      </c>
      <c r="B479" s="6" t="s">
        <v>1185</v>
      </c>
      <c r="C479" s="1">
        <f t="shared" si="14"/>
        <v>21.63</v>
      </c>
      <c r="D479" s="1">
        <v>28.6</v>
      </c>
      <c r="E479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479" s="1">
        <f t="shared" si="15"/>
        <v>171.6</v>
      </c>
      <c r="G479" s="1">
        <v>4.4000000000000004</v>
      </c>
      <c r="H479">
        <v>4</v>
      </c>
      <c r="I479" t="s">
        <v>1160</v>
      </c>
      <c r="J479" s="1">
        <f>Tabela1[[#This Row],[ESTOQUE_INICIAL]]*Tabela1[[#This Row],[CUSTO_UNITARIO_M-1]]+Tabela1[[#This Row],[ABASTECIMENTO]]*Tabela1[[#This Row],[CUSTO_UNITARIO_M0]]</f>
        <v>697.84</v>
      </c>
      <c r="K479" s="1">
        <f>_xlfn.XLOOKUP(A479,MEDIDAS!A:A,MEDIDAS!B:B,"0",0)*5</f>
        <v>4.3333333333333339</v>
      </c>
      <c r="L479" s="1">
        <f>SUM(K479,(_xlfn.XLOOKUP(A479,MEDIDAS!A:A,MEDIDAS!B:B,"0",0)*5))</f>
        <v>8.6666666666666679</v>
      </c>
      <c r="M479" s="1" t="str">
        <f>IF(F479&gt;=SUM(L479,_xlfn.XLOOKUP(A479,'ESTOQUE SETEMBRO'!A:A,'ESTOQUE SETEMBRO'!F:F,,0))/2*1.2,"OVER",IF(F479&lt;=SUM(L479,_xlfn.XLOOKUP(A479,'ESTOQUE SETEMBRO'!A:A,'ESTOQUE SETEMBRO'!F:F,,0))/2*1.1,"IDEAL","OUT"))</f>
        <v>OVER</v>
      </c>
      <c r="N479" t="str">
        <f>IF('ESTOQUE SETEMBRO'!$E479&gt;=0,"setembro","sem abastecimento")</f>
        <v>setembro</v>
      </c>
      <c r="O479" s="15">
        <v>45536</v>
      </c>
    </row>
    <row r="480" spans="1:15">
      <c r="A480" s="5" t="s">
        <v>478</v>
      </c>
      <c r="B480" s="6" t="s">
        <v>1185</v>
      </c>
      <c r="C480" s="1">
        <f t="shared" si="14"/>
        <v>21.63</v>
      </c>
      <c r="D480" s="1">
        <v>12.100000000000001</v>
      </c>
      <c r="E480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480" s="1">
        <f t="shared" si="15"/>
        <v>72.600000000000009</v>
      </c>
      <c r="G480" s="1">
        <v>4.4000000000000004</v>
      </c>
      <c r="H480">
        <v>4</v>
      </c>
      <c r="I480" t="s">
        <v>1160</v>
      </c>
      <c r="J480" s="1">
        <f>Tabela1[[#This Row],[ESTOQUE_INICIAL]]*Tabela1[[#This Row],[CUSTO_UNITARIO_M-1]]+Tabela1[[#This Row],[ABASTECIMENTO]]*Tabela1[[#This Row],[CUSTO_UNITARIO_M0]]</f>
        <v>295.24</v>
      </c>
      <c r="K480" s="1">
        <f>_xlfn.XLOOKUP(A480,MEDIDAS!A:A,MEDIDAS!B:B,"0",0)*5</f>
        <v>1.8333333333333333</v>
      </c>
      <c r="L480" s="1">
        <f>SUM(K480,(_xlfn.XLOOKUP(A480,MEDIDAS!A:A,MEDIDAS!B:B,"0",0)*5))</f>
        <v>3.6666666666666665</v>
      </c>
      <c r="M480" s="1" t="str">
        <f>IF(F480&gt;=SUM(L480,_xlfn.XLOOKUP(A480,'ESTOQUE SETEMBRO'!A:A,'ESTOQUE SETEMBRO'!F:F,,0))/2*1.2,"OVER",IF(F480&lt;=SUM(L480,_xlfn.XLOOKUP(A480,'ESTOQUE SETEMBRO'!A:A,'ESTOQUE SETEMBRO'!F:F,,0))/2*1.1,"IDEAL","OUT"))</f>
        <v>OVER</v>
      </c>
      <c r="N480" t="str">
        <f>IF('ESTOQUE SETEMBRO'!$E480&gt;=0,"setembro","sem abastecimento")</f>
        <v>setembro</v>
      </c>
      <c r="O480" s="15">
        <v>45536</v>
      </c>
    </row>
    <row r="481" spans="1:15">
      <c r="A481" s="5" t="s">
        <v>479</v>
      </c>
      <c r="B481" s="6" t="s">
        <v>1185</v>
      </c>
      <c r="C481" s="1">
        <f t="shared" si="14"/>
        <v>21.63</v>
      </c>
      <c r="D481" s="1">
        <v>20.900000000000002</v>
      </c>
      <c r="E481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481" s="1">
        <f t="shared" si="15"/>
        <v>125.40000000000002</v>
      </c>
      <c r="G481" s="1">
        <v>4.4000000000000004</v>
      </c>
      <c r="H481">
        <v>4</v>
      </c>
      <c r="I481" t="s">
        <v>1160</v>
      </c>
      <c r="J481" s="1">
        <f>Tabela1[[#This Row],[ESTOQUE_INICIAL]]*Tabela1[[#This Row],[CUSTO_UNITARIO_M-1]]+Tabela1[[#This Row],[ABASTECIMENTO]]*Tabela1[[#This Row],[CUSTO_UNITARIO_M0]]</f>
        <v>509.96000000000009</v>
      </c>
      <c r="K481" s="1">
        <f>_xlfn.XLOOKUP(A481,MEDIDAS!A:A,MEDIDAS!B:B,"0",0)*5</f>
        <v>3.1666666666666665</v>
      </c>
      <c r="L481" s="1">
        <f>SUM(K481,(_xlfn.XLOOKUP(A481,MEDIDAS!A:A,MEDIDAS!B:B,"0",0)*5))</f>
        <v>6.333333333333333</v>
      </c>
      <c r="M481" s="1" t="str">
        <f>IF(F481&gt;=SUM(L481,_xlfn.XLOOKUP(A481,'ESTOQUE SETEMBRO'!A:A,'ESTOQUE SETEMBRO'!F:F,,0))/2*1.2,"OVER",IF(F481&lt;=SUM(L481,_xlfn.XLOOKUP(A481,'ESTOQUE SETEMBRO'!A:A,'ESTOQUE SETEMBRO'!F:F,,0))/2*1.1,"IDEAL","OUT"))</f>
        <v>OVER</v>
      </c>
      <c r="N481" t="str">
        <f>IF('ESTOQUE SETEMBRO'!$E481&gt;=0,"setembro","sem abastecimento")</f>
        <v>setembro</v>
      </c>
      <c r="O481" s="15">
        <v>45536</v>
      </c>
    </row>
    <row r="482" spans="1:15">
      <c r="A482" s="5" t="s">
        <v>480</v>
      </c>
      <c r="B482" s="6" t="s">
        <v>1185</v>
      </c>
      <c r="C482" s="1">
        <f t="shared" si="14"/>
        <v>21.63</v>
      </c>
      <c r="D482" s="1">
        <v>30.800000000000004</v>
      </c>
      <c r="E482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482" s="1">
        <f t="shared" si="15"/>
        <v>184.80000000000004</v>
      </c>
      <c r="G482" s="1">
        <v>4.4000000000000004</v>
      </c>
      <c r="H482">
        <v>4</v>
      </c>
      <c r="I482" t="s">
        <v>1160</v>
      </c>
      <c r="J482" s="1">
        <f>Tabela1[[#This Row],[ESTOQUE_INICIAL]]*Tabela1[[#This Row],[CUSTO_UNITARIO_M-1]]+Tabela1[[#This Row],[ABASTECIMENTO]]*Tabela1[[#This Row],[CUSTO_UNITARIO_M0]]</f>
        <v>751.52000000000021</v>
      </c>
      <c r="K482" s="1">
        <f>_xlfn.XLOOKUP(A482,MEDIDAS!A:A,MEDIDAS!B:B,"0",0)*5</f>
        <v>4.666666666666667</v>
      </c>
      <c r="L482" s="1">
        <f>SUM(K482,(_xlfn.XLOOKUP(A482,MEDIDAS!A:A,MEDIDAS!B:B,"0",0)*5))</f>
        <v>9.3333333333333339</v>
      </c>
      <c r="M482" s="1" t="str">
        <f>IF(F482&gt;=SUM(L482,_xlfn.XLOOKUP(A482,'ESTOQUE SETEMBRO'!A:A,'ESTOQUE SETEMBRO'!F:F,,0))/2*1.2,"OVER",IF(F482&lt;=SUM(L482,_xlfn.XLOOKUP(A482,'ESTOQUE SETEMBRO'!A:A,'ESTOQUE SETEMBRO'!F:F,,0))/2*1.1,"IDEAL","OUT"))</f>
        <v>OVER</v>
      </c>
      <c r="N482" t="str">
        <f>IF('ESTOQUE SETEMBRO'!$E482&gt;=0,"setembro","sem abastecimento")</f>
        <v>setembro</v>
      </c>
      <c r="O482" s="15">
        <v>45536</v>
      </c>
    </row>
    <row r="483" spans="1:15">
      <c r="A483" s="5" t="s">
        <v>481</v>
      </c>
      <c r="B483" s="6" t="s">
        <v>1186</v>
      </c>
      <c r="C483" s="1">
        <f t="shared" si="14"/>
        <v>21.63</v>
      </c>
      <c r="D483" s="1">
        <v>39.6</v>
      </c>
      <c r="E483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483" s="1">
        <f t="shared" si="15"/>
        <v>237.6</v>
      </c>
      <c r="G483" s="1">
        <v>66</v>
      </c>
      <c r="H483">
        <v>60</v>
      </c>
      <c r="I483" t="s">
        <v>1128</v>
      </c>
      <c r="J483" s="1">
        <f>Tabela1[[#This Row],[ESTOQUE_INICIAL]]*Tabela1[[#This Row],[CUSTO_UNITARIO_M-1]]+Tabela1[[#This Row],[ABASTECIMENTO]]*Tabela1[[#This Row],[CUSTO_UNITARIO_M0]]</f>
        <v>14493.6</v>
      </c>
      <c r="K483" s="1">
        <f>_xlfn.XLOOKUP(A483,MEDIDAS!A:A,MEDIDAS!B:B,"0",0)*5</f>
        <v>6</v>
      </c>
      <c r="L483" s="1">
        <f>SUM(K483,(_xlfn.XLOOKUP(A483,MEDIDAS!A:A,MEDIDAS!B:B,"0",0)*5))</f>
        <v>12</v>
      </c>
      <c r="M483" s="1" t="str">
        <f>IF(F483&gt;=SUM(L483,_xlfn.XLOOKUP(A483,'ESTOQUE SETEMBRO'!A:A,'ESTOQUE SETEMBRO'!F:F,,0))/2*1.2,"OVER",IF(F483&lt;=SUM(L483,_xlfn.XLOOKUP(A483,'ESTOQUE SETEMBRO'!A:A,'ESTOQUE SETEMBRO'!F:F,,0))/2*1.1,"IDEAL","OUT"))</f>
        <v>OVER</v>
      </c>
      <c r="N483" t="str">
        <f>IF('ESTOQUE SETEMBRO'!$E483&gt;=0,"setembro","sem abastecimento")</f>
        <v>setembro</v>
      </c>
      <c r="O483" s="15">
        <v>45536</v>
      </c>
    </row>
    <row r="484" spans="1:15">
      <c r="A484" s="5" t="s">
        <v>482</v>
      </c>
      <c r="B484" s="6" t="s">
        <v>1186</v>
      </c>
      <c r="C484" s="1">
        <f t="shared" si="14"/>
        <v>21.63</v>
      </c>
      <c r="D484" s="1">
        <v>33</v>
      </c>
      <c r="E484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484" s="1">
        <f t="shared" si="15"/>
        <v>198</v>
      </c>
      <c r="G484" s="1">
        <v>66</v>
      </c>
      <c r="H484">
        <v>60</v>
      </c>
      <c r="I484" t="s">
        <v>1128</v>
      </c>
      <c r="J484" s="1">
        <f>Tabela1[[#This Row],[ESTOQUE_INICIAL]]*Tabela1[[#This Row],[CUSTO_UNITARIO_M-1]]+Tabela1[[#This Row],[ABASTECIMENTO]]*Tabela1[[#This Row],[CUSTO_UNITARIO_M0]]</f>
        <v>12078</v>
      </c>
      <c r="K484" s="1">
        <f>_xlfn.XLOOKUP(A484,MEDIDAS!A:A,MEDIDAS!B:B,"0",0)*5</f>
        <v>5</v>
      </c>
      <c r="L484" s="1">
        <f>SUM(K484,(_xlfn.XLOOKUP(A484,MEDIDAS!A:A,MEDIDAS!B:B,"0",0)*5))</f>
        <v>10</v>
      </c>
      <c r="M484" s="1" t="str">
        <f>IF(F484&gt;=SUM(L484,_xlfn.XLOOKUP(A484,'ESTOQUE SETEMBRO'!A:A,'ESTOQUE SETEMBRO'!F:F,,0))/2*1.2,"OVER",IF(F484&lt;=SUM(L484,_xlfn.XLOOKUP(A484,'ESTOQUE SETEMBRO'!A:A,'ESTOQUE SETEMBRO'!F:F,,0))/2*1.1,"IDEAL","OUT"))</f>
        <v>OVER</v>
      </c>
      <c r="N484" t="str">
        <f>IF('ESTOQUE SETEMBRO'!$E484&gt;=0,"setembro","sem abastecimento")</f>
        <v>setembro</v>
      </c>
      <c r="O484" s="15">
        <v>45536</v>
      </c>
    </row>
    <row r="485" spans="1:15">
      <c r="A485" s="5" t="s">
        <v>483</v>
      </c>
      <c r="B485" s="6" t="s">
        <v>1186</v>
      </c>
      <c r="C485" s="1">
        <f t="shared" si="14"/>
        <v>21.63</v>
      </c>
      <c r="D485" s="1">
        <v>23.1</v>
      </c>
      <c r="E485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485" s="1">
        <f t="shared" si="15"/>
        <v>138.6</v>
      </c>
      <c r="G485" s="1">
        <v>66</v>
      </c>
      <c r="H485">
        <v>60</v>
      </c>
      <c r="I485" t="s">
        <v>1128</v>
      </c>
      <c r="J485" s="1">
        <f>Tabela1[[#This Row],[ESTOQUE_INICIAL]]*Tabela1[[#This Row],[CUSTO_UNITARIO_M-1]]+Tabela1[[#This Row],[ABASTECIMENTO]]*Tabela1[[#This Row],[CUSTO_UNITARIO_M0]]</f>
        <v>8454.6</v>
      </c>
      <c r="K485" s="1">
        <f>_xlfn.XLOOKUP(A485,MEDIDAS!A:A,MEDIDAS!B:B,"0",0)*5</f>
        <v>3.5</v>
      </c>
      <c r="L485" s="1">
        <f>SUM(K485,(_xlfn.XLOOKUP(A485,MEDIDAS!A:A,MEDIDAS!B:B,"0",0)*5))</f>
        <v>7</v>
      </c>
      <c r="M485" s="1" t="str">
        <f>IF(F485&gt;=SUM(L485,_xlfn.XLOOKUP(A485,'ESTOQUE SETEMBRO'!A:A,'ESTOQUE SETEMBRO'!F:F,,0))/2*1.2,"OVER",IF(F485&lt;=SUM(L485,_xlfn.XLOOKUP(A485,'ESTOQUE SETEMBRO'!A:A,'ESTOQUE SETEMBRO'!F:F,,0))/2*1.1,"IDEAL","OUT"))</f>
        <v>OVER</v>
      </c>
      <c r="N485" t="str">
        <f>IF('ESTOQUE SETEMBRO'!$E485&gt;=0,"setembro","sem abastecimento")</f>
        <v>setembro</v>
      </c>
      <c r="O485" s="15">
        <v>45536</v>
      </c>
    </row>
    <row r="486" spans="1:15">
      <c r="A486" s="5" t="s">
        <v>485</v>
      </c>
      <c r="B486" s="6" t="s">
        <v>1186</v>
      </c>
      <c r="C486" s="1">
        <f t="shared" si="14"/>
        <v>21.63</v>
      </c>
      <c r="D486" s="1">
        <v>33</v>
      </c>
      <c r="E486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486" s="1">
        <f t="shared" si="15"/>
        <v>198</v>
      </c>
      <c r="G486" s="1">
        <v>66</v>
      </c>
      <c r="H486">
        <v>60</v>
      </c>
      <c r="I486" t="s">
        <v>1128</v>
      </c>
      <c r="J486" s="1">
        <f>Tabela1[[#This Row],[ESTOQUE_INICIAL]]*Tabela1[[#This Row],[CUSTO_UNITARIO_M-1]]+Tabela1[[#This Row],[ABASTECIMENTO]]*Tabela1[[#This Row],[CUSTO_UNITARIO_M0]]</f>
        <v>12078</v>
      </c>
      <c r="K486" s="1">
        <f>_xlfn.XLOOKUP(A486,MEDIDAS!A:A,MEDIDAS!B:B,"0",0)*5</f>
        <v>5</v>
      </c>
      <c r="L486" s="1">
        <f>SUM(K486,(_xlfn.XLOOKUP(A486,MEDIDAS!A:A,MEDIDAS!B:B,"0",0)*5))</f>
        <v>10</v>
      </c>
      <c r="M486" s="1" t="str">
        <f>IF(F486&gt;=SUM(L486,_xlfn.XLOOKUP(A486,'ESTOQUE SETEMBRO'!A:A,'ESTOQUE SETEMBRO'!F:F,,0))/2*1.2,"OVER",IF(F486&lt;=SUM(L486,_xlfn.XLOOKUP(A486,'ESTOQUE SETEMBRO'!A:A,'ESTOQUE SETEMBRO'!F:F,,0))/2*1.1,"IDEAL","OUT"))</f>
        <v>OVER</v>
      </c>
      <c r="N486" t="str">
        <f>IF('ESTOQUE SETEMBRO'!$E486&gt;=0,"setembro","sem abastecimento")</f>
        <v>setembro</v>
      </c>
      <c r="O486" s="15">
        <v>45536</v>
      </c>
    </row>
    <row r="487" spans="1:15">
      <c r="A487" s="5" t="s">
        <v>486</v>
      </c>
      <c r="B487" s="6" t="s">
        <v>1186</v>
      </c>
      <c r="C487" s="1">
        <f t="shared" si="14"/>
        <v>21.63</v>
      </c>
      <c r="D487" s="1">
        <v>15.400000000000002</v>
      </c>
      <c r="E487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487" s="1">
        <f t="shared" si="15"/>
        <v>92.40000000000002</v>
      </c>
      <c r="G487" s="1">
        <v>66</v>
      </c>
      <c r="H487">
        <v>60</v>
      </c>
      <c r="I487" t="s">
        <v>1128</v>
      </c>
      <c r="J487" s="1">
        <f>Tabela1[[#This Row],[ESTOQUE_INICIAL]]*Tabela1[[#This Row],[CUSTO_UNITARIO_M-1]]+Tabela1[[#This Row],[ABASTECIMENTO]]*Tabela1[[#This Row],[CUSTO_UNITARIO_M0]]</f>
        <v>5636.4000000000015</v>
      </c>
      <c r="K487" s="1">
        <f>_xlfn.XLOOKUP(A487,MEDIDAS!A:A,MEDIDAS!B:B,"0",0)*5</f>
        <v>2.3333333333333335</v>
      </c>
      <c r="L487" s="1">
        <f>SUM(K487,(_xlfn.XLOOKUP(A487,MEDIDAS!A:A,MEDIDAS!B:B,"0",0)*5))</f>
        <v>4.666666666666667</v>
      </c>
      <c r="M487" s="1" t="str">
        <f>IF(F487&gt;=SUM(L487,_xlfn.XLOOKUP(A487,'ESTOQUE SETEMBRO'!A:A,'ESTOQUE SETEMBRO'!F:F,,0))/2*1.2,"OVER",IF(F487&lt;=SUM(L487,_xlfn.XLOOKUP(A487,'ESTOQUE SETEMBRO'!A:A,'ESTOQUE SETEMBRO'!F:F,,0))/2*1.1,"IDEAL","OUT"))</f>
        <v>OVER</v>
      </c>
      <c r="N487" t="str">
        <f>IF('ESTOQUE SETEMBRO'!$E487&gt;=0,"setembro","sem abastecimento")</f>
        <v>setembro</v>
      </c>
      <c r="O487" s="15">
        <v>45536</v>
      </c>
    </row>
    <row r="488" spans="1:15">
      <c r="A488" s="5" t="s">
        <v>538</v>
      </c>
      <c r="B488" s="6" t="s">
        <v>1186</v>
      </c>
      <c r="C488" s="1">
        <f t="shared" si="14"/>
        <v>21.63</v>
      </c>
      <c r="D488" s="1">
        <v>0</v>
      </c>
      <c r="E48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488" s="1">
        <f t="shared" si="15"/>
        <v>150</v>
      </c>
      <c r="G488" s="1">
        <v>66</v>
      </c>
      <c r="H488">
        <v>60</v>
      </c>
      <c r="I488" t="s">
        <v>1128</v>
      </c>
      <c r="J488" s="1">
        <f>Tabela1[[#This Row],[ESTOQUE_INICIAL]]*Tabela1[[#This Row],[CUSTO_UNITARIO_M-1]]+Tabela1[[#This Row],[ABASTECIMENTO]]*Tabela1[[#This Row],[CUSTO_UNITARIO_M0]]</f>
        <v>9000</v>
      </c>
      <c r="K488" s="1">
        <f>_xlfn.XLOOKUP(A488,MEDIDAS!A:A,MEDIDAS!B:B,"0",0)*5</f>
        <v>0</v>
      </c>
      <c r="L488" s="1">
        <f>SUM(K488,(_xlfn.XLOOKUP(A488,MEDIDAS!A:A,MEDIDAS!B:B,"0",0)*5))</f>
        <v>0</v>
      </c>
      <c r="M488" s="1" t="str">
        <f>IF(F488&gt;=SUM(L488,_xlfn.XLOOKUP(A488,'ESTOQUE SETEMBRO'!A:A,'ESTOQUE SETEMBRO'!F:F,,0))/2*1.2,"OVER",IF(F488&lt;=SUM(L488,_xlfn.XLOOKUP(A488,'ESTOQUE SETEMBRO'!A:A,'ESTOQUE SETEMBRO'!F:F,,0))/2*1.1,"IDEAL","OUT"))</f>
        <v>OVER</v>
      </c>
      <c r="N488" t="str">
        <f>IF('ESTOQUE SETEMBRO'!$E488&gt;=0,"setembro","sem abastecimento")</f>
        <v>setembro</v>
      </c>
      <c r="O488" s="15">
        <v>45536</v>
      </c>
    </row>
    <row r="489" spans="1:15">
      <c r="A489" s="5" t="s">
        <v>487</v>
      </c>
      <c r="B489" s="6" t="s">
        <v>1186</v>
      </c>
      <c r="C489" s="1">
        <f t="shared" si="14"/>
        <v>21.63</v>
      </c>
      <c r="D489" s="1">
        <v>24.200000000000003</v>
      </c>
      <c r="E489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489" s="1">
        <f t="shared" si="15"/>
        <v>145.20000000000002</v>
      </c>
      <c r="G489" s="1">
        <v>66</v>
      </c>
      <c r="H489">
        <v>60</v>
      </c>
      <c r="I489" t="s">
        <v>1128</v>
      </c>
      <c r="J489" s="1">
        <f>Tabela1[[#This Row],[ESTOQUE_INICIAL]]*Tabela1[[#This Row],[CUSTO_UNITARIO_M-1]]+Tabela1[[#This Row],[ABASTECIMENTO]]*Tabela1[[#This Row],[CUSTO_UNITARIO_M0]]</f>
        <v>8857.2000000000007</v>
      </c>
      <c r="K489" s="1">
        <f>_xlfn.XLOOKUP(A489,MEDIDAS!A:A,MEDIDAS!B:B,"0",0)*5</f>
        <v>3.6666666666666665</v>
      </c>
      <c r="L489" s="1">
        <f>SUM(K489,(_xlfn.XLOOKUP(A489,MEDIDAS!A:A,MEDIDAS!B:B,"0",0)*5))</f>
        <v>7.333333333333333</v>
      </c>
      <c r="M489" s="1" t="str">
        <f>IF(F489&gt;=SUM(L489,_xlfn.XLOOKUP(A489,'ESTOQUE SETEMBRO'!A:A,'ESTOQUE SETEMBRO'!F:F,,0))/2*1.2,"OVER",IF(F489&lt;=SUM(L489,_xlfn.XLOOKUP(A489,'ESTOQUE SETEMBRO'!A:A,'ESTOQUE SETEMBRO'!F:F,,0))/2*1.1,"IDEAL","OUT"))</f>
        <v>OVER</v>
      </c>
      <c r="N489" t="str">
        <f>IF('ESTOQUE SETEMBRO'!$E489&gt;=0,"setembro","sem abastecimento")</f>
        <v>setembro</v>
      </c>
      <c r="O489" s="15">
        <v>45536</v>
      </c>
    </row>
    <row r="490" spans="1:15">
      <c r="A490" s="5" t="s">
        <v>488</v>
      </c>
      <c r="B490" s="6" t="s">
        <v>1186</v>
      </c>
      <c r="C490" s="1">
        <f t="shared" si="14"/>
        <v>21.63</v>
      </c>
      <c r="D490" s="1">
        <v>31.900000000000002</v>
      </c>
      <c r="E490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490" s="1">
        <f t="shared" si="15"/>
        <v>191.4</v>
      </c>
      <c r="G490" s="1">
        <v>66</v>
      </c>
      <c r="H490">
        <v>60</v>
      </c>
      <c r="I490" t="s">
        <v>1128</v>
      </c>
      <c r="J490" s="1">
        <f>Tabela1[[#This Row],[ESTOQUE_INICIAL]]*Tabela1[[#This Row],[CUSTO_UNITARIO_M-1]]+Tabela1[[#This Row],[ABASTECIMENTO]]*Tabela1[[#This Row],[CUSTO_UNITARIO_M0]]</f>
        <v>11675.4</v>
      </c>
      <c r="K490" s="1">
        <f>_xlfn.XLOOKUP(A490,MEDIDAS!A:A,MEDIDAS!B:B,"0",0)*5</f>
        <v>4.833333333333333</v>
      </c>
      <c r="L490" s="1">
        <f>SUM(K490,(_xlfn.XLOOKUP(A490,MEDIDAS!A:A,MEDIDAS!B:B,"0",0)*5))</f>
        <v>9.6666666666666661</v>
      </c>
      <c r="M490" s="1" t="str">
        <f>IF(F490&gt;=SUM(L490,_xlfn.XLOOKUP(A490,'ESTOQUE SETEMBRO'!A:A,'ESTOQUE SETEMBRO'!F:F,,0))/2*1.2,"OVER",IF(F490&lt;=SUM(L490,_xlfn.XLOOKUP(A490,'ESTOQUE SETEMBRO'!A:A,'ESTOQUE SETEMBRO'!F:F,,0))/2*1.1,"IDEAL","OUT"))</f>
        <v>OVER</v>
      </c>
      <c r="N490" t="str">
        <f>IF('ESTOQUE SETEMBRO'!$E490&gt;=0,"setembro","sem abastecimento")</f>
        <v>setembro</v>
      </c>
      <c r="O490" s="15">
        <v>45536</v>
      </c>
    </row>
    <row r="491" spans="1:15">
      <c r="A491" s="5" t="s">
        <v>489</v>
      </c>
      <c r="B491" s="6" t="s">
        <v>1186</v>
      </c>
      <c r="C491" s="1">
        <f t="shared" si="14"/>
        <v>21.63</v>
      </c>
      <c r="D491" s="1">
        <v>28.6</v>
      </c>
      <c r="E491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491" s="1">
        <f t="shared" si="15"/>
        <v>171.6</v>
      </c>
      <c r="G491" s="1">
        <v>66</v>
      </c>
      <c r="H491">
        <v>60</v>
      </c>
      <c r="I491" t="s">
        <v>1128</v>
      </c>
      <c r="J491" s="1">
        <f>Tabela1[[#This Row],[ESTOQUE_INICIAL]]*Tabela1[[#This Row],[CUSTO_UNITARIO_M-1]]+Tabela1[[#This Row],[ABASTECIMENTO]]*Tabela1[[#This Row],[CUSTO_UNITARIO_M0]]</f>
        <v>10467.6</v>
      </c>
      <c r="K491" s="1">
        <f>_xlfn.XLOOKUP(A491,MEDIDAS!A:A,MEDIDAS!B:B,"0",0)*5</f>
        <v>4.3333333333333339</v>
      </c>
      <c r="L491" s="1">
        <f>SUM(K491,(_xlfn.XLOOKUP(A491,MEDIDAS!A:A,MEDIDAS!B:B,"0",0)*5))</f>
        <v>8.6666666666666679</v>
      </c>
      <c r="M491" s="1" t="str">
        <f>IF(F491&gt;=SUM(L491,_xlfn.XLOOKUP(A491,'ESTOQUE SETEMBRO'!A:A,'ESTOQUE SETEMBRO'!F:F,,0))/2*1.2,"OVER",IF(F491&lt;=SUM(L491,_xlfn.XLOOKUP(A491,'ESTOQUE SETEMBRO'!A:A,'ESTOQUE SETEMBRO'!F:F,,0))/2*1.1,"IDEAL","OUT"))</f>
        <v>OVER</v>
      </c>
      <c r="N491" t="str">
        <f>IF('ESTOQUE SETEMBRO'!$E491&gt;=0,"setembro","sem abastecimento")</f>
        <v>setembro</v>
      </c>
      <c r="O491" s="15">
        <v>45536</v>
      </c>
    </row>
    <row r="492" spans="1:15">
      <c r="A492" s="5" t="s">
        <v>490</v>
      </c>
      <c r="B492" s="6" t="s">
        <v>1186</v>
      </c>
      <c r="C492" s="1">
        <f t="shared" si="14"/>
        <v>21.63</v>
      </c>
      <c r="D492" s="1">
        <v>49.500000000000007</v>
      </c>
      <c r="E492" s="1">
        <f>IF(Tabela1[[#This Row],[ESTOQUE_INICIAL]]&gt;=150,Tabela1[[#This Row],[ESTOQUE_INICIAL]]*0,IF(Tabela1[[#This Row],[ESTOQUE_INICIAL]]=0,SUM(Tabela1[[#This Row],[ESTOQUE_INICIAL]],150),Tabela1[[#This Row],[ESTOQUE_INICIAL]]*5))</f>
        <v>247.50000000000003</v>
      </c>
      <c r="F492" s="1">
        <f t="shared" si="15"/>
        <v>297.00000000000006</v>
      </c>
      <c r="G492" s="1">
        <v>66</v>
      </c>
      <c r="H492">
        <v>60</v>
      </c>
      <c r="I492" t="s">
        <v>1128</v>
      </c>
      <c r="J492" s="1">
        <f>Tabela1[[#This Row],[ESTOQUE_INICIAL]]*Tabela1[[#This Row],[CUSTO_UNITARIO_M-1]]+Tabela1[[#This Row],[ABASTECIMENTO]]*Tabela1[[#This Row],[CUSTO_UNITARIO_M0]]</f>
        <v>18117.000000000004</v>
      </c>
      <c r="K492" s="1">
        <f>_xlfn.XLOOKUP(A492,MEDIDAS!A:A,MEDIDAS!B:B,"0",0)*5</f>
        <v>7.5</v>
      </c>
      <c r="L492" s="1">
        <f>SUM(K492,(_xlfn.XLOOKUP(A492,MEDIDAS!A:A,MEDIDAS!B:B,"0",0)*5))</f>
        <v>15</v>
      </c>
      <c r="M492" s="1" t="str">
        <f>IF(F492&gt;=SUM(L492,_xlfn.XLOOKUP(A492,'ESTOQUE SETEMBRO'!A:A,'ESTOQUE SETEMBRO'!F:F,,0))/2*1.2,"OVER",IF(F492&lt;=SUM(L492,_xlfn.XLOOKUP(A492,'ESTOQUE SETEMBRO'!A:A,'ESTOQUE SETEMBRO'!F:F,,0))/2*1.1,"IDEAL","OUT"))</f>
        <v>OVER</v>
      </c>
      <c r="N492" t="str">
        <f>IF('ESTOQUE SETEMBRO'!$E492&gt;=0,"setembro","sem abastecimento")</f>
        <v>setembro</v>
      </c>
      <c r="O492" s="15">
        <v>45536</v>
      </c>
    </row>
    <row r="493" spans="1:15">
      <c r="A493" s="5" t="s">
        <v>491</v>
      </c>
      <c r="B493" s="6" t="s">
        <v>1187</v>
      </c>
      <c r="C493" s="1">
        <f t="shared" si="14"/>
        <v>21.63</v>
      </c>
      <c r="D493" s="1">
        <v>51.7</v>
      </c>
      <c r="E493" s="1">
        <f>IF(Tabela1[[#This Row],[ESTOQUE_INICIAL]]&gt;=150,Tabela1[[#This Row],[ESTOQUE_INICIAL]]*0,IF(Tabela1[[#This Row],[ESTOQUE_INICIAL]]=0,SUM(Tabela1[[#This Row],[ESTOQUE_INICIAL]],150),Tabela1[[#This Row],[ESTOQUE_INICIAL]]*5))</f>
        <v>258.5</v>
      </c>
      <c r="F493" s="1">
        <f t="shared" si="15"/>
        <v>310.2</v>
      </c>
      <c r="G493" s="1">
        <v>66</v>
      </c>
      <c r="H493">
        <v>60</v>
      </c>
      <c r="I493" t="s">
        <v>1128</v>
      </c>
      <c r="J493" s="1">
        <f>Tabela1[[#This Row],[ESTOQUE_INICIAL]]*Tabela1[[#This Row],[CUSTO_UNITARIO_M-1]]+Tabela1[[#This Row],[ABASTECIMENTO]]*Tabela1[[#This Row],[CUSTO_UNITARIO_M0]]</f>
        <v>18922.2</v>
      </c>
      <c r="K493" s="1">
        <f>_xlfn.XLOOKUP(A493,MEDIDAS!A:A,MEDIDAS!B:B,"0",0)*5</f>
        <v>7.833333333333333</v>
      </c>
      <c r="L493" s="1">
        <f>SUM(K493,(_xlfn.XLOOKUP(A493,MEDIDAS!A:A,MEDIDAS!B:B,"0",0)*5))</f>
        <v>15.666666666666666</v>
      </c>
      <c r="M493" s="1" t="str">
        <f>IF(F493&gt;=SUM(L493,_xlfn.XLOOKUP(A493,'ESTOQUE SETEMBRO'!A:A,'ESTOQUE SETEMBRO'!F:F,,0))/2*1.2,"OVER",IF(F493&lt;=SUM(L493,_xlfn.XLOOKUP(A493,'ESTOQUE SETEMBRO'!A:A,'ESTOQUE SETEMBRO'!F:F,,0))/2*1.1,"IDEAL","OUT"))</f>
        <v>OVER</v>
      </c>
      <c r="N493" t="str">
        <f>IF('ESTOQUE SETEMBRO'!$E493&gt;=0,"setembro","sem abastecimento")</f>
        <v>setembro</v>
      </c>
      <c r="O493" s="15">
        <v>45536</v>
      </c>
    </row>
    <row r="494" spans="1:15">
      <c r="A494" s="5" t="s">
        <v>492</v>
      </c>
      <c r="B494" s="6" t="s">
        <v>1187</v>
      </c>
      <c r="C494" s="1">
        <f t="shared" si="14"/>
        <v>21.63</v>
      </c>
      <c r="D494" s="1">
        <v>26.400000000000002</v>
      </c>
      <c r="E494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494" s="1">
        <f t="shared" si="15"/>
        <v>158.4</v>
      </c>
      <c r="G494" s="1">
        <v>66</v>
      </c>
      <c r="H494">
        <v>60</v>
      </c>
      <c r="I494" t="s">
        <v>1128</v>
      </c>
      <c r="J494" s="1">
        <f>Tabela1[[#This Row],[ESTOQUE_INICIAL]]*Tabela1[[#This Row],[CUSTO_UNITARIO_M-1]]+Tabela1[[#This Row],[ABASTECIMENTO]]*Tabela1[[#This Row],[CUSTO_UNITARIO_M0]]</f>
        <v>9662.4</v>
      </c>
      <c r="K494" s="1">
        <f>_xlfn.XLOOKUP(A494,MEDIDAS!A:A,MEDIDAS!B:B,"0",0)*5</f>
        <v>4</v>
      </c>
      <c r="L494" s="1">
        <f>SUM(K494,(_xlfn.XLOOKUP(A494,MEDIDAS!A:A,MEDIDAS!B:B,"0",0)*5))</f>
        <v>8</v>
      </c>
      <c r="M494" s="1" t="str">
        <f>IF(F494&gt;=SUM(L494,_xlfn.XLOOKUP(A494,'ESTOQUE SETEMBRO'!A:A,'ESTOQUE SETEMBRO'!F:F,,0))/2*1.2,"OVER",IF(F494&lt;=SUM(L494,_xlfn.XLOOKUP(A494,'ESTOQUE SETEMBRO'!A:A,'ESTOQUE SETEMBRO'!F:F,,0))/2*1.1,"IDEAL","OUT"))</f>
        <v>OVER</v>
      </c>
      <c r="N494" t="str">
        <f>IF('ESTOQUE SETEMBRO'!$E494&gt;=0,"setembro","sem abastecimento")</f>
        <v>setembro</v>
      </c>
      <c r="O494" s="15">
        <v>45536</v>
      </c>
    </row>
    <row r="495" spans="1:15">
      <c r="A495" s="5" t="s">
        <v>493</v>
      </c>
      <c r="B495" s="6" t="s">
        <v>1187</v>
      </c>
      <c r="C495" s="1">
        <f t="shared" si="14"/>
        <v>21.63</v>
      </c>
      <c r="D495" s="1">
        <v>17.600000000000001</v>
      </c>
      <c r="E495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495" s="1">
        <f t="shared" si="15"/>
        <v>105.6</v>
      </c>
      <c r="G495" s="1">
        <v>66</v>
      </c>
      <c r="H495">
        <v>60</v>
      </c>
      <c r="I495" t="s">
        <v>1128</v>
      </c>
      <c r="J495" s="1">
        <f>Tabela1[[#This Row],[ESTOQUE_INICIAL]]*Tabela1[[#This Row],[CUSTO_UNITARIO_M-1]]+Tabela1[[#This Row],[ABASTECIMENTO]]*Tabela1[[#This Row],[CUSTO_UNITARIO_M0]]</f>
        <v>6441.6</v>
      </c>
      <c r="K495" s="1">
        <f>_xlfn.XLOOKUP(A495,MEDIDAS!A:A,MEDIDAS!B:B,"0",0)*5</f>
        <v>2.6666666666666665</v>
      </c>
      <c r="L495" s="1">
        <f>SUM(K495,(_xlfn.XLOOKUP(A495,MEDIDAS!A:A,MEDIDAS!B:B,"0",0)*5))</f>
        <v>5.333333333333333</v>
      </c>
      <c r="M495" s="1" t="str">
        <f>IF(F495&gt;=SUM(L495,_xlfn.XLOOKUP(A495,'ESTOQUE SETEMBRO'!A:A,'ESTOQUE SETEMBRO'!F:F,,0))/2*1.2,"OVER",IF(F495&lt;=SUM(L495,_xlfn.XLOOKUP(A495,'ESTOQUE SETEMBRO'!A:A,'ESTOQUE SETEMBRO'!F:F,,0))/2*1.1,"IDEAL","OUT"))</f>
        <v>OVER</v>
      </c>
      <c r="N495" t="str">
        <f>IF('ESTOQUE SETEMBRO'!$E495&gt;=0,"setembro","sem abastecimento")</f>
        <v>setembro</v>
      </c>
      <c r="O495" s="15">
        <v>45536</v>
      </c>
    </row>
    <row r="496" spans="1:15">
      <c r="A496" s="5" t="s">
        <v>494</v>
      </c>
      <c r="B496" s="6" t="s">
        <v>1187</v>
      </c>
      <c r="C496" s="1">
        <f t="shared" si="14"/>
        <v>21.63</v>
      </c>
      <c r="D496" s="1">
        <v>29.700000000000003</v>
      </c>
      <c r="E496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496" s="1">
        <f t="shared" si="15"/>
        <v>178.2</v>
      </c>
      <c r="G496" s="1">
        <v>66</v>
      </c>
      <c r="H496">
        <v>60</v>
      </c>
      <c r="I496" t="s">
        <v>1128</v>
      </c>
      <c r="J496" s="1">
        <f>Tabela1[[#This Row],[ESTOQUE_INICIAL]]*Tabela1[[#This Row],[CUSTO_UNITARIO_M-1]]+Tabela1[[#This Row],[ABASTECIMENTO]]*Tabela1[[#This Row],[CUSTO_UNITARIO_M0]]</f>
        <v>10870.2</v>
      </c>
      <c r="K496" s="1">
        <f>_xlfn.XLOOKUP(A496,MEDIDAS!A:A,MEDIDAS!B:B,"0",0)*5</f>
        <v>4.5</v>
      </c>
      <c r="L496" s="1">
        <f>SUM(K496,(_xlfn.XLOOKUP(A496,MEDIDAS!A:A,MEDIDAS!B:B,"0",0)*5))</f>
        <v>9</v>
      </c>
      <c r="M496" s="1" t="str">
        <f>IF(F496&gt;=SUM(L496,_xlfn.XLOOKUP(A496,'ESTOQUE SETEMBRO'!A:A,'ESTOQUE SETEMBRO'!F:F,,0))/2*1.2,"OVER",IF(F496&lt;=SUM(L496,_xlfn.XLOOKUP(A496,'ESTOQUE SETEMBRO'!A:A,'ESTOQUE SETEMBRO'!F:F,,0))/2*1.1,"IDEAL","OUT"))</f>
        <v>OVER</v>
      </c>
      <c r="N496" t="str">
        <f>IF('ESTOQUE SETEMBRO'!$E496&gt;=0,"setembro","sem abastecimento")</f>
        <v>setembro</v>
      </c>
      <c r="O496" s="15">
        <v>45536</v>
      </c>
    </row>
    <row r="497" spans="1:15">
      <c r="A497" s="5" t="s">
        <v>496</v>
      </c>
      <c r="B497" s="6" t="s">
        <v>1187</v>
      </c>
      <c r="C497" s="1">
        <f t="shared" si="14"/>
        <v>21.63</v>
      </c>
      <c r="D497" s="1">
        <v>19.8</v>
      </c>
      <c r="E497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497" s="1">
        <f t="shared" si="15"/>
        <v>118.8</v>
      </c>
      <c r="G497" s="1">
        <v>66</v>
      </c>
      <c r="H497">
        <v>60</v>
      </c>
      <c r="I497" t="s">
        <v>1128</v>
      </c>
      <c r="J497" s="1">
        <f>Tabela1[[#This Row],[ESTOQUE_INICIAL]]*Tabela1[[#This Row],[CUSTO_UNITARIO_M-1]]+Tabela1[[#This Row],[ABASTECIMENTO]]*Tabela1[[#This Row],[CUSTO_UNITARIO_M0]]</f>
        <v>7246.8</v>
      </c>
      <c r="K497" s="1">
        <f>_xlfn.XLOOKUP(A497,MEDIDAS!A:A,MEDIDAS!B:B,"0",0)*5</f>
        <v>3</v>
      </c>
      <c r="L497" s="1">
        <f>SUM(K497,(_xlfn.XLOOKUP(A497,MEDIDAS!A:A,MEDIDAS!B:B,"0",0)*5))</f>
        <v>6</v>
      </c>
      <c r="M497" s="1" t="str">
        <f>IF(F497&gt;=SUM(L497,_xlfn.XLOOKUP(A497,'ESTOQUE SETEMBRO'!A:A,'ESTOQUE SETEMBRO'!F:F,,0))/2*1.2,"OVER",IF(F497&lt;=SUM(L497,_xlfn.XLOOKUP(A497,'ESTOQUE SETEMBRO'!A:A,'ESTOQUE SETEMBRO'!F:F,,0))/2*1.1,"IDEAL","OUT"))</f>
        <v>OVER</v>
      </c>
      <c r="N497" t="str">
        <f>IF('ESTOQUE SETEMBRO'!$E497&gt;=0,"setembro","sem abastecimento")</f>
        <v>setembro</v>
      </c>
      <c r="O497" s="15">
        <v>45536</v>
      </c>
    </row>
    <row r="498" spans="1:15">
      <c r="A498" s="5" t="s">
        <v>549</v>
      </c>
      <c r="B498" s="6" t="s">
        <v>1187</v>
      </c>
      <c r="C498" s="1">
        <f t="shared" si="14"/>
        <v>21.63</v>
      </c>
      <c r="D498" s="1">
        <v>0</v>
      </c>
      <c r="E49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498" s="1">
        <f t="shared" si="15"/>
        <v>150</v>
      </c>
      <c r="G498" s="1">
        <v>66</v>
      </c>
      <c r="H498">
        <v>60</v>
      </c>
      <c r="I498" t="s">
        <v>1128</v>
      </c>
      <c r="J498" s="1">
        <f>Tabela1[[#This Row],[ESTOQUE_INICIAL]]*Tabela1[[#This Row],[CUSTO_UNITARIO_M-1]]+Tabela1[[#This Row],[ABASTECIMENTO]]*Tabela1[[#This Row],[CUSTO_UNITARIO_M0]]</f>
        <v>9000</v>
      </c>
      <c r="K498" s="1">
        <f>_xlfn.XLOOKUP(A498,MEDIDAS!A:A,MEDIDAS!B:B,"0",0)*5</f>
        <v>0</v>
      </c>
      <c r="L498" s="1">
        <f>SUM(K498,(_xlfn.XLOOKUP(A498,MEDIDAS!A:A,MEDIDAS!B:B,"0",0)*5))</f>
        <v>0</v>
      </c>
      <c r="M498" s="1" t="str">
        <f>IF(F498&gt;=SUM(L498,_xlfn.XLOOKUP(A498,'ESTOQUE SETEMBRO'!A:A,'ESTOQUE SETEMBRO'!F:F,,0))/2*1.2,"OVER",IF(F498&lt;=SUM(L498,_xlfn.XLOOKUP(A498,'ESTOQUE SETEMBRO'!A:A,'ESTOQUE SETEMBRO'!F:F,,0))/2*1.1,"IDEAL","OUT"))</f>
        <v>OVER</v>
      </c>
      <c r="N498" t="str">
        <f>IF('ESTOQUE SETEMBRO'!$E498&gt;=0,"setembro","sem abastecimento")</f>
        <v>setembro</v>
      </c>
      <c r="O498" s="15">
        <v>45536</v>
      </c>
    </row>
    <row r="499" spans="1:15">
      <c r="A499" s="5" t="s">
        <v>497</v>
      </c>
      <c r="B499" s="6" t="s">
        <v>1187</v>
      </c>
      <c r="C499" s="1">
        <f t="shared" si="14"/>
        <v>21.63</v>
      </c>
      <c r="D499" s="1">
        <v>19.8</v>
      </c>
      <c r="E499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499" s="1">
        <f t="shared" si="15"/>
        <v>118.8</v>
      </c>
      <c r="G499" s="1">
        <v>66</v>
      </c>
      <c r="H499">
        <v>60</v>
      </c>
      <c r="I499" t="s">
        <v>1128</v>
      </c>
      <c r="J499" s="1">
        <f>Tabela1[[#This Row],[ESTOQUE_INICIAL]]*Tabela1[[#This Row],[CUSTO_UNITARIO_M-1]]+Tabela1[[#This Row],[ABASTECIMENTO]]*Tabela1[[#This Row],[CUSTO_UNITARIO_M0]]</f>
        <v>7246.8</v>
      </c>
      <c r="K499" s="1">
        <f>_xlfn.XLOOKUP(A499,MEDIDAS!A:A,MEDIDAS!B:B,"0",0)*5</f>
        <v>3</v>
      </c>
      <c r="L499" s="1">
        <f>SUM(K499,(_xlfn.XLOOKUP(A499,MEDIDAS!A:A,MEDIDAS!B:B,"0",0)*5))</f>
        <v>6</v>
      </c>
      <c r="M499" s="1" t="str">
        <f>IF(F499&gt;=SUM(L499,_xlfn.XLOOKUP(A499,'ESTOQUE SETEMBRO'!A:A,'ESTOQUE SETEMBRO'!F:F,,0))/2*1.2,"OVER",IF(F499&lt;=SUM(L499,_xlfn.XLOOKUP(A499,'ESTOQUE SETEMBRO'!A:A,'ESTOQUE SETEMBRO'!F:F,,0))/2*1.1,"IDEAL","OUT"))</f>
        <v>OVER</v>
      </c>
      <c r="N499" t="str">
        <f>IF('ESTOQUE SETEMBRO'!$E499&gt;=0,"setembro","sem abastecimento")</f>
        <v>setembro</v>
      </c>
      <c r="O499" s="15">
        <v>45536</v>
      </c>
    </row>
    <row r="500" spans="1:15">
      <c r="A500" s="5" t="s">
        <v>498</v>
      </c>
      <c r="B500" s="6" t="s">
        <v>1187</v>
      </c>
      <c r="C500" s="1">
        <f t="shared" si="14"/>
        <v>21.63</v>
      </c>
      <c r="D500" s="1">
        <v>17.600000000000001</v>
      </c>
      <c r="E500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500" s="1">
        <f t="shared" si="15"/>
        <v>105.6</v>
      </c>
      <c r="G500" s="1">
        <v>66</v>
      </c>
      <c r="H500">
        <v>60</v>
      </c>
      <c r="I500" t="s">
        <v>1128</v>
      </c>
      <c r="J500" s="1">
        <f>Tabela1[[#This Row],[ESTOQUE_INICIAL]]*Tabela1[[#This Row],[CUSTO_UNITARIO_M-1]]+Tabela1[[#This Row],[ABASTECIMENTO]]*Tabela1[[#This Row],[CUSTO_UNITARIO_M0]]</f>
        <v>6441.6</v>
      </c>
      <c r="K500" s="1">
        <f>_xlfn.XLOOKUP(A500,MEDIDAS!A:A,MEDIDAS!B:B,"0",0)*5</f>
        <v>2.6666666666666665</v>
      </c>
      <c r="L500" s="1">
        <f>SUM(K500,(_xlfn.XLOOKUP(A500,MEDIDAS!A:A,MEDIDAS!B:B,"0",0)*5))</f>
        <v>5.333333333333333</v>
      </c>
      <c r="M500" s="1" t="str">
        <f>IF(F500&gt;=SUM(L500,_xlfn.XLOOKUP(A500,'ESTOQUE SETEMBRO'!A:A,'ESTOQUE SETEMBRO'!F:F,,0))/2*1.2,"OVER",IF(F500&lt;=SUM(L500,_xlfn.XLOOKUP(A500,'ESTOQUE SETEMBRO'!A:A,'ESTOQUE SETEMBRO'!F:F,,0))/2*1.1,"IDEAL","OUT"))</f>
        <v>OVER</v>
      </c>
      <c r="N500" t="str">
        <f>IF('ESTOQUE SETEMBRO'!$E500&gt;=0,"setembro","sem abastecimento")</f>
        <v>setembro</v>
      </c>
      <c r="O500" s="15">
        <v>45536</v>
      </c>
    </row>
    <row r="501" spans="1:15">
      <c r="A501" s="5" t="s">
        <v>499</v>
      </c>
      <c r="B501" s="6" t="s">
        <v>1187</v>
      </c>
      <c r="C501" s="1">
        <f t="shared" si="14"/>
        <v>21.63</v>
      </c>
      <c r="D501" s="1">
        <v>22</v>
      </c>
      <c r="E501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501" s="1">
        <f t="shared" si="15"/>
        <v>132</v>
      </c>
      <c r="G501" s="1">
        <v>66</v>
      </c>
      <c r="H501">
        <v>60</v>
      </c>
      <c r="I501" t="s">
        <v>1128</v>
      </c>
      <c r="J501" s="1">
        <f>Tabela1[[#This Row],[ESTOQUE_INICIAL]]*Tabela1[[#This Row],[CUSTO_UNITARIO_M-1]]+Tabela1[[#This Row],[ABASTECIMENTO]]*Tabela1[[#This Row],[CUSTO_UNITARIO_M0]]</f>
        <v>8052</v>
      </c>
      <c r="K501" s="1">
        <f>_xlfn.XLOOKUP(A501,MEDIDAS!A:A,MEDIDAS!B:B,"0",0)*5</f>
        <v>3.333333333333333</v>
      </c>
      <c r="L501" s="1">
        <f>SUM(K501,(_xlfn.XLOOKUP(A501,MEDIDAS!A:A,MEDIDAS!B:B,"0",0)*5))</f>
        <v>6.6666666666666661</v>
      </c>
      <c r="M501" s="1" t="str">
        <f>IF(F501&gt;=SUM(L501,_xlfn.XLOOKUP(A501,'ESTOQUE SETEMBRO'!A:A,'ESTOQUE SETEMBRO'!F:F,,0))/2*1.2,"OVER",IF(F501&lt;=SUM(L501,_xlfn.XLOOKUP(A501,'ESTOQUE SETEMBRO'!A:A,'ESTOQUE SETEMBRO'!F:F,,0))/2*1.1,"IDEAL","OUT"))</f>
        <v>OVER</v>
      </c>
      <c r="N501" t="str">
        <f>IF('ESTOQUE SETEMBRO'!$E501&gt;=0,"setembro","sem abastecimento")</f>
        <v>setembro</v>
      </c>
      <c r="O501" s="15">
        <v>45536</v>
      </c>
    </row>
    <row r="502" spans="1:15">
      <c r="A502" s="5" t="s">
        <v>500</v>
      </c>
      <c r="B502" s="6" t="s">
        <v>1187</v>
      </c>
      <c r="C502" s="1">
        <f t="shared" si="14"/>
        <v>21.63</v>
      </c>
      <c r="D502" s="1">
        <v>16.5</v>
      </c>
      <c r="E502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502" s="1">
        <f t="shared" si="15"/>
        <v>99</v>
      </c>
      <c r="G502" s="1">
        <v>66</v>
      </c>
      <c r="H502">
        <v>60</v>
      </c>
      <c r="I502" t="s">
        <v>1128</v>
      </c>
      <c r="J502" s="1">
        <f>Tabela1[[#This Row],[ESTOQUE_INICIAL]]*Tabela1[[#This Row],[CUSTO_UNITARIO_M-1]]+Tabela1[[#This Row],[ABASTECIMENTO]]*Tabela1[[#This Row],[CUSTO_UNITARIO_M0]]</f>
        <v>6039</v>
      </c>
      <c r="K502" s="1">
        <f>_xlfn.XLOOKUP(A502,MEDIDAS!A:A,MEDIDAS!B:B,"0",0)*5</f>
        <v>2.5</v>
      </c>
      <c r="L502" s="1">
        <f>SUM(K502,(_xlfn.XLOOKUP(A502,MEDIDAS!A:A,MEDIDAS!B:B,"0",0)*5))</f>
        <v>5</v>
      </c>
      <c r="M502" s="1" t="str">
        <f>IF(F502&gt;=SUM(L502,_xlfn.XLOOKUP(A502,'ESTOQUE SETEMBRO'!A:A,'ESTOQUE SETEMBRO'!F:F,,0))/2*1.2,"OVER",IF(F502&lt;=SUM(L502,_xlfn.XLOOKUP(A502,'ESTOQUE SETEMBRO'!A:A,'ESTOQUE SETEMBRO'!F:F,,0))/2*1.1,"IDEAL","OUT"))</f>
        <v>OVER</v>
      </c>
      <c r="N502" t="str">
        <f>IF('ESTOQUE SETEMBRO'!$E502&gt;=0,"setembro","sem abastecimento")</f>
        <v>setembro</v>
      </c>
      <c r="O502" s="15">
        <v>45536</v>
      </c>
    </row>
    <row r="503" spans="1:15">
      <c r="A503" s="5" t="s">
        <v>501</v>
      </c>
      <c r="B503" s="6" t="s">
        <v>1188</v>
      </c>
      <c r="C503" s="1">
        <f t="shared" si="14"/>
        <v>21.63</v>
      </c>
      <c r="D503" s="1">
        <v>35.200000000000003</v>
      </c>
      <c r="E503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503" s="1">
        <f t="shared" si="15"/>
        <v>211.2</v>
      </c>
      <c r="G503" s="1">
        <v>26.400000000000002</v>
      </c>
      <c r="H503">
        <v>24</v>
      </c>
      <c r="I503" t="s">
        <v>1128</v>
      </c>
      <c r="J503" s="1">
        <f>Tabela1[[#This Row],[ESTOQUE_INICIAL]]*Tabela1[[#This Row],[CUSTO_UNITARIO_M-1]]+Tabela1[[#This Row],[ABASTECIMENTO]]*Tabela1[[#This Row],[CUSTO_UNITARIO_M0]]</f>
        <v>5153.2800000000007</v>
      </c>
      <c r="K503" s="1">
        <f>_xlfn.XLOOKUP(A503,MEDIDAS!A:A,MEDIDAS!B:B,"0",0)*5</f>
        <v>5.333333333333333</v>
      </c>
      <c r="L503" s="1">
        <f>SUM(K503,(_xlfn.XLOOKUP(A503,MEDIDAS!A:A,MEDIDAS!B:B,"0",0)*5))</f>
        <v>10.666666666666666</v>
      </c>
      <c r="M503" s="1" t="str">
        <f>IF(F503&gt;=SUM(L503,_xlfn.XLOOKUP(A503,'ESTOQUE SETEMBRO'!A:A,'ESTOQUE SETEMBRO'!F:F,,0))/2*1.2,"OVER",IF(F503&lt;=SUM(L503,_xlfn.XLOOKUP(A503,'ESTOQUE SETEMBRO'!A:A,'ESTOQUE SETEMBRO'!F:F,,0))/2*1.1,"IDEAL","OUT"))</f>
        <v>OVER</v>
      </c>
      <c r="N503" t="str">
        <f>IF('ESTOQUE SETEMBRO'!$E503&gt;=0,"setembro","sem abastecimento")</f>
        <v>setembro</v>
      </c>
      <c r="O503" s="15">
        <v>45536</v>
      </c>
    </row>
    <row r="504" spans="1:15">
      <c r="A504" s="5" t="s">
        <v>502</v>
      </c>
      <c r="B504" s="6" t="s">
        <v>1188</v>
      </c>
      <c r="C504" s="1">
        <f t="shared" si="14"/>
        <v>21.63</v>
      </c>
      <c r="D504" s="1">
        <v>14.3</v>
      </c>
      <c r="E504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504" s="1">
        <f t="shared" si="15"/>
        <v>85.8</v>
      </c>
      <c r="G504" s="1">
        <v>26.400000000000002</v>
      </c>
      <c r="H504">
        <v>24</v>
      </c>
      <c r="I504" t="s">
        <v>1128</v>
      </c>
      <c r="J504" s="1">
        <f>Tabela1[[#This Row],[ESTOQUE_INICIAL]]*Tabela1[[#This Row],[CUSTO_UNITARIO_M-1]]+Tabela1[[#This Row],[ABASTECIMENTO]]*Tabela1[[#This Row],[CUSTO_UNITARIO_M0]]</f>
        <v>2093.52</v>
      </c>
      <c r="K504" s="1">
        <f>_xlfn.XLOOKUP(A504,MEDIDAS!A:A,MEDIDAS!B:B,"0",0)*5</f>
        <v>2.166666666666667</v>
      </c>
      <c r="L504" s="1">
        <f>SUM(K504,(_xlfn.XLOOKUP(A504,MEDIDAS!A:A,MEDIDAS!B:B,"0",0)*5))</f>
        <v>4.3333333333333339</v>
      </c>
      <c r="M504" s="1" t="str">
        <f>IF(F504&gt;=SUM(L504,_xlfn.XLOOKUP(A504,'ESTOQUE SETEMBRO'!A:A,'ESTOQUE SETEMBRO'!F:F,,0))/2*1.2,"OVER",IF(F504&lt;=SUM(L504,_xlfn.XLOOKUP(A504,'ESTOQUE SETEMBRO'!A:A,'ESTOQUE SETEMBRO'!F:F,,0))/2*1.1,"IDEAL","OUT"))</f>
        <v>OVER</v>
      </c>
      <c r="N504" t="str">
        <f>IF('ESTOQUE SETEMBRO'!$E504&gt;=0,"setembro","sem abastecimento")</f>
        <v>setembro</v>
      </c>
      <c r="O504" s="15">
        <v>45536</v>
      </c>
    </row>
    <row r="505" spans="1:15">
      <c r="A505" s="5" t="s">
        <v>503</v>
      </c>
      <c r="B505" s="6" t="s">
        <v>1188</v>
      </c>
      <c r="C505" s="1">
        <f t="shared" si="14"/>
        <v>21.63</v>
      </c>
      <c r="D505" s="1">
        <v>13.200000000000001</v>
      </c>
      <c r="E505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505" s="1">
        <f t="shared" si="15"/>
        <v>79.2</v>
      </c>
      <c r="G505" s="1">
        <v>26.400000000000002</v>
      </c>
      <c r="H505">
        <v>24</v>
      </c>
      <c r="I505" t="s">
        <v>1128</v>
      </c>
      <c r="J505" s="1">
        <f>Tabela1[[#This Row],[ESTOQUE_INICIAL]]*Tabela1[[#This Row],[CUSTO_UNITARIO_M-1]]+Tabela1[[#This Row],[ABASTECIMENTO]]*Tabela1[[#This Row],[CUSTO_UNITARIO_M0]]</f>
        <v>1932.48</v>
      </c>
      <c r="K505" s="1">
        <f>_xlfn.XLOOKUP(A505,MEDIDAS!A:A,MEDIDAS!B:B,"0",0)*5</f>
        <v>2</v>
      </c>
      <c r="L505" s="1">
        <f>SUM(K505,(_xlfn.XLOOKUP(A505,MEDIDAS!A:A,MEDIDAS!B:B,"0",0)*5))</f>
        <v>4</v>
      </c>
      <c r="M505" s="1" t="str">
        <f>IF(F505&gt;=SUM(L505,_xlfn.XLOOKUP(A505,'ESTOQUE SETEMBRO'!A:A,'ESTOQUE SETEMBRO'!F:F,,0))/2*1.2,"OVER",IF(F505&lt;=SUM(L505,_xlfn.XLOOKUP(A505,'ESTOQUE SETEMBRO'!A:A,'ESTOQUE SETEMBRO'!F:F,,0))/2*1.1,"IDEAL","OUT"))</f>
        <v>OVER</v>
      </c>
      <c r="N505" t="str">
        <f>IF('ESTOQUE SETEMBRO'!$E505&gt;=0,"setembro","sem abastecimento")</f>
        <v>setembro</v>
      </c>
      <c r="O505" s="15">
        <v>45536</v>
      </c>
    </row>
    <row r="506" spans="1:15">
      <c r="A506" s="5" t="s">
        <v>504</v>
      </c>
      <c r="B506" s="6" t="s">
        <v>1188</v>
      </c>
      <c r="C506" s="1">
        <f t="shared" si="14"/>
        <v>21.63</v>
      </c>
      <c r="D506" s="1">
        <v>17.600000000000001</v>
      </c>
      <c r="E506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506" s="1">
        <f t="shared" si="15"/>
        <v>105.6</v>
      </c>
      <c r="G506" s="1">
        <v>26.400000000000002</v>
      </c>
      <c r="H506">
        <v>24</v>
      </c>
      <c r="I506" t="s">
        <v>1128</v>
      </c>
      <c r="J506" s="1">
        <f>Tabela1[[#This Row],[ESTOQUE_INICIAL]]*Tabela1[[#This Row],[CUSTO_UNITARIO_M-1]]+Tabela1[[#This Row],[ABASTECIMENTO]]*Tabela1[[#This Row],[CUSTO_UNITARIO_M0]]</f>
        <v>2576.6400000000003</v>
      </c>
      <c r="K506" s="1">
        <f>_xlfn.XLOOKUP(A506,MEDIDAS!A:A,MEDIDAS!B:B,"0",0)*5</f>
        <v>2.6666666666666665</v>
      </c>
      <c r="L506" s="1">
        <f>SUM(K506,(_xlfn.XLOOKUP(A506,MEDIDAS!A:A,MEDIDAS!B:B,"0",0)*5))</f>
        <v>5.333333333333333</v>
      </c>
      <c r="M506" s="1" t="str">
        <f>IF(F506&gt;=SUM(L506,_xlfn.XLOOKUP(A506,'ESTOQUE SETEMBRO'!A:A,'ESTOQUE SETEMBRO'!F:F,,0))/2*1.2,"OVER",IF(F506&lt;=SUM(L506,_xlfn.XLOOKUP(A506,'ESTOQUE SETEMBRO'!A:A,'ESTOQUE SETEMBRO'!F:F,,0))/2*1.1,"IDEAL","OUT"))</f>
        <v>OVER</v>
      </c>
      <c r="N506" t="str">
        <f>IF('ESTOQUE SETEMBRO'!$E506&gt;=0,"setembro","sem abastecimento")</f>
        <v>setembro</v>
      </c>
      <c r="O506" s="15">
        <v>45536</v>
      </c>
    </row>
    <row r="507" spans="1:15">
      <c r="A507" s="5" t="s">
        <v>505</v>
      </c>
      <c r="B507" s="6" t="s">
        <v>1188</v>
      </c>
      <c r="C507" s="1">
        <f t="shared" si="14"/>
        <v>21.63</v>
      </c>
      <c r="D507" s="1">
        <v>33</v>
      </c>
      <c r="E507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507" s="1">
        <f t="shared" si="15"/>
        <v>198</v>
      </c>
      <c r="G507" s="1">
        <v>26.400000000000002</v>
      </c>
      <c r="H507">
        <v>24</v>
      </c>
      <c r="I507" t="s">
        <v>1128</v>
      </c>
      <c r="J507" s="1">
        <f>Tabela1[[#This Row],[ESTOQUE_INICIAL]]*Tabela1[[#This Row],[CUSTO_UNITARIO_M-1]]+Tabela1[[#This Row],[ABASTECIMENTO]]*Tabela1[[#This Row],[CUSTO_UNITARIO_M0]]</f>
        <v>4831.2</v>
      </c>
      <c r="K507" s="1">
        <f>_xlfn.XLOOKUP(A507,MEDIDAS!A:A,MEDIDAS!B:B,"0",0)*5</f>
        <v>5</v>
      </c>
      <c r="L507" s="1">
        <f>SUM(K507,(_xlfn.XLOOKUP(A507,MEDIDAS!A:A,MEDIDAS!B:B,"0",0)*5))</f>
        <v>10</v>
      </c>
      <c r="M507" s="1" t="str">
        <f>IF(F507&gt;=SUM(L507,_xlfn.XLOOKUP(A507,'ESTOQUE SETEMBRO'!A:A,'ESTOQUE SETEMBRO'!F:F,,0))/2*1.2,"OVER",IF(F507&lt;=SUM(L507,_xlfn.XLOOKUP(A507,'ESTOQUE SETEMBRO'!A:A,'ESTOQUE SETEMBRO'!F:F,,0))/2*1.1,"IDEAL","OUT"))</f>
        <v>OVER</v>
      </c>
      <c r="N507" t="str">
        <f>IF('ESTOQUE SETEMBRO'!$E507&gt;=0,"setembro","sem abastecimento")</f>
        <v>setembro</v>
      </c>
      <c r="O507" s="15">
        <v>45536</v>
      </c>
    </row>
    <row r="508" spans="1:15">
      <c r="A508" s="5" t="s">
        <v>560</v>
      </c>
      <c r="B508" s="6" t="s">
        <v>1188</v>
      </c>
      <c r="C508" s="1">
        <f t="shared" si="14"/>
        <v>21.63</v>
      </c>
      <c r="D508" s="1">
        <v>0</v>
      </c>
      <c r="E50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508" s="1">
        <f t="shared" si="15"/>
        <v>150</v>
      </c>
      <c r="G508" s="1">
        <v>26.400000000000002</v>
      </c>
      <c r="H508">
        <v>24</v>
      </c>
      <c r="I508" t="s">
        <v>1128</v>
      </c>
      <c r="J508" s="1">
        <f>Tabela1[[#This Row],[ESTOQUE_INICIAL]]*Tabela1[[#This Row],[CUSTO_UNITARIO_M-1]]+Tabela1[[#This Row],[ABASTECIMENTO]]*Tabela1[[#This Row],[CUSTO_UNITARIO_M0]]</f>
        <v>3600</v>
      </c>
      <c r="K508" s="1">
        <f>_xlfn.XLOOKUP(A508,MEDIDAS!A:A,MEDIDAS!B:B,"0",0)*5</f>
        <v>0</v>
      </c>
      <c r="L508" s="1">
        <f>SUM(K508,(_xlfn.XLOOKUP(A508,MEDIDAS!A:A,MEDIDAS!B:B,"0",0)*5))</f>
        <v>0</v>
      </c>
      <c r="M508" s="1" t="str">
        <f>IF(F508&gt;=SUM(L508,_xlfn.XLOOKUP(A508,'ESTOQUE SETEMBRO'!A:A,'ESTOQUE SETEMBRO'!F:F,,0))/2*1.2,"OVER",IF(F508&lt;=SUM(L508,_xlfn.XLOOKUP(A508,'ESTOQUE SETEMBRO'!A:A,'ESTOQUE SETEMBRO'!F:F,,0))/2*1.1,"IDEAL","OUT"))</f>
        <v>OVER</v>
      </c>
      <c r="N508" t="str">
        <f>IF('ESTOQUE SETEMBRO'!$E508&gt;=0,"setembro","sem abastecimento")</f>
        <v>setembro</v>
      </c>
      <c r="O508" s="15">
        <v>45536</v>
      </c>
    </row>
    <row r="509" spans="1:15">
      <c r="A509" s="5" t="s">
        <v>507</v>
      </c>
      <c r="B509" s="6" t="s">
        <v>1188</v>
      </c>
      <c r="C509" s="1">
        <f t="shared" si="14"/>
        <v>21.63</v>
      </c>
      <c r="D509" s="1">
        <v>29.700000000000003</v>
      </c>
      <c r="E509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509" s="1">
        <f t="shared" si="15"/>
        <v>178.2</v>
      </c>
      <c r="G509" s="1">
        <v>26.400000000000002</v>
      </c>
      <c r="H509">
        <v>24</v>
      </c>
      <c r="I509" t="s">
        <v>1128</v>
      </c>
      <c r="J509" s="1">
        <f>Tabela1[[#This Row],[ESTOQUE_INICIAL]]*Tabela1[[#This Row],[CUSTO_UNITARIO_M-1]]+Tabela1[[#This Row],[ABASTECIMENTO]]*Tabela1[[#This Row],[CUSTO_UNITARIO_M0]]</f>
        <v>4348.08</v>
      </c>
      <c r="K509" s="1">
        <f>_xlfn.XLOOKUP(A509,MEDIDAS!A:A,MEDIDAS!B:B,"0",0)*5</f>
        <v>4.5</v>
      </c>
      <c r="L509" s="1">
        <f>SUM(K509,(_xlfn.XLOOKUP(A509,MEDIDAS!A:A,MEDIDAS!B:B,"0",0)*5))</f>
        <v>9</v>
      </c>
      <c r="M509" s="1" t="str">
        <f>IF(F509&gt;=SUM(L509,_xlfn.XLOOKUP(A509,'ESTOQUE SETEMBRO'!A:A,'ESTOQUE SETEMBRO'!F:F,,0))/2*1.2,"OVER",IF(F509&lt;=SUM(L509,_xlfn.XLOOKUP(A509,'ESTOQUE SETEMBRO'!A:A,'ESTOQUE SETEMBRO'!F:F,,0))/2*1.1,"IDEAL","OUT"))</f>
        <v>OVER</v>
      </c>
      <c r="N509" t="str">
        <f>IF('ESTOQUE SETEMBRO'!$E509&gt;=0,"setembro","sem abastecimento")</f>
        <v>setembro</v>
      </c>
      <c r="O509" s="15">
        <v>45536</v>
      </c>
    </row>
    <row r="510" spans="1:15">
      <c r="A510" s="5" t="s">
        <v>508</v>
      </c>
      <c r="B510" s="6" t="s">
        <v>1188</v>
      </c>
      <c r="C510" s="1">
        <f t="shared" si="14"/>
        <v>21.63</v>
      </c>
      <c r="D510" s="1">
        <v>18.700000000000003</v>
      </c>
      <c r="E510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510" s="1">
        <f t="shared" si="15"/>
        <v>112.20000000000002</v>
      </c>
      <c r="G510" s="1">
        <v>26.400000000000002</v>
      </c>
      <c r="H510">
        <v>24</v>
      </c>
      <c r="I510" t="s">
        <v>1128</v>
      </c>
      <c r="J510" s="1">
        <f>Tabela1[[#This Row],[ESTOQUE_INICIAL]]*Tabela1[[#This Row],[CUSTO_UNITARIO_M-1]]+Tabela1[[#This Row],[ABASTECIMENTO]]*Tabela1[[#This Row],[CUSTO_UNITARIO_M0]]</f>
        <v>2737.6800000000007</v>
      </c>
      <c r="K510" s="1">
        <f>_xlfn.XLOOKUP(A510,MEDIDAS!A:A,MEDIDAS!B:B,"0",0)*5</f>
        <v>2.833333333333333</v>
      </c>
      <c r="L510" s="1">
        <f>SUM(K510,(_xlfn.XLOOKUP(A510,MEDIDAS!A:A,MEDIDAS!B:B,"0",0)*5))</f>
        <v>5.6666666666666661</v>
      </c>
      <c r="M510" s="1" t="str">
        <f>IF(F510&gt;=SUM(L510,_xlfn.XLOOKUP(A510,'ESTOQUE SETEMBRO'!A:A,'ESTOQUE SETEMBRO'!F:F,,0))/2*1.2,"OVER",IF(F510&lt;=SUM(L510,_xlfn.XLOOKUP(A510,'ESTOQUE SETEMBRO'!A:A,'ESTOQUE SETEMBRO'!F:F,,0))/2*1.1,"IDEAL","OUT"))</f>
        <v>OVER</v>
      </c>
      <c r="N510" t="str">
        <f>IF('ESTOQUE SETEMBRO'!$E510&gt;=0,"setembro","sem abastecimento")</f>
        <v>setembro</v>
      </c>
      <c r="O510" s="15">
        <v>45536</v>
      </c>
    </row>
    <row r="511" spans="1:15">
      <c r="A511" s="5" t="s">
        <v>509</v>
      </c>
      <c r="B511" s="6" t="s">
        <v>1188</v>
      </c>
      <c r="C511" s="1">
        <f t="shared" si="14"/>
        <v>21.63</v>
      </c>
      <c r="D511" s="1">
        <v>17.600000000000001</v>
      </c>
      <c r="E511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511" s="1">
        <f t="shared" si="15"/>
        <v>105.6</v>
      </c>
      <c r="G511" s="1">
        <v>26.400000000000002</v>
      </c>
      <c r="H511">
        <v>24</v>
      </c>
      <c r="I511" t="s">
        <v>1128</v>
      </c>
      <c r="J511" s="1">
        <f>Tabela1[[#This Row],[ESTOQUE_INICIAL]]*Tabela1[[#This Row],[CUSTO_UNITARIO_M-1]]+Tabela1[[#This Row],[ABASTECIMENTO]]*Tabela1[[#This Row],[CUSTO_UNITARIO_M0]]</f>
        <v>2576.6400000000003</v>
      </c>
      <c r="K511" s="1">
        <f>_xlfn.XLOOKUP(A511,MEDIDAS!A:A,MEDIDAS!B:B,"0",0)*5</f>
        <v>2.6666666666666665</v>
      </c>
      <c r="L511" s="1">
        <f>SUM(K511,(_xlfn.XLOOKUP(A511,MEDIDAS!A:A,MEDIDAS!B:B,"0",0)*5))</f>
        <v>5.333333333333333</v>
      </c>
      <c r="M511" s="1" t="str">
        <f>IF(F511&gt;=SUM(L511,_xlfn.XLOOKUP(A511,'ESTOQUE SETEMBRO'!A:A,'ESTOQUE SETEMBRO'!F:F,,0))/2*1.2,"OVER",IF(F511&lt;=SUM(L511,_xlfn.XLOOKUP(A511,'ESTOQUE SETEMBRO'!A:A,'ESTOQUE SETEMBRO'!F:F,,0))/2*1.1,"IDEAL","OUT"))</f>
        <v>OVER</v>
      </c>
      <c r="N511" t="str">
        <f>IF('ESTOQUE SETEMBRO'!$E511&gt;=0,"setembro","sem abastecimento")</f>
        <v>setembro</v>
      </c>
      <c r="O511" s="15">
        <v>45536</v>
      </c>
    </row>
    <row r="512" spans="1:15">
      <c r="A512" s="5" t="s">
        <v>510</v>
      </c>
      <c r="B512" s="6" t="s">
        <v>1188</v>
      </c>
      <c r="C512" s="1">
        <f t="shared" si="14"/>
        <v>21.63</v>
      </c>
      <c r="D512" s="1">
        <v>30.800000000000004</v>
      </c>
      <c r="E512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512" s="1">
        <f t="shared" si="15"/>
        <v>184.80000000000004</v>
      </c>
      <c r="G512" s="1">
        <v>26.400000000000002</v>
      </c>
      <c r="H512">
        <v>24</v>
      </c>
      <c r="I512" t="s">
        <v>1128</v>
      </c>
      <c r="J512" s="1">
        <f>Tabela1[[#This Row],[ESTOQUE_INICIAL]]*Tabela1[[#This Row],[CUSTO_UNITARIO_M-1]]+Tabela1[[#This Row],[ABASTECIMENTO]]*Tabela1[[#This Row],[CUSTO_UNITARIO_M0]]</f>
        <v>4509.1200000000008</v>
      </c>
      <c r="K512" s="1">
        <f>_xlfn.XLOOKUP(A512,MEDIDAS!A:A,MEDIDAS!B:B,"0",0)*5</f>
        <v>4.666666666666667</v>
      </c>
      <c r="L512" s="1">
        <f>SUM(K512,(_xlfn.XLOOKUP(A512,MEDIDAS!A:A,MEDIDAS!B:B,"0",0)*5))</f>
        <v>9.3333333333333339</v>
      </c>
      <c r="M512" s="1" t="str">
        <f>IF(F512&gt;=SUM(L512,_xlfn.XLOOKUP(A512,'ESTOQUE SETEMBRO'!A:A,'ESTOQUE SETEMBRO'!F:F,,0))/2*1.2,"OVER",IF(F512&lt;=SUM(L512,_xlfn.XLOOKUP(A512,'ESTOQUE SETEMBRO'!A:A,'ESTOQUE SETEMBRO'!F:F,,0))/2*1.1,"IDEAL","OUT"))</f>
        <v>OVER</v>
      </c>
      <c r="N512" t="str">
        <f>IF('ESTOQUE SETEMBRO'!$E512&gt;=0,"setembro","sem abastecimento")</f>
        <v>setembro</v>
      </c>
      <c r="O512" s="15">
        <v>45536</v>
      </c>
    </row>
    <row r="513" spans="1:15">
      <c r="A513" s="5" t="s">
        <v>511</v>
      </c>
      <c r="B513" s="6" t="s">
        <v>1189</v>
      </c>
      <c r="C513" s="1">
        <f t="shared" si="14"/>
        <v>21.63</v>
      </c>
      <c r="D513" s="1">
        <v>19.8</v>
      </c>
      <c r="E513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513" s="1">
        <f t="shared" si="15"/>
        <v>118.8</v>
      </c>
      <c r="G513" s="1">
        <v>26.400000000000002</v>
      </c>
      <c r="H513">
        <v>24</v>
      </c>
      <c r="I513" t="s">
        <v>1128</v>
      </c>
      <c r="J513" s="1">
        <f>Tabela1[[#This Row],[ESTOQUE_INICIAL]]*Tabela1[[#This Row],[CUSTO_UNITARIO_M-1]]+Tabela1[[#This Row],[ABASTECIMENTO]]*Tabela1[[#This Row],[CUSTO_UNITARIO_M0]]</f>
        <v>2898.7200000000003</v>
      </c>
      <c r="K513" s="1">
        <f>_xlfn.XLOOKUP(A513,MEDIDAS!A:A,MEDIDAS!B:B,"0",0)*5</f>
        <v>3</v>
      </c>
      <c r="L513" s="1">
        <f>SUM(K513,(_xlfn.XLOOKUP(A513,MEDIDAS!A:A,MEDIDAS!B:B,"0",0)*5))</f>
        <v>6</v>
      </c>
      <c r="M513" s="1" t="str">
        <f>IF(F513&gt;=SUM(L513,_xlfn.XLOOKUP(A513,'ESTOQUE SETEMBRO'!A:A,'ESTOQUE SETEMBRO'!F:F,,0))/2*1.2,"OVER",IF(F513&lt;=SUM(L513,_xlfn.XLOOKUP(A513,'ESTOQUE SETEMBRO'!A:A,'ESTOQUE SETEMBRO'!F:F,,0))/2*1.1,"IDEAL","OUT"))</f>
        <v>OVER</v>
      </c>
      <c r="N513" t="str">
        <f>IF('ESTOQUE SETEMBRO'!$E513&gt;=0,"setembro","sem abastecimento")</f>
        <v>setembro</v>
      </c>
      <c r="O513" s="15">
        <v>45536</v>
      </c>
    </row>
    <row r="514" spans="1:15">
      <c r="A514" s="5" t="s">
        <v>512</v>
      </c>
      <c r="B514" s="6" t="s">
        <v>1189</v>
      </c>
      <c r="C514" s="1">
        <f t="shared" si="14"/>
        <v>21.63</v>
      </c>
      <c r="D514" s="1">
        <v>18.700000000000003</v>
      </c>
      <c r="E514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514" s="1">
        <f t="shared" si="15"/>
        <v>112.20000000000002</v>
      </c>
      <c r="G514" s="1">
        <v>26.400000000000002</v>
      </c>
      <c r="H514">
        <v>24</v>
      </c>
      <c r="I514" t="s">
        <v>1128</v>
      </c>
      <c r="J514" s="1">
        <f>Tabela1[[#This Row],[ESTOQUE_INICIAL]]*Tabela1[[#This Row],[CUSTO_UNITARIO_M-1]]+Tabela1[[#This Row],[ABASTECIMENTO]]*Tabela1[[#This Row],[CUSTO_UNITARIO_M0]]</f>
        <v>2737.6800000000007</v>
      </c>
      <c r="K514" s="1">
        <f>_xlfn.XLOOKUP(A514,MEDIDAS!A:A,MEDIDAS!B:B,"0",0)*5</f>
        <v>2.833333333333333</v>
      </c>
      <c r="L514" s="1">
        <f>SUM(K514,(_xlfn.XLOOKUP(A514,MEDIDAS!A:A,MEDIDAS!B:B,"0",0)*5))</f>
        <v>5.6666666666666661</v>
      </c>
      <c r="M514" s="1" t="str">
        <f>IF(F514&gt;=SUM(L514,_xlfn.XLOOKUP(A514,'ESTOQUE SETEMBRO'!A:A,'ESTOQUE SETEMBRO'!F:F,,0))/2*1.2,"OVER",IF(F514&lt;=SUM(L514,_xlfn.XLOOKUP(A514,'ESTOQUE SETEMBRO'!A:A,'ESTOQUE SETEMBRO'!F:F,,0))/2*1.1,"IDEAL","OUT"))</f>
        <v>OVER</v>
      </c>
      <c r="N514" t="str">
        <f>IF('ESTOQUE SETEMBRO'!$E514&gt;=0,"setembro","sem abastecimento")</f>
        <v>setembro</v>
      </c>
      <c r="O514" s="15">
        <v>45536</v>
      </c>
    </row>
    <row r="515" spans="1:15">
      <c r="A515" s="5" t="s">
        <v>513</v>
      </c>
      <c r="B515" s="6" t="s">
        <v>1189</v>
      </c>
      <c r="C515" s="1">
        <f t="shared" ref="C515:C578" si="16">3.09*1*7</f>
        <v>21.63</v>
      </c>
      <c r="D515" s="1">
        <v>17.600000000000001</v>
      </c>
      <c r="E515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515" s="1">
        <f t="shared" ref="F515:F578" si="17">SUM(E515,D515)</f>
        <v>105.6</v>
      </c>
      <c r="G515" s="1">
        <v>26.400000000000002</v>
      </c>
      <c r="H515">
        <v>24</v>
      </c>
      <c r="I515" t="s">
        <v>1128</v>
      </c>
      <c r="J515" s="1">
        <f>Tabela1[[#This Row],[ESTOQUE_INICIAL]]*Tabela1[[#This Row],[CUSTO_UNITARIO_M-1]]+Tabela1[[#This Row],[ABASTECIMENTO]]*Tabela1[[#This Row],[CUSTO_UNITARIO_M0]]</f>
        <v>2576.6400000000003</v>
      </c>
      <c r="K515" s="1">
        <f>_xlfn.XLOOKUP(A515,MEDIDAS!A:A,MEDIDAS!B:B,"0",0)*5</f>
        <v>2.6666666666666665</v>
      </c>
      <c r="L515" s="1">
        <f>SUM(K515,(_xlfn.XLOOKUP(A515,MEDIDAS!A:A,MEDIDAS!B:B,"0",0)*5))</f>
        <v>5.333333333333333</v>
      </c>
      <c r="M515" s="1" t="str">
        <f>IF(F515&gt;=SUM(L515,_xlfn.XLOOKUP(A515,'ESTOQUE SETEMBRO'!A:A,'ESTOQUE SETEMBRO'!F:F,,0))/2*1.2,"OVER",IF(F515&lt;=SUM(L515,_xlfn.XLOOKUP(A515,'ESTOQUE SETEMBRO'!A:A,'ESTOQUE SETEMBRO'!F:F,,0))/2*1.1,"IDEAL","OUT"))</f>
        <v>OVER</v>
      </c>
      <c r="N515" t="str">
        <f>IF('ESTOQUE SETEMBRO'!$E515&gt;=0,"setembro","sem abastecimento")</f>
        <v>setembro</v>
      </c>
      <c r="O515" s="15">
        <v>45536</v>
      </c>
    </row>
    <row r="516" spans="1:15">
      <c r="A516" s="5" t="s">
        <v>514</v>
      </c>
      <c r="B516" s="6" t="s">
        <v>1189</v>
      </c>
      <c r="C516" s="1">
        <f t="shared" si="16"/>
        <v>21.63</v>
      </c>
      <c r="D516" s="1">
        <v>31.900000000000002</v>
      </c>
      <c r="E516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516" s="1">
        <f t="shared" si="17"/>
        <v>191.4</v>
      </c>
      <c r="G516" s="1">
        <v>26.400000000000002</v>
      </c>
      <c r="H516">
        <v>24</v>
      </c>
      <c r="I516" t="s">
        <v>1128</v>
      </c>
      <c r="J516" s="1">
        <f>Tabela1[[#This Row],[ESTOQUE_INICIAL]]*Tabela1[[#This Row],[CUSTO_UNITARIO_M-1]]+Tabela1[[#This Row],[ABASTECIMENTO]]*Tabela1[[#This Row],[CUSTO_UNITARIO_M0]]</f>
        <v>4670.16</v>
      </c>
      <c r="K516" s="1">
        <f>_xlfn.XLOOKUP(A516,MEDIDAS!A:A,MEDIDAS!B:B,"0",0)*5</f>
        <v>4.833333333333333</v>
      </c>
      <c r="L516" s="1">
        <f>SUM(K516,(_xlfn.XLOOKUP(A516,MEDIDAS!A:A,MEDIDAS!B:B,"0",0)*5))</f>
        <v>9.6666666666666661</v>
      </c>
      <c r="M516" s="1" t="str">
        <f>IF(F516&gt;=SUM(L516,_xlfn.XLOOKUP(A516,'ESTOQUE SETEMBRO'!A:A,'ESTOQUE SETEMBRO'!F:F,,0))/2*1.2,"OVER",IF(F516&lt;=SUM(L516,_xlfn.XLOOKUP(A516,'ESTOQUE SETEMBRO'!A:A,'ESTOQUE SETEMBRO'!F:F,,0))/2*1.1,"IDEAL","OUT"))</f>
        <v>OVER</v>
      </c>
      <c r="N516" t="str">
        <f>IF('ESTOQUE SETEMBRO'!$E516&gt;=0,"setembro","sem abastecimento")</f>
        <v>setembro</v>
      </c>
      <c r="O516" s="15">
        <v>45536</v>
      </c>
    </row>
    <row r="517" spans="1:15">
      <c r="A517" s="5" t="s">
        <v>515</v>
      </c>
      <c r="B517" s="6" t="s">
        <v>1189</v>
      </c>
      <c r="C517" s="1">
        <f t="shared" si="16"/>
        <v>21.63</v>
      </c>
      <c r="D517" s="1">
        <v>34.1</v>
      </c>
      <c r="E517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517" s="1">
        <f t="shared" si="17"/>
        <v>204.6</v>
      </c>
      <c r="G517" s="1">
        <v>26.400000000000002</v>
      </c>
      <c r="H517">
        <v>24</v>
      </c>
      <c r="I517" t="s">
        <v>1128</v>
      </c>
      <c r="J517" s="1">
        <f>Tabela1[[#This Row],[ESTOQUE_INICIAL]]*Tabela1[[#This Row],[CUSTO_UNITARIO_M-1]]+Tabela1[[#This Row],[ABASTECIMENTO]]*Tabela1[[#This Row],[CUSTO_UNITARIO_M0]]</f>
        <v>4992.24</v>
      </c>
      <c r="K517" s="1">
        <f>_xlfn.XLOOKUP(A517,MEDIDAS!A:A,MEDIDAS!B:B,"0",0)*5</f>
        <v>5.166666666666667</v>
      </c>
      <c r="L517" s="1">
        <f>SUM(K517,(_xlfn.XLOOKUP(A517,MEDIDAS!A:A,MEDIDAS!B:B,"0",0)*5))</f>
        <v>10.333333333333334</v>
      </c>
      <c r="M517" s="1" t="str">
        <f>IF(F517&gt;=SUM(L517,_xlfn.XLOOKUP(A517,'ESTOQUE SETEMBRO'!A:A,'ESTOQUE SETEMBRO'!F:F,,0))/2*1.2,"OVER",IF(F517&lt;=SUM(L517,_xlfn.XLOOKUP(A517,'ESTOQUE SETEMBRO'!A:A,'ESTOQUE SETEMBRO'!F:F,,0))/2*1.1,"IDEAL","OUT"))</f>
        <v>OVER</v>
      </c>
      <c r="N517" t="str">
        <f>IF('ESTOQUE SETEMBRO'!$E517&gt;=0,"setembro","sem abastecimento")</f>
        <v>setembro</v>
      </c>
      <c r="O517" s="15">
        <v>45536</v>
      </c>
    </row>
    <row r="518" spans="1:15">
      <c r="A518" s="5" t="s">
        <v>571</v>
      </c>
      <c r="B518" s="6" t="s">
        <v>1189</v>
      </c>
      <c r="C518" s="1">
        <f t="shared" si="16"/>
        <v>21.63</v>
      </c>
      <c r="D518" s="1">
        <v>0</v>
      </c>
      <c r="E51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518" s="1">
        <f t="shared" si="17"/>
        <v>150</v>
      </c>
      <c r="G518" s="1">
        <v>26.400000000000002</v>
      </c>
      <c r="H518">
        <v>24</v>
      </c>
      <c r="I518" t="s">
        <v>1128</v>
      </c>
      <c r="J518" s="1">
        <f>Tabela1[[#This Row],[ESTOQUE_INICIAL]]*Tabela1[[#This Row],[CUSTO_UNITARIO_M-1]]+Tabela1[[#This Row],[ABASTECIMENTO]]*Tabela1[[#This Row],[CUSTO_UNITARIO_M0]]</f>
        <v>3600</v>
      </c>
      <c r="K518" s="1">
        <f>_xlfn.XLOOKUP(A518,MEDIDAS!A:A,MEDIDAS!B:B,"0",0)*5</f>
        <v>0</v>
      </c>
      <c r="L518" s="1">
        <f>SUM(K518,(_xlfn.XLOOKUP(A518,MEDIDAS!A:A,MEDIDAS!B:B,"0",0)*5))</f>
        <v>0</v>
      </c>
      <c r="M518" s="1" t="str">
        <f>IF(F518&gt;=SUM(L518,_xlfn.XLOOKUP(A518,'ESTOQUE SETEMBRO'!A:A,'ESTOQUE SETEMBRO'!F:F,,0))/2*1.2,"OVER",IF(F518&lt;=SUM(L518,_xlfn.XLOOKUP(A518,'ESTOQUE SETEMBRO'!A:A,'ESTOQUE SETEMBRO'!F:F,,0))/2*1.1,"IDEAL","OUT"))</f>
        <v>OVER</v>
      </c>
      <c r="N518" t="str">
        <f>IF('ESTOQUE SETEMBRO'!$E518&gt;=0,"setembro","sem abastecimento")</f>
        <v>setembro</v>
      </c>
      <c r="O518" s="15">
        <v>45536</v>
      </c>
    </row>
    <row r="519" spans="1:15">
      <c r="A519" s="5" t="s">
        <v>516</v>
      </c>
      <c r="B519" s="6" t="s">
        <v>1189</v>
      </c>
      <c r="C519" s="1">
        <f t="shared" si="16"/>
        <v>21.63</v>
      </c>
      <c r="D519" s="1">
        <v>44</v>
      </c>
      <c r="E519" s="1">
        <f>IF(Tabela1[[#This Row],[ESTOQUE_INICIAL]]&gt;=150,Tabela1[[#This Row],[ESTOQUE_INICIAL]]*0,IF(Tabela1[[#This Row],[ESTOQUE_INICIAL]]=0,SUM(Tabela1[[#This Row],[ESTOQUE_INICIAL]],150),Tabela1[[#This Row],[ESTOQUE_INICIAL]]*5))</f>
        <v>220</v>
      </c>
      <c r="F519" s="1">
        <f t="shared" si="17"/>
        <v>264</v>
      </c>
      <c r="G519" s="1">
        <v>26.400000000000002</v>
      </c>
      <c r="H519">
        <v>24</v>
      </c>
      <c r="I519" t="s">
        <v>1128</v>
      </c>
      <c r="J519" s="1">
        <f>Tabela1[[#This Row],[ESTOQUE_INICIAL]]*Tabela1[[#This Row],[CUSTO_UNITARIO_M-1]]+Tabela1[[#This Row],[ABASTECIMENTO]]*Tabela1[[#This Row],[CUSTO_UNITARIO_M0]]</f>
        <v>6441.6</v>
      </c>
      <c r="K519" s="1">
        <f>_xlfn.XLOOKUP(A519,MEDIDAS!A:A,MEDIDAS!B:B,"0",0)*5</f>
        <v>6.6666666666666661</v>
      </c>
      <c r="L519" s="1">
        <f>SUM(K519,(_xlfn.XLOOKUP(A519,MEDIDAS!A:A,MEDIDAS!B:B,"0",0)*5))</f>
        <v>13.333333333333332</v>
      </c>
      <c r="M519" s="1" t="str">
        <f>IF(F519&gt;=SUM(L519,_xlfn.XLOOKUP(A519,'ESTOQUE SETEMBRO'!A:A,'ESTOQUE SETEMBRO'!F:F,,0))/2*1.2,"OVER",IF(F519&lt;=SUM(L519,_xlfn.XLOOKUP(A519,'ESTOQUE SETEMBRO'!A:A,'ESTOQUE SETEMBRO'!F:F,,0))/2*1.1,"IDEAL","OUT"))</f>
        <v>OVER</v>
      </c>
      <c r="N519" t="str">
        <f>IF('ESTOQUE SETEMBRO'!$E519&gt;=0,"setembro","sem abastecimento")</f>
        <v>setembro</v>
      </c>
      <c r="O519" s="15">
        <v>45536</v>
      </c>
    </row>
    <row r="520" spans="1:15">
      <c r="A520" s="5" t="s">
        <v>518</v>
      </c>
      <c r="B520" s="6" t="s">
        <v>1189</v>
      </c>
      <c r="C520" s="1">
        <f t="shared" si="16"/>
        <v>21.63</v>
      </c>
      <c r="D520" s="1">
        <v>33</v>
      </c>
      <c r="E520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520" s="1">
        <f t="shared" si="17"/>
        <v>198</v>
      </c>
      <c r="G520" s="1">
        <v>26.400000000000002</v>
      </c>
      <c r="H520">
        <v>24</v>
      </c>
      <c r="I520" t="s">
        <v>1128</v>
      </c>
      <c r="J520" s="1">
        <f>Tabela1[[#This Row],[ESTOQUE_INICIAL]]*Tabela1[[#This Row],[CUSTO_UNITARIO_M-1]]+Tabela1[[#This Row],[ABASTECIMENTO]]*Tabela1[[#This Row],[CUSTO_UNITARIO_M0]]</f>
        <v>4831.2</v>
      </c>
      <c r="K520" s="1">
        <f>_xlfn.XLOOKUP(A520,MEDIDAS!A:A,MEDIDAS!B:B,"0",0)*5</f>
        <v>5</v>
      </c>
      <c r="L520" s="1">
        <f>SUM(K520,(_xlfn.XLOOKUP(A520,MEDIDAS!A:A,MEDIDAS!B:B,"0",0)*5))</f>
        <v>10</v>
      </c>
      <c r="M520" s="1" t="str">
        <f>IF(F520&gt;=SUM(L520,_xlfn.XLOOKUP(A520,'ESTOQUE SETEMBRO'!A:A,'ESTOQUE SETEMBRO'!F:F,,0))/2*1.2,"OVER",IF(F520&lt;=SUM(L520,_xlfn.XLOOKUP(A520,'ESTOQUE SETEMBRO'!A:A,'ESTOQUE SETEMBRO'!F:F,,0))/2*1.1,"IDEAL","OUT"))</f>
        <v>OVER</v>
      </c>
      <c r="N520" t="str">
        <f>IF('ESTOQUE SETEMBRO'!$E520&gt;=0,"setembro","sem abastecimento")</f>
        <v>setembro</v>
      </c>
      <c r="O520" s="15">
        <v>45536</v>
      </c>
    </row>
    <row r="521" spans="1:15">
      <c r="A521" s="5" t="s">
        <v>519</v>
      </c>
      <c r="B521" s="6" t="s">
        <v>1189</v>
      </c>
      <c r="C521" s="1">
        <f t="shared" si="16"/>
        <v>21.63</v>
      </c>
      <c r="D521" s="1">
        <v>33</v>
      </c>
      <c r="E521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521" s="1">
        <f t="shared" si="17"/>
        <v>198</v>
      </c>
      <c r="G521" s="1">
        <v>26.400000000000002</v>
      </c>
      <c r="H521">
        <v>24</v>
      </c>
      <c r="I521" t="s">
        <v>1128</v>
      </c>
      <c r="J521" s="1">
        <f>Tabela1[[#This Row],[ESTOQUE_INICIAL]]*Tabela1[[#This Row],[CUSTO_UNITARIO_M-1]]+Tabela1[[#This Row],[ABASTECIMENTO]]*Tabela1[[#This Row],[CUSTO_UNITARIO_M0]]</f>
        <v>4831.2</v>
      </c>
      <c r="K521" s="1">
        <f>_xlfn.XLOOKUP(A521,MEDIDAS!A:A,MEDIDAS!B:B,"0",0)*5</f>
        <v>5</v>
      </c>
      <c r="L521" s="1">
        <f>SUM(K521,(_xlfn.XLOOKUP(A521,MEDIDAS!A:A,MEDIDAS!B:B,"0",0)*5))</f>
        <v>10</v>
      </c>
      <c r="M521" s="1" t="str">
        <f>IF(F521&gt;=SUM(L521,_xlfn.XLOOKUP(A521,'ESTOQUE SETEMBRO'!A:A,'ESTOQUE SETEMBRO'!F:F,,0))/2*1.2,"OVER",IF(F521&lt;=SUM(L521,_xlfn.XLOOKUP(A521,'ESTOQUE SETEMBRO'!A:A,'ESTOQUE SETEMBRO'!F:F,,0))/2*1.1,"IDEAL","OUT"))</f>
        <v>OVER</v>
      </c>
      <c r="N521" t="str">
        <f>IF('ESTOQUE SETEMBRO'!$E521&gt;=0,"setembro","sem abastecimento")</f>
        <v>setembro</v>
      </c>
      <c r="O521" s="15">
        <v>45536</v>
      </c>
    </row>
    <row r="522" spans="1:15">
      <c r="A522" s="5" t="s">
        <v>520</v>
      </c>
      <c r="B522" s="6" t="s">
        <v>1189</v>
      </c>
      <c r="C522" s="1">
        <f t="shared" si="16"/>
        <v>21.63</v>
      </c>
      <c r="D522" s="1">
        <v>23.1</v>
      </c>
      <c r="E522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522" s="1">
        <f t="shared" si="17"/>
        <v>138.6</v>
      </c>
      <c r="G522" s="1">
        <v>26.400000000000002</v>
      </c>
      <c r="H522">
        <v>24</v>
      </c>
      <c r="I522" t="s">
        <v>1128</v>
      </c>
      <c r="J522" s="1">
        <f>Tabela1[[#This Row],[ESTOQUE_INICIAL]]*Tabela1[[#This Row],[CUSTO_UNITARIO_M-1]]+Tabela1[[#This Row],[ABASTECIMENTO]]*Tabela1[[#This Row],[CUSTO_UNITARIO_M0]]</f>
        <v>3381.84</v>
      </c>
      <c r="K522" s="1">
        <f>_xlfn.XLOOKUP(A522,MEDIDAS!A:A,MEDIDAS!B:B,"0",0)*5</f>
        <v>3.5</v>
      </c>
      <c r="L522" s="1">
        <f>SUM(K522,(_xlfn.XLOOKUP(A522,MEDIDAS!A:A,MEDIDAS!B:B,"0",0)*5))</f>
        <v>7</v>
      </c>
      <c r="M522" s="1" t="str">
        <f>IF(F522&gt;=SUM(L522,_xlfn.XLOOKUP(A522,'ESTOQUE SETEMBRO'!A:A,'ESTOQUE SETEMBRO'!F:F,,0))/2*1.2,"OVER",IF(F522&lt;=SUM(L522,_xlfn.XLOOKUP(A522,'ESTOQUE SETEMBRO'!A:A,'ESTOQUE SETEMBRO'!F:F,,0))/2*1.1,"IDEAL","OUT"))</f>
        <v>OVER</v>
      </c>
      <c r="N522" t="str">
        <f>IF('ESTOQUE SETEMBRO'!$E522&gt;=0,"setembro","sem abastecimento")</f>
        <v>setembro</v>
      </c>
      <c r="O522" s="15">
        <v>45536</v>
      </c>
    </row>
    <row r="523" spans="1:15">
      <c r="A523" s="5" t="s">
        <v>521</v>
      </c>
      <c r="B523" s="6" t="s">
        <v>1190</v>
      </c>
      <c r="C523" s="1">
        <f t="shared" si="16"/>
        <v>21.63</v>
      </c>
      <c r="D523" s="1">
        <v>25.3</v>
      </c>
      <c r="E523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523" s="1">
        <f t="shared" si="17"/>
        <v>151.80000000000001</v>
      </c>
      <c r="G523" s="1">
        <v>66</v>
      </c>
      <c r="H523">
        <v>60</v>
      </c>
      <c r="I523" t="s">
        <v>1128</v>
      </c>
      <c r="J523" s="1">
        <f>Tabela1[[#This Row],[ESTOQUE_INICIAL]]*Tabela1[[#This Row],[CUSTO_UNITARIO_M-1]]+Tabela1[[#This Row],[ABASTECIMENTO]]*Tabela1[[#This Row],[CUSTO_UNITARIO_M0]]</f>
        <v>9259.7999999999993</v>
      </c>
      <c r="K523" s="1">
        <f>_xlfn.XLOOKUP(A523,MEDIDAS!A:A,MEDIDAS!B:B,"0",0)*5</f>
        <v>3.8333333333333335</v>
      </c>
      <c r="L523" s="1">
        <f>SUM(K523,(_xlfn.XLOOKUP(A523,MEDIDAS!A:A,MEDIDAS!B:B,"0",0)*5))</f>
        <v>7.666666666666667</v>
      </c>
      <c r="M523" s="1" t="str">
        <f>IF(F523&gt;=SUM(L523,_xlfn.XLOOKUP(A523,'ESTOQUE SETEMBRO'!A:A,'ESTOQUE SETEMBRO'!F:F,,0))/2*1.2,"OVER",IF(F523&lt;=SUM(L523,_xlfn.XLOOKUP(A523,'ESTOQUE SETEMBRO'!A:A,'ESTOQUE SETEMBRO'!F:F,,0))/2*1.1,"IDEAL","OUT"))</f>
        <v>OVER</v>
      </c>
      <c r="N523" t="str">
        <f>IF('ESTOQUE SETEMBRO'!$E523&gt;=0,"setembro","sem abastecimento")</f>
        <v>setembro</v>
      </c>
      <c r="O523" s="15">
        <v>45536</v>
      </c>
    </row>
    <row r="524" spans="1:15">
      <c r="A524" s="5" t="s">
        <v>522</v>
      </c>
      <c r="B524" s="6" t="s">
        <v>1190</v>
      </c>
      <c r="C524" s="1">
        <f t="shared" si="16"/>
        <v>21.63</v>
      </c>
      <c r="D524" s="1">
        <v>27.500000000000004</v>
      </c>
      <c r="E524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524" s="1">
        <f t="shared" si="17"/>
        <v>165.00000000000003</v>
      </c>
      <c r="G524" s="1">
        <v>66</v>
      </c>
      <c r="H524">
        <v>60</v>
      </c>
      <c r="I524" t="s">
        <v>1128</v>
      </c>
      <c r="J524" s="1">
        <f>Tabela1[[#This Row],[ESTOQUE_INICIAL]]*Tabela1[[#This Row],[CUSTO_UNITARIO_M-1]]+Tabela1[[#This Row],[ABASTECIMENTO]]*Tabela1[[#This Row],[CUSTO_UNITARIO_M0]]</f>
        <v>10065.000000000002</v>
      </c>
      <c r="K524" s="1">
        <f>_xlfn.XLOOKUP(A524,MEDIDAS!A:A,MEDIDAS!B:B,"0",0)*5</f>
        <v>4.166666666666667</v>
      </c>
      <c r="L524" s="1">
        <f>SUM(K524,(_xlfn.XLOOKUP(A524,MEDIDAS!A:A,MEDIDAS!B:B,"0",0)*5))</f>
        <v>8.3333333333333339</v>
      </c>
      <c r="M524" s="1" t="str">
        <f>IF(F524&gt;=SUM(L524,_xlfn.XLOOKUP(A524,'ESTOQUE SETEMBRO'!A:A,'ESTOQUE SETEMBRO'!F:F,,0))/2*1.2,"OVER",IF(F524&lt;=SUM(L524,_xlfn.XLOOKUP(A524,'ESTOQUE SETEMBRO'!A:A,'ESTOQUE SETEMBRO'!F:F,,0))/2*1.1,"IDEAL","OUT"))</f>
        <v>OVER</v>
      </c>
      <c r="N524" t="str">
        <f>IF('ESTOQUE SETEMBRO'!$E524&gt;=0,"setembro","sem abastecimento")</f>
        <v>setembro</v>
      </c>
      <c r="O524" s="15">
        <v>45536</v>
      </c>
    </row>
    <row r="525" spans="1:15">
      <c r="A525" s="5" t="s">
        <v>523</v>
      </c>
      <c r="B525" s="6" t="s">
        <v>1190</v>
      </c>
      <c r="C525" s="1">
        <f t="shared" si="16"/>
        <v>21.63</v>
      </c>
      <c r="D525" s="1">
        <v>11</v>
      </c>
      <c r="E525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525" s="1">
        <f t="shared" si="17"/>
        <v>66</v>
      </c>
      <c r="G525" s="1">
        <v>66</v>
      </c>
      <c r="H525">
        <v>60</v>
      </c>
      <c r="I525" t="s">
        <v>1128</v>
      </c>
      <c r="J525" s="1">
        <f>Tabela1[[#This Row],[ESTOQUE_INICIAL]]*Tabela1[[#This Row],[CUSTO_UNITARIO_M-1]]+Tabela1[[#This Row],[ABASTECIMENTO]]*Tabela1[[#This Row],[CUSTO_UNITARIO_M0]]</f>
        <v>4026</v>
      </c>
      <c r="K525" s="1">
        <f>_xlfn.XLOOKUP(A525,MEDIDAS!A:A,MEDIDAS!B:B,"0",0)*5</f>
        <v>1.6666666666666665</v>
      </c>
      <c r="L525" s="1">
        <f>SUM(K525,(_xlfn.XLOOKUP(A525,MEDIDAS!A:A,MEDIDAS!B:B,"0",0)*5))</f>
        <v>3.333333333333333</v>
      </c>
      <c r="M525" s="1" t="str">
        <f>IF(F525&gt;=SUM(L525,_xlfn.XLOOKUP(A525,'ESTOQUE SETEMBRO'!A:A,'ESTOQUE SETEMBRO'!F:F,,0))/2*1.2,"OVER",IF(F525&lt;=SUM(L525,_xlfn.XLOOKUP(A525,'ESTOQUE SETEMBRO'!A:A,'ESTOQUE SETEMBRO'!F:F,,0))/2*1.1,"IDEAL","OUT"))</f>
        <v>OVER</v>
      </c>
      <c r="N525" t="str">
        <f>IF('ESTOQUE SETEMBRO'!$E525&gt;=0,"setembro","sem abastecimento")</f>
        <v>setembro</v>
      </c>
      <c r="O525" s="15">
        <v>45536</v>
      </c>
    </row>
    <row r="526" spans="1:15">
      <c r="A526" s="5" t="s">
        <v>524</v>
      </c>
      <c r="B526" s="6" t="s">
        <v>1190</v>
      </c>
      <c r="C526" s="1">
        <f t="shared" si="16"/>
        <v>21.63</v>
      </c>
      <c r="D526" s="1">
        <v>15.400000000000002</v>
      </c>
      <c r="E526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526" s="1">
        <f t="shared" si="17"/>
        <v>92.40000000000002</v>
      </c>
      <c r="G526" s="1">
        <v>66</v>
      </c>
      <c r="H526">
        <v>60</v>
      </c>
      <c r="I526" t="s">
        <v>1128</v>
      </c>
      <c r="J526" s="1">
        <f>Tabela1[[#This Row],[ESTOQUE_INICIAL]]*Tabela1[[#This Row],[CUSTO_UNITARIO_M-1]]+Tabela1[[#This Row],[ABASTECIMENTO]]*Tabela1[[#This Row],[CUSTO_UNITARIO_M0]]</f>
        <v>5636.4000000000015</v>
      </c>
      <c r="K526" s="1">
        <f>_xlfn.XLOOKUP(A526,MEDIDAS!A:A,MEDIDAS!B:B,"0",0)*5</f>
        <v>2.3333333333333335</v>
      </c>
      <c r="L526" s="1">
        <f>SUM(K526,(_xlfn.XLOOKUP(A526,MEDIDAS!A:A,MEDIDAS!B:B,"0",0)*5))</f>
        <v>4.666666666666667</v>
      </c>
      <c r="M526" s="1" t="str">
        <f>IF(F526&gt;=SUM(L526,_xlfn.XLOOKUP(A526,'ESTOQUE SETEMBRO'!A:A,'ESTOQUE SETEMBRO'!F:F,,0))/2*1.2,"OVER",IF(F526&lt;=SUM(L526,_xlfn.XLOOKUP(A526,'ESTOQUE SETEMBRO'!A:A,'ESTOQUE SETEMBRO'!F:F,,0))/2*1.1,"IDEAL","OUT"))</f>
        <v>OVER</v>
      </c>
      <c r="N526" t="str">
        <f>IF('ESTOQUE SETEMBRO'!$E526&gt;=0,"setembro","sem abastecimento")</f>
        <v>setembro</v>
      </c>
      <c r="O526" s="15">
        <v>45536</v>
      </c>
    </row>
    <row r="527" spans="1:15">
      <c r="A527" s="5" t="s">
        <v>525</v>
      </c>
      <c r="B527" s="6" t="s">
        <v>1190</v>
      </c>
      <c r="C527" s="1">
        <f t="shared" si="16"/>
        <v>21.63</v>
      </c>
      <c r="D527" s="1">
        <v>26.400000000000002</v>
      </c>
      <c r="E527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527" s="1">
        <f t="shared" si="17"/>
        <v>158.4</v>
      </c>
      <c r="G527" s="1">
        <v>66</v>
      </c>
      <c r="H527">
        <v>60</v>
      </c>
      <c r="I527" t="s">
        <v>1128</v>
      </c>
      <c r="J527" s="1">
        <f>Tabela1[[#This Row],[ESTOQUE_INICIAL]]*Tabela1[[#This Row],[CUSTO_UNITARIO_M-1]]+Tabela1[[#This Row],[ABASTECIMENTO]]*Tabela1[[#This Row],[CUSTO_UNITARIO_M0]]</f>
        <v>9662.4</v>
      </c>
      <c r="K527" s="1">
        <f>_xlfn.XLOOKUP(A527,MEDIDAS!A:A,MEDIDAS!B:B,"0",0)*5</f>
        <v>4</v>
      </c>
      <c r="L527" s="1">
        <f>SUM(K527,(_xlfn.XLOOKUP(A527,MEDIDAS!A:A,MEDIDAS!B:B,"0",0)*5))</f>
        <v>8</v>
      </c>
      <c r="M527" s="1" t="str">
        <f>IF(F527&gt;=SUM(L527,_xlfn.XLOOKUP(A527,'ESTOQUE SETEMBRO'!A:A,'ESTOQUE SETEMBRO'!F:F,,0))/2*1.2,"OVER",IF(F527&lt;=SUM(L527,_xlfn.XLOOKUP(A527,'ESTOQUE SETEMBRO'!A:A,'ESTOQUE SETEMBRO'!F:F,,0))/2*1.1,"IDEAL","OUT"))</f>
        <v>OVER</v>
      </c>
      <c r="N527" t="str">
        <f>IF('ESTOQUE SETEMBRO'!$E527&gt;=0,"setembro","sem abastecimento")</f>
        <v>setembro</v>
      </c>
      <c r="O527" s="15">
        <v>45536</v>
      </c>
    </row>
    <row r="528" spans="1:15">
      <c r="A528" s="5" t="s">
        <v>582</v>
      </c>
      <c r="B528" s="6" t="s">
        <v>1190</v>
      </c>
      <c r="C528" s="1">
        <f t="shared" si="16"/>
        <v>21.63</v>
      </c>
      <c r="D528" s="1">
        <v>0</v>
      </c>
      <c r="E52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528" s="1">
        <f t="shared" si="17"/>
        <v>150</v>
      </c>
      <c r="G528" s="1">
        <v>66</v>
      </c>
      <c r="H528">
        <v>60</v>
      </c>
      <c r="I528" t="s">
        <v>1128</v>
      </c>
      <c r="J528" s="1">
        <f>Tabela1[[#This Row],[ESTOQUE_INICIAL]]*Tabela1[[#This Row],[CUSTO_UNITARIO_M-1]]+Tabela1[[#This Row],[ABASTECIMENTO]]*Tabela1[[#This Row],[CUSTO_UNITARIO_M0]]</f>
        <v>9000</v>
      </c>
      <c r="K528" s="1">
        <f>_xlfn.XLOOKUP(A528,MEDIDAS!A:A,MEDIDAS!B:B,"0",0)*5</f>
        <v>0</v>
      </c>
      <c r="L528" s="1">
        <f>SUM(K528,(_xlfn.XLOOKUP(A528,MEDIDAS!A:A,MEDIDAS!B:B,"0",0)*5))</f>
        <v>0</v>
      </c>
      <c r="M528" s="1" t="str">
        <f>IF(F528&gt;=SUM(L528,_xlfn.XLOOKUP(A528,'ESTOQUE SETEMBRO'!A:A,'ESTOQUE SETEMBRO'!F:F,,0))/2*1.2,"OVER",IF(F528&lt;=SUM(L528,_xlfn.XLOOKUP(A528,'ESTOQUE SETEMBRO'!A:A,'ESTOQUE SETEMBRO'!F:F,,0))/2*1.1,"IDEAL","OUT"))</f>
        <v>OVER</v>
      </c>
      <c r="N528" t="str">
        <f>IF('ESTOQUE SETEMBRO'!$E528&gt;=0,"setembro","sem abastecimento")</f>
        <v>setembro</v>
      </c>
      <c r="O528" s="15">
        <v>45536</v>
      </c>
    </row>
    <row r="529" spans="1:15">
      <c r="A529" s="5" t="s">
        <v>526</v>
      </c>
      <c r="B529" s="6" t="s">
        <v>1190</v>
      </c>
      <c r="C529" s="1">
        <f t="shared" si="16"/>
        <v>21.63</v>
      </c>
      <c r="D529" s="1">
        <v>15.400000000000002</v>
      </c>
      <c r="E529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529" s="1">
        <f t="shared" si="17"/>
        <v>92.40000000000002</v>
      </c>
      <c r="G529" s="1">
        <v>66</v>
      </c>
      <c r="H529">
        <v>60</v>
      </c>
      <c r="I529" t="s">
        <v>1128</v>
      </c>
      <c r="J529" s="1">
        <f>Tabela1[[#This Row],[ESTOQUE_INICIAL]]*Tabela1[[#This Row],[CUSTO_UNITARIO_M-1]]+Tabela1[[#This Row],[ABASTECIMENTO]]*Tabela1[[#This Row],[CUSTO_UNITARIO_M0]]</f>
        <v>5636.4000000000015</v>
      </c>
      <c r="K529" s="1">
        <f>_xlfn.XLOOKUP(A529,MEDIDAS!A:A,MEDIDAS!B:B,"0",0)*5</f>
        <v>2.3333333333333335</v>
      </c>
      <c r="L529" s="1">
        <f>SUM(K529,(_xlfn.XLOOKUP(A529,MEDIDAS!A:A,MEDIDAS!B:B,"0",0)*5))</f>
        <v>4.666666666666667</v>
      </c>
      <c r="M529" s="1" t="str">
        <f>IF(F529&gt;=SUM(L529,_xlfn.XLOOKUP(A529,'ESTOQUE SETEMBRO'!A:A,'ESTOQUE SETEMBRO'!F:F,,0))/2*1.2,"OVER",IF(F529&lt;=SUM(L529,_xlfn.XLOOKUP(A529,'ESTOQUE SETEMBRO'!A:A,'ESTOQUE SETEMBRO'!F:F,,0))/2*1.1,"IDEAL","OUT"))</f>
        <v>OVER</v>
      </c>
      <c r="N529" t="str">
        <f>IF('ESTOQUE SETEMBRO'!$E529&gt;=0,"setembro","sem abastecimento")</f>
        <v>setembro</v>
      </c>
      <c r="O529" s="15">
        <v>45536</v>
      </c>
    </row>
    <row r="530" spans="1:15">
      <c r="A530" s="5" t="s">
        <v>527</v>
      </c>
      <c r="B530" s="6" t="s">
        <v>1190</v>
      </c>
      <c r="C530" s="1">
        <f t="shared" si="16"/>
        <v>21.63</v>
      </c>
      <c r="D530" s="1">
        <v>20.900000000000002</v>
      </c>
      <c r="E530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530" s="1">
        <f t="shared" si="17"/>
        <v>125.40000000000002</v>
      </c>
      <c r="G530" s="1">
        <v>66</v>
      </c>
      <c r="H530">
        <v>60</v>
      </c>
      <c r="I530" t="s">
        <v>1128</v>
      </c>
      <c r="J530" s="1">
        <f>Tabela1[[#This Row],[ESTOQUE_INICIAL]]*Tabela1[[#This Row],[CUSTO_UNITARIO_M-1]]+Tabela1[[#This Row],[ABASTECIMENTO]]*Tabela1[[#This Row],[CUSTO_UNITARIO_M0]]</f>
        <v>7649.4000000000015</v>
      </c>
      <c r="K530" s="1">
        <f>_xlfn.XLOOKUP(A530,MEDIDAS!A:A,MEDIDAS!B:B,"0",0)*5</f>
        <v>3.1666666666666665</v>
      </c>
      <c r="L530" s="1">
        <f>SUM(K530,(_xlfn.XLOOKUP(A530,MEDIDAS!A:A,MEDIDAS!B:B,"0",0)*5))</f>
        <v>6.333333333333333</v>
      </c>
      <c r="M530" s="1" t="str">
        <f>IF(F530&gt;=SUM(L530,_xlfn.XLOOKUP(A530,'ESTOQUE SETEMBRO'!A:A,'ESTOQUE SETEMBRO'!F:F,,0))/2*1.2,"OVER",IF(F530&lt;=SUM(L530,_xlfn.XLOOKUP(A530,'ESTOQUE SETEMBRO'!A:A,'ESTOQUE SETEMBRO'!F:F,,0))/2*1.1,"IDEAL","OUT"))</f>
        <v>OVER</v>
      </c>
      <c r="N530" t="str">
        <f>IF('ESTOQUE SETEMBRO'!$E530&gt;=0,"setembro","sem abastecimento")</f>
        <v>setembro</v>
      </c>
      <c r="O530" s="15">
        <v>45536</v>
      </c>
    </row>
    <row r="531" spans="1:15">
      <c r="A531" s="5" t="s">
        <v>529</v>
      </c>
      <c r="B531" s="6" t="s">
        <v>1190</v>
      </c>
      <c r="C531" s="1">
        <f t="shared" si="16"/>
        <v>21.63</v>
      </c>
      <c r="D531" s="1">
        <v>38.5</v>
      </c>
      <c r="E531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531" s="1">
        <f t="shared" si="17"/>
        <v>231</v>
      </c>
      <c r="G531" s="1">
        <v>66</v>
      </c>
      <c r="H531">
        <v>60</v>
      </c>
      <c r="I531" t="s">
        <v>1128</v>
      </c>
      <c r="J531" s="1">
        <f>Tabela1[[#This Row],[ESTOQUE_INICIAL]]*Tabela1[[#This Row],[CUSTO_UNITARIO_M-1]]+Tabela1[[#This Row],[ABASTECIMENTO]]*Tabela1[[#This Row],[CUSTO_UNITARIO_M0]]</f>
        <v>14091</v>
      </c>
      <c r="K531" s="1">
        <f>_xlfn.XLOOKUP(A531,MEDIDAS!A:A,MEDIDAS!B:B,"0",0)*5</f>
        <v>5.8333333333333339</v>
      </c>
      <c r="L531" s="1">
        <f>SUM(K531,(_xlfn.XLOOKUP(A531,MEDIDAS!A:A,MEDIDAS!B:B,"0",0)*5))</f>
        <v>11.666666666666668</v>
      </c>
      <c r="M531" s="1" t="str">
        <f>IF(F531&gt;=SUM(L531,_xlfn.XLOOKUP(A531,'ESTOQUE SETEMBRO'!A:A,'ESTOQUE SETEMBRO'!F:F,,0))/2*1.2,"OVER",IF(F531&lt;=SUM(L531,_xlfn.XLOOKUP(A531,'ESTOQUE SETEMBRO'!A:A,'ESTOQUE SETEMBRO'!F:F,,0))/2*1.1,"IDEAL","OUT"))</f>
        <v>OVER</v>
      </c>
      <c r="N531" t="str">
        <f>IF('ESTOQUE SETEMBRO'!$E531&gt;=0,"setembro","sem abastecimento")</f>
        <v>setembro</v>
      </c>
      <c r="O531" s="15">
        <v>45536</v>
      </c>
    </row>
    <row r="532" spans="1:15">
      <c r="A532" s="5" t="s">
        <v>530</v>
      </c>
      <c r="B532" s="6" t="s">
        <v>1190</v>
      </c>
      <c r="C532" s="1">
        <f t="shared" si="16"/>
        <v>21.63</v>
      </c>
      <c r="D532" s="1">
        <v>19.8</v>
      </c>
      <c r="E532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532" s="1">
        <f t="shared" si="17"/>
        <v>118.8</v>
      </c>
      <c r="G532" s="1">
        <v>66</v>
      </c>
      <c r="H532">
        <v>60</v>
      </c>
      <c r="I532" t="s">
        <v>1128</v>
      </c>
      <c r="J532" s="1">
        <f>Tabela1[[#This Row],[ESTOQUE_INICIAL]]*Tabela1[[#This Row],[CUSTO_UNITARIO_M-1]]+Tabela1[[#This Row],[ABASTECIMENTO]]*Tabela1[[#This Row],[CUSTO_UNITARIO_M0]]</f>
        <v>7246.8</v>
      </c>
      <c r="K532" s="1">
        <f>_xlfn.XLOOKUP(A532,MEDIDAS!A:A,MEDIDAS!B:B,"0",0)*5</f>
        <v>3</v>
      </c>
      <c r="L532" s="1">
        <f>SUM(K532,(_xlfn.XLOOKUP(A532,MEDIDAS!A:A,MEDIDAS!B:B,"0",0)*5))</f>
        <v>6</v>
      </c>
      <c r="M532" s="1" t="str">
        <f>IF(F532&gt;=SUM(L532,_xlfn.XLOOKUP(A532,'ESTOQUE SETEMBRO'!A:A,'ESTOQUE SETEMBRO'!F:F,,0))/2*1.2,"OVER",IF(F532&lt;=SUM(L532,_xlfn.XLOOKUP(A532,'ESTOQUE SETEMBRO'!A:A,'ESTOQUE SETEMBRO'!F:F,,0))/2*1.1,"IDEAL","OUT"))</f>
        <v>OVER</v>
      </c>
      <c r="N532" t="str">
        <f>IF('ESTOQUE SETEMBRO'!$E532&gt;=0,"setembro","sem abastecimento")</f>
        <v>setembro</v>
      </c>
      <c r="O532" s="15">
        <v>45536</v>
      </c>
    </row>
    <row r="533" spans="1:15">
      <c r="A533" s="5" t="s">
        <v>531</v>
      </c>
      <c r="B533" s="6" t="s">
        <v>1191</v>
      </c>
      <c r="C533" s="1">
        <f t="shared" si="16"/>
        <v>21.63</v>
      </c>
      <c r="D533" s="1">
        <v>15.400000000000002</v>
      </c>
      <c r="E533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533" s="1">
        <f t="shared" si="17"/>
        <v>92.40000000000002</v>
      </c>
      <c r="G533" s="1">
        <v>26.400000000000002</v>
      </c>
      <c r="H533">
        <v>24</v>
      </c>
      <c r="I533" t="s">
        <v>1128</v>
      </c>
      <c r="J533" s="1">
        <f>Tabela1[[#This Row],[ESTOQUE_INICIAL]]*Tabela1[[#This Row],[CUSTO_UNITARIO_M-1]]+Tabela1[[#This Row],[ABASTECIMENTO]]*Tabela1[[#This Row],[CUSTO_UNITARIO_M0]]</f>
        <v>2254.5600000000004</v>
      </c>
      <c r="K533" s="1">
        <f>_xlfn.XLOOKUP(A533,MEDIDAS!A:A,MEDIDAS!B:B,"0",0)*5</f>
        <v>2.3333333333333335</v>
      </c>
      <c r="L533" s="1">
        <f>SUM(K533,(_xlfn.XLOOKUP(A533,MEDIDAS!A:A,MEDIDAS!B:B,"0",0)*5))</f>
        <v>4.666666666666667</v>
      </c>
      <c r="M533" s="1" t="str">
        <f>IF(F533&gt;=SUM(L533,_xlfn.XLOOKUP(A533,'ESTOQUE SETEMBRO'!A:A,'ESTOQUE SETEMBRO'!F:F,,0))/2*1.2,"OVER",IF(F533&lt;=SUM(L533,_xlfn.XLOOKUP(A533,'ESTOQUE SETEMBRO'!A:A,'ESTOQUE SETEMBRO'!F:F,,0))/2*1.1,"IDEAL","OUT"))</f>
        <v>OVER</v>
      </c>
      <c r="N533" t="str">
        <f>IF('ESTOQUE SETEMBRO'!$E533&gt;=0,"setembro","sem abastecimento")</f>
        <v>setembro</v>
      </c>
      <c r="O533" s="15">
        <v>45536</v>
      </c>
    </row>
    <row r="534" spans="1:15">
      <c r="A534" s="5" t="s">
        <v>532</v>
      </c>
      <c r="B534" s="6" t="s">
        <v>1191</v>
      </c>
      <c r="C534" s="1">
        <f t="shared" si="16"/>
        <v>21.63</v>
      </c>
      <c r="D534" s="1">
        <v>28.6</v>
      </c>
      <c r="E534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534" s="1">
        <f t="shared" si="17"/>
        <v>171.6</v>
      </c>
      <c r="G534" s="1">
        <v>26.400000000000002</v>
      </c>
      <c r="H534">
        <v>24</v>
      </c>
      <c r="I534" t="s">
        <v>1128</v>
      </c>
      <c r="J534" s="1">
        <f>Tabela1[[#This Row],[ESTOQUE_INICIAL]]*Tabela1[[#This Row],[CUSTO_UNITARIO_M-1]]+Tabela1[[#This Row],[ABASTECIMENTO]]*Tabela1[[#This Row],[CUSTO_UNITARIO_M0]]</f>
        <v>4187.04</v>
      </c>
      <c r="K534" s="1">
        <f>_xlfn.XLOOKUP(A534,MEDIDAS!A:A,MEDIDAS!B:B,"0",0)*5</f>
        <v>4.3333333333333339</v>
      </c>
      <c r="L534" s="1">
        <f>SUM(K534,(_xlfn.XLOOKUP(A534,MEDIDAS!A:A,MEDIDAS!B:B,"0",0)*5))</f>
        <v>8.6666666666666679</v>
      </c>
      <c r="M534" s="1" t="str">
        <f>IF(F534&gt;=SUM(L534,_xlfn.XLOOKUP(A534,'ESTOQUE SETEMBRO'!A:A,'ESTOQUE SETEMBRO'!F:F,,0))/2*1.2,"OVER",IF(F534&lt;=SUM(L534,_xlfn.XLOOKUP(A534,'ESTOQUE SETEMBRO'!A:A,'ESTOQUE SETEMBRO'!F:F,,0))/2*1.1,"IDEAL","OUT"))</f>
        <v>OVER</v>
      </c>
      <c r="N534" t="str">
        <f>IF('ESTOQUE SETEMBRO'!$E534&gt;=0,"setembro","sem abastecimento")</f>
        <v>setembro</v>
      </c>
      <c r="O534" s="15">
        <v>45536</v>
      </c>
    </row>
    <row r="535" spans="1:15">
      <c r="A535" s="5" t="s">
        <v>533</v>
      </c>
      <c r="B535" s="6" t="s">
        <v>1191</v>
      </c>
      <c r="C535" s="1">
        <f t="shared" si="16"/>
        <v>21.63</v>
      </c>
      <c r="D535" s="1">
        <v>27.500000000000004</v>
      </c>
      <c r="E535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535" s="1">
        <f t="shared" si="17"/>
        <v>165.00000000000003</v>
      </c>
      <c r="G535" s="1">
        <v>26.400000000000002</v>
      </c>
      <c r="H535">
        <v>24</v>
      </c>
      <c r="I535" t="s">
        <v>1128</v>
      </c>
      <c r="J535" s="1">
        <f>Tabela1[[#This Row],[ESTOQUE_INICIAL]]*Tabela1[[#This Row],[CUSTO_UNITARIO_M-1]]+Tabela1[[#This Row],[ABASTECIMENTO]]*Tabela1[[#This Row],[CUSTO_UNITARIO_M0]]</f>
        <v>4026.0000000000009</v>
      </c>
      <c r="K535" s="1">
        <f>_xlfn.XLOOKUP(A535,MEDIDAS!A:A,MEDIDAS!B:B,"0",0)*5</f>
        <v>4.166666666666667</v>
      </c>
      <c r="L535" s="1">
        <f>SUM(K535,(_xlfn.XLOOKUP(A535,MEDIDAS!A:A,MEDIDAS!B:B,"0",0)*5))</f>
        <v>8.3333333333333339</v>
      </c>
      <c r="M535" s="1" t="str">
        <f>IF(F535&gt;=SUM(L535,_xlfn.XLOOKUP(A535,'ESTOQUE SETEMBRO'!A:A,'ESTOQUE SETEMBRO'!F:F,,0))/2*1.2,"OVER",IF(F535&lt;=SUM(L535,_xlfn.XLOOKUP(A535,'ESTOQUE SETEMBRO'!A:A,'ESTOQUE SETEMBRO'!F:F,,0))/2*1.1,"IDEAL","OUT"))</f>
        <v>OVER</v>
      </c>
      <c r="N535" t="str">
        <f>IF('ESTOQUE SETEMBRO'!$E535&gt;=0,"setembro","sem abastecimento")</f>
        <v>setembro</v>
      </c>
      <c r="O535" s="15">
        <v>45536</v>
      </c>
    </row>
    <row r="536" spans="1:15">
      <c r="A536" s="5" t="s">
        <v>534</v>
      </c>
      <c r="B536" s="6" t="s">
        <v>1191</v>
      </c>
      <c r="C536" s="1">
        <f t="shared" si="16"/>
        <v>21.63</v>
      </c>
      <c r="D536" s="1">
        <v>23.1</v>
      </c>
      <c r="E536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536" s="1">
        <f t="shared" si="17"/>
        <v>138.6</v>
      </c>
      <c r="G536" s="1">
        <v>26.400000000000002</v>
      </c>
      <c r="H536">
        <v>24</v>
      </c>
      <c r="I536" t="s">
        <v>1128</v>
      </c>
      <c r="J536" s="1">
        <f>Tabela1[[#This Row],[ESTOQUE_INICIAL]]*Tabela1[[#This Row],[CUSTO_UNITARIO_M-1]]+Tabela1[[#This Row],[ABASTECIMENTO]]*Tabela1[[#This Row],[CUSTO_UNITARIO_M0]]</f>
        <v>3381.84</v>
      </c>
      <c r="K536" s="1">
        <f>_xlfn.XLOOKUP(A536,MEDIDAS!A:A,MEDIDAS!B:B,"0",0)*5</f>
        <v>3.5</v>
      </c>
      <c r="L536" s="1">
        <f>SUM(K536,(_xlfn.XLOOKUP(A536,MEDIDAS!A:A,MEDIDAS!B:B,"0",0)*5))</f>
        <v>7</v>
      </c>
      <c r="M536" s="1" t="str">
        <f>IF(F536&gt;=SUM(L536,_xlfn.XLOOKUP(A536,'ESTOQUE SETEMBRO'!A:A,'ESTOQUE SETEMBRO'!F:F,,0))/2*1.2,"OVER",IF(F536&lt;=SUM(L536,_xlfn.XLOOKUP(A536,'ESTOQUE SETEMBRO'!A:A,'ESTOQUE SETEMBRO'!F:F,,0))/2*1.1,"IDEAL","OUT"))</f>
        <v>OVER</v>
      </c>
      <c r="N536" t="str">
        <f>IF('ESTOQUE SETEMBRO'!$E536&gt;=0,"setembro","sem abastecimento")</f>
        <v>setembro</v>
      </c>
      <c r="O536" s="15">
        <v>45536</v>
      </c>
    </row>
    <row r="537" spans="1:15">
      <c r="A537" s="5" t="s">
        <v>535</v>
      </c>
      <c r="B537" s="6" t="s">
        <v>1191</v>
      </c>
      <c r="C537" s="1">
        <f t="shared" si="16"/>
        <v>21.63</v>
      </c>
      <c r="D537" s="1">
        <v>35.200000000000003</v>
      </c>
      <c r="E537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537" s="1">
        <f t="shared" si="17"/>
        <v>211.2</v>
      </c>
      <c r="G537" s="1">
        <v>26.400000000000002</v>
      </c>
      <c r="H537">
        <v>24</v>
      </c>
      <c r="I537" t="s">
        <v>1128</v>
      </c>
      <c r="J537" s="1">
        <f>Tabela1[[#This Row],[ESTOQUE_INICIAL]]*Tabela1[[#This Row],[CUSTO_UNITARIO_M-1]]+Tabela1[[#This Row],[ABASTECIMENTO]]*Tabela1[[#This Row],[CUSTO_UNITARIO_M0]]</f>
        <v>5153.2800000000007</v>
      </c>
      <c r="K537" s="1">
        <f>_xlfn.XLOOKUP(A537,MEDIDAS!A:A,MEDIDAS!B:B,"0",0)*5</f>
        <v>5.333333333333333</v>
      </c>
      <c r="L537" s="1">
        <f>SUM(K537,(_xlfn.XLOOKUP(A537,MEDIDAS!A:A,MEDIDAS!B:B,"0",0)*5))</f>
        <v>10.666666666666666</v>
      </c>
      <c r="M537" s="1" t="str">
        <f>IF(F537&gt;=SUM(L537,_xlfn.XLOOKUP(A537,'ESTOQUE SETEMBRO'!A:A,'ESTOQUE SETEMBRO'!F:F,,0))/2*1.2,"OVER",IF(F537&lt;=SUM(L537,_xlfn.XLOOKUP(A537,'ESTOQUE SETEMBRO'!A:A,'ESTOQUE SETEMBRO'!F:F,,0))/2*1.1,"IDEAL","OUT"))</f>
        <v>OVER</v>
      </c>
      <c r="N537" t="str">
        <f>IF('ESTOQUE SETEMBRO'!$E537&gt;=0,"setembro","sem abastecimento")</f>
        <v>setembro</v>
      </c>
      <c r="O537" s="15">
        <v>45536</v>
      </c>
    </row>
    <row r="538" spans="1:15">
      <c r="A538" s="5" t="s">
        <v>593</v>
      </c>
      <c r="B538" s="6" t="s">
        <v>1191</v>
      </c>
      <c r="C538" s="1">
        <f t="shared" si="16"/>
        <v>21.63</v>
      </c>
      <c r="D538" s="1">
        <v>0</v>
      </c>
      <c r="E53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538" s="1">
        <f t="shared" si="17"/>
        <v>150</v>
      </c>
      <c r="G538" s="1">
        <v>26.400000000000002</v>
      </c>
      <c r="H538">
        <v>24</v>
      </c>
      <c r="I538" t="s">
        <v>1128</v>
      </c>
      <c r="J538" s="1">
        <f>Tabela1[[#This Row],[ESTOQUE_INICIAL]]*Tabela1[[#This Row],[CUSTO_UNITARIO_M-1]]+Tabela1[[#This Row],[ABASTECIMENTO]]*Tabela1[[#This Row],[CUSTO_UNITARIO_M0]]</f>
        <v>3600</v>
      </c>
      <c r="K538" s="1">
        <f>_xlfn.XLOOKUP(A538,MEDIDAS!A:A,MEDIDAS!B:B,"0",0)*5</f>
        <v>0</v>
      </c>
      <c r="L538" s="1">
        <f>SUM(K538,(_xlfn.XLOOKUP(A538,MEDIDAS!A:A,MEDIDAS!B:B,"0",0)*5))</f>
        <v>0</v>
      </c>
      <c r="M538" s="1" t="str">
        <f>IF(F538&gt;=SUM(L538,_xlfn.XLOOKUP(A538,'ESTOQUE SETEMBRO'!A:A,'ESTOQUE SETEMBRO'!F:F,,0))/2*1.2,"OVER",IF(F538&lt;=SUM(L538,_xlfn.XLOOKUP(A538,'ESTOQUE SETEMBRO'!A:A,'ESTOQUE SETEMBRO'!F:F,,0))/2*1.1,"IDEAL","OUT"))</f>
        <v>OVER</v>
      </c>
      <c r="N538" t="str">
        <f>IF('ESTOQUE SETEMBRO'!$E538&gt;=0,"setembro","sem abastecimento")</f>
        <v>setembro</v>
      </c>
      <c r="O538" s="15">
        <v>45536</v>
      </c>
    </row>
    <row r="539" spans="1:15">
      <c r="A539" s="5" t="s">
        <v>536</v>
      </c>
      <c r="B539" s="6" t="s">
        <v>1191</v>
      </c>
      <c r="C539" s="1">
        <f t="shared" si="16"/>
        <v>21.63</v>
      </c>
      <c r="D539" s="1">
        <v>28.6</v>
      </c>
      <c r="E539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539" s="1">
        <f t="shared" si="17"/>
        <v>171.6</v>
      </c>
      <c r="G539" s="1">
        <v>26.400000000000002</v>
      </c>
      <c r="H539">
        <v>24</v>
      </c>
      <c r="I539" t="s">
        <v>1128</v>
      </c>
      <c r="J539" s="1">
        <f>Tabela1[[#This Row],[ESTOQUE_INICIAL]]*Tabela1[[#This Row],[CUSTO_UNITARIO_M-1]]+Tabela1[[#This Row],[ABASTECIMENTO]]*Tabela1[[#This Row],[CUSTO_UNITARIO_M0]]</f>
        <v>4187.04</v>
      </c>
      <c r="K539" s="1">
        <f>_xlfn.XLOOKUP(A539,MEDIDAS!A:A,MEDIDAS!B:B,"0",0)*5</f>
        <v>4.3333333333333339</v>
      </c>
      <c r="L539" s="1">
        <f>SUM(K539,(_xlfn.XLOOKUP(A539,MEDIDAS!A:A,MEDIDAS!B:B,"0",0)*5))</f>
        <v>8.6666666666666679</v>
      </c>
      <c r="M539" s="1" t="str">
        <f>IF(F539&gt;=SUM(L539,_xlfn.XLOOKUP(A539,'ESTOQUE SETEMBRO'!A:A,'ESTOQUE SETEMBRO'!F:F,,0))/2*1.2,"OVER",IF(F539&lt;=SUM(L539,_xlfn.XLOOKUP(A539,'ESTOQUE SETEMBRO'!A:A,'ESTOQUE SETEMBRO'!F:F,,0))/2*1.1,"IDEAL","OUT"))</f>
        <v>OVER</v>
      </c>
      <c r="N539" t="str">
        <f>IF('ESTOQUE SETEMBRO'!$E539&gt;=0,"setembro","sem abastecimento")</f>
        <v>setembro</v>
      </c>
      <c r="O539" s="15">
        <v>45536</v>
      </c>
    </row>
    <row r="540" spans="1:15">
      <c r="A540" s="5" t="s">
        <v>537</v>
      </c>
      <c r="B540" s="6" t="s">
        <v>1191</v>
      </c>
      <c r="C540" s="1">
        <f t="shared" si="16"/>
        <v>21.63</v>
      </c>
      <c r="D540" s="1">
        <v>33</v>
      </c>
      <c r="E540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540" s="1">
        <f t="shared" si="17"/>
        <v>198</v>
      </c>
      <c r="G540" s="1">
        <v>26.400000000000002</v>
      </c>
      <c r="H540">
        <v>24</v>
      </c>
      <c r="I540" t="s">
        <v>1128</v>
      </c>
      <c r="J540" s="1">
        <f>Tabela1[[#This Row],[ESTOQUE_INICIAL]]*Tabela1[[#This Row],[CUSTO_UNITARIO_M-1]]+Tabela1[[#This Row],[ABASTECIMENTO]]*Tabela1[[#This Row],[CUSTO_UNITARIO_M0]]</f>
        <v>4831.2</v>
      </c>
      <c r="K540" s="1">
        <f>_xlfn.XLOOKUP(A540,MEDIDAS!A:A,MEDIDAS!B:B,"0",0)*5</f>
        <v>5</v>
      </c>
      <c r="L540" s="1">
        <f>SUM(K540,(_xlfn.XLOOKUP(A540,MEDIDAS!A:A,MEDIDAS!B:B,"0",0)*5))</f>
        <v>10</v>
      </c>
      <c r="M540" s="1" t="str">
        <f>IF(F540&gt;=SUM(L540,_xlfn.XLOOKUP(A540,'ESTOQUE SETEMBRO'!A:A,'ESTOQUE SETEMBRO'!F:F,,0))/2*1.2,"OVER",IF(F540&lt;=SUM(L540,_xlfn.XLOOKUP(A540,'ESTOQUE SETEMBRO'!A:A,'ESTOQUE SETEMBRO'!F:F,,0))/2*1.1,"IDEAL","OUT"))</f>
        <v>OVER</v>
      </c>
      <c r="N540" t="str">
        <f>IF('ESTOQUE SETEMBRO'!$E540&gt;=0,"setembro","sem abastecimento")</f>
        <v>setembro</v>
      </c>
      <c r="O540" s="15">
        <v>45536</v>
      </c>
    </row>
    <row r="541" spans="1:15">
      <c r="A541" s="5" t="s">
        <v>539</v>
      </c>
      <c r="B541" s="6" t="s">
        <v>1191</v>
      </c>
      <c r="C541" s="1">
        <f t="shared" si="16"/>
        <v>21.63</v>
      </c>
      <c r="D541" s="1">
        <v>28.6</v>
      </c>
      <c r="E541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541" s="1">
        <f t="shared" si="17"/>
        <v>171.6</v>
      </c>
      <c r="G541" s="1">
        <v>26.400000000000002</v>
      </c>
      <c r="H541">
        <v>24</v>
      </c>
      <c r="I541" t="s">
        <v>1128</v>
      </c>
      <c r="J541" s="1">
        <f>Tabela1[[#This Row],[ESTOQUE_INICIAL]]*Tabela1[[#This Row],[CUSTO_UNITARIO_M-1]]+Tabela1[[#This Row],[ABASTECIMENTO]]*Tabela1[[#This Row],[CUSTO_UNITARIO_M0]]</f>
        <v>4187.04</v>
      </c>
      <c r="K541" s="1">
        <f>_xlfn.XLOOKUP(A541,MEDIDAS!A:A,MEDIDAS!B:B,"0",0)*5</f>
        <v>4.3333333333333339</v>
      </c>
      <c r="L541" s="1">
        <f>SUM(K541,(_xlfn.XLOOKUP(A541,MEDIDAS!A:A,MEDIDAS!B:B,"0",0)*5))</f>
        <v>8.6666666666666679</v>
      </c>
      <c r="M541" s="1" t="str">
        <f>IF(F541&gt;=SUM(L541,_xlfn.XLOOKUP(A541,'ESTOQUE SETEMBRO'!A:A,'ESTOQUE SETEMBRO'!F:F,,0))/2*1.2,"OVER",IF(F541&lt;=SUM(L541,_xlfn.XLOOKUP(A541,'ESTOQUE SETEMBRO'!A:A,'ESTOQUE SETEMBRO'!F:F,,0))/2*1.1,"IDEAL","OUT"))</f>
        <v>OVER</v>
      </c>
      <c r="N541" t="str">
        <f>IF('ESTOQUE SETEMBRO'!$E541&gt;=0,"setembro","sem abastecimento")</f>
        <v>setembro</v>
      </c>
      <c r="O541" s="15">
        <v>45536</v>
      </c>
    </row>
    <row r="542" spans="1:15">
      <c r="A542" s="5" t="s">
        <v>540</v>
      </c>
      <c r="B542" s="6" t="s">
        <v>1191</v>
      </c>
      <c r="C542" s="1">
        <f t="shared" si="16"/>
        <v>21.63</v>
      </c>
      <c r="D542" s="1">
        <v>18.700000000000003</v>
      </c>
      <c r="E542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542" s="1">
        <f t="shared" si="17"/>
        <v>112.20000000000002</v>
      </c>
      <c r="G542" s="1">
        <v>26.400000000000002</v>
      </c>
      <c r="H542">
        <v>24</v>
      </c>
      <c r="I542" t="s">
        <v>1128</v>
      </c>
      <c r="J542" s="1">
        <f>Tabela1[[#This Row],[ESTOQUE_INICIAL]]*Tabela1[[#This Row],[CUSTO_UNITARIO_M-1]]+Tabela1[[#This Row],[ABASTECIMENTO]]*Tabela1[[#This Row],[CUSTO_UNITARIO_M0]]</f>
        <v>2737.6800000000007</v>
      </c>
      <c r="K542" s="1">
        <f>_xlfn.XLOOKUP(A542,MEDIDAS!A:A,MEDIDAS!B:B,"0",0)*5</f>
        <v>2.833333333333333</v>
      </c>
      <c r="L542" s="1">
        <f>SUM(K542,(_xlfn.XLOOKUP(A542,MEDIDAS!A:A,MEDIDAS!B:B,"0",0)*5))</f>
        <v>5.6666666666666661</v>
      </c>
      <c r="M542" s="1" t="str">
        <f>IF(F542&gt;=SUM(L542,_xlfn.XLOOKUP(A542,'ESTOQUE SETEMBRO'!A:A,'ESTOQUE SETEMBRO'!F:F,,0))/2*1.2,"OVER",IF(F542&lt;=SUM(L542,_xlfn.XLOOKUP(A542,'ESTOQUE SETEMBRO'!A:A,'ESTOQUE SETEMBRO'!F:F,,0))/2*1.1,"IDEAL","OUT"))</f>
        <v>OVER</v>
      </c>
      <c r="N542" t="str">
        <f>IF('ESTOQUE SETEMBRO'!$E542&gt;=0,"setembro","sem abastecimento")</f>
        <v>setembro</v>
      </c>
      <c r="O542" s="15">
        <v>45536</v>
      </c>
    </row>
    <row r="543" spans="1:15">
      <c r="A543" s="5" t="s">
        <v>541</v>
      </c>
      <c r="B543" s="6" t="s">
        <v>1192</v>
      </c>
      <c r="C543" s="1">
        <f t="shared" si="16"/>
        <v>21.63</v>
      </c>
      <c r="D543" s="1">
        <v>30.800000000000004</v>
      </c>
      <c r="E543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543" s="1">
        <f t="shared" si="17"/>
        <v>184.80000000000004</v>
      </c>
      <c r="G543" s="1">
        <v>26.400000000000002</v>
      </c>
      <c r="H543">
        <v>24</v>
      </c>
      <c r="I543" t="s">
        <v>1128</v>
      </c>
      <c r="J543" s="1">
        <f>Tabela1[[#This Row],[ESTOQUE_INICIAL]]*Tabela1[[#This Row],[CUSTO_UNITARIO_M-1]]+Tabela1[[#This Row],[ABASTECIMENTO]]*Tabela1[[#This Row],[CUSTO_UNITARIO_M0]]</f>
        <v>4509.1200000000008</v>
      </c>
      <c r="K543" s="1">
        <f>_xlfn.XLOOKUP(A543,MEDIDAS!A:A,MEDIDAS!B:B,"0",0)*5</f>
        <v>4.666666666666667</v>
      </c>
      <c r="L543" s="1">
        <f>SUM(K543,(_xlfn.XLOOKUP(A543,MEDIDAS!A:A,MEDIDAS!B:B,"0",0)*5))</f>
        <v>9.3333333333333339</v>
      </c>
      <c r="M543" s="1" t="str">
        <f>IF(F543&gt;=SUM(L543,_xlfn.XLOOKUP(A543,'ESTOQUE SETEMBRO'!A:A,'ESTOQUE SETEMBRO'!F:F,,0))/2*1.2,"OVER",IF(F543&lt;=SUM(L543,_xlfn.XLOOKUP(A543,'ESTOQUE SETEMBRO'!A:A,'ESTOQUE SETEMBRO'!F:F,,0))/2*1.1,"IDEAL","OUT"))</f>
        <v>OVER</v>
      </c>
      <c r="N543" t="str">
        <f>IF('ESTOQUE SETEMBRO'!$E543&gt;=0,"setembro","sem abastecimento")</f>
        <v>setembro</v>
      </c>
      <c r="O543" s="15">
        <v>45536</v>
      </c>
    </row>
    <row r="544" spans="1:15">
      <c r="A544" s="5" t="s">
        <v>542</v>
      </c>
      <c r="B544" s="6" t="s">
        <v>1192</v>
      </c>
      <c r="C544" s="1">
        <f t="shared" si="16"/>
        <v>21.63</v>
      </c>
      <c r="D544" s="1">
        <v>26.400000000000002</v>
      </c>
      <c r="E544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544" s="1">
        <f t="shared" si="17"/>
        <v>158.4</v>
      </c>
      <c r="G544" s="1">
        <v>26.400000000000002</v>
      </c>
      <c r="H544">
        <v>24</v>
      </c>
      <c r="I544" t="s">
        <v>1128</v>
      </c>
      <c r="J544" s="1">
        <f>Tabela1[[#This Row],[ESTOQUE_INICIAL]]*Tabela1[[#This Row],[CUSTO_UNITARIO_M-1]]+Tabela1[[#This Row],[ABASTECIMENTO]]*Tabela1[[#This Row],[CUSTO_UNITARIO_M0]]</f>
        <v>3864.96</v>
      </c>
      <c r="K544" s="1">
        <f>_xlfn.XLOOKUP(A544,MEDIDAS!A:A,MEDIDAS!B:B,"0",0)*5</f>
        <v>4</v>
      </c>
      <c r="L544" s="1">
        <f>SUM(K544,(_xlfn.XLOOKUP(A544,MEDIDAS!A:A,MEDIDAS!B:B,"0",0)*5))</f>
        <v>8</v>
      </c>
      <c r="M544" s="1" t="str">
        <f>IF(F544&gt;=SUM(L544,_xlfn.XLOOKUP(A544,'ESTOQUE SETEMBRO'!A:A,'ESTOQUE SETEMBRO'!F:F,,0))/2*1.2,"OVER",IF(F544&lt;=SUM(L544,_xlfn.XLOOKUP(A544,'ESTOQUE SETEMBRO'!A:A,'ESTOQUE SETEMBRO'!F:F,,0))/2*1.1,"IDEAL","OUT"))</f>
        <v>OVER</v>
      </c>
      <c r="N544" t="str">
        <f>IF('ESTOQUE SETEMBRO'!$E544&gt;=0,"setembro","sem abastecimento")</f>
        <v>setembro</v>
      </c>
      <c r="O544" s="15">
        <v>45536</v>
      </c>
    </row>
    <row r="545" spans="1:15">
      <c r="A545" s="5" t="s">
        <v>543</v>
      </c>
      <c r="B545" s="6" t="s">
        <v>1192</v>
      </c>
      <c r="C545" s="1">
        <f t="shared" si="16"/>
        <v>21.63</v>
      </c>
      <c r="D545" s="1">
        <v>35.200000000000003</v>
      </c>
      <c r="E545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545" s="1">
        <f t="shared" si="17"/>
        <v>211.2</v>
      </c>
      <c r="G545" s="1">
        <v>26.400000000000002</v>
      </c>
      <c r="H545">
        <v>24</v>
      </c>
      <c r="I545" t="s">
        <v>1128</v>
      </c>
      <c r="J545" s="1">
        <f>Tabela1[[#This Row],[ESTOQUE_INICIAL]]*Tabela1[[#This Row],[CUSTO_UNITARIO_M-1]]+Tabela1[[#This Row],[ABASTECIMENTO]]*Tabela1[[#This Row],[CUSTO_UNITARIO_M0]]</f>
        <v>5153.2800000000007</v>
      </c>
      <c r="K545" s="1">
        <f>_xlfn.XLOOKUP(A545,MEDIDAS!A:A,MEDIDAS!B:B,"0",0)*5</f>
        <v>5.333333333333333</v>
      </c>
      <c r="L545" s="1">
        <f>SUM(K545,(_xlfn.XLOOKUP(A545,MEDIDAS!A:A,MEDIDAS!B:B,"0",0)*5))</f>
        <v>10.666666666666666</v>
      </c>
      <c r="M545" s="1" t="str">
        <f>IF(F545&gt;=SUM(L545,_xlfn.XLOOKUP(A545,'ESTOQUE SETEMBRO'!A:A,'ESTOQUE SETEMBRO'!F:F,,0))/2*1.2,"OVER",IF(F545&lt;=SUM(L545,_xlfn.XLOOKUP(A545,'ESTOQUE SETEMBRO'!A:A,'ESTOQUE SETEMBRO'!F:F,,0))/2*1.1,"IDEAL","OUT"))</f>
        <v>OVER</v>
      </c>
      <c r="N545" t="str">
        <f>IF('ESTOQUE SETEMBRO'!$E545&gt;=0,"setembro","sem abastecimento")</f>
        <v>setembro</v>
      </c>
      <c r="O545" s="15">
        <v>45536</v>
      </c>
    </row>
    <row r="546" spans="1:15">
      <c r="A546" s="5" t="s">
        <v>544</v>
      </c>
      <c r="B546" s="6" t="s">
        <v>1192</v>
      </c>
      <c r="C546" s="1">
        <f t="shared" si="16"/>
        <v>21.63</v>
      </c>
      <c r="D546" s="1">
        <v>28.6</v>
      </c>
      <c r="E546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546" s="1">
        <f t="shared" si="17"/>
        <v>171.6</v>
      </c>
      <c r="G546" s="1">
        <v>26.400000000000002</v>
      </c>
      <c r="H546">
        <v>24</v>
      </c>
      <c r="I546" t="s">
        <v>1128</v>
      </c>
      <c r="J546" s="1">
        <f>Tabela1[[#This Row],[ESTOQUE_INICIAL]]*Tabela1[[#This Row],[CUSTO_UNITARIO_M-1]]+Tabela1[[#This Row],[ABASTECIMENTO]]*Tabela1[[#This Row],[CUSTO_UNITARIO_M0]]</f>
        <v>4187.04</v>
      </c>
      <c r="K546" s="1">
        <f>_xlfn.XLOOKUP(A546,MEDIDAS!A:A,MEDIDAS!B:B,"0",0)*5</f>
        <v>4.3333333333333339</v>
      </c>
      <c r="L546" s="1">
        <f>SUM(K546,(_xlfn.XLOOKUP(A546,MEDIDAS!A:A,MEDIDAS!B:B,"0",0)*5))</f>
        <v>8.6666666666666679</v>
      </c>
      <c r="M546" s="1" t="str">
        <f>IF(F546&gt;=SUM(L546,_xlfn.XLOOKUP(A546,'ESTOQUE SETEMBRO'!A:A,'ESTOQUE SETEMBRO'!F:F,,0))/2*1.2,"OVER",IF(F546&lt;=SUM(L546,_xlfn.XLOOKUP(A546,'ESTOQUE SETEMBRO'!A:A,'ESTOQUE SETEMBRO'!F:F,,0))/2*1.1,"IDEAL","OUT"))</f>
        <v>OVER</v>
      </c>
      <c r="N546" t="str">
        <f>IF('ESTOQUE SETEMBRO'!$E546&gt;=0,"setembro","sem abastecimento")</f>
        <v>setembro</v>
      </c>
      <c r="O546" s="15">
        <v>45536</v>
      </c>
    </row>
    <row r="547" spans="1:15">
      <c r="A547" s="5" t="s">
        <v>545</v>
      </c>
      <c r="B547" s="6" t="s">
        <v>1192</v>
      </c>
      <c r="C547" s="1">
        <f t="shared" si="16"/>
        <v>21.63</v>
      </c>
      <c r="D547" s="1">
        <v>28.6</v>
      </c>
      <c r="E547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547" s="1">
        <f t="shared" si="17"/>
        <v>171.6</v>
      </c>
      <c r="G547" s="1">
        <v>26.400000000000002</v>
      </c>
      <c r="H547">
        <v>24</v>
      </c>
      <c r="I547" t="s">
        <v>1128</v>
      </c>
      <c r="J547" s="1">
        <f>Tabela1[[#This Row],[ESTOQUE_INICIAL]]*Tabela1[[#This Row],[CUSTO_UNITARIO_M-1]]+Tabela1[[#This Row],[ABASTECIMENTO]]*Tabela1[[#This Row],[CUSTO_UNITARIO_M0]]</f>
        <v>4187.04</v>
      </c>
      <c r="K547" s="1">
        <f>_xlfn.XLOOKUP(A547,MEDIDAS!A:A,MEDIDAS!B:B,"0",0)*5</f>
        <v>4.3333333333333339</v>
      </c>
      <c r="L547" s="1">
        <f>SUM(K547,(_xlfn.XLOOKUP(A547,MEDIDAS!A:A,MEDIDAS!B:B,"0",0)*5))</f>
        <v>8.6666666666666679</v>
      </c>
      <c r="M547" s="1" t="str">
        <f>IF(F547&gt;=SUM(L547,_xlfn.XLOOKUP(A547,'ESTOQUE SETEMBRO'!A:A,'ESTOQUE SETEMBRO'!F:F,,0))/2*1.2,"OVER",IF(F547&lt;=SUM(L547,_xlfn.XLOOKUP(A547,'ESTOQUE SETEMBRO'!A:A,'ESTOQUE SETEMBRO'!F:F,,0))/2*1.1,"IDEAL","OUT"))</f>
        <v>OVER</v>
      </c>
      <c r="N547" t="str">
        <f>IF('ESTOQUE SETEMBRO'!$E547&gt;=0,"setembro","sem abastecimento")</f>
        <v>setembro</v>
      </c>
      <c r="O547" s="15">
        <v>45536</v>
      </c>
    </row>
    <row r="548" spans="1:15">
      <c r="A548" s="5" t="s">
        <v>604</v>
      </c>
      <c r="B548" s="6" t="s">
        <v>1192</v>
      </c>
      <c r="C548" s="1">
        <f t="shared" si="16"/>
        <v>21.63</v>
      </c>
      <c r="D548" s="1">
        <v>0</v>
      </c>
      <c r="E54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548" s="1">
        <f t="shared" si="17"/>
        <v>150</v>
      </c>
      <c r="G548" s="1">
        <v>26.400000000000002</v>
      </c>
      <c r="H548">
        <v>24</v>
      </c>
      <c r="I548" t="s">
        <v>1128</v>
      </c>
      <c r="J548" s="1">
        <f>Tabela1[[#This Row],[ESTOQUE_INICIAL]]*Tabela1[[#This Row],[CUSTO_UNITARIO_M-1]]+Tabela1[[#This Row],[ABASTECIMENTO]]*Tabela1[[#This Row],[CUSTO_UNITARIO_M0]]</f>
        <v>3600</v>
      </c>
      <c r="K548" s="1">
        <f>_xlfn.XLOOKUP(A548,MEDIDAS!A:A,MEDIDAS!B:B,"0",0)*5</f>
        <v>0</v>
      </c>
      <c r="L548" s="1">
        <f>SUM(K548,(_xlfn.XLOOKUP(A548,MEDIDAS!A:A,MEDIDAS!B:B,"0",0)*5))</f>
        <v>0</v>
      </c>
      <c r="M548" s="1" t="str">
        <f>IF(F548&gt;=SUM(L548,_xlfn.XLOOKUP(A548,'ESTOQUE SETEMBRO'!A:A,'ESTOQUE SETEMBRO'!F:F,,0))/2*1.2,"OVER",IF(F548&lt;=SUM(L548,_xlfn.XLOOKUP(A548,'ESTOQUE SETEMBRO'!A:A,'ESTOQUE SETEMBRO'!F:F,,0))/2*1.1,"IDEAL","OUT"))</f>
        <v>OVER</v>
      </c>
      <c r="N548" t="str">
        <f>IF('ESTOQUE SETEMBRO'!$E548&gt;=0,"setembro","sem abastecimento")</f>
        <v>setembro</v>
      </c>
      <c r="O548" s="15">
        <v>45536</v>
      </c>
    </row>
    <row r="549" spans="1:15">
      <c r="A549" s="5" t="s">
        <v>546</v>
      </c>
      <c r="B549" s="6" t="s">
        <v>1192</v>
      </c>
      <c r="C549" s="1">
        <f t="shared" si="16"/>
        <v>21.63</v>
      </c>
      <c r="D549" s="1">
        <v>15.400000000000002</v>
      </c>
      <c r="E549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549" s="1">
        <f t="shared" si="17"/>
        <v>92.40000000000002</v>
      </c>
      <c r="G549" s="1">
        <v>26.400000000000002</v>
      </c>
      <c r="H549">
        <v>24</v>
      </c>
      <c r="I549" t="s">
        <v>1128</v>
      </c>
      <c r="J549" s="1">
        <f>Tabela1[[#This Row],[ESTOQUE_INICIAL]]*Tabela1[[#This Row],[CUSTO_UNITARIO_M-1]]+Tabela1[[#This Row],[ABASTECIMENTO]]*Tabela1[[#This Row],[CUSTO_UNITARIO_M0]]</f>
        <v>2254.5600000000004</v>
      </c>
      <c r="K549" s="1">
        <f>_xlfn.XLOOKUP(A549,MEDIDAS!A:A,MEDIDAS!B:B,"0",0)*5</f>
        <v>2.3333333333333335</v>
      </c>
      <c r="L549" s="1">
        <f>SUM(K549,(_xlfn.XLOOKUP(A549,MEDIDAS!A:A,MEDIDAS!B:B,"0",0)*5))</f>
        <v>4.666666666666667</v>
      </c>
      <c r="M549" s="1" t="str">
        <f>IF(F549&gt;=SUM(L549,_xlfn.XLOOKUP(A549,'ESTOQUE SETEMBRO'!A:A,'ESTOQUE SETEMBRO'!F:F,,0))/2*1.2,"OVER",IF(F549&lt;=SUM(L549,_xlfn.XLOOKUP(A549,'ESTOQUE SETEMBRO'!A:A,'ESTOQUE SETEMBRO'!F:F,,0))/2*1.1,"IDEAL","OUT"))</f>
        <v>OVER</v>
      </c>
      <c r="N549" t="str">
        <f>IF('ESTOQUE SETEMBRO'!$E549&gt;=0,"setembro","sem abastecimento")</f>
        <v>setembro</v>
      </c>
      <c r="O549" s="15">
        <v>45536</v>
      </c>
    </row>
    <row r="550" spans="1:15">
      <c r="A550" s="5" t="s">
        <v>547</v>
      </c>
      <c r="B550" s="6" t="s">
        <v>1192</v>
      </c>
      <c r="C550" s="1">
        <f t="shared" si="16"/>
        <v>21.63</v>
      </c>
      <c r="D550" s="1">
        <v>19.8</v>
      </c>
      <c r="E550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550" s="1">
        <f t="shared" si="17"/>
        <v>118.8</v>
      </c>
      <c r="G550" s="1">
        <v>26.400000000000002</v>
      </c>
      <c r="H550">
        <v>24</v>
      </c>
      <c r="I550" t="s">
        <v>1128</v>
      </c>
      <c r="J550" s="1">
        <f>Tabela1[[#This Row],[ESTOQUE_INICIAL]]*Tabela1[[#This Row],[CUSTO_UNITARIO_M-1]]+Tabela1[[#This Row],[ABASTECIMENTO]]*Tabela1[[#This Row],[CUSTO_UNITARIO_M0]]</f>
        <v>2898.7200000000003</v>
      </c>
      <c r="K550" s="1">
        <f>_xlfn.XLOOKUP(A550,MEDIDAS!A:A,MEDIDAS!B:B,"0",0)*5</f>
        <v>3</v>
      </c>
      <c r="L550" s="1">
        <f>SUM(K550,(_xlfn.XLOOKUP(A550,MEDIDAS!A:A,MEDIDAS!B:B,"0",0)*5))</f>
        <v>6</v>
      </c>
      <c r="M550" s="1" t="str">
        <f>IF(F550&gt;=SUM(L550,_xlfn.XLOOKUP(A550,'ESTOQUE SETEMBRO'!A:A,'ESTOQUE SETEMBRO'!F:F,,0))/2*1.2,"OVER",IF(F550&lt;=SUM(L550,_xlfn.XLOOKUP(A550,'ESTOQUE SETEMBRO'!A:A,'ESTOQUE SETEMBRO'!F:F,,0))/2*1.1,"IDEAL","OUT"))</f>
        <v>OVER</v>
      </c>
      <c r="N550" t="str">
        <f>IF('ESTOQUE SETEMBRO'!$E550&gt;=0,"setembro","sem abastecimento")</f>
        <v>setembro</v>
      </c>
      <c r="O550" s="15">
        <v>45536</v>
      </c>
    </row>
    <row r="551" spans="1:15">
      <c r="A551" s="5" t="s">
        <v>548</v>
      </c>
      <c r="B551" s="6" t="s">
        <v>1192</v>
      </c>
      <c r="C551" s="1">
        <f t="shared" si="16"/>
        <v>21.63</v>
      </c>
      <c r="D551" s="1">
        <v>36.300000000000004</v>
      </c>
      <c r="E551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551" s="1">
        <f t="shared" si="17"/>
        <v>217.80000000000004</v>
      </c>
      <c r="G551" s="1">
        <v>26.400000000000002</v>
      </c>
      <c r="H551">
        <v>24</v>
      </c>
      <c r="I551" t="s">
        <v>1128</v>
      </c>
      <c r="J551" s="1">
        <f>Tabela1[[#This Row],[ESTOQUE_INICIAL]]*Tabela1[[#This Row],[CUSTO_UNITARIO_M-1]]+Tabela1[[#This Row],[ABASTECIMENTO]]*Tabela1[[#This Row],[CUSTO_UNITARIO_M0]]</f>
        <v>5314.3200000000015</v>
      </c>
      <c r="K551" s="1">
        <f>_xlfn.XLOOKUP(A551,MEDIDAS!A:A,MEDIDAS!B:B,"0",0)*5</f>
        <v>5.5</v>
      </c>
      <c r="L551" s="1">
        <f>SUM(K551,(_xlfn.XLOOKUP(A551,MEDIDAS!A:A,MEDIDAS!B:B,"0",0)*5))</f>
        <v>11</v>
      </c>
      <c r="M551" s="1" t="str">
        <f>IF(F551&gt;=SUM(L551,_xlfn.XLOOKUP(A551,'ESTOQUE SETEMBRO'!A:A,'ESTOQUE SETEMBRO'!F:F,,0))/2*1.2,"OVER",IF(F551&lt;=SUM(L551,_xlfn.XLOOKUP(A551,'ESTOQUE SETEMBRO'!A:A,'ESTOQUE SETEMBRO'!F:F,,0))/2*1.1,"IDEAL","OUT"))</f>
        <v>OVER</v>
      </c>
      <c r="N551" t="str">
        <f>IF('ESTOQUE SETEMBRO'!$E551&gt;=0,"setembro","sem abastecimento")</f>
        <v>setembro</v>
      </c>
      <c r="O551" s="15">
        <v>45536</v>
      </c>
    </row>
    <row r="552" spans="1:15">
      <c r="A552" s="5" t="s">
        <v>550</v>
      </c>
      <c r="B552" s="6" t="s">
        <v>1192</v>
      </c>
      <c r="C552" s="1">
        <f t="shared" si="16"/>
        <v>21.63</v>
      </c>
      <c r="D552" s="1">
        <v>20.900000000000002</v>
      </c>
      <c r="E552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552" s="1">
        <f t="shared" si="17"/>
        <v>125.40000000000002</v>
      </c>
      <c r="G552" s="1">
        <v>26.400000000000002</v>
      </c>
      <c r="H552">
        <v>24</v>
      </c>
      <c r="I552" t="s">
        <v>1128</v>
      </c>
      <c r="J552" s="1">
        <f>Tabela1[[#This Row],[ESTOQUE_INICIAL]]*Tabela1[[#This Row],[CUSTO_UNITARIO_M-1]]+Tabela1[[#This Row],[ABASTECIMENTO]]*Tabela1[[#This Row],[CUSTO_UNITARIO_M0]]</f>
        <v>3059.7600000000007</v>
      </c>
      <c r="K552" s="1">
        <f>_xlfn.XLOOKUP(A552,MEDIDAS!A:A,MEDIDAS!B:B,"0",0)*5</f>
        <v>3.1666666666666665</v>
      </c>
      <c r="L552" s="1">
        <f>SUM(K552,(_xlfn.XLOOKUP(A552,MEDIDAS!A:A,MEDIDAS!B:B,"0",0)*5))</f>
        <v>6.333333333333333</v>
      </c>
      <c r="M552" s="1" t="str">
        <f>IF(F552&gt;=SUM(L552,_xlfn.XLOOKUP(A552,'ESTOQUE SETEMBRO'!A:A,'ESTOQUE SETEMBRO'!F:F,,0))/2*1.2,"OVER",IF(F552&lt;=SUM(L552,_xlfn.XLOOKUP(A552,'ESTOQUE SETEMBRO'!A:A,'ESTOQUE SETEMBRO'!F:F,,0))/2*1.1,"IDEAL","OUT"))</f>
        <v>OVER</v>
      </c>
      <c r="N552" t="str">
        <f>IF('ESTOQUE SETEMBRO'!$E552&gt;=0,"setembro","sem abastecimento")</f>
        <v>setembro</v>
      </c>
      <c r="O552" s="15">
        <v>45536</v>
      </c>
    </row>
    <row r="553" spans="1:15">
      <c r="A553" s="5" t="s">
        <v>551</v>
      </c>
      <c r="B553" s="6" t="s">
        <v>1193</v>
      </c>
      <c r="C553" s="1">
        <f t="shared" si="16"/>
        <v>21.63</v>
      </c>
      <c r="D553" s="1">
        <v>46.2</v>
      </c>
      <c r="E553" s="1">
        <f>IF(Tabela1[[#This Row],[ESTOQUE_INICIAL]]&gt;=150,Tabela1[[#This Row],[ESTOQUE_INICIAL]]*0,IF(Tabela1[[#This Row],[ESTOQUE_INICIAL]]=0,SUM(Tabela1[[#This Row],[ESTOQUE_INICIAL]],150),Tabela1[[#This Row],[ESTOQUE_INICIAL]]*5))</f>
        <v>231</v>
      </c>
      <c r="F553" s="1">
        <f t="shared" si="17"/>
        <v>277.2</v>
      </c>
      <c r="G553" s="1">
        <v>66</v>
      </c>
      <c r="H553">
        <v>60</v>
      </c>
      <c r="I553" t="s">
        <v>1128</v>
      </c>
      <c r="J553" s="1">
        <f>Tabela1[[#This Row],[ESTOQUE_INICIAL]]*Tabela1[[#This Row],[CUSTO_UNITARIO_M-1]]+Tabela1[[#This Row],[ABASTECIMENTO]]*Tabela1[[#This Row],[CUSTO_UNITARIO_M0]]</f>
        <v>16909.2</v>
      </c>
      <c r="K553" s="1">
        <f>_xlfn.XLOOKUP(A553,MEDIDAS!A:A,MEDIDAS!B:B,"0",0)*5</f>
        <v>7</v>
      </c>
      <c r="L553" s="1">
        <f>SUM(K553,(_xlfn.XLOOKUP(A553,MEDIDAS!A:A,MEDIDAS!B:B,"0",0)*5))</f>
        <v>14</v>
      </c>
      <c r="M553" s="1" t="str">
        <f>IF(F553&gt;=SUM(L553,_xlfn.XLOOKUP(A553,'ESTOQUE SETEMBRO'!A:A,'ESTOQUE SETEMBRO'!F:F,,0))/2*1.2,"OVER",IF(F553&lt;=SUM(L553,_xlfn.XLOOKUP(A553,'ESTOQUE SETEMBRO'!A:A,'ESTOQUE SETEMBRO'!F:F,,0))/2*1.1,"IDEAL","OUT"))</f>
        <v>OVER</v>
      </c>
      <c r="N553" t="str">
        <f>IF('ESTOQUE SETEMBRO'!$E553&gt;=0,"setembro","sem abastecimento")</f>
        <v>setembro</v>
      </c>
      <c r="O553" s="15">
        <v>45536</v>
      </c>
    </row>
    <row r="554" spans="1:15">
      <c r="A554" s="5" t="s">
        <v>552</v>
      </c>
      <c r="B554" s="6" t="s">
        <v>1193</v>
      </c>
      <c r="C554" s="1">
        <f t="shared" si="16"/>
        <v>21.63</v>
      </c>
      <c r="D554" s="1">
        <v>39.6</v>
      </c>
      <c r="E554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554" s="1">
        <f t="shared" si="17"/>
        <v>237.6</v>
      </c>
      <c r="G554" s="1">
        <v>66</v>
      </c>
      <c r="H554">
        <v>60</v>
      </c>
      <c r="I554" t="s">
        <v>1128</v>
      </c>
      <c r="J554" s="1">
        <f>Tabela1[[#This Row],[ESTOQUE_INICIAL]]*Tabela1[[#This Row],[CUSTO_UNITARIO_M-1]]+Tabela1[[#This Row],[ABASTECIMENTO]]*Tabela1[[#This Row],[CUSTO_UNITARIO_M0]]</f>
        <v>14493.6</v>
      </c>
      <c r="K554" s="1">
        <f>_xlfn.XLOOKUP(A554,MEDIDAS!A:A,MEDIDAS!B:B,"0",0)*5</f>
        <v>6</v>
      </c>
      <c r="L554" s="1">
        <f>SUM(K554,(_xlfn.XLOOKUP(A554,MEDIDAS!A:A,MEDIDAS!B:B,"0",0)*5))</f>
        <v>12</v>
      </c>
      <c r="M554" s="1" t="str">
        <f>IF(F554&gt;=SUM(L554,_xlfn.XLOOKUP(A554,'ESTOQUE SETEMBRO'!A:A,'ESTOQUE SETEMBRO'!F:F,,0))/2*1.2,"OVER",IF(F554&lt;=SUM(L554,_xlfn.XLOOKUP(A554,'ESTOQUE SETEMBRO'!A:A,'ESTOQUE SETEMBRO'!F:F,,0))/2*1.1,"IDEAL","OUT"))</f>
        <v>OVER</v>
      </c>
      <c r="N554" t="str">
        <f>IF('ESTOQUE SETEMBRO'!$E554&gt;=0,"setembro","sem abastecimento")</f>
        <v>setembro</v>
      </c>
      <c r="O554" s="15">
        <v>45536</v>
      </c>
    </row>
    <row r="555" spans="1:15">
      <c r="A555" s="5" t="s">
        <v>553</v>
      </c>
      <c r="B555" s="6" t="s">
        <v>1193</v>
      </c>
      <c r="C555" s="1">
        <f t="shared" si="16"/>
        <v>21.63</v>
      </c>
      <c r="D555" s="1">
        <v>17.600000000000001</v>
      </c>
      <c r="E555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555" s="1">
        <f t="shared" si="17"/>
        <v>105.6</v>
      </c>
      <c r="G555" s="1">
        <v>66</v>
      </c>
      <c r="H555">
        <v>60</v>
      </c>
      <c r="I555" t="s">
        <v>1128</v>
      </c>
      <c r="J555" s="1">
        <f>Tabela1[[#This Row],[ESTOQUE_INICIAL]]*Tabela1[[#This Row],[CUSTO_UNITARIO_M-1]]+Tabela1[[#This Row],[ABASTECIMENTO]]*Tabela1[[#This Row],[CUSTO_UNITARIO_M0]]</f>
        <v>6441.6</v>
      </c>
      <c r="K555" s="1">
        <f>_xlfn.XLOOKUP(A555,MEDIDAS!A:A,MEDIDAS!B:B,"0",0)*5</f>
        <v>2.6666666666666665</v>
      </c>
      <c r="L555" s="1">
        <f>SUM(K555,(_xlfn.XLOOKUP(A555,MEDIDAS!A:A,MEDIDAS!B:B,"0",0)*5))</f>
        <v>5.333333333333333</v>
      </c>
      <c r="M555" s="1" t="str">
        <f>IF(F555&gt;=SUM(L555,_xlfn.XLOOKUP(A555,'ESTOQUE SETEMBRO'!A:A,'ESTOQUE SETEMBRO'!F:F,,0))/2*1.2,"OVER",IF(F555&lt;=SUM(L555,_xlfn.XLOOKUP(A555,'ESTOQUE SETEMBRO'!A:A,'ESTOQUE SETEMBRO'!F:F,,0))/2*1.1,"IDEAL","OUT"))</f>
        <v>OVER</v>
      </c>
      <c r="N555" t="str">
        <f>IF('ESTOQUE SETEMBRO'!$E555&gt;=0,"setembro","sem abastecimento")</f>
        <v>setembro</v>
      </c>
      <c r="O555" s="15">
        <v>45536</v>
      </c>
    </row>
    <row r="556" spans="1:15">
      <c r="A556" s="5" t="s">
        <v>554</v>
      </c>
      <c r="B556" s="6" t="s">
        <v>1193</v>
      </c>
      <c r="C556" s="1">
        <f t="shared" si="16"/>
        <v>21.63</v>
      </c>
      <c r="D556" s="1">
        <v>22</v>
      </c>
      <c r="E556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556" s="1">
        <f t="shared" si="17"/>
        <v>132</v>
      </c>
      <c r="G556" s="1">
        <v>66</v>
      </c>
      <c r="H556">
        <v>60</v>
      </c>
      <c r="I556" t="s">
        <v>1128</v>
      </c>
      <c r="J556" s="1">
        <f>Tabela1[[#This Row],[ESTOQUE_INICIAL]]*Tabela1[[#This Row],[CUSTO_UNITARIO_M-1]]+Tabela1[[#This Row],[ABASTECIMENTO]]*Tabela1[[#This Row],[CUSTO_UNITARIO_M0]]</f>
        <v>8052</v>
      </c>
      <c r="K556" s="1">
        <f>_xlfn.XLOOKUP(A556,MEDIDAS!A:A,MEDIDAS!B:B,"0",0)*5</f>
        <v>3.333333333333333</v>
      </c>
      <c r="L556" s="1">
        <f>SUM(K556,(_xlfn.XLOOKUP(A556,MEDIDAS!A:A,MEDIDAS!B:B,"0",0)*5))</f>
        <v>6.6666666666666661</v>
      </c>
      <c r="M556" s="1" t="str">
        <f>IF(F556&gt;=SUM(L556,_xlfn.XLOOKUP(A556,'ESTOQUE SETEMBRO'!A:A,'ESTOQUE SETEMBRO'!F:F,,0))/2*1.2,"OVER",IF(F556&lt;=SUM(L556,_xlfn.XLOOKUP(A556,'ESTOQUE SETEMBRO'!A:A,'ESTOQUE SETEMBRO'!F:F,,0))/2*1.1,"IDEAL","OUT"))</f>
        <v>OVER</v>
      </c>
      <c r="N556" t="str">
        <f>IF('ESTOQUE SETEMBRO'!$E556&gt;=0,"setembro","sem abastecimento")</f>
        <v>setembro</v>
      </c>
      <c r="O556" s="15">
        <v>45536</v>
      </c>
    </row>
    <row r="557" spans="1:15">
      <c r="A557" s="5" t="s">
        <v>555</v>
      </c>
      <c r="B557" s="6" t="s">
        <v>1193</v>
      </c>
      <c r="C557" s="1">
        <f t="shared" si="16"/>
        <v>21.63</v>
      </c>
      <c r="D557" s="1">
        <v>28.6</v>
      </c>
      <c r="E557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557" s="1">
        <f t="shared" si="17"/>
        <v>171.6</v>
      </c>
      <c r="G557" s="1">
        <v>66</v>
      </c>
      <c r="H557">
        <v>60</v>
      </c>
      <c r="I557" t="s">
        <v>1128</v>
      </c>
      <c r="J557" s="1">
        <f>Tabela1[[#This Row],[ESTOQUE_INICIAL]]*Tabela1[[#This Row],[CUSTO_UNITARIO_M-1]]+Tabela1[[#This Row],[ABASTECIMENTO]]*Tabela1[[#This Row],[CUSTO_UNITARIO_M0]]</f>
        <v>10467.6</v>
      </c>
      <c r="K557" s="1">
        <f>_xlfn.XLOOKUP(A557,MEDIDAS!A:A,MEDIDAS!B:B,"0",0)*5</f>
        <v>4.3333333333333339</v>
      </c>
      <c r="L557" s="1">
        <f>SUM(K557,(_xlfn.XLOOKUP(A557,MEDIDAS!A:A,MEDIDAS!B:B,"0",0)*5))</f>
        <v>8.6666666666666679</v>
      </c>
      <c r="M557" s="1" t="str">
        <f>IF(F557&gt;=SUM(L557,_xlfn.XLOOKUP(A557,'ESTOQUE SETEMBRO'!A:A,'ESTOQUE SETEMBRO'!F:F,,0))/2*1.2,"OVER",IF(F557&lt;=SUM(L557,_xlfn.XLOOKUP(A557,'ESTOQUE SETEMBRO'!A:A,'ESTOQUE SETEMBRO'!F:F,,0))/2*1.1,"IDEAL","OUT"))</f>
        <v>OVER</v>
      </c>
      <c r="N557" t="str">
        <f>IF('ESTOQUE SETEMBRO'!$E557&gt;=0,"setembro","sem abastecimento")</f>
        <v>setembro</v>
      </c>
      <c r="O557" s="15">
        <v>45536</v>
      </c>
    </row>
    <row r="558" spans="1:15">
      <c r="A558" s="5" t="s">
        <v>615</v>
      </c>
      <c r="B558" s="6" t="s">
        <v>1193</v>
      </c>
      <c r="C558" s="1">
        <f t="shared" si="16"/>
        <v>21.63</v>
      </c>
      <c r="D558" s="1">
        <v>0</v>
      </c>
      <c r="E55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558" s="1">
        <f t="shared" si="17"/>
        <v>150</v>
      </c>
      <c r="G558" s="1">
        <v>66</v>
      </c>
      <c r="H558">
        <v>60</v>
      </c>
      <c r="I558" t="s">
        <v>1128</v>
      </c>
      <c r="J558" s="1">
        <f>Tabela1[[#This Row],[ESTOQUE_INICIAL]]*Tabela1[[#This Row],[CUSTO_UNITARIO_M-1]]+Tabela1[[#This Row],[ABASTECIMENTO]]*Tabela1[[#This Row],[CUSTO_UNITARIO_M0]]</f>
        <v>9000</v>
      </c>
      <c r="K558" s="1">
        <f>_xlfn.XLOOKUP(A558,MEDIDAS!A:A,MEDIDAS!B:B,"0",0)*5</f>
        <v>0</v>
      </c>
      <c r="L558" s="1">
        <f>SUM(K558,(_xlfn.XLOOKUP(A558,MEDIDAS!A:A,MEDIDAS!B:B,"0",0)*5))</f>
        <v>0</v>
      </c>
      <c r="M558" s="1" t="str">
        <f>IF(F558&gt;=SUM(L558,_xlfn.XLOOKUP(A558,'ESTOQUE SETEMBRO'!A:A,'ESTOQUE SETEMBRO'!F:F,,0))/2*1.2,"OVER",IF(F558&lt;=SUM(L558,_xlfn.XLOOKUP(A558,'ESTOQUE SETEMBRO'!A:A,'ESTOQUE SETEMBRO'!F:F,,0))/2*1.1,"IDEAL","OUT"))</f>
        <v>OVER</v>
      </c>
      <c r="N558" t="str">
        <f>IF('ESTOQUE SETEMBRO'!$E558&gt;=0,"setembro","sem abastecimento")</f>
        <v>setembro</v>
      </c>
      <c r="O558" s="15">
        <v>45536</v>
      </c>
    </row>
    <row r="559" spans="1:15">
      <c r="A559" s="5" t="s">
        <v>556</v>
      </c>
      <c r="B559" s="6" t="s">
        <v>1193</v>
      </c>
      <c r="C559" s="1">
        <f t="shared" si="16"/>
        <v>21.63</v>
      </c>
      <c r="D559" s="1">
        <v>31.900000000000002</v>
      </c>
      <c r="E559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559" s="1">
        <f t="shared" si="17"/>
        <v>191.4</v>
      </c>
      <c r="G559" s="1">
        <v>66</v>
      </c>
      <c r="H559">
        <v>60</v>
      </c>
      <c r="I559" t="s">
        <v>1128</v>
      </c>
      <c r="J559" s="1">
        <f>Tabela1[[#This Row],[ESTOQUE_INICIAL]]*Tabela1[[#This Row],[CUSTO_UNITARIO_M-1]]+Tabela1[[#This Row],[ABASTECIMENTO]]*Tabela1[[#This Row],[CUSTO_UNITARIO_M0]]</f>
        <v>11675.4</v>
      </c>
      <c r="K559" s="1">
        <f>_xlfn.XLOOKUP(A559,MEDIDAS!A:A,MEDIDAS!B:B,"0",0)*5</f>
        <v>4.833333333333333</v>
      </c>
      <c r="L559" s="1">
        <f>SUM(K559,(_xlfn.XLOOKUP(A559,MEDIDAS!A:A,MEDIDAS!B:B,"0",0)*5))</f>
        <v>9.6666666666666661</v>
      </c>
      <c r="M559" s="1" t="str">
        <f>IF(F559&gt;=SUM(L559,_xlfn.XLOOKUP(A559,'ESTOQUE SETEMBRO'!A:A,'ESTOQUE SETEMBRO'!F:F,,0))/2*1.2,"OVER",IF(F559&lt;=SUM(L559,_xlfn.XLOOKUP(A559,'ESTOQUE SETEMBRO'!A:A,'ESTOQUE SETEMBRO'!F:F,,0))/2*1.1,"IDEAL","OUT"))</f>
        <v>OVER</v>
      </c>
      <c r="N559" t="str">
        <f>IF('ESTOQUE SETEMBRO'!$E559&gt;=0,"setembro","sem abastecimento")</f>
        <v>setembro</v>
      </c>
      <c r="O559" s="15">
        <v>45536</v>
      </c>
    </row>
    <row r="560" spans="1:15">
      <c r="A560" s="5" t="s">
        <v>557</v>
      </c>
      <c r="B560" s="6" t="s">
        <v>1193</v>
      </c>
      <c r="C560" s="1">
        <f t="shared" si="16"/>
        <v>21.63</v>
      </c>
      <c r="D560" s="1">
        <v>45.1</v>
      </c>
      <c r="E560" s="1">
        <f>IF(Tabela1[[#This Row],[ESTOQUE_INICIAL]]&gt;=150,Tabela1[[#This Row],[ESTOQUE_INICIAL]]*0,IF(Tabela1[[#This Row],[ESTOQUE_INICIAL]]=0,SUM(Tabela1[[#This Row],[ESTOQUE_INICIAL]],150),Tabela1[[#This Row],[ESTOQUE_INICIAL]]*5))</f>
        <v>225.5</v>
      </c>
      <c r="F560" s="1">
        <f t="shared" si="17"/>
        <v>270.60000000000002</v>
      </c>
      <c r="G560" s="1">
        <v>66</v>
      </c>
      <c r="H560">
        <v>60</v>
      </c>
      <c r="I560" t="s">
        <v>1128</v>
      </c>
      <c r="J560" s="1">
        <f>Tabela1[[#This Row],[ESTOQUE_INICIAL]]*Tabela1[[#This Row],[CUSTO_UNITARIO_M-1]]+Tabela1[[#This Row],[ABASTECIMENTO]]*Tabela1[[#This Row],[CUSTO_UNITARIO_M0]]</f>
        <v>16506.599999999999</v>
      </c>
      <c r="K560" s="1">
        <f>_xlfn.XLOOKUP(A560,MEDIDAS!A:A,MEDIDAS!B:B,"0",0)*5</f>
        <v>6.8333333333333339</v>
      </c>
      <c r="L560" s="1">
        <f>SUM(K560,(_xlfn.XLOOKUP(A560,MEDIDAS!A:A,MEDIDAS!B:B,"0",0)*5))</f>
        <v>13.666666666666668</v>
      </c>
      <c r="M560" s="1" t="str">
        <f>IF(F560&gt;=SUM(L560,_xlfn.XLOOKUP(A560,'ESTOQUE SETEMBRO'!A:A,'ESTOQUE SETEMBRO'!F:F,,0))/2*1.2,"OVER",IF(F560&lt;=SUM(L560,_xlfn.XLOOKUP(A560,'ESTOQUE SETEMBRO'!A:A,'ESTOQUE SETEMBRO'!F:F,,0))/2*1.1,"IDEAL","OUT"))</f>
        <v>OVER</v>
      </c>
      <c r="N560" t="str">
        <f>IF('ESTOQUE SETEMBRO'!$E560&gt;=0,"setembro","sem abastecimento")</f>
        <v>setembro</v>
      </c>
      <c r="O560" s="15">
        <v>45536</v>
      </c>
    </row>
    <row r="561" spans="1:15">
      <c r="A561" s="5" t="s">
        <v>558</v>
      </c>
      <c r="B561" s="6" t="s">
        <v>1193</v>
      </c>
      <c r="C561" s="1">
        <f t="shared" si="16"/>
        <v>21.63</v>
      </c>
      <c r="D561" s="1">
        <v>39.6</v>
      </c>
      <c r="E561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561" s="1">
        <f t="shared" si="17"/>
        <v>237.6</v>
      </c>
      <c r="G561" s="1">
        <v>66</v>
      </c>
      <c r="H561">
        <v>60</v>
      </c>
      <c r="I561" t="s">
        <v>1128</v>
      </c>
      <c r="J561" s="1">
        <f>Tabela1[[#This Row],[ESTOQUE_INICIAL]]*Tabela1[[#This Row],[CUSTO_UNITARIO_M-1]]+Tabela1[[#This Row],[ABASTECIMENTO]]*Tabela1[[#This Row],[CUSTO_UNITARIO_M0]]</f>
        <v>14493.6</v>
      </c>
      <c r="K561" s="1">
        <f>_xlfn.XLOOKUP(A561,MEDIDAS!A:A,MEDIDAS!B:B,"0",0)*5</f>
        <v>6</v>
      </c>
      <c r="L561" s="1">
        <f>SUM(K561,(_xlfn.XLOOKUP(A561,MEDIDAS!A:A,MEDIDAS!B:B,"0",0)*5))</f>
        <v>12</v>
      </c>
      <c r="M561" s="1" t="str">
        <f>IF(F561&gt;=SUM(L561,_xlfn.XLOOKUP(A561,'ESTOQUE SETEMBRO'!A:A,'ESTOQUE SETEMBRO'!F:F,,0))/2*1.2,"OVER",IF(F561&lt;=SUM(L561,_xlfn.XLOOKUP(A561,'ESTOQUE SETEMBRO'!A:A,'ESTOQUE SETEMBRO'!F:F,,0))/2*1.1,"IDEAL","OUT"))</f>
        <v>OVER</v>
      </c>
      <c r="N561" t="str">
        <f>IF('ESTOQUE SETEMBRO'!$E561&gt;=0,"setembro","sem abastecimento")</f>
        <v>setembro</v>
      </c>
      <c r="O561" s="15">
        <v>45536</v>
      </c>
    </row>
    <row r="562" spans="1:15">
      <c r="A562" s="5" t="s">
        <v>559</v>
      </c>
      <c r="B562" s="6" t="s">
        <v>1193</v>
      </c>
      <c r="C562" s="1">
        <f t="shared" si="16"/>
        <v>21.63</v>
      </c>
      <c r="D562" s="1">
        <v>23.1</v>
      </c>
      <c r="E562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562" s="1">
        <f t="shared" si="17"/>
        <v>138.6</v>
      </c>
      <c r="G562" s="1">
        <v>66</v>
      </c>
      <c r="H562">
        <v>60</v>
      </c>
      <c r="I562" t="s">
        <v>1128</v>
      </c>
      <c r="J562" s="1">
        <f>Tabela1[[#This Row],[ESTOQUE_INICIAL]]*Tabela1[[#This Row],[CUSTO_UNITARIO_M-1]]+Tabela1[[#This Row],[ABASTECIMENTO]]*Tabela1[[#This Row],[CUSTO_UNITARIO_M0]]</f>
        <v>8454.6</v>
      </c>
      <c r="K562" s="1">
        <f>_xlfn.XLOOKUP(A562,MEDIDAS!A:A,MEDIDAS!B:B,"0",0)*5</f>
        <v>3.5</v>
      </c>
      <c r="L562" s="1">
        <f>SUM(K562,(_xlfn.XLOOKUP(A562,MEDIDAS!A:A,MEDIDAS!B:B,"0",0)*5))</f>
        <v>7</v>
      </c>
      <c r="M562" s="1" t="str">
        <f>IF(F562&gt;=SUM(L562,_xlfn.XLOOKUP(A562,'ESTOQUE SETEMBRO'!A:A,'ESTOQUE SETEMBRO'!F:F,,0))/2*1.2,"OVER",IF(F562&lt;=SUM(L562,_xlfn.XLOOKUP(A562,'ESTOQUE SETEMBRO'!A:A,'ESTOQUE SETEMBRO'!F:F,,0))/2*1.1,"IDEAL","OUT"))</f>
        <v>OVER</v>
      </c>
      <c r="N562" t="str">
        <f>IF('ESTOQUE SETEMBRO'!$E562&gt;=0,"setembro","sem abastecimento")</f>
        <v>setembro</v>
      </c>
      <c r="O562" s="15">
        <v>45536</v>
      </c>
    </row>
    <row r="563" spans="1:15">
      <c r="A563" s="5" t="s">
        <v>561</v>
      </c>
      <c r="B563" s="6" t="s">
        <v>1194</v>
      </c>
      <c r="C563" s="1">
        <f t="shared" si="16"/>
        <v>21.63</v>
      </c>
      <c r="D563" s="1">
        <v>19.8</v>
      </c>
      <c r="E563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563" s="1">
        <f t="shared" si="17"/>
        <v>118.8</v>
      </c>
      <c r="G563" s="1">
        <v>66</v>
      </c>
      <c r="H563">
        <v>60</v>
      </c>
      <c r="I563" t="s">
        <v>1128</v>
      </c>
      <c r="J563" s="1">
        <f>Tabela1[[#This Row],[ESTOQUE_INICIAL]]*Tabela1[[#This Row],[CUSTO_UNITARIO_M-1]]+Tabela1[[#This Row],[ABASTECIMENTO]]*Tabela1[[#This Row],[CUSTO_UNITARIO_M0]]</f>
        <v>7246.8</v>
      </c>
      <c r="K563" s="1">
        <f>_xlfn.XLOOKUP(A563,MEDIDAS!A:A,MEDIDAS!B:B,"0",0)*5</f>
        <v>3</v>
      </c>
      <c r="L563" s="1">
        <f>SUM(K563,(_xlfn.XLOOKUP(A563,MEDIDAS!A:A,MEDIDAS!B:B,"0",0)*5))</f>
        <v>6</v>
      </c>
      <c r="M563" s="1" t="str">
        <f>IF(F563&gt;=SUM(L563,_xlfn.XLOOKUP(A563,'ESTOQUE SETEMBRO'!A:A,'ESTOQUE SETEMBRO'!F:F,,0))/2*1.2,"OVER",IF(F563&lt;=SUM(L563,_xlfn.XLOOKUP(A563,'ESTOQUE SETEMBRO'!A:A,'ESTOQUE SETEMBRO'!F:F,,0))/2*1.1,"IDEAL","OUT"))</f>
        <v>OVER</v>
      </c>
      <c r="N563" t="str">
        <f>IF('ESTOQUE SETEMBRO'!$E563&gt;=0,"setembro","sem abastecimento")</f>
        <v>setembro</v>
      </c>
      <c r="O563" s="15">
        <v>45536</v>
      </c>
    </row>
    <row r="564" spans="1:15">
      <c r="A564" s="5" t="s">
        <v>562</v>
      </c>
      <c r="B564" s="6" t="s">
        <v>1194</v>
      </c>
      <c r="C564" s="1">
        <f t="shared" si="16"/>
        <v>21.63</v>
      </c>
      <c r="D564" s="1">
        <v>26.400000000000002</v>
      </c>
      <c r="E564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564" s="1">
        <f t="shared" si="17"/>
        <v>158.4</v>
      </c>
      <c r="G564" s="1">
        <v>66</v>
      </c>
      <c r="H564">
        <v>60</v>
      </c>
      <c r="I564" t="s">
        <v>1128</v>
      </c>
      <c r="J564" s="1">
        <f>Tabela1[[#This Row],[ESTOQUE_INICIAL]]*Tabela1[[#This Row],[CUSTO_UNITARIO_M-1]]+Tabela1[[#This Row],[ABASTECIMENTO]]*Tabela1[[#This Row],[CUSTO_UNITARIO_M0]]</f>
        <v>9662.4</v>
      </c>
      <c r="K564" s="1">
        <f>_xlfn.XLOOKUP(A564,MEDIDAS!A:A,MEDIDAS!B:B,"0",0)*5</f>
        <v>4</v>
      </c>
      <c r="L564" s="1">
        <f>SUM(K564,(_xlfn.XLOOKUP(A564,MEDIDAS!A:A,MEDIDAS!B:B,"0",0)*5))</f>
        <v>8</v>
      </c>
      <c r="M564" s="1" t="str">
        <f>IF(F564&gt;=SUM(L564,_xlfn.XLOOKUP(A564,'ESTOQUE SETEMBRO'!A:A,'ESTOQUE SETEMBRO'!F:F,,0))/2*1.2,"OVER",IF(F564&lt;=SUM(L564,_xlfn.XLOOKUP(A564,'ESTOQUE SETEMBRO'!A:A,'ESTOQUE SETEMBRO'!F:F,,0))/2*1.1,"IDEAL","OUT"))</f>
        <v>OVER</v>
      </c>
      <c r="N564" t="str">
        <f>IF('ESTOQUE SETEMBRO'!$E564&gt;=0,"setembro","sem abastecimento")</f>
        <v>setembro</v>
      </c>
      <c r="O564" s="15">
        <v>45536</v>
      </c>
    </row>
    <row r="565" spans="1:15">
      <c r="A565" s="5" t="s">
        <v>563</v>
      </c>
      <c r="B565" s="6" t="s">
        <v>1194</v>
      </c>
      <c r="C565" s="1">
        <f t="shared" si="16"/>
        <v>21.63</v>
      </c>
      <c r="D565" s="1">
        <v>29.700000000000003</v>
      </c>
      <c r="E565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565" s="1">
        <f t="shared" si="17"/>
        <v>178.2</v>
      </c>
      <c r="G565" s="1">
        <v>66</v>
      </c>
      <c r="H565">
        <v>60</v>
      </c>
      <c r="I565" t="s">
        <v>1128</v>
      </c>
      <c r="J565" s="1">
        <f>Tabela1[[#This Row],[ESTOQUE_INICIAL]]*Tabela1[[#This Row],[CUSTO_UNITARIO_M-1]]+Tabela1[[#This Row],[ABASTECIMENTO]]*Tabela1[[#This Row],[CUSTO_UNITARIO_M0]]</f>
        <v>10870.2</v>
      </c>
      <c r="K565" s="1">
        <f>_xlfn.XLOOKUP(A565,MEDIDAS!A:A,MEDIDAS!B:B,"0",0)*5</f>
        <v>4.5</v>
      </c>
      <c r="L565" s="1">
        <f>SUM(K565,(_xlfn.XLOOKUP(A565,MEDIDAS!A:A,MEDIDAS!B:B,"0",0)*5))</f>
        <v>9</v>
      </c>
      <c r="M565" s="1" t="str">
        <f>IF(F565&gt;=SUM(L565,_xlfn.XLOOKUP(A565,'ESTOQUE SETEMBRO'!A:A,'ESTOQUE SETEMBRO'!F:F,,0))/2*1.2,"OVER",IF(F565&lt;=SUM(L565,_xlfn.XLOOKUP(A565,'ESTOQUE SETEMBRO'!A:A,'ESTOQUE SETEMBRO'!F:F,,0))/2*1.1,"IDEAL","OUT"))</f>
        <v>OVER</v>
      </c>
      <c r="N565" t="str">
        <f>IF('ESTOQUE SETEMBRO'!$E565&gt;=0,"setembro","sem abastecimento")</f>
        <v>setembro</v>
      </c>
      <c r="O565" s="15">
        <v>45536</v>
      </c>
    </row>
    <row r="566" spans="1:15">
      <c r="A566" s="5" t="s">
        <v>564</v>
      </c>
      <c r="B566" s="6" t="s">
        <v>1194</v>
      </c>
      <c r="C566" s="1">
        <f t="shared" si="16"/>
        <v>21.63</v>
      </c>
      <c r="D566" s="1">
        <v>25.3</v>
      </c>
      <c r="E566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566" s="1">
        <f t="shared" si="17"/>
        <v>151.80000000000001</v>
      </c>
      <c r="G566" s="1">
        <v>66</v>
      </c>
      <c r="H566">
        <v>60</v>
      </c>
      <c r="I566" t="s">
        <v>1128</v>
      </c>
      <c r="J566" s="1">
        <f>Tabela1[[#This Row],[ESTOQUE_INICIAL]]*Tabela1[[#This Row],[CUSTO_UNITARIO_M-1]]+Tabela1[[#This Row],[ABASTECIMENTO]]*Tabela1[[#This Row],[CUSTO_UNITARIO_M0]]</f>
        <v>9259.7999999999993</v>
      </c>
      <c r="K566" s="1">
        <f>_xlfn.XLOOKUP(A566,MEDIDAS!A:A,MEDIDAS!B:B,"0",0)*5</f>
        <v>3.8333333333333335</v>
      </c>
      <c r="L566" s="1">
        <f>SUM(K566,(_xlfn.XLOOKUP(A566,MEDIDAS!A:A,MEDIDAS!B:B,"0",0)*5))</f>
        <v>7.666666666666667</v>
      </c>
      <c r="M566" s="1" t="str">
        <f>IF(F566&gt;=SUM(L566,_xlfn.XLOOKUP(A566,'ESTOQUE SETEMBRO'!A:A,'ESTOQUE SETEMBRO'!F:F,,0))/2*1.2,"OVER",IF(F566&lt;=SUM(L566,_xlfn.XLOOKUP(A566,'ESTOQUE SETEMBRO'!A:A,'ESTOQUE SETEMBRO'!F:F,,0))/2*1.1,"IDEAL","OUT"))</f>
        <v>OVER</v>
      </c>
      <c r="N566" t="str">
        <f>IF('ESTOQUE SETEMBRO'!$E566&gt;=0,"setembro","sem abastecimento")</f>
        <v>setembro</v>
      </c>
      <c r="O566" s="15">
        <v>45536</v>
      </c>
    </row>
    <row r="567" spans="1:15">
      <c r="A567" s="5" t="s">
        <v>565</v>
      </c>
      <c r="B567" s="6" t="s">
        <v>1194</v>
      </c>
      <c r="C567" s="1">
        <f t="shared" si="16"/>
        <v>21.63</v>
      </c>
      <c r="D567" s="1">
        <v>15.400000000000002</v>
      </c>
      <c r="E567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567" s="1">
        <f t="shared" si="17"/>
        <v>92.40000000000002</v>
      </c>
      <c r="G567" s="1">
        <v>66</v>
      </c>
      <c r="H567">
        <v>60</v>
      </c>
      <c r="I567" t="s">
        <v>1128</v>
      </c>
      <c r="J567" s="1">
        <f>Tabela1[[#This Row],[ESTOQUE_INICIAL]]*Tabela1[[#This Row],[CUSTO_UNITARIO_M-1]]+Tabela1[[#This Row],[ABASTECIMENTO]]*Tabela1[[#This Row],[CUSTO_UNITARIO_M0]]</f>
        <v>5636.4000000000015</v>
      </c>
      <c r="K567" s="1">
        <f>_xlfn.XLOOKUP(A567,MEDIDAS!A:A,MEDIDAS!B:B,"0",0)*5</f>
        <v>2.3333333333333335</v>
      </c>
      <c r="L567" s="1">
        <f>SUM(K567,(_xlfn.XLOOKUP(A567,MEDIDAS!A:A,MEDIDAS!B:B,"0",0)*5))</f>
        <v>4.666666666666667</v>
      </c>
      <c r="M567" s="1" t="str">
        <f>IF(F567&gt;=SUM(L567,_xlfn.XLOOKUP(A567,'ESTOQUE SETEMBRO'!A:A,'ESTOQUE SETEMBRO'!F:F,,0))/2*1.2,"OVER",IF(F567&lt;=SUM(L567,_xlfn.XLOOKUP(A567,'ESTOQUE SETEMBRO'!A:A,'ESTOQUE SETEMBRO'!F:F,,0))/2*1.1,"IDEAL","OUT"))</f>
        <v>OVER</v>
      </c>
      <c r="N567" t="str">
        <f>IF('ESTOQUE SETEMBRO'!$E567&gt;=0,"setembro","sem abastecimento")</f>
        <v>setembro</v>
      </c>
      <c r="O567" s="15">
        <v>45536</v>
      </c>
    </row>
    <row r="568" spans="1:15">
      <c r="A568" s="5" t="s">
        <v>626</v>
      </c>
      <c r="B568" s="6" t="s">
        <v>1194</v>
      </c>
      <c r="C568" s="1">
        <f t="shared" si="16"/>
        <v>21.63</v>
      </c>
      <c r="D568" s="1">
        <v>0</v>
      </c>
      <c r="E56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568" s="1">
        <f t="shared" si="17"/>
        <v>150</v>
      </c>
      <c r="G568" s="1">
        <v>66</v>
      </c>
      <c r="H568">
        <v>60</v>
      </c>
      <c r="I568" t="s">
        <v>1128</v>
      </c>
      <c r="J568" s="1">
        <f>Tabela1[[#This Row],[ESTOQUE_INICIAL]]*Tabela1[[#This Row],[CUSTO_UNITARIO_M-1]]+Tabela1[[#This Row],[ABASTECIMENTO]]*Tabela1[[#This Row],[CUSTO_UNITARIO_M0]]</f>
        <v>9000</v>
      </c>
      <c r="K568" s="1">
        <f>_xlfn.XLOOKUP(A568,MEDIDAS!A:A,MEDIDAS!B:B,"0",0)*5</f>
        <v>0</v>
      </c>
      <c r="L568" s="1">
        <f>SUM(K568,(_xlfn.XLOOKUP(A568,MEDIDAS!A:A,MEDIDAS!B:B,"0",0)*5))</f>
        <v>0</v>
      </c>
      <c r="M568" s="1" t="str">
        <f>IF(F568&gt;=SUM(L568,_xlfn.XLOOKUP(A568,'ESTOQUE SETEMBRO'!A:A,'ESTOQUE SETEMBRO'!F:F,,0))/2*1.2,"OVER",IF(F568&lt;=SUM(L568,_xlfn.XLOOKUP(A568,'ESTOQUE SETEMBRO'!A:A,'ESTOQUE SETEMBRO'!F:F,,0))/2*1.1,"IDEAL","OUT"))</f>
        <v>OVER</v>
      </c>
      <c r="N568" t="str">
        <f>IF('ESTOQUE SETEMBRO'!$E568&gt;=0,"setembro","sem abastecimento")</f>
        <v>setembro</v>
      </c>
      <c r="O568" s="15">
        <v>45536</v>
      </c>
    </row>
    <row r="569" spans="1:15">
      <c r="A569" s="5" t="s">
        <v>566</v>
      </c>
      <c r="B569" s="6" t="s">
        <v>1194</v>
      </c>
      <c r="C569" s="1">
        <f t="shared" si="16"/>
        <v>21.63</v>
      </c>
      <c r="D569" s="1">
        <v>22</v>
      </c>
      <c r="E569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569" s="1">
        <f t="shared" si="17"/>
        <v>132</v>
      </c>
      <c r="G569" s="1">
        <v>66</v>
      </c>
      <c r="H569">
        <v>60</v>
      </c>
      <c r="I569" t="s">
        <v>1128</v>
      </c>
      <c r="J569" s="1">
        <f>Tabela1[[#This Row],[ESTOQUE_INICIAL]]*Tabela1[[#This Row],[CUSTO_UNITARIO_M-1]]+Tabela1[[#This Row],[ABASTECIMENTO]]*Tabela1[[#This Row],[CUSTO_UNITARIO_M0]]</f>
        <v>8052</v>
      </c>
      <c r="K569" s="1">
        <f>_xlfn.XLOOKUP(A569,MEDIDAS!A:A,MEDIDAS!B:B,"0",0)*5</f>
        <v>3.333333333333333</v>
      </c>
      <c r="L569" s="1">
        <f>SUM(K569,(_xlfn.XLOOKUP(A569,MEDIDAS!A:A,MEDIDAS!B:B,"0",0)*5))</f>
        <v>6.6666666666666661</v>
      </c>
      <c r="M569" s="1" t="str">
        <f>IF(F569&gt;=SUM(L569,_xlfn.XLOOKUP(A569,'ESTOQUE SETEMBRO'!A:A,'ESTOQUE SETEMBRO'!F:F,,0))/2*1.2,"OVER",IF(F569&lt;=SUM(L569,_xlfn.XLOOKUP(A569,'ESTOQUE SETEMBRO'!A:A,'ESTOQUE SETEMBRO'!F:F,,0))/2*1.1,"IDEAL","OUT"))</f>
        <v>OVER</v>
      </c>
      <c r="N569" t="str">
        <f>IF('ESTOQUE SETEMBRO'!$E569&gt;=0,"setembro","sem abastecimento")</f>
        <v>setembro</v>
      </c>
      <c r="O569" s="15">
        <v>45536</v>
      </c>
    </row>
    <row r="570" spans="1:15">
      <c r="A570" s="5" t="s">
        <v>567</v>
      </c>
      <c r="B570" s="6" t="s">
        <v>1194</v>
      </c>
      <c r="C570" s="1">
        <f t="shared" si="16"/>
        <v>21.63</v>
      </c>
      <c r="D570" s="1">
        <v>26.400000000000002</v>
      </c>
      <c r="E570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570" s="1">
        <f t="shared" si="17"/>
        <v>158.4</v>
      </c>
      <c r="G570" s="1">
        <v>66</v>
      </c>
      <c r="H570">
        <v>60</v>
      </c>
      <c r="I570" t="s">
        <v>1128</v>
      </c>
      <c r="J570" s="1">
        <f>Tabela1[[#This Row],[ESTOQUE_INICIAL]]*Tabela1[[#This Row],[CUSTO_UNITARIO_M-1]]+Tabela1[[#This Row],[ABASTECIMENTO]]*Tabela1[[#This Row],[CUSTO_UNITARIO_M0]]</f>
        <v>9662.4</v>
      </c>
      <c r="K570" s="1">
        <f>_xlfn.XLOOKUP(A570,MEDIDAS!A:A,MEDIDAS!B:B,"0",0)*5</f>
        <v>4</v>
      </c>
      <c r="L570" s="1">
        <f>SUM(K570,(_xlfn.XLOOKUP(A570,MEDIDAS!A:A,MEDIDAS!B:B,"0",0)*5))</f>
        <v>8</v>
      </c>
      <c r="M570" s="1" t="str">
        <f>IF(F570&gt;=SUM(L570,_xlfn.XLOOKUP(A570,'ESTOQUE SETEMBRO'!A:A,'ESTOQUE SETEMBRO'!F:F,,0))/2*1.2,"OVER",IF(F570&lt;=SUM(L570,_xlfn.XLOOKUP(A570,'ESTOQUE SETEMBRO'!A:A,'ESTOQUE SETEMBRO'!F:F,,0))/2*1.1,"IDEAL","OUT"))</f>
        <v>OVER</v>
      </c>
      <c r="N570" t="str">
        <f>IF('ESTOQUE SETEMBRO'!$E570&gt;=0,"setembro","sem abastecimento")</f>
        <v>setembro</v>
      </c>
      <c r="O570" s="15">
        <v>45536</v>
      </c>
    </row>
    <row r="571" spans="1:15">
      <c r="A571" s="5" t="s">
        <v>568</v>
      </c>
      <c r="B571" s="6" t="s">
        <v>1194</v>
      </c>
      <c r="C571" s="1">
        <f t="shared" si="16"/>
        <v>21.63</v>
      </c>
      <c r="D571" s="1">
        <v>46.2</v>
      </c>
      <c r="E571" s="1">
        <f>IF(Tabela1[[#This Row],[ESTOQUE_INICIAL]]&gt;=150,Tabela1[[#This Row],[ESTOQUE_INICIAL]]*0,IF(Tabela1[[#This Row],[ESTOQUE_INICIAL]]=0,SUM(Tabela1[[#This Row],[ESTOQUE_INICIAL]],150),Tabela1[[#This Row],[ESTOQUE_INICIAL]]*5))</f>
        <v>231</v>
      </c>
      <c r="F571" s="1">
        <f t="shared" si="17"/>
        <v>277.2</v>
      </c>
      <c r="G571" s="1">
        <v>66</v>
      </c>
      <c r="H571">
        <v>60</v>
      </c>
      <c r="I571" t="s">
        <v>1128</v>
      </c>
      <c r="J571" s="1">
        <f>Tabela1[[#This Row],[ESTOQUE_INICIAL]]*Tabela1[[#This Row],[CUSTO_UNITARIO_M-1]]+Tabela1[[#This Row],[ABASTECIMENTO]]*Tabela1[[#This Row],[CUSTO_UNITARIO_M0]]</f>
        <v>16909.2</v>
      </c>
      <c r="K571" s="1">
        <f>_xlfn.XLOOKUP(A571,MEDIDAS!A:A,MEDIDAS!B:B,"0",0)*5</f>
        <v>7</v>
      </c>
      <c r="L571" s="1">
        <f>SUM(K571,(_xlfn.XLOOKUP(A571,MEDIDAS!A:A,MEDIDAS!B:B,"0",0)*5))</f>
        <v>14</v>
      </c>
      <c r="M571" s="1" t="str">
        <f>IF(F571&gt;=SUM(L571,_xlfn.XLOOKUP(A571,'ESTOQUE SETEMBRO'!A:A,'ESTOQUE SETEMBRO'!F:F,,0))/2*1.2,"OVER",IF(F571&lt;=SUM(L571,_xlfn.XLOOKUP(A571,'ESTOQUE SETEMBRO'!A:A,'ESTOQUE SETEMBRO'!F:F,,0))/2*1.1,"IDEAL","OUT"))</f>
        <v>OVER</v>
      </c>
      <c r="N571" t="str">
        <f>IF('ESTOQUE SETEMBRO'!$E571&gt;=0,"setembro","sem abastecimento")</f>
        <v>setembro</v>
      </c>
      <c r="O571" s="15">
        <v>45536</v>
      </c>
    </row>
    <row r="572" spans="1:15">
      <c r="A572" s="5" t="s">
        <v>569</v>
      </c>
      <c r="B572" s="6" t="s">
        <v>1194</v>
      </c>
      <c r="C572" s="1">
        <f t="shared" si="16"/>
        <v>21.63</v>
      </c>
      <c r="D572" s="1">
        <v>24.200000000000003</v>
      </c>
      <c r="E572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572" s="1">
        <f t="shared" si="17"/>
        <v>145.20000000000002</v>
      </c>
      <c r="G572" s="1">
        <v>66</v>
      </c>
      <c r="H572">
        <v>60</v>
      </c>
      <c r="I572" t="s">
        <v>1128</v>
      </c>
      <c r="J572" s="1">
        <f>Tabela1[[#This Row],[ESTOQUE_INICIAL]]*Tabela1[[#This Row],[CUSTO_UNITARIO_M-1]]+Tabela1[[#This Row],[ABASTECIMENTO]]*Tabela1[[#This Row],[CUSTO_UNITARIO_M0]]</f>
        <v>8857.2000000000007</v>
      </c>
      <c r="K572" s="1">
        <f>_xlfn.XLOOKUP(A572,MEDIDAS!A:A,MEDIDAS!B:B,"0",0)*5</f>
        <v>3.6666666666666665</v>
      </c>
      <c r="L572" s="1">
        <f>SUM(K572,(_xlfn.XLOOKUP(A572,MEDIDAS!A:A,MEDIDAS!B:B,"0",0)*5))</f>
        <v>7.333333333333333</v>
      </c>
      <c r="M572" s="1" t="str">
        <f>IF(F572&gt;=SUM(L572,_xlfn.XLOOKUP(A572,'ESTOQUE SETEMBRO'!A:A,'ESTOQUE SETEMBRO'!F:F,,0))/2*1.2,"OVER",IF(F572&lt;=SUM(L572,_xlfn.XLOOKUP(A572,'ESTOQUE SETEMBRO'!A:A,'ESTOQUE SETEMBRO'!F:F,,0))/2*1.1,"IDEAL","OUT"))</f>
        <v>OVER</v>
      </c>
      <c r="N572" t="str">
        <f>IF('ESTOQUE SETEMBRO'!$E572&gt;=0,"setembro","sem abastecimento")</f>
        <v>setembro</v>
      </c>
      <c r="O572" s="15">
        <v>45536</v>
      </c>
    </row>
    <row r="573" spans="1:15">
      <c r="A573" s="5" t="s">
        <v>570</v>
      </c>
      <c r="B573" s="6" t="s">
        <v>1195</v>
      </c>
      <c r="C573" s="1">
        <f t="shared" si="16"/>
        <v>21.63</v>
      </c>
      <c r="D573" s="1">
        <v>37.400000000000006</v>
      </c>
      <c r="E573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573" s="1">
        <f t="shared" si="17"/>
        <v>224.40000000000003</v>
      </c>
      <c r="G573" s="1">
        <v>39.6</v>
      </c>
      <c r="H573">
        <v>36</v>
      </c>
      <c r="I573" t="s">
        <v>1152</v>
      </c>
      <c r="J573" s="1">
        <f>Tabela1[[#This Row],[ESTOQUE_INICIAL]]*Tabela1[[#This Row],[CUSTO_UNITARIO_M-1]]+Tabela1[[#This Row],[ABASTECIMENTO]]*Tabela1[[#This Row],[CUSTO_UNITARIO_M0]]</f>
        <v>8213.0400000000009</v>
      </c>
      <c r="K573" s="1">
        <f>_xlfn.XLOOKUP(A573,MEDIDAS!A:A,MEDIDAS!B:B,"0",0)*5</f>
        <v>5.6666666666666661</v>
      </c>
      <c r="L573" s="1">
        <f>SUM(K573,(_xlfn.XLOOKUP(A573,MEDIDAS!A:A,MEDIDAS!B:B,"0",0)*5))</f>
        <v>11.333333333333332</v>
      </c>
      <c r="M573" s="1" t="str">
        <f>IF(F573&gt;=SUM(L573,_xlfn.XLOOKUP(A573,'ESTOQUE SETEMBRO'!A:A,'ESTOQUE SETEMBRO'!F:F,,0))/2*1.2,"OVER",IF(F573&lt;=SUM(L573,_xlfn.XLOOKUP(A573,'ESTOQUE SETEMBRO'!A:A,'ESTOQUE SETEMBRO'!F:F,,0))/2*1.1,"IDEAL","OUT"))</f>
        <v>OVER</v>
      </c>
      <c r="N573" t="str">
        <f>IF('ESTOQUE SETEMBRO'!$E573&gt;=0,"setembro","sem abastecimento")</f>
        <v>setembro</v>
      </c>
      <c r="O573" s="15">
        <v>45536</v>
      </c>
    </row>
    <row r="574" spans="1:15">
      <c r="A574" s="5" t="s">
        <v>572</v>
      </c>
      <c r="B574" s="6" t="s">
        <v>1195</v>
      </c>
      <c r="C574" s="1">
        <f t="shared" si="16"/>
        <v>21.63</v>
      </c>
      <c r="D574" s="1">
        <v>20.900000000000002</v>
      </c>
      <c r="E574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574" s="1">
        <f t="shared" si="17"/>
        <v>125.40000000000002</v>
      </c>
      <c r="G574" s="1">
        <v>39.6</v>
      </c>
      <c r="H574">
        <v>36</v>
      </c>
      <c r="I574" t="s">
        <v>1152</v>
      </c>
      <c r="J574" s="1">
        <f>Tabela1[[#This Row],[ESTOQUE_INICIAL]]*Tabela1[[#This Row],[CUSTO_UNITARIO_M-1]]+Tabela1[[#This Row],[ABASTECIMENTO]]*Tabela1[[#This Row],[CUSTO_UNITARIO_M0]]</f>
        <v>4589.6400000000003</v>
      </c>
      <c r="K574" s="1">
        <f>_xlfn.XLOOKUP(A574,MEDIDAS!A:A,MEDIDAS!B:B,"0",0)*5</f>
        <v>3.1666666666666665</v>
      </c>
      <c r="L574" s="1">
        <f>SUM(K574,(_xlfn.XLOOKUP(A574,MEDIDAS!A:A,MEDIDAS!B:B,"0",0)*5))</f>
        <v>6.333333333333333</v>
      </c>
      <c r="M574" s="1" t="str">
        <f>IF(F574&gt;=SUM(L574,_xlfn.XLOOKUP(A574,'ESTOQUE SETEMBRO'!A:A,'ESTOQUE SETEMBRO'!F:F,,0))/2*1.2,"OVER",IF(F574&lt;=SUM(L574,_xlfn.XLOOKUP(A574,'ESTOQUE SETEMBRO'!A:A,'ESTOQUE SETEMBRO'!F:F,,0))/2*1.1,"IDEAL","OUT"))</f>
        <v>OVER</v>
      </c>
      <c r="N574" t="str">
        <f>IF('ESTOQUE SETEMBRO'!$E574&gt;=0,"setembro","sem abastecimento")</f>
        <v>setembro</v>
      </c>
      <c r="O574" s="15">
        <v>45536</v>
      </c>
    </row>
    <row r="575" spans="1:15">
      <c r="A575" s="5" t="s">
        <v>573</v>
      </c>
      <c r="B575" s="6" t="s">
        <v>1195</v>
      </c>
      <c r="C575" s="1">
        <f t="shared" si="16"/>
        <v>21.63</v>
      </c>
      <c r="D575" s="1">
        <v>13.200000000000001</v>
      </c>
      <c r="E575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575" s="1">
        <f t="shared" si="17"/>
        <v>79.2</v>
      </c>
      <c r="G575" s="1">
        <v>39.6</v>
      </c>
      <c r="H575">
        <v>36</v>
      </c>
      <c r="I575" t="s">
        <v>1152</v>
      </c>
      <c r="J575" s="1">
        <f>Tabela1[[#This Row],[ESTOQUE_INICIAL]]*Tabela1[[#This Row],[CUSTO_UNITARIO_M-1]]+Tabela1[[#This Row],[ABASTECIMENTO]]*Tabela1[[#This Row],[CUSTO_UNITARIO_M0]]</f>
        <v>2898.7200000000003</v>
      </c>
      <c r="K575" s="1">
        <f>_xlfn.XLOOKUP(A575,MEDIDAS!A:A,MEDIDAS!B:B,"0",0)*5</f>
        <v>2</v>
      </c>
      <c r="L575" s="1">
        <f>SUM(K575,(_xlfn.XLOOKUP(A575,MEDIDAS!A:A,MEDIDAS!B:B,"0",0)*5))</f>
        <v>4</v>
      </c>
      <c r="M575" s="1" t="str">
        <f>IF(F575&gt;=SUM(L575,_xlfn.XLOOKUP(A575,'ESTOQUE SETEMBRO'!A:A,'ESTOQUE SETEMBRO'!F:F,,0))/2*1.2,"OVER",IF(F575&lt;=SUM(L575,_xlfn.XLOOKUP(A575,'ESTOQUE SETEMBRO'!A:A,'ESTOQUE SETEMBRO'!F:F,,0))/2*1.1,"IDEAL","OUT"))</f>
        <v>OVER</v>
      </c>
      <c r="N575" t="str">
        <f>IF('ESTOQUE SETEMBRO'!$E575&gt;=0,"setembro","sem abastecimento")</f>
        <v>setembro</v>
      </c>
      <c r="O575" s="15">
        <v>45536</v>
      </c>
    </row>
    <row r="576" spans="1:15">
      <c r="A576" s="5" t="s">
        <v>574</v>
      </c>
      <c r="B576" s="6" t="s">
        <v>1195</v>
      </c>
      <c r="C576" s="1">
        <f t="shared" si="16"/>
        <v>21.63</v>
      </c>
      <c r="D576" s="1">
        <v>25.3</v>
      </c>
      <c r="E576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576" s="1">
        <f t="shared" si="17"/>
        <v>151.80000000000001</v>
      </c>
      <c r="G576" s="1">
        <v>39.6</v>
      </c>
      <c r="H576">
        <v>36</v>
      </c>
      <c r="I576" t="s">
        <v>1152</v>
      </c>
      <c r="J576" s="1">
        <f>Tabela1[[#This Row],[ESTOQUE_INICIAL]]*Tabela1[[#This Row],[CUSTO_UNITARIO_M-1]]+Tabela1[[#This Row],[ABASTECIMENTO]]*Tabela1[[#This Row],[CUSTO_UNITARIO_M0]]</f>
        <v>5555.88</v>
      </c>
      <c r="K576" s="1">
        <f>_xlfn.XLOOKUP(A576,MEDIDAS!A:A,MEDIDAS!B:B,"0",0)*5</f>
        <v>3.8333333333333335</v>
      </c>
      <c r="L576" s="1">
        <f>SUM(K576,(_xlfn.XLOOKUP(A576,MEDIDAS!A:A,MEDIDAS!B:B,"0",0)*5))</f>
        <v>7.666666666666667</v>
      </c>
      <c r="M576" s="1" t="str">
        <f>IF(F576&gt;=SUM(L576,_xlfn.XLOOKUP(A576,'ESTOQUE SETEMBRO'!A:A,'ESTOQUE SETEMBRO'!F:F,,0))/2*1.2,"OVER",IF(F576&lt;=SUM(L576,_xlfn.XLOOKUP(A576,'ESTOQUE SETEMBRO'!A:A,'ESTOQUE SETEMBRO'!F:F,,0))/2*1.1,"IDEAL","OUT"))</f>
        <v>OVER</v>
      </c>
      <c r="N576" t="str">
        <f>IF('ESTOQUE SETEMBRO'!$E576&gt;=0,"setembro","sem abastecimento")</f>
        <v>setembro</v>
      </c>
      <c r="O576" s="15">
        <v>45536</v>
      </c>
    </row>
    <row r="577" spans="1:15">
      <c r="A577" s="5" t="s">
        <v>575</v>
      </c>
      <c r="B577" s="6" t="s">
        <v>1195</v>
      </c>
      <c r="C577" s="1">
        <f t="shared" si="16"/>
        <v>21.63</v>
      </c>
      <c r="D577" s="1">
        <v>52.800000000000004</v>
      </c>
      <c r="E577" s="1">
        <f>IF(Tabela1[[#This Row],[ESTOQUE_INICIAL]]&gt;=150,Tabela1[[#This Row],[ESTOQUE_INICIAL]]*0,IF(Tabela1[[#This Row],[ESTOQUE_INICIAL]]=0,SUM(Tabela1[[#This Row],[ESTOQUE_INICIAL]],150),Tabela1[[#This Row],[ESTOQUE_INICIAL]]*5))</f>
        <v>264</v>
      </c>
      <c r="F577" s="1">
        <f t="shared" si="17"/>
        <v>316.8</v>
      </c>
      <c r="G577" s="1">
        <v>39.6</v>
      </c>
      <c r="H577">
        <v>36</v>
      </c>
      <c r="I577" t="s">
        <v>1152</v>
      </c>
      <c r="J577" s="1">
        <f>Tabela1[[#This Row],[ESTOQUE_INICIAL]]*Tabela1[[#This Row],[CUSTO_UNITARIO_M-1]]+Tabela1[[#This Row],[ABASTECIMENTO]]*Tabela1[[#This Row],[CUSTO_UNITARIO_M0]]</f>
        <v>11594.880000000001</v>
      </c>
      <c r="K577" s="1">
        <f>_xlfn.XLOOKUP(A577,MEDIDAS!A:A,MEDIDAS!B:B,"0",0)*5</f>
        <v>8</v>
      </c>
      <c r="L577" s="1">
        <f>SUM(K577,(_xlfn.XLOOKUP(A577,MEDIDAS!A:A,MEDIDAS!B:B,"0",0)*5))</f>
        <v>16</v>
      </c>
      <c r="M577" s="1" t="str">
        <f>IF(F577&gt;=SUM(L577,_xlfn.XLOOKUP(A577,'ESTOQUE SETEMBRO'!A:A,'ESTOQUE SETEMBRO'!F:F,,0))/2*1.2,"OVER",IF(F577&lt;=SUM(L577,_xlfn.XLOOKUP(A577,'ESTOQUE SETEMBRO'!A:A,'ESTOQUE SETEMBRO'!F:F,,0))/2*1.1,"IDEAL","OUT"))</f>
        <v>OVER</v>
      </c>
      <c r="N577" t="str">
        <f>IF('ESTOQUE SETEMBRO'!$E577&gt;=0,"setembro","sem abastecimento")</f>
        <v>setembro</v>
      </c>
      <c r="O577" s="15">
        <v>45536</v>
      </c>
    </row>
    <row r="578" spans="1:15">
      <c r="A578" s="5" t="s">
        <v>637</v>
      </c>
      <c r="B578" s="6" t="s">
        <v>1195</v>
      </c>
      <c r="C578" s="1">
        <f t="shared" si="16"/>
        <v>21.63</v>
      </c>
      <c r="D578" s="1">
        <v>0</v>
      </c>
      <c r="E57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578" s="1">
        <f t="shared" si="17"/>
        <v>150</v>
      </c>
      <c r="G578" s="1">
        <v>39.6</v>
      </c>
      <c r="H578">
        <v>36</v>
      </c>
      <c r="I578" t="s">
        <v>1152</v>
      </c>
      <c r="J578" s="1">
        <f>Tabela1[[#This Row],[ESTOQUE_INICIAL]]*Tabela1[[#This Row],[CUSTO_UNITARIO_M-1]]+Tabela1[[#This Row],[ABASTECIMENTO]]*Tabela1[[#This Row],[CUSTO_UNITARIO_M0]]</f>
        <v>5400</v>
      </c>
      <c r="K578" s="1">
        <f>_xlfn.XLOOKUP(A578,MEDIDAS!A:A,MEDIDAS!B:B,"0",0)*5</f>
        <v>0</v>
      </c>
      <c r="L578" s="1">
        <f>SUM(K578,(_xlfn.XLOOKUP(A578,MEDIDAS!A:A,MEDIDAS!B:B,"0",0)*5))</f>
        <v>0</v>
      </c>
      <c r="M578" s="1" t="str">
        <f>IF(F578&gt;=SUM(L578,_xlfn.XLOOKUP(A578,'ESTOQUE SETEMBRO'!A:A,'ESTOQUE SETEMBRO'!F:F,,0))/2*1.2,"OVER",IF(F578&lt;=SUM(L578,_xlfn.XLOOKUP(A578,'ESTOQUE SETEMBRO'!A:A,'ESTOQUE SETEMBRO'!F:F,,0))/2*1.1,"IDEAL","OUT"))</f>
        <v>OVER</v>
      </c>
      <c r="N578" t="str">
        <f>IF('ESTOQUE SETEMBRO'!$E578&gt;=0,"setembro","sem abastecimento")</f>
        <v>setembro</v>
      </c>
      <c r="O578" s="15">
        <v>45536</v>
      </c>
    </row>
    <row r="579" spans="1:15">
      <c r="A579" s="5" t="s">
        <v>576</v>
      </c>
      <c r="B579" s="6" t="s">
        <v>1195</v>
      </c>
      <c r="C579" s="1">
        <f t="shared" ref="C579:C642" si="18">3.09*1*7</f>
        <v>21.63</v>
      </c>
      <c r="D579" s="1">
        <v>39.6</v>
      </c>
      <c r="E579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579" s="1">
        <f t="shared" ref="F579:F642" si="19">SUM(E579,D579)</f>
        <v>237.6</v>
      </c>
      <c r="G579" s="1">
        <v>39.6</v>
      </c>
      <c r="H579">
        <v>36</v>
      </c>
      <c r="I579" t="s">
        <v>1152</v>
      </c>
      <c r="J579" s="1">
        <f>Tabela1[[#This Row],[ESTOQUE_INICIAL]]*Tabela1[[#This Row],[CUSTO_UNITARIO_M-1]]+Tabela1[[#This Row],[ABASTECIMENTO]]*Tabela1[[#This Row],[CUSTO_UNITARIO_M0]]</f>
        <v>8696.16</v>
      </c>
      <c r="K579" s="1">
        <f>_xlfn.XLOOKUP(A579,MEDIDAS!A:A,MEDIDAS!B:B,"0",0)*5</f>
        <v>6</v>
      </c>
      <c r="L579" s="1">
        <f>SUM(K579,(_xlfn.XLOOKUP(A579,MEDIDAS!A:A,MEDIDAS!B:B,"0",0)*5))</f>
        <v>12</v>
      </c>
      <c r="M579" s="1" t="str">
        <f>IF(F579&gt;=SUM(L579,_xlfn.XLOOKUP(A579,'ESTOQUE SETEMBRO'!A:A,'ESTOQUE SETEMBRO'!F:F,,0))/2*1.2,"OVER",IF(F579&lt;=SUM(L579,_xlfn.XLOOKUP(A579,'ESTOQUE SETEMBRO'!A:A,'ESTOQUE SETEMBRO'!F:F,,0))/2*1.1,"IDEAL","OUT"))</f>
        <v>OVER</v>
      </c>
      <c r="N579" t="str">
        <f>IF('ESTOQUE SETEMBRO'!$E579&gt;=0,"setembro","sem abastecimento")</f>
        <v>setembro</v>
      </c>
      <c r="O579" s="15">
        <v>45536</v>
      </c>
    </row>
    <row r="580" spans="1:15">
      <c r="A580" s="5" t="s">
        <v>577</v>
      </c>
      <c r="B580" s="6" t="s">
        <v>1195</v>
      </c>
      <c r="C580" s="1">
        <f t="shared" si="18"/>
        <v>21.63</v>
      </c>
      <c r="D580" s="1">
        <v>37.400000000000006</v>
      </c>
      <c r="E580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580" s="1">
        <f t="shared" si="19"/>
        <v>224.40000000000003</v>
      </c>
      <c r="G580" s="1">
        <v>39.6</v>
      </c>
      <c r="H580">
        <v>36</v>
      </c>
      <c r="I580" t="s">
        <v>1152</v>
      </c>
      <c r="J580" s="1">
        <f>Tabela1[[#This Row],[ESTOQUE_INICIAL]]*Tabela1[[#This Row],[CUSTO_UNITARIO_M-1]]+Tabela1[[#This Row],[ABASTECIMENTO]]*Tabela1[[#This Row],[CUSTO_UNITARIO_M0]]</f>
        <v>8213.0400000000009</v>
      </c>
      <c r="K580" s="1">
        <f>_xlfn.XLOOKUP(A580,MEDIDAS!A:A,MEDIDAS!B:B,"0",0)*5</f>
        <v>5.6666666666666661</v>
      </c>
      <c r="L580" s="1">
        <f>SUM(K580,(_xlfn.XLOOKUP(A580,MEDIDAS!A:A,MEDIDAS!B:B,"0",0)*5))</f>
        <v>11.333333333333332</v>
      </c>
      <c r="M580" s="1" t="str">
        <f>IF(F580&gt;=SUM(L580,_xlfn.XLOOKUP(A580,'ESTOQUE SETEMBRO'!A:A,'ESTOQUE SETEMBRO'!F:F,,0))/2*1.2,"OVER",IF(F580&lt;=SUM(L580,_xlfn.XLOOKUP(A580,'ESTOQUE SETEMBRO'!A:A,'ESTOQUE SETEMBRO'!F:F,,0))/2*1.1,"IDEAL","OUT"))</f>
        <v>OVER</v>
      </c>
      <c r="N580" t="str">
        <f>IF('ESTOQUE SETEMBRO'!$E580&gt;=0,"setembro","sem abastecimento")</f>
        <v>setembro</v>
      </c>
      <c r="O580" s="15">
        <v>45536</v>
      </c>
    </row>
    <row r="581" spans="1:15">
      <c r="A581" s="5" t="s">
        <v>578</v>
      </c>
      <c r="B581" s="6" t="s">
        <v>1195</v>
      </c>
      <c r="C581" s="1">
        <f t="shared" si="18"/>
        <v>21.63</v>
      </c>
      <c r="D581" s="1">
        <v>30.800000000000004</v>
      </c>
      <c r="E581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581" s="1">
        <f t="shared" si="19"/>
        <v>184.80000000000004</v>
      </c>
      <c r="G581" s="1">
        <v>39.6</v>
      </c>
      <c r="H581">
        <v>36</v>
      </c>
      <c r="I581" t="s">
        <v>1152</v>
      </c>
      <c r="J581" s="1">
        <f>Tabela1[[#This Row],[ESTOQUE_INICIAL]]*Tabela1[[#This Row],[CUSTO_UNITARIO_M-1]]+Tabela1[[#This Row],[ABASTECIMENTO]]*Tabela1[[#This Row],[CUSTO_UNITARIO_M0]]</f>
        <v>6763.6800000000012</v>
      </c>
      <c r="K581" s="1">
        <f>_xlfn.XLOOKUP(A581,MEDIDAS!A:A,MEDIDAS!B:B,"0",0)*5</f>
        <v>4.666666666666667</v>
      </c>
      <c r="L581" s="1">
        <f>SUM(K581,(_xlfn.XLOOKUP(A581,MEDIDAS!A:A,MEDIDAS!B:B,"0",0)*5))</f>
        <v>9.3333333333333339</v>
      </c>
      <c r="M581" s="1" t="str">
        <f>IF(F581&gt;=SUM(L581,_xlfn.XLOOKUP(A581,'ESTOQUE SETEMBRO'!A:A,'ESTOQUE SETEMBRO'!F:F,,0))/2*1.2,"OVER",IF(F581&lt;=SUM(L581,_xlfn.XLOOKUP(A581,'ESTOQUE SETEMBRO'!A:A,'ESTOQUE SETEMBRO'!F:F,,0))/2*1.1,"IDEAL","OUT"))</f>
        <v>OVER</v>
      </c>
      <c r="N581" t="str">
        <f>IF('ESTOQUE SETEMBRO'!$E581&gt;=0,"setembro","sem abastecimento")</f>
        <v>setembro</v>
      </c>
      <c r="O581" s="15">
        <v>45536</v>
      </c>
    </row>
    <row r="582" spans="1:15">
      <c r="A582" s="5" t="s">
        <v>579</v>
      </c>
      <c r="B582" s="6" t="s">
        <v>1195</v>
      </c>
      <c r="C582" s="1">
        <f t="shared" si="18"/>
        <v>21.63</v>
      </c>
      <c r="D582" s="1">
        <v>16.5</v>
      </c>
      <c r="E582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582" s="1">
        <f t="shared" si="19"/>
        <v>99</v>
      </c>
      <c r="G582" s="1">
        <v>39.6</v>
      </c>
      <c r="H582">
        <v>36</v>
      </c>
      <c r="I582" t="s">
        <v>1152</v>
      </c>
      <c r="J582" s="1">
        <f>Tabela1[[#This Row],[ESTOQUE_INICIAL]]*Tabela1[[#This Row],[CUSTO_UNITARIO_M-1]]+Tabela1[[#This Row],[ABASTECIMENTO]]*Tabela1[[#This Row],[CUSTO_UNITARIO_M0]]</f>
        <v>3623.4</v>
      </c>
      <c r="K582" s="1">
        <f>_xlfn.XLOOKUP(A582,MEDIDAS!A:A,MEDIDAS!B:B,"0",0)*5</f>
        <v>2.5</v>
      </c>
      <c r="L582" s="1">
        <f>SUM(K582,(_xlfn.XLOOKUP(A582,MEDIDAS!A:A,MEDIDAS!B:B,"0",0)*5))</f>
        <v>5</v>
      </c>
      <c r="M582" s="1" t="str">
        <f>IF(F582&gt;=SUM(L582,_xlfn.XLOOKUP(A582,'ESTOQUE SETEMBRO'!A:A,'ESTOQUE SETEMBRO'!F:F,,0))/2*1.2,"OVER",IF(F582&lt;=SUM(L582,_xlfn.XLOOKUP(A582,'ESTOQUE SETEMBRO'!A:A,'ESTOQUE SETEMBRO'!F:F,,0))/2*1.1,"IDEAL","OUT"))</f>
        <v>OVER</v>
      </c>
      <c r="N582" t="str">
        <f>IF('ESTOQUE SETEMBRO'!$E582&gt;=0,"setembro","sem abastecimento")</f>
        <v>setembro</v>
      </c>
      <c r="O582" s="15">
        <v>45536</v>
      </c>
    </row>
    <row r="583" spans="1:15">
      <c r="A583" s="5" t="s">
        <v>580</v>
      </c>
      <c r="B583" s="6" t="s">
        <v>1196</v>
      </c>
      <c r="C583" s="1">
        <f t="shared" si="18"/>
        <v>21.63</v>
      </c>
      <c r="D583" s="1">
        <v>19.8</v>
      </c>
      <c r="E583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583" s="1">
        <f t="shared" si="19"/>
        <v>118.8</v>
      </c>
      <c r="G583" s="1">
        <v>39.6</v>
      </c>
      <c r="H583">
        <v>36</v>
      </c>
      <c r="I583" t="s">
        <v>1152</v>
      </c>
      <c r="J583" s="1">
        <f>Tabela1[[#This Row],[ESTOQUE_INICIAL]]*Tabela1[[#This Row],[CUSTO_UNITARIO_M-1]]+Tabela1[[#This Row],[ABASTECIMENTO]]*Tabela1[[#This Row],[CUSTO_UNITARIO_M0]]</f>
        <v>4348.08</v>
      </c>
      <c r="K583" s="1">
        <f>_xlfn.XLOOKUP(A583,MEDIDAS!A:A,MEDIDAS!B:B,"0",0)*5</f>
        <v>3</v>
      </c>
      <c r="L583" s="1">
        <f>SUM(K583,(_xlfn.XLOOKUP(A583,MEDIDAS!A:A,MEDIDAS!B:B,"0",0)*5))</f>
        <v>6</v>
      </c>
      <c r="M583" s="1" t="str">
        <f>IF(F583&gt;=SUM(L583,_xlfn.XLOOKUP(A583,'ESTOQUE SETEMBRO'!A:A,'ESTOQUE SETEMBRO'!F:F,,0))/2*1.2,"OVER",IF(F583&lt;=SUM(L583,_xlfn.XLOOKUP(A583,'ESTOQUE SETEMBRO'!A:A,'ESTOQUE SETEMBRO'!F:F,,0))/2*1.1,"IDEAL","OUT"))</f>
        <v>OVER</v>
      </c>
      <c r="N583" t="str">
        <f>IF('ESTOQUE SETEMBRO'!$E583&gt;=0,"setembro","sem abastecimento")</f>
        <v>setembro</v>
      </c>
      <c r="O583" s="15">
        <v>45536</v>
      </c>
    </row>
    <row r="584" spans="1:15">
      <c r="A584" s="5" t="s">
        <v>581</v>
      </c>
      <c r="B584" s="6" t="s">
        <v>1196</v>
      </c>
      <c r="C584" s="1">
        <f t="shared" si="18"/>
        <v>21.63</v>
      </c>
      <c r="D584" s="1">
        <v>24.200000000000003</v>
      </c>
      <c r="E584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584" s="1">
        <f t="shared" si="19"/>
        <v>145.20000000000002</v>
      </c>
      <c r="G584" s="1">
        <v>39.6</v>
      </c>
      <c r="H584">
        <v>36</v>
      </c>
      <c r="I584" t="s">
        <v>1152</v>
      </c>
      <c r="J584" s="1">
        <f>Tabela1[[#This Row],[ESTOQUE_INICIAL]]*Tabela1[[#This Row],[CUSTO_UNITARIO_M-1]]+Tabela1[[#This Row],[ABASTECIMENTO]]*Tabela1[[#This Row],[CUSTO_UNITARIO_M0]]</f>
        <v>5314.3200000000015</v>
      </c>
      <c r="K584" s="1">
        <f>_xlfn.XLOOKUP(A584,MEDIDAS!A:A,MEDIDAS!B:B,"0",0)*5</f>
        <v>3.6666666666666665</v>
      </c>
      <c r="L584" s="1">
        <f>SUM(K584,(_xlfn.XLOOKUP(A584,MEDIDAS!A:A,MEDIDAS!B:B,"0",0)*5))</f>
        <v>7.333333333333333</v>
      </c>
      <c r="M584" s="1" t="str">
        <f>IF(F584&gt;=SUM(L584,_xlfn.XLOOKUP(A584,'ESTOQUE SETEMBRO'!A:A,'ESTOQUE SETEMBRO'!F:F,,0))/2*1.2,"OVER",IF(F584&lt;=SUM(L584,_xlfn.XLOOKUP(A584,'ESTOQUE SETEMBRO'!A:A,'ESTOQUE SETEMBRO'!F:F,,0))/2*1.1,"IDEAL","OUT"))</f>
        <v>OVER</v>
      </c>
      <c r="N584" t="str">
        <f>IF('ESTOQUE SETEMBRO'!$E584&gt;=0,"setembro","sem abastecimento")</f>
        <v>setembro</v>
      </c>
      <c r="O584" s="15">
        <v>45536</v>
      </c>
    </row>
    <row r="585" spans="1:15">
      <c r="A585" s="5" t="s">
        <v>583</v>
      </c>
      <c r="B585" s="6" t="s">
        <v>1196</v>
      </c>
      <c r="C585" s="1">
        <f t="shared" si="18"/>
        <v>21.63</v>
      </c>
      <c r="D585" s="1">
        <v>19.8</v>
      </c>
      <c r="E585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585" s="1">
        <f t="shared" si="19"/>
        <v>118.8</v>
      </c>
      <c r="G585" s="1">
        <v>39.6</v>
      </c>
      <c r="H585">
        <v>36</v>
      </c>
      <c r="I585" t="s">
        <v>1152</v>
      </c>
      <c r="J585" s="1">
        <f>Tabela1[[#This Row],[ESTOQUE_INICIAL]]*Tabela1[[#This Row],[CUSTO_UNITARIO_M-1]]+Tabela1[[#This Row],[ABASTECIMENTO]]*Tabela1[[#This Row],[CUSTO_UNITARIO_M0]]</f>
        <v>4348.08</v>
      </c>
      <c r="K585" s="1">
        <f>_xlfn.XLOOKUP(A585,MEDIDAS!A:A,MEDIDAS!B:B,"0",0)*5</f>
        <v>3</v>
      </c>
      <c r="L585" s="1">
        <f>SUM(K585,(_xlfn.XLOOKUP(A585,MEDIDAS!A:A,MEDIDAS!B:B,"0",0)*5))</f>
        <v>6</v>
      </c>
      <c r="M585" s="1" t="str">
        <f>IF(F585&gt;=SUM(L585,_xlfn.XLOOKUP(A585,'ESTOQUE SETEMBRO'!A:A,'ESTOQUE SETEMBRO'!F:F,,0))/2*1.2,"OVER",IF(F585&lt;=SUM(L585,_xlfn.XLOOKUP(A585,'ESTOQUE SETEMBRO'!A:A,'ESTOQUE SETEMBRO'!F:F,,0))/2*1.1,"IDEAL","OUT"))</f>
        <v>OVER</v>
      </c>
      <c r="N585" t="str">
        <f>IF('ESTOQUE SETEMBRO'!$E585&gt;=0,"setembro","sem abastecimento")</f>
        <v>setembro</v>
      </c>
      <c r="O585" s="15">
        <v>45536</v>
      </c>
    </row>
    <row r="586" spans="1:15">
      <c r="A586" s="5" t="s">
        <v>584</v>
      </c>
      <c r="B586" s="6" t="s">
        <v>1196</v>
      </c>
      <c r="C586" s="1">
        <f t="shared" si="18"/>
        <v>21.63</v>
      </c>
      <c r="D586" s="1">
        <v>30.800000000000004</v>
      </c>
      <c r="E586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586" s="1">
        <f t="shared" si="19"/>
        <v>184.80000000000004</v>
      </c>
      <c r="G586" s="1">
        <v>39.6</v>
      </c>
      <c r="H586">
        <v>36</v>
      </c>
      <c r="I586" t="s">
        <v>1152</v>
      </c>
      <c r="J586" s="1">
        <f>Tabela1[[#This Row],[ESTOQUE_INICIAL]]*Tabela1[[#This Row],[CUSTO_UNITARIO_M-1]]+Tabela1[[#This Row],[ABASTECIMENTO]]*Tabela1[[#This Row],[CUSTO_UNITARIO_M0]]</f>
        <v>6763.6800000000012</v>
      </c>
      <c r="K586" s="1">
        <f>_xlfn.XLOOKUP(A586,MEDIDAS!A:A,MEDIDAS!B:B,"0",0)*5</f>
        <v>4.666666666666667</v>
      </c>
      <c r="L586" s="1">
        <f>SUM(K586,(_xlfn.XLOOKUP(A586,MEDIDAS!A:A,MEDIDAS!B:B,"0",0)*5))</f>
        <v>9.3333333333333339</v>
      </c>
      <c r="M586" s="1" t="str">
        <f>IF(F586&gt;=SUM(L586,_xlfn.XLOOKUP(A586,'ESTOQUE SETEMBRO'!A:A,'ESTOQUE SETEMBRO'!F:F,,0))/2*1.2,"OVER",IF(F586&lt;=SUM(L586,_xlfn.XLOOKUP(A586,'ESTOQUE SETEMBRO'!A:A,'ESTOQUE SETEMBRO'!F:F,,0))/2*1.1,"IDEAL","OUT"))</f>
        <v>OVER</v>
      </c>
      <c r="N586" t="str">
        <f>IF('ESTOQUE SETEMBRO'!$E586&gt;=0,"setembro","sem abastecimento")</f>
        <v>setembro</v>
      </c>
      <c r="O586" s="15">
        <v>45536</v>
      </c>
    </row>
    <row r="587" spans="1:15">
      <c r="A587" s="5" t="s">
        <v>585</v>
      </c>
      <c r="B587" s="6" t="s">
        <v>1196</v>
      </c>
      <c r="C587" s="1">
        <f t="shared" si="18"/>
        <v>21.63</v>
      </c>
      <c r="D587" s="1">
        <v>49.500000000000007</v>
      </c>
      <c r="E587" s="1">
        <f>IF(Tabela1[[#This Row],[ESTOQUE_INICIAL]]&gt;=150,Tabela1[[#This Row],[ESTOQUE_INICIAL]]*0,IF(Tabela1[[#This Row],[ESTOQUE_INICIAL]]=0,SUM(Tabela1[[#This Row],[ESTOQUE_INICIAL]],150),Tabela1[[#This Row],[ESTOQUE_INICIAL]]*5))</f>
        <v>247.50000000000003</v>
      </c>
      <c r="F587" s="1">
        <f t="shared" si="19"/>
        <v>297.00000000000006</v>
      </c>
      <c r="G587" s="1">
        <v>39.6</v>
      </c>
      <c r="H587">
        <v>36</v>
      </c>
      <c r="I587" t="s">
        <v>1152</v>
      </c>
      <c r="J587" s="1">
        <f>Tabela1[[#This Row],[ESTOQUE_INICIAL]]*Tabela1[[#This Row],[CUSTO_UNITARIO_M-1]]+Tabela1[[#This Row],[ABASTECIMENTO]]*Tabela1[[#This Row],[CUSTO_UNITARIO_M0]]</f>
        <v>10870.200000000003</v>
      </c>
      <c r="K587" s="1">
        <f>_xlfn.XLOOKUP(A587,MEDIDAS!A:A,MEDIDAS!B:B,"0",0)*5</f>
        <v>7.5</v>
      </c>
      <c r="L587" s="1">
        <f>SUM(K587,(_xlfn.XLOOKUP(A587,MEDIDAS!A:A,MEDIDAS!B:B,"0",0)*5))</f>
        <v>15</v>
      </c>
      <c r="M587" s="1" t="str">
        <f>IF(F587&gt;=SUM(L587,_xlfn.XLOOKUP(A587,'ESTOQUE SETEMBRO'!A:A,'ESTOQUE SETEMBRO'!F:F,,0))/2*1.2,"OVER",IF(F587&lt;=SUM(L587,_xlfn.XLOOKUP(A587,'ESTOQUE SETEMBRO'!A:A,'ESTOQUE SETEMBRO'!F:F,,0))/2*1.1,"IDEAL","OUT"))</f>
        <v>OVER</v>
      </c>
      <c r="N587" t="str">
        <f>IF('ESTOQUE SETEMBRO'!$E587&gt;=0,"setembro","sem abastecimento")</f>
        <v>setembro</v>
      </c>
      <c r="O587" s="15">
        <v>45536</v>
      </c>
    </row>
    <row r="588" spans="1:15">
      <c r="A588" s="5" t="s">
        <v>648</v>
      </c>
      <c r="B588" s="6" t="s">
        <v>1196</v>
      </c>
      <c r="C588" s="1">
        <f t="shared" si="18"/>
        <v>21.63</v>
      </c>
      <c r="D588" s="1">
        <v>0</v>
      </c>
      <c r="E58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588" s="1">
        <f t="shared" si="19"/>
        <v>150</v>
      </c>
      <c r="G588" s="1">
        <v>39.6</v>
      </c>
      <c r="H588">
        <v>36</v>
      </c>
      <c r="I588" t="s">
        <v>1152</v>
      </c>
      <c r="J588" s="1">
        <f>Tabela1[[#This Row],[ESTOQUE_INICIAL]]*Tabela1[[#This Row],[CUSTO_UNITARIO_M-1]]+Tabela1[[#This Row],[ABASTECIMENTO]]*Tabela1[[#This Row],[CUSTO_UNITARIO_M0]]</f>
        <v>5400</v>
      </c>
      <c r="K588" s="1">
        <f>_xlfn.XLOOKUP(A588,MEDIDAS!A:A,MEDIDAS!B:B,"0",0)*5</f>
        <v>0</v>
      </c>
      <c r="L588" s="1">
        <f>SUM(K588,(_xlfn.XLOOKUP(A588,MEDIDAS!A:A,MEDIDAS!B:B,"0",0)*5))</f>
        <v>0</v>
      </c>
      <c r="M588" s="1" t="str">
        <f>IF(F588&gt;=SUM(L588,_xlfn.XLOOKUP(A588,'ESTOQUE SETEMBRO'!A:A,'ESTOQUE SETEMBRO'!F:F,,0))/2*1.2,"OVER",IF(F588&lt;=SUM(L588,_xlfn.XLOOKUP(A588,'ESTOQUE SETEMBRO'!A:A,'ESTOQUE SETEMBRO'!F:F,,0))/2*1.1,"IDEAL","OUT"))</f>
        <v>OVER</v>
      </c>
      <c r="N588" t="str">
        <f>IF('ESTOQUE SETEMBRO'!$E588&gt;=0,"setembro","sem abastecimento")</f>
        <v>setembro</v>
      </c>
      <c r="O588" s="15">
        <v>45536</v>
      </c>
    </row>
    <row r="589" spans="1:15">
      <c r="A589" s="5" t="s">
        <v>586</v>
      </c>
      <c r="B589" s="6" t="s">
        <v>1196</v>
      </c>
      <c r="C589" s="1">
        <f t="shared" si="18"/>
        <v>21.63</v>
      </c>
      <c r="D589" s="1">
        <v>41.800000000000004</v>
      </c>
      <c r="E589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589" s="1">
        <f t="shared" si="19"/>
        <v>250.80000000000004</v>
      </c>
      <c r="G589" s="1">
        <v>39.6</v>
      </c>
      <c r="H589">
        <v>36</v>
      </c>
      <c r="I589" t="s">
        <v>1152</v>
      </c>
      <c r="J589" s="1">
        <f>Tabela1[[#This Row],[ESTOQUE_INICIAL]]*Tabela1[[#This Row],[CUSTO_UNITARIO_M-1]]+Tabela1[[#This Row],[ABASTECIMENTO]]*Tabela1[[#This Row],[CUSTO_UNITARIO_M0]]</f>
        <v>9179.2800000000007</v>
      </c>
      <c r="K589" s="1">
        <f>_xlfn.XLOOKUP(A589,MEDIDAS!A:A,MEDIDAS!B:B,"0",0)*5</f>
        <v>6.333333333333333</v>
      </c>
      <c r="L589" s="1">
        <f>SUM(K589,(_xlfn.XLOOKUP(A589,MEDIDAS!A:A,MEDIDAS!B:B,"0",0)*5))</f>
        <v>12.666666666666666</v>
      </c>
      <c r="M589" s="1" t="str">
        <f>IF(F589&gt;=SUM(L589,_xlfn.XLOOKUP(A589,'ESTOQUE SETEMBRO'!A:A,'ESTOQUE SETEMBRO'!F:F,,0))/2*1.2,"OVER",IF(F589&lt;=SUM(L589,_xlfn.XLOOKUP(A589,'ESTOQUE SETEMBRO'!A:A,'ESTOQUE SETEMBRO'!F:F,,0))/2*1.1,"IDEAL","OUT"))</f>
        <v>OVER</v>
      </c>
      <c r="N589" t="str">
        <f>IF('ESTOQUE SETEMBRO'!$E589&gt;=0,"setembro","sem abastecimento")</f>
        <v>setembro</v>
      </c>
      <c r="O589" s="15">
        <v>45536</v>
      </c>
    </row>
    <row r="590" spans="1:15">
      <c r="A590" s="5" t="s">
        <v>587</v>
      </c>
      <c r="B590" s="6" t="s">
        <v>1196</v>
      </c>
      <c r="C590" s="1">
        <f t="shared" si="18"/>
        <v>21.63</v>
      </c>
      <c r="D590" s="1">
        <v>28.6</v>
      </c>
      <c r="E590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590" s="1">
        <f t="shared" si="19"/>
        <v>171.6</v>
      </c>
      <c r="G590" s="1">
        <v>39.6</v>
      </c>
      <c r="H590">
        <v>36</v>
      </c>
      <c r="I590" t="s">
        <v>1152</v>
      </c>
      <c r="J590" s="1">
        <f>Tabela1[[#This Row],[ESTOQUE_INICIAL]]*Tabela1[[#This Row],[CUSTO_UNITARIO_M-1]]+Tabela1[[#This Row],[ABASTECIMENTO]]*Tabela1[[#This Row],[CUSTO_UNITARIO_M0]]</f>
        <v>6280.56</v>
      </c>
      <c r="K590" s="1">
        <f>_xlfn.XLOOKUP(A590,MEDIDAS!A:A,MEDIDAS!B:B,"0",0)*5</f>
        <v>4.3333333333333339</v>
      </c>
      <c r="L590" s="1">
        <f>SUM(K590,(_xlfn.XLOOKUP(A590,MEDIDAS!A:A,MEDIDAS!B:B,"0",0)*5))</f>
        <v>8.6666666666666679</v>
      </c>
      <c r="M590" s="1" t="str">
        <f>IF(F590&gt;=SUM(L590,_xlfn.XLOOKUP(A590,'ESTOQUE SETEMBRO'!A:A,'ESTOQUE SETEMBRO'!F:F,,0))/2*1.2,"OVER",IF(F590&lt;=SUM(L590,_xlfn.XLOOKUP(A590,'ESTOQUE SETEMBRO'!A:A,'ESTOQUE SETEMBRO'!F:F,,0))/2*1.1,"IDEAL","OUT"))</f>
        <v>OVER</v>
      </c>
      <c r="N590" t="str">
        <f>IF('ESTOQUE SETEMBRO'!$E590&gt;=0,"setembro","sem abastecimento")</f>
        <v>setembro</v>
      </c>
      <c r="O590" s="15">
        <v>45536</v>
      </c>
    </row>
    <row r="591" spans="1:15">
      <c r="A591" s="5" t="s">
        <v>588</v>
      </c>
      <c r="B591" s="6" t="s">
        <v>1196</v>
      </c>
      <c r="C591" s="1">
        <f t="shared" si="18"/>
        <v>21.63</v>
      </c>
      <c r="D591" s="1">
        <v>15.400000000000002</v>
      </c>
      <c r="E591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591" s="1">
        <f t="shared" si="19"/>
        <v>92.40000000000002</v>
      </c>
      <c r="G591" s="1">
        <v>39.6</v>
      </c>
      <c r="H591">
        <v>36</v>
      </c>
      <c r="I591" t="s">
        <v>1152</v>
      </c>
      <c r="J591" s="1">
        <f>Tabela1[[#This Row],[ESTOQUE_INICIAL]]*Tabela1[[#This Row],[CUSTO_UNITARIO_M-1]]+Tabela1[[#This Row],[ABASTECIMENTO]]*Tabela1[[#This Row],[CUSTO_UNITARIO_M0]]</f>
        <v>3381.8400000000006</v>
      </c>
      <c r="K591" s="1">
        <f>_xlfn.XLOOKUP(A591,MEDIDAS!A:A,MEDIDAS!B:B,"0",0)*5</f>
        <v>2.3333333333333335</v>
      </c>
      <c r="L591" s="1">
        <f>SUM(K591,(_xlfn.XLOOKUP(A591,MEDIDAS!A:A,MEDIDAS!B:B,"0",0)*5))</f>
        <v>4.666666666666667</v>
      </c>
      <c r="M591" s="1" t="str">
        <f>IF(F591&gt;=SUM(L591,_xlfn.XLOOKUP(A591,'ESTOQUE SETEMBRO'!A:A,'ESTOQUE SETEMBRO'!F:F,,0))/2*1.2,"OVER",IF(F591&lt;=SUM(L591,_xlfn.XLOOKUP(A591,'ESTOQUE SETEMBRO'!A:A,'ESTOQUE SETEMBRO'!F:F,,0))/2*1.1,"IDEAL","OUT"))</f>
        <v>OVER</v>
      </c>
      <c r="N591" t="str">
        <f>IF('ESTOQUE SETEMBRO'!$E591&gt;=0,"setembro","sem abastecimento")</f>
        <v>setembro</v>
      </c>
      <c r="O591" s="15">
        <v>45536</v>
      </c>
    </row>
    <row r="592" spans="1:15">
      <c r="A592" s="5" t="s">
        <v>589</v>
      </c>
      <c r="B592" s="6" t="s">
        <v>1196</v>
      </c>
      <c r="C592" s="1">
        <f t="shared" si="18"/>
        <v>21.63</v>
      </c>
      <c r="D592" s="1">
        <v>38.5</v>
      </c>
      <c r="E592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592" s="1">
        <f t="shared" si="19"/>
        <v>231</v>
      </c>
      <c r="G592" s="1">
        <v>39.6</v>
      </c>
      <c r="H592">
        <v>36</v>
      </c>
      <c r="I592" t="s">
        <v>1152</v>
      </c>
      <c r="J592" s="1">
        <f>Tabela1[[#This Row],[ESTOQUE_INICIAL]]*Tabela1[[#This Row],[CUSTO_UNITARIO_M-1]]+Tabela1[[#This Row],[ABASTECIMENTO]]*Tabela1[[#This Row],[CUSTO_UNITARIO_M0]]</f>
        <v>8454.6</v>
      </c>
      <c r="K592" s="1">
        <f>_xlfn.XLOOKUP(A592,MEDIDAS!A:A,MEDIDAS!B:B,"0",0)*5</f>
        <v>5.8333333333333339</v>
      </c>
      <c r="L592" s="1">
        <f>SUM(K592,(_xlfn.XLOOKUP(A592,MEDIDAS!A:A,MEDIDAS!B:B,"0",0)*5))</f>
        <v>11.666666666666668</v>
      </c>
      <c r="M592" s="1" t="str">
        <f>IF(F592&gt;=SUM(L592,_xlfn.XLOOKUP(A592,'ESTOQUE SETEMBRO'!A:A,'ESTOQUE SETEMBRO'!F:F,,0))/2*1.2,"OVER",IF(F592&lt;=SUM(L592,_xlfn.XLOOKUP(A592,'ESTOQUE SETEMBRO'!A:A,'ESTOQUE SETEMBRO'!F:F,,0))/2*1.1,"IDEAL","OUT"))</f>
        <v>OVER</v>
      </c>
      <c r="N592" t="str">
        <f>IF('ESTOQUE SETEMBRO'!$E592&gt;=0,"setembro","sem abastecimento")</f>
        <v>setembro</v>
      </c>
      <c r="O592" s="15">
        <v>45536</v>
      </c>
    </row>
    <row r="593" spans="1:15">
      <c r="A593" s="5" t="s">
        <v>590</v>
      </c>
      <c r="B593" s="6" t="s">
        <v>1197</v>
      </c>
      <c r="C593" s="1">
        <f t="shared" si="18"/>
        <v>21.63</v>
      </c>
      <c r="D593" s="1">
        <v>26.400000000000002</v>
      </c>
      <c r="E593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593" s="1">
        <f t="shared" si="19"/>
        <v>158.4</v>
      </c>
      <c r="G593" s="1">
        <v>8.8000000000000007</v>
      </c>
      <c r="H593">
        <v>8</v>
      </c>
      <c r="I593" t="s">
        <v>1142</v>
      </c>
      <c r="J593" s="1">
        <f>Tabela1[[#This Row],[ESTOQUE_INICIAL]]*Tabela1[[#This Row],[CUSTO_UNITARIO_M-1]]+Tabela1[[#This Row],[ABASTECIMENTO]]*Tabela1[[#This Row],[CUSTO_UNITARIO_M0]]</f>
        <v>1288.3200000000002</v>
      </c>
      <c r="K593" s="1">
        <f>_xlfn.XLOOKUP(A593,MEDIDAS!A:A,MEDIDAS!B:B,"0",0)*5</f>
        <v>4</v>
      </c>
      <c r="L593" s="1">
        <f>SUM(K593,(_xlfn.XLOOKUP(A593,MEDIDAS!A:A,MEDIDAS!B:B,"0",0)*5))</f>
        <v>8</v>
      </c>
      <c r="M593" s="1" t="str">
        <f>IF(F593&gt;=SUM(L593,_xlfn.XLOOKUP(A593,'ESTOQUE SETEMBRO'!A:A,'ESTOQUE SETEMBRO'!F:F,,0))/2*1.2,"OVER",IF(F593&lt;=SUM(L593,_xlfn.XLOOKUP(A593,'ESTOQUE SETEMBRO'!A:A,'ESTOQUE SETEMBRO'!F:F,,0))/2*1.1,"IDEAL","OUT"))</f>
        <v>OVER</v>
      </c>
      <c r="N593" t="str">
        <f>IF('ESTOQUE SETEMBRO'!$E593&gt;=0,"setembro","sem abastecimento")</f>
        <v>setembro</v>
      </c>
      <c r="O593" s="15">
        <v>45536</v>
      </c>
    </row>
    <row r="594" spans="1:15">
      <c r="A594" s="5" t="s">
        <v>591</v>
      </c>
      <c r="B594" s="6" t="s">
        <v>1197</v>
      </c>
      <c r="C594" s="1">
        <f t="shared" si="18"/>
        <v>21.63</v>
      </c>
      <c r="D594" s="1">
        <v>8.8000000000000007</v>
      </c>
      <c r="E594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594" s="1">
        <f t="shared" si="19"/>
        <v>52.8</v>
      </c>
      <c r="G594" s="1">
        <v>8.8000000000000007</v>
      </c>
      <c r="H594">
        <v>8</v>
      </c>
      <c r="I594" t="s">
        <v>1142</v>
      </c>
      <c r="J594" s="1">
        <f>Tabela1[[#This Row],[ESTOQUE_INICIAL]]*Tabela1[[#This Row],[CUSTO_UNITARIO_M-1]]+Tabela1[[#This Row],[ABASTECIMENTO]]*Tabela1[[#This Row],[CUSTO_UNITARIO_M0]]</f>
        <v>429.44</v>
      </c>
      <c r="K594" s="1">
        <f>_xlfn.XLOOKUP(A594,MEDIDAS!A:A,MEDIDAS!B:B,"0",0)*5</f>
        <v>1.3333333333333333</v>
      </c>
      <c r="L594" s="1">
        <f>SUM(K594,(_xlfn.XLOOKUP(A594,MEDIDAS!A:A,MEDIDAS!B:B,"0",0)*5))</f>
        <v>2.6666666666666665</v>
      </c>
      <c r="M594" s="1" t="str">
        <f>IF(F594&gt;=SUM(L594,_xlfn.XLOOKUP(A594,'ESTOQUE SETEMBRO'!A:A,'ESTOQUE SETEMBRO'!F:F,,0))/2*1.2,"OVER",IF(F594&lt;=SUM(L594,_xlfn.XLOOKUP(A594,'ESTOQUE SETEMBRO'!A:A,'ESTOQUE SETEMBRO'!F:F,,0))/2*1.1,"IDEAL","OUT"))</f>
        <v>OVER</v>
      </c>
      <c r="N594" t="str">
        <f>IF('ESTOQUE SETEMBRO'!$E594&gt;=0,"setembro","sem abastecimento")</f>
        <v>setembro</v>
      </c>
      <c r="O594" s="15">
        <v>45536</v>
      </c>
    </row>
    <row r="595" spans="1:15">
      <c r="A595" s="5" t="s">
        <v>592</v>
      </c>
      <c r="B595" s="6" t="s">
        <v>1197</v>
      </c>
      <c r="C595" s="1">
        <f t="shared" si="18"/>
        <v>21.63</v>
      </c>
      <c r="D595" s="1">
        <v>16.5</v>
      </c>
      <c r="E595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595" s="1">
        <f t="shared" si="19"/>
        <v>99</v>
      </c>
      <c r="G595" s="1">
        <v>8.8000000000000007</v>
      </c>
      <c r="H595">
        <v>8</v>
      </c>
      <c r="I595" t="s">
        <v>1142</v>
      </c>
      <c r="J595" s="1">
        <f>Tabela1[[#This Row],[ESTOQUE_INICIAL]]*Tabela1[[#This Row],[CUSTO_UNITARIO_M-1]]+Tabela1[[#This Row],[ABASTECIMENTO]]*Tabela1[[#This Row],[CUSTO_UNITARIO_M0]]</f>
        <v>805.2</v>
      </c>
      <c r="K595" s="1">
        <f>_xlfn.XLOOKUP(A595,MEDIDAS!A:A,MEDIDAS!B:B,"0",0)*5</f>
        <v>2.5</v>
      </c>
      <c r="L595" s="1">
        <f>SUM(K595,(_xlfn.XLOOKUP(A595,MEDIDAS!A:A,MEDIDAS!B:B,"0",0)*5))</f>
        <v>5</v>
      </c>
      <c r="M595" s="1" t="str">
        <f>IF(F595&gt;=SUM(L595,_xlfn.XLOOKUP(A595,'ESTOQUE SETEMBRO'!A:A,'ESTOQUE SETEMBRO'!F:F,,0))/2*1.2,"OVER",IF(F595&lt;=SUM(L595,_xlfn.XLOOKUP(A595,'ESTOQUE SETEMBRO'!A:A,'ESTOQUE SETEMBRO'!F:F,,0))/2*1.1,"IDEAL","OUT"))</f>
        <v>OVER</v>
      </c>
      <c r="N595" t="str">
        <f>IF('ESTOQUE SETEMBRO'!$E595&gt;=0,"setembro","sem abastecimento")</f>
        <v>setembro</v>
      </c>
      <c r="O595" s="15">
        <v>45536</v>
      </c>
    </row>
    <row r="596" spans="1:15">
      <c r="A596" s="5" t="s">
        <v>594</v>
      </c>
      <c r="B596" s="6" t="s">
        <v>1197</v>
      </c>
      <c r="C596" s="1">
        <f t="shared" si="18"/>
        <v>21.63</v>
      </c>
      <c r="D596" s="1">
        <v>31.900000000000002</v>
      </c>
      <c r="E596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596" s="1">
        <f t="shared" si="19"/>
        <v>191.4</v>
      </c>
      <c r="G596" s="1">
        <v>8.8000000000000007</v>
      </c>
      <c r="H596">
        <v>8</v>
      </c>
      <c r="I596" t="s">
        <v>1142</v>
      </c>
      <c r="J596" s="1">
        <f>Tabela1[[#This Row],[ESTOQUE_INICIAL]]*Tabela1[[#This Row],[CUSTO_UNITARIO_M-1]]+Tabela1[[#This Row],[ABASTECIMENTO]]*Tabela1[[#This Row],[CUSTO_UNITARIO_M0]]</f>
        <v>1556.72</v>
      </c>
      <c r="K596" s="1">
        <f>_xlfn.XLOOKUP(A596,MEDIDAS!A:A,MEDIDAS!B:B,"0",0)*5</f>
        <v>4.833333333333333</v>
      </c>
      <c r="L596" s="1">
        <f>SUM(K596,(_xlfn.XLOOKUP(A596,MEDIDAS!A:A,MEDIDAS!B:B,"0",0)*5))</f>
        <v>9.6666666666666661</v>
      </c>
      <c r="M596" s="1" t="str">
        <f>IF(F596&gt;=SUM(L596,_xlfn.XLOOKUP(A596,'ESTOQUE SETEMBRO'!A:A,'ESTOQUE SETEMBRO'!F:F,,0))/2*1.2,"OVER",IF(F596&lt;=SUM(L596,_xlfn.XLOOKUP(A596,'ESTOQUE SETEMBRO'!A:A,'ESTOQUE SETEMBRO'!F:F,,0))/2*1.1,"IDEAL","OUT"))</f>
        <v>OVER</v>
      </c>
      <c r="N596" t="str">
        <f>IF('ESTOQUE SETEMBRO'!$E596&gt;=0,"setembro","sem abastecimento")</f>
        <v>setembro</v>
      </c>
      <c r="O596" s="15">
        <v>45536</v>
      </c>
    </row>
    <row r="597" spans="1:15">
      <c r="A597" s="5" t="s">
        <v>595</v>
      </c>
      <c r="B597" s="6" t="s">
        <v>1197</v>
      </c>
      <c r="C597" s="1">
        <f t="shared" si="18"/>
        <v>21.63</v>
      </c>
      <c r="D597" s="1">
        <v>44</v>
      </c>
      <c r="E597" s="1">
        <f>IF(Tabela1[[#This Row],[ESTOQUE_INICIAL]]&gt;=150,Tabela1[[#This Row],[ESTOQUE_INICIAL]]*0,IF(Tabela1[[#This Row],[ESTOQUE_INICIAL]]=0,SUM(Tabela1[[#This Row],[ESTOQUE_INICIAL]],150),Tabela1[[#This Row],[ESTOQUE_INICIAL]]*5))</f>
        <v>220</v>
      </c>
      <c r="F597" s="1">
        <f t="shared" si="19"/>
        <v>264</v>
      </c>
      <c r="G597" s="1">
        <v>8.8000000000000007</v>
      </c>
      <c r="H597">
        <v>8</v>
      </c>
      <c r="I597" t="s">
        <v>1142</v>
      </c>
      <c r="J597" s="1">
        <f>Tabela1[[#This Row],[ESTOQUE_INICIAL]]*Tabela1[[#This Row],[CUSTO_UNITARIO_M-1]]+Tabela1[[#This Row],[ABASTECIMENTO]]*Tabela1[[#This Row],[CUSTO_UNITARIO_M0]]</f>
        <v>2147.1999999999998</v>
      </c>
      <c r="K597" s="1">
        <f>_xlfn.XLOOKUP(A597,MEDIDAS!A:A,MEDIDAS!B:B,"0",0)*5</f>
        <v>6.6666666666666661</v>
      </c>
      <c r="L597" s="1">
        <f>SUM(K597,(_xlfn.XLOOKUP(A597,MEDIDAS!A:A,MEDIDAS!B:B,"0",0)*5))</f>
        <v>13.333333333333332</v>
      </c>
      <c r="M597" s="1" t="str">
        <f>IF(F597&gt;=SUM(L597,_xlfn.XLOOKUP(A597,'ESTOQUE SETEMBRO'!A:A,'ESTOQUE SETEMBRO'!F:F,,0))/2*1.2,"OVER",IF(F597&lt;=SUM(L597,_xlfn.XLOOKUP(A597,'ESTOQUE SETEMBRO'!A:A,'ESTOQUE SETEMBRO'!F:F,,0))/2*1.1,"IDEAL","OUT"))</f>
        <v>OVER</v>
      </c>
      <c r="N597" t="str">
        <f>IF('ESTOQUE SETEMBRO'!$E597&gt;=0,"setembro","sem abastecimento")</f>
        <v>setembro</v>
      </c>
      <c r="O597" s="15">
        <v>45536</v>
      </c>
    </row>
    <row r="598" spans="1:15">
      <c r="A598" s="5" t="s">
        <v>659</v>
      </c>
      <c r="B598" s="6" t="s">
        <v>1197</v>
      </c>
      <c r="C598" s="1">
        <f t="shared" si="18"/>
        <v>21.63</v>
      </c>
      <c r="D598" s="1">
        <v>0</v>
      </c>
      <c r="E59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598" s="1">
        <f t="shared" si="19"/>
        <v>150</v>
      </c>
      <c r="G598" s="1">
        <v>8.8000000000000007</v>
      </c>
      <c r="H598">
        <v>8</v>
      </c>
      <c r="I598" t="s">
        <v>1142</v>
      </c>
      <c r="J598" s="1">
        <f>Tabela1[[#This Row],[ESTOQUE_INICIAL]]*Tabela1[[#This Row],[CUSTO_UNITARIO_M-1]]+Tabela1[[#This Row],[ABASTECIMENTO]]*Tabela1[[#This Row],[CUSTO_UNITARIO_M0]]</f>
        <v>1200</v>
      </c>
      <c r="K598" s="1">
        <f>_xlfn.XLOOKUP(A598,MEDIDAS!A:A,MEDIDAS!B:B,"0",0)*5</f>
        <v>0</v>
      </c>
      <c r="L598" s="1">
        <f>SUM(K598,(_xlfn.XLOOKUP(A598,MEDIDAS!A:A,MEDIDAS!B:B,"0",0)*5))</f>
        <v>0</v>
      </c>
      <c r="M598" s="1" t="str">
        <f>IF(F598&gt;=SUM(L598,_xlfn.XLOOKUP(A598,'ESTOQUE SETEMBRO'!A:A,'ESTOQUE SETEMBRO'!F:F,,0))/2*1.2,"OVER",IF(F598&lt;=SUM(L598,_xlfn.XLOOKUP(A598,'ESTOQUE SETEMBRO'!A:A,'ESTOQUE SETEMBRO'!F:F,,0))/2*1.1,"IDEAL","OUT"))</f>
        <v>OVER</v>
      </c>
      <c r="N598" t="str">
        <f>IF('ESTOQUE SETEMBRO'!$E598&gt;=0,"setembro","sem abastecimento")</f>
        <v>setembro</v>
      </c>
      <c r="O598" s="15">
        <v>45536</v>
      </c>
    </row>
    <row r="599" spans="1:15">
      <c r="A599" s="5" t="s">
        <v>596</v>
      </c>
      <c r="B599" s="6" t="s">
        <v>1197</v>
      </c>
      <c r="C599" s="1">
        <f t="shared" si="18"/>
        <v>21.63</v>
      </c>
      <c r="D599" s="1">
        <v>29.700000000000003</v>
      </c>
      <c r="E599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599" s="1">
        <f t="shared" si="19"/>
        <v>178.2</v>
      </c>
      <c r="G599" s="1">
        <v>8.8000000000000007</v>
      </c>
      <c r="H599">
        <v>8</v>
      </c>
      <c r="I599" t="s">
        <v>1142</v>
      </c>
      <c r="J599" s="1">
        <f>Tabela1[[#This Row],[ESTOQUE_INICIAL]]*Tabela1[[#This Row],[CUSTO_UNITARIO_M-1]]+Tabela1[[#This Row],[ABASTECIMENTO]]*Tabela1[[#This Row],[CUSTO_UNITARIO_M0]]</f>
        <v>1449.3600000000001</v>
      </c>
      <c r="K599" s="1">
        <f>_xlfn.XLOOKUP(A599,MEDIDAS!A:A,MEDIDAS!B:B,"0",0)*5</f>
        <v>4.5</v>
      </c>
      <c r="L599" s="1">
        <f>SUM(K599,(_xlfn.XLOOKUP(A599,MEDIDAS!A:A,MEDIDAS!B:B,"0",0)*5))</f>
        <v>9</v>
      </c>
      <c r="M599" s="1" t="str">
        <f>IF(F599&gt;=SUM(L599,_xlfn.XLOOKUP(A599,'ESTOQUE SETEMBRO'!A:A,'ESTOQUE SETEMBRO'!F:F,,0))/2*1.2,"OVER",IF(F599&lt;=SUM(L599,_xlfn.XLOOKUP(A599,'ESTOQUE SETEMBRO'!A:A,'ESTOQUE SETEMBRO'!F:F,,0))/2*1.1,"IDEAL","OUT"))</f>
        <v>OVER</v>
      </c>
      <c r="N599" t="str">
        <f>IF('ESTOQUE SETEMBRO'!$E599&gt;=0,"setembro","sem abastecimento")</f>
        <v>setembro</v>
      </c>
      <c r="O599" s="15">
        <v>45536</v>
      </c>
    </row>
    <row r="600" spans="1:15">
      <c r="A600" s="5" t="s">
        <v>597</v>
      </c>
      <c r="B600" s="6" t="s">
        <v>1197</v>
      </c>
      <c r="C600" s="1">
        <f t="shared" si="18"/>
        <v>21.63</v>
      </c>
      <c r="D600" s="1">
        <v>23.1</v>
      </c>
      <c r="E600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600" s="1">
        <f t="shared" si="19"/>
        <v>138.6</v>
      </c>
      <c r="G600" s="1">
        <v>8.8000000000000007</v>
      </c>
      <c r="H600">
        <v>8</v>
      </c>
      <c r="I600" t="s">
        <v>1142</v>
      </c>
      <c r="J600" s="1">
        <f>Tabela1[[#This Row],[ESTOQUE_INICIAL]]*Tabela1[[#This Row],[CUSTO_UNITARIO_M-1]]+Tabela1[[#This Row],[ABASTECIMENTO]]*Tabela1[[#This Row],[CUSTO_UNITARIO_M0]]</f>
        <v>1127.28</v>
      </c>
      <c r="K600" s="1">
        <f>_xlfn.XLOOKUP(A600,MEDIDAS!A:A,MEDIDAS!B:B,"0",0)*5</f>
        <v>3.5</v>
      </c>
      <c r="L600" s="1">
        <f>SUM(K600,(_xlfn.XLOOKUP(A600,MEDIDAS!A:A,MEDIDAS!B:B,"0",0)*5))</f>
        <v>7</v>
      </c>
      <c r="M600" s="1" t="str">
        <f>IF(F600&gt;=SUM(L600,_xlfn.XLOOKUP(A600,'ESTOQUE SETEMBRO'!A:A,'ESTOQUE SETEMBRO'!F:F,,0))/2*1.2,"OVER",IF(F600&lt;=SUM(L600,_xlfn.XLOOKUP(A600,'ESTOQUE SETEMBRO'!A:A,'ESTOQUE SETEMBRO'!F:F,,0))/2*1.1,"IDEAL","OUT"))</f>
        <v>OVER</v>
      </c>
      <c r="N600" t="str">
        <f>IF('ESTOQUE SETEMBRO'!$E600&gt;=0,"setembro","sem abastecimento")</f>
        <v>setembro</v>
      </c>
      <c r="O600" s="15">
        <v>45536</v>
      </c>
    </row>
    <row r="601" spans="1:15">
      <c r="A601" s="5" t="s">
        <v>598</v>
      </c>
      <c r="B601" s="6" t="s">
        <v>1197</v>
      </c>
      <c r="C601" s="1">
        <f t="shared" si="18"/>
        <v>21.63</v>
      </c>
      <c r="D601" s="1">
        <v>2.2000000000000002</v>
      </c>
      <c r="E601" s="1">
        <f>IF(Tabela1[[#This Row],[ESTOQUE_INICIAL]]&gt;=150,Tabela1[[#This Row],[ESTOQUE_INICIAL]]*0,IF(Tabela1[[#This Row],[ESTOQUE_INICIAL]]=0,SUM(Tabela1[[#This Row],[ESTOQUE_INICIAL]],150),Tabela1[[#This Row],[ESTOQUE_INICIAL]]*5))</f>
        <v>11</v>
      </c>
      <c r="F601" s="1">
        <f t="shared" si="19"/>
        <v>13.2</v>
      </c>
      <c r="G601" s="1">
        <v>8.8000000000000007</v>
      </c>
      <c r="H601">
        <v>8</v>
      </c>
      <c r="I601" t="s">
        <v>1142</v>
      </c>
      <c r="J601" s="1">
        <f>Tabela1[[#This Row],[ESTOQUE_INICIAL]]*Tabela1[[#This Row],[CUSTO_UNITARIO_M-1]]+Tabela1[[#This Row],[ABASTECIMENTO]]*Tabela1[[#This Row],[CUSTO_UNITARIO_M0]]</f>
        <v>107.36</v>
      </c>
      <c r="K601" s="1">
        <f>_xlfn.XLOOKUP(A601,MEDIDAS!A:A,MEDIDAS!B:B,"0",0)*5</f>
        <v>0.33333333333333331</v>
      </c>
      <c r="L601" s="1">
        <f>SUM(K601,(_xlfn.XLOOKUP(A601,MEDIDAS!A:A,MEDIDAS!B:B,"0",0)*5))</f>
        <v>0.66666666666666663</v>
      </c>
      <c r="M601" s="1" t="str">
        <f>IF(F601&gt;=SUM(L601,_xlfn.XLOOKUP(A601,'ESTOQUE SETEMBRO'!A:A,'ESTOQUE SETEMBRO'!F:F,,0))/2*1.2,"OVER",IF(F601&lt;=SUM(L601,_xlfn.XLOOKUP(A601,'ESTOQUE SETEMBRO'!A:A,'ESTOQUE SETEMBRO'!F:F,,0))/2*1.1,"IDEAL","OUT"))</f>
        <v>OVER</v>
      </c>
      <c r="N601" t="str">
        <f>IF('ESTOQUE SETEMBRO'!$E601&gt;=0,"setembro","sem abastecimento")</f>
        <v>setembro</v>
      </c>
      <c r="O601" s="15">
        <v>45536</v>
      </c>
    </row>
    <row r="602" spans="1:15">
      <c r="A602" s="5" t="s">
        <v>599</v>
      </c>
      <c r="B602" s="6" t="s">
        <v>1197</v>
      </c>
      <c r="C602" s="1">
        <f t="shared" si="18"/>
        <v>21.63</v>
      </c>
      <c r="D602" s="1">
        <v>26.400000000000002</v>
      </c>
      <c r="E602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602" s="1">
        <f t="shared" si="19"/>
        <v>158.4</v>
      </c>
      <c r="G602" s="1">
        <v>8.8000000000000007</v>
      </c>
      <c r="H602">
        <v>8</v>
      </c>
      <c r="I602" t="s">
        <v>1142</v>
      </c>
      <c r="J602" s="1">
        <f>Tabela1[[#This Row],[ESTOQUE_INICIAL]]*Tabela1[[#This Row],[CUSTO_UNITARIO_M-1]]+Tabela1[[#This Row],[ABASTECIMENTO]]*Tabela1[[#This Row],[CUSTO_UNITARIO_M0]]</f>
        <v>1288.3200000000002</v>
      </c>
      <c r="K602" s="1">
        <f>_xlfn.XLOOKUP(A602,MEDIDAS!A:A,MEDIDAS!B:B,"0",0)*5</f>
        <v>4</v>
      </c>
      <c r="L602" s="1">
        <f>SUM(K602,(_xlfn.XLOOKUP(A602,MEDIDAS!A:A,MEDIDAS!B:B,"0",0)*5))</f>
        <v>8</v>
      </c>
      <c r="M602" s="1" t="str">
        <f>IF(F602&gt;=SUM(L602,_xlfn.XLOOKUP(A602,'ESTOQUE SETEMBRO'!A:A,'ESTOQUE SETEMBRO'!F:F,,0))/2*1.2,"OVER",IF(F602&lt;=SUM(L602,_xlfn.XLOOKUP(A602,'ESTOQUE SETEMBRO'!A:A,'ESTOQUE SETEMBRO'!F:F,,0))/2*1.1,"IDEAL","OUT"))</f>
        <v>OVER</v>
      </c>
      <c r="N602" t="str">
        <f>IF('ESTOQUE SETEMBRO'!$E602&gt;=0,"setembro","sem abastecimento")</f>
        <v>setembro</v>
      </c>
      <c r="O602" s="15">
        <v>45536</v>
      </c>
    </row>
    <row r="603" spans="1:15">
      <c r="A603" s="5" t="s">
        <v>600</v>
      </c>
      <c r="B603" s="6" t="s">
        <v>1198</v>
      </c>
      <c r="C603" s="1">
        <f t="shared" si="18"/>
        <v>21.63</v>
      </c>
      <c r="D603" s="1">
        <v>23.1</v>
      </c>
      <c r="E603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603" s="1">
        <f t="shared" si="19"/>
        <v>138.6</v>
      </c>
      <c r="G603" s="1">
        <v>13.200000000000001</v>
      </c>
      <c r="H603">
        <v>12</v>
      </c>
      <c r="I603" t="s">
        <v>1136</v>
      </c>
      <c r="J603" s="1">
        <f>Tabela1[[#This Row],[ESTOQUE_INICIAL]]*Tabela1[[#This Row],[CUSTO_UNITARIO_M-1]]+Tabela1[[#This Row],[ABASTECIMENTO]]*Tabela1[[#This Row],[CUSTO_UNITARIO_M0]]</f>
        <v>1690.92</v>
      </c>
      <c r="K603" s="1">
        <f>_xlfn.XLOOKUP(A603,MEDIDAS!A:A,MEDIDAS!B:B,"0",0)*5</f>
        <v>3.5</v>
      </c>
      <c r="L603" s="1">
        <f>SUM(K603,(_xlfn.XLOOKUP(A603,MEDIDAS!A:A,MEDIDAS!B:B,"0",0)*5))</f>
        <v>7</v>
      </c>
      <c r="M603" s="1" t="str">
        <f>IF(F603&gt;=SUM(L603,_xlfn.XLOOKUP(A603,'ESTOQUE SETEMBRO'!A:A,'ESTOQUE SETEMBRO'!F:F,,0))/2*1.2,"OVER",IF(F603&lt;=SUM(L603,_xlfn.XLOOKUP(A603,'ESTOQUE SETEMBRO'!A:A,'ESTOQUE SETEMBRO'!F:F,,0))/2*1.1,"IDEAL","OUT"))</f>
        <v>OVER</v>
      </c>
      <c r="N603" t="str">
        <f>IF('ESTOQUE SETEMBRO'!$E603&gt;=0,"setembro","sem abastecimento")</f>
        <v>setembro</v>
      </c>
      <c r="O603" s="15">
        <v>45536</v>
      </c>
    </row>
    <row r="604" spans="1:15">
      <c r="A604" s="5" t="s">
        <v>601</v>
      </c>
      <c r="B604" s="6" t="s">
        <v>1198</v>
      </c>
      <c r="C604" s="1">
        <f t="shared" si="18"/>
        <v>21.63</v>
      </c>
      <c r="D604" s="1">
        <v>38.5</v>
      </c>
      <c r="E604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604" s="1">
        <f t="shared" si="19"/>
        <v>231</v>
      </c>
      <c r="G604" s="1">
        <v>13.200000000000001</v>
      </c>
      <c r="H604">
        <v>12</v>
      </c>
      <c r="I604" t="s">
        <v>1136</v>
      </c>
      <c r="J604" s="1">
        <f>Tabela1[[#This Row],[ESTOQUE_INICIAL]]*Tabela1[[#This Row],[CUSTO_UNITARIO_M-1]]+Tabela1[[#This Row],[ABASTECIMENTO]]*Tabela1[[#This Row],[CUSTO_UNITARIO_M0]]</f>
        <v>2818.2</v>
      </c>
      <c r="K604" s="1">
        <f>_xlfn.XLOOKUP(A604,MEDIDAS!A:A,MEDIDAS!B:B,"0",0)*5</f>
        <v>5.8333333333333339</v>
      </c>
      <c r="L604" s="1">
        <f>SUM(K604,(_xlfn.XLOOKUP(A604,MEDIDAS!A:A,MEDIDAS!B:B,"0",0)*5))</f>
        <v>11.666666666666668</v>
      </c>
      <c r="M604" s="1" t="str">
        <f>IF(F604&gt;=SUM(L604,_xlfn.XLOOKUP(A604,'ESTOQUE SETEMBRO'!A:A,'ESTOQUE SETEMBRO'!F:F,,0))/2*1.2,"OVER",IF(F604&lt;=SUM(L604,_xlfn.XLOOKUP(A604,'ESTOQUE SETEMBRO'!A:A,'ESTOQUE SETEMBRO'!F:F,,0))/2*1.1,"IDEAL","OUT"))</f>
        <v>OVER</v>
      </c>
      <c r="N604" t="str">
        <f>IF('ESTOQUE SETEMBRO'!$E604&gt;=0,"setembro","sem abastecimento")</f>
        <v>setembro</v>
      </c>
      <c r="O604" s="15">
        <v>45536</v>
      </c>
    </row>
    <row r="605" spans="1:15">
      <c r="A605" s="5" t="s">
        <v>602</v>
      </c>
      <c r="B605" s="6" t="s">
        <v>1198</v>
      </c>
      <c r="C605" s="1">
        <f t="shared" si="18"/>
        <v>21.63</v>
      </c>
      <c r="D605" s="1">
        <v>40.700000000000003</v>
      </c>
      <c r="E605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605" s="1">
        <f t="shared" si="19"/>
        <v>244.2</v>
      </c>
      <c r="G605" s="1">
        <v>13.200000000000001</v>
      </c>
      <c r="H605">
        <v>12</v>
      </c>
      <c r="I605" t="s">
        <v>1136</v>
      </c>
      <c r="J605" s="1">
        <f>Tabela1[[#This Row],[ESTOQUE_INICIAL]]*Tabela1[[#This Row],[CUSTO_UNITARIO_M-1]]+Tabela1[[#This Row],[ABASTECIMENTO]]*Tabela1[[#This Row],[CUSTO_UNITARIO_M0]]</f>
        <v>2979.2400000000002</v>
      </c>
      <c r="K605" s="1">
        <f>_xlfn.XLOOKUP(A605,MEDIDAS!A:A,MEDIDAS!B:B,"0",0)*5</f>
        <v>6.166666666666667</v>
      </c>
      <c r="L605" s="1">
        <f>SUM(K605,(_xlfn.XLOOKUP(A605,MEDIDAS!A:A,MEDIDAS!B:B,"0",0)*5))</f>
        <v>12.333333333333334</v>
      </c>
      <c r="M605" s="1" t="str">
        <f>IF(F605&gt;=SUM(L605,_xlfn.XLOOKUP(A605,'ESTOQUE SETEMBRO'!A:A,'ESTOQUE SETEMBRO'!F:F,,0))/2*1.2,"OVER",IF(F605&lt;=SUM(L605,_xlfn.XLOOKUP(A605,'ESTOQUE SETEMBRO'!A:A,'ESTOQUE SETEMBRO'!F:F,,0))/2*1.1,"IDEAL","OUT"))</f>
        <v>OVER</v>
      </c>
      <c r="N605" t="str">
        <f>IF('ESTOQUE SETEMBRO'!$E605&gt;=0,"setembro","sem abastecimento")</f>
        <v>setembro</v>
      </c>
      <c r="O605" s="15">
        <v>45536</v>
      </c>
    </row>
    <row r="606" spans="1:15">
      <c r="A606" s="5" t="s">
        <v>603</v>
      </c>
      <c r="B606" s="6" t="s">
        <v>1198</v>
      </c>
      <c r="C606" s="1">
        <f t="shared" si="18"/>
        <v>21.63</v>
      </c>
      <c r="D606" s="1">
        <v>30.800000000000004</v>
      </c>
      <c r="E606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606" s="1">
        <f t="shared" si="19"/>
        <v>184.80000000000004</v>
      </c>
      <c r="G606" s="1">
        <v>13.200000000000001</v>
      </c>
      <c r="H606">
        <v>12</v>
      </c>
      <c r="I606" t="s">
        <v>1136</v>
      </c>
      <c r="J606" s="1">
        <f>Tabela1[[#This Row],[ESTOQUE_INICIAL]]*Tabela1[[#This Row],[CUSTO_UNITARIO_M-1]]+Tabela1[[#This Row],[ABASTECIMENTO]]*Tabela1[[#This Row],[CUSTO_UNITARIO_M0]]</f>
        <v>2254.5600000000004</v>
      </c>
      <c r="K606" s="1">
        <f>_xlfn.XLOOKUP(A606,MEDIDAS!A:A,MEDIDAS!B:B,"0",0)*5</f>
        <v>4.666666666666667</v>
      </c>
      <c r="L606" s="1">
        <f>SUM(K606,(_xlfn.XLOOKUP(A606,MEDIDAS!A:A,MEDIDAS!B:B,"0",0)*5))</f>
        <v>9.3333333333333339</v>
      </c>
      <c r="M606" s="1" t="str">
        <f>IF(F606&gt;=SUM(L606,_xlfn.XLOOKUP(A606,'ESTOQUE SETEMBRO'!A:A,'ESTOQUE SETEMBRO'!F:F,,0))/2*1.2,"OVER",IF(F606&lt;=SUM(L606,_xlfn.XLOOKUP(A606,'ESTOQUE SETEMBRO'!A:A,'ESTOQUE SETEMBRO'!F:F,,0))/2*1.1,"IDEAL","OUT"))</f>
        <v>OVER</v>
      </c>
      <c r="N606" t="str">
        <f>IF('ESTOQUE SETEMBRO'!$E606&gt;=0,"setembro","sem abastecimento")</f>
        <v>setembro</v>
      </c>
      <c r="O606" s="15">
        <v>45536</v>
      </c>
    </row>
    <row r="607" spans="1:15">
      <c r="A607" s="5" t="s">
        <v>605</v>
      </c>
      <c r="B607" s="6" t="s">
        <v>1198</v>
      </c>
      <c r="C607" s="1">
        <f t="shared" si="18"/>
        <v>21.63</v>
      </c>
      <c r="D607" s="1">
        <v>23.1</v>
      </c>
      <c r="E607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607" s="1">
        <f t="shared" si="19"/>
        <v>138.6</v>
      </c>
      <c r="G607" s="1">
        <v>13.200000000000001</v>
      </c>
      <c r="H607">
        <v>12</v>
      </c>
      <c r="I607" t="s">
        <v>1136</v>
      </c>
      <c r="J607" s="1">
        <f>Tabela1[[#This Row],[ESTOQUE_INICIAL]]*Tabela1[[#This Row],[CUSTO_UNITARIO_M-1]]+Tabela1[[#This Row],[ABASTECIMENTO]]*Tabela1[[#This Row],[CUSTO_UNITARIO_M0]]</f>
        <v>1690.92</v>
      </c>
      <c r="K607" s="1">
        <f>_xlfn.XLOOKUP(A607,MEDIDAS!A:A,MEDIDAS!B:B,"0",0)*5</f>
        <v>3.5</v>
      </c>
      <c r="L607" s="1">
        <f>SUM(K607,(_xlfn.XLOOKUP(A607,MEDIDAS!A:A,MEDIDAS!B:B,"0",0)*5))</f>
        <v>7</v>
      </c>
      <c r="M607" s="1" t="str">
        <f>IF(F607&gt;=SUM(L607,_xlfn.XLOOKUP(A607,'ESTOQUE SETEMBRO'!A:A,'ESTOQUE SETEMBRO'!F:F,,0))/2*1.2,"OVER",IF(F607&lt;=SUM(L607,_xlfn.XLOOKUP(A607,'ESTOQUE SETEMBRO'!A:A,'ESTOQUE SETEMBRO'!F:F,,0))/2*1.1,"IDEAL","OUT"))</f>
        <v>OVER</v>
      </c>
      <c r="N607" t="str">
        <f>IF('ESTOQUE SETEMBRO'!$E607&gt;=0,"setembro","sem abastecimento")</f>
        <v>setembro</v>
      </c>
      <c r="O607" s="15">
        <v>45536</v>
      </c>
    </row>
    <row r="608" spans="1:15">
      <c r="A608" s="5" t="s">
        <v>670</v>
      </c>
      <c r="B608" s="6" t="s">
        <v>1198</v>
      </c>
      <c r="C608" s="1">
        <f t="shared" si="18"/>
        <v>21.63</v>
      </c>
      <c r="D608" s="1">
        <v>0</v>
      </c>
      <c r="E60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608" s="1">
        <f t="shared" si="19"/>
        <v>150</v>
      </c>
      <c r="G608" s="1">
        <v>13.200000000000001</v>
      </c>
      <c r="H608">
        <v>12</v>
      </c>
      <c r="I608" t="s">
        <v>1136</v>
      </c>
      <c r="J608" s="1">
        <f>Tabela1[[#This Row],[ESTOQUE_INICIAL]]*Tabela1[[#This Row],[CUSTO_UNITARIO_M-1]]+Tabela1[[#This Row],[ABASTECIMENTO]]*Tabela1[[#This Row],[CUSTO_UNITARIO_M0]]</f>
        <v>1800</v>
      </c>
      <c r="K608" s="1">
        <f>_xlfn.XLOOKUP(A608,MEDIDAS!A:A,MEDIDAS!B:B,"0",0)*5</f>
        <v>0</v>
      </c>
      <c r="L608" s="1">
        <f>SUM(K608,(_xlfn.XLOOKUP(A608,MEDIDAS!A:A,MEDIDAS!B:B,"0",0)*5))</f>
        <v>0</v>
      </c>
      <c r="M608" s="1" t="str">
        <f>IF(F608&gt;=SUM(L608,_xlfn.XLOOKUP(A608,'ESTOQUE SETEMBRO'!A:A,'ESTOQUE SETEMBRO'!F:F,,0))/2*1.2,"OVER",IF(F608&lt;=SUM(L608,_xlfn.XLOOKUP(A608,'ESTOQUE SETEMBRO'!A:A,'ESTOQUE SETEMBRO'!F:F,,0))/2*1.1,"IDEAL","OUT"))</f>
        <v>OVER</v>
      </c>
      <c r="N608" t="str">
        <f>IF('ESTOQUE SETEMBRO'!$E608&gt;=0,"setembro","sem abastecimento")</f>
        <v>setembro</v>
      </c>
      <c r="O608" s="15">
        <v>45536</v>
      </c>
    </row>
    <row r="609" spans="1:15">
      <c r="A609" s="5" t="s">
        <v>606</v>
      </c>
      <c r="B609" s="6" t="s">
        <v>1198</v>
      </c>
      <c r="C609" s="1">
        <f t="shared" si="18"/>
        <v>21.63</v>
      </c>
      <c r="D609" s="1">
        <v>22</v>
      </c>
      <c r="E609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609" s="1">
        <f t="shared" si="19"/>
        <v>132</v>
      </c>
      <c r="G609" s="1">
        <v>13.200000000000001</v>
      </c>
      <c r="H609">
        <v>12</v>
      </c>
      <c r="I609" t="s">
        <v>1136</v>
      </c>
      <c r="J609" s="1">
        <f>Tabela1[[#This Row],[ESTOQUE_INICIAL]]*Tabela1[[#This Row],[CUSTO_UNITARIO_M-1]]+Tabela1[[#This Row],[ABASTECIMENTO]]*Tabela1[[#This Row],[CUSTO_UNITARIO_M0]]</f>
        <v>1610.4</v>
      </c>
      <c r="K609" s="1">
        <f>_xlfn.XLOOKUP(A609,MEDIDAS!A:A,MEDIDAS!B:B,"0",0)*5</f>
        <v>3.333333333333333</v>
      </c>
      <c r="L609" s="1">
        <f>SUM(K609,(_xlfn.XLOOKUP(A609,MEDIDAS!A:A,MEDIDAS!B:B,"0",0)*5))</f>
        <v>6.6666666666666661</v>
      </c>
      <c r="M609" s="1" t="str">
        <f>IF(F609&gt;=SUM(L609,_xlfn.XLOOKUP(A609,'ESTOQUE SETEMBRO'!A:A,'ESTOQUE SETEMBRO'!F:F,,0))/2*1.2,"OVER",IF(F609&lt;=SUM(L609,_xlfn.XLOOKUP(A609,'ESTOQUE SETEMBRO'!A:A,'ESTOQUE SETEMBRO'!F:F,,0))/2*1.1,"IDEAL","OUT"))</f>
        <v>OVER</v>
      </c>
      <c r="N609" t="str">
        <f>IF('ESTOQUE SETEMBRO'!$E609&gt;=0,"setembro","sem abastecimento")</f>
        <v>setembro</v>
      </c>
      <c r="O609" s="15">
        <v>45536</v>
      </c>
    </row>
    <row r="610" spans="1:15">
      <c r="A610" s="5" t="s">
        <v>607</v>
      </c>
      <c r="B610" s="6" t="s">
        <v>1198</v>
      </c>
      <c r="C610" s="1">
        <f t="shared" si="18"/>
        <v>21.63</v>
      </c>
      <c r="D610" s="1">
        <v>18.700000000000003</v>
      </c>
      <c r="E610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610" s="1">
        <f t="shared" si="19"/>
        <v>112.20000000000002</v>
      </c>
      <c r="G610" s="1">
        <v>13.200000000000001</v>
      </c>
      <c r="H610">
        <v>12</v>
      </c>
      <c r="I610" t="s">
        <v>1136</v>
      </c>
      <c r="J610" s="1">
        <f>Tabela1[[#This Row],[ESTOQUE_INICIAL]]*Tabela1[[#This Row],[CUSTO_UNITARIO_M-1]]+Tabela1[[#This Row],[ABASTECIMENTO]]*Tabela1[[#This Row],[CUSTO_UNITARIO_M0]]</f>
        <v>1368.8400000000004</v>
      </c>
      <c r="K610" s="1">
        <f>_xlfn.XLOOKUP(A610,MEDIDAS!A:A,MEDIDAS!B:B,"0",0)*5</f>
        <v>2.833333333333333</v>
      </c>
      <c r="L610" s="1">
        <f>SUM(K610,(_xlfn.XLOOKUP(A610,MEDIDAS!A:A,MEDIDAS!B:B,"0",0)*5))</f>
        <v>5.6666666666666661</v>
      </c>
      <c r="M610" s="1" t="str">
        <f>IF(F610&gt;=SUM(L610,_xlfn.XLOOKUP(A610,'ESTOQUE SETEMBRO'!A:A,'ESTOQUE SETEMBRO'!F:F,,0))/2*1.2,"OVER",IF(F610&lt;=SUM(L610,_xlfn.XLOOKUP(A610,'ESTOQUE SETEMBRO'!A:A,'ESTOQUE SETEMBRO'!F:F,,0))/2*1.1,"IDEAL","OUT"))</f>
        <v>OVER</v>
      </c>
      <c r="N610" t="str">
        <f>IF('ESTOQUE SETEMBRO'!$E610&gt;=0,"setembro","sem abastecimento")</f>
        <v>setembro</v>
      </c>
      <c r="O610" s="15">
        <v>45536</v>
      </c>
    </row>
    <row r="611" spans="1:15">
      <c r="A611" s="5" t="s">
        <v>608</v>
      </c>
      <c r="B611" s="6" t="s">
        <v>1198</v>
      </c>
      <c r="C611" s="1">
        <f t="shared" si="18"/>
        <v>21.63</v>
      </c>
      <c r="D611" s="1">
        <v>20.900000000000002</v>
      </c>
      <c r="E611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611" s="1">
        <f t="shared" si="19"/>
        <v>125.40000000000002</v>
      </c>
      <c r="G611" s="1">
        <v>13.200000000000001</v>
      </c>
      <c r="H611">
        <v>12</v>
      </c>
      <c r="I611" t="s">
        <v>1136</v>
      </c>
      <c r="J611" s="1">
        <f>Tabela1[[#This Row],[ESTOQUE_INICIAL]]*Tabela1[[#This Row],[CUSTO_UNITARIO_M-1]]+Tabela1[[#This Row],[ABASTECIMENTO]]*Tabela1[[#This Row],[CUSTO_UNITARIO_M0]]</f>
        <v>1529.8800000000003</v>
      </c>
      <c r="K611" s="1">
        <f>_xlfn.XLOOKUP(A611,MEDIDAS!A:A,MEDIDAS!B:B,"0",0)*5</f>
        <v>3.1666666666666665</v>
      </c>
      <c r="L611" s="1">
        <f>SUM(K611,(_xlfn.XLOOKUP(A611,MEDIDAS!A:A,MEDIDAS!B:B,"0",0)*5))</f>
        <v>6.333333333333333</v>
      </c>
      <c r="M611" s="1" t="str">
        <f>IF(F611&gt;=SUM(L611,_xlfn.XLOOKUP(A611,'ESTOQUE SETEMBRO'!A:A,'ESTOQUE SETEMBRO'!F:F,,0))/2*1.2,"OVER",IF(F611&lt;=SUM(L611,_xlfn.XLOOKUP(A611,'ESTOQUE SETEMBRO'!A:A,'ESTOQUE SETEMBRO'!F:F,,0))/2*1.1,"IDEAL","OUT"))</f>
        <v>OVER</v>
      </c>
      <c r="N611" t="str">
        <f>IF('ESTOQUE SETEMBRO'!$E611&gt;=0,"setembro","sem abastecimento")</f>
        <v>setembro</v>
      </c>
      <c r="O611" s="15">
        <v>45536</v>
      </c>
    </row>
    <row r="612" spans="1:15">
      <c r="A612" s="5" t="s">
        <v>609</v>
      </c>
      <c r="B612" s="6" t="s">
        <v>1198</v>
      </c>
      <c r="C612" s="1">
        <f t="shared" si="18"/>
        <v>21.63</v>
      </c>
      <c r="D612" s="1">
        <v>31.900000000000002</v>
      </c>
      <c r="E612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612" s="1">
        <f t="shared" si="19"/>
        <v>191.4</v>
      </c>
      <c r="G612" s="1">
        <v>13.200000000000001</v>
      </c>
      <c r="H612">
        <v>12</v>
      </c>
      <c r="I612" t="s">
        <v>1136</v>
      </c>
      <c r="J612" s="1">
        <f>Tabela1[[#This Row],[ESTOQUE_INICIAL]]*Tabela1[[#This Row],[CUSTO_UNITARIO_M-1]]+Tabela1[[#This Row],[ABASTECIMENTO]]*Tabela1[[#This Row],[CUSTO_UNITARIO_M0]]</f>
        <v>2335.08</v>
      </c>
      <c r="K612" s="1">
        <f>_xlfn.XLOOKUP(A612,MEDIDAS!A:A,MEDIDAS!B:B,"0",0)*5</f>
        <v>4.833333333333333</v>
      </c>
      <c r="L612" s="1">
        <f>SUM(K612,(_xlfn.XLOOKUP(A612,MEDIDAS!A:A,MEDIDAS!B:B,"0",0)*5))</f>
        <v>9.6666666666666661</v>
      </c>
      <c r="M612" s="1" t="str">
        <f>IF(F612&gt;=SUM(L612,_xlfn.XLOOKUP(A612,'ESTOQUE SETEMBRO'!A:A,'ESTOQUE SETEMBRO'!F:F,,0))/2*1.2,"OVER",IF(F612&lt;=SUM(L612,_xlfn.XLOOKUP(A612,'ESTOQUE SETEMBRO'!A:A,'ESTOQUE SETEMBRO'!F:F,,0))/2*1.1,"IDEAL","OUT"))</f>
        <v>OVER</v>
      </c>
      <c r="N612" t="str">
        <f>IF('ESTOQUE SETEMBRO'!$E612&gt;=0,"setembro","sem abastecimento")</f>
        <v>setembro</v>
      </c>
      <c r="O612" s="15">
        <v>45536</v>
      </c>
    </row>
    <row r="613" spans="1:15">
      <c r="A613" s="5" t="s">
        <v>610</v>
      </c>
      <c r="B613" s="6" t="s">
        <v>1199</v>
      </c>
      <c r="C613" s="1">
        <f t="shared" si="18"/>
        <v>21.63</v>
      </c>
      <c r="D613" s="1">
        <v>23.1</v>
      </c>
      <c r="E613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613" s="1">
        <f t="shared" si="19"/>
        <v>138.6</v>
      </c>
      <c r="G613" s="1">
        <v>66</v>
      </c>
      <c r="H613">
        <v>60</v>
      </c>
      <c r="I613" t="s">
        <v>1128</v>
      </c>
      <c r="J613" s="1">
        <f>Tabela1[[#This Row],[ESTOQUE_INICIAL]]*Tabela1[[#This Row],[CUSTO_UNITARIO_M-1]]+Tabela1[[#This Row],[ABASTECIMENTO]]*Tabela1[[#This Row],[CUSTO_UNITARIO_M0]]</f>
        <v>8454.6</v>
      </c>
      <c r="K613" s="1">
        <f>_xlfn.XLOOKUP(A613,MEDIDAS!A:A,MEDIDAS!B:B,"0",0)*5</f>
        <v>3.5</v>
      </c>
      <c r="L613" s="1">
        <f>SUM(K613,(_xlfn.XLOOKUP(A613,MEDIDAS!A:A,MEDIDAS!B:B,"0",0)*5))</f>
        <v>7</v>
      </c>
      <c r="M613" s="1" t="str">
        <f>IF(F613&gt;=SUM(L613,_xlfn.XLOOKUP(A613,'ESTOQUE SETEMBRO'!A:A,'ESTOQUE SETEMBRO'!F:F,,0))/2*1.2,"OVER",IF(F613&lt;=SUM(L613,_xlfn.XLOOKUP(A613,'ESTOQUE SETEMBRO'!A:A,'ESTOQUE SETEMBRO'!F:F,,0))/2*1.1,"IDEAL","OUT"))</f>
        <v>OVER</v>
      </c>
      <c r="N613" t="str">
        <f>IF('ESTOQUE SETEMBRO'!$E613&gt;=0,"setembro","sem abastecimento")</f>
        <v>setembro</v>
      </c>
      <c r="O613" s="15">
        <v>45536</v>
      </c>
    </row>
    <row r="614" spans="1:15">
      <c r="A614" s="5" t="s">
        <v>611</v>
      </c>
      <c r="B614" s="6" t="s">
        <v>1199</v>
      </c>
      <c r="C614" s="1">
        <f t="shared" si="18"/>
        <v>21.63</v>
      </c>
      <c r="D614" s="1">
        <v>38.5</v>
      </c>
      <c r="E614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614" s="1">
        <f t="shared" si="19"/>
        <v>231</v>
      </c>
      <c r="G614" s="1">
        <v>66</v>
      </c>
      <c r="H614">
        <v>60</v>
      </c>
      <c r="I614" t="s">
        <v>1128</v>
      </c>
      <c r="J614" s="1">
        <f>Tabela1[[#This Row],[ESTOQUE_INICIAL]]*Tabela1[[#This Row],[CUSTO_UNITARIO_M-1]]+Tabela1[[#This Row],[ABASTECIMENTO]]*Tabela1[[#This Row],[CUSTO_UNITARIO_M0]]</f>
        <v>14091</v>
      </c>
      <c r="K614" s="1">
        <f>_xlfn.XLOOKUP(A614,MEDIDAS!A:A,MEDIDAS!B:B,"0",0)*5</f>
        <v>5.8333333333333339</v>
      </c>
      <c r="L614" s="1">
        <f>SUM(K614,(_xlfn.XLOOKUP(A614,MEDIDAS!A:A,MEDIDAS!B:B,"0",0)*5))</f>
        <v>11.666666666666668</v>
      </c>
      <c r="M614" s="1" t="str">
        <f>IF(F614&gt;=SUM(L614,_xlfn.XLOOKUP(A614,'ESTOQUE SETEMBRO'!A:A,'ESTOQUE SETEMBRO'!F:F,,0))/2*1.2,"OVER",IF(F614&lt;=SUM(L614,_xlfn.XLOOKUP(A614,'ESTOQUE SETEMBRO'!A:A,'ESTOQUE SETEMBRO'!F:F,,0))/2*1.1,"IDEAL","OUT"))</f>
        <v>OVER</v>
      </c>
      <c r="N614" t="str">
        <f>IF('ESTOQUE SETEMBRO'!$E614&gt;=0,"setembro","sem abastecimento")</f>
        <v>setembro</v>
      </c>
      <c r="O614" s="15">
        <v>45536</v>
      </c>
    </row>
    <row r="615" spans="1:15">
      <c r="A615" s="5" t="s">
        <v>612</v>
      </c>
      <c r="B615" s="6" t="s">
        <v>1199</v>
      </c>
      <c r="C615" s="1">
        <f t="shared" si="18"/>
        <v>21.63</v>
      </c>
      <c r="D615" s="1">
        <v>13.200000000000001</v>
      </c>
      <c r="E615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615" s="1">
        <f t="shared" si="19"/>
        <v>79.2</v>
      </c>
      <c r="G615" s="1">
        <v>66</v>
      </c>
      <c r="H615">
        <v>60</v>
      </c>
      <c r="I615" t="s">
        <v>1128</v>
      </c>
      <c r="J615" s="1">
        <f>Tabela1[[#This Row],[ESTOQUE_INICIAL]]*Tabela1[[#This Row],[CUSTO_UNITARIO_M-1]]+Tabela1[[#This Row],[ABASTECIMENTO]]*Tabela1[[#This Row],[CUSTO_UNITARIO_M0]]</f>
        <v>4831.2</v>
      </c>
      <c r="K615" s="1">
        <f>_xlfn.XLOOKUP(A615,MEDIDAS!A:A,MEDIDAS!B:B,"0",0)*5</f>
        <v>2</v>
      </c>
      <c r="L615" s="1">
        <f>SUM(K615,(_xlfn.XLOOKUP(A615,MEDIDAS!A:A,MEDIDAS!B:B,"0",0)*5))</f>
        <v>4</v>
      </c>
      <c r="M615" s="1" t="str">
        <f>IF(F615&gt;=SUM(L615,_xlfn.XLOOKUP(A615,'ESTOQUE SETEMBRO'!A:A,'ESTOQUE SETEMBRO'!F:F,,0))/2*1.2,"OVER",IF(F615&lt;=SUM(L615,_xlfn.XLOOKUP(A615,'ESTOQUE SETEMBRO'!A:A,'ESTOQUE SETEMBRO'!F:F,,0))/2*1.1,"IDEAL","OUT"))</f>
        <v>OVER</v>
      </c>
      <c r="N615" t="str">
        <f>IF('ESTOQUE SETEMBRO'!$E615&gt;=0,"setembro","sem abastecimento")</f>
        <v>setembro</v>
      </c>
      <c r="O615" s="15">
        <v>45536</v>
      </c>
    </row>
    <row r="616" spans="1:15">
      <c r="A616" s="5" t="s">
        <v>613</v>
      </c>
      <c r="B616" s="6" t="s">
        <v>1199</v>
      </c>
      <c r="C616" s="1">
        <f t="shared" si="18"/>
        <v>21.63</v>
      </c>
      <c r="D616" s="1">
        <v>24.200000000000003</v>
      </c>
      <c r="E616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616" s="1">
        <f t="shared" si="19"/>
        <v>145.20000000000002</v>
      </c>
      <c r="G616" s="1">
        <v>66</v>
      </c>
      <c r="H616">
        <v>60</v>
      </c>
      <c r="I616" t="s">
        <v>1128</v>
      </c>
      <c r="J616" s="1">
        <f>Tabela1[[#This Row],[ESTOQUE_INICIAL]]*Tabela1[[#This Row],[CUSTO_UNITARIO_M-1]]+Tabela1[[#This Row],[ABASTECIMENTO]]*Tabela1[[#This Row],[CUSTO_UNITARIO_M0]]</f>
        <v>8857.2000000000007</v>
      </c>
      <c r="K616" s="1">
        <f>_xlfn.XLOOKUP(A616,MEDIDAS!A:A,MEDIDAS!B:B,"0",0)*5</f>
        <v>3.6666666666666665</v>
      </c>
      <c r="L616" s="1">
        <f>SUM(K616,(_xlfn.XLOOKUP(A616,MEDIDAS!A:A,MEDIDAS!B:B,"0",0)*5))</f>
        <v>7.333333333333333</v>
      </c>
      <c r="M616" s="1" t="str">
        <f>IF(F616&gt;=SUM(L616,_xlfn.XLOOKUP(A616,'ESTOQUE SETEMBRO'!A:A,'ESTOQUE SETEMBRO'!F:F,,0))/2*1.2,"OVER",IF(F616&lt;=SUM(L616,_xlfn.XLOOKUP(A616,'ESTOQUE SETEMBRO'!A:A,'ESTOQUE SETEMBRO'!F:F,,0))/2*1.1,"IDEAL","OUT"))</f>
        <v>OVER</v>
      </c>
      <c r="N616" t="str">
        <f>IF('ESTOQUE SETEMBRO'!$E616&gt;=0,"setembro","sem abastecimento")</f>
        <v>setembro</v>
      </c>
      <c r="O616" s="15">
        <v>45536</v>
      </c>
    </row>
    <row r="617" spans="1:15">
      <c r="A617" s="5" t="s">
        <v>614</v>
      </c>
      <c r="B617" s="6" t="s">
        <v>1199</v>
      </c>
      <c r="C617" s="1">
        <f t="shared" si="18"/>
        <v>21.63</v>
      </c>
      <c r="D617" s="1">
        <v>24.200000000000003</v>
      </c>
      <c r="E617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617" s="1">
        <f t="shared" si="19"/>
        <v>145.20000000000002</v>
      </c>
      <c r="G617" s="1">
        <v>66</v>
      </c>
      <c r="H617">
        <v>60</v>
      </c>
      <c r="I617" t="s">
        <v>1128</v>
      </c>
      <c r="J617" s="1">
        <f>Tabela1[[#This Row],[ESTOQUE_INICIAL]]*Tabela1[[#This Row],[CUSTO_UNITARIO_M-1]]+Tabela1[[#This Row],[ABASTECIMENTO]]*Tabela1[[#This Row],[CUSTO_UNITARIO_M0]]</f>
        <v>8857.2000000000007</v>
      </c>
      <c r="K617" s="1">
        <f>_xlfn.XLOOKUP(A617,MEDIDAS!A:A,MEDIDAS!B:B,"0",0)*5</f>
        <v>3.6666666666666665</v>
      </c>
      <c r="L617" s="1">
        <f>SUM(K617,(_xlfn.XLOOKUP(A617,MEDIDAS!A:A,MEDIDAS!B:B,"0",0)*5))</f>
        <v>7.333333333333333</v>
      </c>
      <c r="M617" s="1" t="str">
        <f>IF(F617&gt;=SUM(L617,_xlfn.XLOOKUP(A617,'ESTOQUE SETEMBRO'!A:A,'ESTOQUE SETEMBRO'!F:F,,0))/2*1.2,"OVER",IF(F617&lt;=SUM(L617,_xlfn.XLOOKUP(A617,'ESTOQUE SETEMBRO'!A:A,'ESTOQUE SETEMBRO'!F:F,,0))/2*1.1,"IDEAL","OUT"))</f>
        <v>OVER</v>
      </c>
      <c r="N617" t="str">
        <f>IF('ESTOQUE SETEMBRO'!$E617&gt;=0,"setembro","sem abastecimento")</f>
        <v>setembro</v>
      </c>
      <c r="O617" s="15">
        <v>45536</v>
      </c>
    </row>
    <row r="618" spans="1:15">
      <c r="A618" s="5" t="s">
        <v>681</v>
      </c>
      <c r="B618" s="6" t="s">
        <v>1199</v>
      </c>
      <c r="C618" s="1">
        <f t="shared" si="18"/>
        <v>21.63</v>
      </c>
      <c r="D618" s="1">
        <v>0</v>
      </c>
      <c r="E61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618" s="1">
        <f t="shared" si="19"/>
        <v>150</v>
      </c>
      <c r="G618" s="1">
        <v>66</v>
      </c>
      <c r="H618">
        <v>60</v>
      </c>
      <c r="I618" t="s">
        <v>1128</v>
      </c>
      <c r="J618" s="1">
        <f>Tabela1[[#This Row],[ESTOQUE_INICIAL]]*Tabela1[[#This Row],[CUSTO_UNITARIO_M-1]]+Tabela1[[#This Row],[ABASTECIMENTO]]*Tabela1[[#This Row],[CUSTO_UNITARIO_M0]]</f>
        <v>9000</v>
      </c>
      <c r="K618" s="1">
        <f>_xlfn.XLOOKUP(A618,MEDIDAS!A:A,MEDIDAS!B:B,"0",0)*5</f>
        <v>0</v>
      </c>
      <c r="L618" s="1">
        <f>SUM(K618,(_xlfn.XLOOKUP(A618,MEDIDAS!A:A,MEDIDAS!B:B,"0",0)*5))</f>
        <v>0</v>
      </c>
      <c r="M618" s="1" t="str">
        <f>IF(F618&gt;=SUM(L618,_xlfn.XLOOKUP(A618,'ESTOQUE SETEMBRO'!A:A,'ESTOQUE SETEMBRO'!F:F,,0))/2*1.2,"OVER",IF(F618&lt;=SUM(L618,_xlfn.XLOOKUP(A618,'ESTOQUE SETEMBRO'!A:A,'ESTOQUE SETEMBRO'!F:F,,0))/2*1.1,"IDEAL","OUT"))</f>
        <v>OVER</v>
      </c>
      <c r="N618" t="str">
        <f>IF('ESTOQUE SETEMBRO'!$E618&gt;=0,"setembro","sem abastecimento")</f>
        <v>setembro</v>
      </c>
      <c r="O618" s="15">
        <v>45536</v>
      </c>
    </row>
    <row r="619" spans="1:15">
      <c r="A619" s="5" t="s">
        <v>616</v>
      </c>
      <c r="B619" s="6" t="s">
        <v>1199</v>
      </c>
      <c r="C619" s="1">
        <f t="shared" si="18"/>
        <v>21.63</v>
      </c>
      <c r="D619" s="1">
        <v>53.900000000000006</v>
      </c>
      <c r="E619" s="1">
        <f>IF(Tabela1[[#This Row],[ESTOQUE_INICIAL]]&gt;=150,Tabela1[[#This Row],[ESTOQUE_INICIAL]]*0,IF(Tabela1[[#This Row],[ESTOQUE_INICIAL]]=0,SUM(Tabela1[[#This Row],[ESTOQUE_INICIAL]],150),Tabela1[[#This Row],[ESTOQUE_INICIAL]]*5))</f>
        <v>269.5</v>
      </c>
      <c r="F619" s="1">
        <f t="shared" si="19"/>
        <v>323.39999999999998</v>
      </c>
      <c r="G619" s="1">
        <v>66</v>
      </c>
      <c r="H619">
        <v>60</v>
      </c>
      <c r="I619" t="s">
        <v>1128</v>
      </c>
      <c r="J619" s="1">
        <f>Tabela1[[#This Row],[ESTOQUE_INICIAL]]*Tabela1[[#This Row],[CUSTO_UNITARIO_M-1]]+Tabela1[[#This Row],[ABASTECIMENTO]]*Tabela1[[#This Row],[CUSTO_UNITARIO_M0]]</f>
        <v>19727.400000000001</v>
      </c>
      <c r="K619" s="1">
        <f>_xlfn.XLOOKUP(A619,MEDIDAS!A:A,MEDIDAS!B:B,"0",0)*5</f>
        <v>8.1666666666666661</v>
      </c>
      <c r="L619" s="1">
        <f>SUM(K619,(_xlfn.XLOOKUP(A619,MEDIDAS!A:A,MEDIDAS!B:B,"0",0)*5))</f>
        <v>16.333333333333332</v>
      </c>
      <c r="M619" s="1" t="str">
        <f>IF(F619&gt;=SUM(L619,_xlfn.XLOOKUP(A619,'ESTOQUE SETEMBRO'!A:A,'ESTOQUE SETEMBRO'!F:F,,0))/2*1.2,"OVER",IF(F619&lt;=SUM(L619,_xlfn.XLOOKUP(A619,'ESTOQUE SETEMBRO'!A:A,'ESTOQUE SETEMBRO'!F:F,,0))/2*1.1,"IDEAL","OUT"))</f>
        <v>OVER</v>
      </c>
      <c r="N619" t="str">
        <f>IF('ESTOQUE SETEMBRO'!$E619&gt;=0,"setembro","sem abastecimento")</f>
        <v>setembro</v>
      </c>
      <c r="O619" s="15">
        <v>45536</v>
      </c>
    </row>
    <row r="620" spans="1:15">
      <c r="A620" s="5" t="s">
        <v>617</v>
      </c>
      <c r="B620" s="6" t="s">
        <v>1199</v>
      </c>
      <c r="C620" s="1">
        <f t="shared" si="18"/>
        <v>21.63</v>
      </c>
      <c r="D620" s="1">
        <v>22</v>
      </c>
      <c r="E620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620" s="1">
        <f t="shared" si="19"/>
        <v>132</v>
      </c>
      <c r="G620" s="1">
        <v>66</v>
      </c>
      <c r="H620">
        <v>60</v>
      </c>
      <c r="I620" t="s">
        <v>1128</v>
      </c>
      <c r="J620" s="1">
        <f>Tabela1[[#This Row],[ESTOQUE_INICIAL]]*Tabela1[[#This Row],[CUSTO_UNITARIO_M-1]]+Tabela1[[#This Row],[ABASTECIMENTO]]*Tabela1[[#This Row],[CUSTO_UNITARIO_M0]]</f>
        <v>8052</v>
      </c>
      <c r="K620" s="1">
        <f>_xlfn.XLOOKUP(A620,MEDIDAS!A:A,MEDIDAS!B:B,"0",0)*5</f>
        <v>3.333333333333333</v>
      </c>
      <c r="L620" s="1">
        <f>SUM(K620,(_xlfn.XLOOKUP(A620,MEDIDAS!A:A,MEDIDAS!B:B,"0",0)*5))</f>
        <v>6.6666666666666661</v>
      </c>
      <c r="M620" s="1" t="str">
        <f>IF(F620&gt;=SUM(L620,_xlfn.XLOOKUP(A620,'ESTOQUE SETEMBRO'!A:A,'ESTOQUE SETEMBRO'!F:F,,0))/2*1.2,"OVER",IF(F620&lt;=SUM(L620,_xlfn.XLOOKUP(A620,'ESTOQUE SETEMBRO'!A:A,'ESTOQUE SETEMBRO'!F:F,,0))/2*1.1,"IDEAL","OUT"))</f>
        <v>OVER</v>
      </c>
      <c r="N620" t="str">
        <f>IF('ESTOQUE SETEMBRO'!$E620&gt;=0,"setembro","sem abastecimento")</f>
        <v>setembro</v>
      </c>
      <c r="O620" s="15">
        <v>45536</v>
      </c>
    </row>
    <row r="621" spans="1:15">
      <c r="A621" s="5" t="s">
        <v>618</v>
      </c>
      <c r="B621" s="6" t="s">
        <v>1199</v>
      </c>
      <c r="C621" s="1">
        <f t="shared" si="18"/>
        <v>21.63</v>
      </c>
      <c r="D621" s="1">
        <v>44</v>
      </c>
      <c r="E621" s="1">
        <f>IF(Tabela1[[#This Row],[ESTOQUE_INICIAL]]&gt;=150,Tabela1[[#This Row],[ESTOQUE_INICIAL]]*0,IF(Tabela1[[#This Row],[ESTOQUE_INICIAL]]=0,SUM(Tabela1[[#This Row],[ESTOQUE_INICIAL]],150),Tabela1[[#This Row],[ESTOQUE_INICIAL]]*5))</f>
        <v>220</v>
      </c>
      <c r="F621" s="1">
        <f t="shared" si="19"/>
        <v>264</v>
      </c>
      <c r="G621" s="1">
        <v>66</v>
      </c>
      <c r="H621">
        <v>60</v>
      </c>
      <c r="I621" t="s">
        <v>1128</v>
      </c>
      <c r="J621" s="1">
        <f>Tabela1[[#This Row],[ESTOQUE_INICIAL]]*Tabela1[[#This Row],[CUSTO_UNITARIO_M-1]]+Tabela1[[#This Row],[ABASTECIMENTO]]*Tabela1[[#This Row],[CUSTO_UNITARIO_M0]]</f>
        <v>16104</v>
      </c>
      <c r="K621" s="1">
        <f>_xlfn.XLOOKUP(A621,MEDIDAS!A:A,MEDIDAS!B:B,"0",0)*5</f>
        <v>6.6666666666666661</v>
      </c>
      <c r="L621" s="1">
        <f>SUM(K621,(_xlfn.XLOOKUP(A621,MEDIDAS!A:A,MEDIDAS!B:B,"0",0)*5))</f>
        <v>13.333333333333332</v>
      </c>
      <c r="M621" s="1" t="str">
        <f>IF(F621&gt;=SUM(L621,_xlfn.XLOOKUP(A621,'ESTOQUE SETEMBRO'!A:A,'ESTOQUE SETEMBRO'!F:F,,0))/2*1.2,"OVER",IF(F621&lt;=SUM(L621,_xlfn.XLOOKUP(A621,'ESTOQUE SETEMBRO'!A:A,'ESTOQUE SETEMBRO'!F:F,,0))/2*1.1,"IDEAL","OUT"))</f>
        <v>OVER</v>
      </c>
      <c r="N621" t="str">
        <f>IF('ESTOQUE SETEMBRO'!$E621&gt;=0,"setembro","sem abastecimento")</f>
        <v>setembro</v>
      </c>
      <c r="O621" s="15">
        <v>45536</v>
      </c>
    </row>
    <row r="622" spans="1:15">
      <c r="A622" s="5" t="s">
        <v>619</v>
      </c>
      <c r="B622" s="6" t="s">
        <v>1199</v>
      </c>
      <c r="C622" s="1">
        <f t="shared" si="18"/>
        <v>21.63</v>
      </c>
      <c r="D622" s="1">
        <v>24.200000000000003</v>
      </c>
      <c r="E622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622" s="1">
        <f t="shared" si="19"/>
        <v>145.20000000000002</v>
      </c>
      <c r="G622" s="1">
        <v>66</v>
      </c>
      <c r="H622">
        <v>60</v>
      </c>
      <c r="I622" t="s">
        <v>1128</v>
      </c>
      <c r="J622" s="1">
        <f>Tabela1[[#This Row],[ESTOQUE_INICIAL]]*Tabela1[[#This Row],[CUSTO_UNITARIO_M-1]]+Tabela1[[#This Row],[ABASTECIMENTO]]*Tabela1[[#This Row],[CUSTO_UNITARIO_M0]]</f>
        <v>8857.2000000000007</v>
      </c>
      <c r="K622" s="1">
        <f>_xlfn.XLOOKUP(A622,MEDIDAS!A:A,MEDIDAS!B:B,"0",0)*5</f>
        <v>3.6666666666666665</v>
      </c>
      <c r="L622" s="1">
        <f>SUM(K622,(_xlfn.XLOOKUP(A622,MEDIDAS!A:A,MEDIDAS!B:B,"0",0)*5))</f>
        <v>7.333333333333333</v>
      </c>
      <c r="M622" s="1" t="str">
        <f>IF(F622&gt;=SUM(L622,_xlfn.XLOOKUP(A622,'ESTOQUE SETEMBRO'!A:A,'ESTOQUE SETEMBRO'!F:F,,0))/2*1.2,"OVER",IF(F622&lt;=SUM(L622,_xlfn.XLOOKUP(A622,'ESTOQUE SETEMBRO'!A:A,'ESTOQUE SETEMBRO'!F:F,,0))/2*1.1,"IDEAL","OUT"))</f>
        <v>OVER</v>
      </c>
      <c r="N622" t="str">
        <f>IF('ESTOQUE SETEMBRO'!$E622&gt;=0,"setembro","sem abastecimento")</f>
        <v>setembro</v>
      </c>
      <c r="O622" s="15">
        <v>45536</v>
      </c>
    </row>
    <row r="623" spans="1:15">
      <c r="A623" s="5" t="s">
        <v>620</v>
      </c>
      <c r="B623" s="6" t="s">
        <v>1200</v>
      </c>
      <c r="C623" s="1">
        <f t="shared" si="18"/>
        <v>21.63</v>
      </c>
      <c r="D623" s="1">
        <v>23.1</v>
      </c>
      <c r="E623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623" s="1">
        <f t="shared" si="19"/>
        <v>138.6</v>
      </c>
      <c r="G623" s="1">
        <v>15.400000000000002</v>
      </c>
      <c r="H623">
        <v>14</v>
      </c>
      <c r="I623" t="s">
        <v>1142</v>
      </c>
      <c r="J623" s="1">
        <f>Tabela1[[#This Row],[ESTOQUE_INICIAL]]*Tabela1[[#This Row],[CUSTO_UNITARIO_M-1]]+Tabela1[[#This Row],[ABASTECIMENTO]]*Tabela1[[#This Row],[CUSTO_UNITARIO_M0]]</f>
        <v>1972.74</v>
      </c>
      <c r="K623" s="1">
        <f>_xlfn.XLOOKUP(A623,MEDIDAS!A:A,MEDIDAS!B:B,"0",0)*5</f>
        <v>3.5</v>
      </c>
      <c r="L623" s="1">
        <f>SUM(K623,(_xlfn.XLOOKUP(A623,MEDIDAS!A:A,MEDIDAS!B:B,"0",0)*5))</f>
        <v>7</v>
      </c>
      <c r="M623" s="1" t="str">
        <f>IF(F623&gt;=SUM(L623,_xlfn.XLOOKUP(A623,'ESTOQUE SETEMBRO'!A:A,'ESTOQUE SETEMBRO'!F:F,,0))/2*1.2,"OVER",IF(F623&lt;=SUM(L623,_xlfn.XLOOKUP(A623,'ESTOQUE SETEMBRO'!A:A,'ESTOQUE SETEMBRO'!F:F,,0))/2*1.1,"IDEAL","OUT"))</f>
        <v>OVER</v>
      </c>
      <c r="N623" t="str">
        <f>IF('ESTOQUE SETEMBRO'!$E623&gt;=0,"setembro","sem abastecimento")</f>
        <v>setembro</v>
      </c>
      <c r="O623" s="15">
        <v>45536</v>
      </c>
    </row>
    <row r="624" spans="1:15">
      <c r="A624" s="5" t="s">
        <v>621</v>
      </c>
      <c r="B624" s="6" t="s">
        <v>1200</v>
      </c>
      <c r="C624" s="1">
        <f t="shared" si="18"/>
        <v>21.63</v>
      </c>
      <c r="D624" s="1">
        <v>27.500000000000004</v>
      </c>
      <c r="E624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624" s="1">
        <f t="shared" si="19"/>
        <v>165.00000000000003</v>
      </c>
      <c r="G624" s="1">
        <v>15.400000000000002</v>
      </c>
      <c r="H624">
        <v>14</v>
      </c>
      <c r="I624" t="s">
        <v>1142</v>
      </c>
      <c r="J624" s="1">
        <f>Tabela1[[#This Row],[ESTOQUE_INICIAL]]*Tabela1[[#This Row],[CUSTO_UNITARIO_M-1]]+Tabela1[[#This Row],[ABASTECIMENTO]]*Tabela1[[#This Row],[CUSTO_UNITARIO_M0]]</f>
        <v>2348.5000000000005</v>
      </c>
      <c r="K624" s="1">
        <f>_xlfn.XLOOKUP(A624,MEDIDAS!A:A,MEDIDAS!B:B,"0",0)*5</f>
        <v>4.166666666666667</v>
      </c>
      <c r="L624" s="1">
        <f>SUM(K624,(_xlfn.XLOOKUP(A624,MEDIDAS!A:A,MEDIDAS!B:B,"0",0)*5))</f>
        <v>8.3333333333333339</v>
      </c>
      <c r="M624" s="1" t="str">
        <f>IF(F624&gt;=SUM(L624,_xlfn.XLOOKUP(A624,'ESTOQUE SETEMBRO'!A:A,'ESTOQUE SETEMBRO'!F:F,,0))/2*1.2,"OVER",IF(F624&lt;=SUM(L624,_xlfn.XLOOKUP(A624,'ESTOQUE SETEMBRO'!A:A,'ESTOQUE SETEMBRO'!F:F,,0))/2*1.1,"IDEAL","OUT"))</f>
        <v>OVER</v>
      </c>
      <c r="N624" t="str">
        <f>IF('ESTOQUE SETEMBRO'!$E624&gt;=0,"setembro","sem abastecimento")</f>
        <v>setembro</v>
      </c>
      <c r="O624" s="15">
        <v>45536</v>
      </c>
    </row>
    <row r="625" spans="1:15">
      <c r="A625" s="5" t="s">
        <v>622</v>
      </c>
      <c r="B625" s="6" t="s">
        <v>1200</v>
      </c>
      <c r="C625" s="1">
        <f t="shared" si="18"/>
        <v>21.63</v>
      </c>
      <c r="D625" s="1">
        <v>22</v>
      </c>
      <c r="E625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625" s="1">
        <f t="shared" si="19"/>
        <v>132</v>
      </c>
      <c r="G625" s="1">
        <v>15.400000000000002</v>
      </c>
      <c r="H625">
        <v>14</v>
      </c>
      <c r="I625" t="s">
        <v>1142</v>
      </c>
      <c r="J625" s="1">
        <f>Tabela1[[#This Row],[ESTOQUE_INICIAL]]*Tabela1[[#This Row],[CUSTO_UNITARIO_M-1]]+Tabela1[[#This Row],[ABASTECIMENTO]]*Tabela1[[#This Row],[CUSTO_UNITARIO_M0]]</f>
        <v>1878.8000000000002</v>
      </c>
      <c r="K625" s="1">
        <f>_xlfn.XLOOKUP(A625,MEDIDAS!A:A,MEDIDAS!B:B,"0",0)*5</f>
        <v>3.333333333333333</v>
      </c>
      <c r="L625" s="1">
        <f>SUM(K625,(_xlfn.XLOOKUP(A625,MEDIDAS!A:A,MEDIDAS!B:B,"0",0)*5))</f>
        <v>6.6666666666666661</v>
      </c>
      <c r="M625" s="1" t="str">
        <f>IF(F625&gt;=SUM(L625,_xlfn.XLOOKUP(A625,'ESTOQUE SETEMBRO'!A:A,'ESTOQUE SETEMBRO'!F:F,,0))/2*1.2,"OVER",IF(F625&lt;=SUM(L625,_xlfn.XLOOKUP(A625,'ESTOQUE SETEMBRO'!A:A,'ESTOQUE SETEMBRO'!F:F,,0))/2*1.1,"IDEAL","OUT"))</f>
        <v>OVER</v>
      </c>
      <c r="N625" t="str">
        <f>IF('ESTOQUE SETEMBRO'!$E625&gt;=0,"setembro","sem abastecimento")</f>
        <v>setembro</v>
      </c>
      <c r="O625" s="15">
        <v>45536</v>
      </c>
    </row>
    <row r="626" spans="1:15">
      <c r="A626" s="5" t="s">
        <v>623</v>
      </c>
      <c r="B626" s="6" t="s">
        <v>1200</v>
      </c>
      <c r="C626" s="1">
        <f t="shared" si="18"/>
        <v>21.63</v>
      </c>
      <c r="D626" s="1">
        <v>18.700000000000003</v>
      </c>
      <c r="E626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626" s="1">
        <f t="shared" si="19"/>
        <v>112.20000000000002</v>
      </c>
      <c r="G626" s="1">
        <v>15.400000000000002</v>
      </c>
      <c r="H626">
        <v>14</v>
      </c>
      <c r="I626" t="s">
        <v>1142</v>
      </c>
      <c r="J626" s="1">
        <f>Tabela1[[#This Row],[ESTOQUE_INICIAL]]*Tabela1[[#This Row],[CUSTO_UNITARIO_M-1]]+Tabela1[[#This Row],[ABASTECIMENTO]]*Tabela1[[#This Row],[CUSTO_UNITARIO_M0]]</f>
        <v>1596.9800000000002</v>
      </c>
      <c r="K626" s="1">
        <f>_xlfn.XLOOKUP(A626,MEDIDAS!A:A,MEDIDAS!B:B,"0",0)*5</f>
        <v>2.833333333333333</v>
      </c>
      <c r="L626" s="1">
        <f>SUM(K626,(_xlfn.XLOOKUP(A626,MEDIDAS!A:A,MEDIDAS!B:B,"0",0)*5))</f>
        <v>5.6666666666666661</v>
      </c>
      <c r="M626" s="1" t="str">
        <f>IF(F626&gt;=SUM(L626,_xlfn.XLOOKUP(A626,'ESTOQUE SETEMBRO'!A:A,'ESTOQUE SETEMBRO'!F:F,,0))/2*1.2,"OVER",IF(F626&lt;=SUM(L626,_xlfn.XLOOKUP(A626,'ESTOQUE SETEMBRO'!A:A,'ESTOQUE SETEMBRO'!F:F,,0))/2*1.1,"IDEAL","OUT"))</f>
        <v>OVER</v>
      </c>
      <c r="N626" t="str">
        <f>IF('ESTOQUE SETEMBRO'!$E626&gt;=0,"setembro","sem abastecimento")</f>
        <v>setembro</v>
      </c>
      <c r="O626" s="15">
        <v>45536</v>
      </c>
    </row>
    <row r="627" spans="1:15">
      <c r="A627" s="5" t="s">
        <v>624</v>
      </c>
      <c r="B627" s="6" t="s">
        <v>1200</v>
      </c>
      <c r="C627" s="1">
        <f t="shared" si="18"/>
        <v>21.63</v>
      </c>
      <c r="D627" s="1">
        <v>13.200000000000001</v>
      </c>
      <c r="E627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627" s="1">
        <f t="shared" si="19"/>
        <v>79.2</v>
      </c>
      <c r="G627" s="1">
        <v>15.400000000000002</v>
      </c>
      <c r="H627">
        <v>14</v>
      </c>
      <c r="I627" t="s">
        <v>1142</v>
      </c>
      <c r="J627" s="1">
        <f>Tabela1[[#This Row],[ESTOQUE_INICIAL]]*Tabela1[[#This Row],[CUSTO_UNITARIO_M-1]]+Tabela1[[#This Row],[ABASTECIMENTO]]*Tabela1[[#This Row],[CUSTO_UNITARIO_M0]]</f>
        <v>1127.28</v>
      </c>
      <c r="K627" s="1">
        <f>_xlfn.XLOOKUP(A627,MEDIDAS!A:A,MEDIDAS!B:B,"0",0)*5</f>
        <v>2</v>
      </c>
      <c r="L627" s="1">
        <f>SUM(K627,(_xlfn.XLOOKUP(A627,MEDIDAS!A:A,MEDIDAS!B:B,"0",0)*5))</f>
        <v>4</v>
      </c>
      <c r="M627" s="1" t="str">
        <f>IF(F627&gt;=SUM(L627,_xlfn.XLOOKUP(A627,'ESTOQUE SETEMBRO'!A:A,'ESTOQUE SETEMBRO'!F:F,,0))/2*1.2,"OVER",IF(F627&lt;=SUM(L627,_xlfn.XLOOKUP(A627,'ESTOQUE SETEMBRO'!A:A,'ESTOQUE SETEMBRO'!F:F,,0))/2*1.1,"IDEAL","OUT"))</f>
        <v>OVER</v>
      </c>
      <c r="N627" t="str">
        <f>IF('ESTOQUE SETEMBRO'!$E627&gt;=0,"setembro","sem abastecimento")</f>
        <v>setembro</v>
      </c>
      <c r="O627" s="15">
        <v>45536</v>
      </c>
    </row>
    <row r="628" spans="1:15">
      <c r="A628" s="5" t="s">
        <v>692</v>
      </c>
      <c r="B628" s="6" t="s">
        <v>1200</v>
      </c>
      <c r="C628" s="1">
        <f t="shared" si="18"/>
        <v>21.63</v>
      </c>
      <c r="D628" s="1">
        <v>0</v>
      </c>
      <c r="E62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628" s="1">
        <f t="shared" si="19"/>
        <v>150</v>
      </c>
      <c r="G628" s="1">
        <v>15.400000000000002</v>
      </c>
      <c r="H628">
        <v>14</v>
      </c>
      <c r="I628" t="s">
        <v>1142</v>
      </c>
      <c r="J628" s="1">
        <f>Tabela1[[#This Row],[ESTOQUE_INICIAL]]*Tabela1[[#This Row],[CUSTO_UNITARIO_M-1]]+Tabela1[[#This Row],[ABASTECIMENTO]]*Tabela1[[#This Row],[CUSTO_UNITARIO_M0]]</f>
        <v>2100</v>
      </c>
      <c r="K628" s="1">
        <f>_xlfn.XLOOKUP(A628,MEDIDAS!A:A,MEDIDAS!B:B,"0",0)*5</f>
        <v>0</v>
      </c>
      <c r="L628" s="1">
        <f>SUM(K628,(_xlfn.XLOOKUP(A628,MEDIDAS!A:A,MEDIDAS!B:B,"0",0)*5))</f>
        <v>0</v>
      </c>
      <c r="M628" s="1" t="str">
        <f>IF(F628&gt;=SUM(L628,_xlfn.XLOOKUP(A628,'ESTOQUE SETEMBRO'!A:A,'ESTOQUE SETEMBRO'!F:F,,0))/2*1.2,"OVER",IF(F628&lt;=SUM(L628,_xlfn.XLOOKUP(A628,'ESTOQUE SETEMBRO'!A:A,'ESTOQUE SETEMBRO'!F:F,,0))/2*1.1,"IDEAL","OUT"))</f>
        <v>OVER</v>
      </c>
      <c r="N628" t="str">
        <f>IF('ESTOQUE SETEMBRO'!$E628&gt;=0,"setembro","sem abastecimento")</f>
        <v>setembro</v>
      </c>
      <c r="O628" s="15">
        <v>45536</v>
      </c>
    </row>
    <row r="629" spans="1:15">
      <c r="A629" s="5" t="s">
        <v>625</v>
      </c>
      <c r="B629" s="6" t="s">
        <v>1200</v>
      </c>
      <c r="C629" s="1">
        <f t="shared" si="18"/>
        <v>21.63</v>
      </c>
      <c r="D629" s="1">
        <v>18.700000000000003</v>
      </c>
      <c r="E629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629" s="1">
        <f t="shared" si="19"/>
        <v>112.20000000000002</v>
      </c>
      <c r="G629" s="1">
        <v>15.400000000000002</v>
      </c>
      <c r="H629">
        <v>14</v>
      </c>
      <c r="I629" t="s">
        <v>1142</v>
      </c>
      <c r="J629" s="1">
        <f>Tabela1[[#This Row],[ESTOQUE_INICIAL]]*Tabela1[[#This Row],[CUSTO_UNITARIO_M-1]]+Tabela1[[#This Row],[ABASTECIMENTO]]*Tabela1[[#This Row],[CUSTO_UNITARIO_M0]]</f>
        <v>1596.9800000000002</v>
      </c>
      <c r="K629" s="1">
        <f>_xlfn.XLOOKUP(A629,MEDIDAS!A:A,MEDIDAS!B:B,"0",0)*5</f>
        <v>2.833333333333333</v>
      </c>
      <c r="L629" s="1">
        <f>SUM(K629,(_xlfn.XLOOKUP(A629,MEDIDAS!A:A,MEDIDAS!B:B,"0",0)*5))</f>
        <v>5.6666666666666661</v>
      </c>
      <c r="M629" s="1" t="str">
        <f>IF(F629&gt;=SUM(L629,_xlfn.XLOOKUP(A629,'ESTOQUE SETEMBRO'!A:A,'ESTOQUE SETEMBRO'!F:F,,0))/2*1.2,"OVER",IF(F629&lt;=SUM(L629,_xlfn.XLOOKUP(A629,'ESTOQUE SETEMBRO'!A:A,'ESTOQUE SETEMBRO'!F:F,,0))/2*1.1,"IDEAL","OUT"))</f>
        <v>OVER</v>
      </c>
      <c r="N629" t="str">
        <f>IF('ESTOQUE SETEMBRO'!$E629&gt;=0,"setembro","sem abastecimento")</f>
        <v>setembro</v>
      </c>
      <c r="O629" s="15">
        <v>45536</v>
      </c>
    </row>
    <row r="630" spans="1:15">
      <c r="A630" s="5" t="s">
        <v>627</v>
      </c>
      <c r="B630" s="6" t="s">
        <v>1200</v>
      </c>
      <c r="C630" s="1">
        <f t="shared" si="18"/>
        <v>21.63</v>
      </c>
      <c r="D630" s="1">
        <v>20.900000000000002</v>
      </c>
      <c r="E630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630" s="1">
        <f t="shared" si="19"/>
        <v>125.40000000000002</v>
      </c>
      <c r="G630" s="1">
        <v>15.400000000000002</v>
      </c>
      <c r="H630">
        <v>14</v>
      </c>
      <c r="I630" t="s">
        <v>1142</v>
      </c>
      <c r="J630" s="1">
        <f>Tabela1[[#This Row],[ESTOQUE_INICIAL]]*Tabela1[[#This Row],[CUSTO_UNITARIO_M-1]]+Tabela1[[#This Row],[ABASTECIMENTO]]*Tabela1[[#This Row],[CUSTO_UNITARIO_M0]]</f>
        <v>1784.8600000000004</v>
      </c>
      <c r="K630" s="1">
        <f>_xlfn.XLOOKUP(A630,MEDIDAS!A:A,MEDIDAS!B:B,"0",0)*5</f>
        <v>3.1666666666666665</v>
      </c>
      <c r="L630" s="1">
        <f>SUM(K630,(_xlfn.XLOOKUP(A630,MEDIDAS!A:A,MEDIDAS!B:B,"0",0)*5))</f>
        <v>6.333333333333333</v>
      </c>
      <c r="M630" s="1" t="str">
        <f>IF(F630&gt;=SUM(L630,_xlfn.XLOOKUP(A630,'ESTOQUE SETEMBRO'!A:A,'ESTOQUE SETEMBRO'!F:F,,0))/2*1.2,"OVER",IF(F630&lt;=SUM(L630,_xlfn.XLOOKUP(A630,'ESTOQUE SETEMBRO'!A:A,'ESTOQUE SETEMBRO'!F:F,,0))/2*1.1,"IDEAL","OUT"))</f>
        <v>OVER</v>
      </c>
      <c r="N630" t="str">
        <f>IF('ESTOQUE SETEMBRO'!$E630&gt;=0,"setembro","sem abastecimento")</f>
        <v>setembro</v>
      </c>
      <c r="O630" s="15">
        <v>45536</v>
      </c>
    </row>
    <row r="631" spans="1:15">
      <c r="A631" s="5" t="s">
        <v>628</v>
      </c>
      <c r="B631" s="6" t="s">
        <v>1200</v>
      </c>
      <c r="C631" s="1">
        <f t="shared" si="18"/>
        <v>21.63</v>
      </c>
      <c r="D631" s="1">
        <v>31.900000000000002</v>
      </c>
      <c r="E631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631" s="1">
        <f t="shared" si="19"/>
        <v>191.4</v>
      </c>
      <c r="G631" s="1">
        <v>15.400000000000002</v>
      </c>
      <c r="H631">
        <v>14</v>
      </c>
      <c r="I631" t="s">
        <v>1142</v>
      </c>
      <c r="J631" s="1">
        <f>Tabela1[[#This Row],[ESTOQUE_INICIAL]]*Tabela1[[#This Row],[CUSTO_UNITARIO_M-1]]+Tabela1[[#This Row],[ABASTECIMENTO]]*Tabela1[[#This Row],[CUSTO_UNITARIO_M0]]</f>
        <v>2724.26</v>
      </c>
      <c r="K631" s="1">
        <f>_xlfn.XLOOKUP(A631,MEDIDAS!A:A,MEDIDAS!B:B,"0",0)*5</f>
        <v>4.833333333333333</v>
      </c>
      <c r="L631" s="1">
        <f>SUM(K631,(_xlfn.XLOOKUP(A631,MEDIDAS!A:A,MEDIDAS!B:B,"0",0)*5))</f>
        <v>9.6666666666666661</v>
      </c>
      <c r="M631" s="1" t="str">
        <f>IF(F631&gt;=SUM(L631,_xlfn.XLOOKUP(A631,'ESTOQUE SETEMBRO'!A:A,'ESTOQUE SETEMBRO'!F:F,,0))/2*1.2,"OVER",IF(F631&lt;=SUM(L631,_xlfn.XLOOKUP(A631,'ESTOQUE SETEMBRO'!A:A,'ESTOQUE SETEMBRO'!F:F,,0))/2*1.1,"IDEAL","OUT"))</f>
        <v>OVER</v>
      </c>
      <c r="N631" t="str">
        <f>IF('ESTOQUE SETEMBRO'!$E631&gt;=0,"setembro","sem abastecimento")</f>
        <v>setembro</v>
      </c>
      <c r="O631" s="15">
        <v>45536</v>
      </c>
    </row>
    <row r="632" spans="1:15">
      <c r="A632" s="5" t="s">
        <v>629</v>
      </c>
      <c r="B632" s="6" t="s">
        <v>1200</v>
      </c>
      <c r="C632" s="1">
        <f t="shared" si="18"/>
        <v>21.63</v>
      </c>
      <c r="D632" s="1">
        <v>33</v>
      </c>
      <c r="E632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632" s="1">
        <f t="shared" si="19"/>
        <v>198</v>
      </c>
      <c r="G632" s="1">
        <v>15.400000000000002</v>
      </c>
      <c r="H632">
        <v>14</v>
      </c>
      <c r="I632" t="s">
        <v>1142</v>
      </c>
      <c r="J632" s="1">
        <f>Tabela1[[#This Row],[ESTOQUE_INICIAL]]*Tabela1[[#This Row],[CUSTO_UNITARIO_M-1]]+Tabela1[[#This Row],[ABASTECIMENTO]]*Tabela1[[#This Row],[CUSTO_UNITARIO_M0]]</f>
        <v>2818.2</v>
      </c>
      <c r="K632" s="1">
        <f>_xlfn.XLOOKUP(A632,MEDIDAS!A:A,MEDIDAS!B:B,"0",0)*5</f>
        <v>5</v>
      </c>
      <c r="L632" s="1">
        <f>SUM(K632,(_xlfn.XLOOKUP(A632,MEDIDAS!A:A,MEDIDAS!B:B,"0",0)*5))</f>
        <v>10</v>
      </c>
      <c r="M632" s="1" t="str">
        <f>IF(F632&gt;=SUM(L632,_xlfn.XLOOKUP(A632,'ESTOQUE SETEMBRO'!A:A,'ESTOQUE SETEMBRO'!F:F,,0))/2*1.2,"OVER",IF(F632&lt;=SUM(L632,_xlfn.XLOOKUP(A632,'ESTOQUE SETEMBRO'!A:A,'ESTOQUE SETEMBRO'!F:F,,0))/2*1.1,"IDEAL","OUT"))</f>
        <v>OVER</v>
      </c>
      <c r="N632" t="str">
        <f>IF('ESTOQUE SETEMBRO'!$E632&gt;=0,"setembro","sem abastecimento")</f>
        <v>setembro</v>
      </c>
      <c r="O632" s="15">
        <v>45536</v>
      </c>
    </row>
    <row r="633" spans="1:15">
      <c r="A633" s="5" t="s">
        <v>630</v>
      </c>
      <c r="B633" s="6" t="s">
        <v>1201</v>
      </c>
      <c r="C633" s="1">
        <f t="shared" si="18"/>
        <v>21.63</v>
      </c>
      <c r="D633" s="1">
        <v>22</v>
      </c>
      <c r="E633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633" s="1">
        <f t="shared" si="19"/>
        <v>132</v>
      </c>
      <c r="G633" s="1">
        <v>11</v>
      </c>
      <c r="H633">
        <v>10</v>
      </c>
      <c r="I633" t="s">
        <v>1134</v>
      </c>
      <c r="J633" s="1">
        <f>Tabela1[[#This Row],[ESTOQUE_INICIAL]]*Tabela1[[#This Row],[CUSTO_UNITARIO_M-1]]+Tabela1[[#This Row],[ABASTECIMENTO]]*Tabela1[[#This Row],[CUSTO_UNITARIO_M0]]</f>
        <v>1342</v>
      </c>
      <c r="K633" s="1">
        <f>_xlfn.XLOOKUP(A633,MEDIDAS!A:A,MEDIDAS!B:B,"0",0)*5</f>
        <v>3.333333333333333</v>
      </c>
      <c r="L633" s="1">
        <f>SUM(K633,(_xlfn.XLOOKUP(A633,MEDIDAS!A:A,MEDIDAS!B:B,"0",0)*5))</f>
        <v>6.6666666666666661</v>
      </c>
      <c r="M633" s="1" t="str">
        <f>IF(F633&gt;=SUM(L633,_xlfn.XLOOKUP(A633,'ESTOQUE SETEMBRO'!A:A,'ESTOQUE SETEMBRO'!F:F,,0))/2*1.2,"OVER",IF(F633&lt;=SUM(L633,_xlfn.XLOOKUP(A633,'ESTOQUE SETEMBRO'!A:A,'ESTOQUE SETEMBRO'!F:F,,0))/2*1.1,"IDEAL","OUT"))</f>
        <v>OVER</v>
      </c>
      <c r="N633" t="str">
        <f>IF('ESTOQUE SETEMBRO'!$E633&gt;=0,"setembro","sem abastecimento")</f>
        <v>setembro</v>
      </c>
      <c r="O633" s="15">
        <v>45536</v>
      </c>
    </row>
    <row r="634" spans="1:15">
      <c r="A634" s="5" t="s">
        <v>631</v>
      </c>
      <c r="B634" s="6" t="s">
        <v>1201</v>
      </c>
      <c r="C634" s="1">
        <f t="shared" si="18"/>
        <v>21.63</v>
      </c>
      <c r="D634" s="1">
        <v>13.200000000000001</v>
      </c>
      <c r="E634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634" s="1">
        <f t="shared" si="19"/>
        <v>79.2</v>
      </c>
      <c r="G634" s="1">
        <v>11</v>
      </c>
      <c r="H634">
        <v>10</v>
      </c>
      <c r="I634" t="s">
        <v>1134</v>
      </c>
      <c r="J634" s="1">
        <f>Tabela1[[#This Row],[ESTOQUE_INICIAL]]*Tabela1[[#This Row],[CUSTO_UNITARIO_M-1]]+Tabela1[[#This Row],[ABASTECIMENTO]]*Tabela1[[#This Row],[CUSTO_UNITARIO_M0]]</f>
        <v>805.2</v>
      </c>
      <c r="K634" s="1">
        <f>_xlfn.XLOOKUP(A634,MEDIDAS!A:A,MEDIDAS!B:B,"0",0)*5</f>
        <v>2</v>
      </c>
      <c r="L634" s="1">
        <f>SUM(K634,(_xlfn.XLOOKUP(A634,MEDIDAS!A:A,MEDIDAS!B:B,"0",0)*5))</f>
        <v>4</v>
      </c>
      <c r="M634" s="1" t="str">
        <f>IF(F634&gt;=SUM(L634,_xlfn.XLOOKUP(A634,'ESTOQUE SETEMBRO'!A:A,'ESTOQUE SETEMBRO'!F:F,,0))/2*1.2,"OVER",IF(F634&lt;=SUM(L634,_xlfn.XLOOKUP(A634,'ESTOQUE SETEMBRO'!A:A,'ESTOQUE SETEMBRO'!F:F,,0))/2*1.1,"IDEAL","OUT"))</f>
        <v>OVER</v>
      </c>
      <c r="N634" t="str">
        <f>IF('ESTOQUE SETEMBRO'!$E634&gt;=0,"setembro","sem abastecimento")</f>
        <v>setembro</v>
      </c>
      <c r="O634" s="15">
        <v>45536</v>
      </c>
    </row>
    <row r="635" spans="1:15">
      <c r="A635" s="5" t="s">
        <v>632</v>
      </c>
      <c r="B635" s="6" t="s">
        <v>1201</v>
      </c>
      <c r="C635" s="1">
        <f t="shared" si="18"/>
        <v>21.63</v>
      </c>
      <c r="D635" s="1">
        <v>26.400000000000002</v>
      </c>
      <c r="E635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635" s="1">
        <f t="shared" si="19"/>
        <v>158.4</v>
      </c>
      <c r="G635" s="1">
        <v>11</v>
      </c>
      <c r="H635">
        <v>10</v>
      </c>
      <c r="I635" t="s">
        <v>1134</v>
      </c>
      <c r="J635" s="1">
        <f>Tabela1[[#This Row],[ESTOQUE_INICIAL]]*Tabela1[[#This Row],[CUSTO_UNITARIO_M-1]]+Tabela1[[#This Row],[ABASTECIMENTO]]*Tabela1[[#This Row],[CUSTO_UNITARIO_M0]]</f>
        <v>1610.4</v>
      </c>
      <c r="K635" s="1">
        <f>_xlfn.XLOOKUP(A635,MEDIDAS!A:A,MEDIDAS!B:B,"0",0)*5</f>
        <v>4</v>
      </c>
      <c r="L635" s="1">
        <f>SUM(K635,(_xlfn.XLOOKUP(A635,MEDIDAS!A:A,MEDIDAS!B:B,"0",0)*5))</f>
        <v>8</v>
      </c>
      <c r="M635" s="1" t="str">
        <f>IF(F635&gt;=SUM(L635,_xlfn.XLOOKUP(A635,'ESTOQUE SETEMBRO'!A:A,'ESTOQUE SETEMBRO'!F:F,,0))/2*1.2,"OVER",IF(F635&lt;=SUM(L635,_xlfn.XLOOKUP(A635,'ESTOQUE SETEMBRO'!A:A,'ESTOQUE SETEMBRO'!F:F,,0))/2*1.1,"IDEAL","OUT"))</f>
        <v>OVER</v>
      </c>
      <c r="N635" t="str">
        <f>IF('ESTOQUE SETEMBRO'!$E635&gt;=0,"setembro","sem abastecimento")</f>
        <v>setembro</v>
      </c>
      <c r="O635" s="15">
        <v>45536</v>
      </c>
    </row>
    <row r="636" spans="1:15">
      <c r="A636" s="5" t="s">
        <v>633</v>
      </c>
      <c r="B636" s="6" t="s">
        <v>1201</v>
      </c>
      <c r="C636" s="1">
        <f t="shared" si="18"/>
        <v>21.63</v>
      </c>
      <c r="D636" s="1">
        <v>27.500000000000004</v>
      </c>
      <c r="E636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636" s="1">
        <f t="shared" si="19"/>
        <v>165.00000000000003</v>
      </c>
      <c r="G636" s="1">
        <v>11</v>
      </c>
      <c r="H636">
        <v>10</v>
      </c>
      <c r="I636" t="s">
        <v>1134</v>
      </c>
      <c r="J636" s="1">
        <f>Tabela1[[#This Row],[ESTOQUE_INICIAL]]*Tabela1[[#This Row],[CUSTO_UNITARIO_M-1]]+Tabela1[[#This Row],[ABASTECIMENTO]]*Tabela1[[#This Row],[CUSTO_UNITARIO_M0]]</f>
        <v>1677.5000000000002</v>
      </c>
      <c r="K636" s="1">
        <f>_xlfn.XLOOKUP(A636,MEDIDAS!A:A,MEDIDAS!B:B,"0",0)*5</f>
        <v>4.166666666666667</v>
      </c>
      <c r="L636" s="1">
        <f>SUM(K636,(_xlfn.XLOOKUP(A636,MEDIDAS!A:A,MEDIDAS!B:B,"0",0)*5))</f>
        <v>8.3333333333333339</v>
      </c>
      <c r="M636" s="1" t="str">
        <f>IF(F636&gt;=SUM(L636,_xlfn.XLOOKUP(A636,'ESTOQUE SETEMBRO'!A:A,'ESTOQUE SETEMBRO'!F:F,,0))/2*1.2,"OVER",IF(F636&lt;=SUM(L636,_xlfn.XLOOKUP(A636,'ESTOQUE SETEMBRO'!A:A,'ESTOQUE SETEMBRO'!F:F,,0))/2*1.1,"IDEAL","OUT"))</f>
        <v>OVER</v>
      </c>
      <c r="N636" t="str">
        <f>IF('ESTOQUE SETEMBRO'!$E636&gt;=0,"setembro","sem abastecimento")</f>
        <v>setembro</v>
      </c>
      <c r="O636" s="15">
        <v>45536</v>
      </c>
    </row>
    <row r="637" spans="1:15">
      <c r="A637" s="5" t="s">
        <v>634</v>
      </c>
      <c r="B637" s="6" t="s">
        <v>1201</v>
      </c>
      <c r="C637" s="1">
        <f t="shared" si="18"/>
        <v>21.63</v>
      </c>
      <c r="D637" s="1">
        <v>24.200000000000003</v>
      </c>
      <c r="E637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637" s="1">
        <f t="shared" si="19"/>
        <v>145.20000000000002</v>
      </c>
      <c r="G637" s="1">
        <v>11</v>
      </c>
      <c r="H637">
        <v>10</v>
      </c>
      <c r="I637" t="s">
        <v>1134</v>
      </c>
      <c r="J637" s="1">
        <f>Tabela1[[#This Row],[ESTOQUE_INICIAL]]*Tabela1[[#This Row],[CUSTO_UNITARIO_M-1]]+Tabela1[[#This Row],[ABASTECIMENTO]]*Tabela1[[#This Row],[CUSTO_UNITARIO_M0]]</f>
        <v>1476.2000000000003</v>
      </c>
      <c r="K637" s="1">
        <f>_xlfn.XLOOKUP(A637,MEDIDAS!A:A,MEDIDAS!B:B,"0",0)*5</f>
        <v>3.6666666666666665</v>
      </c>
      <c r="L637" s="1">
        <f>SUM(K637,(_xlfn.XLOOKUP(A637,MEDIDAS!A:A,MEDIDAS!B:B,"0",0)*5))</f>
        <v>7.333333333333333</v>
      </c>
      <c r="M637" s="1" t="str">
        <f>IF(F637&gt;=SUM(L637,_xlfn.XLOOKUP(A637,'ESTOQUE SETEMBRO'!A:A,'ESTOQUE SETEMBRO'!F:F,,0))/2*1.2,"OVER",IF(F637&lt;=SUM(L637,_xlfn.XLOOKUP(A637,'ESTOQUE SETEMBRO'!A:A,'ESTOQUE SETEMBRO'!F:F,,0))/2*1.1,"IDEAL","OUT"))</f>
        <v>OVER</v>
      </c>
      <c r="N637" t="str">
        <f>IF('ESTOQUE SETEMBRO'!$E637&gt;=0,"setembro","sem abastecimento")</f>
        <v>setembro</v>
      </c>
      <c r="O637" s="15">
        <v>45536</v>
      </c>
    </row>
    <row r="638" spans="1:15">
      <c r="A638" s="5" t="s">
        <v>703</v>
      </c>
      <c r="B638" s="6" t="s">
        <v>1201</v>
      </c>
      <c r="C638" s="1">
        <f t="shared" si="18"/>
        <v>21.63</v>
      </c>
      <c r="D638" s="1">
        <v>0</v>
      </c>
      <c r="E63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638" s="1">
        <f t="shared" si="19"/>
        <v>150</v>
      </c>
      <c r="G638" s="1">
        <v>11</v>
      </c>
      <c r="H638">
        <v>10</v>
      </c>
      <c r="I638" t="s">
        <v>1134</v>
      </c>
      <c r="J638" s="1">
        <f>Tabela1[[#This Row],[ESTOQUE_INICIAL]]*Tabela1[[#This Row],[CUSTO_UNITARIO_M-1]]+Tabela1[[#This Row],[ABASTECIMENTO]]*Tabela1[[#This Row],[CUSTO_UNITARIO_M0]]</f>
        <v>1500</v>
      </c>
      <c r="K638" s="1">
        <f>_xlfn.XLOOKUP(A638,MEDIDAS!A:A,MEDIDAS!B:B,"0",0)*5</f>
        <v>0</v>
      </c>
      <c r="L638" s="1">
        <f>SUM(K638,(_xlfn.XLOOKUP(A638,MEDIDAS!A:A,MEDIDAS!B:B,"0",0)*5))</f>
        <v>0</v>
      </c>
      <c r="M638" s="1" t="str">
        <f>IF(F638&gt;=SUM(L638,_xlfn.XLOOKUP(A638,'ESTOQUE SETEMBRO'!A:A,'ESTOQUE SETEMBRO'!F:F,,0))/2*1.2,"OVER",IF(F638&lt;=SUM(L638,_xlfn.XLOOKUP(A638,'ESTOQUE SETEMBRO'!A:A,'ESTOQUE SETEMBRO'!F:F,,0))/2*1.1,"IDEAL","OUT"))</f>
        <v>OVER</v>
      </c>
      <c r="N638" t="str">
        <f>IF('ESTOQUE SETEMBRO'!$E638&gt;=0,"setembro","sem abastecimento")</f>
        <v>setembro</v>
      </c>
      <c r="O638" s="15">
        <v>45536</v>
      </c>
    </row>
    <row r="639" spans="1:15">
      <c r="A639" s="5" t="s">
        <v>635</v>
      </c>
      <c r="B639" s="6" t="s">
        <v>1201</v>
      </c>
      <c r="C639" s="1">
        <f t="shared" si="18"/>
        <v>21.63</v>
      </c>
      <c r="D639" s="1">
        <v>22</v>
      </c>
      <c r="E639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639" s="1">
        <f t="shared" si="19"/>
        <v>132</v>
      </c>
      <c r="G639" s="1">
        <v>11</v>
      </c>
      <c r="H639">
        <v>10</v>
      </c>
      <c r="I639" t="s">
        <v>1134</v>
      </c>
      <c r="J639" s="1">
        <f>Tabela1[[#This Row],[ESTOQUE_INICIAL]]*Tabela1[[#This Row],[CUSTO_UNITARIO_M-1]]+Tabela1[[#This Row],[ABASTECIMENTO]]*Tabela1[[#This Row],[CUSTO_UNITARIO_M0]]</f>
        <v>1342</v>
      </c>
      <c r="K639" s="1">
        <f>_xlfn.XLOOKUP(A639,MEDIDAS!A:A,MEDIDAS!B:B,"0",0)*5</f>
        <v>3.333333333333333</v>
      </c>
      <c r="L639" s="1">
        <f>SUM(K639,(_xlfn.XLOOKUP(A639,MEDIDAS!A:A,MEDIDAS!B:B,"0",0)*5))</f>
        <v>6.6666666666666661</v>
      </c>
      <c r="M639" s="1" t="str">
        <f>IF(F639&gt;=SUM(L639,_xlfn.XLOOKUP(A639,'ESTOQUE SETEMBRO'!A:A,'ESTOQUE SETEMBRO'!F:F,,0))/2*1.2,"OVER",IF(F639&lt;=SUM(L639,_xlfn.XLOOKUP(A639,'ESTOQUE SETEMBRO'!A:A,'ESTOQUE SETEMBRO'!F:F,,0))/2*1.1,"IDEAL","OUT"))</f>
        <v>OVER</v>
      </c>
      <c r="N639" t="str">
        <f>IF('ESTOQUE SETEMBRO'!$E639&gt;=0,"setembro","sem abastecimento")</f>
        <v>setembro</v>
      </c>
      <c r="O639" s="15">
        <v>45536</v>
      </c>
    </row>
    <row r="640" spans="1:15">
      <c r="A640" s="5" t="s">
        <v>636</v>
      </c>
      <c r="B640" s="6" t="s">
        <v>1201</v>
      </c>
      <c r="C640" s="1">
        <f t="shared" si="18"/>
        <v>21.63</v>
      </c>
      <c r="D640" s="1">
        <v>11</v>
      </c>
      <c r="E640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640" s="1">
        <f t="shared" si="19"/>
        <v>66</v>
      </c>
      <c r="G640" s="1">
        <v>11</v>
      </c>
      <c r="H640">
        <v>10</v>
      </c>
      <c r="I640" t="s">
        <v>1134</v>
      </c>
      <c r="J640" s="1">
        <f>Tabela1[[#This Row],[ESTOQUE_INICIAL]]*Tabela1[[#This Row],[CUSTO_UNITARIO_M-1]]+Tabela1[[#This Row],[ABASTECIMENTO]]*Tabela1[[#This Row],[CUSTO_UNITARIO_M0]]</f>
        <v>671</v>
      </c>
      <c r="K640" s="1">
        <f>_xlfn.XLOOKUP(A640,MEDIDAS!A:A,MEDIDAS!B:B,"0",0)*5</f>
        <v>1.6666666666666665</v>
      </c>
      <c r="L640" s="1">
        <f>SUM(K640,(_xlfn.XLOOKUP(A640,MEDIDAS!A:A,MEDIDAS!B:B,"0",0)*5))</f>
        <v>3.333333333333333</v>
      </c>
      <c r="M640" s="1" t="str">
        <f>IF(F640&gt;=SUM(L640,_xlfn.XLOOKUP(A640,'ESTOQUE SETEMBRO'!A:A,'ESTOQUE SETEMBRO'!F:F,,0))/2*1.2,"OVER",IF(F640&lt;=SUM(L640,_xlfn.XLOOKUP(A640,'ESTOQUE SETEMBRO'!A:A,'ESTOQUE SETEMBRO'!F:F,,0))/2*1.1,"IDEAL","OUT"))</f>
        <v>OVER</v>
      </c>
      <c r="N640" t="str">
        <f>IF('ESTOQUE SETEMBRO'!$E640&gt;=0,"setembro","sem abastecimento")</f>
        <v>setembro</v>
      </c>
      <c r="O640" s="15">
        <v>45536</v>
      </c>
    </row>
    <row r="641" spans="1:15">
      <c r="A641" s="5" t="s">
        <v>638</v>
      </c>
      <c r="B641" s="6" t="s">
        <v>1201</v>
      </c>
      <c r="C641" s="1">
        <f t="shared" si="18"/>
        <v>21.63</v>
      </c>
      <c r="D641" s="1">
        <v>44</v>
      </c>
      <c r="E641" s="1">
        <f>IF(Tabela1[[#This Row],[ESTOQUE_INICIAL]]&gt;=150,Tabela1[[#This Row],[ESTOQUE_INICIAL]]*0,IF(Tabela1[[#This Row],[ESTOQUE_INICIAL]]=0,SUM(Tabela1[[#This Row],[ESTOQUE_INICIAL]],150),Tabela1[[#This Row],[ESTOQUE_INICIAL]]*5))</f>
        <v>220</v>
      </c>
      <c r="F641" s="1">
        <f t="shared" si="19"/>
        <v>264</v>
      </c>
      <c r="G641" s="1">
        <v>11</v>
      </c>
      <c r="H641">
        <v>10</v>
      </c>
      <c r="I641" t="s">
        <v>1134</v>
      </c>
      <c r="J641" s="1">
        <f>Tabela1[[#This Row],[ESTOQUE_INICIAL]]*Tabela1[[#This Row],[CUSTO_UNITARIO_M-1]]+Tabela1[[#This Row],[ABASTECIMENTO]]*Tabela1[[#This Row],[CUSTO_UNITARIO_M0]]</f>
        <v>2684</v>
      </c>
      <c r="K641" s="1">
        <f>_xlfn.XLOOKUP(A641,MEDIDAS!A:A,MEDIDAS!B:B,"0",0)*5</f>
        <v>6.6666666666666661</v>
      </c>
      <c r="L641" s="1">
        <f>SUM(K641,(_xlfn.XLOOKUP(A641,MEDIDAS!A:A,MEDIDAS!B:B,"0",0)*5))</f>
        <v>13.333333333333332</v>
      </c>
      <c r="M641" s="1" t="str">
        <f>IF(F641&gt;=SUM(L641,_xlfn.XLOOKUP(A641,'ESTOQUE SETEMBRO'!A:A,'ESTOQUE SETEMBRO'!F:F,,0))/2*1.2,"OVER",IF(F641&lt;=SUM(L641,_xlfn.XLOOKUP(A641,'ESTOQUE SETEMBRO'!A:A,'ESTOQUE SETEMBRO'!F:F,,0))/2*1.1,"IDEAL","OUT"))</f>
        <v>OVER</v>
      </c>
      <c r="N641" t="str">
        <f>IF('ESTOQUE SETEMBRO'!$E641&gt;=0,"setembro","sem abastecimento")</f>
        <v>setembro</v>
      </c>
      <c r="O641" s="15">
        <v>45536</v>
      </c>
    </row>
    <row r="642" spans="1:15">
      <c r="A642" s="5" t="s">
        <v>639</v>
      </c>
      <c r="B642" s="6" t="s">
        <v>1201</v>
      </c>
      <c r="C642" s="1">
        <f t="shared" si="18"/>
        <v>21.63</v>
      </c>
      <c r="D642" s="1">
        <v>34.1</v>
      </c>
      <c r="E642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642" s="1">
        <f t="shared" si="19"/>
        <v>204.6</v>
      </c>
      <c r="G642" s="1">
        <v>11</v>
      </c>
      <c r="H642">
        <v>10</v>
      </c>
      <c r="I642" t="s">
        <v>1134</v>
      </c>
      <c r="J642" s="1">
        <f>Tabela1[[#This Row],[ESTOQUE_INICIAL]]*Tabela1[[#This Row],[CUSTO_UNITARIO_M-1]]+Tabela1[[#This Row],[ABASTECIMENTO]]*Tabela1[[#This Row],[CUSTO_UNITARIO_M0]]</f>
        <v>2080.1</v>
      </c>
      <c r="K642" s="1">
        <f>_xlfn.XLOOKUP(A642,MEDIDAS!A:A,MEDIDAS!B:B,"0",0)*5</f>
        <v>5.166666666666667</v>
      </c>
      <c r="L642" s="1">
        <f>SUM(K642,(_xlfn.XLOOKUP(A642,MEDIDAS!A:A,MEDIDAS!B:B,"0",0)*5))</f>
        <v>10.333333333333334</v>
      </c>
      <c r="M642" s="1" t="str">
        <f>IF(F642&gt;=SUM(L642,_xlfn.XLOOKUP(A642,'ESTOQUE SETEMBRO'!A:A,'ESTOQUE SETEMBRO'!F:F,,0))/2*1.2,"OVER",IF(F642&lt;=SUM(L642,_xlfn.XLOOKUP(A642,'ESTOQUE SETEMBRO'!A:A,'ESTOQUE SETEMBRO'!F:F,,0))/2*1.1,"IDEAL","OUT"))</f>
        <v>OVER</v>
      </c>
      <c r="N642" t="str">
        <f>IF('ESTOQUE SETEMBRO'!$E642&gt;=0,"setembro","sem abastecimento")</f>
        <v>setembro</v>
      </c>
      <c r="O642" s="15">
        <v>45536</v>
      </c>
    </row>
    <row r="643" spans="1:15">
      <c r="A643" s="5" t="s">
        <v>640</v>
      </c>
      <c r="B643" s="6" t="s">
        <v>1202</v>
      </c>
      <c r="C643" s="1">
        <f t="shared" ref="C643:C706" si="20">3.09*1*7</f>
        <v>21.63</v>
      </c>
      <c r="D643" s="1">
        <v>24.200000000000003</v>
      </c>
      <c r="E643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643" s="1">
        <f t="shared" ref="F643:F706" si="21">SUM(E643,D643)</f>
        <v>145.20000000000002</v>
      </c>
      <c r="G643" s="1">
        <v>26.400000000000002</v>
      </c>
      <c r="H643">
        <v>24</v>
      </c>
      <c r="I643" t="s">
        <v>1128</v>
      </c>
      <c r="J643" s="1">
        <f>Tabela1[[#This Row],[ESTOQUE_INICIAL]]*Tabela1[[#This Row],[CUSTO_UNITARIO_M-1]]+Tabela1[[#This Row],[ABASTECIMENTO]]*Tabela1[[#This Row],[CUSTO_UNITARIO_M0]]</f>
        <v>3542.8800000000006</v>
      </c>
      <c r="K643" s="1">
        <f>_xlfn.XLOOKUP(A643,MEDIDAS!A:A,MEDIDAS!B:B,"0",0)*5</f>
        <v>3.6666666666666665</v>
      </c>
      <c r="L643" s="1">
        <f>SUM(K643,(_xlfn.XLOOKUP(A643,MEDIDAS!A:A,MEDIDAS!B:B,"0",0)*5))</f>
        <v>7.333333333333333</v>
      </c>
      <c r="M643" s="1" t="str">
        <f>IF(F643&gt;=SUM(L643,_xlfn.XLOOKUP(A643,'ESTOQUE SETEMBRO'!A:A,'ESTOQUE SETEMBRO'!F:F,,0))/2*1.2,"OVER",IF(F643&lt;=SUM(L643,_xlfn.XLOOKUP(A643,'ESTOQUE SETEMBRO'!A:A,'ESTOQUE SETEMBRO'!F:F,,0))/2*1.1,"IDEAL","OUT"))</f>
        <v>OVER</v>
      </c>
      <c r="N643" t="str">
        <f>IF('ESTOQUE SETEMBRO'!$E643&gt;=0,"setembro","sem abastecimento")</f>
        <v>setembro</v>
      </c>
      <c r="O643" s="15">
        <v>45536</v>
      </c>
    </row>
    <row r="644" spans="1:15">
      <c r="A644" s="5" t="s">
        <v>641</v>
      </c>
      <c r="B644" s="6" t="s">
        <v>1202</v>
      </c>
      <c r="C644" s="1">
        <f t="shared" si="20"/>
        <v>21.63</v>
      </c>
      <c r="D644" s="1">
        <v>6.6000000000000005</v>
      </c>
      <c r="E644" s="1">
        <f>IF(Tabela1[[#This Row],[ESTOQUE_INICIAL]]&gt;=150,Tabela1[[#This Row],[ESTOQUE_INICIAL]]*0,IF(Tabela1[[#This Row],[ESTOQUE_INICIAL]]=0,SUM(Tabela1[[#This Row],[ESTOQUE_INICIAL]],150),Tabela1[[#This Row],[ESTOQUE_INICIAL]]*5))</f>
        <v>33</v>
      </c>
      <c r="F644" s="1">
        <f t="shared" si="21"/>
        <v>39.6</v>
      </c>
      <c r="G644" s="1">
        <v>26.400000000000002</v>
      </c>
      <c r="H644">
        <v>24</v>
      </c>
      <c r="I644" t="s">
        <v>1128</v>
      </c>
      <c r="J644" s="1">
        <f>Tabela1[[#This Row],[ESTOQUE_INICIAL]]*Tabela1[[#This Row],[CUSTO_UNITARIO_M-1]]+Tabela1[[#This Row],[ABASTECIMENTO]]*Tabela1[[#This Row],[CUSTO_UNITARIO_M0]]</f>
        <v>966.24</v>
      </c>
      <c r="K644" s="1">
        <f>_xlfn.XLOOKUP(A644,MEDIDAS!A:A,MEDIDAS!B:B,"0",0)*5</f>
        <v>1</v>
      </c>
      <c r="L644" s="1">
        <f>SUM(K644,(_xlfn.XLOOKUP(A644,MEDIDAS!A:A,MEDIDAS!B:B,"0",0)*5))</f>
        <v>2</v>
      </c>
      <c r="M644" s="1" t="str">
        <f>IF(F644&gt;=SUM(L644,_xlfn.XLOOKUP(A644,'ESTOQUE SETEMBRO'!A:A,'ESTOQUE SETEMBRO'!F:F,,0))/2*1.2,"OVER",IF(F644&lt;=SUM(L644,_xlfn.XLOOKUP(A644,'ESTOQUE SETEMBRO'!A:A,'ESTOQUE SETEMBRO'!F:F,,0))/2*1.1,"IDEAL","OUT"))</f>
        <v>OVER</v>
      </c>
      <c r="N644" t="str">
        <f>IF('ESTOQUE SETEMBRO'!$E644&gt;=0,"setembro","sem abastecimento")</f>
        <v>setembro</v>
      </c>
      <c r="O644" s="15">
        <v>45536</v>
      </c>
    </row>
    <row r="645" spans="1:15">
      <c r="A645" s="5" t="s">
        <v>642</v>
      </c>
      <c r="B645" s="6" t="s">
        <v>1202</v>
      </c>
      <c r="C645" s="1">
        <f t="shared" si="20"/>
        <v>21.63</v>
      </c>
      <c r="D645" s="1">
        <v>31.900000000000002</v>
      </c>
      <c r="E645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645" s="1">
        <f t="shared" si="21"/>
        <v>191.4</v>
      </c>
      <c r="G645" s="1">
        <v>26.400000000000002</v>
      </c>
      <c r="H645">
        <v>24</v>
      </c>
      <c r="I645" t="s">
        <v>1128</v>
      </c>
      <c r="J645" s="1">
        <f>Tabela1[[#This Row],[ESTOQUE_INICIAL]]*Tabela1[[#This Row],[CUSTO_UNITARIO_M-1]]+Tabela1[[#This Row],[ABASTECIMENTO]]*Tabela1[[#This Row],[CUSTO_UNITARIO_M0]]</f>
        <v>4670.16</v>
      </c>
      <c r="K645" s="1">
        <f>_xlfn.XLOOKUP(A645,MEDIDAS!A:A,MEDIDAS!B:B,"0",0)*5</f>
        <v>4.833333333333333</v>
      </c>
      <c r="L645" s="1">
        <f>SUM(K645,(_xlfn.XLOOKUP(A645,MEDIDAS!A:A,MEDIDAS!B:B,"0",0)*5))</f>
        <v>9.6666666666666661</v>
      </c>
      <c r="M645" s="1" t="str">
        <f>IF(F645&gt;=SUM(L645,_xlfn.XLOOKUP(A645,'ESTOQUE SETEMBRO'!A:A,'ESTOQUE SETEMBRO'!F:F,,0))/2*1.2,"OVER",IF(F645&lt;=SUM(L645,_xlfn.XLOOKUP(A645,'ESTOQUE SETEMBRO'!A:A,'ESTOQUE SETEMBRO'!F:F,,0))/2*1.1,"IDEAL","OUT"))</f>
        <v>OVER</v>
      </c>
      <c r="N645" t="str">
        <f>IF('ESTOQUE SETEMBRO'!$E645&gt;=0,"setembro","sem abastecimento")</f>
        <v>setembro</v>
      </c>
      <c r="O645" s="15">
        <v>45536</v>
      </c>
    </row>
    <row r="646" spans="1:15">
      <c r="A646" s="5" t="s">
        <v>643</v>
      </c>
      <c r="B646" s="6" t="s">
        <v>1202</v>
      </c>
      <c r="C646" s="1">
        <f t="shared" si="20"/>
        <v>21.63</v>
      </c>
      <c r="D646" s="1">
        <v>22</v>
      </c>
      <c r="E646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646" s="1">
        <f t="shared" si="21"/>
        <v>132</v>
      </c>
      <c r="G646" s="1">
        <v>26.400000000000002</v>
      </c>
      <c r="H646">
        <v>24</v>
      </c>
      <c r="I646" t="s">
        <v>1128</v>
      </c>
      <c r="J646" s="1">
        <f>Tabela1[[#This Row],[ESTOQUE_INICIAL]]*Tabela1[[#This Row],[CUSTO_UNITARIO_M-1]]+Tabela1[[#This Row],[ABASTECIMENTO]]*Tabela1[[#This Row],[CUSTO_UNITARIO_M0]]</f>
        <v>3220.8</v>
      </c>
      <c r="K646" s="1">
        <f>_xlfn.XLOOKUP(A646,MEDIDAS!A:A,MEDIDAS!B:B,"0",0)*5</f>
        <v>3.333333333333333</v>
      </c>
      <c r="L646" s="1">
        <f>SUM(K646,(_xlfn.XLOOKUP(A646,MEDIDAS!A:A,MEDIDAS!B:B,"0",0)*5))</f>
        <v>6.6666666666666661</v>
      </c>
      <c r="M646" s="1" t="str">
        <f>IF(F646&gt;=SUM(L646,_xlfn.XLOOKUP(A646,'ESTOQUE SETEMBRO'!A:A,'ESTOQUE SETEMBRO'!F:F,,0))/2*1.2,"OVER",IF(F646&lt;=SUM(L646,_xlfn.XLOOKUP(A646,'ESTOQUE SETEMBRO'!A:A,'ESTOQUE SETEMBRO'!F:F,,0))/2*1.1,"IDEAL","OUT"))</f>
        <v>OVER</v>
      </c>
      <c r="N646" t="str">
        <f>IF('ESTOQUE SETEMBRO'!$E646&gt;=0,"setembro","sem abastecimento")</f>
        <v>setembro</v>
      </c>
      <c r="O646" s="15">
        <v>45536</v>
      </c>
    </row>
    <row r="647" spans="1:15">
      <c r="A647" s="5" t="s">
        <v>644</v>
      </c>
      <c r="B647" s="6" t="s">
        <v>1202</v>
      </c>
      <c r="C647" s="1">
        <f t="shared" si="20"/>
        <v>21.63</v>
      </c>
      <c r="D647" s="1">
        <v>8.8000000000000007</v>
      </c>
      <c r="E647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647" s="1">
        <f t="shared" si="21"/>
        <v>52.8</v>
      </c>
      <c r="G647" s="1">
        <v>26.400000000000002</v>
      </c>
      <c r="H647">
        <v>24</v>
      </c>
      <c r="I647" t="s">
        <v>1128</v>
      </c>
      <c r="J647" s="1">
        <f>Tabela1[[#This Row],[ESTOQUE_INICIAL]]*Tabela1[[#This Row],[CUSTO_UNITARIO_M-1]]+Tabela1[[#This Row],[ABASTECIMENTO]]*Tabela1[[#This Row],[CUSTO_UNITARIO_M0]]</f>
        <v>1288.3200000000002</v>
      </c>
      <c r="K647" s="1">
        <f>_xlfn.XLOOKUP(A647,MEDIDAS!A:A,MEDIDAS!B:B,"0",0)*5</f>
        <v>1.3333333333333333</v>
      </c>
      <c r="L647" s="1">
        <f>SUM(K647,(_xlfn.XLOOKUP(A647,MEDIDAS!A:A,MEDIDAS!B:B,"0",0)*5))</f>
        <v>2.6666666666666665</v>
      </c>
      <c r="M647" s="1" t="str">
        <f>IF(F647&gt;=SUM(L647,_xlfn.XLOOKUP(A647,'ESTOQUE SETEMBRO'!A:A,'ESTOQUE SETEMBRO'!F:F,,0))/2*1.2,"OVER",IF(F647&lt;=SUM(L647,_xlfn.XLOOKUP(A647,'ESTOQUE SETEMBRO'!A:A,'ESTOQUE SETEMBRO'!F:F,,0))/2*1.1,"IDEAL","OUT"))</f>
        <v>OVER</v>
      </c>
      <c r="N647" t="str">
        <f>IF('ESTOQUE SETEMBRO'!$E647&gt;=0,"setembro","sem abastecimento")</f>
        <v>setembro</v>
      </c>
      <c r="O647" s="15">
        <v>45536</v>
      </c>
    </row>
    <row r="648" spans="1:15">
      <c r="A648" s="5" t="s">
        <v>714</v>
      </c>
      <c r="B648" s="6" t="s">
        <v>1202</v>
      </c>
      <c r="C648" s="1">
        <f t="shared" si="20"/>
        <v>21.63</v>
      </c>
      <c r="D648" s="1">
        <v>0</v>
      </c>
      <c r="E64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648" s="1">
        <f t="shared" si="21"/>
        <v>150</v>
      </c>
      <c r="G648" s="1">
        <v>26.400000000000002</v>
      </c>
      <c r="H648">
        <v>24</v>
      </c>
      <c r="I648" t="s">
        <v>1128</v>
      </c>
      <c r="J648" s="1">
        <f>Tabela1[[#This Row],[ESTOQUE_INICIAL]]*Tabela1[[#This Row],[CUSTO_UNITARIO_M-1]]+Tabela1[[#This Row],[ABASTECIMENTO]]*Tabela1[[#This Row],[CUSTO_UNITARIO_M0]]</f>
        <v>3600</v>
      </c>
      <c r="K648" s="1">
        <f>_xlfn.XLOOKUP(A648,MEDIDAS!A:A,MEDIDAS!B:B,"0",0)*5</f>
        <v>0</v>
      </c>
      <c r="L648" s="1">
        <f>SUM(K648,(_xlfn.XLOOKUP(A648,MEDIDAS!A:A,MEDIDAS!B:B,"0",0)*5))</f>
        <v>0</v>
      </c>
      <c r="M648" s="1" t="str">
        <f>IF(F648&gt;=SUM(L648,_xlfn.XLOOKUP(A648,'ESTOQUE SETEMBRO'!A:A,'ESTOQUE SETEMBRO'!F:F,,0))/2*1.2,"OVER",IF(F648&lt;=SUM(L648,_xlfn.XLOOKUP(A648,'ESTOQUE SETEMBRO'!A:A,'ESTOQUE SETEMBRO'!F:F,,0))/2*1.1,"IDEAL","OUT"))</f>
        <v>OVER</v>
      </c>
      <c r="N648" t="str">
        <f>IF('ESTOQUE SETEMBRO'!$E648&gt;=0,"setembro","sem abastecimento")</f>
        <v>setembro</v>
      </c>
      <c r="O648" s="15">
        <v>45536</v>
      </c>
    </row>
    <row r="649" spans="1:15">
      <c r="A649" s="5" t="s">
        <v>645</v>
      </c>
      <c r="B649" s="6" t="s">
        <v>1202</v>
      </c>
      <c r="C649" s="1">
        <f t="shared" si="20"/>
        <v>21.63</v>
      </c>
      <c r="D649" s="1">
        <v>50.6</v>
      </c>
      <c r="E649" s="1">
        <f>IF(Tabela1[[#This Row],[ESTOQUE_INICIAL]]&gt;=150,Tabela1[[#This Row],[ESTOQUE_INICIAL]]*0,IF(Tabela1[[#This Row],[ESTOQUE_INICIAL]]=0,SUM(Tabela1[[#This Row],[ESTOQUE_INICIAL]],150),Tabela1[[#This Row],[ESTOQUE_INICIAL]]*5))</f>
        <v>253</v>
      </c>
      <c r="F649" s="1">
        <f t="shared" si="21"/>
        <v>303.60000000000002</v>
      </c>
      <c r="G649" s="1">
        <v>26.400000000000002</v>
      </c>
      <c r="H649">
        <v>24</v>
      </c>
      <c r="I649" t="s">
        <v>1128</v>
      </c>
      <c r="J649" s="1">
        <f>Tabela1[[#This Row],[ESTOQUE_INICIAL]]*Tabela1[[#This Row],[CUSTO_UNITARIO_M-1]]+Tabela1[[#This Row],[ABASTECIMENTO]]*Tabela1[[#This Row],[CUSTO_UNITARIO_M0]]</f>
        <v>7407.84</v>
      </c>
      <c r="K649" s="1">
        <f>_xlfn.XLOOKUP(A649,MEDIDAS!A:A,MEDIDAS!B:B,"0",0)*5</f>
        <v>7.666666666666667</v>
      </c>
      <c r="L649" s="1">
        <f>SUM(K649,(_xlfn.XLOOKUP(A649,MEDIDAS!A:A,MEDIDAS!B:B,"0",0)*5))</f>
        <v>15.333333333333334</v>
      </c>
      <c r="M649" s="1" t="str">
        <f>IF(F649&gt;=SUM(L649,_xlfn.XLOOKUP(A649,'ESTOQUE SETEMBRO'!A:A,'ESTOQUE SETEMBRO'!F:F,,0))/2*1.2,"OVER",IF(F649&lt;=SUM(L649,_xlfn.XLOOKUP(A649,'ESTOQUE SETEMBRO'!A:A,'ESTOQUE SETEMBRO'!F:F,,0))/2*1.1,"IDEAL","OUT"))</f>
        <v>OVER</v>
      </c>
      <c r="N649" t="str">
        <f>IF('ESTOQUE SETEMBRO'!$E649&gt;=0,"setembro","sem abastecimento")</f>
        <v>setembro</v>
      </c>
      <c r="O649" s="15">
        <v>45536</v>
      </c>
    </row>
    <row r="650" spans="1:15">
      <c r="A650" s="5" t="s">
        <v>646</v>
      </c>
      <c r="B650" s="6" t="s">
        <v>1202</v>
      </c>
      <c r="C650" s="1">
        <f t="shared" si="20"/>
        <v>21.63</v>
      </c>
      <c r="D650" s="1">
        <v>22</v>
      </c>
      <c r="E650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650" s="1">
        <f t="shared" si="21"/>
        <v>132</v>
      </c>
      <c r="G650" s="1">
        <v>26.400000000000002</v>
      </c>
      <c r="H650">
        <v>24</v>
      </c>
      <c r="I650" t="s">
        <v>1128</v>
      </c>
      <c r="J650" s="1">
        <f>Tabela1[[#This Row],[ESTOQUE_INICIAL]]*Tabela1[[#This Row],[CUSTO_UNITARIO_M-1]]+Tabela1[[#This Row],[ABASTECIMENTO]]*Tabela1[[#This Row],[CUSTO_UNITARIO_M0]]</f>
        <v>3220.8</v>
      </c>
      <c r="K650" s="1">
        <f>_xlfn.XLOOKUP(A650,MEDIDAS!A:A,MEDIDAS!B:B,"0",0)*5</f>
        <v>3.333333333333333</v>
      </c>
      <c r="L650" s="1">
        <f>SUM(K650,(_xlfn.XLOOKUP(A650,MEDIDAS!A:A,MEDIDAS!B:B,"0",0)*5))</f>
        <v>6.6666666666666661</v>
      </c>
      <c r="M650" s="1" t="str">
        <f>IF(F650&gt;=SUM(L650,_xlfn.XLOOKUP(A650,'ESTOQUE SETEMBRO'!A:A,'ESTOQUE SETEMBRO'!F:F,,0))/2*1.2,"OVER",IF(F650&lt;=SUM(L650,_xlfn.XLOOKUP(A650,'ESTOQUE SETEMBRO'!A:A,'ESTOQUE SETEMBRO'!F:F,,0))/2*1.1,"IDEAL","OUT"))</f>
        <v>OVER</v>
      </c>
      <c r="N650" t="str">
        <f>IF('ESTOQUE SETEMBRO'!$E650&gt;=0,"setembro","sem abastecimento")</f>
        <v>setembro</v>
      </c>
      <c r="O650" s="15">
        <v>45536</v>
      </c>
    </row>
    <row r="651" spans="1:15">
      <c r="A651" s="5" t="s">
        <v>647</v>
      </c>
      <c r="B651" s="6" t="s">
        <v>1202</v>
      </c>
      <c r="C651" s="1">
        <f t="shared" si="20"/>
        <v>21.63</v>
      </c>
      <c r="D651" s="1">
        <v>18.700000000000003</v>
      </c>
      <c r="E651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651" s="1">
        <f t="shared" si="21"/>
        <v>112.20000000000002</v>
      </c>
      <c r="G651" s="1">
        <v>26.400000000000002</v>
      </c>
      <c r="H651">
        <v>24</v>
      </c>
      <c r="I651" t="s">
        <v>1128</v>
      </c>
      <c r="J651" s="1">
        <f>Tabela1[[#This Row],[ESTOQUE_INICIAL]]*Tabela1[[#This Row],[CUSTO_UNITARIO_M-1]]+Tabela1[[#This Row],[ABASTECIMENTO]]*Tabela1[[#This Row],[CUSTO_UNITARIO_M0]]</f>
        <v>2737.6800000000007</v>
      </c>
      <c r="K651" s="1">
        <f>_xlfn.XLOOKUP(A651,MEDIDAS!A:A,MEDIDAS!B:B,"0",0)*5</f>
        <v>2.833333333333333</v>
      </c>
      <c r="L651" s="1">
        <f>SUM(K651,(_xlfn.XLOOKUP(A651,MEDIDAS!A:A,MEDIDAS!B:B,"0",0)*5))</f>
        <v>5.6666666666666661</v>
      </c>
      <c r="M651" s="1" t="str">
        <f>IF(F651&gt;=SUM(L651,_xlfn.XLOOKUP(A651,'ESTOQUE SETEMBRO'!A:A,'ESTOQUE SETEMBRO'!F:F,,0))/2*1.2,"OVER",IF(F651&lt;=SUM(L651,_xlfn.XLOOKUP(A651,'ESTOQUE SETEMBRO'!A:A,'ESTOQUE SETEMBRO'!F:F,,0))/2*1.1,"IDEAL","OUT"))</f>
        <v>OVER</v>
      </c>
      <c r="N651" t="str">
        <f>IF('ESTOQUE SETEMBRO'!$E651&gt;=0,"setembro","sem abastecimento")</f>
        <v>setembro</v>
      </c>
      <c r="O651" s="15">
        <v>45536</v>
      </c>
    </row>
    <row r="652" spans="1:15">
      <c r="A652" s="5" t="s">
        <v>649</v>
      </c>
      <c r="B652" s="6" t="s">
        <v>1202</v>
      </c>
      <c r="C652" s="1">
        <f t="shared" si="20"/>
        <v>21.63</v>
      </c>
      <c r="D652" s="1">
        <v>47.300000000000004</v>
      </c>
      <c r="E652" s="1">
        <f>IF(Tabela1[[#This Row],[ESTOQUE_INICIAL]]&gt;=150,Tabela1[[#This Row],[ESTOQUE_INICIAL]]*0,IF(Tabela1[[#This Row],[ESTOQUE_INICIAL]]=0,SUM(Tabela1[[#This Row],[ESTOQUE_INICIAL]],150),Tabela1[[#This Row],[ESTOQUE_INICIAL]]*5))</f>
        <v>236.50000000000003</v>
      </c>
      <c r="F652" s="1">
        <f t="shared" si="21"/>
        <v>283.8</v>
      </c>
      <c r="G652" s="1">
        <v>26.400000000000002</v>
      </c>
      <c r="H652">
        <v>24</v>
      </c>
      <c r="I652" t="s">
        <v>1128</v>
      </c>
      <c r="J652" s="1">
        <f>Tabela1[[#This Row],[ESTOQUE_INICIAL]]*Tabela1[[#This Row],[CUSTO_UNITARIO_M-1]]+Tabela1[[#This Row],[ABASTECIMENTO]]*Tabela1[[#This Row],[CUSTO_UNITARIO_M0]]</f>
        <v>6924.7200000000012</v>
      </c>
      <c r="K652" s="1">
        <f>_xlfn.XLOOKUP(A652,MEDIDAS!A:A,MEDIDAS!B:B,"0",0)*5</f>
        <v>7.166666666666667</v>
      </c>
      <c r="L652" s="1">
        <f>SUM(K652,(_xlfn.XLOOKUP(A652,MEDIDAS!A:A,MEDIDAS!B:B,"0",0)*5))</f>
        <v>14.333333333333334</v>
      </c>
      <c r="M652" s="1" t="str">
        <f>IF(F652&gt;=SUM(L652,_xlfn.XLOOKUP(A652,'ESTOQUE SETEMBRO'!A:A,'ESTOQUE SETEMBRO'!F:F,,0))/2*1.2,"OVER",IF(F652&lt;=SUM(L652,_xlfn.XLOOKUP(A652,'ESTOQUE SETEMBRO'!A:A,'ESTOQUE SETEMBRO'!F:F,,0))/2*1.1,"IDEAL","OUT"))</f>
        <v>OVER</v>
      </c>
      <c r="N652" t="str">
        <f>IF('ESTOQUE SETEMBRO'!$E652&gt;=0,"setembro","sem abastecimento")</f>
        <v>setembro</v>
      </c>
      <c r="O652" s="15">
        <v>45536</v>
      </c>
    </row>
    <row r="653" spans="1:15">
      <c r="A653" s="5" t="s">
        <v>650</v>
      </c>
      <c r="B653" s="6" t="s">
        <v>1203</v>
      </c>
      <c r="C653" s="1">
        <f t="shared" si="20"/>
        <v>21.63</v>
      </c>
      <c r="D653" s="1">
        <v>23.1</v>
      </c>
      <c r="E653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653" s="1">
        <f t="shared" si="21"/>
        <v>138.6</v>
      </c>
      <c r="G653" s="1">
        <v>39.6</v>
      </c>
      <c r="H653">
        <v>36</v>
      </c>
      <c r="I653" t="s">
        <v>1152</v>
      </c>
      <c r="J653" s="1">
        <f>Tabela1[[#This Row],[ESTOQUE_INICIAL]]*Tabela1[[#This Row],[CUSTO_UNITARIO_M-1]]+Tabela1[[#This Row],[ABASTECIMENTO]]*Tabela1[[#This Row],[CUSTO_UNITARIO_M0]]</f>
        <v>5072.76</v>
      </c>
      <c r="K653" s="1">
        <f>_xlfn.XLOOKUP(A653,MEDIDAS!A:A,MEDIDAS!B:B,"0",0)*5</f>
        <v>3.5</v>
      </c>
      <c r="L653" s="1">
        <f>SUM(K653,(_xlfn.XLOOKUP(A653,MEDIDAS!A:A,MEDIDAS!B:B,"0",0)*5))</f>
        <v>7</v>
      </c>
      <c r="M653" s="1" t="str">
        <f>IF(F653&gt;=SUM(L653,_xlfn.XLOOKUP(A653,'ESTOQUE SETEMBRO'!A:A,'ESTOQUE SETEMBRO'!F:F,,0))/2*1.2,"OVER",IF(F653&lt;=SUM(L653,_xlfn.XLOOKUP(A653,'ESTOQUE SETEMBRO'!A:A,'ESTOQUE SETEMBRO'!F:F,,0))/2*1.1,"IDEAL","OUT"))</f>
        <v>OVER</v>
      </c>
      <c r="N653" t="str">
        <f>IF('ESTOQUE SETEMBRO'!$E653&gt;=0,"setembro","sem abastecimento")</f>
        <v>setembro</v>
      </c>
      <c r="O653" s="15">
        <v>45536</v>
      </c>
    </row>
    <row r="654" spans="1:15">
      <c r="A654" s="5" t="s">
        <v>651</v>
      </c>
      <c r="B654" s="6" t="s">
        <v>1203</v>
      </c>
      <c r="C654" s="1">
        <f t="shared" si="20"/>
        <v>21.63</v>
      </c>
      <c r="D654" s="1">
        <v>39.6</v>
      </c>
      <c r="E654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654" s="1">
        <f t="shared" si="21"/>
        <v>237.6</v>
      </c>
      <c r="G654" s="1">
        <v>39.6</v>
      </c>
      <c r="H654">
        <v>36</v>
      </c>
      <c r="I654" t="s">
        <v>1152</v>
      </c>
      <c r="J654" s="1">
        <f>Tabela1[[#This Row],[ESTOQUE_INICIAL]]*Tabela1[[#This Row],[CUSTO_UNITARIO_M-1]]+Tabela1[[#This Row],[ABASTECIMENTO]]*Tabela1[[#This Row],[CUSTO_UNITARIO_M0]]</f>
        <v>8696.16</v>
      </c>
      <c r="K654" s="1">
        <f>_xlfn.XLOOKUP(A654,MEDIDAS!A:A,MEDIDAS!B:B,"0",0)*5</f>
        <v>6</v>
      </c>
      <c r="L654" s="1">
        <f>SUM(K654,(_xlfn.XLOOKUP(A654,MEDIDAS!A:A,MEDIDAS!B:B,"0",0)*5))</f>
        <v>12</v>
      </c>
      <c r="M654" s="1" t="str">
        <f>IF(F654&gt;=SUM(L654,_xlfn.XLOOKUP(A654,'ESTOQUE SETEMBRO'!A:A,'ESTOQUE SETEMBRO'!F:F,,0))/2*1.2,"OVER",IF(F654&lt;=SUM(L654,_xlfn.XLOOKUP(A654,'ESTOQUE SETEMBRO'!A:A,'ESTOQUE SETEMBRO'!F:F,,0))/2*1.1,"IDEAL","OUT"))</f>
        <v>OVER</v>
      </c>
      <c r="N654" t="str">
        <f>IF('ESTOQUE SETEMBRO'!$E654&gt;=0,"setembro","sem abastecimento")</f>
        <v>setembro</v>
      </c>
      <c r="O654" s="15">
        <v>45536</v>
      </c>
    </row>
    <row r="655" spans="1:15">
      <c r="A655" s="5" t="s">
        <v>652</v>
      </c>
      <c r="B655" s="6" t="s">
        <v>1203</v>
      </c>
      <c r="C655" s="1">
        <f t="shared" si="20"/>
        <v>21.63</v>
      </c>
      <c r="D655" s="1">
        <v>24.200000000000003</v>
      </c>
      <c r="E655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655" s="1">
        <f t="shared" si="21"/>
        <v>145.20000000000002</v>
      </c>
      <c r="G655" s="1">
        <v>39.6</v>
      </c>
      <c r="H655">
        <v>36</v>
      </c>
      <c r="I655" t="s">
        <v>1152</v>
      </c>
      <c r="J655" s="1">
        <f>Tabela1[[#This Row],[ESTOQUE_INICIAL]]*Tabela1[[#This Row],[CUSTO_UNITARIO_M-1]]+Tabela1[[#This Row],[ABASTECIMENTO]]*Tabela1[[#This Row],[CUSTO_UNITARIO_M0]]</f>
        <v>5314.3200000000015</v>
      </c>
      <c r="K655" s="1">
        <f>_xlfn.XLOOKUP(A655,MEDIDAS!A:A,MEDIDAS!B:B,"0",0)*5</f>
        <v>3.6666666666666665</v>
      </c>
      <c r="L655" s="1">
        <f>SUM(K655,(_xlfn.XLOOKUP(A655,MEDIDAS!A:A,MEDIDAS!B:B,"0",0)*5))</f>
        <v>7.333333333333333</v>
      </c>
      <c r="M655" s="1" t="str">
        <f>IF(F655&gt;=SUM(L655,_xlfn.XLOOKUP(A655,'ESTOQUE SETEMBRO'!A:A,'ESTOQUE SETEMBRO'!F:F,,0))/2*1.2,"OVER",IF(F655&lt;=SUM(L655,_xlfn.XLOOKUP(A655,'ESTOQUE SETEMBRO'!A:A,'ESTOQUE SETEMBRO'!F:F,,0))/2*1.1,"IDEAL","OUT"))</f>
        <v>OVER</v>
      </c>
      <c r="N655" t="str">
        <f>IF('ESTOQUE SETEMBRO'!$E655&gt;=0,"setembro","sem abastecimento")</f>
        <v>setembro</v>
      </c>
      <c r="O655" s="15">
        <v>45536</v>
      </c>
    </row>
    <row r="656" spans="1:15">
      <c r="A656" s="5" t="s">
        <v>653</v>
      </c>
      <c r="B656" s="6" t="s">
        <v>1203</v>
      </c>
      <c r="C656" s="1">
        <f t="shared" si="20"/>
        <v>21.63</v>
      </c>
      <c r="D656" s="1">
        <v>20.900000000000002</v>
      </c>
      <c r="E656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656" s="1">
        <f t="shared" si="21"/>
        <v>125.40000000000002</v>
      </c>
      <c r="G656" s="1">
        <v>39.6</v>
      </c>
      <c r="H656">
        <v>36</v>
      </c>
      <c r="I656" t="s">
        <v>1152</v>
      </c>
      <c r="J656" s="1">
        <f>Tabela1[[#This Row],[ESTOQUE_INICIAL]]*Tabela1[[#This Row],[CUSTO_UNITARIO_M-1]]+Tabela1[[#This Row],[ABASTECIMENTO]]*Tabela1[[#This Row],[CUSTO_UNITARIO_M0]]</f>
        <v>4589.6400000000003</v>
      </c>
      <c r="K656" s="1">
        <f>_xlfn.XLOOKUP(A656,MEDIDAS!A:A,MEDIDAS!B:B,"0",0)*5</f>
        <v>3.1666666666666665</v>
      </c>
      <c r="L656" s="1">
        <f>SUM(K656,(_xlfn.XLOOKUP(A656,MEDIDAS!A:A,MEDIDAS!B:B,"0",0)*5))</f>
        <v>6.333333333333333</v>
      </c>
      <c r="M656" s="1" t="str">
        <f>IF(F656&gt;=SUM(L656,_xlfn.XLOOKUP(A656,'ESTOQUE SETEMBRO'!A:A,'ESTOQUE SETEMBRO'!F:F,,0))/2*1.2,"OVER",IF(F656&lt;=SUM(L656,_xlfn.XLOOKUP(A656,'ESTOQUE SETEMBRO'!A:A,'ESTOQUE SETEMBRO'!F:F,,0))/2*1.1,"IDEAL","OUT"))</f>
        <v>OVER</v>
      </c>
      <c r="N656" t="str">
        <f>IF('ESTOQUE SETEMBRO'!$E656&gt;=0,"setembro","sem abastecimento")</f>
        <v>setembro</v>
      </c>
      <c r="O656" s="15">
        <v>45536</v>
      </c>
    </row>
    <row r="657" spans="1:15">
      <c r="A657" s="5" t="s">
        <v>654</v>
      </c>
      <c r="B657" s="6" t="s">
        <v>1203</v>
      </c>
      <c r="C657" s="1">
        <f t="shared" si="20"/>
        <v>21.63</v>
      </c>
      <c r="D657" s="1">
        <v>8.8000000000000007</v>
      </c>
      <c r="E657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657" s="1">
        <f t="shared" si="21"/>
        <v>52.8</v>
      </c>
      <c r="G657" s="1">
        <v>39.6</v>
      </c>
      <c r="H657">
        <v>36</v>
      </c>
      <c r="I657" t="s">
        <v>1152</v>
      </c>
      <c r="J657" s="1">
        <f>Tabela1[[#This Row],[ESTOQUE_INICIAL]]*Tabela1[[#This Row],[CUSTO_UNITARIO_M-1]]+Tabela1[[#This Row],[ABASTECIMENTO]]*Tabela1[[#This Row],[CUSTO_UNITARIO_M0]]</f>
        <v>1932.48</v>
      </c>
      <c r="K657" s="1">
        <f>_xlfn.XLOOKUP(A657,MEDIDAS!A:A,MEDIDAS!B:B,"0",0)*5</f>
        <v>1.3333333333333333</v>
      </c>
      <c r="L657" s="1">
        <f>SUM(K657,(_xlfn.XLOOKUP(A657,MEDIDAS!A:A,MEDIDAS!B:B,"0",0)*5))</f>
        <v>2.6666666666666665</v>
      </c>
      <c r="M657" s="1" t="str">
        <f>IF(F657&gt;=SUM(L657,_xlfn.XLOOKUP(A657,'ESTOQUE SETEMBRO'!A:A,'ESTOQUE SETEMBRO'!F:F,,0))/2*1.2,"OVER",IF(F657&lt;=SUM(L657,_xlfn.XLOOKUP(A657,'ESTOQUE SETEMBRO'!A:A,'ESTOQUE SETEMBRO'!F:F,,0))/2*1.1,"IDEAL","OUT"))</f>
        <v>OVER</v>
      </c>
      <c r="N657" t="str">
        <f>IF('ESTOQUE SETEMBRO'!$E657&gt;=0,"setembro","sem abastecimento")</f>
        <v>setembro</v>
      </c>
      <c r="O657" s="15">
        <v>45536</v>
      </c>
    </row>
    <row r="658" spans="1:15">
      <c r="A658" s="5" t="s">
        <v>725</v>
      </c>
      <c r="B658" s="6" t="s">
        <v>1203</v>
      </c>
      <c r="C658" s="1">
        <f t="shared" si="20"/>
        <v>21.63</v>
      </c>
      <c r="D658" s="1">
        <v>0</v>
      </c>
      <c r="E65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658" s="1">
        <f t="shared" si="21"/>
        <v>150</v>
      </c>
      <c r="G658" s="1">
        <v>39.6</v>
      </c>
      <c r="H658">
        <v>36</v>
      </c>
      <c r="I658" t="s">
        <v>1152</v>
      </c>
      <c r="J658" s="1">
        <f>Tabela1[[#This Row],[ESTOQUE_INICIAL]]*Tabela1[[#This Row],[CUSTO_UNITARIO_M-1]]+Tabela1[[#This Row],[ABASTECIMENTO]]*Tabela1[[#This Row],[CUSTO_UNITARIO_M0]]</f>
        <v>5400</v>
      </c>
      <c r="K658" s="1">
        <f>_xlfn.XLOOKUP(A658,MEDIDAS!A:A,MEDIDAS!B:B,"0",0)*5</f>
        <v>0</v>
      </c>
      <c r="L658" s="1">
        <f>SUM(K658,(_xlfn.XLOOKUP(A658,MEDIDAS!A:A,MEDIDAS!B:B,"0",0)*5))</f>
        <v>0</v>
      </c>
      <c r="M658" s="1" t="str">
        <f>IF(F658&gt;=SUM(L658,_xlfn.XLOOKUP(A658,'ESTOQUE SETEMBRO'!A:A,'ESTOQUE SETEMBRO'!F:F,,0))/2*1.2,"OVER",IF(F658&lt;=SUM(L658,_xlfn.XLOOKUP(A658,'ESTOQUE SETEMBRO'!A:A,'ESTOQUE SETEMBRO'!F:F,,0))/2*1.1,"IDEAL","OUT"))</f>
        <v>OVER</v>
      </c>
      <c r="N658" t="str">
        <f>IF('ESTOQUE SETEMBRO'!$E658&gt;=0,"setembro","sem abastecimento")</f>
        <v>setembro</v>
      </c>
      <c r="O658" s="15">
        <v>45536</v>
      </c>
    </row>
    <row r="659" spans="1:15">
      <c r="A659" s="5" t="s">
        <v>655</v>
      </c>
      <c r="B659" s="6" t="s">
        <v>1203</v>
      </c>
      <c r="C659" s="1">
        <f t="shared" si="20"/>
        <v>21.63</v>
      </c>
      <c r="D659" s="1">
        <v>30.800000000000004</v>
      </c>
      <c r="E659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659" s="1">
        <f t="shared" si="21"/>
        <v>184.80000000000004</v>
      </c>
      <c r="G659" s="1">
        <v>39.6</v>
      </c>
      <c r="H659">
        <v>36</v>
      </c>
      <c r="I659" t="s">
        <v>1152</v>
      </c>
      <c r="J659" s="1">
        <f>Tabela1[[#This Row],[ESTOQUE_INICIAL]]*Tabela1[[#This Row],[CUSTO_UNITARIO_M-1]]+Tabela1[[#This Row],[ABASTECIMENTO]]*Tabela1[[#This Row],[CUSTO_UNITARIO_M0]]</f>
        <v>6763.6800000000012</v>
      </c>
      <c r="K659" s="1">
        <f>_xlfn.XLOOKUP(A659,MEDIDAS!A:A,MEDIDAS!B:B,"0",0)*5</f>
        <v>4.666666666666667</v>
      </c>
      <c r="L659" s="1">
        <f>SUM(K659,(_xlfn.XLOOKUP(A659,MEDIDAS!A:A,MEDIDAS!B:B,"0",0)*5))</f>
        <v>9.3333333333333339</v>
      </c>
      <c r="M659" s="1" t="str">
        <f>IF(F659&gt;=SUM(L659,_xlfn.XLOOKUP(A659,'ESTOQUE SETEMBRO'!A:A,'ESTOQUE SETEMBRO'!F:F,,0))/2*1.2,"OVER",IF(F659&lt;=SUM(L659,_xlfn.XLOOKUP(A659,'ESTOQUE SETEMBRO'!A:A,'ESTOQUE SETEMBRO'!F:F,,0))/2*1.1,"IDEAL","OUT"))</f>
        <v>OVER</v>
      </c>
      <c r="N659" t="str">
        <f>IF('ESTOQUE SETEMBRO'!$E659&gt;=0,"setembro","sem abastecimento")</f>
        <v>setembro</v>
      </c>
      <c r="O659" s="15">
        <v>45536</v>
      </c>
    </row>
    <row r="660" spans="1:15">
      <c r="A660" s="5" t="s">
        <v>656</v>
      </c>
      <c r="B660" s="6" t="s">
        <v>1203</v>
      </c>
      <c r="C660" s="1">
        <f t="shared" si="20"/>
        <v>21.63</v>
      </c>
      <c r="D660" s="1">
        <v>31.900000000000002</v>
      </c>
      <c r="E660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660" s="1">
        <f t="shared" si="21"/>
        <v>191.4</v>
      </c>
      <c r="G660" s="1">
        <v>39.6</v>
      </c>
      <c r="H660">
        <v>36</v>
      </c>
      <c r="I660" t="s">
        <v>1152</v>
      </c>
      <c r="J660" s="1">
        <f>Tabela1[[#This Row],[ESTOQUE_INICIAL]]*Tabela1[[#This Row],[CUSTO_UNITARIO_M-1]]+Tabela1[[#This Row],[ABASTECIMENTO]]*Tabela1[[#This Row],[CUSTO_UNITARIO_M0]]</f>
        <v>7005.24</v>
      </c>
      <c r="K660" s="1">
        <f>_xlfn.XLOOKUP(A660,MEDIDAS!A:A,MEDIDAS!B:B,"0",0)*5</f>
        <v>4.833333333333333</v>
      </c>
      <c r="L660" s="1">
        <f>SUM(K660,(_xlfn.XLOOKUP(A660,MEDIDAS!A:A,MEDIDAS!B:B,"0",0)*5))</f>
        <v>9.6666666666666661</v>
      </c>
      <c r="M660" s="1" t="str">
        <f>IF(F660&gt;=SUM(L660,_xlfn.XLOOKUP(A660,'ESTOQUE SETEMBRO'!A:A,'ESTOQUE SETEMBRO'!F:F,,0))/2*1.2,"OVER",IF(F660&lt;=SUM(L660,_xlfn.XLOOKUP(A660,'ESTOQUE SETEMBRO'!A:A,'ESTOQUE SETEMBRO'!F:F,,0))/2*1.1,"IDEAL","OUT"))</f>
        <v>OVER</v>
      </c>
      <c r="N660" t="str">
        <f>IF('ESTOQUE SETEMBRO'!$E660&gt;=0,"setembro","sem abastecimento")</f>
        <v>setembro</v>
      </c>
      <c r="O660" s="15">
        <v>45536</v>
      </c>
    </row>
    <row r="661" spans="1:15">
      <c r="A661" s="5" t="s">
        <v>657</v>
      </c>
      <c r="B661" s="6" t="s">
        <v>1203</v>
      </c>
      <c r="C661" s="1">
        <f t="shared" si="20"/>
        <v>21.63</v>
      </c>
      <c r="D661" s="1">
        <v>29.700000000000003</v>
      </c>
      <c r="E661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661" s="1">
        <f t="shared" si="21"/>
        <v>178.2</v>
      </c>
      <c r="G661" s="1">
        <v>39.6</v>
      </c>
      <c r="H661">
        <v>36</v>
      </c>
      <c r="I661" t="s">
        <v>1152</v>
      </c>
      <c r="J661" s="1">
        <f>Tabela1[[#This Row],[ESTOQUE_INICIAL]]*Tabela1[[#This Row],[CUSTO_UNITARIO_M-1]]+Tabela1[[#This Row],[ABASTECIMENTO]]*Tabela1[[#This Row],[CUSTO_UNITARIO_M0]]</f>
        <v>6522.12</v>
      </c>
      <c r="K661" s="1">
        <f>_xlfn.XLOOKUP(A661,MEDIDAS!A:A,MEDIDAS!B:B,"0",0)*5</f>
        <v>4.5</v>
      </c>
      <c r="L661" s="1">
        <f>SUM(K661,(_xlfn.XLOOKUP(A661,MEDIDAS!A:A,MEDIDAS!B:B,"0",0)*5))</f>
        <v>9</v>
      </c>
      <c r="M661" s="1" t="str">
        <f>IF(F661&gt;=SUM(L661,_xlfn.XLOOKUP(A661,'ESTOQUE SETEMBRO'!A:A,'ESTOQUE SETEMBRO'!F:F,,0))/2*1.2,"OVER",IF(F661&lt;=SUM(L661,_xlfn.XLOOKUP(A661,'ESTOQUE SETEMBRO'!A:A,'ESTOQUE SETEMBRO'!F:F,,0))/2*1.1,"IDEAL","OUT"))</f>
        <v>OVER</v>
      </c>
      <c r="N661" t="str">
        <f>IF('ESTOQUE SETEMBRO'!$E661&gt;=0,"setembro","sem abastecimento")</f>
        <v>setembro</v>
      </c>
      <c r="O661" s="15">
        <v>45536</v>
      </c>
    </row>
    <row r="662" spans="1:15">
      <c r="A662" s="5" t="s">
        <v>658</v>
      </c>
      <c r="B662" s="6" t="s">
        <v>1203</v>
      </c>
      <c r="C662" s="1">
        <f t="shared" si="20"/>
        <v>21.63</v>
      </c>
      <c r="D662" s="1">
        <v>18.700000000000003</v>
      </c>
      <c r="E662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662" s="1">
        <f t="shared" si="21"/>
        <v>112.20000000000002</v>
      </c>
      <c r="G662" s="1">
        <v>39.6</v>
      </c>
      <c r="H662">
        <v>36</v>
      </c>
      <c r="I662" t="s">
        <v>1152</v>
      </c>
      <c r="J662" s="1">
        <f>Tabela1[[#This Row],[ESTOQUE_INICIAL]]*Tabela1[[#This Row],[CUSTO_UNITARIO_M-1]]+Tabela1[[#This Row],[ABASTECIMENTO]]*Tabela1[[#This Row],[CUSTO_UNITARIO_M0]]</f>
        <v>4106.5200000000004</v>
      </c>
      <c r="K662" s="1">
        <f>_xlfn.XLOOKUP(A662,MEDIDAS!A:A,MEDIDAS!B:B,"0",0)*5</f>
        <v>2.833333333333333</v>
      </c>
      <c r="L662" s="1">
        <f>SUM(K662,(_xlfn.XLOOKUP(A662,MEDIDAS!A:A,MEDIDAS!B:B,"0",0)*5))</f>
        <v>5.6666666666666661</v>
      </c>
      <c r="M662" s="1" t="str">
        <f>IF(F662&gt;=SUM(L662,_xlfn.XLOOKUP(A662,'ESTOQUE SETEMBRO'!A:A,'ESTOQUE SETEMBRO'!F:F,,0))/2*1.2,"OVER",IF(F662&lt;=SUM(L662,_xlfn.XLOOKUP(A662,'ESTOQUE SETEMBRO'!A:A,'ESTOQUE SETEMBRO'!F:F,,0))/2*1.1,"IDEAL","OUT"))</f>
        <v>OVER</v>
      </c>
      <c r="N662" t="str">
        <f>IF('ESTOQUE SETEMBRO'!$E662&gt;=0,"setembro","sem abastecimento")</f>
        <v>setembro</v>
      </c>
      <c r="O662" s="15">
        <v>45536</v>
      </c>
    </row>
    <row r="663" spans="1:15">
      <c r="A663" s="5" t="s">
        <v>660</v>
      </c>
      <c r="B663" s="6" t="s">
        <v>1204</v>
      </c>
      <c r="C663" s="1">
        <f t="shared" si="20"/>
        <v>21.63</v>
      </c>
      <c r="D663" s="1">
        <v>5.5</v>
      </c>
      <c r="E663" s="1">
        <f>IF(Tabela1[[#This Row],[ESTOQUE_INICIAL]]&gt;=150,Tabela1[[#This Row],[ESTOQUE_INICIAL]]*0,IF(Tabela1[[#This Row],[ESTOQUE_INICIAL]]=0,SUM(Tabela1[[#This Row],[ESTOQUE_INICIAL]],150),Tabela1[[#This Row],[ESTOQUE_INICIAL]]*5))</f>
        <v>27.5</v>
      </c>
      <c r="F663" s="1">
        <f t="shared" si="21"/>
        <v>33</v>
      </c>
      <c r="G663" s="1">
        <v>4.4000000000000004</v>
      </c>
      <c r="H663">
        <v>4</v>
      </c>
      <c r="I663" t="s">
        <v>1160</v>
      </c>
      <c r="J663" s="1">
        <f>Tabela1[[#This Row],[ESTOQUE_INICIAL]]*Tabela1[[#This Row],[CUSTO_UNITARIO_M-1]]+Tabela1[[#This Row],[ABASTECIMENTO]]*Tabela1[[#This Row],[CUSTO_UNITARIO_M0]]</f>
        <v>134.19999999999999</v>
      </c>
      <c r="K663" s="1">
        <f>_xlfn.XLOOKUP(A663,MEDIDAS!A:A,MEDIDAS!B:B,"0",0)*5</f>
        <v>0.83333333333333326</v>
      </c>
      <c r="L663" s="1">
        <f>SUM(K663,(_xlfn.XLOOKUP(A663,MEDIDAS!A:A,MEDIDAS!B:B,"0",0)*5))</f>
        <v>1.6666666666666665</v>
      </c>
      <c r="M663" s="1" t="str">
        <f>IF(F663&gt;=SUM(L663,_xlfn.XLOOKUP(A663,'ESTOQUE SETEMBRO'!A:A,'ESTOQUE SETEMBRO'!F:F,,0))/2*1.2,"OVER",IF(F663&lt;=SUM(L663,_xlfn.XLOOKUP(A663,'ESTOQUE SETEMBRO'!A:A,'ESTOQUE SETEMBRO'!F:F,,0))/2*1.1,"IDEAL","OUT"))</f>
        <v>OVER</v>
      </c>
      <c r="N663" t="str">
        <f>IF('ESTOQUE SETEMBRO'!$E663&gt;=0,"setembro","sem abastecimento")</f>
        <v>setembro</v>
      </c>
      <c r="O663" s="15">
        <v>45536</v>
      </c>
    </row>
    <row r="664" spans="1:15">
      <c r="A664" s="5" t="s">
        <v>661</v>
      </c>
      <c r="B664" s="6" t="s">
        <v>1204</v>
      </c>
      <c r="C664" s="1">
        <f t="shared" si="20"/>
        <v>21.63</v>
      </c>
      <c r="D664" s="1">
        <v>51.7</v>
      </c>
      <c r="E664" s="1">
        <f>IF(Tabela1[[#This Row],[ESTOQUE_INICIAL]]&gt;=150,Tabela1[[#This Row],[ESTOQUE_INICIAL]]*0,IF(Tabela1[[#This Row],[ESTOQUE_INICIAL]]=0,SUM(Tabela1[[#This Row],[ESTOQUE_INICIAL]],150),Tabela1[[#This Row],[ESTOQUE_INICIAL]]*5))</f>
        <v>258.5</v>
      </c>
      <c r="F664" s="1">
        <f t="shared" si="21"/>
        <v>310.2</v>
      </c>
      <c r="G664" s="1">
        <v>4.4000000000000004</v>
      </c>
      <c r="H664">
        <v>4</v>
      </c>
      <c r="I664" t="s">
        <v>1160</v>
      </c>
      <c r="J664" s="1">
        <f>Tabela1[[#This Row],[ESTOQUE_INICIAL]]*Tabela1[[#This Row],[CUSTO_UNITARIO_M-1]]+Tabela1[[#This Row],[ABASTECIMENTO]]*Tabela1[[#This Row],[CUSTO_UNITARIO_M0]]</f>
        <v>1261.48</v>
      </c>
      <c r="K664" s="1">
        <f>_xlfn.XLOOKUP(A664,MEDIDAS!A:A,MEDIDAS!B:B,"0",0)*5</f>
        <v>7.833333333333333</v>
      </c>
      <c r="L664" s="1">
        <f>SUM(K664,(_xlfn.XLOOKUP(A664,MEDIDAS!A:A,MEDIDAS!B:B,"0",0)*5))</f>
        <v>15.666666666666666</v>
      </c>
      <c r="M664" s="1" t="str">
        <f>IF(F664&gt;=SUM(L664,_xlfn.XLOOKUP(A664,'ESTOQUE SETEMBRO'!A:A,'ESTOQUE SETEMBRO'!F:F,,0))/2*1.2,"OVER",IF(F664&lt;=SUM(L664,_xlfn.XLOOKUP(A664,'ESTOQUE SETEMBRO'!A:A,'ESTOQUE SETEMBRO'!F:F,,0))/2*1.1,"IDEAL","OUT"))</f>
        <v>OVER</v>
      </c>
      <c r="N664" t="str">
        <f>IF('ESTOQUE SETEMBRO'!$E664&gt;=0,"setembro","sem abastecimento")</f>
        <v>setembro</v>
      </c>
      <c r="O664" s="15">
        <v>45536</v>
      </c>
    </row>
    <row r="665" spans="1:15">
      <c r="A665" s="5" t="s">
        <v>662</v>
      </c>
      <c r="B665" s="6" t="s">
        <v>1204</v>
      </c>
      <c r="C665" s="1">
        <f t="shared" si="20"/>
        <v>21.63</v>
      </c>
      <c r="D665" s="1">
        <v>42.900000000000006</v>
      </c>
      <c r="E665" s="1">
        <f>IF(Tabela1[[#This Row],[ESTOQUE_INICIAL]]&gt;=150,Tabela1[[#This Row],[ESTOQUE_INICIAL]]*0,IF(Tabela1[[#This Row],[ESTOQUE_INICIAL]]=0,SUM(Tabela1[[#This Row],[ESTOQUE_INICIAL]],150),Tabela1[[#This Row],[ESTOQUE_INICIAL]]*5))</f>
        <v>214.50000000000003</v>
      </c>
      <c r="F665" s="1">
        <f t="shared" si="21"/>
        <v>257.40000000000003</v>
      </c>
      <c r="G665" s="1">
        <v>4.4000000000000004</v>
      </c>
      <c r="H665">
        <v>4</v>
      </c>
      <c r="I665" t="s">
        <v>1160</v>
      </c>
      <c r="J665" s="1">
        <f>Tabela1[[#This Row],[ESTOQUE_INICIAL]]*Tabela1[[#This Row],[CUSTO_UNITARIO_M-1]]+Tabela1[[#This Row],[ABASTECIMENTO]]*Tabela1[[#This Row],[CUSTO_UNITARIO_M0]]</f>
        <v>1046.7600000000002</v>
      </c>
      <c r="K665" s="1">
        <f>_xlfn.XLOOKUP(A665,MEDIDAS!A:A,MEDIDAS!B:B,"0",0)*5</f>
        <v>6.5</v>
      </c>
      <c r="L665" s="1">
        <f>SUM(K665,(_xlfn.XLOOKUP(A665,MEDIDAS!A:A,MEDIDAS!B:B,"0",0)*5))</f>
        <v>13</v>
      </c>
      <c r="M665" s="1" t="str">
        <f>IF(F665&gt;=SUM(L665,_xlfn.XLOOKUP(A665,'ESTOQUE SETEMBRO'!A:A,'ESTOQUE SETEMBRO'!F:F,,0))/2*1.2,"OVER",IF(F665&lt;=SUM(L665,_xlfn.XLOOKUP(A665,'ESTOQUE SETEMBRO'!A:A,'ESTOQUE SETEMBRO'!F:F,,0))/2*1.1,"IDEAL","OUT"))</f>
        <v>OVER</v>
      </c>
      <c r="N665" t="str">
        <f>IF('ESTOQUE SETEMBRO'!$E665&gt;=0,"setembro","sem abastecimento")</f>
        <v>setembro</v>
      </c>
      <c r="O665" s="15">
        <v>45536</v>
      </c>
    </row>
    <row r="666" spans="1:15">
      <c r="A666" s="5" t="s">
        <v>663</v>
      </c>
      <c r="B666" s="6" t="s">
        <v>1204</v>
      </c>
      <c r="C666" s="1">
        <f t="shared" si="20"/>
        <v>21.63</v>
      </c>
      <c r="D666" s="1">
        <v>11</v>
      </c>
      <c r="E666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666" s="1">
        <f t="shared" si="21"/>
        <v>66</v>
      </c>
      <c r="G666" s="1">
        <v>4.4000000000000004</v>
      </c>
      <c r="H666">
        <v>4</v>
      </c>
      <c r="I666" t="s">
        <v>1160</v>
      </c>
      <c r="J666" s="1">
        <f>Tabela1[[#This Row],[ESTOQUE_INICIAL]]*Tabela1[[#This Row],[CUSTO_UNITARIO_M-1]]+Tabela1[[#This Row],[ABASTECIMENTO]]*Tabela1[[#This Row],[CUSTO_UNITARIO_M0]]</f>
        <v>268.39999999999998</v>
      </c>
      <c r="K666" s="1">
        <f>_xlfn.XLOOKUP(A666,MEDIDAS!A:A,MEDIDAS!B:B,"0",0)*5</f>
        <v>1.6666666666666665</v>
      </c>
      <c r="L666" s="1">
        <f>SUM(K666,(_xlfn.XLOOKUP(A666,MEDIDAS!A:A,MEDIDAS!B:B,"0",0)*5))</f>
        <v>3.333333333333333</v>
      </c>
      <c r="M666" s="1" t="str">
        <f>IF(F666&gt;=SUM(L666,_xlfn.XLOOKUP(A666,'ESTOQUE SETEMBRO'!A:A,'ESTOQUE SETEMBRO'!F:F,,0))/2*1.2,"OVER",IF(F666&lt;=SUM(L666,_xlfn.XLOOKUP(A666,'ESTOQUE SETEMBRO'!A:A,'ESTOQUE SETEMBRO'!F:F,,0))/2*1.1,"IDEAL","OUT"))</f>
        <v>OVER</v>
      </c>
      <c r="N666" t="str">
        <f>IF('ESTOQUE SETEMBRO'!$E666&gt;=0,"setembro","sem abastecimento")</f>
        <v>setembro</v>
      </c>
      <c r="O666" s="15">
        <v>45536</v>
      </c>
    </row>
    <row r="667" spans="1:15">
      <c r="A667" s="5" t="s">
        <v>664</v>
      </c>
      <c r="B667" s="6" t="s">
        <v>1204</v>
      </c>
      <c r="C667" s="1">
        <f t="shared" si="20"/>
        <v>21.63</v>
      </c>
      <c r="D667" s="1">
        <v>37.400000000000006</v>
      </c>
      <c r="E667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667" s="1">
        <f t="shared" si="21"/>
        <v>224.40000000000003</v>
      </c>
      <c r="G667" s="1">
        <v>4.4000000000000004</v>
      </c>
      <c r="H667">
        <v>4</v>
      </c>
      <c r="I667" t="s">
        <v>1160</v>
      </c>
      <c r="J667" s="1">
        <f>Tabela1[[#This Row],[ESTOQUE_INICIAL]]*Tabela1[[#This Row],[CUSTO_UNITARIO_M-1]]+Tabela1[[#This Row],[ABASTECIMENTO]]*Tabela1[[#This Row],[CUSTO_UNITARIO_M0]]</f>
        <v>912.56000000000017</v>
      </c>
      <c r="K667" s="1">
        <f>_xlfn.XLOOKUP(A667,MEDIDAS!A:A,MEDIDAS!B:B,"0",0)*5</f>
        <v>5.6666666666666661</v>
      </c>
      <c r="L667" s="1">
        <f>SUM(K667,(_xlfn.XLOOKUP(A667,MEDIDAS!A:A,MEDIDAS!B:B,"0",0)*5))</f>
        <v>11.333333333333332</v>
      </c>
      <c r="M667" s="1" t="str">
        <f>IF(F667&gt;=SUM(L667,_xlfn.XLOOKUP(A667,'ESTOQUE SETEMBRO'!A:A,'ESTOQUE SETEMBRO'!F:F,,0))/2*1.2,"OVER",IF(F667&lt;=SUM(L667,_xlfn.XLOOKUP(A667,'ESTOQUE SETEMBRO'!A:A,'ESTOQUE SETEMBRO'!F:F,,0))/2*1.1,"IDEAL","OUT"))</f>
        <v>OVER</v>
      </c>
      <c r="N667" t="str">
        <f>IF('ESTOQUE SETEMBRO'!$E667&gt;=0,"setembro","sem abastecimento")</f>
        <v>setembro</v>
      </c>
      <c r="O667" s="15">
        <v>45536</v>
      </c>
    </row>
    <row r="668" spans="1:15">
      <c r="A668" s="5" t="s">
        <v>736</v>
      </c>
      <c r="B668" s="6" t="s">
        <v>1204</v>
      </c>
      <c r="C668" s="1">
        <f t="shared" si="20"/>
        <v>21.63</v>
      </c>
      <c r="D668" s="1">
        <v>0</v>
      </c>
      <c r="E66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668" s="1">
        <f t="shared" si="21"/>
        <v>150</v>
      </c>
      <c r="G668" s="1">
        <v>4.4000000000000004</v>
      </c>
      <c r="H668">
        <v>4</v>
      </c>
      <c r="I668" t="s">
        <v>1160</v>
      </c>
      <c r="J668" s="1">
        <f>Tabela1[[#This Row],[ESTOQUE_INICIAL]]*Tabela1[[#This Row],[CUSTO_UNITARIO_M-1]]+Tabela1[[#This Row],[ABASTECIMENTO]]*Tabela1[[#This Row],[CUSTO_UNITARIO_M0]]</f>
        <v>600</v>
      </c>
      <c r="K668" s="1">
        <f>_xlfn.XLOOKUP(A668,MEDIDAS!A:A,MEDIDAS!B:B,"0",0)*5</f>
        <v>0</v>
      </c>
      <c r="L668" s="1">
        <f>SUM(K668,(_xlfn.XLOOKUP(A668,MEDIDAS!A:A,MEDIDAS!B:B,"0",0)*5))</f>
        <v>0</v>
      </c>
      <c r="M668" s="1" t="str">
        <f>IF(F668&gt;=SUM(L668,_xlfn.XLOOKUP(A668,'ESTOQUE SETEMBRO'!A:A,'ESTOQUE SETEMBRO'!F:F,,0))/2*1.2,"OVER",IF(F668&lt;=SUM(L668,_xlfn.XLOOKUP(A668,'ESTOQUE SETEMBRO'!A:A,'ESTOQUE SETEMBRO'!F:F,,0))/2*1.1,"IDEAL","OUT"))</f>
        <v>OVER</v>
      </c>
      <c r="N668" t="str">
        <f>IF('ESTOQUE SETEMBRO'!$E668&gt;=0,"setembro","sem abastecimento")</f>
        <v>setembro</v>
      </c>
      <c r="O668" s="15">
        <v>45536</v>
      </c>
    </row>
    <row r="669" spans="1:15">
      <c r="A669" s="5" t="s">
        <v>665</v>
      </c>
      <c r="B669" s="6" t="s">
        <v>1204</v>
      </c>
      <c r="C669" s="1">
        <f t="shared" si="20"/>
        <v>21.63</v>
      </c>
      <c r="D669" s="1">
        <v>24.200000000000003</v>
      </c>
      <c r="E669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669" s="1">
        <f t="shared" si="21"/>
        <v>145.20000000000002</v>
      </c>
      <c r="G669" s="1">
        <v>4.4000000000000004</v>
      </c>
      <c r="H669">
        <v>4</v>
      </c>
      <c r="I669" t="s">
        <v>1160</v>
      </c>
      <c r="J669" s="1">
        <f>Tabela1[[#This Row],[ESTOQUE_INICIAL]]*Tabela1[[#This Row],[CUSTO_UNITARIO_M-1]]+Tabela1[[#This Row],[ABASTECIMENTO]]*Tabela1[[#This Row],[CUSTO_UNITARIO_M0]]</f>
        <v>590.48</v>
      </c>
      <c r="K669" s="1">
        <f>_xlfn.XLOOKUP(A669,MEDIDAS!A:A,MEDIDAS!B:B,"0",0)*5</f>
        <v>3.6666666666666665</v>
      </c>
      <c r="L669" s="1">
        <f>SUM(K669,(_xlfn.XLOOKUP(A669,MEDIDAS!A:A,MEDIDAS!B:B,"0",0)*5))</f>
        <v>7.333333333333333</v>
      </c>
      <c r="M669" s="1" t="str">
        <f>IF(F669&gt;=SUM(L669,_xlfn.XLOOKUP(A669,'ESTOQUE SETEMBRO'!A:A,'ESTOQUE SETEMBRO'!F:F,,0))/2*1.2,"OVER",IF(F669&lt;=SUM(L669,_xlfn.XLOOKUP(A669,'ESTOQUE SETEMBRO'!A:A,'ESTOQUE SETEMBRO'!F:F,,0))/2*1.1,"IDEAL","OUT"))</f>
        <v>OVER</v>
      </c>
      <c r="N669" t="str">
        <f>IF('ESTOQUE SETEMBRO'!$E669&gt;=0,"setembro","sem abastecimento")</f>
        <v>setembro</v>
      </c>
      <c r="O669" s="15">
        <v>45536</v>
      </c>
    </row>
    <row r="670" spans="1:15">
      <c r="A670" s="5" t="s">
        <v>666</v>
      </c>
      <c r="B670" s="6" t="s">
        <v>1204</v>
      </c>
      <c r="C670" s="1">
        <f t="shared" si="20"/>
        <v>21.63</v>
      </c>
      <c r="D670" s="1">
        <v>15.400000000000002</v>
      </c>
      <c r="E670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670" s="1">
        <f t="shared" si="21"/>
        <v>92.40000000000002</v>
      </c>
      <c r="G670" s="1">
        <v>4.4000000000000004</v>
      </c>
      <c r="H670">
        <v>4</v>
      </c>
      <c r="I670" t="s">
        <v>1160</v>
      </c>
      <c r="J670" s="1">
        <f>Tabela1[[#This Row],[ESTOQUE_INICIAL]]*Tabela1[[#This Row],[CUSTO_UNITARIO_M-1]]+Tabela1[[#This Row],[ABASTECIMENTO]]*Tabela1[[#This Row],[CUSTO_UNITARIO_M0]]</f>
        <v>375.7600000000001</v>
      </c>
      <c r="K670" s="1">
        <f>_xlfn.XLOOKUP(A670,MEDIDAS!A:A,MEDIDAS!B:B,"0",0)*5</f>
        <v>2.3333333333333335</v>
      </c>
      <c r="L670" s="1">
        <f>SUM(K670,(_xlfn.XLOOKUP(A670,MEDIDAS!A:A,MEDIDAS!B:B,"0",0)*5))</f>
        <v>4.666666666666667</v>
      </c>
      <c r="M670" s="1" t="str">
        <f>IF(F670&gt;=SUM(L670,_xlfn.XLOOKUP(A670,'ESTOQUE SETEMBRO'!A:A,'ESTOQUE SETEMBRO'!F:F,,0))/2*1.2,"OVER",IF(F670&lt;=SUM(L670,_xlfn.XLOOKUP(A670,'ESTOQUE SETEMBRO'!A:A,'ESTOQUE SETEMBRO'!F:F,,0))/2*1.1,"IDEAL","OUT"))</f>
        <v>OVER</v>
      </c>
      <c r="N670" t="str">
        <f>IF('ESTOQUE SETEMBRO'!$E670&gt;=0,"setembro","sem abastecimento")</f>
        <v>setembro</v>
      </c>
      <c r="O670" s="15">
        <v>45536</v>
      </c>
    </row>
    <row r="671" spans="1:15">
      <c r="A671" s="5" t="s">
        <v>667</v>
      </c>
      <c r="B671" s="6" t="s">
        <v>1204</v>
      </c>
      <c r="C671" s="1">
        <f t="shared" si="20"/>
        <v>21.63</v>
      </c>
      <c r="D671" s="1">
        <v>15.400000000000002</v>
      </c>
      <c r="E671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671" s="1">
        <f t="shared" si="21"/>
        <v>92.40000000000002</v>
      </c>
      <c r="G671" s="1">
        <v>4.4000000000000004</v>
      </c>
      <c r="H671">
        <v>4</v>
      </c>
      <c r="I671" t="s">
        <v>1160</v>
      </c>
      <c r="J671" s="1">
        <f>Tabela1[[#This Row],[ESTOQUE_INICIAL]]*Tabela1[[#This Row],[CUSTO_UNITARIO_M-1]]+Tabela1[[#This Row],[ABASTECIMENTO]]*Tabela1[[#This Row],[CUSTO_UNITARIO_M0]]</f>
        <v>375.7600000000001</v>
      </c>
      <c r="K671" s="1">
        <f>_xlfn.XLOOKUP(A671,MEDIDAS!A:A,MEDIDAS!B:B,"0",0)*5</f>
        <v>2.3333333333333335</v>
      </c>
      <c r="L671" s="1">
        <f>SUM(K671,(_xlfn.XLOOKUP(A671,MEDIDAS!A:A,MEDIDAS!B:B,"0",0)*5))</f>
        <v>4.666666666666667</v>
      </c>
      <c r="M671" s="1" t="str">
        <f>IF(F671&gt;=SUM(L671,_xlfn.XLOOKUP(A671,'ESTOQUE SETEMBRO'!A:A,'ESTOQUE SETEMBRO'!F:F,,0))/2*1.2,"OVER",IF(F671&lt;=SUM(L671,_xlfn.XLOOKUP(A671,'ESTOQUE SETEMBRO'!A:A,'ESTOQUE SETEMBRO'!F:F,,0))/2*1.1,"IDEAL","OUT"))</f>
        <v>OVER</v>
      </c>
      <c r="N671" t="str">
        <f>IF('ESTOQUE SETEMBRO'!$E671&gt;=0,"setembro","sem abastecimento")</f>
        <v>setembro</v>
      </c>
      <c r="O671" s="15">
        <v>45536</v>
      </c>
    </row>
    <row r="672" spans="1:15">
      <c r="A672" s="5" t="s">
        <v>668</v>
      </c>
      <c r="B672" s="6" t="s">
        <v>1204</v>
      </c>
      <c r="C672" s="1">
        <f t="shared" si="20"/>
        <v>21.63</v>
      </c>
      <c r="D672" s="1">
        <v>39.6</v>
      </c>
      <c r="E672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672" s="1">
        <f t="shared" si="21"/>
        <v>237.6</v>
      </c>
      <c r="G672" s="1">
        <v>4.4000000000000004</v>
      </c>
      <c r="H672">
        <v>4</v>
      </c>
      <c r="I672" t="s">
        <v>1160</v>
      </c>
      <c r="J672" s="1">
        <f>Tabela1[[#This Row],[ESTOQUE_INICIAL]]*Tabela1[[#This Row],[CUSTO_UNITARIO_M-1]]+Tabela1[[#This Row],[ABASTECIMENTO]]*Tabela1[[#This Row],[CUSTO_UNITARIO_M0]]</f>
        <v>966.24</v>
      </c>
      <c r="K672" s="1">
        <f>_xlfn.XLOOKUP(A672,MEDIDAS!A:A,MEDIDAS!B:B,"0",0)*5</f>
        <v>6</v>
      </c>
      <c r="L672" s="1">
        <f>SUM(K672,(_xlfn.XLOOKUP(A672,MEDIDAS!A:A,MEDIDAS!B:B,"0",0)*5))</f>
        <v>12</v>
      </c>
      <c r="M672" s="1" t="str">
        <f>IF(F672&gt;=SUM(L672,_xlfn.XLOOKUP(A672,'ESTOQUE SETEMBRO'!A:A,'ESTOQUE SETEMBRO'!F:F,,0))/2*1.2,"OVER",IF(F672&lt;=SUM(L672,_xlfn.XLOOKUP(A672,'ESTOQUE SETEMBRO'!A:A,'ESTOQUE SETEMBRO'!F:F,,0))/2*1.1,"IDEAL","OUT"))</f>
        <v>OVER</v>
      </c>
      <c r="N672" t="str">
        <f>IF('ESTOQUE SETEMBRO'!$E672&gt;=0,"setembro","sem abastecimento")</f>
        <v>setembro</v>
      </c>
      <c r="O672" s="15">
        <v>45536</v>
      </c>
    </row>
    <row r="673" spans="1:15">
      <c r="A673" s="5" t="s">
        <v>669</v>
      </c>
      <c r="B673" s="6" t="s">
        <v>1205</v>
      </c>
      <c r="C673" s="1">
        <f t="shared" si="20"/>
        <v>21.63</v>
      </c>
      <c r="D673" s="1">
        <v>14.3</v>
      </c>
      <c r="E673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673" s="1">
        <f t="shared" si="21"/>
        <v>85.8</v>
      </c>
      <c r="G673" s="1">
        <v>13.200000000000001</v>
      </c>
      <c r="H673">
        <v>12</v>
      </c>
      <c r="I673" t="s">
        <v>1136</v>
      </c>
      <c r="J673" s="1">
        <f>Tabela1[[#This Row],[ESTOQUE_INICIAL]]*Tabela1[[#This Row],[CUSTO_UNITARIO_M-1]]+Tabela1[[#This Row],[ABASTECIMENTO]]*Tabela1[[#This Row],[CUSTO_UNITARIO_M0]]</f>
        <v>1046.76</v>
      </c>
      <c r="K673" s="1">
        <f>_xlfn.XLOOKUP(A673,MEDIDAS!A:A,MEDIDAS!B:B,"0",0)*5</f>
        <v>2.166666666666667</v>
      </c>
      <c r="L673" s="1">
        <f>SUM(K673,(_xlfn.XLOOKUP(A673,MEDIDAS!A:A,MEDIDAS!B:B,"0",0)*5))</f>
        <v>4.3333333333333339</v>
      </c>
      <c r="M673" s="1" t="str">
        <f>IF(F673&gt;=SUM(L673,_xlfn.XLOOKUP(A673,'ESTOQUE SETEMBRO'!A:A,'ESTOQUE SETEMBRO'!F:F,,0))/2*1.2,"OVER",IF(F673&lt;=SUM(L673,_xlfn.XLOOKUP(A673,'ESTOQUE SETEMBRO'!A:A,'ESTOQUE SETEMBRO'!F:F,,0))/2*1.1,"IDEAL","OUT"))</f>
        <v>OVER</v>
      </c>
      <c r="N673" t="str">
        <f>IF('ESTOQUE SETEMBRO'!$E673&gt;=0,"setembro","sem abastecimento")</f>
        <v>setembro</v>
      </c>
      <c r="O673" s="15">
        <v>45536</v>
      </c>
    </row>
    <row r="674" spans="1:15">
      <c r="A674" s="5" t="s">
        <v>671</v>
      </c>
      <c r="B674" s="6" t="s">
        <v>1205</v>
      </c>
      <c r="C674" s="1">
        <f t="shared" si="20"/>
        <v>21.63</v>
      </c>
      <c r="D674" s="1">
        <v>14.3</v>
      </c>
      <c r="E674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674" s="1">
        <f t="shared" si="21"/>
        <v>85.8</v>
      </c>
      <c r="G674" s="1">
        <v>13.200000000000001</v>
      </c>
      <c r="H674">
        <v>12</v>
      </c>
      <c r="I674" t="s">
        <v>1136</v>
      </c>
      <c r="J674" s="1">
        <f>Tabela1[[#This Row],[ESTOQUE_INICIAL]]*Tabela1[[#This Row],[CUSTO_UNITARIO_M-1]]+Tabela1[[#This Row],[ABASTECIMENTO]]*Tabela1[[#This Row],[CUSTO_UNITARIO_M0]]</f>
        <v>1046.76</v>
      </c>
      <c r="K674" s="1">
        <f>_xlfn.XLOOKUP(A674,MEDIDAS!A:A,MEDIDAS!B:B,"0",0)*5</f>
        <v>2.166666666666667</v>
      </c>
      <c r="L674" s="1">
        <f>SUM(K674,(_xlfn.XLOOKUP(A674,MEDIDAS!A:A,MEDIDAS!B:B,"0",0)*5))</f>
        <v>4.3333333333333339</v>
      </c>
      <c r="M674" s="1" t="str">
        <f>IF(F674&gt;=SUM(L674,_xlfn.XLOOKUP(A674,'ESTOQUE SETEMBRO'!A:A,'ESTOQUE SETEMBRO'!F:F,,0))/2*1.2,"OVER",IF(F674&lt;=SUM(L674,_xlfn.XLOOKUP(A674,'ESTOQUE SETEMBRO'!A:A,'ESTOQUE SETEMBRO'!F:F,,0))/2*1.1,"IDEAL","OUT"))</f>
        <v>OVER</v>
      </c>
      <c r="N674" t="str">
        <f>IF('ESTOQUE SETEMBRO'!$E674&gt;=0,"setembro","sem abastecimento")</f>
        <v>setembro</v>
      </c>
      <c r="O674" s="15">
        <v>45536</v>
      </c>
    </row>
    <row r="675" spans="1:15">
      <c r="A675" s="5" t="s">
        <v>672</v>
      </c>
      <c r="B675" s="6" t="s">
        <v>1205</v>
      </c>
      <c r="C675" s="1">
        <f t="shared" si="20"/>
        <v>21.63</v>
      </c>
      <c r="D675" s="1">
        <v>20.900000000000002</v>
      </c>
      <c r="E675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675" s="1">
        <f t="shared" si="21"/>
        <v>125.40000000000002</v>
      </c>
      <c r="G675" s="1">
        <v>13.200000000000001</v>
      </c>
      <c r="H675">
        <v>12</v>
      </c>
      <c r="I675" t="s">
        <v>1136</v>
      </c>
      <c r="J675" s="1">
        <f>Tabela1[[#This Row],[ESTOQUE_INICIAL]]*Tabela1[[#This Row],[CUSTO_UNITARIO_M-1]]+Tabela1[[#This Row],[ABASTECIMENTO]]*Tabela1[[#This Row],[CUSTO_UNITARIO_M0]]</f>
        <v>1529.8800000000003</v>
      </c>
      <c r="K675" s="1">
        <f>_xlfn.XLOOKUP(A675,MEDIDAS!A:A,MEDIDAS!B:B,"0",0)*5</f>
        <v>3.1666666666666665</v>
      </c>
      <c r="L675" s="1">
        <f>SUM(K675,(_xlfn.XLOOKUP(A675,MEDIDAS!A:A,MEDIDAS!B:B,"0",0)*5))</f>
        <v>6.333333333333333</v>
      </c>
      <c r="M675" s="1" t="str">
        <f>IF(F675&gt;=SUM(L675,_xlfn.XLOOKUP(A675,'ESTOQUE SETEMBRO'!A:A,'ESTOQUE SETEMBRO'!F:F,,0))/2*1.2,"OVER",IF(F675&lt;=SUM(L675,_xlfn.XLOOKUP(A675,'ESTOQUE SETEMBRO'!A:A,'ESTOQUE SETEMBRO'!F:F,,0))/2*1.1,"IDEAL","OUT"))</f>
        <v>OVER</v>
      </c>
      <c r="N675" t="str">
        <f>IF('ESTOQUE SETEMBRO'!$E675&gt;=0,"setembro","sem abastecimento")</f>
        <v>setembro</v>
      </c>
      <c r="O675" s="15">
        <v>45536</v>
      </c>
    </row>
    <row r="676" spans="1:15">
      <c r="A676" s="5" t="s">
        <v>673</v>
      </c>
      <c r="B676" s="6" t="s">
        <v>1205</v>
      </c>
      <c r="C676" s="1">
        <f t="shared" si="20"/>
        <v>21.63</v>
      </c>
      <c r="D676" s="1">
        <v>17.600000000000001</v>
      </c>
      <c r="E676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676" s="1">
        <f t="shared" si="21"/>
        <v>105.6</v>
      </c>
      <c r="G676" s="1">
        <v>13.200000000000001</v>
      </c>
      <c r="H676">
        <v>12</v>
      </c>
      <c r="I676" t="s">
        <v>1136</v>
      </c>
      <c r="J676" s="1">
        <f>Tabela1[[#This Row],[ESTOQUE_INICIAL]]*Tabela1[[#This Row],[CUSTO_UNITARIO_M-1]]+Tabela1[[#This Row],[ABASTECIMENTO]]*Tabela1[[#This Row],[CUSTO_UNITARIO_M0]]</f>
        <v>1288.3200000000002</v>
      </c>
      <c r="K676" s="1">
        <f>_xlfn.XLOOKUP(A676,MEDIDAS!A:A,MEDIDAS!B:B,"0",0)*5</f>
        <v>2.6666666666666665</v>
      </c>
      <c r="L676" s="1">
        <f>SUM(K676,(_xlfn.XLOOKUP(A676,MEDIDAS!A:A,MEDIDAS!B:B,"0",0)*5))</f>
        <v>5.333333333333333</v>
      </c>
      <c r="M676" s="1" t="str">
        <f>IF(F676&gt;=SUM(L676,_xlfn.XLOOKUP(A676,'ESTOQUE SETEMBRO'!A:A,'ESTOQUE SETEMBRO'!F:F,,0))/2*1.2,"OVER",IF(F676&lt;=SUM(L676,_xlfn.XLOOKUP(A676,'ESTOQUE SETEMBRO'!A:A,'ESTOQUE SETEMBRO'!F:F,,0))/2*1.1,"IDEAL","OUT"))</f>
        <v>OVER</v>
      </c>
      <c r="N676" t="str">
        <f>IF('ESTOQUE SETEMBRO'!$E676&gt;=0,"setembro","sem abastecimento")</f>
        <v>setembro</v>
      </c>
      <c r="O676" s="15">
        <v>45536</v>
      </c>
    </row>
    <row r="677" spans="1:15">
      <c r="A677" s="5" t="s">
        <v>674</v>
      </c>
      <c r="B677" s="6" t="s">
        <v>1205</v>
      </c>
      <c r="C677" s="1">
        <f t="shared" si="20"/>
        <v>21.63</v>
      </c>
      <c r="D677" s="1">
        <v>25.3</v>
      </c>
      <c r="E677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677" s="1">
        <f t="shared" si="21"/>
        <v>151.80000000000001</v>
      </c>
      <c r="G677" s="1">
        <v>13.200000000000001</v>
      </c>
      <c r="H677">
        <v>12</v>
      </c>
      <c r="I677" t="s">
        <v>1136</v>
      </c>
      <c r="J677" s="1">
        <f>Tabela1[[#This Row],[ESTOQUE_INICIAL]]*Tabela1[[#This Row],[CUSTO_UNITARIO_M-1]]+Tabela1[[#This Row],[ABASTECIMENTO]]*Tabela1[[#This Row],[CUSTO_UNITARIO_M0]]</f>
        <v>1851.96</v>
      </c>
      <c r="K677" s="1">
        <f>_xlfn.XLOOKUP(A677,MEDIDAS!A:A,MEDIDAS!B:B,"0",0)*5</f>
        <v>3.8333333333333335</v>
      </c>
      <c r="L677" s="1">
        <f>SUM(K677,(_xlfn.XLOOKUP(A677,MEDIDAS!A:A,MEDIDAS!B:B,"0",0)*5))</f>
        <v>7.666666666666667</v>
      </c>
      <c r="M677" s="1" t="str">
        <f>IF(F677&gt;=SUM(L677,_xlfn.XLOOKUP(A677,'ESTOQUE SETEMBRO'!A:A,'ESTOQUE SETEMBRO'!F:F,,0))/2*1.2,"OVER",IF(F677&lt;=SUM(L677,_xlfn.XLOOKUP(A677,'ESTOQUE SETEMBRO'!A:A,'ESTOQUE SETEMBRO'!F:F,,0))/2*1.1,"IDEAL","OUT"))</f>
        <v>OVER</v>
      </c>
      <c r="N677" t="str">
        <f>IF('ESTOQUE SETEMBRO'!$E677&gt;=0,"setembro","sem abastecimento")</f>
        <v>setembro</v>
      </c>
      <c r="O677" s="15">
        <v>45536</v>
      </c>
    </row>
    <row r="678" spans="1:15">
      <c r="A678" s="5" t="s">
        <v>747</v>
      </c>
      <c r="B678" s="6" t="s">
        <v>1205</v>
      </c>
      <c r="C678" s="1">
        <f t="shared" si="20"/>
        <v>21.63</v>
      </c>
      <c r="D678" s="1">
        <v>0</v>
      </c>
      <c r="E67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678" s="1">
        <f t="shared" si="21"/>
        <v>150</v>
      </c>
      <c r="G678" s="1">
        <v>13.200000000000001</v>
      </c>
      <c r="H678">
        <v>12</v>
      </c>
      <c r="I678" t="s">
        <v>1136</v>
      </c>
      <c r="J678" s="1">
        <f>Tabela1[[#This Row],[ESTOQUE_INICIAL]]*Tabela1[[#This Row],[CUSTO_UNITARIO_M-1]]+Tabela1[[#This Row],[ABASTECIMENTO]]*Tabela1[[#This Row],[CUSTO_UNITARIO_M0]]</f>
        <v>1800</v>
      </c>
      <c r="K678" s="1">
        <f>_xlfn.XLOOKUP(A678,MEDIDAS!A:A,MEDIDAS!B:B,"0",0)*5</f>
        <v>0</v>
      </c>
      <c r="L678" s="1">
        <f>SUM(K678,(_xlfn.XLOOKUP(A678,MEDIDAS!A:A,MEDIDAS!B:B,"0",0)*5))</f>
        <v>0</v>
      </c>
      <c r="M678" s="1" t="str">
        <f>IF(F678&gt;=SUM(L678,_xlfn.XLOOKUP(A678,'ESTOQUE SETEMBRO'!A:A,'ESTOQUE SETEMBRO'!F:F,,0))/2*1.2,"OVER",IF(F678&lt;=SUM(L678,_xlfn.XLOOKUP(A678,'ESTOQUE SETEMBRO'!A:A,'ESTOQUE SETEMBRO'!F:F,,0))/2*1.1,"IDEAL","OUT"))</f>
        <v>OVER</v>
      </c>
      <c r="N678" t="str">
        <f>IF('ESTOQUE SETEMBRO'!$E678&gt;=0,"setembro","sem abastecimento")</f>
        <v>setembro</v>
      </c>
      <c r="O678" s="15">
        <v>45536</v>
      </c>
    </row>
    <row r="679" spans="1:15">
      <c r="A679" s="5" t="s">
        <v>675</v>
      </c>
      <c r="B679" s="6" t="s">
        <v>1205</v>
      </c>
      <c r="C679" s="1">
        <f t="shared" si="20"/>
        <v>21.63</v>
      </c>
      <c r="D679" s="1">
        <v>12.100000000000001</v>
      </c>
      <c r="E679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679" s="1">
        <f t="shared" si="21"/>
        <v>72.600000000000009</v>
      </c>
      <c r="G679" s="1">
        <v>13.200000000000001</v>
      </c>
      <c r="H679">
        <v>12</v>
      </c>
      <c r="I679" t="s">
        <v>1136</v>
      </c>
      <c r="J679" s="1">
        <f>Tabela1[[#This Row],[ESTOQUE_INICIAL]]*Tabela1[[#This Row],[CUSTO_UNITARIO_M-1]]+Tabela1[[#This Row],[ABASTECIMENTO]]*Tabela1[[#This Row],[CUSTO_UNITARIO_M0]]</f>
        <v>885.72000000000014</v>
      </c>
      <c r="K679" s="1">
        <f>_xlfn.XLOOKUP(A679,MEDIDAS!A:A,MEDIDAS!B:B,"0",0)*5</f>
        <v>1.8333333333333333</v>
      </c>
      <c r="L679" s="1">
        <f>SUM(K679,(_xlfn.XLOOKUP(A679,MEDIDAS!A:A,MEDIDAS!B:B,"0",0)*5))</f>
        <v>3.6666666666666665</v>
      </c>
      <c r="M679" s="1" t="str">
        <f>IF(F679&gt;=SUM(L679,_xlfn.XLOOKUP(A679,'ESTOQUE SETEMBRO'!A:A,'ESTOQUE SETEMBRO'!F:F,,0))/2*1.2,"OVER",IF(F679&lt;=SUM(L679,_xlfn.XLOOKUP(A679,'ESTOQUE SETEMBRO'!A:A,'ESTOQUE SETEMBRO'!F:F,,0))/2*1.1,"IDEAL","OUT"))</f>
        <v>OVER</v>
      </c>
      <c r="N679" t="str">
        <f>IF('ESTOQUE SETEMBRO'!$E679&gt;=0,"setembro","sem abastecimento")</f>
        <v>setembro</v>
      </c>
      <c r="O679" s="15">
        <v>45536</v>
      </c>
    </row>
    <row r="680" spans="1:15">
      <c r="A680" s="5" t="s">
        <v>676</v>
      </c>
      <c r="B680" s="6" t="s">
        <v>1205</v>
      </c>
      <c r="C680" s="1">
        <f t="shared" si="20"/>
        <v>21.63</v>
      </c>
      <c r="D680" s="1">
        <v>58.300000000000004</v>
      </c>
      <c r="E680" s="1">
        <f>IF(Tabela1[[#This Row],[ESTOQUE_INICIAL]]&gt;=150,Tabela1[[#This Row],[ESTOQUE_INICIAL]]*0,IF(Tabela1[[#This Row],[ESTOQUE_INICIAL]]=0,SUM(Tabela1[[#This Row],[ESTOQUE_INICIAL]],150),Tabela1[[#This Row],[ESTOQUE_INICIAL]]*5))</f>
        <v>291.5</v>
      </c>
      <c r="F680" s="1">
        <f t="shared" si="21"/>
        <v>349.8</v>
      </c>
      <c r="G680" s="1">
        <v>13.200000000000001</v>
      </c>
      <c r="H680">
        <v>12</v>
      </c>
      <c r="I680" t="s">
        <v>1136</v>
      </c>
      <c r="J680" s="1">
        <f>Tabela1[[#This Row],[ESTOQUE_INICIAL]]*Tabela1[[#This Row],[CUSTO_UNITARIO_M-1]]+Tabela1[[#This Row],[ABASTECIMENTO]]*Tabela1[[#This Row],[CUSTO_UNITARIO_M0]]</f>
        <v>4267.5600000000004</v>
      </c>
      <c r="K680" s="1">
        <f>_xlfn.XLOOKUP(A680,MEDIDAS!A:A,MEDIDAS!B:B,"0",0)*5</f>
        <v>8.8333333333333321</v>
      </c>
      <c r="L680" s="1">
        <f>SUM(K680,(_xlfn.XLOOKUP(A680,MEDIDAS!A:A,MEDIDAS!B:B,"0",0)*5))</f>
        <v>17.666666666666664</v>
      </c>
      <c r="M680" s="1" t="str">
        <f>IF(F680&gt;=SUM(L680,_xlfn.XLOOKUP(A680,'ESTOQUE SETEMBRO'!A:A,'ESTOQUE SETEMBRO'!F:F,,0))/2*1.2,"OVER",IF(F680&lt;=SUM(L680,_xlfn.XLOOKUP(A680,'ESTOQUE SETEMBRO'!A:A,'ESTOQUE SETEMBRO'!F:F,,0))/2*1.1,"IDEAL","OUT"))</f>
        <v>OVER</v>
      </c>
      <c r="N680" t="str">
        <f>IF('ESTOQUE SETEMBRO'!$E680&gt;=0,"setembro","sem abastecimento")</f>
        <v>setembro</v>
      </c>
      <c r="O680" s="15">
        <v>45536</v>
      </c>
    </row>
    <row r="681" spans="1:15">
      <c r="A681" s="5" t="s">
        <v>677</v>
      </c>
      <c r="B681" s="6" t="s">
        <v>1205</v>
      </c>
      <c r="C681" s="1">
        <f t="shared" si="20"/>
        <v>21.63</v>
      </c>
      <c r="D681" s="1">
        <v>15.400000000000002</v>
      </c>
      <c r="E681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681" s="1">
        <f t="shared" si="21"/>
        <v>92.40000000000002</v>
      </c>
      <c r="G681" s="1">
        <v>13.200000000000001</v>
      </c>
      <c r="H681">
        <v>12</v>
      </c>
      <c r="I681" t="s">
        <v>1136</v>
      </c>
      <c r="J681" s="1">
        <f>Tabela1[[#This Row],[ESTOQUE_INICIAL]]*Tabela1[[#This Row],[CUSTO_UNITARIO_M-1]]+Tabela1[[#This Row],[ABASTECIMENTO]]*Tabela1[[#This Row],[CUSTO_UNITARIO_M0]]</f>
        <v>1127.2800000000002</v>
      </c>
      <c r="K681" s="1">
        <f>_xlfn.XLOOKUP(A681,MEDIDAS!A:A,MEDIDAS!B:B,"0",0)*5</f>
        <v>2.3333333333333335</v>
      </c>
      <c r="L681" s="1">
        <f>SUM(K681,(_xlfn.XLOOKUP(A681,MEDIDAS!A:A,MEDIDAS!B:B,"0",0)*5))</f>
        <v>4.666666666666667</v>
      </c>
      <c r="M681" s="1" t="str">
        <f>IF(F681&gt;=SUM(L681,_xlfn.XLOOKUP(A681,'ESTOQUE SETEMBRO'!A:A,'ESTOQUE SETEMBRO'!F:F,,0))/2*1.2,"OVER",IF(F681&lt;=SUM(L681,_xlfn.XLOOKUP(A681,'ESTOQUE SETEMBRO'!A:A,'ESTOQUE SETEMBRO'!F:F,,0))/2*1.1,"IDEAL","OUT"))</f>
        <v>OVER</v>
      </c>
      <c r="N681" t="str">
        <f>IF('ESTOQUE SETEMBRO'!$E681&gt;=0,"setembro","sem abastecimento")</f>
        <v>setembro</v>
      </c>
      <c r="O681" s="15">
        <v>45536</v>
      </c>
    </row>
    <row r="682" spans="1:15">
      <c r="A682" s="5" t="s">
        <v>678</v>
      </c>
      <c r="B682" s="6" t="s">
        <v>1205</v>
      </c>
      <c r="C682" s="1">
        <f t="shared" si="20"/>
        <v>21.63</v>
      </c>
      <c r="D682" s="1">
        <v>42.900000000000006</v>
      </c>
      <c r="E682" s="1">
        <f>IF(Tabela1[[#This Row],[ESTOQUE_INICIAL]]&gt;=150,Tabela1[[#This Row],[ESTOQUE_INICIAL]]*0,IF(Tabela1[[#This Row],[ESTOQUE_INICIAL]]=0,SUM(Tabela1[[#This Row],[ESTOQUE_INICIAL]],150),Tabela1[[#This Row],[ESTOQUE_INICIAL]]*5))</f>
        <v>214.50000000000003</v>
      </c>
      <c r="F682" s="1">
        <f t="shared" si="21"/>
        <v>257.40000000000003</v>
      </c>
      <c r="G682" s="1">
        <v>13.200000000000001</v>
      </c>
      <c r="H682">
        <v>12</v>
      </c>
      <c r="I682" t="s">
        <v>1136</v>
      </c>
      <c r="J682" s="1">
        <f>Tabela1[[#This Row],[ESTOQUE_INICIAL]]*Tabela1[[#This Row],[CUSTO_UNITARIO_M-1]]+Tabela1[[#This Row],[ABASTECIMENTO]]*Tabela1[[#This Row],[CUSTO_UNITARIO_M0]]</f>
        <v>3140.2800000000007</v>
      </c>
      <c r="K682" s="1">
        <f>_xlfn.XLOOKUP(A682,MEDIDAS!A:A,MEDIDAS!B:B,"0",0)*5</f>
        <v>6.5</v>
      </c>
      <c r="L682" s="1">
        <f>SUM(K682,(_xlfn.XLOOKUP(A682,MEDIDAS!A:A,MEDIDAS!B:B,"0",0)*5))</f>
        <v>13</v>
      </c>
      <c r="M682" s="1" t="str">
        <f>IF(F682&gt;=SUM(L682,_xlfn.XLOOKUP(A682,'ESTOQUE SETEMBRO'!A:A,'ESTOQUE SETEMBRO'!F:F,,0))/2*1.2,"OVER",IF(F682&lt;=SUM(L682,_xlfn.XLOOKUP(A682,'ESTOQUE SETEMBRO'!A:A,'ESTOQUE SETEMBRO'!F:F,,0))/2*1.1,"IDEAL","OUT"))</f>
        <v>OVER</v>
      </c>
      <c r="N682" t="str">
        <f>IF('ESTOQUE SETEMBRO'!$E682&gt;=0,"setembro","sem abastecimento")</f>
        <v>setembro</v>
      </c>
      <c r="O682" s="15">
        <v>45536</v>
      </c>
    </row>
    <row r="683" spans="1:15">
      <c r="A683" s="5" t="s">
        <v>679</v>
      </c>
      <c r="B683" s="6" t="s">
        <v>1206</v>
      </c>
      <c r="C683" s="1">
        <f t="shared" si="20"/>
        <v>21.63</v>
      </c>
      <c r="D683" s="1">
        <v>40.700000000000003</v>
      </c>
      <c r="E683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683" s="1">
        <f t="shared" si="21"/>
        <v>244.2</v>
      </c>
      <c r="G683" s="1">
        <v>66</v>
      </c>
      <c r="H683">
        <v>60</v>
      </c>
      <c r="I683" t="s">
        <v>1128</v>
      </c>
      <c r="J683" s="1">
        <f>Tabela1[[#This Row],[ESTOQUE_INICIAL]]*Tabela1[[#This Row],[CUSTO_UNITARIO_M-1]]+Tabela1[[#This Row],[ABASTECIMENTO]]*Tabela1[[#This Row],[CUSTO_UNITARIO_M0]]</f>
        <v>14896.2</v>
      </c>
      <c r="K683" s="1">
        <f>_xlfn.XLOOKUP(A683,MEDIDAS!A:A,MEDIDAS!B:B,"0",0)*5</f>
        <v>6.166666666666667</v>
      </c>
      <c r="L683" s="1">
        <f>SUM(K683,(_xlfn.XLOOKUP(A683,MEDIDAS!A:A,MEDIDAS!B:B,"0",0)*5))</f>
        <v>12.333333333333334</v>
      </c>
      <c r="M683" s="1" t="str">
        <f>IF(F683&gt;=SUM(L683,_xlfn.XLOOKUP(A683,'ESTOQUE SETEMBRO'!A:A,'ESTOQUE SETEMBRO'!F:F,,0))/2*1.2,"OVER",IF(F683&lt;=SUM(L683,_xlfn.XLOOKUP(A683,'ESTOQUE SETEMBRO'!A:A,'ESTOQUE SETEMBRO'!F:F,,0))/2*1.1,"IDEAL","OUT"))</f>
        <v>OVER</v>
      </c>
      <c r="N683" t="str">
        <f>IF('ESTOQUE SETEMBRO'!$E683&gt;=0,"setembro","sem abastecimento")</f>
        <v>setembro</v>
      </c>
      <c r="O683" s="15">
        <v>45536</v>
      </c>
    </row>
    <row r="684" spans="1:15">
      <c r="A684" s="5" t="s">
        <v>680</v>
      </c>
      <c r="B684" s="6" t="s">
        <v>1206</v>
      </c>
      <c r="C684" s="1">
        <f t="shared" si="20"/>
        <v>21.63</v>
      </c>
      <c r="D684" s="1">
        <v>13.200000000000001</v>
      </c>
      <c r="E684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684" s="1">
        <f t="shared" si="21"/>
        <v>79.2</v>
      </c>
      <c r="G684" s="1">
        <v>66</v>
      </c>
      <c r="H684">
        <v>60</v>
      </c>
      <c r="I684" t="s">
        <v>1128</v>
      </c>
      <c r="J684" s="1">
        <f>Tabela1[[#This Row],[ESTOQUE_INICIAL]]*Tabela1[[#This Row],[CUSTO_UNITARIO_M-1]]+Tabela1[[#This Row],[ABASTECIMENTO]]*Tabela1[[#This Row],[CUSTO_UNITARIO_M0]]</f>
        <v>4831.2</v>
      </c>
      <c r="K684" s="1">
        <f>_xlfn.XLOOKUP(A684,MEDIDAS!A:A,MEDIDAS!B:B,"0",0)*5</f>
        <v>2</v>
      </c>
      <c r="L684" s="1">
        <f>SUM(K684,(_xlfn.XLOOKUP(A684,MEDIDAS!A:A,MEDIDAS!B:B,"0",0)*5))</f>
        <v>4</v>
      </c>
      <c r="M684" s="1" t="str">
        <f>IF(F684&gt;=SUM(L684,_xlfn.XLOOKUP(A684,'ESTOQUE SETEMBRO'!A:A,'ESTOQUE SETEMBRO'!F:F,,0))/2*1.2,"OVER",IF(F684&lt;=SUM(L684,_xlfn.XLOOKUP(A684,'ESTOQUE SETEMBRO'!A:A,'ESTOQUE SETEMBRO'!F:F,,0))/2*1.1,"IDEAL","OUT"))</f>
        <v>OVER</v>
      </c>
      <c r="N684" t="str">
        <f>IF('ESTOQUE SETEMBRO'!$E684&gt;=0,"setembro","sem abastecimento")</f>
        <v>setembro</v>
      </c>
      <c r="O684" s="15">
        <v>45536</v>
      </c>
    </row>
    <row r="685" spans="1:15">
      <c r="A685" s="5" t="s">
        <v>682</v>
      </c>
      <c r="B685" s="6" t="s">
        <v>1206</v>
      </c>
      <c r="C685" s="1">
        <f t="shared" si="20"/>
        <v>21.63</v>
      </c>
      <c r="D685" s="1">
        <v>31.900000000000002</v>
      </c>
      <c r="E685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685" s="1">
        <f t="shared" si="21"/>
        <v>191.4</v>
      </c>
      <c r="G685" s="1">
        <v>66</v>
      </c>
      <c r="H685">
        <v>60</v>
      </c>
      <c r="I685" t="s">
        <v>1128</v>
      </c>
      <c r="J685" s="1">
        <f>Tabela1[[#This Row],[ESTOQUE_INICIAL]]*Tabela1[[#This Row],[CUSTO_UNITARIO_M-1]]+Tabela1[[#This Row],[ABASTECIMENTO]]*Tabela1[[#This Row],[CUSTO_UNITARIO_M0]]</f>
        <v>11675.4</v>
      </c>
      <c r="K685" s="1">
        <f>_xlfn.XLOOKUP(A685,MEDIDAS!A:A,MEDIDAS!B:B,"0",0)*5</f>
        <v>4.833333333333333</v>
      </c>
      <c r="L685" s="1">
        <f>SUM(K685,(_xlfn.XLOOKUP(A685,MEDIDAS!A:A,MEDIDAS!B:B,"0",0)*5))</f>
        <v>9.6666666666666661</v>
      </c>
      <c r="M685" s="1" t="str">
        <f>IF(F685&gt;=SUM(L685,_xlfn.XLOOKUP(A685,'ESTOQUE SETEMBRO'!A:A,'ESTOQUE SETEMBRO'!F:F,,0))/2*1.2,"OVER",IF(F685&lt;=SUM(L685,_xlfn.XLOOKUP(A685,'ESTOQUE SETEMBRO'!A:A,'ESTOQUE SETEMBRO'!F:F,,0))/2*1.1,"IDEAL","OUT"))</f>
        <v>OVER</v>
      </c>
      <c r="N685" t="str">
        <f>IF('ESTOQUE SETEMBRO'!$E685&gt;=0,"setembro","sem abastecimento")</f>
        <v>setembro</v>
      </c>
      <c r="O685" s="15">
        <v>45536</v>
      </c>
    </row>
    <row r="686" spans="1:15">
      <c r="A686" s="5" t="s">
        <v>683</v>
      </c>
      <c r="B686" s="6" t="s">
        <v>1206</v>
      </c>
      <c r="C686" s="1">
        <f t="shared" si="20"/>
        <v>21.63</v>
      </c>
      <c r="D686" s="1">
        <v>45.1</v>
      </c>
      <c r="E686" s="1">
        <f>IF(Tabela1[[#This Row],[ESTOQUE_INICIAL]]&gt;=150,Tabela1[[#This Row],[ESTOQUE_INICIAL]]*0,IF(Tabela1[[#This Row],[ESTOQUE_INICIAL]]=0,SUM(Tabela1[[#This Row],[ESTOQUE_INICIAL]],150),Tabela1[[#This Row],[ESTOQUE_INICIAL]]*5))</f>
        <v>225.5</v>
      </c>
      <c r="F686" s="1">
        <f t="shared" si="21"/>
        <v>270.60000000000002</v>
      </c>
      <c r="G686" s="1">
        <v>66</v>
      </c>
      <c r="H686">
        <v>60</v>
      </c>
      <c r="I686" t="s">
        <v>1128</v>
      </c>
      <c r="J686" s="1">
        <f>Tabela1[[#This Row],[ESTOQUE_INICIAL]]*Tabela1[[#This Row],[CUSTO_UNITARIO_M-1]]+Tabela1[[#This Row],[ABASTECIMENTO]]*Tabela1[[#This Row],[CUSTO_UNITARIO_M0]]</f>
        <v>16506.599999999999</v>
      </c>
      <c r="K686" s="1">
        <f>_xlfn.XLOOKUP(A686,MEDIDAS!A:A,MEDIDAS!B:B,"0",0)*5</f>
        <v>6.8333333333333339</v>
      </c>
      <c r="L686" s="1">
        <f>SUM(K686,(_xlfn.XLOOKUP(A686,MEDIDAS!A:A,MEDIDAS!B:B,"0",0)*5))</f>
        <v>13.666666666666668</v>
      </c>
      <c r="M686" s="1" t="str">
        <f>IF(F686&gt;=SUM(L686,_xlfn.XLOOKUP(A686,'ESTOQUE SETEMBRO'!A:A,'ESTOQUE SETEMBRO'!F:F,,0))/2*1.2,"OVER",IF(F686&lt;=SUM(L686,_xlfn.XLOOKUP(A686,'ESTOQUE SETEMBRO'!A:A,'ESTOQUE SETEMBRO'!F:F,,0))/2*1.1,"IDEAL","OUT"))</f>
        <v>OVER</v>
      </c>
      <c r="N686" t="str">
        <f>IF('ESTOQUE SETEMBRO'!$E686&gt;=0,"setembro","sem abastecimento")</f>
        <v>setembro</v>
      </c>
      <c r="O686" s="15">
        <v>45536</v>
      </c>
    </row>
    <row r="687" spans="1:15">
      <c r="A687" s="5" t="s">
        <v>684</v>
      </c>
      <c r="B687" s="6" t="s">
        <v>1206</v>
      </c>
      <c r="C687" s="1">
        <f t="shared" si="20"/>
        <v>21.63</v>
      </c>
      <c r="D687" s="1">
        <v>8.8000000000000007</v>
      </c>
      <c r="E687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687" s="1">
        <f t="shared" si="21"/>
        <v>52.8</v>
      </c>
      <c r="G687" s="1">
        <v>66</v>
      </c>
      <c r="H687">
        <v>60</v>
      </c>
      <c r="I687" t="s">
        <v>1128</v>
      </c>
      <c r="J687" s="1">
        <f>Tabela1[[#This Row],[ESTOQUE_INICIAL]]*Tabela1[[#This Row],[CUSTO_UNITARIO_M-1]]+Tabela1[[#This Row],[ABASTECIMENTO]]*Tabela1[[#This Row],[CUSTO_UNITARIO_M0]]</f>
        <v>3220.8</v>
      </c>
      <c r="K687" s="1">
        <f>_xlfn.XLOOKUP(A687,MEDIDAS!A:A,MEDIDAS!B:B,"0",0)*5</f>
        <v>1.3333333333333333</v>
      </c>
      <c r="L687" s="1">
        <f>SUM(K687,(_xlfn.XLOOKUP(A687,MEDIDAS!A:A,MEDIDAS!B:B,"0",0)*5))</f>
        <v>2.6666666666666665</v>
      </c>
      <c r="M687" s="1" t="str">
        <f>IF(F687&gt;=SUM(L687,_xlfn.XLOOKUP(A687,'ESTOQUE SETEMBRO'!A:A,'ESTOQUE SETEMBRO'!F:F,,0))/2*1.2,"OVER",IF(F687&lt;=SUM(L687,_xlfn.XLOOKUP(A687,'ESTOQUE SETEMBRO'!A:A,'ESTOQUE SETEMBRO'!F:F,,0))/2*1.1,"IDEAL","OUT"))</f>
        <v>OVER</v>
      </c>
      <c r="N687" t="str">
        <f>IF('ESTOQUE SETEMBRO'!$E687&gt;=0,"setembro","sem abastecimento")</f>
        <v>setembro</v>
      </c>
      <c r="O687" s="15">
        <v>45536</v>
      </c>
    </row>
    <row r="688" spans="1:15">
      <c r="A688" s="5" t="s">
        <v>758</v>
      </c>
      <c r="B688" s="6" t="s">
        <v>1206</v>
      </c>
      <c r="C688" s="1">
        <f t="shared" si="20"/>
        <v>21.63</v>
      </c>
      <c r="D688" s="1">
        <v>0</v>
      </c>
      <c r="E68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688" s="1">
        <f t="shared" si="21"/>
        <v>150</v>
      </c>
      <c r="G688" s="1">
        <v>66</v>
      </c>
      <c r="H688">
        <v>60</v>
      </c>
      <c r="I688" t="s">
        <v>1128</v>
      </c>
      <c r="J688" s="1">
        <f>Tabela1[[#This Row],[ESTOQUE_INICIAL]]*Tabela1[[#This Row],[CUSTO_UNITARIO_M-1]]+Tabela1[[#This Row],[ABASTECIMENTO]]*Tabela1[[#This Row],[CUSTO_UNITARIO_M0]]</f>
        <v>9000</v>
      </c>
      <c r="K688" s="1">
        <f>_xlfn.XLOOKUP(A688,MEDIDAS!A:A,MEDIDAS!B:B,"0",0)*5</f>
        <v>0</v>
      </c>
      <c r="L688" s="1">
        <f>SUM(K688,(_xlfn.XLOOKUP(A688,MEDIDAS!A:A,MEDIDAS!B:B,"0",0)*5))</f>
        <v>0</v>
      </c>
      <c r="M688" s="1" t="str">
        <f>IF(F688&gt;=SUM(L688,_xlfn.XLOOKUP(A688,'ESTOQUE SETEMBRO'!A:A,'ESTOQUE SETEMBRO'!F:F,,0))/2*1.2,"OVER",IF(F688&lt;=SUM(L688,_xlfn.XLOOKUP(A688,'ESTOQUE SETEMBRO'!A:A,'ESTOQUE SETEMBRO'!F:F,,0))/2*1.1,"IDEAL","OUT"))</f>
        <v>OVER</v>
      </c>
      <c r="N688" t="str">
        <f>IF('ESTOQUE SETEMBRO'!$E688&gt;=0,"setembro","sem abastecimento")</f>
        <v>setembro</v>
      </c>
      <c r="O688" s="15">
        <v>45536</v>
      </c>
    </row>
    <row r="689" spans="1:15">
      <c r="A689" s="5" t="s">
        <v>685</v>
      </c>
      <c r="B689" s="6" t="s">
        <v>1206</v>
      </c>
      <c r="C689" s="1">
        <f t="shared" si="20"/>
        <v>21.63</v>
      </c>
      <c r="D689" s="1">
        <v>27.500000000000004</v>
      </c>
      <c r="E689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689" s="1">
        <f t="shared" si="21"/>
        <v>165.00000000000003</v>
      </c>
      <c r="G689" s="1">
        <v>66</v>
      </c>
      <c r="H689">
        <v>60</v>
      </c>
      <c r="I689" t="s">
        <v>1128</v>
      </c>
      <c r="J689" s="1">
        <f>Tabela1[[#This Row],[ESTOQUE_INICIAL]]*Tabela1[[#This Row],[CUSTO_UNITARIO_M-1]]+Tabela1[[#This Row],[ABASTECIMENTO]]*Tabela1[[#This Row],[CUSTO_UNITARIO_M0]]</f>
        <v>10065.000000000002</v>
      </c>
      <c r="K689" s="1">
        <f>_xlfn.XLOOKUP(A689,MEDIDAS!A:A,MEDIDAS!B:B,"0",0)*5</f>
        <v>4.166666666666667</v>
      </c>
      <c r="L689" s="1">
        <f>SUM(K689,(_xlfn.XLOOKUP(A689,MEDIDAS!A:A,MEDIDAS!B:B,"0",0)*5))</f>
        <v>8.3333333333333339</v>
      </c>
      <c r="M689" s="1" t="str">
        <f>IF(F689&gt;=SUM(L689,_xlfn.XLOOKUP(A689,'ESTOQUE SETEMBRO'!A:A,'ESTOQUE SETEMBRO'!F:F,,0))/2*1.2,"OVER",IF(F689&lt;=SUM(L689,_xlfn.XLOOKUP(A689,'ESTOQUE SETEMBRO'!A:A,'ESTOQUE SETEMBRO'!F:F,,0))/2*1.1,"IDEAL","OUT"))</f>
        <v>OVER</v>
      </c>
      <c r="N689" t="str">
        <f>IF('ESTOQUE SETEMBRO'!$E689&gt;=0,"setembro","sem abastecimento")</f>
        <v>setembro</v>
      </c>
      <c r="O689" s="15">
        <v>45536</v>
      </c>
    </row>
    <row r="690" spans="1:15">
      <c r="A690" s="5" t="s">
        <v>686</v>
      </c>
      <c r="B690" s="6" t="s">
        <v>1206</v>
      </c>
      <c r="C690" s="1">
        <f t="shared" si="20"/>
        <v>21.63</v>
      </c>
      <c r="D690" s="1">
        <v>46.2</v>
      </c>
      <c r="E690" s="1">
        <f>IF(Tabela1[[#This Row],[ESTOQUE_INICIAL]]&gt;=150,Tabela1[[#This Row],[ESTOQUE_INICIAL]]*0,IF(Tabela1[[#This Row],[ESTOQUE_INICIAL]]=0,SUM(Tabela1[[#This Row],[ESTOQUE_INICIAL]],150),Tabela1[[#This Row],[ESTOQUE_INICIAL]]*5))</f>
        <v>231</v>
      </c>
      <c r="F690" s="1">
        <f t="shared" si="21"/>
        <v>277.2</v>
      </c>
      <c r="G690" s="1">
        <v>66</v>
      </c>
      <c r="H690">
        <v>60</v>
      </c>
      <c r="I690" t="s">
        <v>1128</v>
      </c>
      <c r="J690" s="1">
        <f>Tabela1[[#This Row],[ESTOQUE_INICIAL]]*Tabela1[[#This Row],[CUSTO_UNITARIO_M-1]]+Tabela1[[#This Row],[ABASTECIMENTO]]*Tabela1[[#This Row],[CUSTO_UNITARIO_M0]]</f>
        <v>16909.2</v>
      </c>
      <c r="K690" s="1">
        <f>_xlfn.XLOOKUP(A690,MEDIDAS!A:A,MEDIDAS!B:B,"0",0)*5</f>
        <v>7</v>
      </c>
      <c r="L690" s="1">
        <f>SUM(K690,(_xlfn.XLOOKUP(A690,MEDIDAS!A:A,MEDIDAS!B:B,"0",0)*5))</f>
        <v>14</v>
      </c>
      <c r="M690" s="1" t="str">
        <f>IF(F690&gt;=SUM(L690,_xlfn.XLOOKUP(A690,'ESTOQUE SETEMBRO'!A:A,'ESTOQUE SETEMBRO'!F:F,,0))/2*1.2,"OVER",IF(F690&lt;=SUM(L690,_xlfn.XLOOKUP(A690,'ESTOQUE SETEMBRO'!A:A,'ESTOQUE SETEMBRO'!F:F,,0))/2*1.1,"IDEAL","OUT"))</f>
        <v>OVER</v>
      </c>
      <c r="N690" t="str">
        <f>IF('ESTOQUE SETEMBRO'!$E690&gt;=0,"setembro","sem abastecimento")</f>
        <v>setembro</v>
      </c>
      <c r="O690" s="15">
        <v>45536</v>
      </c>
    </row>
    <row r="691" spans="1:15">
      <c r="A691" s="5" t="s">
        <v>687</v>
      </c>
      <c r="B691" s="6" t="s">
        <v>1206</v>
      </c>
      <c r="C691" s="1">
        <f t="shared" si="20"/>
        <v>21.63</v>
      </c>
      <c r="D691" s="1">
        <v>44</v>
      </c>
      <c r="E691" s="1">
        <f>IF(Tabela1[[#This Row],[ESTOQUE_INICIAL]]&gt;=150,Tabela1[[#This Row],[ESTOQUE_INICIAL]]*0,IF(Tabela1[[#This Row],[ESTOQUE_INICIAL]]=0,SUM(Tabela1[[#This Row],[ESTOQUE_INICIAL]],150),Tabela1[[#This Row],[ESTOQUE_INICIAL]]*5))</f>
        <v>220</v>
      </c>
      <c r="F691" s="1">
        <f t="shared" si="21"/>
        <v>264</v>
      </c>
      <c r="G691" s="1">
        <v>66</v>
      </c>
      <c r="H691">
        <v>60</v>
      </c>
      <c r="I691" t="s">
        <v>1128</v>
      </c>
      <c r="J691" s="1">
        <f>Tabela1[[#This Row],[ESTOQUE_INICIAL]]*Tabela1[[#This Row],[CUSTO_UNITARIO_M-1]]+Tabela1[[#This Row],[ABASTECIMENTO]]*Tabela1[[#This Row],[CUSTO_UNITARIO_M0]]</f>
        <v>16104</v>
      </c>
      <c r="K691" s="1">
        <f>_xlfn.XLOOKUP(A691,MEDIDAS!A:A,MEDIDAS!B:B,"0",0)*5</f>
        <v>6.6666666666666661</v>
      </c>
      <c r="L691" s="1">
        <f>SUM(K691,(_xlfn.XLOOKUP(A691,MEDIDAS!A:A,MEDIDAS!B:B,"0",0)*5))</f>
        <v>13.333333333333332</v>
      </c>
      <c r="M691" s="1" t="str">
        <f>IF(F691&gt;=SUM(L691,_xlfn.XLOOKUP(A691,'ESTOQUE SETEMBRO'!A:A,'ESTOQUE SETEMBRO'!F:F,,0))/2*1.2,"OVER",IF(F691&lt;=SUM(L691,_xlfn.XLOOKUP(A691,'ESTOQUE SETEMBRO'!A:A,'ESTOQUE SETEMBRO'!F:F,,0))/2*1.1,"IDEAL","OUT"))</f>
        <v>OVER</v>
      </c>
      <c r="N691" t="str">
        <f>IF('ESTOQUE SETEMBRO'!$E691&gt;=0,"setembro","sem abastecimento")</f>
        <v>setembro</v>
      </c>
      <c r="O691" s="15">
        <v>45536</v>
      </c>
    </row>
    <row r="692" spans="1:15">
      <c r="A692" s="5" t="s">
        <v>688</v>
      </c>
      <c r="B692" s="6" t="s">
        <v>1206</v>
      </c>
      <c r="C692" s="1">
        <f t="shared" si="20"/>
        <v>21.63</v>
      </c>
      <c r="D692" s="1">
        <v>52.800000000000004</v>
      </c>
      <c r="E692" s="1">
        <f>IF(Tabela1[[#This Row],[ESTOQUE_INICIAL]]&gt;=150,Tabela1[[#This Row],[ESTOQUE_INICIAL]]*0,IF(Tabela1[[#This Row],[ESTOQUE_INICIAL]]=0,SUM(Tabela1[[#This Row],[ESTOQUE_INICIAL]],150),Tabela1[[#This Row],[ESTOQUE_INICIAL]]*5))</f>
        <v>264</v>
      </c>
      <c r="F692" s="1">
        <f t="shared" si="21"/>
        <v>316.8</v>
      </c>
      <c r="G692" s="1">
        <v>66</v>
      </c>
      <c r="H692">
        <v>60</v>
      </c>
      <c r="I692" t="s">
        <v>1128</v>
      </c>
      <c r="J692" s="1">
        <f>Tabela1[[#This Row],[ESTOQUE_INICIAL]]*Tabela1[[#This Row],[CUSTO_UNITARIO_M-1]]+Tabela1[[#This Row],[ABASTECIMENTO]]*Tabela1[[#This Row],[CUSTO_UNITARIO_M0]]</f>
        <v>19324.8</v>
      </c>
      <c r="K692" s="1">
        <f>_xlfn.XLOOKUP(A692,MEDIDAS!A:A,MEDIDAS!B:B,"0",0)*5</f>
        <v>8</v>
      </c>
      <c r="L692" s="1">
        <f>SUM(K692,(_xlfn.XLOOKUP(A692,MEDIDAS!A:A,MEDIDAS!B:B,"0",0)*5))</f>
        <v>16</v>
      </c>
      <c r="M692" s="1" t="str">
        <f>IF(F692&gt;=SUM(L692,_xlfn.XLOOKUP(A692,'ESTOQUE SETEMBRO'!A:A,'ESTOQUE SETEMBRO'!F:F,,0))/2*1.2,"OVER",IF(F692&lt;=SUM(L692,_xlfn.XLOOKUP(A692,'ESTOQUE SETEMBRO'!A:A,'ESTOQUE SETEMBRO'!F:F,,0))/2*1.1,"IDEAL","OUT"))</f>
        <v>OVER</v>
      </c>
      <c r="N692" t="str">
        <f>IF('ESTOQUE SETEMBRO'!$E692&gt;=0,"setembro","sem abastecimento")</f>
        <v>setembro</v>
      </c>
      <c r="O692" s="15">
        <v>45536</v>
      </c>
    </row>
    <row r="693" spans="1:15">
      <c r="A693" s="5" t="s">
        <v>689</v>
      </c>
      <c r="B693" s="6" t="s">
        <v>1207</v>
      </c>
      <c r="C693" s="1">
        <f t="shared" si="20"/>
        <v>21.63</v>
      </c>
      <c r="D693" s="1">
        <v>20.900000000000002</v>
      </c>
      <c r="E693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693" s="1">
        <f t="shared" si="21"/>
        <v>125.40000000000002</v>
      </c>
      <c r="G693" s="1">
        <v>11</v>
      </c>
      <c r="H693">
        <v>10</v>
      </c>
      <c r="I693" t="s">
        <v>1134</v>
      </c>
      <c r="J693" s="1">
        <f>Tabela1[[#This Row],[ESTOQUE_INICIAL]]*Tabela1[[#This Row],[CUSTO_UNITARIO_M-1]]+Tabela1[[#This Row],[ABASTECIMENTO]]*Tabela1[[#This Row],[CUSTO_UNITARIO_M0]]</f>
        <v>1274.9000000000003</v>
      </c>
      <c r="K693" s="1">
        <f>_xlfn.XLOOKUP(A693,MEDIDAS!A:A,MEDIDAS!B:B,"0",0)*5</f>
        <v>3.1666666666666665</v>
      </c>
      <c r="L693" s="1">
        <f>SUM(K693,(_xlfn.XLOOKUP(A693,MEDIDAS!A:A,MEDIDAS!B:B,"0",0)*5))</f>
        <v>6.333333333333333</v>
      </c>
      <c r="M693" s="1" t="str">
        <f>IF(F693&gt;=SUM(L693,_xlfn.XLOOKUP(A693,'ESTOQUE SETEMBRO'!A:A,'ESTOQUE SETEMBRO'!F:F,,0))/2*1.2,"OVER",IF(F693&lt;=SUM(L693,_xlfn.XLOOKUP(A693,'ESTOQUE SETEMBRO'!A:A,'ESTOQUE SETEMBRO'!F:F,,0))/2*1.1,"IDEAL","OUT"))</f>
        <v>OVER</v>
      </c>
      <c r="N693" t="str">
        <f>IF('ESTOQUE SETEMBRO'!$E693&gt;=0,"setembro","sem abastecimento")</f>
        <v>setembro</v>
      </c>
      <c r="O693" s="15">
        <v>45536</v>
      </c>
    </row>
    <row r="694" spans="1:15">
      <c r="A694" s="5" t="s">
        <v>690</v>
      </c>
      <c r="B694" s="6" t="s">
        <v>1207</v>
      </c>
      <c r="C694" s="1">
        <f t="shared" si="20"/>
        <v>21.63</v>
      </c>
      <c r="D694" s="1">
        <v>11</v>
      </c>
      <c r="E694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694" s="1">
        <f t="shared" si="21"/>
        <v>66</v>
      </c>
      <c r="G694" s="1">
        <v>11</v>
      </c>
      <c r="H694">
        <v>10</v>
      </c>
      <c r="I694" t="s">
        <v>1134</v>
      </c>
      <c r="J694" s="1">
        <f>Tabela1[[#This Row],[ESTOQUE_INICIAL]]*Tabela1[[#This Row],[CUSTO_UNITARIO_M-1]]+Tabela1[[#This Row],[ABASTECIMENTO]]*Tabela1[[#This Row],[CUSTO_UNITARIO_M0]]</f>
        <v>671</v>
      </c>
      <c r="K694" s="1">
        <f>_xlfn.XLOOKUP(A694,MEDIDAS!A:A,MEDIDAS!B:B,"0",0)*5</f>
        <v>1.6666666666666665</v>
      </c>
      <c r="L694" s="1">
        <f>SUM(K694,(_xlfn.XLOOKUP(A694,MEDIDAS!A:A,MEDIDAS!B:B,"0",0)*5))</f>
        <v>3.333333333333333</v>
      </c>
      <c r="M694" s="1" t="str">
        <f>IF(F694&gt;=SUM(L694,_xlfn.XLOOKUP(A694,'ESTOQUE SETEMBRO'!A:A,'ESTOQUE SETEMBRO'!F:F,,0))/2*1.2,"OVER",IF(F694&lt;=SUM(L694,_xlfn.XLOOKUP(A694,'ESTOQUE SETEMBRO'!A:A,'ESTOQUE SETEMBRO'!F:F,,0))/2*1.1,"IDEAL","OUT"))</f>
        <v>OVER</v>
      </c>
      <c r="N694" t="str">
        <f>IF('ESTOQUE SETEMBRO'!$E694&gt;=0,"setembro","sem abastecimento")</f>
        <v>setembro</v>
      </c>
      <c r="O694" s="15">
        <v>45536</v>
      </c>
    </row>
    <row r="695" spans="1:15">
      <c r="A695" s="5" t="s">
        <v>691</v>
      </c>
      <c r="B695" s="6" t="s">
        <v>1207</v>
      </c>
      <c r="C695" s="1">
        <f t="shared" si="20"/>
        <v>21.63</v>
      </c>
      <c r="D695" s="1">
        <v>19.8</v>
      </c>
      <c r="E695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695" s="1">
        <f t="shared" si="21"/>
        <v>118.8</v>
      </c>
      <c r="G695" s="1">
        <v>11</v>
      </c>
      <c r="H695">
        <v>10</v>
      </c>
      <c r="I695" t="s">
        <v>1134</v>
      </c>
      <c r="J695" s="1">
        <f>Tabela1[[#This Row],[ESTOQUE_INICIAL]]*Tabela1[[#This Row],[CUSTO_UNITARIO_M-1]]+Tabela1[[#This Row],[ABASTECIMENTO]]*Tabela1[[#This Row],[CUSTO_UNITARIO_M0]]</f>
        <v>1207.8</v>
      </c>
      <c r="K695" s="1">
        <f>_xlfn.XLOOKUP(A695,MEDIDAS!A:A,MEDIDAS!B:B,"0",0)*5</f>
        <v>3</v>
      </c>
      <c r="L695" s="1">
        <f>SUM(K695,(_xlfn.XLOOKUP(A695,MEDIDAS!A:A,MEDIDAS!B:B,"0",0)*5))</f>
        <v>6</v>
      </c>
      <c r="M695" s="1" t="str">
        <f>IF(F695&gt;=SUM(L695,_xlfn.XLOOKUP(A695,'ESTOQUE SETEMBRO'!A:A,'ESTOQUE SETEMBRO'!F:F,,0))/2*1.2,"OVER",IF(F695&lt;=SUM(L695,_xlfn.XLOOKUP(A695,'ESTOQUE SETEMBRO'!A:A,'ESTOQUE SETEMBRO'!F:F,,0))/2*1.1,"IDEAL","OUT"))</f>
        <v>OVER</v>
      </c>
      <c r="N695" t="str">
        <f>IF('ESTOQUE SETEMBRO'!$E695&gt;=0,"setembro","sem abastecimento")</f>
        <v>setembro</v>
      </c>
      <c r="O695" s="15">
        <v>45536</v>
      </c>
    </row>
    <row r="696" spans="1:15">
      <c r="A696" s="5" t="s">
        <v>693</v>
      </c>
      <c r="B696" s="6" t="s">
        <v>1207</v>
      </c>
      <c r="C696" s="1">
        <f t="shared" si="20"/>
        <v>21.63</v>
      </c>
      <c r="D696" s="1">
        <v>19.8</v>
      </c>
      <c r="E696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696" s="1">
        <f t="shared" si="21"/>
        <v>118.8</v>
      </c>
      <c r="G696" s="1">
        <v>11</v>
      </c>
      <c r="H696">
        <v>10</v>
      </c>
      <c r="I696" t="s">
        <v>1134</v>
      </c>
      <c r="J696" s="1">
        <f>Tabela1[[#This Row],[ESTOQUE_INICIAL]]*Tabela1[[#This Row],[CUSTO_UNITARIO_M-1]]+Tabela1[[#This Row],[ABASTECIMENTO]]*Tabela1[[#This Row],[CUSTO_UNITARIO_M0]]</f>
        <v>1207.8</v>
      </c>
      <c r="K696" s="1">
        <f>_xlfn.XLOOKUP(A696,MEDIDAS!A:A,MEDIDAS!B:B,"0",0)*5</f>
        <v>3</v>
      </c>
      <c r="L696" s="1">
        <f>SUM(K696,(_xlfn.XLOOKUP(A696,MEDIDAS!A:A,MEDIDAS!B:B,"0",0)*5))</f>
        <v>6</v>
      </c>
      <c r="M696" s="1" t="str">
        <f>IF(F696&gt;=SUM(L696,_xlfn.XLOOKUP(A696,'ESTOQUE SETEMBRO'!A:A,'ESTOQUE SETEMBRO'!F:F,,0))/2*1.2,"OVER",IF(F696&lt;=SUM(L696,_xlfn.XLOOKUP(A696,'ESTOQUE SETEMBRO'!A:A,'ESTOQUE SETEMBRO'!F:F,,0))/2*1.1,"IDEAL","OUT"))</f>
        <v>OVER</v>
      </c>
      <c r="N696" t="str">
        <f>IF('ESTOQUE SETEMBRO'!$E696&gt;=0,"setembro","sem abastecimento")</f>
        <v>setembro</v>
      </c>
      <c r="O696" s="15">
        <v>45536</v>
      </c>
    </row>
    <row r="697" spans="1:15">
      <c r="A697" s="5" t="s">
        <v>694</v>
      </c>
      <c r="B697" s="6" t="s">
        <v>1207</v>
      </c>
      <c r="C697" s="1">
        <f t="shared" si="20"/>
        <v>21.63</v>
      </c>
      <c r="D697" s="1">
        <v>48.400000000000006</v>
      </c>
      <c r="E697" s="1">
        <f>IF(Tabela1[[#This Row],[ESTOQUE_INICIAL]]&gt;=150,Tabela1[[#This Row],[ESTOQUE_INICIAL]]*0,IF(Tabela1[[#This Row],[ESTOQUE_INICIAL]]=0,SUM(Tabela1[[#This Row],[ESTOQUE_INICIAL]],150),Tabela1[[#This Row],[ESTOQUE_INICIAL]]*5))</f>
        <v>242.00000000000003</v>
      </c>
      <c r="F697" s="1">
        <f t="shared" si="21"/>
        <v>290.40000000000003</v>
      </c>
      <c r="G697" s="1">
        <v>11</v>
      </c>
      <c r="H697">
        <v>10</v>
      </c>
      <c r="I697" t="s">
        <v>1134</v>
      </c>
      <c r="J697" s="1">
        <f>Tabela1[[#This Row],[ESTOQUE_INICIAL]]*Tabela1[[#This Row],[CUSTO_UNITARIO_M-1]]+Tabela1[[#This Row],[ABASTECIMENTO]]*Tabela1[[#This Row],[CUSTO_UNITARIO_M0]]</f>
        <v>2952.4000000000005</v>
      </c>
      <c r="K697" s="1">
        <f>_xlfn.XLOOKUP(A697,MEDIDAS!A:A,MEDIDAS!B:B,"0",0)*5</f>
        <v>7.333333333333333</v>
      </c>
      <c r="L697" s="1">
        <f>SUM(K697,(_xlfn.XLOOKUP(A697,MEDIDAS!A:A,MEDIDAS!B:B,"0",0)*5))</f>
        <v>14.666666666666666</v>
      </c>
      <c r="M697" s="1" t="str">
        <f>IF(F697&gt;=SUM(L697,_xlfn.XLOOKUP(A697,'ESTOQUE SETEMBRO'!A:A,'ESTOQUE SETEMBRO'!F:F,,0))/2*1.2,"OVER",IF(F697&lt;=SUM(L697,_xlfn.XLOOKUP(A697,'ESTOQUE SETEMBRO'!A:A,'ESTOQUE SETEMBRO'!F:F,,0))/2*1.1,"IDEAL","OUT"))</f>
        <v>OVER</v>
      </c>
      <c r="N697" t="str">
        <f>IF('ESTOQUE SETEMBRO'!$E697&gt;=0,"setembro","sem abastecimento")</f>
        <v>setembro</v>
      </c>
      <c r="O697" s="15">
        <v>45536</v>
      </c>
    </row>
    <row r="698" spans="1:15">
      <c r="A698" s="5" t="s">
        <v>769</v>
      </c>
      <c r="B698" s="6" t="s">
        <v>1207</v>
      </c>
      <c r="C698" s="1">
        <f t="shared" si="20"/>
        <v>21.63</v>
      </c>
      <c r="D698" s="1">
        <v>0</v>
      </c>
      <c r="E69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698" s="1">
        <f t="shared" si="21"/>
        <v>150</v>
      </c>
      <c r="G698" s="1">
        <v>11</v>
      </c>
      <c r="H698">
        <v>10</v>
      </c>
      <c r="I698" t="s">
        <v>1134</v>
      </c>
      <c r="J698" s="1">
        <f>Tabela1[[#This Row],[ESTOQUE_INICIAL]]*Tabela1[[#This Row],[CUSTO_UNITARIO_M-1]]+Tabela1[[#This Row],[ABASTECIMENTO]]*Tabela1[[#This Row],[CUSTO_UNITARIO_M0]]</f>
        <v>1500</v>
      </c>
      <c r="K698" s="1">
        <f>_xlfn.XLOOKUP(A698,MEDIDAS!A:A,MEDIDAS!B:B,"0",0)*5</f>
        <v>0</v>
      </c>
      <c r="L698" s="1">
        <f>SUM(K698,(_xlfn.XLOOKUP(A698,MEDIDAS!A:A,MEDIDAS!B:B,"0",0)*5))</f>
        <v>0</v>
      </c>
      <c r="M698" s="1" t="str">
        <f>IF(F698&gt;=SUM(L698,_xlfn.XLOOKUP(A698,'ESTOQUE SETEMBRO'!A:A,'ESTOQUE SETEMBRO'!F:F,,0))/2*1.2,"OVER",IF(F698&lt;=SUM(L698,_xlfn.XLOOKUP(A698,'ESTOQUE SETEMBRO'!A:A,'ESTOQUE SETEMBRO'!F:F,,0))/2*1.1,"IDEAL","OUT"))</f>
        <v>OVER</v>
      </c>
      <c r="N698" t="str">
        <f>IF('ESTOQUE SETEMBRO'!$E698&gt;=0,"setembro","sem abastecimento")</f>
        <v>setembro</v>
      </c>
      <c r="O698" s="15">
        <v>45536</v>
      </c>
    </row>
    <row r="699" spans="1:15">
      <c r="A699" s="5" t="s">
        <v>695</v>
      </c>
      <c r="B699" s="6" t="s">
        <v>1207</v>
      </c>
      <c r="C699" s="1">
        <f t="shared" si="20"/>
        <v>21.63</v>
      </c>
      <c r="D699" s="1">
        <v>33</v>
      </c>
      <c r="E699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699" s="1">
        <f t="shared" si="21"/>
        <v>198</v>
      </c>
      <c r="G699" s="1">
        <v>11</v>
      </c>
      <c r="H699">
        <v>10</v>
      </c>
      <c r="I699" t="s">
        <v>1134</v>
      </c>
      <c r="J699" s="1">
        <f>Tabela1[[#This Row],[ESTOQUE_INICIAL]]*Tabela1[[#This Row],[CUSTO_UNITARIO_M-1]]+Tabela1[[#This Row],[ABASTECIMENTO]]*Tabela1[[#This Row],[CUSTO_UNITARIO_M0]]</f>
        <v>2013</v>
      </c>
      <c r="K699" s="1">
        <f>_xlfn.XLOOKUP(A699,MEDIDAS!A:A,MEDIDAS!B:B,"0",0)*5</f>
        <v>5</v>
      </c>
      <c r="L699" s="1">
        <f>SUM(K699,(_xlfn.XLOOKUP(A699,MEDIDAS!A:A,MEDIDAS!B:B,"0",0)*5))</f>
        <v>10</v>
      </c>
      <c r="M699" s="1" t="str">
        <f>IF(F699&gt;=SUM(L699,_xlfn.XLOOKUP(A699,'ESTOQUE SETEMBRO'!A:A,'ESTOQUE SETEMBRO'!F:F,,0))/2*1.2,"OVER",IF(F699&lt;=SUM(L699,_xlfn.XLOOKUP(A699,'ESTOQUE SETEMBRO'!A:A,'ESTOQUE SETEMBRO'!F:F,,0))/2*1.1,"IDEAL","OUT"))</f>
        <v>OVER</v>
      </c>
      <c r="N699" t="str">
        <f>IF('ESTOQUE SETEMBRO'!$E699&gt;=0,"setembro","sem abastecimento")</f>
        <v>setembro</v>
      </c>
      <c r="O699" s="15">
        <v>45536</v>
      </c>
    </row>
    <row r="700" spans="1:15">
      <c r="A700" s="5" t="s">
        <v>696</v>
      </c>
      <c r="B700" s="6" t="s">
        <v>1207</v>
      </c>
      <c r="C700" s="1">
        <f t="shared" si="20"/>
        <v>21.63</v>
      </c>
      <c r="D700" s="1">
        <v>20.900000000000002</v>
      </c>
      <c r="E700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700" s="1">
        <f t="shared" si="21"/>
        <v>125.40000000000002</v>
      </c>
      <c r="G700" s="1">
        <v>11</v>
      </c>
      <c r="H700">
        <v>10</v>
      </c>
      <c r="I700" t="s">
        <v>1134</v>
      </c>
      <c r="J700" s="1">
        <f>Tabela1[[#This Row],[ESTOQUE_INICIAL]]*Tabela1[[#This Row],[CUSTO_UNITARIO_M-1]]+Tabela1[[#This Row],[ABASTECIMENTO]]*Tabela1[[#This Row],[CUSTO_UNITARIO_M0]]</f>
        <v>1274.9000000000003</v>
      </c>
      <c r="K700" s="1">
        <f>_xlfn.XLOOKUP(A700,MEDIDAS!A:A,MEDIDAS!B:B,"0",0)*5</f>
        <v>3.1666666666666665</v>
      </c>
      <c r="L700" s="1">
        <f>SUM(K700,(_xlfn.XLOOKUP(A700,MEDIDAS!A:A,MEDIDAS!B:B,"0",0)*5))</f>
        <v>6.333333333333333</v>
      </c>
      <c r="M700" s="1" t="str">
        <f>IF(F700&gt;=SUM(L700,_xlfn.XLOOKUP(A700,'ESTOQUE SETEMBRO'!A:A,'ESTOQUE SETEMBRO'!F:F,,0))/2*1.2,"OVER",IF(F700&lt;=SUM(L700,_xlfn.XLOOKUP(A700,'ESTOQUE SETEMBRO'!A:A,'ESTOQUE SETEMBRO'!F:F,,0))/2*1.1,"IDEAL","OUT"))</f>
        <v>OVER</v>
      </c>
      <c r="N700" t="str">
        <f>IF('ESTOQUE SETEMBRO'!$E700&gt;=0,"setembro","sem abastecimento")</f>
        <v>setembro</v>
      </c>
      <c r="O700" s="15">
        <v>45536</v>
      </c>
    </row>
    <row r="701" spans="1:15">
      <c r="A701" s="5" t="s">
        <v>697</v>
      </c>
      <c r="B701" s="6" t="s">
        <v>1207</v>
      </c>
      <c r="C701" s="1">
        <f t="shared" si="20"/>
        <v>21.63</v>
      </c>
      <c r="D701" s="1">
        <v>35.200000000000003</v>
      </c>
      <c r="E701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701" s="1">
        <f t="shared" si="21"/>
        <v>211.2</v>
      </c>
      <c r="G701" s="1">
        <v>11</v>
      </c>
      <c r="H701">
        <v>10</v>
      </c>
      <c r="I701" t="s">
        <v>1134</v>
      </c>
      <c r="J701" s="1">
        <f>Tabela1[[#This Row],[ESTOQUE_INICIAL]]*Tabela1[[#This Row],[CUSTO_UNITARIO_M-1]]+Tabela1[[#This Row],[ABASTECIMENTO]]*Tabela1[[#This Row],[CUSTO_UNITARIO_M0]]</f>
        <v>2147.1999999999998</v>
      </c>
      <c r="K701" s="1">
        <f>_xlfn.XLOOKUP(A701,MEDIDAS!A:A,MEDIDAS!B:B,"0",0)*5</f>
        <v>5.333333333333333</v>
      </c>
      <c r="L701" s="1">
        <f>SUM(K701,(_xlfn.XLOOKUP(A701,MEDIDAS!A:A,MEDIDAS!B:B,"0",0)*5))</f>
        <v>10.666666666666666</v>
      </c>
      <c r="M701" s="1" t="str">
        <f>IF(F701&gt;=SUM(L701,_xlfn.XLOOKUP(A701,'ESTOQUE SETEMBRO'!A:A,'ESTOQUE SETEMBRO'!F:F,,0))/2*1.2,"OVER",IF(F701&lt;=SUM(L701,_xlfn.XLOOKUP(A701,'ESTOQUE SETEMBRO'!A:A,'ESTOQUE SETEMBRO'!F:F,,0))/2*1.1,"IDEAL","OUT"))</f>
        <v>OVER</v>
      </c>
      <c r="N701" t="str">
        <f>IF('ESTOQUE SETEMBRO'!$E701&gt;=0,"setembro","sem abastecimento")</f>
        <v>setembro</v>
      </c>
      <c r="O701" s="15">
        <v>45536</v>
      </c>
    </row>
    <row r="702" spans="1:15">
      <c r="A702" s="5" t="s">
        <v>698</v>
      </c>
      <c r="B702" s="6" t="s">
        <v>1207</v>
      </c>
      <c r="C702" s="1">
        <f t="shared" si="20"/>
        <v>21.63</v>
      </c>
      <c r="D702" s="1">
        <v>24.200000000000003</v>
      </c>
      <c r="E702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702" s="1">
        <f t="shared" si="21"/>
        <v>145.20000000000002</v>
      </c>
      <c r="G702" s="1">
        <v>11</v>
      </c>
      <c r="H702">
        <v>10</v>
      </c>
      <c r="I702" t="s">
        <v>1134</v>
      </c>
      <c r="J702" s="1">
        <f>Tabela1[[#This Row],[ESTOQUE_INICIAL]]*Tabela1[[#This Row],[CUSTO_UNITARIO_M-1]]+Tabela1[[#This Row],[ABASTECIMENTO]]*Tabela1[[#This Row],[CUSTO_UNITARIO_M0]]</f>
        <v>1476.2000000000003</v>
      </c>
      <c r="K702" s="1">
        <f>_xlfn.XLOOKUP(A702,MEDIDAS!A:A,MEDIDAS!B:B,"0",0)*5</f>
        <v>3.6666666666666665</v>
      </c>
      <c r="L702" s="1">
        <f>SUM(K702,(_xlfn.XLOOKUP(A702,MEDIDAS!A:A,MEDIDAS!B:B,"0",0)*5))</f>
        <v>7.333333333333333</v>
      </c>
      <c r="M702" s="1" t="str">
        <f>IF(F702&gt;=SUM(L702,_xlfn.XLOOKUP(A702,'ESTOQUE SETEMBRO'!A:A,'ESTOQUE SETEMBRO'!F:F,,0))/2*1.2,"OVER",IF(F702&lt;=SUM(L702,_xlfn.XLOOKUP(A702,'ESTOQUE SETEMBRO'!A:A,'ESTOQUE SETEMBRO'!F:F,,0))/2*1.1,"IDEAL","OUT"))</f>
        <v>OVER</v>
      </c>
      <c r="N702" t="str">
        <f>IF('ESTOQUE SETEMBRO'!$E702&gt;=0,"setembro","sem abastecimento")</f>
        <v>setembro</v>
      </c>
      <c r="O702" s="15">
        <v>45536</v>
      </c>
    </row>
    <row r="703" spans="1:15">
      <c r="A703" s="5" t="s">
        <v>699</v>
      </c>
      <c r="B703" s="6" t="s">
        <v>1208</v>
      </c>
      <c r="C703" s="1">
        <f t="shared" si="20"/>
        <v>21.63</v>
      </c>
      <c r="D703" s="1">
        <v>28.6</v>
      </c>
      <c r="E703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703" s="1">
        <f t="shared" si="21"/>
        <v>171.6</v>
      </c>
      <c r="G703" s="1">
        <v>13.200000000000001</v>
      </c>
      <c r="H703">
        <v>12</v>
      </c>
      <c r="I703" t="s">
        <v>1136</v>
      </c>
      <c r="J703" s="1">
        <f>Tabela1[[#This Row],[ESTOQUE_INICIAL]]*Tabela1[[#This Row],[CUSTO_UNITARIO_M-1]]+Tabela1[[#This Row],[ABASTECIMENTO]]*Tabela1[[#This Row],[CUSTO_UNITARIO_M0]]</f>
        <v>2093.52</v>
      </c>
      <c r="K703" s="1">
        <f>_xlfn.XLOOKUP(A703,MEDIDAS!A:A,MEDIDAS!B:B,"0",0)*5</f>
        <v>4.3333333333333339</v>
      </c>
      <c r="L703" s="1">
        <f>SUM(K703,(_xlfn.XLOOKUP(A703,MEDIDAS!A:A,MEDIDAS!B:B,"0",0)*5))</f>
        <v>8.6666666666666679</v>
      </c>
      <c r="M703" s="1" t="str">
        <f>IF(F703&gt;=SUM(L703,_xlfn.XLOOKUP(A703,'ESTOQUE SETEMBRO'!A:A,'ESTOQUE SETEMBRO'!F:F,,0))/2*1.2,"OVER",IF(F703&lt;=SUM(L703,_xlfn.XLOOKUP(A703,'ESTOQUE SETEMBRO'!A:A,'ESTOQUE SETEMBRO'!F:F,,0))/2*1.1,"IDEAL","OUT"))</f>
        <v>OVER</v>
      </c>
      <c r="N703" t="str">
        <f>IF('ESTOQUE SETEMBRO'!$E703&gt;=0,"setembro","sem abastecimento")</f>
        <v>setembro</v>
      </c>
      <c r="O703" s="15">
        <v>45536</v>
      </c>
    </row>
    <row r="704" spans="1:15">
      <c r="A704" s="5" t="s">
        <v>700</v>
      </c>
      <c r="B704" s="6" t="s">
        <v>1208</v>
      </c>
      <c r="C704" s="1">
        <f t="shared" si="20"/>
        <v>21.63</v>
      </c>
      <c r="D704" s="1">
        <v>20.900000000000002</v>
      </c>
      <c r="E704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704" s="1">
        <f t="shared" si="21"/>
        <v>125.40000000000002</v>
      </c>
      <c r="G704" s="1">
        <v>13.200000000000001</v>
      </c>
      <c r="H704">
        <v>12</v>
      </c>
      <c r="I704" t="s">
        <v>1136</v>
      </c>
      <c r="J704" s="1">
        <f>Tabela1[[#This Row],[ESTOQUE_INICIAL]]*Tabela1[[#This Row],[CUSTO_UNITARIO_M-1]]+Tabela1[[#This Row],[ABASTECIMENTO]]*Tabela1[[#This Row],[CUSTO_UNITARIO_M0]]</f>
        <v>1529.8800000000003</v>
      </c>
      <c r="K704" s="1">
        <f>_xlfn.XLOOKUP(A704,MEDIDAS!A:A,MEDIDAS!B:B,"0",0)*5</f>
        <v>3.1666666666666665</v>
      </c>
      <c r="L704" s="1">
        <f>SUM(K704,(_xlfn.XLOOKUP(A704,MEDIDAS!A:A,MEDIDAS!B:B,"0",0)*5))</f>
        <v>6.333333333333333</v>
      </c>
      <c r="M704" s="1" t="str">
        <f>IF(F704&gt;=SUM(L704,_xlfn.XLOOKUP(A704,'ESTOQUE SETEMBRO'!A:A,'ESTOQUE SETEMBRO'!F:F,,0))/2*1.2,"OVER",IF(F704&lt;=SUM(L704,_xlfn.XLOOKUP(A704,'ESTOQUE SETEMBRO'!A:A,'ESTOQUE SETEMBRO'!F:F,,0))/2*1.1,"IDEAL","OUT"))</f>
        <v>OVER</v>
      </c>
      <c r="N704" t="str">
        <f>IF('ESTOQUE SETEMBRO'!$E704&gt;=0,"setembro","sem abastecimento")</f>
        <v>setembro</v>
      </c>
      <c r="O704" s="15">
        <v>45536</v>
      </c>
    </row>
    <row r="705" spans="1:15">
      <c r="A705" s="5" t="s">
        <v>701</v>
      </c>
      <c r="B705" s="6" t="s">
        <v>1208</v>
      </c>
      <c r="C705" s="1">
        <f t="shared" si="20"/>
        <v>21.63</v>
      </c>
      <c r="D705" s="1">
        <v>23.1</v>
      </c>
      <c r="E705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705" s="1">
        <f t="shared" si="21"/>
        <v>138.6</v>
      </c>
      <c r="G705" s="1">
        <v>13.200000000000001</v>
      </c>
      <c r="H705">
        <v>12</v>
      </c>
      <c r="I705" t="s">
        <v>1136</v>
      </c>
      <c r="J705" s="1">
        <f>Tabela1[[#This Row],[ESTOQUE_INICIAL]]*Tabela1[[#This Row],[CUSTO_UNITARIO_M-1]]+Tabela1[[#This Row],[ABASTECIMENTO]]*Tabela1[[#This Row],[CUSTO_UNITARIO_M0]]</f>
        <v>1690.92</v>
      </c>
      <c r="K705" s="1">
        <f>_xlfn.XLOOKUP(A705,MEDIDAS!A:A,MEDIDAS!B:B,"0",0)*5</f>
        <v>3.5</v>
      </c>
      <c r="L705" s="1">
        <f>SUM(K705,(_xlfn.XLOOKUP(A705,MEDIDAS!A:A,MEDIDAS!B:B,"0",0)*5))</f>
        <v>7</v>
      </c>
      <c r="M705" s="1" t="str">
        <f>IF(F705&gt;=SUM(L705,_xlfn.XLOOKUP(A705,'ESTOQUE SETEMBRO'!A:A,'ESTOQUE SETEMBRO'!F:F,,0))/2*1.2,"OVER",IF(F705&lt;=SUM(L705,_xlfn.XLOOKUP(A705,'ESTOQUE SETEMBRO'!A:A,'ESTOQUE SETEMBRO'!F:F,,0))/2*1.1,"IDEAL","OUT"))</f>
        <v>OVER</v>
      </c>
      <c r="N705" t="str">
        <f>IF('ESTOQUE SETEMBRO'!$E705&gt;=0,"setembro","sem abastecimento")</f>
        <v>setembro</v>
      </c>
      <c r="O705" s="15">
        <v>45536</v>
      </c>
    </row>
    <row r="706" spans="1:15">
      <c r="A706" s="5" t="s">
        <v>702</v>
      </c>
      <c r="B706" s="6" t="s">
        <v>1208</v>
      </c>
      <c r="C706" s="1">
        <f t="shared" si="20"/>
        <v>21.63</v>
      </c>
      <c r="D706" s="1">
        <v>24.200000000000003</v>
      </c>
      <c r="E706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706" s="1">
        <f t="shared" si="21"/>
        <v>145.20000000000002</v>
      </c>
      <c r="G706" s="1">
        <v>13.200000000000001</v>
      </c>
      <c r="H706">
        <v>12</v>
      </c>
      <c r="I706" t="s">
        <v>1136</v>
      </c>
      <c r="J706" s="1">
        <f>Tabela1[[#This Row],[ESTOQUE_INICIAL]]*Tabela1[[#This Row],[CUSTO_UNITARIO_M-1]]+Tabela1[[#This Row],[ABASTECIMENTO]]*Tabela1[[#This Row],[CUSTO_UNITARIO_M0]]</f>
        <v>1771.4400000000003</v>
      </c>
      <c r="K706" s="1">
        <f>_xlfn.XLOOKUP(A706,MEDIDAS!A:A,MEDIDAS!B:B,"0",0)*5</f>
        <v>3.6666666666666665</v>
      </c>
      <c r="L706" s="1">
        <f>SUM(K706,(_xlfn.XLOOKUP(A706,MEDIDAS!A:A,MEDIDAS!B:B,"0",0)*5))</f>
        <v>7.333333333333333</v>
      </c>
      <c r="M706" s="1" t="str">
        <f>IF(F706&gt;=SUM(L706,_xlfn.XLOOKUP(A706,'ESTOQUE SETEMBRO'!A:A,'ESTOQUE SETEMBRO'!F:F,,0))/2*1.2,"OVER",IF(F706&lt;=SUM(L706,_xlfn.XLOOKUP(A706,'ESTOQUE SETEMBRO'!A:A,'ESTOQUE SETEMBRO'!F:F,,0))/2*1.1,"IDEAL","OUT"))</f>
        <v>OVER</v>
      </c>
      <c r="N706" t="str">
        <f>IF('ESTOQUE SETEMBRO'!$E706&gt;=0,"setembro","sem abastecimento")</f>
        <v>setembro</v>
      </c>
      <c r="O706" s="15">
        <v>45536</v>
      </c>
    </row>
    <row r="707" spans="1:15">
      <c r="A707" s="5" t="s">
        <v>704</v>
      </c>
      <c r="B707" s="6" t="s">
        <v>1208</v>
      </c>
      <c r="C707" s="1">
        <f t="shared" ref="C707:C770" si="22">3.09*1*7</f>
        <v>21.63</v>
      </c>
      <c r="D707" s="1">
        <v>31.900000000000002</v>
      </c>
      <c r="E707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707" s="1">
        <f t="shared" ref="F707:F770" si="23">SUM(E707,D707)</f>
        <v>191.4</v>
      </c>
      <c r="G707" s="1">
        <v>13.200000000000001</v>
      </c>
      <c r="H707">
        <v>12</v>
      </c>
      <c r="I707" t="s">
        <v>1136</v>
      </c>
      <c r="J707" s="1">
        <f>Tabela1[[#This Row],[ESTOQUE_INICIAL]]*Tabela1[[#This Row],[CUSTO_UNITARIO_M-1]]+Tabela1[[#This Row],[ABASTECIMENTO]]*Tabela1[[#This Row],[CUSTO_UNITARIO_M0]]</f>
        <v>2335.08</v>
      </c>
      <c r="K707" s="1">
        <f>_xlfn.XLOOKUP(A707,MEDIDAS!A:A,MEDIDAS!B:B,"0",0)*5</f>
        <v>4.833333333333333</v>
      </c>
      <c r="L707" s="1">
        <f>SUM(K707,(_xlfn.XLOOKUP(A707,MEDIDAS!A:A,MEDIDAS!B:B,"0",0)*5))</f>
        <v>9.6666666666666661</v>
      </c>
      <c r="M707" s="1" t="str">
        <f>IF(F707&gt;=SUM(L707,_xlfn.XLOOKUP(A707,'ESTOQUE SETEMBRO'!A:A,'ESTOQUE SETEMBRO'!F:F,,0))/2*1.2,"OVER",IF(F707&lt;=SUM(L707,_xlfn.XLOOKUP(A707,'ESTOQUE SETEMBRO'!A:A,'ESTOQUE SETEMBRO'!F:F,,0))/2*1.1,"IDEAL","OUT"))</f>
        <v>OVER</v>
      </c>
      <c r="N707" t="str">
        <f>IF('ESTOQUE SETEMBRO'!$E707&gt;=0,"setembro","sem abastecimento")</f>
        <v>setembro</v>
      </c>
      <c r="O707" s="15">
        <v>45536</v>
      </c>
    </row>
    <row r="708" spans="1:15">
      <c r="A708" s="5" t="s">
        <v>780</v>
      </c>
      <c r="B708" s="6" t="s">
        <v>1208</v>
      </c>
      <c r="C708" s="1">
        <f t="shared" si="22"/>
        <v>21.63</v>
      </c>
      <c r="D708" s="1">
        <v>0</v>
      </c>
      <c r="E70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708" s="1">
        <f t="shared" si="23"/>
        <v>150</v>
      </c>
      <c r="G708" s="1">
        <v>13.200000000000001</v>
      </c>
      <c r="H708">
        <v>12</v>
      </c>
      <c r="I708" t="s">
        <v>1136</v>
      </c>
      <c r="J708" s="1">
        <f>Tabela1[[#This Row],[ESTOQUE_INICIAL]]*Tabela1[[#This Row],[CUSTO_UNITARIO_M-1]]+Tabela1[[#This Row],[ABASTECIMENTO]]*Tabela1[[#This Row],[CUSTO_UNITARIO_M0]]</f>
        <v>1800</v>
      </c>
      <c r="K708" s="1">
        <f>_xlfn.XLOOKUP(A708,MEDIDAS!A:A,MEDIDAS!B:B,"0",0)*5</f>
        <v>0</v>
      </c>
      <c r="L708" s="1">
        <f>SUM(K708,(_xlfn.XLOOKUP(A708,MEDIDAS!A:A,MEDIDAS!B:B,"0",0)*5))</f>
        <v>0</v>
      </c>
      <c r="M708" s="1" t="str">
        <f>IF(F708&gt;=SUM(L708,_xlfn.XLOOKUP(A708,'ESTOQUE SETEMBRO'!A:A,'ESTOQUE SETEMBRO'!F:F,,0))/2*1.2,"OVER",IF(F708&lt;=SUM(L708,_xlfn.XLOOKUP(A708,'ESTOQUE SETEMBRO'!A:A,'ESTOQUE SETEMBRO'!F:F,,0))/2*1.1,"IDEAL","OUT"))</f>
        <v>OVER</v>
      </c>
      <c r="N708" t="str">
        <f>IF('ESTOQUE SETEMBRO'!$E708&gt;=0,"setembro","sem abastecimento")</f>
        <v>setembro</v>
      </c>
      <c r="O708" s="15">
        <v>45536</v>
      </c>
    </row>
    <row r="709" spans="1:15">
      <c r="A709" s="5" t="s">
        <v>705</v>
      </c>
      <c r="B709" s="6" t="s">
        <v>1208</v>
      </c>
      <c r="C709" s="1">
        <f t="shared" si="22"/>
        <v>21.63</v>
      </c>
      <c r="D709" s="1">
        <v>35.200000000000003</v>
      </c>
      <c r="E709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709" s="1">
        <f t="shared" si="23"/>
        <v>211.2</v>
      </c>
      <c r="G709" s="1">
        <v>13.200000000000001</v>
      </c>
      <c r="H709">
        <v>12</v>
      </c>
      <c r="I709" t="s">
        <v>1136</v>
      </c>
      <c r="J709" s="1">
        <f>Tabela1[[#This Row],[ESTOQUE_INICIAL]]*Tabela1[[#This Row],[CUSTO_UNITARIO_M-1]]+Tabela1[[#This Row],[ABASTECIMENTO]]*Tabela1[[#This Row],[CUSTO_UNITARIO_M0]]</f>
        <v>2576.6400000000003</v>
      </c>
      <c r="K709" s="1">
        <f>_xlfn.XLOOKUP(A709,MEDIDAS!A:A,MEDIDAS!B:B,"0",0)*5</f>
        <v>5.333333333333333</v>
      </c>
      <c r="L709" s="1">
        <f>SUM(K709,(_xlfn.XLOOKUP(A709,MEDIDAS!A:A,MEDIDAS!B:B,"0",0)*5))</f>
        <v>10.666666666666666</v>
      </c>
      <c r="M709" s="1" t="str">
        <f>IF(F709&gt;=SUM(L709,_xlfn.XLOOKUP(A709,'ESTOQUE SETEMBRO'!A:A,'ESTOQUE SETEMBRO'!F:F,,0))/2*1.2,"OVER",IF(F709&lt;=SUM(L709,_xlfn.XLOOKUP(A709,'ESTOQUE SETEMBRO'!A:A,'ESTOQUE SETEMBRO'!F:F,,0))/2*1.1,"IDEAL","OUT"))</f>
        <v>OVER</v>
      </c>
      <c r="N709" t="str">
        <f>IF('ESTOQUE SETEMBRO'!$E709&gt;=0,"setembro","sem abastecimento")</f>
        <v>setembro</v>
      </c>
      <c r="O709" s="15">
        <v>45536</v>
      </c>
    </row>
    <row r="710" spans="1:15">
      <c r="A710" s="5" t="s">
        <v>706</v>
      </c>
      <c r="B710" s="6" t="s">
        <v>1208</v>
      </c>
      <c r="C710" s="1">
        <f t="shared" si="22"/>
        <v>21.63</v>
      </c>
      <c r="D710" s="1">
        <v>16.5</v>
      </c>
      <c r="E710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710" s="1">
        <f t="shared" si="23"/>
        <v>99</v>
      </c>
      <c r="G710" s="1">
        <v>13.200000000000001</v>
      </c>
      <c r="H710">
        <v>12</v>
      </c>
      <c r="I710" t="s">
        <v>1136</v>
      </c>
      <c r="J710" s="1">
        <f>Tabela1[[#This Row],[ESTOQUE_INICIAL]]*Tabela1[[#This Row],[CUSTO_UNITARIO_M-1]]+Tabela1[[#This Row],[ABASTECIMENTO]]*Tabela1[[#This Row],[CUSTO_UNITARIO_M0]]</f>
        <v>1207.8</v>
      </c>
      <c r="K710" s="1">
        <f>_xlfn.XLOOKUP(A710,MEDIDAS!A:A,MEDIDAS!B:B,"0",0)*5</f>
        <v>2.5</v>
      </c>
      <c r="L710" s="1">
        <f>SUM(K710,(_xlfn.XLOOKUP(A710,MEDIDAS!A:A,MEDIDAS!B:B,"0",0)*5))</f>
        <v>5</v>
      </c>
      <c r="M710" s="1" t="str">
        <f>IF(F710&gt;=SUM(L710,_xlfn.XLOOKUP(A710,'ESTOQUE SETEMBRO'!A:A,'ESTOQUE SETEMBRO'!F:F,,0))/2*1.2,"OVER",IF(F710&lt;=SUM(L710,_xlfn.XLOOKUP(A710,'ESTOQUE SETEMBRO'!A:A,'ESTOQUE SETEMBRO'!F:F,,0))/2*1.1,"IDEAL","OUT"))</f>
        <v>OVER</v>
      </c>
      <c r="N710" t="str">
        <f>IF('ESTOQUE SETEMBRO'!$E710&gt;=0,"setembro","sem abastecimento")</f>
        <v>setembro</v>
      </c>
      <c r="O710" s="15">
        <v>45536</v>
      </c>
    </row>
    <row r="711" spans="1:15">
      <c r="A711" s="5" t="s">
        <v>707</v>
      </c>
      <c r="B711" s="6" t="s">
        <v>1208</v>
      </c>
      <c r="C711" s="1">
        <f t="shared" si="22"/>
        <v>21.63</v>
      </c>
      <c r="D711" s="1">
        <v>27.500000000000004</v>
      </c>
      <c r="E711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711" s="1">
        <f t="shared" si="23"/>
        <v>165.00000000000003</v>
      </c>
      <c r="G711" s="1">
        <v>13.200000000000001</v>
      </c>
      <c r="H711">
        <v>12</v>
      </c>
      <c r="I711" t="s">
        <v>1136</v>
      </c>
      <c r="J711" s="1">
        <f>Tabela1[[#This Row],[ESTOQUE_INICIAL]]*Tabela1[[#This Row],[CUSTO_UNITARIO_M-1]]+Tabela1[[#This Row],[ABASTECIMENTO]]*Tabela1[[#This Row],[CUSTO_UNITARIO_M0]]</f>
        <v>2013.0000000000005</v>
      </c>
      <c r="K711" s="1">
        <f>_xlfn.XLOOKUP(A711,MEDIDAS!A:A,MEDIDAS!B:B,"0",0)*5</f>
        <v>4.166666666666667</v>
      </c>
      <c r="L711" s="1">
        <f>SUM(K711,(_xlfn.XLOOKUP(A711,MEDIDAS!A:A,MEDIDAS!B:B,"0",0)*5))</f>
        <v>8.3333333333333339</v>
      </c>
      <c r="M711" s="1" t="str">
        <f>IF(F711&gt;=SUM(L711,_xlfn.XLOOKUP(A711,'ESTOQUE SETEMBRO'!A:A,'ESTOQUE SETEMBRO'!F:F,,0))/2*1.2,"OVER",IF(F711&lt;=SUM(L711,_xlfn.XLOOKUP(A711,'ESTOQUE SETEMBRO'!A:A,'ESTOQUE SETEMBRO'!F:F,,0))/2*1.1,"IDEAL","OUT"))</f>
        <v>OVER</v>
      </c>
      <c r="N711" t="str">
        <f>IF('ESTOQUE SETEMBRO'!$E711&gt;=0,"setembro","sem abastecimento")</f>
        <v>setembro</v>
      </c>
      <c r="O711" s="15">
        <v>45536</v>
      </c>
    </row>
    <row r="712" spans="1:15">
      <c r="A712" s="5" t="s">
        <v>708</v>
      </c>
      <c r="B712" s="6" t="s">
        <v>1208</v>
      </c>
      <c r="C712" s="1">
        <f t="shared" si="22"/>
        <v>21.63</v>
      </c>
      <c r="D712" s="1">
        <v>18.700000000000003</v>
      </c>
      <c r="E712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712" s="1">
        <f t="shared" si="23"/>
        <v>112.20000000000002</v>
      </c>
      <c r="G712" s="1">
        <v>13.200000000000001</v>
      </c>
      <c r="H712">
        <v>12</v>
      </c>
      <c r="I712" t="s">
        <v>1136</v>
      </c>
      <c r="J712" s="1">
        <f>Tabela1[[#This Row],[ESTOQUE_INICIAL]]*Tabela1[[#This Row],[CUSTO_UNITARIO_M-1]]+Tabela1[[#This Row],[ABASTECIMENTO]]*Tabela1[[#This Row],[CUSTO_UNITARIO_M0]]</f>
        <v>1368.8400000000004</v>
      </c>
      <c r="K712" s="1">
        <f>_xlfn.XLOOKUP(A712,MEDIDAS!A:A,MEDIDAS!B:B,"0",0)*5</f>
        <v>2.833333333333333</v>
      </c>
      <c r="L712" s="1">
        <f>SUM(K712,(_xlfn.XLOOKUP(A712,MEDIDAS!A:A,MEDIDAS!B:B,"0",0)*5))</f>
        <v>5.6666666666666661</v>
      </c>
      <c r="M712" s="1" t="str">
        <f>IF(F712&gt;=SUM(L712,_xlfn.XLOOKUP(A712,'ESTOQUE SETEMBRO'!A:A,'ESTOQUE SETEMBRO'!F:F,,0))/2*1.2,"OVER",IF(F712&lt;=SUM(L712,_xlfn.XLOOKUP(A712,'ESTOQUE SETEMBRO'!A:A,'ESTOQUE SETEMBRO'!F:F,,0))/2*1.1,"IDEAL","OUT"))</f>
        <v>OVER</v>
      </c>
      <c r="N712" t="str">
        <f>IF('ESTOQUE SETEMBRO'!$E712&gt;=0,"setembro","sem abastecimento")</f>
        <v>setembro</v>
      </c>
      <c r="O712" s="15">
        <v>45536</v>
      </c>
    </row>
    <row r="713" spans="1:15">
      <c r="A713" s="5" t="s">
        <v>709</v>
      </c>
      <c r="B713" s="6" t="s">
        <v>1209</v>
      </c>
      <c r="C713" s="1">
        <f t="shared" si="22"/>
        <v>21.63</v>
      </c>
      <c r="D713" s="1">
        <v>38.5</v>
      </c>
      <c r="E713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713" s="1">
        <f t="shared" si="23"/>
        <v>231</v>
      </c>
      <c r="G713" s="1">
        <v>11</v>
      </c>
      <c r="H713">
        <v>10</v>
      </c>
      <c r="I713" t="s">
        <v>1134</v>
      </c>
      <c r="J713" s="1">
        <f>Tabela1[[#This Row],[ESTOQUE_INICIAL]]*Tabela1[[#This Row],[CUSTO_UNITARIO_M-1]]+Tabela1[[#This Row],[ABASTECIMENTO]]*Tabela1[[#This Row],[CUSTO_UNITARIO_M0]]</f>
        <v>2348.5</v>
      </c>
      <c r="K713" s="1">
        <f>_xlfn.XLOOKUP(A713,MEDIDAS!A:A,MEDIDAS!B:B,"0",0)*5</f>
        <v>5.8333333333333339</v>
      </c>
      <c r="L713" s="1">
        <f>SUM(K713,(_xlfn.XLOOKUP(A713,MEDIDAS!A:A,MEDIDAS!B:B,"0",0)*5))</f>
        <v>11.666666666666668</v>
      </c>
      <c r="M713" s="1" t="str">
        <f>IF(F713&gt;=SUM(L713,_xlfn.XLOOKUP(A713,'ESTOQUE SETEMBRO'!A:A,'ESTOQUE SETEMBRO'!F:F,,0))/2*1.2,"OVER",IF(F713&lt;=SUM(L713,_xlfn.XLOOKUP(A713,'ESTOQUE SETEMBRO'!A:A,'ESTOQUE SETEMBRO'!F:F,,0))/2*1.1,"IDEAL","OUT"))</f>
        <v>OVER</v>
      </c>
      <c r="N713" t="str">
        <f>IF('ESTOQUE SETEMBRO'!$E713&gt;=0,"setembro","sem abastecimento")</f>
        <v>setembro</v>
      </c>
      <c r="O713" s="15">
        <v>45536</v>
      </c>
    </row>
    <row r="714" spans="1:15">
      <c r="A714" s="5" t="s">
        <v>710</v>
      </c>
      <c r="B714" s="6" t="s">
        <v>1209</v>
      </c>
      <c r="C714" s="1">
        <f t="shared" si="22"/>
        <v>21.63</v>
      </c>
      <c r="D714" s="1">
        <v>38.5</v>
      </c>
      <c r="E714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714" s="1">
        <f t="shared" si="23"/>
        <v>231</v>
      </c>
      <c r="G714" s="1">
        <v>11</v>
      </c>
      <c r="H714">
        <v>10</v>
      </c>
      <c r="I714" t="s">
        <v>1134</v>
      </c>
      <c r="J714" s="1">
        <f>Tabela1[[#This Row],[ESTOQUE_INICIAL]]*Tabela1[[#This Row],[CUSTO_UNITARIO_M-1]]+Tabela1[[#This Row],[ABASTECIMENTO]]*Tabela1[[#This Row],[CUSTO_UNITARIO_M0]]</f>
        <v>2348.5</v>
      </c>
      <c r="K714" s="1">
        <f>_xlfn.XLOOKUP(A714,MEDIDAS!A:A,MEDIDAS!B:B,"0",0)*5</f>
        <v>5.8333333333333339</v>
      </c>
      <c r="L714" s="1">
        <f>SUM(K714,(_xlfn.XLOOKUP(A714,MEDIDAS!A:A,MEDIDAS!B:B,"0",0)*5))</f>
        <v>11.666666666666668</v>
      </c>
      <c r="M714" s="1" t="str">
        <f>IF(F714&gt;=SUM(L714,_xlfn.XLOOKUP(A714,'ESTOQUE SETEMBRO'!A:A,'ESTOQUE SETEMBRO'!F:F,,0))/2*1.2,"OVER",IF(F714&lt;=SUM(L714,_xlfn.XLOOKUP(A714,'ESTOQUE SETEMBRO'!A:A,'ESTOQUE SETEMBRO'!F:F,,0))/2*1.1,"IDEAL","OUT"))</f>
        <v>OVER</v>
      </c>
      <c r="N714" t="str">
        <f>IF('ESTOQUE SETEMBRO'!$E714&gt;=0,"setembro","sem abastecimento")</f>
        <v>setembro</v>
      </c>
      <c r="O714" s="15">
        <v>45536</v>
      </c>
    </row>
    <row r="715" spans="1:15">
      <c r="A715" s="5" t="s">
        <v>711</v>
      </c>
      <c r="B715" s="6" t="s">
        <v>1209</v>
      </c>
      <c r="C715" s="1">
        <f t="shared" si="22"/>
        <v>21.63</v>
      </c>
      <c r="D715" s="1">
        <v>33</v>
      </c>
      <c r="E715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715" s="1">
        <f t="shared" si="23"/>
        <v>198</v>
      </c>
      <c r="G715" s="1">
        <v>11</v>
      </c>
      <c r="H715">
        <v>10</v>
      </c>
      <c r="I715" t="s">
        <v>1134</v>
      </c>
      <c r="J715" s="1">
        <f>Tabela1[[#This Row],[ESTOQUE_INICIAL]]*Tabela1[[#This Row],[CUSTO_UNITARIO_M-1]]+Tabela1[[#This Row],[ABASTECIMENTO]]*Tabela1[[#This Row],[CUSTO_UNITARIO_M0]]</f>
        <v>2013</v>
      </c>
      <c r="K715" s="1">
        <f>_xlfn.XLOOKUP(A715,MEDIDAS!A:A,MEDIDAS!B:B,"0",0)*5</f>
        <v>5</v>
      </c>
      <c r="L715" s="1">
        <f>SUM(K715,(_xlfn.XLOOKUP(A715,MEDIDAS!A:A,MEDIDAS!B:B,"0",0)*5))</f>
        <v>10</v>
      </c>
      <c r="M715" s="1" t="str">
        <f>IF(F715&gt;=SUM(L715,_xlfn.XLOOKUP(A715,'ESTOQUE SETEMBRO'!A:A,'ESTOQUE SETEMBRO'!F:F,,0))/2*1.2,"OVER",IF(F715&lt;=SUM(L715,_xlfn.XLOOKUP(A715,'ESTOQUE SETEMBRO'!A:A,'ESTOQUE SETEMBRO'!F:F,,0))/2*1.1,"IDEAL","OUT"))</f>
        <v>OVER</v>
      </c>
      <c r="N715" t="str">
        <f>IF('ESTOQUE SETEMBRO'!$E715&gt;=0,"setembro","sem abastecimento")</f>
        <v>setembro</v>
      </c>
      <c r="O715" s="15">
        <v>45536</v>
      </c>
    </row>
    <row r="716" spans="1:15">
      <c r="A716" s="5" t="s">
        <v>712</v>
      </c>
      <c r="B716" s="6" t="s">
        <v>1209</v>
      </c>
      <c r="C716" s="1">
        <f t="shared" si="22"/>
        <v>21.63</v>
      </c>
      <c r="D716" s="1">
        <v>11</v>
      </c>
      <c r="E716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716" s="1">
        <f t="shared" si="23"/>
        <v>66</v>
      </c>
      <c r="G716" s="1">
        <v>11</v>
      </c>
      <c r="H716">
        <v>10</v>
      </c>
      <c r="I716" t="s">
        <v>1134</v>
      </c>
      <c r="J716" s="1">
        <f>Tabela1[[#This Row],[ESTOQUE_INICIAL]]*Tabela1[[#This Row],[CUSTO_UNITARIO_M-1]]+Tabela1[[#This Row],[ABASTECIMENTO]]*Tabela1[[#This Row],[CUSTO_UNITARIO_M0]]</f>
        <v>671</v>
      </c>
      <c r="K716" s="1">
        <f>_xlfn.XLOOKUP(A716,MEDIDAS!A:A,MEDIDAS!B:B,"0",0)*5</f>
        <v>1.6666666666666665</v>
      </c>
      <c r="L716" s="1">
        <f>SUM(K716,(_xlfn.XLOOKUP(A716,MEDIDAS!A:A,MEDIDAS!B:B,"0",0)*5))</f>
        <v>3.333333333333333</v>
      </c>
      <c r="M716" s="1" t="str">
        <f>IF(F716&gt;=SUM(L716,_xlfn.XLOOKUP(A716,'ESTOQUE SETEMBRO'!A:A,'ESTOQUE SETEMBRO'!F:F,,0))/2*1.2,"OVER",IF(F716&lt;=SUM(L716,_xlfn.XLOOKUP(A716,'ESTOQUE SETEMBRO'!A:A,'ESTOQUE SETEMBRO'!F:F,,0))/2*1.1,"IDEAL","OUT"))</f>
        <v>OVER</v>
      </c>
      <c r="N716" t="str">
        <f>IF('ESTOQUE SETEMBRO'!$E716&gt;=0,"setembro","sem abastecimento")</f>
        <v>setembro</v>
      </c>
      <c r="O716" s="15">
        <v>45536</v>
      </c>
    </row>
    <row r="717" spans="1:15">
      <c r="A717" s="5" t="s">
        <v>713</v>
      </c>
      <c r="B717" s="6" t="s">
        <v>1209</v>
      </c>
      <c r="C717" s="1">
        <f t="shared" si="22"/>
        <v>21.63</v>
      </c>
      <c r="D717" s="1">
        <v>29.700000000000003</v>
      </c>
      <c r="E717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717" s="1">
        <f t="shared" si="23"/>
        <v>178.2</v>
      </c>
      <c r="G717" s="1">
        <v>11</v>
      </c>
      <c r="H717">
        <v>10</v>
      </c>
      <c r="I717" t="s">
        <v>1134</v>
      </c>
      <c r="J717" s="1">
        <f>Tabela1[[#This Row],[ESTOQUE_INICIAL]]*Tabela1[[#This Row],[CUSTO_UNITARIO_M-1]]+Tabela1[[#This Row],[ABASTECIMENTO]]*Tabela1[[#This Row],[CUSTO_UNITARIO_M0]]</f>
        <v>1811.7</v>
      </c>
      <c r="K717" s="1">
        <f>_xlfn.XLOOKUP(A717,MEDIDAS!A:A,MEDIDAS!B:B,"0",0)*5</f>
        <v>4.5</v>
      </c>
      <c r="L717" s="1">
        <f>SUM(K717,(_xlfn.XLOOKUP(A717,MEDIDAS!A:A,MEDIDAS!B:B,"0",0)*5))</f>
        <v>9</v>
      </c>
      <c r="M717" s="1" t="str">
        <f>IF(F717&gt;=SUM(L717,_xlfn.XLOOKUP(A717,'ESTOQUE SETEMBRO'!A:A,'ESTOQUE SETEMBRO'!F:F,,0))/2*1.2,"OVER",IF(F717&lt;=SUM(L717,_xlfn.XLOOKUP(A717,'ESTOQUE SETEMBRO'!A:A,'ESTOQUE SETEMBRO'!F:F,,0))/2*1.1,"IDEAL","OUT"))</f>
        <v>OVER</v>
      </c>
      <c r="N717" t="str">
        <f>IF('ESTOQUE SETEMBRO'!$E717&gt;=0,"setembro","sem abastecimento")</f>
        <v>setembro</v>
      </c>
      <c r="O717" s="15">
        <v>45536</v>
      </c>
    </row>
    <row r="718" spans="1:15">
      <c r="A718" s="5" t="s">
        <v>791</v>
      </c>
      <c r="B718" s="6" t="s">
        <v>1209</v>
      </c>
      <c r="C718" s="1">
        <f t="shared" si="22"/>
        <v>21.63</v>
      </c>
      <c r="D718" s="1">
        <v>0</v>
      </c>
      <c r="E71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718" s="1">
        <f t="shared" si="23"/>
        <v>150</v>
      </c>
      <c r="G718" s="1">
        <v>11</v>
      </c>
      <c r="H718">
        <v>10</v>
      </c>
      <c r="I718" t="s">
        <v>1134</v>
      </c>
      <c r="J718" s="1">
        <f>Tabela1[[#This Row],[ESTOQUE_INICIAL]]*Tabela1[[#This Row],[CUSTO_UNITARIO_M-1]]+Tabela1[[#This Row],[ABASTECIMENTO]]*Tabela1[[#This Row],[CUSTO_UNITARIO_M0]]</f>
        <v>1500</v>
      </c>
      <c r="K718" s="1">
        <f>_xlfn.XLOOKUP(A718,MEDIDAS!A:A,MEDIDAS!B:B,"0",0)*5</f>
        <v>0</v>
      </c>
      <c r="L718" s="1">
        <f>SUM(K718,(_xlfn.XLOOKUP(A718,MEDIDAS!A:A,MEDIDAS!B:B,"0",0)*5))</f>
        <v>0</v>
      </c>
      <c r="M718" s="1" t="str">
        <f>IF(F718&gt;=SUM(L718,_xlfn.XLOOKUP(A718,'ESTOQUE SETEMBRO'!A:A,'ESTOQUE SETEMBRO'!F:F,,0))/2*1.2,"OVER",IF(F718&lt;=SUM(L718,_xlfn.XLOOKUP(A718,'ESTOQUE SETEMBRO'!A:A,'ESTOQUE SETEMBRO'!F:F,,0))/2*1.1,"IDEAL","OUT"))</f>
        <v>OVER</v>
      </c>
      <c r="N718" t="str">
        <f>IF('ESTOQUE SETEMBRO'!$E718&gt;=0,"setembro","sem abastecimento")</f>
        <v>setembro</v>
      </c>
      <c r="O718" s="15">
        <v>45536</v>
      </c>
    </row>
    <row r="719" spans="1:15">
      <c r="A719" s="5" t="s">
        <v>715</v>
      </c>
      <c r="B719" s="6" t="s">
        <v>1209</v>
      </c>
      <c r="C719" s="1">
        <f t="shared" si="22"/>
        <v>21.63</v>
      </c>
      <c r="D719" s="1">
        <v>20.900000000000002</v>
      </c>
      <c r="E719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719" s="1">
        <f t="shared" si="23"/>
        <v>125.40000000000002</v>
      </c>
      <c r="G719" s="1">
        <v>11</v>
      </c>
      <c r="H719">
        <v>10</v>
      </c>
      <c r="I719" t="s">
        <v>1134</v>
      </c>
      <c r="J719" s="1">
        <f>Tabela1[[#This Row],[ESTOQUE_INICIAL]]*Tabela1[[#This Row],[CUSTO_UNITARIO_M-1]]+Tabela1[[#This Row],[ABASTECIMENTO]]*Tabela1[[#This Row],[CUSTO_UNITARIO_M0]]</f>
        <v>1274.9000000000003</v>
      </c>
      <c r="K719" s="1">
        <f>_xlfn.XLOOKUP(A719,MEDIDAS!A:A,MEDIDAS!B:B,"0",0)*5</f>
        <v>3.1666666666666665</v>
      </c>
      <c r="L719" s="1">
        <f>SUM(K719,(_xlfn.XLOOKUP(A719,MEDIDAS!A:A,MEDIDAS!B:B,"0",0)*5))</f>
        <v>6.333333333333333</v>
      </c>
      <c r="M719" s="1" t="str">
        <f>IF(F719&gt;=SUM(L719,_xlfn.XLOOKUP(A719,'ESTOQUE SETEMBRO'!A:A,'ESTOQUE SETEMBRO'!F:F,,0))/2*1.2,"OVER",IF(F719&lt;=SUM(L719,_xlfn.XLOOKUP(A719,'ESTOQUE SETEMBRO'!A:A,'ESTOQUE SETEMBRO'!F:F,,0))/2*1.1,"IDEAL","OUT"))</f>
        <v>OVER</v>
      </c>
      <c r="N719" t="str">
        <f>IF('ESTOQUE SETEMBRO'!$E719&gt;=0,"setembro","sem abastecimento")</f>
        <v>setembro</v>
      </c>
      <c r="O719" s="15">
        <v>45536</v>
      </c>
    </row>
    <row r="720" spans="1:15">
      <c r="A720" s="5" t="s">
        <v>716</v>
      </c>
      <c r="B720" s="6" t="s">
        <v>1209</v>
      </c>
      <c r="C720" s="1">
        <f t="shared" si="22"/>
        <v>21.63</v>
      </c>
      <c r="D720" s="1">
        <v>25.3</v>
      </c>
      <c r="E720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720" s="1">
        <f t="shared" si="23"/>
        <v>151.80000000000001</v>
      </c>
      <c r="G720" s="1">
        <v>11</v>
      </c>
      <c r="H720">
        <v>10</v>
      </c>
      <c r="I720" t="s">
        <v>1134</v>
      </c>
      <c r="J720" s="1">
        <f>Tabela1[[#This Row],[ESTOQUE_INICIAL]]*Tabela1[[#This Row],[CUSTO_UNITARIO_M-1]]+Tabela1[[#This Row],[ABASTECIMENTO]]*Tabela1[[#This Row],[CUSTO_UNITARIO_M0]]</f>
        <v>1543.3</v>
      </c>
      <c r="K720" s="1">
        <f>_xlfn.XLOOKUP(A720,MEDIDAS!A:A,MEDIDAS!B:B,"0",0)*5</f>
        <v>3.8333333333333335</v>
      </c>
      <c r="L720" s="1">
        <f>SUM(K720,(_xlfn.XLOOKUP(A720,MEDIDAS!A:A,MEDIDAS!B:B,"0",0)*5))</f>
        <v>7.666666666666667</v>
      </c>
      <c r="M720" s="1" t="str">
        <f>IF(F720&gt;=SUM(L720,_xlfn.XLOOKUP(A720,'ESTOQUE SETEMBRO'!A:A,'ESTOQUE SETEMBRO'!F:F,,0))/2*1.2,"OVER",IF(F720&lt;=SUM(L720,_xlfn.XLOOKUP(A720,'ESTOQUE SETEMBRO'!A:A,'ESTOQUE SETEMBRO'!F:F,,0))/2*1.1,"IDEAL","OUT"))</f>
        <v>OVER</v>
      </c>
      <c r="N720" t="str">
        <f>IF('ESTOQUE SETEMBRO'!$E720&gt;=0,"setembro","sem abastecimento")</f>
        <v>setembro</v>
      </c>
      <c r="O720" s="15">
        <v>45536</v>
      </c>
    </row>
    <row r="721" spans="1:15">
      <c r="A721" s="5" t="s">
        <v>717</v>
      </c>
      <c r="B721" s="6" t="s">
        <v>1209</v>
      </c>
      <c r="C721" s="1">
        <f t="shared" si="22"/>
        <v>21.63</v>
      </c>
      <c r="D721" s="1">
        <v>38.5</v>
      </c>
      <c r="E721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721" s="1">
        <f t="shared" si="23"/>
        <v>231</v>
      </c>
      <c r="G721" s="1">
        <v>11</v>
      </c>
      <c r="H721">
        <v>10</v>
      </c>
      <c r="I721" t="s">
        <v>1134</v>
      </c>
      <c r="J721" s="1">
        <f>Tabela1[[#This Row],[ESTOQUE_INICIAL]]*Tabela1[[#This Row],[CUSTO_UNITARIO_M-1]]+Tabela1[[#This Row],[ABASTECIMENTO]]*Tabela1[[#This Row],[CUSTO_UNITARIO_M0]]</f>
        <v>2348.5</v>
      </c>
      <c r="K721" s="1">
        <f>_xlfn.XLOOKUP(A721,MEDIDAS!A:A,MEDIDAS!B:B,"0",0)*5</f>
        <v>5.8333333333333339</v>
      </c>
      <c r="L721" s="1">
        <f>SUM(K721,(_xlfn.XLOOKUP(A721,MEDIDAS!A:A,MEDIDAS!B:B,"0",0)*5))</f>
        <v>11.666666666666668</v>
      </c>
      <c r="M721" s="1" t="str">
        <f>IF(F721&gt;=SUM(L721,_xlfn.XLOOKUP(A721,'ESTOQUE SETEMBRO'!A:A,'ESTOQUE SETEMBRO'!F:F,,0))/2*1.2,"OVER",IF(F721&lt;=SUM(L721,_xlfn.XLOOKUP(A721,'ESTOQUE SETEMBRO'!A:A,'ESTOQUE SETEMBRO'!F:F,,0))/2*1.1,"IDEAL","OUT"))</f>
        <v>OVER</v>
      </c>
      <c r="N721" t="str">
        <f>IF('ESTOQUE SETEMBRO'!$E721&gt;=0,"setembro","sem abastecimento")</f>
        <v>setembro</v>
      </c>
      <c r="O721" s="15">
        <v>45536</v>
      </c>
    </row>
    <row r="722" spans="1:15">
      <c r="A722" s="5" t="s">
        <v>718</v>
      </c>
      <c r="B722" s="6" t="s">
        <v>1209</v>
      </c>
      <c r="C722" s="1">
        <f t="shared" si="22"/>
        <v>21.63</v>
      </c>
      <c r="D722" s="1">
        <v>35.200000000000003</v>
      </c>
      <c r="E722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722" s="1">
        <f t="shared" si="23"/>
        <v>211.2</v>
      </c>
      <c r="G722" s="1">
        <v>11</v>
      </c>
      <c r="H722">
        <v>10</v>
      </c>
      <c r="I722" t="s">
        <v>1134</v>
      </c>
      <c r="J722" s="1">
        <f>Tabela1[[#This Row],[ESTOQUE_INICIAL]]*Tabela1[[#This Row],[CUSTO_UNITARIO_M-1]]+Tabela1[[#This Row],[ABASTECIMENTO]]*Tabela1[[#This Row],[CUSTO_UNITARIO_M0]]</f>
        <v>2147.1999999999998</v>
      </c>
      <c r="K722" s="1">
        <f>_xlfn.XLOOKUP(A722,MEDIDAS!A:A,MEDIDAS!B:B,"0",0)*5</f>
        <v>5.333333333333333</v>
      </c>
      <c r="L722" s="1">
        <f>SUM(K722,(_xlfn.XLOOKUP(A722,MEDIDAS!A:A,MEDIDAS!B:B,"0",0)*5))</f>
        <v>10.666666666666666</v>
      </c>
      <c r="M722" s="1" t="str">
        <f>IF(F722&gt;=SUM(L722,_xlfn.XLOOKUP(A722,'ESTOQUE SETEMBRO'!A:A,'ESTOQUE SETEMBRO'!F:F,,0))/2*1.2,"OVER",IF(F722&lt;=SUM(L722,_xlfn.XLOOKUP(A722,'ESTOQUE SETEMBRO'!A:A,'ESTOQUE SETEMBRO'!F:F,,0))/2*1.1,"IDEAL","OUT"))</f>
        <v>OVER</v>
      </c>
      <c r="N722" t="str">
        <f>IF('ESTOQUE SETEMBRO'!$E722&gt;=0,"setembro","sem abastecimento")</f>
        <v>setembro</v>
      </c>
      <c r="O722" s="15">
        <v>45536</v>
      </c>
    </row>
    <row r="723" spans="1:15">
      <c r="A723" s="5" t="s">
        <v>719</v>
      </c>
      <c r="B723" s="6" t="s">
        <v>1210</v>
      </c>
      <c r="C723" s="1">
        <f t="shared" si="22"/>
        <v>21.63</v>
      </c>
      <c r="D723" s="1">
        <v>26.400000000000002</v>
      </c>
      <c r="E723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723" s="1">
        <f t="shared" si="23"/>
        <v>158.4</v>
      </c>
      <c r="G723" s="1">
        <v>39.6</v>
      </c>
      <c r="H723">
        <v>36</v>
      </c>
      <c r="I723" t="s">
        <v>1152</v>
      </c>
      <c r="J723" s="1">
        <f>Tabela1[[#This Row],[ESTOQUE_INICIAL]]*Tabela1[[#This Row],[CUSTO_UNITARIO_M-1]]+Tabela1[[#This Row],[ABASTECIMENTO]]*Tabela1[[#This Row],[CUSTO_UNITARIO_M0]]</f>
        <v>5797.4400000000005</v>
      </c>
      <c r="K723" s="1">
        <f>_xlfn.XLOOKUP(A723,MEDIDAS!A:A,MEDIDAS!B:B,"0",0)*5</f>
        <v>4</v>
      </c>
      <c r="L723" s="1">
        <f>SUM(K723,(_xlfn.XLOOKUP(A723,MEDIDAS!A:A,MEDIDAS!B:B,"0",0)*5))</f>
        <v>8</v>
      </c>
      <c r="M723" s="1" t="str">
        <f>IF(F723&gt;=SUM(L723,_xlfn.XLOOKUP(A723,'ESTOQUE SETEMBRO'!A:A,'ESTOQUE SETEMBRO'!F:F,,0))/2*1.2,"OVER",IF(F723&lt;=SUM(L723,_xlfn.XLOOKUP(A723,'ESTOQUE SETEMBRO'!A:A,'ESTOQUE SETEMBRO'!F:F,,0))/2*1.1,"IDEAL","OUT"))</f>
        <v>OVER</v>
      </c>
      <c r="N723" t="str">
        <f>IF('ESTOQUE SETEMBRO'!$E723&gt;=0,"setembro","sem abastecimento")</f>
        <v>setembro</v>
      </c>
      <c r="O723" s="15">
        <v>45536</v>
      </c>
    </row>
    <row r="724" spans="1:15">
      <c r="A724" s="5" t="s">
        <v>720</v>
      </c>
      <c r="B724" s="6" t="s">
        <v>1210</v>
      </c>
      <c r="C724" s="1">
        <f t="shared" si="22"/>
        <v>21.63</v>
      </c>
      <c r="D724" s="1">
        <v>26.400000000000002</v>
      </c>
      <c r="E724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724" s="1">
        <f t="shared" si="23"/>
        <v>158.4</v>
      </c>
      <c r="G724" s="1">
        <v>39.6</v>
      </c>
      <c r="H724">
        <v>36</v>
      </c>
      <c r="I724" t="s">
        <v>1152</v>
      </c>
      <c r="J724" s="1">
        <f>Tabela1[[#This Row],[ESTOQUE_INICIAL]]*Tabela1[[#This Row],[CUSTO_UNITARIO_M-1]]+Tabela1[[#This Row],[ABASTECIMENTO]]*Tabela1[[#This Row],[CUSTO_UNITARIO_M0]]</f>
        <v>5797.4400000000005</v>
      </c>
      <c r="K724" s="1">
        <f>_xlfn.XLOOKUP(A724,MEDIDAS!A:A,MEDIDAS!B:B,"0",0)*5</f>
        <v>4</v>
      </c>
      <c r="L724" s="1">
        <f>SUM(K724,(_xlfn.XLOOKUP(A724,MEDIDAS!A:A,MEDIDAS!B:B,"0",0)*5))</f>
        <v>8</v>
      </c>
      <c r="M724" s="1" t="str">
        <f>IF(F724&gt;=SUM(L724,_xlfn.XLOOKUP(A724,'ESTOQUE SETEMBRO'!A:A,'ESTOQUE SETEMBRO'!F:F,,0))/2*1.2,"OVER",IF(F724&lt;=SUM(L724,_xlfn.XLOOKUP(A724,'ESTOQUE SETEMBRO'!A:A,'ESTOQUE SETEMBRO'!F:F,,0))/2*1.1,"IDEAL","OUT"))</f>
        <v>OVER</v>
      </c>
      <c r="N724" t="str">
        <f>IF('ESTOQUE SETEMBRO'!$E724&gt;=0,"setembro","sem abastecimento")</f>
        <v>setembro</v>
      </c>
      <c r="O724" s="15">
        <v>45536</v>
      </c>
    </row>
    <row r="725" spans="1:15">
      <c r="A725" s="5" t="s">
        <v>721</v>
      </c>
      <c r="B725" s="6" t="s">
        <v>1210</v>
      </c>
      <c r="C725" s="1">
        <f t="shared" si="22"/>
        <v>21.63</v>
      </c>
      <c r="D725" s="1">
        <v>17.600000000000001</v>
      </c>
      <c r="E725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725" s="1">
        <f t="shared" si="23"/>
        <v>105.6</v>
      </c>
      <c r="G725" s="1">
        <v>39.6</v>
      </c>
      <c r="H725">
        <v>36</v>
      </c>
      <c r="I725" t="s">
        <v>1152</v>
      </c>
      <c r="J725" s="1">
        <f>Tabela1[[#This Row],[ESTOQUE_INICIAL]]*Tabela1[[#This Row],[CUSTO_UNITARIO_M-1]]+Tabela1[[#This Row],[ABASTECIMENTO]]*Tabela1[[#This Row],[CUSTO_UNITARIO_M0]]</f>
        <v>3864.96</v>
      </c>
      <c r="K725" s="1">
        <f>_xlfn.XLOOKUP(A725,MEDIDAS!A:A,MEDIDAS!B:B,"0",0)*5</f>
        <v>2.6666666666666665</v>
      </c>
      <c r="L725" s="1">
        <f>SUM(K725,(_xlfn.XLOOKUP(A725,MEDIDAS!A:A,MEDIDAS!B:B,"0",0)*5))</f>
        <v>5.333333333333333</v>
      </c>
      <c r="M725" s="1" t="str">
        <f>IF(F725&gt;=SUM(L725,_xlfn.XLOOKUP(A725,'ESTOQUE SETEMBRO'!A:A,'ESTOQUE SETEMBRO'!F:F,,0))/2*1.2,"OVER",IF(F725&lt;=SUM(L725,_xlfn.XLOOKUP(A725,'ESTOQUE SETEMBRO'!A:A,'ESTOQUE SETEMBRO'!F:F,,0))/2*1.1,"IDEAL","OUT"))</f>
        <v>OVER</v>
      </c>
      <c r="N725" t="str">
        <f>IF('ESTOQUE SETEMBRO'!$E725&gt;=0,"setembro","sem abastecimento")</f>
        <v>setembro</v>
      </c>
      <c r="O725" s="15">
        <v>45536</v>
      </c>
    </row>
    <row r="726" spans="1:15">
      <c r="A726" s="5" t="s">
        <v>722</v>
      </c>
      <c r="B726" s="6" t="s">
        <v>1210</v>
      </c>
      <c r="C726" s="1">
        <f t="shared" si="22"/>
        <v>21.63</v>
      </c>
      <c r="D726" s="1">
        <v>26.400000000000002</v>
      </c>
      <c r="E726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726" s="1">
        <f t="shared" si="23"/>
        <v>158.4</v>
      </c>
      <c r="G726" s="1">
        <v>39.6</v>
      </c>
      <c r="H726">
        <v>36</v>
      </c>
      <c r="I726" t="s">
        <v>1152</v>
      </c>
      <c r="J726" s="1">
        <f>Tabela1[[#This Row],[ESTOQUE_INICIAL]]*Tabela1[[#This Row],[CUSTO_UNITARIO_M-1]]+Tabela1[[#This Row],[ABASTECIMENTO]]*Tabela1[[#This Row],[CUSTO_UNITARIO_M0]]</f>
        <v>5797.4400000000005</v>
      </c>
      <c r="K726" s="1">
        <f>_xlfn.XLOOKUP(A726,MEDIDAS!A:A,MEDIDAS!B:B,"0",0)*5</f>
        <v>4</v>
      </c>
      <c r="L726" s="1">
        <f>SUM(K726,(_xlfn.XLOOKUP(A726,MEDIDAS!A:A,MEDIDAS!B:B,"0",0)*5))</f>
        <v>8</v>
      </c>
      <c r="M726" s="1" t="str">
        <f>IF(F726&gt;=SUM(L726,_xlfn.XLOOKUP(A726,'ESTOQUE SETEMBRO'!A:A,'ESTOQUE SETEMBRO'!F:F,,0))/2*1.2,"OVER",IF(F726&lt;=SUM(L726,_xlfn.XLOOKUP(A726,'ESTOQUE SETEMBRO'!A:A,'ESTOQUE SETEMBRO'!F:F,,0))/2*1.1,"IDEAL","OUT"))</f>
        <v>OVER</v>
      </c>
      <c r="N726" t="str">
        <f>IF('ESTOQUE SETEMBRO'!$E726&gt;=0,"setembro","sem abastecimento")</f>
        <v>setembro</v>
      </c>
      <c r="O726" s="15">
        <v>45536</v>
      </c>
    </row>
    <row r="727" spans="1:15">
      <c r="A727" s="5" t="s">
        <v>723</v>
      </c>
      <c r="B727" s="6" t="s">
        <v>1210</v>
      </c>
      <c r="C727" s="1">
        <f t="shared" si="22"/>
        <v>21.63</v>
      </c>
      <c r="D727" s="1">
        <v>39.6</v>
      </c>
      <c r="E727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727" s="1">
        <f t="shared" si="23"/>
        <v>237.6</v>
      </c>
      <c r="G727" s="1">
        <v>39.6</v>
      </c>
      <c r="H727">
        <v>36</v>
      </c>
      <c r="I727" t="s">
        <v>1152</v>
      </c>
      <c r="J727" s="1">
        <f>Tabela1[[#This Row],[ESTOQUE_INICIAL]]*Tabela1[[#This Row],[CUSTO_UNITARIO_M-1]]+Tabela1[[#This Row],[ABASTECIMENTO]]*Tabela1[[#This Row],[CUSTO_UNITARIO_M0]]</f>
        <v>8696.16</v>
      </c>
      <c r="K727" s="1">
        <f>_xlfn.XLOOKUP(A727,MEDIDAS!A:A,MEDIDAS!B:B,"0",0)*5</f>
        <v>6</v>
      </c>
      <c r="L727" s="1">
        <f>SUM(K727,(_xlfn.XLOOKUP(A727,MEDIDAS!A:A,MEDIDAS!B:B,"0",0)*5))</f>
        <v>12</v>
      </c>
      <c r="M727" s="1" t="str">
        <f>IF(F727&gt;=SUM(L727,_xlfn.XLOOKUP(A727,'ESTOQUE SETEMBRO'!A:A,'ESTOQUE SETEMBRO'!F:F,,0))/2*1.2,"OVER",IF(F727&lt;=SUM(L727,_xlfn.XLOOKUP(A727,'ESTOQUE SETEMBRO'!A:A,'ESTOQUE SETEMBRO'!F:F,,0))/2*1.1,"IDEAL","OUT"))</f>
        <v>OVER</v>
      </c>
      <c r="N727" t="str">
        <f>IF('ESTOQUE SETEMBRO'!$E727&gt;=0,"setembro","sem abastecimento")</f>
        <v>setembro</v>
      </c>
      <c r="O727" s="15">
        <v>45536</v>
      </c>
    </row>
    <row r="728" spans="1:15">
      <c r="A728" s="5" t="s">
        <v>802</v>
      </c>
      <c r="B728" s="6" t="s">
        <v>1210</v>
      </c>
      <c r="C728" s="1">
        <f t="shared" si="22"/>
        <v>21.63</v>
      </c>
      <c r="D728" s="1">
        <v>0</v>
      </c>
      <c r="E728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728" s="1">
        <f t="shared" si="23"/>
        <v>150</v>
      </c>
      <c r="G728" s="1">
        <v>39.6</v>
      </c>
      <c r="H728">
        <v>36</v>
      </c>
      <c r="I728" t="s">
        <v>1152</v>
      </c>
      <c r="J728" s="1">
        <f>Tabela1[[#This Row],[ESTOQUE_INICIAL]]*Tabela1[[#This Row],[CUSTO_UNITARIO_M-1]]+Tabela1[[#This Row],[ABASTECIMENTO]]*Tabela1[[#This Row],[CUSTO_UNITARIO_M0]]</f>
        <v>5400</v>
      </c>
      <c r="K728" s="1">
        <f>_xlfn.XLOOKUP(A728,MEDIDAS!A:A,MEDIDAS!B:B,"0",0)*5</f>
        <v>0</v>
      </c>
      <c r="L728" s="1">
        <f>SUM(K728,(_xlfn.XLOOKUP(A728,MEDIDAS!A:A,MEDIDAS!B:B,"0",0)*5))</f>
        <v>0</v>
      </c>
      <c r="M728" s="1" t="str">
        <f>IF(F728&gt;=SUM(L728,_xlfn.XLOOKUP(A728,'ESTOQUE SETEMBRO'!A:A,'ESTOQUE SETEMBRO'!F:F,,0))/2*1.2,"OVER",IF(F728&lt;=SUM(L728,_xlfn.XLOOKUP(A728,'ESTOQUE SETEMBRO'!A:A,'ESTOQUE SETEMBRO'!F:F,,0))/2*1.1,"IDEAL","OUT"))</f>
        <v>OVER</v>
      </c>
      <c r="N728" t="str">
        <f>IF('ESTOQUE SETEMBRO'!$E728&gt;=0,"setembro","sem abastecimento")</f>
        <v>setembro</v>
      </c>
      <c r="O728" s="15">
        <v>45536</v>
      </c>
    </row>
    <row r="729" spans="1:15">
      <c r="A729" s="5" t="s">
        <v>724</v>
      </c>
      <c r="B729" s="6" t="s">
        <v>1210</v>
      </c>
      <c r="C729" s="1">
        <f t="shared" si="22"/>
        <v>21.63</v>
      </c>
      <c r="D729" s="1">
        <v>28.6</v>
      </c>
      <c r="E729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729" s="1">
        <f t="shared" si="23"/>
        <v>171.6</v>
      </c>
      <c r="G729" s="1">
        <v>39.6</v>
      </c>
      <c r="H729">
        <v>36</v>
      </c>
      <c r="I729" t="s">
        <v>1152</v>
      </c>
      <c r="J729" s="1">
        <f>Tabela1[[#This Row],[ESTOQUE_INICIAL]]*Tabela1[[#This Row],[CUSTO_UNITARIO_M-1]]+Tabela1[[#This Row],[ABASTECIMENTO]]*Tabela1[[#This Row],[CUSTO_UNITARIO_M0]]</f>
        <v>6280.56</v>
      </c>
      <c r="K729" s="1">
        <f>_xlfn.XLOOKUP(A729,MEDIDAS!A:A,MEDIDAS!B:B,"0",0)*5</f>
        <v>4.3333333333333339</v>
      </c>
      <c r="L729" s="1">
        <f>SUM(K729,(_xlfn.XLOOKUP(A729,MEDIDAS!A:A,MEDIDAS!B:B,"0",0)*5))</f>
        <v>8.6666666666666679</v>
      </c>
      <c r="M729" s="1" t="str">
        <f>IF(F729&gt;=SUM(L729,_xlfn.XLOOKUP(A729,'ESTOQUE SETEMBRO'!A:A,'ESTOQUE SETEMBRO'!F:F,,0))/2*1.2,"OVER",IF(F729&lt;=SUM(L729,_xlfn.XLOOKUP(A729,'ESTOQUE SETEMBRO'!A:A,'ESTOQUE SETEMBRO'!F:F,,0))/2*1.1,"IDEAL","OUT"))</f>
        <v>OVER</v>
      </c>
      <c r="N729" t="str">
        <f>IF('ESTOQUE SETEMBRO'!$E729&gt;=0,"setembro","sem abastecimento")</f>
        <v>setembro</v>
      </c>
      <c r="O729" s="15">
        <v>45536</v>
      </c>
    </row>
    <row r="730" spans="1:15">
      <c r="A730" s="5" t="s">
        <v>726</v>
      </c>
      <c r="B730" s="6" t="s">
        <v>1210</v>
      </c>
      <c r="C730" s="1">
        <f t="shared" si="22"/>
        <v>21.63</v>
      </c>
      <c r="D730" s="1">
        <v>53.900000000000006</v>
      </c>
      <c r="E730" s="1">
        <f>IF(Tabela1[[#This Row],[ESTOQUE_INICIAL]]&gt;=150,Tabela1[[#This Row],[ESTOQUE_INICIAL]]*0,IF(Tabela1[[#This Row],[ESTOQUE_INICIAL]]=0,SUM(Tabela1[[#This Row],[ESTOQUE_INICIAL]],150),Tabela1[[#This Row],[ESTOQUE_INICIAL]]*5))</f>
        <v>269.5</v>
      </c>
      <c r="F730" s="1">
        <f t="shared" si="23"/>
        <v>323.39999999999998</v>
      </c>
      <c r="G730" s="1">
        <v>39.6</v>
      </c>
      <c r="H730">
        <v>36</v>
      </c>
      <c r="I730" t="s">
        <v>1152</v>
      </c>
      <c r="J730" s="1">
        <f>Tabela1[[#This Row],[ESTOQUE_INICIAL]]*Tabela1[[#This Row],[CUSTO_UNITARIO_M-1]]+Tabela1[[#This Row],[ABASTECIMENTO]]*Tabela1[[#This Row],[CUSTO_UNITARIO_M0]]</f>
        <v>11836.44</v>
      </c>
      <c r="K730" s="1">
        <f>_xlfn.XLOOKUP(A730,MEDIDAS!A:A,MEDIDAS!B:B,"0",0)*5</f>
        <v>8.1666666666666661</v>
      </c>
      <c r="L730" s="1">
        <f>SUM(K730,(_xlfn.XLOOKUP(A730,MEDIDAS!A:A,MEDIDAS!B:B,"0",0)*5))</f>
        <v>16.333333333333332</v>
      </c>
      <c r="M730" s="1" t="str">
        <f>IF(F730&gt;=SUM(L730,_xlfn.XLOOKUP(A730,'ESTOQUE SETEMBRO'!A:A,'ESTOQUE SETEMBRO'!F:F,,0))/2*1.2,"OVER",IF(F730&lt;=SUM(L730,_xlfn.XLOOKUP(A730,'ESTOQUE SETEMBRO'!A:A,'ESTOQUE SETEMBRO'!F:F,,0))/2*1.1,"IDEAL","OUT"))</f>
        <v>OVER</v>
      </c>
      <c r="N730" t="str">
        <f>IF('ESTOQUE SETEMBRO'!$E730&gt;=0,"setembro","sem abastecimento")</f>
        <v>setembro</v>
      </c>
      <c r="O730" s="15">
        <v>45536</v>
      </c>
    </row>
    <row r="731" spans="1:15">
      <c r="A731" s="5" t="s">
        <v>727</v>
      </c>
      <c r="B731" s="6" t="s">
        <v>1210</v>
      </c>
      <c r="C731" s="1">
        <f t="shared" si="22"/>
        <v>21.63</v>
      </c>
      <c r="D731" s="1">
        <v>38.5</v>
      </c>
      <c r="E731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731" s="1">
        <f t="shared" si="23"/>
        <v>231</v>
      </c>
      <c r="G731" s="1">
        <v>39.6</v>
      </c>
      <c r="H731">
        <v>36</v>
      </c>
      <c r="I731" t="s">
        <v>1152</v>
      </c>
      <c r="J731" s="1">
        <f>Tabela1[[#This Row],[ESTOQUE_INICIAL]]*Tabela1[[#This Row],[CUSTO_UNITARIO_M-1]]+Tabela1[[#This Row],[ABASTECIMENTO]]*Tabela1[[#This Row],[CUSTO_UNITARIO_M0]]</f>
        <v>8454.6</v>
      </c>
      <c r="K731" s="1">
        <f>_xlfn.XLOOKUP(A731,MEDIDAS!A:A,MEDIDAS!B:B,"0",0)*5</f>
        <v>5.8333333333333339</v>
      </c>
      <c r="L731" s="1">
        <f>SUM(K731,(_xlfn.XLOOKUP(A731,MEDIDAS!A:A,MEDIDAS!B:B,"0",0)*5))</f>
        <v>11.666666666666668</v>
      </c>
      <c r="M731" s="1" t="str">
        <f>IF(F731&gt;=SUM(L731,_xlfn.XLOOKUP(A731,'ESTOQUE SETEMBRO'!A:A,'ESTOQUE SETEMBRO'!F:F,,0))/2*1.2,"OVER",IF(F731&lt;=SUM(L731,_xlfn.XLOOKUP(A731,'ESTOQUE SETEMBRO'!A:A,'ESTOQUE SETEMBRO'!F:F,,0))/2*1.1,"IDEAL","OUT"))</f>
        <v>OVER</v>
      </c>
      <c r="N731" t="str">
        <f>IF('ESTOQUE SETEMBRO'!$E731&gt;=0,"setembro","sem abastecimento")</f>
        <v>setembro</v>
      </c>
      <c r="O731" s="15">
        <v>45536</v>
      </c>
    </row>
    <row r="732" spans="1:15">
      <c r="A732" s="5" t="s">
        <v>728</v>
      </c>
      <c r="B732" s="6" t="s">
        <v>1210</v>
      </c>
      <c r="C732" s="1">
        <f t="shared" si="22"/>
        <v>21.63</v>
      </c>
      <c r="D732" s="1">
        <v>19.8</v>
      </c>
      <c r="E732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732" s="1">
        <f t="shared" si="23"/>
        <v>118.8</v>
      </c>
      <c r="G732" s="1">
        <v>39.6</v>
      </c>
      <c r="H732">
        <v>36</v>
      </c>
      <c r="I732" t="s">
        <v>1152</v>
      </c>
      <c r="J732" s="1">
        <f>Tabela1[[#This Row],[ESTOQUE_INICIAL]]*Tabela1[[#This Row],[CUSTO_UNITARIO_M-1]]+Tabela1[[#This Row],[ABASTECIMENTO]]*Tabela1[[#This Row],[CUSTO_UNITARIO_M0]]</f>
        <v>4348.08</v>
      </c>
      <c r="K732" s="1">
        <f>_xlfn.XLOOKUP(A732,MEDIDAS!A:A,MEDIDAS!B:B,"0",0)*5</f>
        <v>3</v>
      </c>
      <c r="L732" s="1">
        <f>SUM(K732,(_xlfn.XLOOKUP(A732,MEDIDAS!A:A,MEDIDAS!B:B,"0",0)*5))</f>
        <v>6</v>
      </c>
      <c r="M732" s="1" t="str">
        <f>IF(F732&gt;=SUM(L732,_xlfn.XLOOKUP(A732,'ESTOQUE SETEMBRO'!A:A,'ESTOQUE SETEMBRO'!F:F,,0))/2*1.2,"OVER",IF(F732&lt;=SUM(L732,_xlfn.XLOOKUP(A732,'ESTOQUE SETEMBRO'!A:A,'ESTOQUE SETEMBRO'!F:F,,0))/2*1.1,"IDEAL","OUT"))</f>
        <v>OVER</v>
      </c>
      <c r="N732" t="str">
        <f>IF('ESTOQUE SETEMBRO'!$E732&gt;=0,"setembro","sem abastecimento")</f>
        <v>setembro</v>
      </c>
      <c r="O732" s="15">
        <v>45536</v>
      </c>
    </row>
    <row r="733" spans="1:15">
      <c r="A733" s="5" t="s">
        <v>729</v>
      </c>
      <c r="B733" s="6" t="s">
        <v>1210</v>
      </c>
      <c r="C733" s="1">
        <f t="shared" si="22"/>
        <v>21.63</v>
      </c>
      <c r="D733" s="1">
        <v>40.700000000000003</v>
      </c>
      <c r="E733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733" s="1">
        <f t="shared" si="23"/>
        <v>244.2</v>
      </c>
      <c r="G733" s="1">
        <v>39.6</v>
      </c>
      <c r="H733">
        <v>36</v>
      </c>
      <c r="I733" t="s">
        <v>1152</v>
      </c>
      <c r="J733" s="1">
        <f>Tabela1[[#This Row],[ESTOQUE_INICIAL]]*Tabela1[[#This Row],[CUSTO_UNITARIO_M-1]]+Tabela1[[#This Row],[ABASTECIMENTO]]*Tabela1[[#This Row],[CUSTO_UNITARIO_M0]]</f>
        <v>8937.7200000000012</v>
      </c>
      <c r="K733" s="1">
        <f>_xlfn.XLOOKUP(A733,MEDIDAS!A:A,MEDIDAS!B:B,"0",0)*5</f>
        <v>6.166666666666667</v>
      </c>
      <c r="L733" s="1">
        <f>SUM(K733,(_xlfn.XLOOKUP(A733,MEDIDAS!A:A,MEDIDAS!B:B,"0",0)*5))</f>
        <v>12.333333333333334</v>
      </c>
      <c r="M733" s="1" t="str">
        <f>IF(F733&gt;=SUM(L733,_xlfn.XLOOKUP(A733,'ESTOQUE SETEMBRO'!A:A,'ESTOQUE SETEMBRO'!F:F,,0))/2*1.2,"OVER",IF(F733&lt;=SUM(L733,_xlfn.XLOOKUP(A733,'ESTOQUE SETEMBRO'!A:A,'ESTOQUE SETEMBRO'!F:F,,0))/2*1.1,"IDEAL","OUT"))</f>
        <v>OVER</v>
      </c>
      <c r="N733" t="str">
        <f>IF('ESTOQUE SETEMBRO'!$E733&gt;=0,"setembro","sem abastecimento")</f>
        <v>setembro</v>
      </c>
      <c r="O733" s="15">
        <v>45536</v>
      </c>
    </row>
    <row r="734" spans="1:15">
      <c r="A734" s="5" t="s">
        <v>730</v>
      </c>
      <c r="B734" s="6" t="s">
        <v>1211</v>
      </c>
      <c r="C734" s="1">
        <f t="shared" si="22"/>
        <v>21.63</v>
      </c>
      <c r="D734" s="1">
        <v>23.1</v>
      </c>
      <c r="E734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734" s="1">
        <f t="shared" si="23"/>
        <v>138.6</v>
      </c>
      <c r="G734" s="1">
        <v>11</v>
      </c>
      <c r="H734">
        <v>10</v>
      </c>
      <c r="I734" t="s">
        <v>1134</v>
      </c>
      <c r="J734" s="1">
        <f>Tabela1[[#This Row],[ESTOQUE_INICIAL]]*Tabela1[[#This Row],[CUSTO_UNITARIO_M-1]]+Tabela1[[#This Row],[ABASTECIMENTO]]*Tabela1[[#This Row],[CUSTO_UNITARIO_M0]]</f>
        <v>1409.1</v>
      </c>
      <c r="K734" s="1">
        <f>_xlfn.XLOOKUP(A734,MEDIDAS!A:A,MEDIDAS!B:B,"0",0)*5</f>
        <v>3.5</v>
      </c>
      <c r="L734" s="1">
        <f>SUM(K734,(_xlfn.XLOOKUP(A734,MEDIDAS!A:A,MEDIDAS!B:B,"0",0)*5))</f>
        <v>7</v>
      </c>
      <c r="M734" s="1" t="str">
        <f>IF(F734&gt;=SUM(L734,_xlfn.XLOOKUP(A734,'ESTOQUE SETEMBRO'!A:A,'ESTOQUE SETEMBRO'!F:F,,0))/2*1.2,"OVER",IF(F734&lt;=SUM(L734,_xlfn.XLOOKUP(A734,'ESTOQUE SETEMBRO'!A:A,'ESTOQUE SETEMBRO'!F:F,,0))/2*1.1,"IDEAL","OUT"))</f>
        <v>OVER</v>
      </c>
      <c r="N734" t="str">
        <f>IF('ESTOQUE SETEMBRO'!$E734&gt;=0,"setembro","sem abastecimento")</f>
        <v>setembro</v>
      </c>
      <c r="O734" s="15">
        <v>45536</v>
      </c>
    </row>
    <row r="735" spans="1:15">
      <c r="A735" s="5" t="s">
        <v>731</v>
      </c>
      <c r="B735" s="6" t="s">
        <v>1211</v>
      </c>
      <c r="C735" s="1">
        <f t="shared" si="22"/>
        <v>21.63</v>
      </c>
      <c r="D735" s="1">
        <v>17.600000000000001</v>
      </c>
      <c r="E735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735" s="1">
        <f t="shared" si="23"/>
        <v>105.6</v>
      </c>
      <c r="G735" s="1">
        <v>11</v>
      </c>
      <c r="H735">
        <v>10</v>
      </c>
      <c r="I735" t="s">
        <v>1134</v>
      </c>
      <c r="J735" s="1">
        <f>Tabela1[[#This Row],[ESTOQUE_INICIAL]]*Tabela1[[#This Row],[CUSTO_UNITARIO_M-1]]+Tabela1[[#This Row],[ABASTECIMENTO]]*Tabela1[[#This Row],[CUSTO_UNITARIO_M0]]</f>
        <v>1073.5999999999999</v>
      </c>
      <c r="K735" s="1">
        <f>_xlfn.XLOOKUP(A735,MEDIDAS!A:A,MEDIDAS!B:B,"0",0)*5</f>
        <v>2.6666666666666665</v>
      </c>
      <c r="L735" s="1">
        <f>SUM(K735,(_xlfn.XLOOKUP(A735,MEDIDAS!A:A,MEDIDAS!B:B,"0",0)*5))</f>
        <v>5.333333333333333</v>
      </c>
      <c r="M735" s="1" t="str">
        <f>IF(F735&gt;=SUM(L735,_xlfn.XLOOKUP(A735,'ESTOQUE SETEMBRO'!A:A,'ESTOQUE SETEMBRO'!F:F,,0))/2*1.2,"OVER",IF(F735&lt;=SUM(L735,_xlfn.XLOOKUP(A735,'ESTOQUE SETEMBRO'!A:A,'ESTOQUE SETEMBRO'!F:F,,0))/2*1.1,"IDEAL","OUT"))</f>
        <v>OVER</v>
      </c>
      <c r="N735" t="str">
        <f>IF('ESTOQUE SETEMBRO'!$E735&gt;=0,"setembro","sem abastecimento")</f>
        <v>setembro</v>
      </c>
      <c r="O735" s="15">
        <v>45536</v>
      </c>
    </row>
    <row r="736" spans="1:15">
      <c r="A736" s="5" t="s">
        <v>732</v>
      </c>
      <c r="B736" s="6" t="s">
        <v>1211</v>
      </c>
      <c r="C736" s="1">
        <f t="shared" si="22"/>
        <v>21.63</v>
      </c>
      <c r="D736" s="1">
        <v>30.800000000000004</v>
      </c>
      <c r="E736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736" s="1">
        <f t="shared" si="23"/>
        <v>184.80000000000004</v>
      </c>
      <c r="G736" s="1">
        <v>11</v>
      </c>
      <c r="H736">
        <v>10</v>
      </c>
      <c r="I736" t="s">
        <v>1134</v>
      </c>
      <c r="J736" s="1">
        <f>Tabela1[[#This Row],[ESTOQUE_INICIAL]]*Tabela1[[#This Row],[CUSTO_UNITARIO_M-1]]+Tabela1[[#This Row],[ABASTECIMENTO]]*Tabela1[[#This Row],[CUSTO_UNITARIO_M0]]</f>
        <v>1878.8000000000002</v>
      </c>
      <c r="K736" s="1">
        <f>_xlfn.XLOOKUP(A736,MEDIDAS!A:A,MEDIDAS!B:B,"0",0)*5</f>
        <v>4.666666666666667</v>
      </c>
      <c r="L736" s="1">
        <f>SUM(K736,(_xlfn.XLOOKUP(A736,MEDIDAS!A:A,MEDIDAS!B:B,"0",0)*5))</f>
        <v>9.3333333333333339</v>
      </c>
      <c r="M736" s="1" t="str">
        <f>IF(F736&gt;=SUM(L736,_xlfn.XLOOKUP(A736,'ESTOQUE SETEMBRO'!A:A,'ESTOQUE SETEMBRO'!F:F,,0))/2*1.2,"OVER",IF(F736&lt;=SUM(L736,_xlfn.XLOOKUP(A736,'ESTOQUE SETEMBRO'!A:A,'ESTOQUE SETEMBRO'!F:F,,0))/2*1.1,"IDEAL","OUT"))</f>
        <v>OVER</v>
      </c>
      <c r="N736" t="str">
        <f>IF('ESTOQUE SETEMBRO'!$E736&gt;=0,"setembro","sem abastecimento")</f>
        <v>setembro</v>
      </c>
      <c r="O736" s="15">
        <v>45536</v>
      </c>
    </row>
    <row r="737" spans="1:15">
      <c r="A737" s="5" t="s">
        <v>733</v>
      </c>
      <c r="B737" s="6" t="s">
        <v>1211</v>
      </c>
      <c r="C737" s="1">
        <f t="shared" si="22"/>
        <v>21.63</v>
      </c>
      <c r="D737" s="1">
        <v>26.400000000000002</v>
      </c>
      <c r="E737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737" s="1">
        <f t="shared" si="23"/>
        <v>158.4</v>
      </c>
      <c r="G737" s="1">
        <v>11</v>
      </c>
      <c r="H737">
        <v>10</v>
      </c>
      <c r="I737" t="s">
        <v>1134</v>
      </c>
      <c r="J737" s="1">
        <f>Tabela1[[#This Row],[ESTOQUE_INICIAL]]*Tabela1[[#This Row],[CUSTO_UNITARIO_M-1]]+Tabela1[[#This Row],[ABASTECIMENTO]]*Tabela1[[#This Row],[CUSTO_UNITARIO_M0]]</f>
        <v>1610.4</v>
      </c>
      <c r="K737" s="1">
        <f>_xlfn.XLOOKUP(A737,MEDIDAS!A:A,MEDIDAS!B:B,"0",0)*5</f>
        <v>4</v>
      </c>
      <c r="L737" s="1">
        <f>SUM(K737,(_xlfn.XLOOKUP(A737,MEDIDAS!A:A,MEDIDAS!B:B,"0",0)*5))</f>
        <v>8</v>
      </c>
      <c r="M737" s="1" t="str">
        <f>IF(F737&gt;=SUM(L737,_xlfn.XLOOKUP(A737,'ESTOQUE SETEMBRO'!A:A,'ESTOQUE SETEMBRO'!F:F,,0))/2*1.2,"OVER",IF(F737&lt;=SUM(L737,_xlfn.XLOOKUP(A737,'ESTOQUE SETEMBRO'!A:A,'ESTOQUE SETEMBRO'!F:F,,0))/2*1.1,"IDEAL","OUT"))</f>
        <v>OVER</v>
      </c>
      <c r="N737" t="str">
        <f>IF('ESTOQUE SETEMBRO'!$E737&gt;=0,"setembro","sem abastecimento")</f>
        <v>setembro</v>
      </c>
      <c r="O737" s="15">
        <v>45536</v>
      </c>
    </row>
    <row r="738" spans="1:15">
      <c r="A738" s="5" t="s">
        <v>734</v>
      </c>
      <c r="B738" s="6" t="s">
        <v>1211</v>
      </c>
      <c r="C738" s="1">
        <f t="shared" si="22"/>
        <v>21.63</v>
      </c>
      <c r="D738" s="1">
        <v>9.9</v>
      </c>
      <c r="E738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738" s="1">
        <f t="shared" si="23"/>
        <v>59.4</v>
      </c>
      <c r="G738" s="1">
        <v>11</v>
      </c>
      <c r="H738">
        <v>10</v>
      </c>
      <c r="I738" t="s">
        <v>1134</v>
      </c>
      <c r="J738" s="1">
        <f>Tabela1[[#This Row],[ESTOQUE_INICIAL]]*Tabela1[[#This Row],[CUSTO_UNITARIO_M-1]]+Tabela1[[#This Row],[ABASTECIMENTO]]*Tabela1[[#This Row],[CUSTO_UNITARIO_M0]]</f>
        <v>603.9</v>
      </c>
      <c r="K738" s="1">
        <f>_xlfn.XLOOKUP(A738,MEDIDAS!A:A,MEDIDAS!B:B,"0",0)*5</f>
        <v>1.5</v>
      </c>
      <c r="L738" s="1">
        <f>SUM(K738,(_xlfn.XLOOKUP(A738,MEDIDAS!A:A,MEDIDAS!B:B,"0",0)*5))</f>
        <v>3</v>
      </c>
      <c r="M738" s="1" t="str">
        <f>IF(F738&gt;=SUM(L738,_xlfn.XLOOKUP(A738,'ESTOQUE SETEMBRO'!A:A,'ESTOQUE SETEMBRO'!F:F,,0))/2*1.2,"OVER",IF(F738&lt;=SUM(L738,_xlfn.XLOOKUP(A738,'ESTOQUE SETEMBRO'!A:A,'ESTOQUE SETEMBRO'!F:F,,0))/2*1.1,"IDEAL","OUT"))</f>
        <v>OVER</v>
      </c>
      <c r="N738" t="str">
        <f>IF('ESTOQUE SETEMBRO'!$E738&gt;=0,"setembro","sem abastecimento")</f>
        <v>setembro</v>
      </c>
      <c r="O738" s="15">
        <v>45536</v>
      </c>
    </row>
    <row r="739" spans="1:15">
      <c r="A739" s="5" t="s">
        <v>813</v>
      </c>
      <c r="B739" s="6" t="s">
        <v>1211</v>
      </c>
      <c r="C739" s="1">
        <f t="shared" si="22"/>
        <v>21.63</v>
      </c>
      <c r="D739" s="1">
        <v>0</v>
      </c>
      <c r="E73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739" s="1">
        <f t="shared" si="23"/>
        <v>150</v>
      </c>
      <c r="G739" s="1">
        <v>11</v>
      </c>
      <c r="H739">
        <v>10</v>
      </c>
      <c r="I739" t="s">
        <v>1134</v>
      </c>
      <c r="J739" s="1">
        <f>Tabela1[[#This Row],[ESTOQUE_INICIAL]]*Tabela1[[#This Row],[CUSTO_UNITARIO_M-1]]+Tabela1[[#This Row],[ABASTECIMENTO]]*Tabela1[[#This Row],[CUSTO_UNITARIO_M0]]</f>
        <v>1500</v>
      </c>
      <c r="K739" s="1">
        <f>_xlfn.XLOOKUP(A739,MEDIDAS!A:A,MEDIDAS!B:B,"0",0)*5</f>
        <v>0</v>
      </c>
      <c r="L739" s="1">
        <f>SUM(K739,(_xlfn.XLOOKUP(A739,MEDIDAS!A:A,MEDIDAS!B:B,"0",0)*5))</f>
        <v>0</v>
      </c>
      <c r="M739" s="1" t="str">
        <f>IF(F739&gt;=SUM(L739,_xlfn.XLOOKUP(A739,'ESTOQUE SETEMBRO'!A:A,'ESTOQUE SETEMBRO'!F:F,,0))/2*1.2,"OVER",IF(F739&lt;=SUM(L739,_xlfn.XLOOKUP(A739,'ESTOQUE SETEMBRO'!A:A,'ESTOQUE SETEMBRO'!F:F,,0))/2*1.1,"IDEAL","OUT"))</f>
        <v>OVER</v>
      </c>
      <c r="N739" t="str">
        <f>IF('ESTOQUE SETEMBRO'!$E739&gt;=0,"setembro","sem abastecimento")</f>
        <v>setembro</v>
      </c>
      <c r="O739" s="15">
        <v>45536</v>
      </c>
    </row>
    <row r="740" spans="1:15">
      <c r="A740" s="5" t="s">
        <v>735</v>
      </c>
      <c r="B740" s="6" t="s">
        <v>1211</v>
      </c>
      <c r="C740" s="1">
        <f t="shared" si="22"/>
        <v>21.63</v>
      </c>
      <c r="D740" s="1">
        <v>15.400000000000002</v>
      </c>
      <c r="E740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740" s="1">
        <f t="shared" si="23"/>
        <v>92.40000000000002</v>
      </c>
      <c r="G740" s="1">
        <v>11</v>
      </c>
      <c r="H740">
        <v>10</v>
      </c>
      <c r="I740" t="s">
        <v>1134</v>
      </c>
      <c r="J740" s="1">
        <f>Tabela1[[#This Row],[ESTOQUE_INICIAL]]*Tabela1[[#This Row],[CUSTO_UNITARIO_M-1]]+Tabela1[[#This Row],[ABASTECIMENTO]]*Tabela1[[#This Row],[CUSTO_UNITARIO_M0]]</f>
        <v>939.40000000000009</v>
      </c>
      <c r="K740" s="1">
        <f>_xlfn.XLOOKUP(A740,MEDIDAS!A:A,MEDIDAS!B:B,"0",0)*5</f>
        <v>2.3333333333333335</v>
      </c>
      <c r="L740" s="1">
        <f>SUM(K740,(_xlfn.XLOOKUP(A740,MEDIDAS!A:A,MEDIDAS!B:B,"0",0)*5))</f>
        <v>4.666666666666667</v>
      </c>
      <c r="M740" s="1" t="str">
        <f>IF(F740&gt;=SUM(L740,_xlfn.XLOOKUP(A740,'ESTOQUE SETEMBRO'!A:A,'ESTOQUE SETEMBRO'!F:F,,0))/2*1.2,"OVER",IF(F740&lt;=SUM(L740,_xlfn.XLOOKUP(A740,'ESTOQUE SETEMBRO'!A:A,'ESTOQUE SETEMBRO'!F:F,,0))/2*1.1,"IDEAL","OUT"))</f>
        <v>OVER</v>
      </c>
      <c r="N740" t="str">
        <f>IF('ESTOQUE SETEMBRO'!$E740&gt;=0,"setembro","sem abastecimento")</f>
        <v>setembro</v>
      </c>
      <c r="O740" s="15">
        <v>45536</v>
      </c>
    </row>
    <row r="741" spans="1:15">
      <c r="A741" s="5" t="s">
        <v>737</v>
      </c>
      <c r="B741" s="6" t="s">
        <v>1211</v>
      </c>
      <c r="C741" s="1">
        <f t="shared" si="22"/>
        <v>21.63</v>
      </c>
      <c r="D741" s="1">
        <v>23.1</v>
      </c>
      <c r="E741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741" s="1">
        <f t="shared" si="23"/>
        <v>138.6</v>
      </c>
      <c r="G741" s="1">
        <v>11</v>
      </c>
      <c r="H741">
        <v>10</v>
      </c>
      <c r="I741" t="s">
        <v>1134</v>
      </c>
      <c r="J741" s="1">
        <f>Tabela1[[#This Row],[ESTOQUE_INICIAL]]*Tabela1[[#This Row],[CUSTO_UNITARIO_M-1]]+Tabela1[[#This Row],[ABASTECIMENTO]]*Tabela1[[#This Row],[CUSTO_UNITARIO_M0]]</f>
        <v>1409.1</v>
      </c>
      <c r="K741" s="1">
        <f>_xlfn.XLOOKUP(A741,MEDIDAS!A:A,MEDIDAS!B:B,"0",0)*5</f>
        <v>3.5</v>
      </c>
      <c r="L741" s="1">
        <f>SUM(K741,(_xlfn.XLOOKUP(A741,MEDIDAS!A:A,MEDIDAS!B:B,"0",0)*5))</f>
        <v>7</v>
      </c>
      <c r="M741" s="1" t="str">
        <f>IF(F741&gt;=SUM(L741,_xlfn.XLOOKUP(A741,'ESTOQUE SETEMBRO'!A:A,'ESTOQUE SETEMBRO'!F:F,,0))/2*1.2,"OVER",IF(F741&lt;=SUM(L741,_xlfn.XLOOKUP(A741,'ESTOQUE SETEMBRO'!A:A,'ESTOQUE SETEMBRO'!F:F,,0))/2*1.1,"IDEAL","OUT"))</f>
        <v>OVER</v>
      </c>
      <c r="N741" t="str">
        <f>IF('ESTOQUE SETEMBRO'!$E741&gt;=0,"setembro","sem abastecimento")</f>
        <v>setembro</v>
      </c>
      <c r="O741" s="15">
        <v>45536</v>
      </c>
    </row>
    <row r="742" spans="1:15">
      <c r="A742" s="5" t="s">
        <v>738</v>
      </c>
      <c r="B742" s="6" t="s">
        <v>1211</v>
      </c>
      <c r="C742" s="1">
        <f t="shared" si="22"/>
        <v>21.63</v>
      </c>
      <c r="D742" s="1">
        <v>23.1</v>
      </c>
      <c r="E742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742" s="1">
        <f t="shared" si="23"/>
        <v>138.6</v>
      </c>
      <c r="G742" s="1">
        <v>11</v>
      </c>
      <c r="H742">
        <v>10</v>
      </c>
      <c r="I742" t="s">
        <v>1134</v>
      </c>
      <c r="J742" s="1">
        <f>Tabela1[[#This Row],[ESTOQUE_INICIAL]]*Tabela1[[#This Row],[CUSTO_UNITARIO_M-1]]+Tabela1[[#This Row],[ABASTECIMENTO]]*Tabela1[[#This Row],[CUSTO_UNITARIO_M0]]</f>
        <v>1409.1</v>
      </c>
      <c r="K742" s="1">
        <f>_xlfn.XLOOKUP(A742,MEDIDAS!A:A,MEDIDAS!B:B,"0",0)*5</f>
        <v>3.5</v>
      </c>
      <c r="L742" s="1">
        <f>SUM(K742,(_xlfn.XLOOKUP(A742,MEDIDAS!A:A,MEDIDAS!B:B,"0",0)*5))</f>
        <v>7</v>
      </c>
      <c r="M742" s="1" t="str">
        <f>IF(F742&gt;=SUM(L742,_xlfn.XLOOKUP(A742,'ESTOQUE SETEMBRO'!A:A,'ESTOQUE SETEMBRO'!F:F,,0))/2*1.2,"OVER",IF(F742&lt;=SUM(L742,_xlfn.XLOOKUP(A742,'ESTOQUE SETEMBRO'!A:A,'ESTOQUE SETEMBRO'!F:F,,0))/2*1.1,"IDEAL","OUT"))</f>
        <v>OVER</v>
      </c>
      <c r="N742" t="str">
        <f>IF('ESTOQUE SETEMBRO'!$E742&gt;=0,"setembro","sem abastecimento")</f>
        <v>setembro</v>
      </c>
      <c r="O742" s="15">
        <v>45536</v>
      </c>
    </row>
    <row r="743" spans="1:15">
      <c r="A743" s="5" t="s">
        <v>739</v>
      </c>
      <c r="B743" s="6" t="s">
        <v>1211</v>
      </c>
      <c r="C743" s="1">
        <f t="shared" si="22"/>
        <v>21.63</v>
      </c>
      <c r="D743" s="1">
        <v>27.500000000000004</v>
      </c>
      <c r="E743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743" s="1">
        <f t="shared" si="23"/>
        <v>165.00000000000003</v>
      </c>
      <c r="G743" s="1">
        <v>11</v>
      </c>
      <c r="H743">
        <v>10</v>
      </c>
      <c r="I743" t="s">
        <v>1134</v>
      </c>
      <c r="J743" s="1">
        <f>Tabela1[[#This Row],[ESTOQUE_INICIAL]]*Tabela1[[#This Row],[CUSTO_UNITARIO_M-1]]+Tabela1[[#This Row],[ABASTECIMENTO]]*Tabela1[[#This Row],[CUSTO_UNITARIO_M0]]</f>
        <v>1677.5000000000002</v>
      </c>
      <c r="K743" s="1">
        <f>_xlfn.XLOOKUP(A743,MEDIDAS!A:A,MEDIDAS!B:B,"0",0)*5</f>
        <v>4.166666666666667</v>
      </c>
      <c r="L743" s="1">
        <f>SUM(K743,(_xlfn.XLOOKUP(A743,MEDIDAS!A:A,MEDIDAS!B:B,"0",0)*5))</f>
        <v>8.3333333333333339</v>
      </c>
      <c r="M743" s="1" t="str">
        <f>IF(F743&gt;=SUM(L743,_xlfn.XLOOKUP(A743,'ESTOQUE SETEMBRO'!A:A,'ESTOQUE SETEMBRO'!F:F,,0))/2*1.2,"OVER",IF(F743&lt;=SUM(L743,_xlfn.XLOOKUP(A743,'ESTOQUE SETEMBRO'!A:A,'ESTOQUE SETEMBRO'!F:F,,0))/2*1.1,"IDEAL","OUT"))</f>
        <v>OVER</v>
      </c>
      <c r="N743" t="str">
        <f>IF('ESTOQUE SETEMBRO'!$E743&gt;=0,"setembro","sem abastecimento")</f>
        <v>setembro</v>
      </c>
      <c r="O743" s="15">
        <v>45536</v>
      </c>
    </row>
    <row r="744" spans="1:15">
      <c r="A744" s="5" t="s">
        <v>740</v>
      </c>
      <c r="B744" s="6" t="s">
        <v>1212</v>
      </c>
      <c r="C744" s="1">
        <f t="shared" si="22"/>
        <v>21.63</v>
      </c>
      <c r="D744" s="1">
        <v>14.3</v>
      </c>
      <c r="E744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744" s="1">
        <f t="shared" si="23"/>
        <v>85.8</v>
      </c>
      <c r="G744" s="1">
        <v>44</v>
      </c>
      <c r="H744">
        <v>40</v>
      </c>
      <c r="I744" t="s">
        <v>1138</v>
      </c>
      <c r="J744" s="1">
        <f>Tabela1[[#This Row],[ESTOQUE_INICIAL]]*Tabela1[[#This Row],[CUSTO_UNITARIO_M-1]]+Tabela1[[#This Row],[ABASTECIMENTO]]*Tabela1[[#This Row],[CUSTO_UNITARIO_M0]]</f>
        <v>3489.2</v>
      </c>
      <c r="K744" s="1">
        <f>_xlfn.XLOOKUP(A744,MEDIDAS!A:A,MEDIDAS!B:B,"0",0)*5</f>
        <v>2.166666666666667</v>
      </c>
      <c r="L744" s="1">
        <f>SUM(K744,(_xlfn.XLOOKUP(A744,MEDIDAS!A:A,MEDIDAS!B:B,"0",0)*5))</f>
        <v>4.3333333333333339</v>
      </c>
      <c r="M744" s="1" t="str">
        <f>IF(F744&gt;=SUM(L744,_xlfn.XLOOKUP(A744,'ESTOQUE SETEMBRO'!A:A,'ESTOQUE SETEMBRO'!F:F,,0))/2*1.2,"OVER",IF(F744&lt;=SUM(L744,_xlfn.XLOOKUP(A744,'ESTOQUE SETEMBRO'!A:A,'ESTOQUE SETEMBRO'!F:F,,0))/2*1.1,"IDEAL","OUT"))</f>
        <v>OVER</v>
      </c>
      <c r="N744" t="str">
        <f>IF('ESTOQUE SETEMBRO'!$E744&gt;=0,"setembro","sem abastecimento")</f>
        <v>setembro</v>
      </c>
      <c r="O744" s="15">
        <v>45536</v>
      </c>
    </row>
    <row r="745" spans="1:15">
      <c r="A745" s="5" t="s">
        <v>741</v>
      </c>
      <c r="B745" s="6" t="s">
        <v>1212</v>
      </c>
      <c r="C745" s="1">
        <f t="shared" si="22"/>
        <v>21.63</v>
      </c>
      <c r="D745" s="1">
        <v>24.200000000000003</v>
      </c>
      <c r="E745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745" s="1">
        <f t="shared" si="23"/>
        <v>145.20000000000002</v>
      </c>
      <c r="G745" s="1">
        <v>44</v>
      </c>
      <c r="H745">
        <v>40</v>
      </c>
      <c r="I745" t="s">
        <v>1138</v>
      </c>
      <c r="J745" s="1">
        <f>Tabela1[[#This Row],[ESTOQUE_INICIAL]]*Tabela1[[#This Row],[CUSTO_UNITARIO_M-1]]+Tabela1[[#This Row],[ABASTECIMENTO]]*Tabela1[[#This Row],[CUSTO_UNITARIO_M0]]</f>
        <v>5904.8000000000011</v>
      </c>
      <c r="K745" s="1">
        <f>_xlfn.XLOOKUP(A745,MEDIDAS!A:A,MEDIDAS!B:B,"0",0)*5</f>
        <v>3.6666666666666665</v>
      </c>
      <c r="L745" s="1">
        <f>SUM(K745,(_xlfn.XLOOKUP(A745,MEDIDAS!A:A,MEDIDAS!B:B,"0",0)*5))</f>
        <v>7.333333333333333</v>
      </c>
      <c r="M745" s="1" t="str">
        <f>IF(F745&gt;=SUM(L745,_xlfn.XLOOKUP(A745,'ESTOQUE SETEMBRO'!A:A,'ESTOQUE SETEMBRO'!F:F,,0))/2*1.2,"OVER",IF(F745&lt;=SUM(L745,_xlfn.XLOOKUP(A745,'ESTOQUE SETEMBRO'!A:A,'ESTOQUE SETEMBRO'!F:F,,0))/2*1.1,"IDEAL","OUT"))</f>
        <v>OVER</v>
      </c>
      <c r="N745" t="str">
        <f>IF('ESTOQUE SETEMBRO'!$E745&gt;=0,"setembro","sem abastecimento")</f>
        <v>setembro</v>
      </c>
      <c r="O745" s="15">
        <v>45536</v>
      </c>
    </row>
    <row r="746" spans="1:15">
      <c r="A746" s="5" t="s">
        <v>742</v>
      </c>
      <c r="B746" s="6" t="s">
        <v>1212</v>
      </c>
      <c r="C746" s="1">
        <f t="shared" si="22"/>
        <v>21.63</v>
      </c>
      <c r="D746" s="1">
        <v>8.8000000000000007</v>
      </c>
      <c r="E746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746" s="1">
        <f t="shared" si="23"/>
        <v>52.8</v>
      </c>
      <c r="G746" s="1">
        <v>44</v>
      </c>
      <c r="H746">
        <v>40</v>
      </c>
      <c r="I746" t="s">
        <v>1138</v>
      </c>
      <c r="J746" s="1">
        <f>Tabela1[[#This Row],[ESTOQUE_INICIAL]]*Tabela1[[#This Row],[CUSTO_UNITARIO_M-1]]+Tabela1[[#This Row],[ABASTECIMENTO]]*Tabela1[[#This Row],[CUSTO_UNITARIO_M0]]</f>
        <v>2147.1999999999998</v>
      </c>
      <c r="K746" s="1">
        <f>_xlfn.XLOOKUP(A746,MEDIDAS!A:A,MEDIDAS!B:B,"0",0)*5</f>
        <v>1.3333333333333333</v>
      </c>
      <c r="L746" s="1">
        <f>SUM(K746,(_xlfn.XLOOKUP(A746,MEDIDAS!A:A,MEDIDAS!B:B,"0",0)*5))</f>
        <v>2.6666666666666665</v>
      </c>
      <c r="M746" s="1" t="str">
        <f>IF(F746&gt;=SUM(L746,_xlfn.XLOOKUP(A746,'ESTOQUE SETEMBRO'!A:A,'ESTOQUE SETEMBRO'!F:F,,0))/2*1.2,"OVER",IF(F746&lt;=SUM(L746,_xlfn.XLOOKUP(A746,'ESTOQUE SETEMBRO'!A:A,'ESTOQUE SETEMBRO'!F:F,,0))/2*1.1,"IDEAL","OUT"))</f>
        <v>OVER</v>
      </c>
      <c r="N746" t="str">
        <f>IF('ESTOQUE SETEMBRO'!$E746&gt;=0,"setembro","sem abastecimento")</f>
        <v>setembro</v>
      </c>
      <c r="O746" s="15">
        <v>45536</v>
      </c>
    </row>
    <row r="747" spans="1:15">
      <c r="A747" s="5" t="s">
        <v>743</v>
      </c>
      <c r="B747" s="6" t="s">
        <v>1212</v>
      </c>
      <c r="C747" s="1">
        <f t="shared" si="22"/>
        <v>21.63</v>
      </c>
      <c r="D747" s="1">
        <v>23.1</v>
      </c>
      <c r="E747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747" s="1">
        <f t="shared" si="23"/>
        <v>138.6</v>
      </c>
      <c r="G747" s="1">
        <v>44</v>
      </c>
      <c r="H747">
        <v>40</v>
      </c>
      <c r="I747" t="s">
        <v>1138</v>
      </c>
      <c r="J747" s="1">
        <f>Tabela1[[#This Row],[ESTOQUE_INICIAL]]*Tabela1[[#This Row],[CUSTO_UNITARIO_M-1]]+Tabela1[[#This Row],[ABASTECIMENTO]]*Tabela1[[#This Row],[CUSTO_UNITARIO_M0]]</f>
        <v>5636.4</v>
      </c>
      <c r="K747" s="1">
        <f>_xlfn.XLOOKUP(A747,MEDIDAS!A:A,MEDIDAS!B:B,"0",0)*5</f>
        <v>3.5</v>
      </c>
      <c r="L747" s="1">
        <f>SUM(K747,(_xlfn.XLOOKUP(A747,MEDIDAS!A:A,MEDIDAS!B:B,"0",0)*5))</f>
        <v>7</v>
      </c>
      <c r="M747" s="1" t="str">
        <f>IF(F747&gt;=SUM(L747,_xlfn.XLOOKUP(A747,'ESTOQUE SETEMBRO'!A:A,'ESTOQUE SETEMBRO'!F:F,,0))/2*1.2,"OVER",IF(F747&lt;=SUM(L747,_xlfn.XLOOKUP(A747,'ESTOQUE SETEMBRO'!A:A,'ESTOQUE SETEMBRO'!F:F,,0))/2*1.1,"IDEAL","OUT"))</f>
        <v>OVER</v>
      </c>
      <c r="N747" t="str">
        <f>IF('ESTOQUE SETEMBRO'!$E747&gt;=0,"setembro","sem abastecimento")</f>
        <v>setembro</v>
      </c>
      <c r="O747" s="15">
        <v>45536</v>
      </c>
    </row>
    <row r="748" spans="1:15">
      <c r="A748" s="5" t="s">
        <v>744</v>
      </c>
      <c r="B748" s="6" t="s">
        <v>1212</v>
      </c>
      <c r="C748" s="1">
        <f t="shared" si="22"/>
        <v>21.63</v>
      </c>
      <c r="D748" s="1">
        <v>26.400000000000002</v>
      </c>
      <c r="E748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748" s="1">
        <f t="shared" si="23"/>
        <v>158.4</v>
      </c>
      <c r="G748" s="1">
        <v>44</v>
      </c>
      <c r="H748">
        <v>40</v>
      </c>
      <c r="I748" t="s">
        <v>1138</v>
      </c>
      <c r="J748" s="1">
        <f>Tabela1[[#This Row],[ESTOQUE_INICIAL]]*Tabela1[[#This Row],[CUSTO_UNITARIO_M-1]]+Tabela1[[#This Row],[ABASTECIMENTO]]*Tabela1[[#This Row],[CUSTO_UNITARIO_M0]]</f>
        <v>6441.6</v>
      </c>
      <c r="K748" s="1">
        <f>_xlfn.XLOOKUP(A748,MEDIDAS!A:A,MEDIDAS!B:B,"0",0)*5</f>
        <v>4</v>
      </c>
      <c r="L748" s="1">
        <f>SUM(K748,(_xlfn.XLOOKUP(A748,MEDIDAS!A:A,MEDIDAS!B:B,"0",0)*5))</f>
        <v>8</v>
      </c>
      <c r="M748" s="1" t="str">
        <f>IF(F748&gt;=SUM(L748,_xlfn.XLOOKUP(A748,'ESTOQUE SETEMBRO'!A:A,'ESTOQUE SETEMBRO'!F:F,,0))/2*1.2,"OVER",IF(F748&lt;=SUM(L748,_xlfn.XLOOKUP(A748,'ESTOQUE SETEMBRO'!A:A,'ESTOQUE SETEMBRO'!F:F,,0))/2*1.1,"IDEAL","OUT"))</f>
        <v>OVER</v>
      </c>
      <c r="N748" t="str">
        <f>IF('ESTOQUE SETEMBRO'!$E748&gt;=0,"setembro","sem abastecimento")</f>
        <v>setembro</v>
      </c>
      <c r="O748" s="15">
        <v>45536</v>
      </c>
    </row>
    <row r="749" spans="1:15">
      <c r="A749" s="5" t="s">
        <v>824</v>
      </c>
      <c r="B749" s="6" t="s">
        <v>1212</v>
      </c>
      <c r="C749" s="1">
        <f t="shared" si="22"/>
        <v>21.63</v>
      </c>
      <c r="D749" s="1">
        <v>0</v>
      </c>
      <c r="E74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749" s="1">
        <f t="shared" si="23"/>
        <v>150</v>
      </c>
      <c r="G749" s="1">
        <v>44</v>
      </c>
      <c r="H749">
        <v>40</v>
      </c>
      <c r="I749" t="s">
        <v>1138</v>
      </c>
      <c r="J749" s="1">
        <f>Tabela1[[#This Row],[ESTOQUE_INICIAL]]*Tabela1[[#This Row],[CUSTO_UNITARIO_M-1]]+Tabela1[[#This Row],[ABASTECIMENTO]]*Tabela1[[#This Row],[CUSTO_UNITARIO_M0]]</f>
        <v>6000</v>
      </c>
      <c r="K749" s="1">
        <f>_xlfn.XLOOKUP(A749,MEDIDAS!A:A,MEDIDAS!B:B,"0",0)*5</f>
        <v>0</v>
      </c>
      <c r="L749" s="1">
        <f>SUM(K749,(_xlfn.XLOOKUP(A749,MEDIDAS!A:A,MEDIDAS!B:B,"0",0)*5))</f>
        <v>0</v>
      </c>
      <c r="M749" s="1" t="str">
        <f>IF(F749&gt;=SUM(L749,_xlfn.XLOOKUP(A749,'ESTOQUE SETEMBRO'!A:A,'ESTOQUE SETEMBRO'!F:F,,0))/2*1.2,"OVER",IF(F749&lt;=SUM(L749,_xlfn.XLOOKUP(A749,'ESTOQUE SETEMBRO'!A:A,'ESTOQUE SETEMBRO'!F:F,,0))/2*1.1,"IDEAL","OUT"))</f>
        <v>OVER</v>
      </c>
      <c r="N749" t="str">
        <f>IF('ESTOQUE SETEMBRO'!$E749&gt;=0,"setembro","sem abastecimento")</f>
        <v>setembro</v>
      </c>
      <c r="O749" s="15">
        <v>45536</v>
      </c>
    </row>
    <row r="750" spans="1:15">
      <c r="A750" s="5" t="s">
        <v>745</v>
      </c>
      <c r="B750" s="6" t="s">
        <v>1212</v>
      </c>
      <c r="C750" s="1">
        <f t="shared" si="22"/>
        <v>21.63</v>
      </c>
      <c r="D750" s="1">
        <v>31.900000000000002</v>
      </c>
      <c r="E750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750" s="1">
        <f t="shared" si="23"/>
        <v>191.4</v>
      </c>
      <c r="G750" s="1">
        <v>44</v>
      </c>
      <c r="H750">
        <v>40</v>
      </c>
      <c r="I750" t="s">
        <v>1138</v>
      </c>
      <c r="J750" s="1">
        <f>Tabela1[[#This Row],[ESTOQUE_INICIAL]]*Tabela1[[#This Row],[CUSTO_UNITARIO_M-1]]+Tabela1[[#This Row],[ABASTECIMENTO]]*Tabela1[[#This Row],[CUSTO_UNITARIO_M0]]</f>
        <v>7783.6</v>
      </c>
      <c r="K750" s="1">
        <f>_xlfn.XLOOKUP(A750,MEDIDAS!A:A,MEDIDAS!B:B,"0",0)*5</f>
        <v>4.833333333333333</v>
      </c>
      <c r="L750" s="1">
        <f>SUM(K750,(_xlfn.XLOOKUP(A750,MEDIDAS!A:A,MEDIDAS!B:B,"0",0)*5))</f>
        <v>9.6666666666666661</v>
      </c>
      <c r="M750" s="1" t="str">
        <f>IF(F750&gt;=SUM(L750,_xlfn.XLOOKUP(A750,'ESTOQUE SETEMBRO'!A:A,'ESTOQUE SETEMBRO'!F:F,,0))/2*1.2,"OVER",IF(F750&lt;=SUM(L750,_xlfn.XLOOKUP(A750,'ESTOQUE SETEMBRO'!A:A,'ESTOQUE SETEMBRO'!F:F,,0))/2*1.1,"IDEAL","OUT"))</f>
        <v>OVER</v>
      </c>
      <c r="N750" t="str">
        <f>IF('ESTOQUE SETEMBRO'!$E750&gt;=0,"setembro","sem abastecimento")</f>
        <v>setembro</v>
      </c>
      <c r="O750" s="15">
        <v>45536</v>
      </c>
    </row>
    <row r="751" spans="1:15">
      <c r="A751" s="5" t="s">
        <v>746</v>
      </c>
      <c r="B751" s="6" t="s">
        <v>1212</v>
      </c>
      <c r="C751" s="1">
        <f t="shared" si="22"/>
        <v>21.63</v>
      </c>
      <c r="D751" s="1">
        <v>25.3</v>
      </c>
      <c r="E751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751" s="1">
        <f t="shared" si="23"/>
        <v>151.80000000000001</v>
      </c>
      <c r="G751" s="1">
        <v>44</v>
      </c>
      <c r="H751">
        <v>40</v>
      </c>
      <c r="I751" t="s">
        <v>1138</v>
      </c>
      <c r="J751" s="1">
        <f>Tabela1[[#This Row],[ESTOQUE_INICIAL]]*Tabela1[[#This Row],[CUSTO_UNITARIO_M-1]]+Tabela1[[#This Row],[ABASTECIMENTO]]*Tabela1[[#This Row],[CUSTO_UNITARIO_M0]]</f>
        <v>6173.2</v>
      </c>
      <c r="K751" s="1">
        <f>_xlfn.XLOOKUP(A751,MEDIDAS!A:A,MEDIDAS!B:B,"0",0)*5</f>
        <v>3.8333333333333335</v>
      </c>
      <c r="L751" s="1">
        <f>SUM(K751,(_xlfn.XLOOKUP(A751,MEDIDAS!A:A,MEDIDAS!B:B,"0",0)*5))</f>
        <v>7.666666666666667</v>
      </c>
      <c r="M751" s="1" t="str">
        <f>IF(F751&gt;=SUM(L751,_xlfn.XLOOKUP(A751,'ESTOQUE SETEMBRO'!A:A,'ESTOQUE SETEMBRO'!F:F,,0))/2*1.2,"OVER",IF(F751&lt;=SUM(L751,_xlfn.XLOOKUP(A751,'ESTOQUE SETEMBRO'!A:A,'ESTOQUE SETEMBRO'!F:F,,0))/2*1.1,"IDEAL","OUT"))</f>
        <v>OVER</v>
      </c>
      <c r="N751" t="str">
        <f>IF('ESTOQUE SETEMBRO'!$E751&gt;=0,"setembro","sem abastecimento")</f>
        <v>setembro</v>
      </c>
      <c r="O751" s="15">
        <v>45536</v>
      </c>
    </row>
    <row r="752" spans="1:15">
      <c r="A752" s="5" t="s">
        <v>748</v>
      </c>
      <c r="B752" s="6" t="s">
        <v>1212</v>
      </c>
      <c r="C752" s="1">
        <f t="shared" si="22"/>
        <v>21.63</v>
      </c>
      <c r="D752" s="1">
        <v>37.400000000000006</v>
      </c>
      <c r="E752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752" s="1">
        <f t="shared" si="23"/>
        <v>224.40000000000003</v>
      </c>
      <c r="G752" s="1">
        <v>44</v>
      </c>
      <c r="H752">
        <v>40</v>
      </c>
      <c r="I752" t="s">
        <v>1138</v>
      </c>
      <c r="J752" s="1">
        <f>Tabela1[[#This Row],[ESTOQUE_INICIAL]]*Tabela1[[#This Row],[CUSTO_UNITARIO_M-1]]+Tabela1[[#This Row],[ABASTECIMENTO]]*Tabela1[[#This Row],[CUSTO_UNITARIO_M0]]</f>
        <v>9125.6000000000022</v>
      </c>
      <c r="K752" s="1">
        <f>_xlfn.XLOOKUP(A752,MEDIDAS!A:A,MEDIDAS!B:B,"0",0)*5</f>
        <v>5.6666666666666661</v>
      </c>
      <c r="L752" s="1">
        <f>SUM(K752,(_xlfn.XLOOKUP(A752,MEDIDAS!A:A,MEDIDAS!B:B,"0",0)*5))</f>
        <v>11.333333333333332</v>
      </c>
      <c r="M752" s="1" t="str">
        <f>IF(F752&gt;=SUM(L752,_xlfn.XLOOKUP(A752,'ESTOQUE SETEMBRO'!A:A,'ESTOQUE SETEMBRO'!F:F,,0))/2*1.2,"OVER",IF(F752&lt;=SUM(L752,_xlfn.XLOOKUP(A752,'ESTOQUE SETEMBRO'!A:A,'ESTOQUE SETEMBRO'!F:F,,0))/2*1.1,"IDEAL","OUT"))</f>
        <v>OVER</v>
      </c>
      <c r="N752" t="str">
        <f>IF('ESTOQUE SETEMBRO'!$E752&gt;=0,"setembro","sem abastecimento")</f>
        <v>setembro</v>
      </c>
      <c r="O752" s="15">
        <v>45536</v>
      </c>
    </row>
    <row r="753" spans="1:15">
      <c r="A753" s="5" t="s">
        <v>749</v>
      </c>
      <c r="B753" s="6" t="s">
        <v>1212</v>
      </c>
      <c r="C753" s="1">
        <f t="shared" si="22"/>
        <v>21.63</v>
      </c>
      <c r="D753" s="1">
        <v>27.500000000000004</v>
      </c>
      <c r="E753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753" s="1">
        <f t="shared" si="23"/>
        <v>165.00000000000003</v>
      </c>
      <c r="G753" s="1">
        <v>44</v>
      </c>
      <c r="H753">
        <v>40</v>
      </c>
      <c r="I753" t="s">
        <v>1138</v>
      </c>
      <c r="J753" s="1">
        <f>Tabela1[[#This Row],[ESTOQUE_INICIAL]]*Tabela1[[#This Row],[CUSTO_UNITARIO_M-1]]+Tabela1[[#This Row],[ABASTECIMENTO]]*Tabela1[[#This Row],[CUSTO_UNITARIO_M0]]</f>
        <v>6710.0000000000009</v>
      </c>
      <c r="K753" s="1">
        <f>_xlfn.XLOOKUP(A753,MEDIDAS!A:A,MEDIDAS!B:B,"0",0)*5</f>
        <v>4.166666666666667</v>
      </c>
      <c r="L753" s="1">
        <f>SUM(K753,(_xlfn.XLOOKUP(A753,MEDIDAS!A:A,MEDIDAS!B:B,"0",0)*5))</f>
        <v>8.3333333333333339</v>
      </c>
      <c r="M753" s="1" t="str">
        <f>IF(F753&gt;=SUM(L753,_xlfn.XLOOKUP(A753,'ESTOQUE SETEMBRO'!A:A,'ESTOQUE SETEMBRO'!F:F,,0))/2*1.2,"OVER",IF(F753&lt;=SUM(L753,_xlfn.XLOOKUP(A753,'ESTOQUE SETEMBRO'!A:A,'ESTOQUE SETEMBRO'!F:F,,0))/2*1.1,"IDEAL","OUT"))</f>
        <v>OVER</v>
      </c>
      <c r="N753" t="str">
        <f>IF('ESTOQUE SETEMBRO'!$E753&gt;=0,"setembro","sem abastecimento")</f>
        <v>setembro</v>
      </c>
      <c r="O753" s="15">
        <v>45536</v>
      </c>
    </row>
    <row r="754" spans="1:15">
      <c r="A754" s="5" t="s">
        <v>750</v>
      </c>
      <c r="B754" s="6" t="s">
        <v>1213</v>
      </c>
      <c r="C754" s="1">
        <f t="shared" si="22"/>
        <v>21.63</v>
      </c>
      <c r="D754" s="1">
        <v>36.300000000000004</v>
      </c>
      <c r="E754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754" s="1">
        <f t="shared" si="23"/>
        <v>217.80000000000004</v>
      </c>
      <c r="G754" s="1">
        <v>13.200000000000001</v>
      </c>
      <c r="H754">
        <v>12</v>
      </c>
      <c r="I754" t="s">
        <v>1136</v>
      </c>
      <c r="J754" s="1">
        <f>Tabela1[[#This Row],[ESTOQUE_INICIAL]]*Tabela1[[#This Row],[CUSTO_UNITARIO_M-1]]+Tabela1[[#This Row],[ABASTECIMENTO]]*Tabela1[[#This Row],[CUSTO_UNITARIO_M0]]</f>
        <v>2657.1600000000008</v>
      </c>
      <c r="K754" s="1">
        <f>_xlfn.XLOOKUP(A754,MEDIDAS!A:A,MEDIDAS!B:B,"0",0)*5</f>
        <v>5.5</v>
      </c>
      <c r="L754" s="1">
        <f>SUM(K754,(_xlfn.XLOOKUP(A754,MEDIDAS!A:A,MEDIDAS!B:B,"0",0)*5))</f>
        <v>11</v>
      </c>
      <c r="M754" s="1" t="str">
        <f>IF(F754&gt;=SUM(L754,_xlfn.XLOOKUP(A754,'ESTOQUE SETEMBRO'!A:A,'ESTOQUE SETEMBRO'!F:F,,0))/2*1.2,"OVER",IF(F754&lt;=SUM(L754,_xlfn.XLOOKUP(A754,'ESTOQUE SETEMBRO'!A:A,'ESTOQUE SETEMBRO'!F:F,,0))/2*1.1,"IDEAL","OUT"))</f>
        <v>OVER</v>
      </c>
      <c r="N754" t="str">
        <f>IF('ESTOQUE SETEMBRO'!$E754&gt;=0,"setembro","sem abastecimento")</f>
        <v>setembro</v>
      </c>
      <c r="O754" s="15">
        <v>45536</v>
      </c>
    </row>
    <row r="755" spans="1:15">
      <c r="A755" s="5" t="s">
        <v>751</v>
      </c>
      <c r="B755" s="6" t="s">
        <v>1213</v>
      </c>
      <c r="C755" s="1">
        <f t="shared" si="22"/>
        <v>21.63</v>
      </c>
      <c r="D755" s="1">
        <v>25.3</v>
      </c>
      <c r="E755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755" s="1">
        <f t="shared" si="23"/>
        <v>151.80000000000001</v>
      </c>
      <c r="G755" s="1">
        <v>13.200000000000001</v>
      </c>
      <c r="H755">
        <v>12</v>
      </c>
      <c r="I755" t="s">
        <v>1136</v>
      </c>
      <c r="J755" s="1">
        <f>Tabela1[[#This Row],[ESTOQUE_INICIAL]]*Tabela1[[#This Row],[CUSTO_UNITARIO_M-1]]+Tabela1[[#This Row],[ABASTECIMENTO]]*Tabela1[[#This Row],[CUSTO_UNITARIO_M0]]</f>
        <v>1851.96</v>
      </c>
      <c r="K755" s="1">
        <f>_xlfn.XLOOKUP(A755,MEDIDAS!A:A,MEDIDAS!B:B,"0",0)*5</f>
        <v>3.8333333333333335</v>
      </c>
      <c r="L755" s="1">
        <f>SUM(K755,(_xlfn.XLOOKUP(A755,MEDIDAS!A:A,MEDIDAS!B:B,"0",0)*5))</f>
        <v>7.666666666666667</v>
      </c>
      <c r="M755" s="1" t="str">
        <f>IF(F755&gt;=SUM(L755,_xlfn.XLOOKUP(A755,'ESTOQUE SETEMBRO'!A:A,'ESTOQUE SETEMBRO'!F:F,,0))/2*1.2,"OVER",IF(F755&lt;=SUM(L755,_xlfn.XLOOKUP(A755,'ESTOQUE SETEMBRO'!A:A,'ESTOQUE SETEMBRO'!F:F,,0))/2*1.1,"IDEAL","OUT"))</f>
        <v>OVER</v>
      </c>
      <c r="N755" t="str">
        <f>IF('ESTOQUE SETEMBRO'!$E755&gt;=0,"setembro","sem abastecimento")</f>
        <v>setembro</v>
      </c>
      <c r="O755" s="15">
        <v>45536</v>
      </c>
    </row>
    <row r="756" spans="1:15">
      <c r="A756" s="5" t="s">
        <v>752</v>
      </c>
      <c r="B756" s="6" t="s">
        <v>1213</v>
      </c>
      <c r="C756" s="1">
        <f t="shared" si="22"/>
        <v>21.63</v>
      </c>
      <c r="D756" s="1">
        <v>12.100000000000001</v>
      </c>
      <c r="E756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756" s="1">
        <f t="shared" si="23"/>
        <v>72.600000000000009</v>
      </c>
      <c r="G756" s="1">
        <v>13.200000000000001</v>
      </c>
      <c r="H756">
        <v>12</v>
      </c>
      <c r="I756" t="s">
        <v>1136</v>
      </c>
      <c r="J756" s="1">
        <f>Tabela1[[#This Row],[ESTOQUE_INICIAL]]*Tabela1[[#This Row],[CUSTO_UNITARIO_M-1]]+Tabela1[[#This Row],[ABASTECIMENTO]]*Tabela1[[#This Row],[CUSTO_UNITARIO_M0]]</f>
        <v>885.72000000000014</v>
      </c>
      <c r="K756" s="1">
        <f>_xlfn.XLOOKUP(A756,MEDIDAS!A:A,MEDIDAS!B:B,"0",0)*5</f>
        <v>1.8333333333333333</v>
      </c>
      <c r="L756" s="1">
        <f>SUM(K756,(_xlfn.XLOOKUP(A756,MEDIDAS!A:A,MEDIDAS!B:B,"0",0)*5))</f>
        <v>3.6666666666666665</v>
      </c>
      <c r="M756" s="1" t="str">
        <f>IF(F756&gt;=SUM(L756,_xlfn.XLOOKUP(A756,'ESTOQUE SETEMBRO'!A:A,'ESTOQUE SETEMBRO'!F:F,,0))/2*1.2,"OVER",IF(F756&lt;=SUM(L756,_xlfn.XLOOKUP(A756,'ESTOQUE SETEMBRO'!A:A,'ESTOQUE SETEMBRO'!F:F,,0))/2*1.1,"IDEAL","OUT"))</f>
        <v>OVER</v>
      </c>
      <c r="N756" t="str">
        <f>IF('ESTOQUE SETEMBRO'!$E756&gt;=0,"setembro","sem abastecimento")</f>
        <v>setembro</v>
      </c>
      <c r="O756" s="15">
        <v>45536</v>
      </c>
    </row>
    <row r="757" spans="1:15">
      <c r="A757" s="5" t="s">
        <v>753</v>
      </c>
      <c r="B757" s="6" t="s">
        <v>1213</v>
      </c>
      <c r="C757" s="1">
        <f t="shared" si="22"/>
        <v>21.63</v>
      </c>
      <c r="D757" s="1">
        <v>31.900000000000002</v>
      </c>
      <c r="E757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757" s="1">
        <f t="shared" si="23"/>
        <v>191.4</v>
      </c>
      <c r="G757" s="1">
        <v>13.200000000000001</v>
      </c>
      <c r="H757">
        <v>12</v>
      </c>
      <c r="I757" t="s">
        <v>1136</v>
      </c>
      <c r="J757" s="1">
        <f>Tabela1[[#This Row],[ESTOQUE_INICIAL]]*Tabela1[[#This Row],[CUSTO_UNITARIO_M-1]]+Tabela1[[#This Row],[ABASTECIMENTO]]*Tabela1[[#This Row],[CUSTO_UNITARIO_M0]]</f>
        <v>2335.08</v>
      </c>
      <c r="K757" s="1">
        <f>_xlfn.XLOOKUP(A757,MEDIDAS!A:A,MEDIDAS!B:B,"0",0)*5</f>
        <v>4.833333333333333</v>
      </c>
      <c r="L757" s="1">
        <f>SUM(K757,(_xlfn.XLOOKUP(A757,MEDIDAS!A:A,MEDIDAS!B:B,"0",0)*5))</f>
        <v>9.6666666666666661</v>
      </c>
      <c r="M757" s="1" t="str">
        <f>IF(F757&gt;=SUM(L757,_xlfn.XLOOKUP(A757,'ESTOQUE SETEMBRO'!A:A,'ESTOQUE SETEMBRO'!F:F,,0))/2*1.2,"OVER",IF(F757&lt;=SUM(L757,_xlfn.XLOOKUP(A757,'ESTOQUE SETEMBRO'!A:A,'ESTOQUE SETEMBRO'!F:F,,0))/2*1.1,"IDEAL","OUT"))</f>
        <v>OVER</v>
      </c>
      <c r="N757" t="str">
        <f>IF('ESTOQUE SETEMBRO'!$E757&gt;=0,"setembro","sem abastecimento")</f>
        <v>setembro</v>
      </c>
      <c r="O757" s="15">
        <v>45536</v>
      </c>
    </row>
    <row r="758" spans="1:15">
      <c r="A758" s="5" t="s">
        <v>754</v>
      </c>
      <c r="B758" s="6" t="s">
        <v>1213</v>
      </c>
      <c r="C758" s="1">
        <f t="shared" si="22"/>
        <v>21.63</v>
      </c>
      <c r="D758" s="1">
        <v>8.8000000000000007</v>
      </c>
      <c r="E758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758" s="1">
        <f t="shared" si="23"/>
        <v>52.8</v>
      </c>
      <c r="G758" s="1">
        <v>13.200000000000001</v>
      </c>
      <c r="H758">
        <v>12</v>
      </c>
      <c r="I758" t="s">
        <v>1136</v>
      </c>
      <c r="J758" s="1">
        <f>Tabela1[[#This Row],[ESTOQUE_INICIAL]]*Tabela1[[#This Row],[CUSTO_UNITARIO_M-1]]+Tabela1[[#This Row],[ABASTECIMENTO]]*Tabela1[[#This Row],[CUSTO_UNITARIO_M0]]</f>
        <v>644.16000000000008</v>
      </c>
      <c r="K758" s="1">
        <f>_xlfn.XLOOKUP(A758,MEDIDAS!A:A,MEDIDAS!B:B,"0",0)*5</f>
        <v>1.3333333333333333</v>
      </c>
      <c r="L758" s="1">
        <f>SUM(K758,(_xlfn.XLOOKUP(A758,MEDIDAS!A:A,MEDIDAS!B:B,"0",0)*5))</f>
        <v>2.6666666666666665</v>
      </c>
      <c r="M758" s="1" t="str">
        <f>IF(F758&gt;=SUM(L758,_xlfn.XLOOKUP(A758,'ESTOQUE SETEMBRO'!A:A,'ESTOQUE SETEMBRO'!F:F,,0))/2*1.2,"OVER",IF(F758&lt;=SUM(L758,_xlfn.XLOOKUP(A758,'ESTOQUE SETEMBRO'!A:A,'ESTOQUE SETEMBRO'!F:F,,0))/2*1.1,"IDEAL","OUT"))</f>
        <v>OVER</v>
      </c>
      <c r="N758" t="str">
        <f>IF('ESTOQUE SETEMBRO'!$E758&gt;=0,"setembro","sem abastecimento")</f>
        <v>setembro</v>
      </c>
      <c r="O758" s="15">
        <v>45536</v>
      </c>
    </row>
    <row r="759" spans="1:15">
      <c r="A759" s="5" t="s">
        <v>835</v>
      </c>
      <c r="B759" s="6" t="s">
        <v>1213</v>
      </c>
      <c r="C759" s="1">
        <f t="shared" si="22"/>
        <v>21.63</v>
      </c>
      <c r="D759" s="1">
        <v>0</v>
      </c>
      <c r="E75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759" s="1">
        <f t="shared" si="23"/>
        <v>150</v>
      </c>
      <c r="G759" s="1">
        <v>13.200000000000001</v>
      </c>
      <c r="H759">
        <v>12</v>
      </c>
      <c r="I759" t="s">
        <v>1136</v>
      </c>
      <c r="J759" s="1">
        <f>Tabela1[[#This Row],[ESTOQUE_INICIAL]]*Tabela1[[#This Row],[CUSTO_UNITARIO_M-1]]+Tabela1[[#This Row],[ABASTECIMENTO]]*Tabela1[[#This Row],[CUSTO_UNITARIO_M0]]</f>
        <v>1800</v>
      </c>
      <c r="K759" s="1">
        <f>_xlfn.XLOOKUP(A759,MEDIDAS!A:A,MEDIDAS!B:B,"0",0)*5</f>
        <v>0</v>
      </c>
      <c r="L759" s="1">
        <f>SUM(K759,(_xlfn.XLOOKUP(A759,MEDIDAS!A:A,MEDIDAS!B:B,"0",0)*5))</f>
        <v>0</v>
      </c>
      <c r="M759" s="1" t="str">
        <f>IF(F759&gt;=SUM(L759,_xlfn.XLOOKUP(A759,'ESTOQUE SETEMBRO'!A:A,'ESTOQUE SETEMBRO'!F:F,,0))/2*1.2,"OVER",IF(F759&lt;=SUM(L759,_xlfn.XLOOKUP(A759,'ESTOQUE SETEMBRO'!A:A,'ESTOQUE SETEMBRO'!F:F,,0))/2*1.1,"IDEAL","OUT"))</f>
        <v>OVER</v>
      </c>
      <c r="N759" t="str">
        <f>IF('ESTOQUE SETEMBRO'!$E759&gt;=0,"setembro","sem abastecimento")</f>
        <v>setembro</v>
      </c>
      <c r="O759" s="15">
        <v>45536</v>
      </c>
    </row>
    <row r="760" spans="1:15">
      <c r="A760" s="5" t="s">
        <v>755</v>
      </c>
      <c r="B760" s="6" t="s">
        <v>1213</v>
      </c>
      <c r="C760" s="1">
        <f t="shared" si="22"/>
        <v>21.63</v>
      </c>
      <c r="D760" s="1">
        <v>23.1</v>
      </c>
      <c r="E760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760" s="1">
        <f t="shared" si="23"/>
        <v>138.6</v>
      </c>
      <c r="G760" s="1">
        <v>13.200000000000001</v>
      </c>
      <c r="H760">
        <v>12</v>
      </c>
      <c r="I760" t="s">
        <v>1136</v>
      </c>
      <c r="J760" s="1">
        <f>Tabela1[[#This Row],[ESTOQUE_INICIAL]]*Tabela1[[#This Row],[CUSTO_UNITARIO_M-1]]+Tabela1[[#This Row],[ABASTECIMENTO]]*Tabela1[[#This Row],[CUSTO_UNITARIO_M0]]</f>
        <v>1690.92</v>
      </c>
      <c r="K760" s="1">
        <f>_xlfn.XLOOKUP(A760,MEDIDAS!A:A,MEDIDAS!B:B,"0",0)*5</f>
        <v>3.5</v>
      </c>
      <c r="L760" s="1">
        <f>SUM(K760,(_xlfn.XLOOKUP(A760,MEDIDAS!A:A,MEDIDAS!B:B,"0",0)*5))</f>
        <v>7</v>
      </c>
      <c r="M760" s="1" t="str">
        <f>IF(F760&gt;=SUM(L760,_xlfn.XLOOKUP(A760,'ESTOQUE SETEMBRO'!A:A,'ESTOQUE SETEMBRO'!F:F,,0))/2*1.2,"OVER",IF(F760&lt;=SUM(L760,_xlfn.XLOOKUP(A760,'ESTOQUE SETEMBRO'!A:A,'ESTOQUE SETEMBRO'!F:F,,0))/2*1.1,"IDEAL","OUT"))</f>
        <v>OVER</v>
      </c>
      <c r="N760" t="str">
        <f>IF('ESTOQUE SETEMBRO'!$E760&gt;=0,"setembro","sem abastecimento")</f>
        <v>setembro</v>
      </c>
      <c r="O760" s="15">
        <v>45536</v>
      </c>
    </row>
    <row r="761" spans="1:15">
      <c r="A761" s="5" t="s">
        <v>756</v>
      </c>
      <c r="B761" s="6" t="s">
        <v>1213</v>
      </c>
      <c r="C761" s="1">
        <f t="shared" si="22"/>
        <v>21.63</v>
      </c>
      <c r="D761" s="1">
        <v>15.400000000000002</v>
      </c>
      <c r="E761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761" s="1">
        <f t="shared" si="23"/>
        <v>92.40000000000002</v>
      </c>
      <c r="G761" s="1">
        <v>13.200000000000001</v>
      </c>
      <c r="H761">
        <v>12</v>
      </c>
      <c r="I761" t="s">
        <v>1136</v>
      </c>
      <c r="J761" s="1">
        <f>Tabela1[[#This Row],[ESTOQUE_INICIAL]]*Tabela1[[#This Row],[CUSTO_UNITARIO_M-1]]+Tabela1[[#This Row],[ABASTECIMENTO]]*Tabela1[[#This Row],[CUSTO_UNITARIO_M0]]</f>
        <v>1127.2800000000002</v>
      </c>
      <c r="K761" s="1">
        <f>_xlfn.XLOOKUP(A761,MEDIDAS!A:A,MEDIDAS!B:B,"0",0)*5</f>
        <v>2.3333333333333335</v>
      </c>
      <c r="L761" s="1">
        <f>SUM(K761,(_xlfn.XLOOKUP(A761,MEDIDAS!A:A,MEDIDAS!B:B,"0",0)*5))</f>
        <v>4.666666666666667</v>
      </c>
      <c r="M761" s="1" t="str">
        <f>IF(F761&gt;=SUM(L761,_xlfn.XLOOKUP(A761,'ESTOQUE SETEMBRO'!A:A,'ESTOQUE SETEMBRO'!F:F,,0))/2*1.2,"OVER",IF(F761&lt;=SUM(L761,_xlfn.XLOOKUP(A761,'ESTOQUE SETEMBRO'!A:A,'ESTOQUE SETEMBRO'!F:F,,0))/2*1.1,"IDEAL","OUT"))</f>
        <v>OVER</v>
      </c>
      <c r="N761" t="str">
        <f>IF('ESTOQUE SETEMBRO'!$E761&gt;=0,"setembro","sem abastecimento")</f>
        <v>setembro</v>
      </c>
      <c r="O761" s="15">
        <v>45536</v>
      </c>
    </row>
    <row r="762" spans="1:15">
      <c r="A762" s="5" t="s">
        <v>757</v>
      </c>
      <c r="B762" s="6" t="s">
        <v>1213</v>
      </c>
      <c r="C762" s="1">
        <f t="shared" si="22"/>
        <v>21.63</v>
      </c>
      <c r="D762" s="1">
        <v>14.3</v>
      </c>
      <c r="E762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762" s="1">
        <f t="shared" si="23"/>
        <v>85.8</v>
      </c>
      <c r="G762" s="1">
        <v>13.200000000000001</v>
      </c>
      <c r="H762">
        <v>12</v>
      </c>
      <c r="I762" t="s">
        <v>1136</v>
      </c>
      <c r="J762" s="1">
        <f>Tabela1[[#This Row],[ESTOQUE_INICIAL]]*Tabela1[[#This Row],[CUSTO_UNITARIO_M-1]]+Tabela1[[#This Row],[ABASTECIMENTO]]*Tabela1[[#This Row],[CUSTO_UNITARIO_M0]]</f>
        <v>1046.76</v>
      </c>
      <c r="K762" s="1">
        <f>_xlfn.XLOOKUP(A762,MEDIDAS!A:A,MEDIDAS!B:B,"0",0)*5</f>
        <v>2.166666666666667</v>
      </c>
      <c r="L762" s="1">
        <f>SUM(K762,(_xlfn.XLOOKUP(A762,MEDIDAS!A:A,MEDIDAS!B:B,"0",0)*5))</f>
        <v>4.3333333333333339</v>
      </c>
      <c r="M762" s="1" t="str">
        <f>IF(F762&gt;=SUM(L762,_xlfn.XLOOKUP(A762,'ESTOQUE SETEMBRO'!A:A,'ESTOQUE SETEMBRO'!F:F,,0))/2*1.2,"OVER",IF(F762&lt;=SUM(L762,_xlfn.XLOOKUP(A762,'ESTOQUE SETEMBRO'!A:A,'ESTOQUE SETEMBRO'!F:F,,0))/2*1.1,"IDEAL","OUT"))</f>
        <v>OVER</v>
      </c>
      <c r="N762" t="str">
        <f>IF('ESTOQUE SETEMBRO'!$E762&gt;=0,"setembro","sem abastecimento")</f>
        <v>setembro</v>
      </c>
      <c r="O762" s="15">
        <v>45536</v>
      </c>
    </row>
    <row r="763" spans="1:15">
      <c r="A763" s="5" t="s">
        <v>759</v>
      </c>
      <c r="B763" s="6" t="s">
        <v>1213</v>
      </c>
      <c r="C763" s="1">
        <f t="shared" si="22"/>
        <v>21.63</v>
      </c>
      <c r="D763" s="1">
        <v>47.300000000000004</v>
      </c>
      <c r="E763" s="1">
        <f>IF(Tabela1[[#This Row],[ESTOQUE_INICIAL]]&gt;=150,Tabela1[[#This Row],[ESTOQUE_INICIAL]]*0,IF(Tabela1[[#This Row],[ESTOQUE_INICIAL]]=0,SUM(Tabela1[[#This Row],[ESTOQUE_INICIAL]],150),Tabela1[[#This Row],[ESTOQUE_INICIAL]]*5))</f>
        <v>236.50000000000003</v>
      </c>
      <c r="F763" s="1">
        <f t="shared" si="23"/>
        <v>283.8</v>
      </c>
      <c r="G763" s="1">
        <v>13.200000000000001</v>
      </c>
      <c r="H763">
        <v>12</v>
      </c>
      <c r="I763" t="s">
        <v>1136</v>
      </c>
      <c r="J763" s="1">
        <f>Tabela1[[#This Row],[ESTOQUE_INICIAL]]*Tabela1[[#This Row],[CUSTO_UNITARIO_M-1]]+Tabela1[[#This Row],[ABASTECIMENTO]]*Tabela1[[#This Row],[CUSTO_UNITARIO_M0]]</f>
        <v>3462.3600000000006</v>
      </c>
      <c r="K763" s="1">
        <f>_xlfn.XLOOKUP(A763,MEDIDAS!A:A,MEDIDAS!B:B,"0",0)*5</f>
        <v>7.166666666666667</v>
      </c>
      <c r="L763" s="1">
        <f>SUM(K763,(_xlfn.XLOOKUP(A763,MEDIDAS!A:A,MEDIDAS!B:B,"0",0)*5))</f>
        <v>14.333333333333334</v>
      </c>
      <c r="M763" s="1" t="str">
        <f>IF(F763&gt;=SUM(L763,_xlfn.XLOOKUP(A763,'ESTOQUE SETEMBRO'!A:A,'ESTOQUE SETEMBRO'!F:F,,0))/2*1.2,"OVER",IF(F763&lt;=SUM(L763,_xlfn.XLOOKUP(A763,'ESTOQUE SETEMBRO'!A:A,'ESTOQUE SETEMBRO'!F:F,,0))/2*1.1,"IDEAL","OUT"))</f>
        <v>OVER</v>
      </c>
      <c r="N763" t="str">
        <f>IF('ESTOQUE SETEMBRO'!$E763&gt;=0,"setembro","sem abastecimento")</f>
        <v>setembro</v>
      </c>
      <c r="O763" s="15">
        <v>45536</v>
      </c>
    </row>
    <row r="764" spans="1:15">
      <c r="A764" s="5" t="s">
        <v>760</v>
      </c>
      <c r="B764" s="6" t="s">
        <v>1214</v>
      </c>
      <c r="C764" s="1">
        <f t="shared" si="22"/>
        <v>21.63</v>
      </c>
      <c r="D764" s="1">
        <v>36.300000000000004</v>
      </c>
      <c r="E764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764" s="1">
        <f t="shared" si="23"/>
        <v>217.80000000000004</v>
      </c>
      <c r="G764" s="1">
        <v>66</v>
      </c>
      <c r="H764">
        <v>60</v>
      </c>
      <c r="I764" t="s">
        <v>1128</v>
      </c>
      <c r="J764" s="1">
        <f>Tabela1[[#This Row],[ESTOQUE_INICIAL]]*Tabela1[[#This Row],[CUSTO_UNITARIO_M-1]]+Tabela1[[#This Row],[ABASTECIMENTO]]*Tabela1[[#This Row],[CUSTO_UNITARIO_M0]]</f>
        <v>13285.800000000003</v>
      </c>
      <c r="K764" s="1">
        <f>_xlfn.XLOOKUP(A764,MEDIDAS!A:A,MEDIDAS!B:B,"0",0)*5</f>
        <v>5.5</v>
      </c>
      <c r="L764" s="1">
        <f>SUM(K764,(_xlfn.XLOOKUP(A764,MEDIDAS!A:A,MEDIDAS!B:B,"0",0)*5))</f>
        <v>11</v>
      </c>
      <c r="M764" s="1" t="str">
        <f>IF(F764&gt;=SUM(L764,_xlfn.XLOOKUP(A764,'ESTOQUE SETEMBRO'!A:A,'ESTOQUE SETEMBRO'!F:F,,0))/2*1.2,"OVER",IF(F764&lt;=SUM(L764,_xlfn.XLOOKUP(A764,'ESTOQUE SETEMBRO'!A:A,'ESTOQUE SETEMBRO'!F:F,,0))/2*1.1,"IDEAL","OUT"))</f>
        <v>OVER</v>
      </c>
      <c r="N764" t="str">
        <f>IF('ESTOQUE SETEMBRO'!$E764&gt;=0,"setembro","sem abastecimento")</f>
        <v>setembro</v>
      </c>
      <c r="O764" s="15">
        <v>45536</v>
      </c>
    </row>
    <row r="765" spans="1:15">
      <c r="A765" s="5" t="s">
        <v>761</v>
      </c>
      <c r="B765" s="6" t="s">
        <v>1214</v>
      </c>
      <c r="C765" s="1">
        <f t="shared" si="22"/>
        <v>21.63</v>
      </c>
      <c r="D765" s="1">
        <v>15.400000000000002</v>
      </c>
      <c r="E765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765" s="1">
        <f t="shared" si="23"/>
        <v>92.40000000000002</v>
      </c>
      <c r="G765" s="1">
        <v>66</v>
      </c>
      <c r="H765">
        <v>60</v>
      </c>
      <c r="I765" t="s">
        <v>1128</v>
      </c>
      <c r="J765" s="1">
        <f>Tabela1[[#This Row],[ESTOQUE_INICIAL]]*Tabela1[[#This Row],[CUSTO_UNITARIO_M-1]]+Tabela1[[#This Row],[ABASTECIMENTO]]*Tabela1[[#This Row],[CUSTO_UNITARIO_M0]]</f>
        <v>5636.4000000000015</v>
      </c>
      <c r="K765" s="1">
        <f>_xlfn.XLOOKUP(A765,MEDIDAS!A:A,MEDIDAS!B:B,"0",0)*5</f>
        <v>2.3333333333333335</v>
      </c>
      <c r="L765" s="1">
        <f>SUM(K765,(_xlfn.XLOOKUP(A765,MEDIDAS!A:A,MEDIDAS!B:B,"0",0)*5))</f>
        <v>4.666666666666667</v>
      </c>
      <c r="M765" s="1" t="str">
        <f>IF(F765&gt;=SUM(L765,_xlfn.XLOOKUP(A765,'ESTOQUE SETEMBRO'!A:A,'ESTOQUE SETEMBRO'!F:F,,0))/2*1.2,"OVER",IF(F765&lt;=SUM(L765,_xlfn.XLOOKUP(A765,'ESTOQUE SETEMBRO'!A:A,'ESTOQUE SETEMBRO'!F:F,,0))/2*1.1,"IDEAL","OUT"))</f>
        <v>OVER</v>
      </c>
      <c r="N765" t="str">
        <f>IF('ESTOQUE SETEMBRO'!$E765&gt;=0,"setembro","sem abastecimento")</f>
        <v>setembro</v>
      </c>
      <c r="O765" s="15">
        <v>45536</v>
      </c>
    </row>
    <row r="766" spans="1:15">
      <c r="A766" s="5" t="s">
        <v>762</v>
      </c>
      <c r="B766" s="6" t="s">
        <v>1214</v>
      </c>
      <c r="C766" s="1">
        <f t="shared" si="22"/>
        <v>21.63</v>
      </c>
      <c r="D766" s="1">
        <v>16.5</v>
      </c>
      <c r="E766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766" s="1">
        <f t="shared" si="23"/>
        <v>99</v>
      </c>
      <c r="G766" s="1">
        <v>66</v>
      </c>
      <c r="H766">
        <v>60</v>
      </c>
      <c r="I766" t="s">
        <v>1128</v>
      </c>
      <c r="J766" s="1">
        <f>Tabela1[[#This Row],[ESTOQUE_INICIAL]]*Tabela1[[#This Row],[CUSTO_UNITARIO_M-1]]+Tabela1[[#This Row],[ABASTECIMENTO]]*Tabela1[[#This Row],[CUSTO_UNITARIO_M0]]</f>
        <v>6039</v>
      </c>
      <c r="K766" s="1">
        <f>_xlfn.XLOOKUP(A766,MEDIDAS!A:A,MEDIDAS!B:B,"0",0)*5</f>
        <v>2.5</v>
      </c>
      <c r="L766" s="1">
        <f>SUM(K766,(_xlfn.XLOOKUP(A766,MEDIDAS!A:A,MEDIDAS!B:B,"0",0)*5))</f>
        <v>5</v>
      </c>
      <c r="M766" s="1" t="str">
        <f>IF(F766&gt;=SUM(L766,_xlfn.XLOOKUP(A766,'ESTOQUE SETEMBRO'!A:A,'ESTOQUE SETEMBRO'!F:F,,0))/2*1.2,"OVER",IF(F766&lt;=SUM(L766,_xlfn.XLOOKUP(A766,'ESTOQUE SETEMBRO'!A:A,'ESTOQUE SETEMBRO'!F:F,,0))/2*1.1,"IDEAL","OUT"))</f>
        <v>OVER</v>
      </c>
      <c r="N766" t="str">
        <f>IF('ESTOQUE SETEMBRO'!$E766&gt;=0,"setembro","sem abastecimento")</f>
        <v>setembro</v>
      </c>
      <c r="O766" s="15">
        <v>45536</v>
      </c>
    </row>
    <row r="767" spans="1:15">
      <c r="A767" s="5" t="s">
        <v>763</v>
      </c>
      <c r="B767" s="6" t="s">
        <v>1214</v>
      </c>
      <c r="C767" s="1">
        <f t="shared" si="22"/>
        <v>21.63</v>
      </c>
      <c r="D767" s="1">
        <v>47.300000000000004</v>
      </c>
      <c r="E767" s="1">
        <f>IF(Tabela1[[#This Row],[ESTOQUE_INICIAL]]&gt;=150,Tabela1[[#This Row],[ESTOQUE_INICIAL]]*0,IF(Tabela1[[#This Row],[ESTOQUE_INICIAL]]=0,SUM(Tabela1[[#This Row],[ESTOQUE_INICIAL]],150),Tabela1[[#This Row],[ESTOQUE_INICIAL]]*5))</f>
        <v>236.50000000000003</v>
      </c>
      <c r="F767" s="1">
        <f t="shared" si="23"/>
        <v>283.8</v>
      </c>
      <c r="G767" s="1">
        <v>66</v>
      </c>
      <c r="H767">
        <v>60</v>
      </c>
      <c r="I767" t="s">
        <v>1128</v>
      </c>
      <c r="J767" s="1">
        <f>Tabela1[[#This Row],[ESTOQUE_INICIAL]]*Tabela1[[#This Row],[CUSTO_UNITARIO_M-1]]+Tabela1[[#This Row],[ABASTECIMENTO]]*Tabela1[[#This Row],[CUSTO_UNITARIO_M0]]</f>
        <v>17311.800000000003</v>
      </c>
      <c r="K767" s="1">
        <f>_xlfn.XLOOKUP(A767,MEDIDAS!A:A,MEDIDAS!B:B,"0",0)*5</f>
        <v>7.166666666666667</v>
      </c>
      <c r="L767" s="1">
        <f>SUM(K767,(_xlfn.XLOOKUP(A767,MEDIDAS!A:A,MEDIDAS!B:B,"0",0)*5))</f>
        <v>14.333333333333334</v>
      </c>
      <c r="M767" s="1" t="str">
        <f>IF(F767&gt;=SUM(L767,_xlfn.XLOOKUP(A767,'ESTOQUE SETEMBRO'!A:A,'ESTOQUE SETEMBRO'!F:F,,0))/2*1.2,"OVER",IF(F767&lt;=SUM(L767,_xlfn.XLOOKUP(A767,'ESTOQUE SETEMBRO'!A:A,'ESTOQUE SETEMBRO'!F:F,,0))/2*1.1,"IDEAL","OUT"))</f>
        <v>OVER</v>
      </c>
      <c r="N767" t="str">
        <f>IF('ESTOQUE SETEMBRO'!$E767&gt;=0,"setembro","sem abastecimento")</f>
        <v>setembro</v>
      </c>
      <c r="O767" s="15">
        <v>45536</v>
      </c>
    </row>
    <row r="768" spans="1:15">
      <c r="A768" s="5" t="s">
        <v>764</v>
      </c>
      <c r="B768" s="6" t="s">
        <v>1214</v>
      </c>
      <c r="C768" s="1">
        <f t="shared" si="22"/>
        <v>21.63</v>
      </c>
      <c r="D768" s="1">
        <v>28.6</v>
      </c>
      <c r="E768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768" s="1">
        <f t="shared" si="23"/>
        <v>171.6</v>
      </c>
      <c r="G768" s="1">
        <v>66</v>
      </c>
      <c r="H768">
        <v>60</v>
      </c>
      <c r="I768" t="s">
        <v>1128</v>
      </c>
      <c r="J768" s="1">
        <f>Tabela1[[#This Row],[ESTOQUE_INICIAL]]*Tabela1[[#This Row],[CUSTO_UNITARIO_M-1]]+Tabela1[[#This Row],[ABASTECIMENTO]]*Tabela1[[#This Row],[CUSTO_UNITARIO_M0]]</f>
        <v>10467.6</v>
      </c>
      <c r="K768" s="1">
        <f>_xlfn.XLOOKUP(A768,MEDIDAS!A:A,MEDIDAS!B:B,"0",0)*5</f>
        <v>4.3333333333333339</v>
      </c>
      <c r="L768" s="1">
        <f>SUM(K768,(_xlfn.XLOOKUP(A768,MEDIDAS!A:A,MEDIDAS!B:B,"0",0)*5))</f>
        <v>8.6666666666666679</v>
      </c>
      <c r="M768" s="1" t="str">
        <f>IF(F768&gt;=SUM(L768,_xlfn.XLOOKUP(A768,'ESTOQUE SETEMBRO'!A:A,'ESTOQUE SETEMBRO'!F:F,,0))/2*1.2,"OVER",IF(F768&lt;=SUM(L768,_xlfn.XLOOKUP(A768,'ESTOQUE SETEMBRO'!A:A,'ESTOQUE SETEMBRO'!F:F,,0))/2*1.1,"IDEAL","OUT"))</f>
        <v>OVER</v>
      </c>
      <c r="N768" t="str">
        <f>IF('ESTOQUE SETEMBRO'!$E768&gt;=0,"setembro","sem abastecimento")</f>
        <v>setembro</v>
      </c>
      <c r="O768" s="15">
        <v>45536</v>
      </c>
    </row>
    <row r="769" spans="1:15">
      <c r="A769" s="5" t="s">
        <v>846</v>
      </c>
      <c r="B769" s="6" t="s">
        <v>1214</v>
      </c>
      <c r="C769" s="1">
        <f t="shared" si="22"/>
        <v>21.63</v>
      </c>
      <c r="D769" s="1">
        <v>0</v>
      </c>
      <c r="E76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769" s="1">
        <f t="shared" si="23"/>
        <v>150</v>
      </c>
      <c r="G769" s="1">
        <v>66</v>
      </c>
      <c r="H769">
        <v>60</v>
      </c>
      <c r="I769" t="s">
        <v>1128</v>
      </c>
      <c r="J769" s="1">
        <f>Tabela1[[#This Row],[ESTOQUE_INICIAL]]*Tabela1[[#This Row],[CUSTO_UNITARIO_M-1]]+Tabela1[[#This Row],[ABASTECIMENTO]]*Tabela1[[#This Row],[CUSTO_UNITARIO_M0]]</f>
        <v>9000</v>
      </c>
      <c r="K769" s="1">
        <f>_xlfn.XLOOKUP(A769,MEDIDAS!A:A,MEDIDAS!B:B,"0",0)*5</f>
        <v>0</v>
      </c>
      <c r="L769" s="1">
        <f>SUM(K769,(_xlfn.XLOOKUP(A769,MEDIDAS!A:A,MEDIDAS!B:B,"0",0)*5))</f>
        <v>0</v>
      </c>
      <c r="M769" s="1" t="str">
        <f>IF(F769&gt;=SUM(L769,_xlfn.XLOOKUP(A769,'ESTOQUE SETEMBRO'!A:A,'ESTOQUE SETEMBRO'!F:F,,0))/2*1.2,"OVER",IF(F769&lt;=SUM(L769,_xlfn.XLOOKUP(A769,'ESTOQUE SETEMBRO'!A:A,'ESTOQUE SETEMBRO'!F:F,,0))/2*1.1,"IDEAL","OUT"))</f>
        <v>OVER</v>
      </c>
      <c r="N769" t="str">
        <f>IF('ESTOQUE SETEMBRO'!$E769&gt;=0,"setembro","sem abastecimento")</f>
        <v>setembro</v>
      </c>
      <c r="O769" s="15">
        <v>45536</v>
      </c>
    </row>
    <row r="770" spans="1:15">
      <c r="A770" s="5" t="s">
        <v>765</v>
      </c>
      <c r="B770" s="6" t="s">
        <v>1214</v>
      </c>
      <c r="C770" s="1">
        <f t="shared" si="22"/>
        <v>21.63</v>
      </c>
      <c r="D770" s="1">
        <v>20.900000000000002</v>
      </c>
      <c r="E770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770" s="1">
        <f t="shared" si="23"/>
        <v>125.40000000000002</v>
      </c>
      <c r="G770" s="1">
        <v>66</v>
      </c>
      <c r="H770">
        <v>60</v>
      </c>
      <c r="I770" t="s">
        <v>1128</v>
      </c>
      <c r="J770" s="1">
        <f>Tabela1[[#This Row],[ESTOQUE_INICIAL]]*Tabela1[[#This Row],[CUSTO_UNITARIO_M-1]]+Tabela1[[#This Row],[ABASTECIMENTO]]*Tabela1[[#This Row],[CUSTO_UNITARIO_M0]]</f>
        <v>7649.4000000000015</v>
      </c>
      <c r="K770" s="1">
        <f>_xlfn.XLOOKUP(A770,MEDIDAS!A:A,MEDIDAS!B:B,"0",0)*5</f>
        <v>3.1666666666666665</v>
      </c>
      <c r="L770" s="1">
        <f>SUM(K770,(_xlfn.XLOOKUP(A770,MEDIDAS!A:A,MEDIDAS!B:B,"0",0)*5))</f>
        <v>6.333333333333333</v>
      </c>
      <c r="M770" s="1" t="str">
        <f>IF(F770&gt;=SUM(L770,_xlfn.XLOOKUP(A770,'ESTOQUE SETEMBRO'!A:A,'ESTOQUE SETEMBRO'!F:F,,0))/2*1.2,"OVER",IF(F770&lt;=SUM(L770,_xlfn.XLOOKUP(A770,'ESTOQUE SETEMBRO'!A:A,'ESTOQUE SETEMBRO'!F:F,,0))/2*1.1,"IDEAL","OUT"))</f>
        <v>OVER</v>
      </c>
      <c r="N770" t="str">
        <f>IF('ESTOQUE SETEMBRO'!$E770&gt;=0,"setembro","sem abastecimento")</f>
        <v>setembro</v>
      </c>
      <c r="O770" s="15">
        <v>45536</v>
      </c>
    </row>
    <row r="771" spans="1:15">
      <c r="A771" s="5" t="s">
        <v>766</v>
      </c>
      <c r="B771" s="6" t="s">
        <v>1214</v>
      </c>
      <c r="C771" s="1">
        <f t="shared" ref="C771:C834" si="24">3.09*1*7</f>
        <v>21.63</v>
      </c>
      <c r="D771" s="1">
        <v>31.900000000000002</v>
      </c>
      <c r="E771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771" s="1">
        <f t="shared" ref="F771:F834" si="25">SUM(E771,D771)</f>
        <v>191.4</v>
      </c>
      <c r="G771" s="1">
        <v>66</v>
      </c>
      <c r="H771">
        <v>60</v>
      </c>
      <c r="I771" t="s">
        <v>1128</v>
      </c>
      <c r="J771" s="1">
        <f>Tabela1[[#This Row],[ESTOQUE_INICIAL]]*Tabela1[[#This Row],[CUSTO_UNITARIO_M-1]]+Tabela1[[#This Row],[ABASTECIMENTO]]*Tabela1[[#This Row],[CUSTO_UNITARIO_M0]]</f>
        <v>11675.4</v>
      </c>
      <c r="K771" s="1">
        <f>_xlfn.XLOOKUP(A771,MEDIDAS!A:A,MEDIDAS!B:B,"0",0)*5</f>
        <v>4.833333333333333</v>
      </c>
      <c r="L771" s="1">
        <f>SUM(K771,(_xlfn.XLOOKUP(A771,MEDIDAS!A:A,MEDIDAS!B:B,"0",0)*5))</f>
        <v>9.6666666666666661</v>
      </c>
      <c r="M771" s="1" t="str">
        <f>IF(F771&gt;=SUM(L771,_xlfn.XLOOKUP(A771,'ESTOQUE SETEMBRO'!A:A,'ESTOQUE SETEMBRO'!F:F,,0))/2*1.2,"OVER",IF(F771&lt;=SUM(L771,_xlfn.XLOOKUP(A771,'ESTOQUE SETEMBRO'!A:A,'ESTOQUE SETEMBRO'!F:F,,0))/2*1.1,"IDEAL","OUT"))</f>
        <v>OVER</v>
      </c>
      <c r="N771" t="str">
        <f>IF('ESTOQUE SETEMBRO'!$E771&gt;=0,"setembro","sem abastecimento")</f>
        <v>setembro</v>
      </c>
      <c r="O771" s="15">
        <v>45536</v>
      </c>
    </row>
    <row r="772" spans="1:15">
      <c r="A772" s="5" t="s">
        <v>767</v>
      </c>
      <c r="B772" s="6" t="s">
        <v>1214</v>
      </c>
      <c r="C772" s="1">
        <f t="shared" si="24"/>
        <v>21.63</v>
      </c>
      <c r="D772" s="1">
        <v>16.5</v>
      </c>
      <c r="E772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772" s="1">
        <f t="shared" si="25"/>
        <v>99</v>
      </c>
      <c r="G772" s="1">
        <v>66</v>
      </c>
      <c r="H772">
        <v>60</v>
      </c>
      <c r="I772" t="s">
        <v>1128</v>
      </c>
      <c r="J772" s="1">
        <f>Tabela1[[#This Row],[ESTOQUE_INICIAL]]*Tabela1[[#This Row],[CUSTO_UNITARIO_M-1]]+Tabela1[[#This Row],[ABASTECIMENTO]]*Tabela1[[#This Row],[CUSTO_UNITARIO_M0]]</f>
        <v>6039</v>
      </c>
      <c r="K772" s="1">
        <f>_xlfn.XLOOKUP(A772,MEDIDAS!A:A,MEDIDAS!B:B,"0",0)*5</f>
        <v>2.5</v>
      </c>
      <c r="L772" s="1">
        <f>SUM(K772,(_xlfn.XLOOKUP(A772,MEDIDAS!A:A,MEDIDAS!B:B,"0",0)*5))</f>
        <v>5</v>
      </c>
      <c r="M772" s="1" t="str">
        <f>IF(F772&gt;=SUM(L772,_xlfn.XLOOKUP(A772,'ESTOQUE SETEMBRO'!A:A,'ESTOQUE SETEMBRO'!F:F,,0))/2*1.2,"OVER",IF(F772&lt;=SUM(L772,_xlfn.XLOOKUP(A772,'ESTOQUE SETEMBRO'!A:A,'ESTOQUE SETEMBRO'!F:F,,0))/2*1.1,"IDEAL","OUT"))</f>
        <v>OVER</v>
      </c>
      <c r="N772" t="str">
        <f>IF('ESTOQUE SETEMBRO'!$E772&gt;=0,"setembro","sem abastecimento")</f>
        <v>setembro</v>
      </c>
      <c r="O772" s="15">
        <v>45536</v>
      </c>
    </row>
    <row r="773" spans="1:15">
      <c r="A773" s="5" t="s">
        <v>768</v>
      </c>
      <c r="B773" s="6" t="s">
        <v>1214</v>
      </c>
      <c r="C773" s="1">
        <f t="shared" si="24"/>
        <v>21.63</v>
      </c>
      <c r="D773" s="1">
        <v>36.300000000000004</v>
      </c>
      <c r="E773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773" s="1">
        <f t="shared" si="25"/>
        <v>217.80000000000004</v>
      </c>
      <c r="G773" s="1">
        <v>66</v>
      </c>
      <c r="H773">
        <v>60</v>
      </c>
      <c r="I773" t="s">
        <v>1128</v>
      </c>
      <c r="J773" s="1">
        <f>Tabela1[[#This Row],[ESTOQUE_INICIAL]]*Tabela1[[#This Row],[CUSTO_UNITARIO_M-1]]+Tabela1[[#This Row],[ABASTECIMENTO]]*Tabela1[[#This Row],[CUSTO_UNITARIO_M0]]</f>
        <v>13285.800000000003</v>
      </c>
      <c r="K773" s="1">
        <f>_xlfn.XLOOKUP(A773,MEDIDAS!A:A,MEDIDAS!B:B,"0",0)*5</f>
        <v>5.5</v>
      </c>
      <c r="L773" s="1">
        <f>SUM(K773,(_xlfn.XLOOKUP(A773,MEDIDAS!A:A,MEDIDAS!B:B,"0",0)*5))</f>
        <v>11</v>
      </c>
      <c r="M773" s="1" t="str">
        <f>IF(F773&gt;=SUM(L773,_xlfn.XLOOKUP(A773,'ESTOQUE SETEMBRO'!A:A,'ESTOQUE SETEMBRO'!F:F,,0))/2*1.2,"OVER",IF(F773&lt;=SUM(L773,_xlfn.XLOOKUP(A773,'ESTOQUE SETEMBRO'!A:A,'ESTOQUE SETEMBRO'!F:F,,0))/2*1.1,"IDEAL","OUT"))</f>
        <v>OVER</v>
      </c>
      <c r="N773" t="str">
        <f>IF('ESTOQUE SETEMBRO'!$E773&gt;=0,"setembro","sem abastecimento")</f>
        <v>setembro</v>
      </c>
      <c r="O773" s="15">
        <v>45536</v>
      </c>
    </row>
    <row r="774" spans="1:15">
      <c r="A774" s="5" t="s">
        <v>770</v>
      </c>
      <c r="B774" s="6" t="s">
        <v>1215</v>
      </c>
      <c r="C774" s="1">
        <f t="shared" si="24"/>
        <v>21.63</v>
      </c>
      <c r="D774" s="1">
        <v>17.600000000000001</v>
      </c>
      <c r="E774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774" s="1">
        <f t="shared" si="25"/>
        <v>105.6</v>
      </c>
      <c r="G774" s="1">
        <v>11</v>
      </c>
      <c r="H774">
        <v>10</v>
      </c>
      <c r="I774" t="s">
        <v>1134</v>
      </c>
      <c r="J774" s="1">
        <f>Tabela1[[#This Row],[ESTOQUE_INICIAL]]*Tabela1[[#This Row],[CUSTO_UNITARIO_M-1]]+Tabela1[[#This Row],[ABASTECIMENTO]]*Tabela1[[#This Row],[CUSTO_UNITARIO_M0]]</f>
        <v>1073.5999999999999</v>
      </c>
      <c r="K774" s="1">
        <f>_xlfn.XLOOKUP(A774,MEDIDAS!A:A,MEDIDAS!B:B,"0",0)*5</f>
        <v>2.6666666666666665</v>
      </c>
      <c r="L774" s="1">
        <f>SUM(K774,(_xlfn.XLOOKUP(A774,MEDIDAS!A:A,MEDIDAS!B:B,"0",0)*5))</f>
        <v>5.333333333333333</v>
      </c>
      <c r="M774" s="1" t="str">
        <f>IF(F774&gt;=SUM(L774,_xlfn.XLOOKUP(A774,'ESTOQUE SETEMBRO'!A:A,'ESTOQUE SETEMBRO'!F:F,,0))/2*1.2,"OVER",IF(F774&lt;=SUM(L774,_xlfn.XLOOKUP(A774,'ESTOQUE SETEMBRO'!A:A,'ESTOQUE SETEMBRO'!F:F,,0))/2*1.1,"IDEAL","OUT"))</f>
        <v>OVER</v>
      </c>
      <c r="N774" t="str">
        <f>IF('ESTOQUE SETEMBRO'!$E774&gt;=0,"setembro","sem abastecimento")</f>
        <v>setembro</v>
      </c>
      <c r="O774" s="15">
        <v>45536</v>
      </c>
    </row>
    <row r="775" spans="1:15">
      <c r="A775" s="5" t="s">
        <v>771</v>
      </c>
      <c r="B775" s="6" t="s">
        <v>1215</v>
      </c>
      <c r="C775" s="1">
        <f t="shared" si="24"/>
        <v>21.63</v>
      </c>
      <c r="D775" s="1">
        <v>49.500000000000007</v>
      </c>
      <c r="E775" s="1">
        <f>IF(Tabela1[[#This Row],[ESTOQUE_INICIAL]]&gt;=150,Tabela1[[#This Row],[ESTOQUE_INICIAL]]*0,IF(Tabela1[[#This Row],[ESTOQUE_INICIAL]]=0,SUM(Tabela1[[#This Row],[ESTOQUE_INICIAL]],150),Tabela1[[#This Row],[ESTOQUE_INICIAL]]*5))</f>
        <v>247.50000000000003</v>
      </c>
      <c r="F775" s="1">
        <f t="shared" si="25"/>
        <v>297.00000000000006</v>
      </c>
      <c r="G775" s="1">
        <v>11</v>
      </c>
      <c r="H775">
        <v>10</v>
      </c>
      <c r="I775" t="s">
        <v>1134</v>
      </c>
      <c r="J775" s="1">
        <f>Tabela1[[#This Row],[ESTOQUE_INICIAL]]*Tabela1[[#This Row],[CUSTO_UNITARIO_M-1]]+Tabela1[[#This Row],[ABASTECIMENTO]]*Tabela1[[#This Row],[CUSTO_UNITARIO_M0]]</f>
        <v>3019.5000000000005</v>
      </c>
      <c r="K775" s="1">
        <f>_xlfn.XLOOKUP(A775,MEDIDAS!A:A,MEDIDAS!B:B,"0",0)*5</f>
        <v>7.5</v>
      </c>
      <c r="L775" s="1">
        <f>SUM(K775,(_xlfn.XLOOKUP(A775,MEDIDAS!A:A,MEDIDAS!B:B,"0",0)*5))</f>
        <v>15</v>
      </c>
      <c r="M775" s="1" t="str">
        <f>IF(F775&gt;=SUM(L775,_xlfn.XLOOKUP(A775,'ESTOQUE SETEMBRO'!A:A,'ESTOQUE SETEMBRO'!F:F,,0))/2*1.2,"OVER",IF(F775&lt;=SUM(L775,_xlfn.XLOOKUP(A775,'ESTOQUE SETEMBRO'!A:A,'ESTOQUE SETEMBRO'!F:F,,0))/2*1.1,"IDEAL","OUT"))</f>
        <v>OVER</v>
      </c>
      <c r="N775" t="str">
        <f>IF('ESTOQUE SETEMBRO'!$E775&gt;=0,"setembro","sem abastecimento")</f>
        <v>setembro</v>
      </c>
      <c r="O775" s="15">
        <v>45536</v>
      </c>
    </row>
    <row r="776" spans="1:15">
      <c r="A776" s="5" t="s">
        <v>772</v>
      </c>
      <c r="B776" s="6" t="s">
        <v>1215</v>
      </c>
      <c r="C776" s="1">
        <f t="shared" si="24"/>
        <v>21.63</v>
      </c>
      <c r="D776" s="1">
        <v>36.300000000000004</v>
      </c>
      <c r="E776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776" s="1">
        <f t="shared" si="25"/>
        <v>217.80000000000004</v>
      </c>
      <c r="G776" s="1">
        <v>11</v>
      </c>
      <c r="H776">
        <v>10</v>
      </c>
      <c r="I776" t="s">
        <v>1134</v>
      </c>
      <c r="J776" s="1">
        <f>Tabela1[[#This Row],[ESTOQUE_INICIAL]]*Tabela1[[#This Row],[CUSTO_UNITARIO_M-1]]+Tabela1[[#This Row],[ABASTECIMENTO]]*Tabela1[[#This Row],[CUSTO_UNITARIO_M0]]</f>
        <v>2214.3000000000002</v>
      </c>
      <c r="K776" s="1">
        <f>_xlfn.XLOOKUP(A776,MEDIDAS!A:A,MEDIDAS!B:B,"0",0)*5</f>
        <v>5.5</v>
      </c>
      <c r="L776" s="1">
        <f>SUM(K776,(_xlfn.XLOOKUP(A776,MEDIDAS!A:A,MEDIDAS!B:B,"0",0)*5))</f>
        <v>11</v>
      </c>
      <c r="M776" s="1" t="str">
        <f>IF(F776&gt;=SUM(L776,_xlfn.XLOOKUP(A776,'ESTOQUE SETEMBRO'!A:A,'ESTOQUE SETEMBRO'!F:F,,0))/2*1.2,"OVER",IF(F776&lt;=SUM(L776,_xlfn.XLOOKUP(A776,'ESTOQUE SETEMBRO'!A:A,'ESTOQUE SETEMBRO'!F:F,,0))/2*1.1,"IDEAL","OUT"))</f>
        <v>OVER</v>
      </c>
      <c r="N776" t="str">
        <f>IF('ESTOQUE SETEMBRO'!$E776&gt;=0,"setembro","sem abastecimento")</f>
        <v>setembro</v>
      </c>
      <c r="O776" s="15">
        <v>45536</v>
      </c>
    </row>
    <row r="777" spans="1:15">
      <c r="A777" s="5" t="s">
        <v>773</v>
      </c>
      <c r="B777" s="6" t="s">
        <v>1215</v>
      </c>
      <c r="C777" s="1">
        <f t="shared" si="24"/>
        <v>21.63</v>
      </c>
      <c r="D777" s="1">
        <v>14.3</v>
      </c>
      <c r="E777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777" s="1">
        <f t="shared" si="25"/>
        <v>85.8</v>
      </c>
      <c r="G777" s="1">
        <v>11</v>
      </c>
      <c r="H777">
        <v>10</v>
      </c>
      <c r="I777" t="s">
        <v>1134</v>
      </c>
      <c r="J777" s="1">
        <f>Tabela1[[#This Row],[ESTOQUE_INICIAL]]*Tabela1[[#This Row],[CUSTO_UNITARIO_M-1]]+Tabela1[[#This Row],[ABASTECIMENTO]]*Tabela1[[#This Row],[CUSTO_UNITARIO_M0]]</f>
        <v>872.3</v>
      </c>
      <c r="K777" s="1">
        <f>_xlfn.XLOOKUP(A777,MEDIDAS!A:A,MEDIDAS!B:B,"0",0)*5</f>
        <v>2.166666666666667</v>
      </c>
      <c r="L777" s="1">
        <f>SUM(K777,(_xlfn.XLOOKUP(A777,MEDIDAS!A:A,MEDIDAS!B:B,"0",0)*5))</f>
        <v>4.3333333333333339</v>
      </c>
      <c r="M777" s="1" t="str">
        <f>IF(F777&gt;=SUM(L777,_xlfn.XLOOKUP(A777,'ESTOQUE SETEMBRO'!A:A,'ESTOQUE SETEMBRO'!F:F,,0))/2*1.2,"OVER",IF(F777&lt;=SUM(L777,_xlfn.XLOOKUP(A777,'ESTOQUE SETEMBRO'!A:A,'ESTOQUE SETEMBRO'!F:F,,0))/2*1.1,"IDEAL","OUT"))</f>
        <v>OVER</v>
      </c>
      <c r="N777" t="str">
        <f>IF('ESTOQUE SETEMBRO'!$E777&gt;=0,"setembro","sem abastecimento")</f>
        <v>setembro</v>
      </c>
      <c r="O777" s="15">
        <v>45536</v>
      </c>
    </row>
    <row r="778" spans="1:15">
      <c r="A778" s="5" t="s">
        <v>774</v>
      </c>
      <c r="B778" s="6" t="s">
        <v>1215</v>
      </c>
      <c r="C778" s="1">
        <f t="shared" si="24"/>
        <v>21.63</v>
      </c>
      <c r="D778" s="1">
        <v>34.1</v>
      </c>
      <c r="E778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778" s="1">
        <f t="shared" si="25"/>
        <v>204.6</v>
      </c>
      <c r="G778" s="1">
        <v>11</v>
      </c>
      <c r="H778">
        <v>10</v>
      </c>
      <c r="I778" t="s">
        <v>1134</v>
      </c>
      <c r="J778" s="1">
        <f>Tabela1[[#This Row],[ESTOQUE_INICIAL]]*Tabela1[[#This Row],[CUSTO_UNITARIO_M-1]]+Tabela1[[#This Row],[ABASTECIMENTO]]*Tabela1[[#This Row],[CUSTO_UNITARIO_M0]]</f>
        <v>2080.1</v>
      </c>
      <c r="K778" s="1">
        <f>_xlfn.XLOOKUP(A778,MEDIDAS!A:A,MEDIDAS!B:B,"0",0)*5</f>
        <v>5.166666666666667</v>
      </c>
      <c r="L778" s="1">
        <f>SUM(K778,(_xlfn.XLOOKUP(A778,MEDIDAS!A:A,MEDIDAS!B:B,"0",0)*5))</f>
        <v>10.333333333333334</v>
      </c>
      <c r="M778" s="1" t="str">
        <f>IF(F778&gt;=SUM(L778,_xlfn.XLOOKUP(A778,'ESTOQUE SETEMBRO'!A:A,'ESTOQUE SETEMBRO'!F:F,,0))/2*1.2,"OVER",IF(F778&lt;=SUM(L778,_xlfn.XLOOKUP(A778,'ESTOQUE SETEMBRO'!A:A,'ESTOQUE SETEMBRO'!F:F,,0))/2*1.1,"IDEAL","OUT"))</f>
        <v>OVER</v>
      </c>
      <c r="N778" t="str">
        <f>IF('ESTOQUE SETEMBRO'!$E778&gt;=0,"setembro","sem abastecimento")</f>
        <v>setembro</v>
      </c>
      <c r="O778" s="15">
        <v>45536</v>
      </c>
    </row>
    <row r="779" spans="1:15">
      <c r="A779" s="5" t="s">
        <v>856</v>
      </c>
      <c r="B779" s="6" t="s">
        <v>1215</v>
      </c>
      <c r="C779" s="1">
        <f t="shared" si="24"/>
        <v>21.63</v>
      </c>
      <c r="D779" s="1">
        <v>0</v>
      </c>
      <c r="E77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779" s="1">
        <f t="shared" si="25"/>
        <v>150</v>
      </c>
      <c r="G779" s="1">
        <v>11</v>
      </c>
      <c r="H779">
        <v>10</v>
      </c>
      <c r="I779" t="s">
        <v>1134</v>
      </c>
      <c r="J779" s="1">
        <f>Tabela1[[#This Row],[ESTOQUE_INICIAL]]*Tabela1[[#This Row],[CUSTO_UNITARIO_M-1]]+Tabela1[[#This Row],[ABASTECIMENTO]]*Tabela1[[#This Row],[CUSTO_UNITARIO_M0]]</f>
        <v>1500</v>
      </c>
      <c r="K779" s="1">
        <f>_xlfn.XLOOKUP(A779,MEDIDAS!A:A,MEDIDAS!B:B,"0",0)*5</f>
        <v>0</v>
      </c>
      <c r="L779" s="1">
        <f>SUM(K779,(_xlfn.XLOOKUP(A779,MEDIDAS!A:A,MEDIDAS!B:B,"0",0)*5))</f>
        <v>0</v>
      </c>
      <c r="M779" s="1" t="str">
        <f>IF(F779&gt;=SUM(L779,_xlfn.XLOOKUP(A779,'ESTOQUE SETEMBRO'!A:A,'ESTOQUE SETEMBRO'!F:F,,0))/2*1.2,"OVER",IF(F779&lt;=SUM(L779,_xlfn.XLOOKUP(A779,'ESTOQUE SETEMBRO'!A:A,'ESTOQUE SETEMBRO'!F:F,,0))/2*1.1,"IDEAL","OUT"))</f>
        <v>OVER</v>
      </c>
      <c r="N779" t="str">
        <f>IF('ESTOQUE SETEMBRO'!$E779&gt;=0,"setembro","sem abastecimento")</f>
        <v>setembro</v>
      </c>
      <c r="O779" s="15">
        <v>45536</v>
      </c>
    </row>
    <row r="780" spans="1:15">
      <c r="A780" s="5" t="s">
        <v>775</v>
      </c>
      <c r="B780" s="6" t="s">
        <v>1215</v>
      </c>
      <c r="C780" s="1">
        <f t="shared" si="24"/>
        <v>21.63</v>
      </c>
      <c r="D780" s="1">
        <v>29.700000000000003</v>
      </c>
      <c r="E780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780" s="1">
        <f t="shared" si="25"/>
        <v>178.2</v>
      </c>
      <c r="G780" s="1">
        <v>11</v>
      </c>
      <c r="H780">
        <v>10</v>
      </c>
      <c r="I780" t="s">
        <v>1134</v>
      </c>
      <c r="J780" s="1">
        <f>Tabela1[[#This Row],[ESTOQUE_INICIAL]]*Tabela1[[#This Row],[CUSTO_UNITARIO_M-1]]+Tabela1[[#This Row],[ABASTECIMENTO]]*Tabela1[[#This Row],[CUSTO_UNITARIO_M0]]</f>
        <v>1811.7</v>
      </c>
      <c r="K780" s="1">
        <f>_xlfn.XLOOKUP(A780,MEDIDAS!A:A,MEDIDAS!B:B,"0",0)*5</f>
        <v>4.5</v>
      </c>
      <c r="L780" s="1">
        <f>SUM(K780,(_xlfn.XLOOKUP(A780,MEDIDAS!A:A,MEDIDAS!B:B,"0",0)*5))</f>
        <v>9</v>
      </c>
      <c r="M780" s="1" t="str">
        <f>IF(F780&gt;=SUM(L780,_xlfn.XLOOKUP(A780,'ESTOQUE SETEMBRO'!A:A,'ESTOQUE SETEMBRO'!F:F,,0))/2*1.2,"OVER",IF(F780&lt;=SUM(L780,_xlfn.XLOOKUP(A780,'ESTOQUE SETEMBRO'!A:A,'ESTOQUE SETEMBRO'!F:F,,0))/2*1.1,"IDEAL","OUT"))</f>
        <v>OVER</v>
      </c>
      <c r="N780" t="str">
        <f>IF('ESTOQUE SETEMBRO'!$E780&gt;=0,"setembro","sem abastecimento")</f>
        <v>setembro</v>
      </c>
      <c r="O780" s="15">
        <v>45536</v>
      </c>
    </row>
    <row r="781" spans="1:15">
      <c r="A781" s="5" t="s">
        <v>776</v>
      </c>
      <c r="B781" s="6" t="s">
        <v>1215</v>
      </c>
      <c r="C781" s="1">
        <f t="shared" si="24"/>
        <v>21.63</v>
      </c>
      <c r="D781" s="1">
        <v>8.8000000000000007</v>
      </c>
      <c r="E781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781" s="1">
        <f t="shared" si="25"/>
        <v>52.8</v>
      </c>
      <c r="G781" s="1">
        <v>11</v>
      </c>
      <c r="H781">
        <v>10</v>
      </c>
      <c r="I781" t="s">
        <v>1134</v>
      </c>
      <c r="J781" s="1">
        <f>Tabela1[[#This Row],[ESTOQUE_INICIAL]]*Tabela1[[#This Row],[CUSTO_UNITARIO_M-1]]+Tabela1[[#This Row],[ABASTECIMENTO]]*Tabela1[[#This Row],[CUSTO_UNITARIO_M0]]</f>
        <v>536.79999999999995</v>
      </c>
      <c r="K781" s="1">
        <f>_xlfn.XLOOKUP(A781,MEDIDAS!A:A,MEDIDAS!B:B,"0",0)*5</f>
        <v>1.3333333333333333</v>
      </c>
      <c r="L781" s="1">
        <f>SUM(K781,(_xlfn.XLOOKUP(A781,MEDIDAS!A:A,MEDIDAS!B:B,"0",0)*5))</f>
        <v>2.6666666666666665</v>
      </c>
      <c r="M781" s="1" t="str">
        <f>IF(F781&gt;=SUM(L781,_xlfn.XLOOKUP(A781,'ESTOQUE SETEMBRO'!A:A,'ESTOQUE SETEMBRO'!F:F,,0))/2*1.2,"OVER",IF(F781&lt;=SUM(L781,_xlfn.XLOOKUP(A781,'ESTOQUE SETEMBRO'!A:A,'ESTOQUE SETEMBRO'!F:F,,0))/2*1.1,"IDEAL","OUT"))</f>
        <v>OVER</v>
      </c>
      <c r="N781" t="str">
        <f>IF('ESTOQUE SETEMBRO'!$E781&gt;=0,"setembro","sem abastecimento")</f>
        <v>setembro</v>
      </c>
      <c r="O781" s="15">
        <v>45536</v>
      </c>
    </row>
    <row r="782" spans="1:15">
      <c r="A782" s="5" t="s">
        <v>777</v>
      </c>
      <c r="B782" s="6" t="s">
        <v>1215</v>
      </c>
      <c r="C782" s="1">
        <f t="shared" si="24"/>
        <v>21.63</v>
      </c>
      <c r="D782" s="1">
        <v>55.000000000000007</v>
      </c>
      <c r="E782" s="1">
        <f>IF(Tabela1[[#This Row],[ESTOQUE_INICIAL]]&gt;=150,Tabela1[[#This Row],[ESTOQUE_INICIAL]]*0,IF(Tabela1[[#This Row],[ESTOQUE_INICIAL]]=0,SUM(Tabela1[[#This Row],[ESTOQUE_INICIAL]],150),Tabela1[[#This Row],[ESTOQUE_INICIAL]]*5))</f>
        <v>275.00000000000006</v>
      </c>
      <c r="F782" s="1">
        <f t="shared" si="25"/>
        <v>330.00000000000006</v>
      </c>
      <c r="G782" s="1">
        <v>11</v>
      </c>
      <c r="H782">
        <v>10</v>
      </c>
      <c r="I782" t="s">
        <v>1134</v>
      </c>
      <c r="J782" s="1">
        <f>Tabela1[[#This Row],[ESTOQUE_INICIAL]]*Tabela1[[#This Row],[CUSTO_UNITARIO_M-1]]+Tabela1[[#This Row],[ABASTECIMENTO]]*Tabela1[[#This Row],[CUSTO_UNITARIO_M0]]</f>
        <v>3355.0000000000005</v>
      </c>
      <c r="K782" s="1">
        <f>_xlfn.XLOOKUP(A782,MEDIDAS!A:A,MEDIDAS!B:B,"0",0)*5</f>
        <v>8.3333333333333339</v>
      </c>
      <c r="L782" s="1">
        <f>SUM(K782,(_xlfn.XLOOKUP(A782,MEDIDAS!A:A,MEDIDAS!B:B,"0",0)*5))</f>
        <v>16.666666666666668</v>
      </c>
      <c r="M782" s="1" t="str">
        <f>IF(F782&gt;=SUM(L782,_xlfn.XLOOKUP(A782,'ESTOQUE SETEMBRO'!A:A,'ESTOQUE SETEMBRO'!F:F,,0))/2*1.2,"OVER",IF(F782&lt;=SUM(L782,_xlfn.XLOOKUP(A782,'ESTOQUE SETEMBRO'!A:A,'ESTOQUE SETEMBRO'!F:F,,0))/2*1.1,"IDEAL","OUT"))</f>
        <v>OVER</v>
      </c>
      <c r="N782" t="str">
        <f>IF('ESTOQUE SETEMBRO'!$E782&gt;=0,"setembro","sem abastecimento")</f>
        <v>setembro</v>
      </c>
      <c r="O782" s="15">
        <v>45536</v>
      </c>
    </row>
    <row r="783" spans="1:15">
      <c r="A783" s="5" t="s">
        <v>778</v>
      </c>
      <c r="B783" s="6" t="s">
        <v>1215</v>
      </c>
      <c r="C783" s="1">
        <f t="shared" si="24"/>
        <v>21.63</v>
      </c>
      <c r="D783" s="1">
        <v>27.500000000000004</v>
      </c>
      <c r="E783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783" s="1">
        <f t="shared" si="25"/>
        <v>165.00000000000003</v>
      </c>
      <c r="G783" s="1">
        <v>11</v>
      </c>
      <c r="H783">
        <v>10</v>
      </c>
      <c r="I783" t="s">
        <v>1134</v>
      </c>
      <c r="J783" s="1">
        <f>Tabela1[[#This Row],[ESTOQUE_INICIAL]]*Tabela1[[#This Row],[CUSTO_UNITARIO_M-1]]+Tabela1[[#This Row],[ABASTECIMENTO]]*Tabela1[[#This Row],[CUSTO_UNITARIO_M0]]</f>
        <v>1677.5000000000002</v>
      </c>
      <c r="K783" s="1">
        <f>_xlfn.XLOOKUP(A783,MEDIDAS!A:A,MEDIDAS!B:B,"0",0)*5</f>
        <v>4.166666666666667</v>
      </c>
      <c r="L783" s="1">
        <f>SUM(K783,(_xlfn.XLOOKUP(A783,MEDIDAS!A:A,MEDIDAS!B:B,"0",0)*5))</f>
        <v>8.3333333333333339</v>
      </c>
      <c r="M783" s="1" t="str">
        <f>IF(F783&gt;=SUM(L783,_xlfn.XLOOKUP(A783,'ESTOQUE SETEMBRO'!A:A,'ESTOQUE SETEMBRO'!F:F,,0))/2*1.2,"OVER",IF(F783&lt;=SUM(L783,_xlfn.XLOOKUP(A783,'ESTOQUE SETEMBRO'!A:A,'ESTOQUE SETEMBRO'!F:F,,0))/2*1.1,"IDEAL","OUT"))</f>
        <v>OVER</v>
      </c>
      <c r="N783" t="str">
        <f>IF('ESTOQUE SETEMBRO'!$E783&gt;=0,"setembro","sem abastecimento")</f>
        <v>setembro</v>
      </c>
      <c r="O783" s="15">
        <v>45536</v>
      </c>
    </row>
    <row r="784" spans="1:15">
      <c r="A784" s="5" t="s">
        <v>779</v>
      </c>
      <c r="B784" s="6" t="s">
        <v>1216</v>
      </c>
      <c r="C784" s="1">
        <f t="shared" si="24"/>
        <v>21.63</v>
      </c>
      <c r="D784" s="1">
        <v>29.700000000000003</v>
      </c>
      <c r="E784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784" s="1">
        <f t="shared" si="25"/>
        <v>178.2</v>
      </c>
      <c r="G784" s="1">
        <v>39.6</v>
      </c>
      <c r="H784">
        <v>36</v>
      </c>
      <c r="I784" t="s">
        <v>1152</v>
      </c>
      <c r="J784" s="1">
        <f>Tabela1[[#This Row],[ESTOQUE_INICIAL]]*Tabela1[[#This Row],[CUSTO_UNITARIO_M-1]]+Tabela1[[#This Row],[ABASTECIMENTO]]*Tabela1[[#This Row],[CUSTO_UNITARIO_M0]]</f>
        <v>6522.12</v>
      </c>
      <c r="K784" s="1">
        <f>_xlfn.XLOOKUP(A784,MEDIDAS!A:A,MEDIDAS!B:B,"0",0)*5</f>
        <v>4.5</v>
      </c>
      <c r="L784" s="1">
        <f>SUM(K784,(_xlfn.XLOOKUP(A784,MEDIDAS!A:A,MEDIDAS!B:B,"0",0)*5))</f>
        <v>9</v>
      </c>
      <c r="M784" s="1" t="str">
        <f>IF(F784&gt;=SUM(L784,_xlfn.XLOOKUP(A784,'ESTOQUE SETEMBRO'!A:A,'ESTOQUE SETEMBRO'!F:F,,0))/2*1.2,"OVER",IF(F784&lt;=SUM(L784,_xlfn.XLOOKUP(A784,'ESTOQUE SETEMBRO'!A:A,'ESTOQUE SETEMBRO'!F:F,,0))/2*1.1,"IDEAL","OUT"))</f>
        <v>OVER</v>
      </c>
      <c r="N784" t="str">
        <f>IF('ESTOQUE SETEMBRO'!$E784&gt;=0,"setembro","sem abastecimento")</f>
        <v>setembro</v>
      </c>
      <c r="O784" s="15">
        <v>45536</v>
      </c>
    </row>
    <row r="785" spans="1:15">
      <c r="A785" s="5" t="s">
        <v>781</v>
      </c>
      <c r="B785" s="6" t="s">
        <v>1216</v>
      </c>
      <c r="C785" s="1">
        <f t="shared" si="24"/>
        <v>21.63</v>
      </c>
      <c r="D785" s="1">
        <v>30.800000000000004</v>
      </c>
      <c r="E785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785" s="1">
        <f t="shared" si="25"/>
        <v>184.80000000000004</v>
      </c>
      <c r="G785" s="1">
        <v>39.6</v>
      </c>
      <c r="H785">
        <v>36</v>
      </c>
      <c r="I785" t="s">
        <v>1152</v>
      </c>
      <c r="J785" s="1">
        <f>Tabela1[[#This Row],[ESTOQUE_INICIAL]]*Tabela1[[#This Row],[CUSTO_UNITARIO_M-1]]+Tabela1[[#This Row],[ABASTECIMENTO]]*Tabela1[[#This Row],[CUSTO_UNITARIO_M0]]</f>
        <v>6763.6800000000012</v>
      </c>
      <c r="K785" s="1">
        <f>_xlfn.XLOOKUP(A785,MEDIDAS!A:A,MEDIDAS!B:B,"0",0)*5</f>
        <v>4.666666666666667</v>
      </c>
      <c r="L785" s="1">
        <f>SUM(K785,(_xlfn.XLOOKUP(A785,MEDIDAS!A:A,MEDIDAS!B:B,"0",0)*5))</f>
        <v>9.3333333333333339</v>
      </c>
      <c r="M785" s="1" t="str">
        <f>IF(F785&gt;=SUM(L785,_xlfn.XLOOKUP(A785,'ESTOQUE SETEMBRO'!A:A,'ESTOQUE SETEMBRO'!F:F,,0))/2*1.2,"OVER",IF(F785&lt;=SUM(L785,_xlfn.XLOOKUP(A785,'ESTOQUE SETEMBRO'!A:A,'ESTOQUE SETEMBRO'!F:F,,0))/2*1.1,"IDEAL","OUT"))</f>
        <v>OVER</v>
      </c>
      <c r="N785" t="str">
        <f>IF('ESTOQUE SETEMBRO'!$E785&gt;=0,"setembro","sem abastecimento")</f>
        <v>setembro</v>
      </c>
      <c r="O785" s="15">
        <v>45536</v>
      </c>
    </row>
    <row r="786" spans="1:15">
      <c r="A786" s="5" t="s">
        <v>782</v>
      </c>
      <c r="B786" s="6" t="s">
        <v>1216</v>
      </c>
      <c r="C786" s="1">
        <f t="shared" si="24"/>
        <v>21.63</v>
      </c>
      <c r="D786" s="1">
        <v>16.5</v>
      </c>
      <c r="E786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786" s="1">
        <f t="shared" si="25"/>
        <v>99</v>
      </c>
      <c r="G786" s="1">
        <v>39.6</v>
      </c>
      <c r="H786">
        <v>36</v>
      </c>
      <c r="I786" t="s">
        <v>1152</v>
      </c>
      <c r="J786" s="1">
        <f>Tabela1[[#This Row],[ESTOQUE_INICIAL]]*Tabela1[[#This Row],[CUSTO_UNITARIO_M-1]]+Tabela1[[#This Row],[ABASTECIMENTO]]*Tabela1[[#This Row],[CUSTO_UNITARIO_M0]]</f>
        <v>3623.4</v>
      </c>
      <c r="K786" s="1">
        <f>_xlfn.XLOOKUP(A786,MEDIDAS!A:A,MEDIDAS!B:B,"0",0)*5</f>
        <v>2.5</v>
      </c>
      <c r="L786" s="1">
        <f>SUM(K786,(_xlfn.XLOOKUP(A786,MEDIDAS!A:A,MEDIDAS!B:B,"0",0)*5))</f>
        <v>5</v>
      </c>
      <c r="M786" s="1" t="str">
        <f>IF(F786&gt;=SUM(L786,_xlfn.XLOOKUP(A786,'ESTOQUE SETEMBRO'!A:A,'ESTOQUE SETEMBRO'!F:F,,0))/2*1.2,"OVER",IF(F786&lt;=SUM(L786,_xlfn.XLOOKUP(A786,'ESTOQUE SETEMBRO'!A:A,'ESTOQUE SETEMBRO'!F:F,,0))/2*1.1,"IDEAL","OUT"))</f>
        <v>OVER</v>
      </c>
      <c r="N786" t="str">
        <f>IF('ESTOQUE SETEMBRO'!$E786&gt;=0,"setembro","sem abastecimento")</f>
        <v>setembro</v>
      </c>
      <c r="O786" s="15">
        <v>45536</v>
      </c>
    </row>
    <row r="787" spans="1:15">
      <c r="A787" s="5" t="s">
        <v>783</v>
      </c>
      <c r="B787" s="6" t="s">
        <v>1216</v>
      </c>
      <c r="C787" s="1">
        <f t="shared" si="24"/>
        <v>21.63</v>
      </c>
      <c r="D787" s="1">
        <v>22</v>
      </c>
      <c r="E787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787" s="1">
        <f t="shared" si="25"/>
        <v>132</v>
      </c>
      <c r="G787" s="1">
        <v>39.6</v>
      </c>
      <c r="H787">
        <v>36</v>
      </c>
      <c r="I787" t="s">
        <v>1152</v>
      </c>
      <c r="J787" s="1">
        <f>Tabela1[[#This Row],[ESTOQUE_INICIAL]]*Tabela1[[#This Row],[CUSTO_UNITARIO_M-1]]+Tabela1[[#This Row],[ABASTECIMENTO]]*Tabela1[[#This Row],[CUSTO_UNITARIO_M0]]</f>
        <v>4831.2</v>
      </c>
      <c r="K787" s="1">
        <f>_xlfn.XLOOKUP(A787,MEDIDAS!A:A,MEDIDAS!B:B,"0",0)*5</f>
        <v>3.333333333333333</v>
      </c>
      <c r="L787" s="1">
        <f>SUM(K787,(_xlfn.XLOOKUP(A787,MEDIDAS!A:A,MEDIDAS!B:B,"0",0)*5))</f>
        <v>6.6666666666666661</v>
      </c>
      <c r="M787" s="1" t="str">
        <f>IF(F787&gt;=SUM(L787,_xlfn.XLOOKUP(A787,'ESTOQUE SETEMBRO'!A:A,'ESTOQUE SETEMBRO'!F:F,,0))/2*1.2,"OVER",IF(F787&lt;=SUM(L787,_xlfn.XLOOKUP(A787,'ESTOQUE SETEMBRO'!A:A,'ESTOQUE SETEMBRO'!F:F,,0))/2*1.1,"IDEAL","OUT"))</f>
        <v>OVER</v>
      </c>
      <c r="N787" t="str">
        <f>IF('ESTOQUE SETEMBRO'!$E787&gt;=0,"setembro","sem abastecimento")</f>
        <v>setembro</v>
      </c>
      <c r="O787" s="15">
        <v>45536</v>
      </c>
    </row>
    <row r="788" spans="1:15">
      <c r="A788" s="5" t="s">
        <v>784</v>
      </c>
      <c r="B788" s="6" t="s">
        <v>1216</v>
      </c>
      <c r="C788" s="1">
        <f t="shared" si="24"/>
        <v>21.63</v>
      </c>
      <c r="D788" s="1">
        <v>40.700000000000003</v>
      </c>
      <c r="E788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788" s="1">
        <f t="shared" si="25"/>
        <v>244.2</v>
      </c>
      <c r="G788" s="1">
        <v>39.6</v>
      </c>
      <c r="H788">
        <v>36</v>
      </c>
      <c r="I788" t="s">
        <v>1152</v>
      </c>
      <c r="J788" s="1">
        <f>Tabela1[[#This Row],[ESTOQUE_INICIAL]]*Tabela1[[#This Row],[CUSTO_UNITARIO_M-1]]+Tabela1[[#This Row],[ABASTECIMENTO]]*Tabela1[[#This Row],[CUSTO_UNITARIO_M0]]</f>
        <v>8937.7200000000012</v>
      </c>
      <c r="K788" s="1">
        <f>_xlfn.XLOOKUP(A788,MEDIDAS!A:A,MEDIDAS!B:B,"0",0)*5</f>
        <v>6.166666666666667</v>
      </c>
      <c r="L788" s="1">
        <f>SUM(K788,(_xlfn.XLOOKUP(A788,MEDIDAS!A:A,MEDIDAS!B:B,"0",0)*5))</f>
        <v>12.333333333333334</v>
      </c>
      <c r="M788" s="1" t="str">
        <f>IF(F788&gt;=SUM(L788,_xlfn.XLOOKUP(A788,'ESTOQUE SETEMBRO'!A:A,'ESTOQUE SETEMBRO'!F:F,,0))/2*1.2,"OVER",IF(F788&lt;=SUM(L788,_xlfn.XLOOKUP(A788,'ESTOQUE SETEMBRO'!A:A,'ESTOQUE SETEMBRO'!F:F,,0))/2*1.1,"IDEAL","OUT"))</f>
        <v>OVER</v>
      </c>
      <c r="N788" t="str">
        <f>IF('ESTOQUE SETEMBRO'!$E788&gt;=0,"setembro","sem abastecimento")</f>
        <v>setembro</v>
      </c>
      <c r="O788" s="15">
        <v>45536</v>
      </c>
    </row>
    <row r="789" spans="1:15">
      <c r="A789" s="5" t="s">
        <v>867</v>
      </c>
      <c r="B789" s="6" t="s">
        <v>1216</v>
      </c>
      <c r="C789" s="1">
        <f t="shared" si="24"/>
        <v>21.63</v>
      </c>
      <c r="D789" s="1">
        <v>0</v>
      </c>
      <c r="E78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789" s="1">
        <f t="shared" si="25"/>
        <v>150</v>
      </c>
      <c r="G789" s="1">
        <v>39.6</v>
      </c>
      <c r="H789">
        <v>36</v>
      </c>
      <c r="I789" t="s">
        <v>1152</v>
      </c>
      <c r="J789" s="1">
        <f>Tabela1[[#This Row],[ESTOQUE_INICIAL]]*Tabela1[[#This Row],[CUSTO_UNITARIO_M-1]]+Tabela1[[#This Row],[ABASTECIMENTO]]*Tabela1[[#This Row],[CUSTO_UNITARIO_M0]]</f>
        <v>5400</v>
      </c>
      <c r="K789" s="1">
        <f>_xlfn.XLOOKUP(A789,MEDIDAS!A:A,MEDIDAS!B:B,"0",0)*5</f>
        <v>0</v>
      </c>
      <c r="L789" s="1">
        <f>SUM(K789,(_xlfn.XLOOKUP(A789,MEDIDAS!A:A,MEDIDAS!B:B,"0",0)*5))</f>
        <v>0</v>
      </c>
      <c r="M789" s="1" t="str">
        <f>IF(F789&gt;=SUM(L789,_xlfn.XLOOKUP(A789,'ESTOQUE SETEMBRO'!A:A,'ESTOQUE SETEMBRO'!F:F,,0))/2*1.2,"OVER",IF(F789&lt;=SUM(L789,_xlfn.XLOOKUP(A789,'ESTOQUE SETEMBRO'!A:A,'ESTOQUE SETEMBRO'!F:F,,0))/2*1.1,"IDEAL","OUT"))</f>
        <v>OVER</v>
      </c>
      <c r="N789" t="str">
        <f>IF('ESTOQUE SETEMBRO'!$E789&gt;=0,"setembro","sem abastecimento")</f>
        <v>setembro</v>
      </c>
      <c r="O789" s="15">
        <v>45536</v>
      </c>
    </row>
    <row r="790" spans="1:15">
      <c r="A790" s="5" t="s">
        <v>785</v>
      </c>
      <c r="B790" s="6" t="s">
        <v>1216</v>
      </c>
      <c r="C790" s="1">
        <f t="shared" si="24"/>
        <v>21.63</v>
      </c>
      <c r="D790" s="1">
        <v>40.700000000000003</v>
      </c>
      <c r="E790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790" s="1">
        <f t="shared" si="25"/>
        <v>244.2</v>
      </c>
      <c r="G790" s="1">
        <v>39.6</v>
      </c>
      <c r="H790">
        <v>36</v>
      </c>
      <c r="I790" t="s">
        <v>1152</v>
      </c>
      <c r="J790" s="1">
        <f>Tabela1[[#This Row],[ESTOQUE_INICIAL]]*Tabela1[[#This Row],[CUSTO_UNITARIO_M-1]]+Tabela1[[#This Row],[ABASTECIMENTO]]*Tabela1[[#This Row],[CUSTO_UNITARIO_M0]]</f>
        <v>8937.7200000000012</v>
      </c>
      <c r="K790" s="1">
        <f>_xlfn.XLOOKUP(A790,MEDIDAS!A:A,MEDIDAS!B:B,"0",0)*5</f>
        <v>6.166666666666667</v>
      </c>
      <c r="L790" s="1">
        <f>SUM(K790,(_xlfn.XLOOKUP(A790,MEDIDAS!A:A,MEDIDAS!B:B,"0",0)*5))</f>
        <v>12.333333333333334</v>
      </c>
      <c r="M790" s="1" t="str">
        <f>IF(F790&gt;=SUM(L790,_xlfn.XLOOKUP(A790,'ESTOQUE SETEMBRO'!A:A,'ESTOQUE SETEMBRO'!F:F,,0))/2*1.2,"OVER",IF(F790&lt;=SUM(L790,_xlfn.XLOOKUP(A790,'ESTOQUE SETEMBRO'!A:A,'ESTOQUE SETEMBRO'!F:F,,0))/2*1.1,"IDEAL","OUT"))</f>
        <v>OVER</v>
      </c>
      <c r="N790" t="str">
        <f>IF('ESTOQUE SETEMBRO'!$E790&gt;=0,"setembro","sem abastecimento")</f>
        <v>setembro</v>
      </c>
      <c r="O790" s="15">
        <v>45536</v>
      </c>
    </row>
    <row r="791" spans="1:15">
      <c r="A791" s="5" t="s">
        <v>786</v>
      </c>
      <c r="B791" s="6" t="s">
        <v>1216</v>
      </c>
      <c r="C791" s="1">
        <f t="shared" si="24"/>
        <v>21.63</v>
      </c>
      <c r="D791" s="1">
        <v>31.900000000000002</v>
      </c>
      <c r="E791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791" s="1">
        <f t="shared" si="25"/>
        <v>191.4</v>
      </c>
      <c r="G791" s="1">
        <v>39.6</v>
      </c>
      <c r="H791">
        <v>36</v>
      </c>
      <c r="I791" t="s">
        <v>1152</v>
      </c>
      <c r="J791" s="1">
        <f>Tabela1[[#This Row],[ESTOQUE_INICIAL]]*Tabela1[[#This Row],[CUSTO_UNITARIO_M-1]]+Tabela1[[#This Row],[ABASTECIMENTO]]*Tabela1[[#This Row],[CUSTO_UNITARIO_M0]]</f>
        <v>7005.24</v>
      </c>
      <c r="K791" s="1">
        <f>_xlfn.XLOOKUP(A791,MEDIDAS!A:A,MEDIDAS!B:B,"0",0)*5</f>
        <v>4.833333333333333</v>
      </c>
      <c r="L791" s="1">
        <f>SUM(K791,(_xlfn.XLOOKUP(A791,MEDIDAS!A:A,MEDIDAS!B:B,"0",0)*5))</f>
        <v>9.6666666666666661</v>
      </c>
      <c r="M791" s="1" t="str">
        <f>IF(F791&gt;=SUM(L791,_xlfn.XLOOKUP(A791,'ESTOQUE SETEMBRO'!A:A,'ESTOQUE SETEMBRO'!F:F,,0))/2*1.2,"OVER",IF(F791&lt;=SUM(L791,_xlfn.XLOOKUP(A791,'ESTOQUE SETEMBRO'!A:A,'ESTOQUE SETEMBRO'!F:F,,0))/2*1.1,"IDEAL","OUT"))</f>
        <v>OVER</v>
      </c>
      <c r="N791" t="str">
        <f>IF('ESTOQUE SETEMBRO'!$E791&gt;=0,"setembro","sem abastecimento")</f>
        <v>setembro</v>
      </c>
      <c r="O791" s="15">
        <v>45536</v>
      </c>
    </row>
    <row r="792" spans="1:15">
      <c r="A792" s="5" t="s">
        <v>787</v>
      </c>
      <c r="B792" s="6" t="s">
        <v>1216</v>
      </c>
      <c r="C792" s="1">
        <f t="shared" si="24"/>
        <v>21.63</v>
      </c>
      <c r="D792" s="1">
        <v>11</v>
      </c>
      <c r="E792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792" s="1">
        <f t="shared" si="25"/>
        <v>66</v>
      </c>
      <c r="G792" s="1">
        <v>39.6</v>
      </c>
      <c r="H792">
        <v>36</v>
      </c>
      <c r="I792" t="s">
        <v>1152</v>
      </c>
      <c r="J792" s="1">
        <f>Tabela1[[#This Row],[ESTOQUE_INICIAL]]*Tabela1[[#This Row],[CUSTO_UNITARIO_M-1]]+Tabela1[[#This Row],[ABASTECIMENTO]]*Tabela1[[#This Row],[CUSTO_UNITARIO_M0]]</f>
        <v>2415.6</v>
      </c>
      <c r="K792" s="1">
        <f>_xlfn.XLOOKUP(A792,MEDIDAS!A:A,MEDIDAS!B:B,"0",0)*5</f>
        <v>1.6666666666666665</v>
      </c>
      <c r="L792" s="1">
        <f>SUM(K792,(_xlfn.XLOOKUP(A792,MEDIDAS!A:A,MEDIDAS!B:B,"0",0)*5))</f>
        <v>3.333333333333333</v>
      </c>
      <c r="M792" s="1" t="str">
        <f>IF(F792&gt;=SUM(L792,_xlfn.XLOOKUP(A792,'ESTOQUE SETEMBRO'!A:A,'ESTOQUE SETEMBRO'!F:F,,0))/2*1.2,"OVER",IF(F792&lt;=SUM(L792,_xlfn.XLOOKUP(A792,'ESTOQUE SETEMBRO'!A:A,'ESTOQUE SETEMBRO'!F:F,,0))/2*1.1,"IDEAL","OUT"))</f>
        <v>OVER</v>
      </c>
      <c r="N792" t="str">
        <f>IF('ESTOQUE SETEMBRO'!$E792&gt;=0,"setembro","sem abastecimento")</f>
        <v>setembro</v>
      </c>
      <c r="O792" s="15">
        <v>45536</v>
      </c>
    </row>
    <row r="793" spans="1:15">
      <c r="A793" s="5" t="s">
        <v>788</v>
      </c>
      <c r="B793" s="6" t="s">
        <v>1216</v>
      </c>
      <c r="C793" s="1">
        <f t="shared" si="24"/>
        <v>21.63</v>
      </c>
      <c r="D793" s="1">
        <v>35.200000000000003</v>
      </c>
      <c r="E793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793" s="1">
        <f t="shared" si="25"/>
        <v>211.2</v>
      </c>
      <c r="G793" s="1">
        <v>39.6</v>
      </c>
      <c r="H793">
        <v>36</v>
      </c>
      <c r="I793" t="s">
        <v>1152</v>
      </c>
      <c r="J793" s="1">
        <f>Tabela1[[#This Row],[ESTOQUE_INICIAL]]*Tabela1[[#This Row],[CUSTO_UNITARIO_M-1]]+Tabela1[[#This Row],[ABASTECIMENTO]]*Tabela1[[#This Row],[CUSTO_UNITARIO_M0]]</f>
        <v>7729.92</v>
      </c>
      <c r="K793" s="1">
        <f>_xlfn.XLOOKUP(A793,MEDIDAS!A:A,MEDIDAS!B:B,"0",0)*5</f>
        <v>5.333333333333333</v>
      </c>
      <c r="L793" s="1">
        <f>SUM(K793,(_xlfn.XLOOKUP(A793,MEDIDAS!A:A,MEDIDAS!B:B,"0",0)*5))</f>
        <v>10.666666666666666</v>
      </c>
      <c r="M793" s="1" t="str">
        <f>IF(F793&gt;=SUM(L793,_xlfn.XLOOKUP(A793,'ESTOQUE SETEMBRO'!A:A,'ESTOQUE SETEMBRO'!F:F,,0))/2*1.2,"OVER",IF(F793&lt;=SUM(L793,_xlfn.XLOOKUP(A793,'ESTOQUE SETEMBRO'!A:A,'ESTOQUE SETEMBRO'!F:F,,0))/2*1.1,"IDEAL","OUT"))</f>
        <v>OVER</v>
      </c>
      <c r="N793" t="str">
        <f>IF('ESTOQUE SETEMBRO'!$E793&gt;=0,"setembro","sem abastecimento")</f>
        <v>setembro</v>
      </c>
      <c r="O793" s="15">
        <v>45536</v>
      </c>
    </row>
    <row r="794" spans="1:15">
      <c r="A794" s="5" t="s">
        <v>789</v>
      </c>
      <c r="B794" s="6" t="s">
        <v>1217</v>
      </c>
      <c r="C794" s="1">
        <f t="shared" si="24"/>
        <v>21.63</v>
      </c>
      <c r="D794" s="1">
        <v>13.200000000000001</v>
      </c>
      <c r="E794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794" s="1">
        <f t="shared" si="25"/>
        <v>79.2</v>
      </c>
      <c r="G794" s="1">
        <v>26.400000000000002</v>
      </c>
      <c r="H794">
        <v>24</v>
      </c>
      <c r="I794" t="s">
        <v>1128</v>
      </c>
      <c r="J794" s="1">
        <f>Tabela1[[#This Row],[ESTOQUE_INICIAL]]*Tabela1[[#This Row],[CUSTO_UNITARIO_M-1]]+Tabela1[[#This Row],[ABASTECIMENTO]]*Tabela1[[#This Row],[CUSTO_UNITARIO_M0]]</f>
        <v>1932.48</v>
      </c>
      <c r="K794" s="1">
        <f>_xlfn.XLOOKUP(A794,MEDIDAS!A:A,MEDIDAS!B:B,"0",0)*5</f>
        <v>2</v>
      </c>
      <c r="L794" s="1">
        <f>SUM(K794,(_xlfn.XLOOKUP(A794,MEDIDAS!A:A,MEDIDAS!B:B,"0",0)*5))</f>
        <v>4</v>
      </c>
      <c r="M794" s="1" t="str">
        <f>IF(F794&gt;=SUM(L794,_xlfn.XLOOKUP(A794,'ESTOQUE SETEMBRO'!A:A,'ESTOQUE SETEMBRO'!F:F,,0))/2*1.2,"OVER",IF(F794&lt;=SUM(L794,_xlfn.XLOOKUP(A794,'ESTOQUE SETEMBRO'!A:A,'ESTOQUE SETEMBRO'!F:F,,0))/2*1.1,"IDEAL","OUT"))</f>
        <v>OVER</v>
      </c>
      <c r="N794" t="str">
        <f>IF('ESTOQUE SETEMBRO'!$E794&gt;=0,"setembro","sem abastecimento")</f>
        <v>setembro</v>
      </c>
      <c r="O794" s="15">
        <v>45536</v>
      </c>
    </row>
    <row r="795" spans="1:15">
      <c r="A795" s="5" t="s">
        <v>790</v>
      </c>
      <c r="B795" s="6" t="s">
        <v>1217</v>
      </c>
      <c r="C795" s="1">
        <f t="shared" si="24"/>
        <v>21.63</v>
      </c>
      <c r="D795" s="1">
        <v>28.6</v>
      </c>
      <c r="E795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795" s="1">
        <f t="shared" si="25"/>
        <v>171.6</v>
      </c>
      <c r="G795" s="1">
        <v>26.400000000000002</v>
      </c>
      <c r="H795">
        <v>24</v>
      </c>
      <c r="I795" t="s">
        <v>1128</v>
      </c>
      <c r="J795" s="1">
        <f>Tabela1[[#This Row],[ESTOQUE_INICIAL]]*Tabela1[[#This Row],[CUSTO_UNITARIO_M-1]]+Tabela1[[#This Row],[ABASTECIMENTO]]*Tabela1[[#This Row],[CUSTO_UNITARIO_M0]]</f>
        <v>4187.04</v>
      </c>
      <c r="K795" s="1">
        <f>_xlfn.XLOOKUP(A795,MEDIDAS!A:A,MEDIDAS!B:B,"0",0)*5</f>
        <v>4.3333333333333339</v>
      </c>
      <c r="L795" s="1">
        <f>SUM(K795,(_xlfn.XLOOKUP(A795,MEDIDAS!A:A,MEDIDAS!B:B,"0",0)*5))</f>
        <v>8.6666666666666679</v>
      </c>
      <c r="M795" s="1" t="str">
        <f>IF(F795&gt;=SUM(L795,_xlfn.XLOOKUP(A795,'ESTOQUE SETEMBRO'!A:A,'ESTOQUE SETEMBRO'!F:F,,0))/2*1.2,"OVER",IF(F795&lt;=SUM(L795,_xlfn.XLOOKUP(A795,'ESTOQUE SETEMBRO'!A:A,'ESTOQUE SETEMBRO'!F:F,,0))/2*1.1,"IDEAL","OUT"))</f>
        <v>OVER</v>
      </c>
      <c r="N795" t="str">
        <f>IF('ESTOQUE SETEMBRO'!$E795&gt;=0,"setembro","sem abastecimento")</f>
        <v>setembro</v>
      </c>
      <c r="O795" s="15">
        <v>45536</v>
      </c>
    </row>
    <row r="796" spans="1:15">
      <c r="A796" s="5" t="s">
        <v>792</v>
      </c>
      <c r="B796" s="6" t="s">
        <v>1217</v>
      </c>
      <c r="C796" s="1">
        <f t="shared" si="24"/>
        <v>21.63</v>
      </c>
      <c r="D796" s="1">
        <v>28.6</v>
      </c>
      <c r="E796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796" s="1">
        <f t="shared" si="25"/>
        <v>171.6</v>
      </c>
      <c r="G796" s="1">
        <v>26.400000000000002</v>
      </c>
      <c r="H796">
        <v>24</v>
      </c>
      <c r="I796" t="s">
        <v>1128</v>
      </c>
      <c r="J796" s="1">
        <f>Tabela1[[#This Row],[ESTOQUE_INICIAL]]*Tabela1[[#This Row],[CUSTO_UNITARIO_M-1]]+Tabela1[[#This Row],[ABASTECIMENTO]]*Tabela1[[#This Row],[CUSTO_UNITARIO_M0]]</f>
        <v>4187.04</v>
      </c>
      <c r="K796" s="1">
        <f>_xlfn.XLOOKUP(A796,MEDIDAS!A:A,MEDIDAS!B:B,"0",0)*5</f>
        <v>4.3333333333333339</v>
      </c>
      <c r="L796" s="1">
        <f>SUM(K796,(_xlfn.XLOOKUP(A796,MEDIDAS!A:A,MEDIDAS!B:B,"0",0)*5))</f>
        <v>8.6666666666666679</v>
      </c>
      <c r="M796" s="1" t="str">
        <f>IF(F796&gt;=SUM(L796,_xlfn.XLOOKUP(A796,'ESTOQUE SETEMBRO'!A:A,'ESTOQUE SETEMBRO'!F:F,,0))/2*1.2,"OVER",IF(F796&lt;=SUM(L796,_xlfn.XLOOKUP(A796,'ESTOQUE SETEMBRO'!A:A,'ESTOQUE SETEMBRO'!F:F,,0))/2*1.1,"IDEAL","OUT"))</f>
        <v>OVER</v>
      </c>
      <c r="N796" t="str">
        <f>IF('ESTOQUE SETEMBRO'!$E796&gt;=0,"setembro","sem abastecimento")</f>
        <v>setembro</v>
      </c>
      <c r="O796" s="15">
        <v>45536</v>
      </c>
    </row>
    <row r="797" spans="1:15">
      <c r="A797" s="5" t="s">
        <v>793</v>
      </c>
      <c r="B797" s="6" t="s">
        <v>1217</v>
      </c>
      <c r="C797" s="1">
        <f t="shared" si="24"/>
        <v>21.63</v>
      </c>
      <c r="D797" s="1">
        <v>22</v>
      </c>
      <c r="E797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797" s="1">
        <f t="shared" si="25"/>
        <v>132</v>
      </c>
      <c r="G797" s="1">
        <v>26.400000000000002</v>
      </c>
      <c r="H797">
        <v>24</v>
      </c>
      <c r="I797" t="s">
        <v>1128</v>
      </c>
      <c r="J797" s="1">
        <f>Tabela1[[#This Row],[ESTOQUE_INICIAL]]*Tabela1[[#This Row],[CUSTO_UNITARIO_M-1]]+Tabela1[[#This Row],[ABASTECIMENTO]]*Tabela1[[#This Row],[CUSTO_UNITARIO_M0]]</f>
        <v>3220.8</v>
      </c>
      <c r="K797" s="1">
        <f>_xlfn.XLOOKUP(A797,MEDIDAS!A:A,MEDIDAS!B:B,"0",0)*5</f>
        <v>3.333333333333333</v>
      </c>
      <c r="L797" s="1">
        <f>SUM(K797,(_xlfn.XLOOKUP(A797,MEDIDAS!A:A,MEDIDAS!B:B,"0",0)*5))</f>
        <v>6.6666666666666661</v>
      </c>
      <c r="M797" s="1" t="str">
        <f>IF(F797&gt;=SUM(L797,_xlfn.XLOOKUP(A797,'ESTOQUE SETEMBRO'!A:A,'ESTOQUE SETEMBRO'!F:F,,0))/2*1.2,"OVER",IF(F797&lt;=SUM(L797,_xlfn.XLOOKUP(A797,'ESTOQUE SETEMBRO'!A:A,'ESTOQUE SETEMBRO'!F:F,,0))/2*1.1,"IDEAL","OUT"))</f>
        <v>OVER</v>
      </c>
      <c r="N797" t="str">
        <f>IF('ESTOQUE SETEMBRO'!$E797&gt;=0,"setembro","sem abastecimento")</f>
        <v>setembro</v>
      </c>
      <c r="O797" s="15">
        <v>45536</v>
      </c>
    </row>
    <row r="798" spans="1:15">
      <c r="A798" s="5" t="s">
        <v>794</v>
      </c>
      <c r="B798" s="6" t="s">
        <v>1217</v>
      </c>
      <c r="C798" s="1">
        <f t="shared" si="24"/>
        <v>21.63</v>
      </c>
      <c r="D798" s="1">
        <v>27.500000000000004</v>
      </c>
      <c r="E798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798" s="1">
        <f t="shared" si="25"/>
        <v>165.00000000000003</v>
      </c>
      <c r="G798" s="1">
        <v>26.400000000000002</v>
      </c>
      <c r="H798">
        <v>24</v>
      </c>
      <c r="I798" t="s">
        <v>1128</v>
      </c>
      <c r="J798" s="1">
        <f>Tabela1[[#This Row],[ESTOQUE_INICIAL]]*Tabela1[[#This Row],[CUSTO_UNITARIO_M-1]]+Tabela1[[#This Row],[ABASTECIMENTO]]*Tabela1[[#This Row],[CUSTO_UNITARIO_M0]]</f>
        <v>4026.0000000000009</v>
      </c>
      <c r="K798" s="1">
        <f>_xlfn.XLOOKUP(A798,MEDIDAS!A:A,MEDIDAS!B:B,"0",0)*5</f>
        <v>4.166666666666667</v>
      </c>
      <c r="L798" s="1">
        <f>SUM(K798,(_xlfn.XLOOKUP(A798,MEDIDAS!A:A,MEDIDAS!B:B,"0",0)*5))</f>
        <v>8.3333333333333339</v>
      </c>
      <c r="M798" s="1" t="str">
        <f>IF(F798&gt;=SUM(L798,_xlfn.XLOOKUP(A798,'ESTOQUE SETEMBRO'!A:A,'ESTOQUE SETEMBRO'!F:F,,0))/2*1.2,"OVER",IF(F798&lt;=SUM(L798,_xlfn.XLOOKUP(A798,'ESTOQUE SETEMBRO'!A:A,'ESTOQUE SETEMBRO'!F:F,,0))/2*1.1,"IDEAL","OUT"))</f>
        <v>OVER</v>
      </c>
      <c r="N798" t="str">
        <f>IF('ESTOQUE SETEMBRO'!$E798&gt;=0,"setembro","sem abastecimento")</f>
        <v>setembro</v>
      </c>
      <c r="O798" s="15">
        <v>45536</v>
      </c>
    </row>
    <row r="799" spans="1:15">
      <c r="A799" s="5" t="s">
        <v>878</v>
      </c>
      <c r="B799" s="6" t="s">
        <v>1217</v>
      </c>
      <c r="C799" s="1">
        <f t="shared" si="24"/>
        <v>21.63</v>
      </c>
      <c r="D799" s="1">
        <v>0</v>
      </c>
      <c r="E79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799" s="1">
        <f t="shared" si="25"/>
        <v>150</v>
      </c>
      <c r="G799" s="1">
        <v>26.400000000000002</v>
      </c>
      <c r="H799">
        <v>24</v>
      </c>
      <c r="I799" t="s">
        <v>1128</v>
      </c>
      <c r="J799" s="1">
        <f>Tabela1[[#This Row],[ESTOQUE_INICIAL]]*Tabela1[[#This Row],[CUSTO_UNITARIO_M-1]]+Tabela1[[#This Row],[ABASTECIMENTO]]*Tabela1[[#This Row],[CUSTO_UNITARIO_M0]]</f>
        <v>3600</v>
      </c>
      <c r="K799" s="1">
        <f>_xlfn.XLOOKUP(A799,MEDIDAS!A:A,MEDIDAS!B:B,"0",0)*5</f>
        <v>0</v>
      </c>
      <c r="L799" s="1">
        <f>SUM(K799,(_xlfn.XLOOKUP(A799,MEDIDAS!A:A,MEDIDAS!B:B,"0",0)*5))</f>
        <v>0</v>
      </c>
      <c r="M799" s="1" t="str">
        <f>IF(F799&gt;=SUM(L799,_xlfn.XLOOKUP(A799,'ESTOQUE SETEMBRO'!A:A,'ESTOQUE SETEMBRO'!F:F,,0))/2*1.2,"OVER",IF(F799&lt;=SUM(L799,_xlfn.XLOOKUP(A799,'ESTOQUE SETEMBRO'!A:A,'ESTOQUE SETEMBRO'!F:F,,0))/2*1.1,"IDEAL","OUT"))</f>
        <v>OVER</v>
      </c>
      <c r="N799" t="str">
        <f>IF('ESTOQUE SETEMBRO'!$E799&gt;=0,"setembro","sem abastecimento")</f>
        <v>setembro</v>
      </c>
      <c r="O799" s="15">
        <v>45536</v>
      </c>
    </row>
    <row r="800" spans="1:15">
      <c r="A800" s="5" t="s">
        <v>795</v>
      </c>
      <c r="B800" s="6" t="s">
        <v>1217</v>
      </c>
      <c r="C800" s="1">
        <f t="shared" si="24"/>
        <v>21.63</v>
      </c>
      <c r="D800" s="1">
        <v>52.800000000000004</v>
      </c>
      <c r="E800" s="1">
        <f>IF(Tabela1[[#This Row],[ESTOQUE_INICIAL]]&gt;=150,Tabela1[[#This Row],[ESTOQUE_INICIAL]]*0,IF(Tabela1[[#This Row],[ESTOQUE_INICIAL]]=0,SUM(Tabela1[[#This Row],[ESTOQUE_INICIAL]],150),Tabela1[[#This Row],[ESTOQUE_INICIAL]]*5))</f>
        <v>264</v>
      </c>
      <c r="F800" s="1">
        <f t="shared" si="25"/>
        <v>316.8</v>
      </c>
      <c r="G800" s="1">
        <v>26.400000000000002</v>
      </c>
      <c r="H800">
        <v>24</v>
      </c>
      <c r="I800" t="s">
        <v>1128</v>
      </c>
      <c r="J800" s="1">
        <f>Tabela1[[#This Row],[ESTOQUE_INICIAL]]*Tabela1[[#This Row],[CUSTO_UNITARIO_M-1]]+Tabela1[[#This Row],[ABASTECIMENTO]]*Tabela1[[#This Row],[CUSTO_UNITARIO_M0]]</f>
        <v>7729.92</v>
      </c>
      <c r="K800" s="1">
        <f>_xlfn.XLOOKUP(A800,MEDIDAS!A:A,MEDIDAS!B:B,"0",0)*5</f>
        <v>8</v>
      </c>
      <c r="L800" s="1">
        <f>SUM(K800,(_xlfn.XLOOKUP(A800,MEDIDAS!A:A,MEDIDAS!B:B,"0",0)*5))</f>
        <v>16</v>
      </c>
      <c r="M800" s="1" t="str">
        <f>IF(F800&gt;=SUM(L800,_xlfn.XLOOKUP(A800,'ESTOQUE SETEMBRO'!A:A,'ESTOQUE SETEMBRO'!F:F,,0))/2*1.2,"OVER",IF(F800&lt;=SUM(L800,_xlfn.XLOOKUP(A800,'ESTOQUE SETEMBRO'!A:A,'ESTOQUE SETEMBRO'!F:F,,0))/2*1.1,"IDEAL","OUT"))</f>
        <v>OVER</v>
      </c>
      <c r="N800" t="str">
        <f>IF('ESTOQUE SETEMBRO'!$E800&gt;=0,"setembro","sem abastecimento")</f>
        <v>setembro</v>
      </c>
      <c r="O800" s="15">
        <v>45536</v>
      </c>
    </row>
    <row r="801" spans="1:15">
      <c r="A801" s="5" t="s">
        <v>796</v>
      </c>
      <c r="B801" s="6" t="s">
        <v>1217</v>
      </c>
      <c r="C801" s="1">
        <f t="shared" si="24"/>
        <v>21.63</v>
      </c>
      <c r="D801" s="1">
        <v>16.5</v>
      </c>
      <c r="E801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801" s="1">
        <f t="shared" si="25"/>
        <v>99</v>
      </c>
      <c r="G801" s="1">
        <v>26.400000000000002</v>
      </c>
      <c r="H801">
        <v>24</v>
      </c>
      <c r="I801" t="s">
        <v>1128</v>
      </c>
      <c r="J801" s="1">
        <f>Tabela1[[#This Row],[ESTOQUE_INICIAL]]*Tabela1[[#This Row],[CUSTO_UNITARIO_M-1]]+Tabela1[[#This Row],[ABASTECIMENTO]]*Tabela1[[#This Row],[CUSTO_UNITARIO_M0]]</f>
        <v>2415.6</v>
      </c>
      <c r="K801" s="1">
        <f>_xlfn.XLOOKUP(A801,MEDIDAS!A:A,MEDIDAS!B:B,"0",0)*5</f>
        <v>2.5</v>
      </c>
      <c r="L801" s="1">
        <f>SUM(K801,(_xlfn.XLOOKUP(A801,MEDIDAS!A:A,MEDIDAS!B:B,"0",0)*5))</f>
        <v>5</v>
      </c>
      <c r="M801" s="1" t="str">
        <f>IF(F801&gt;=SUM(L801,_xlfn.XLOOKUP(A801,'ESTOQUE SETEMBRO'!A:A,'ESTOQUE SETEMBRO'!F:F,,0))/2*1.2,"OVER",IF(F801&lt;=SUM(L801,_xlfn.XLOOKUP(A801,'ESTOQUE SETEMBRO'!A:A,'ESTOQUE SETEMBRO'!F:F,,0))/2*1.1,"IDEAL","OUT"))</f>
        <v>OVER</v>
      </c>
      <c r="N801" t="str">
        <f>IF('ESTOQUE SETEMBRO'!$E801&gt;=0,"setembro","sem abastecimento")</f>
        <v>setembro</v>
      </c>
      <c r="O801" s="15">
        <v>45536</v>
      </c>
    </row>
    <row r="802" spans="1:15">
      <c r="A802" s="5" t="s">
        <v>797</v>
      </c>
      <c r="B802" s="6" t="s">
        <v>1217</v>
      </c>
      <c r="C802" s="1">
        <f t="shared" si="24"/>
        <v>21.63</v>
      </c>
      <c r="D802" s="1">
        <v>37.400000000000006</v>
      </c>
      <c r="E802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802" s="1">
        <f t="shared" si="25"/>
        <v>224.40000000000003</v>
      </c>
      <c r="G802" s="1">
        <v>26.400000000000002</v>
      </c>
      <c r="H802">
        <v>24</v>
      </c>
      <c r="I802" t="s">
        <v>1128</v>
      </c>
      <c r="J802" s="1">
        <f>Tabela1[[#This Row],[ESTOQUE_INICIAL]]*Tabela1[[#This Row],[CUSTO_UNITARIO_M-1]]+Tabela1[[#This Row],[ABASTECIMENTO]]*Tabela1[[#This Row],[CUSTO_UNITARIO_M0]]</f>
        <v>5475.3600000000015</v>
      </c>
      <c r="K802" s="1">
        <f>_xlfn.XLOOKUP(A802,MEDIDAS!A:A,MEDIDAS!B:B,"0",0)*5</f>
        <v>5.6666666666666661</v>
      </c>
      <c r="L802" s="1">
        <f>SUM(K802,(_xlfn.XLOOKUP(A802,MEDIDAS!A:A,MEDIDAS!B:B,"0",0)*5))</f>
        <v>11.333333333333332</v>
      </c>
      <c r="M802" s="1" t="str">
        <f>IF(F802&gt;=SUM(L802,_xlfn.XLOOKUP(A802,'ESTOQUE SETEMBRO'!A:A,'ESTOQUE SETEMBRO'!F:F,,0))/2*1.2,"OVER",IF(F802&lt;=SUM(L802,_xlfn.XLOOKUP(A802,'ESTOQUE SETEMBRO'!A:A,'ESTOQUE SETEMBRO'!F:F,,0))/2*1.1,"IDEAL","OUT"))</f>
        <v>OVER</v>
      </c>
      <c r="N802" t="str">
        <f>IF('ESTOQUE SETEMBRO'!$E802&gt;=0,"setembro","sem abastecimento")</f>
        <v>setembro</v>
      </c>
      <c r="O802" s="15">
        <v>45536</v>
      </c>
    </row>
    <row r="803" spans="1:15">
      <c r="A803" s="5" t="s">
        <v>798</v>
      </c>
      <c r="B803" s="6" t="s">
        <v>1217</v>
      </c>
      <c r="C803" s="1">
        <f t="shared" si="24"/>
        <v>21.63</v>
      </c>
      <c r="D803" s="1">
        <v>29.700000000000003</v>
      </c>
      <c r="E803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803" s="1">
        <f t="shared" si="25"/>
        <v>178.2</v>
      </c>
      <c r="G803" s="1">
        <v>26.400000000000002</v>
      </c>
      <c r="H803">
        <v>24</v>
      </c>
      <c r="I803" t="s">
        <v>1128</v>
      </c>
      <c r="J803" s="1">
        <f>Tabela1[[#This Row],[ESTOQUE_INICIAL]]*Tabela1[[#This Row],[CUSTO_UNITARIO_M-1]]+Tabela1[[#This Row],[ABASTECIMENTO]]*Tabela1[[#This Row],[CUSTO_UNITARIO_M0]]</f>
        <v>4348.08</v>
      </c>
      <c r="K803" s="1">
        <f>_xlfn.XLOOKUP(A803,MEDIDAS!A:A,MEDIDAS!B:B,"0",0)*5</f>
        <v>4.5</v>
      </c>
      <c r="L803" s="1">
        <f>SUM(K803,(_xlfn.XLOOKUP(A803,MEDIDAS!A:A,MEDIDAS!B:B,"0",0)*5))</f>
        <v>9</v>
      </c>
      <c r="M803" s="1" t="str">
        <f>IF(F803&gt;=SUM(L803,_xlfn.XLOOKUP(A803,'ESTOQUE SETEMBRO'!A:A,'ESTOQUE SETEMBRO'!F:F,,0))/2*1.2,"OVER",IF(F803&lt;=SUM(L803,_xlfn.XLOOKUP(A803,'ESTOQUE SETEMBRO'!A:A,'ESTOQUE SETEMBRO'!F:F,,0))/2*1.1,"IDEAL","OUT"))</f>
        <v>OVER</v>
      </c>
      <c r="N803" t="str">
        <f>IF('ESTOQUE SETEMBRO'!$E803&gt;=0,"setembro","sem abastecimento")</f>
        <v>setembro</v>
      </c>
      <c r="O803" s="15">
        <v>45536</v>
      </c>
    </row>
    <row r="804" spans="1:15">
      <c r="A804" s="5" t="s">
        <v>799</v>
      </c>
      <c r="B804" s="6" t="s">
        <v>1218</v>
      </c>
      <c r="C804" s="1">
        <f t="shared" si="24"/>
        <v>21.63</v>
      </c>
      <c r="D804" s="1">
        <v>4.4000000000000004</v>
      </c>
      <c r="E804" s="1">
        <f>IF(Tabela1[[#This Row],[ESTOQUE_INICIAL]]&gt;=150,Tabela1[[#This Row],[ESTOQUE_INICIAL]]*0,IF(Tabela1[[#This Row],[ESTOQUE_INICIAL]]=0,SUM(Tabela1[[#This Row],[ESTOQUE_INICIAL]],150),Tabela1[[#This Row],[ESTOQUE_INICIAL]]*5))</f>
        <v>22</v>
      </c>
      <c r="F804" s="1">
        <f t="shared" si="25"/>
        <v>26.4</v>
      </c>
      <c r="G804" s="1">
        <v>15.400000000000002</v>
      </c>
      <c r="H804">
        <v>14</v>
      </c>
      <c r="I804" t="s">
        <v>1142</v>
      </c>
      <c r="J804" s="1">
        <f>Tabela1[[#This Row],[ESTOQUE_INICIAL]]*Tabela1[[#This Row],[CUSTO_UNITARIO_M-1]]+Tabela1[[#This Row],[ABASTECIMENTO]]*Tabela1[[#This Row],[CUSTO_UNITARIO_M0]]</f>
        <v>375.76</v>
      </c>
      <c r="K804" s="1">
        <f>_xlfn.XLOOKUP(A804,MEDIDAS!A:A,MEDIDAS!B:B,"0",0)*5</f>
        <v>0.66666666666666663</v>
      </c>
      <c r="L804" s="1">
        <f>SUM(K804,(_xlfn.XLOOKUP(A804,MEDIDAS!A:A,MEDIDAS!B:B,"0",0)*5))</f>
        <v>1.3333333333333333</v>
      </c>
      <c r="M804" s="1" t="str">
        <f>IF(F804&gt;=SUM(L804,_xlfn.XLOOKUP(A804,'ESTOQUE SETEMBRO'!A:A,'ESTOQUE SETEMBRO'!F:F,,0))/2*1.2,"OVER",IF(F804&lt;=SUM(L804,_xlfn.XLOOKUP(A804,'ESTOQUE SETEMBRO'!A:A,'ESTOQUE SETEMBRO'!F:F,,0))/2*1.1,"IDEAL","OUT"))</f>
        <v>OVER</v>
      </c>
      <c r="N804" t="str">
        <f>IF('ESTOQUE SETEMBRO'!$E804&gt;=0,"setembro","sem abastecimento")</f>
        <v>setembro</v>
      </c>
      <c r="O804" s="15">
        <v>45536</v>
      </c>
    </row>
    <row r="805" spans="1:15">
      <c r="A805" s="5" t="s">
        <v>800</v>
      </c>
      <c r="B805" s="6" t="s">
        <v>1218</v>
      </c>
      <c r="C805" s="1">
        <f t="shared" si="24"/>
        <v>21.63</v>
      </c>
      <c r="D805" s="1">
        <v>22</v>
      </c>
      <c r="E805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805" s="1">
        <f t="shared" si="25"/>
        <v>132</v>
      </c>
      <c r="G805" s="1">
        <v>15.400000000000002</v>
      </c>
      <c r="H805">
        <v>14</v>
      </c>
      <c r="I805" t="s">
        <v>1142</v>
      </c>
      <c r="J805" s="1">
        <f>Tabela1[[#This Row],[ESTOQUE_INICIAL]]*Tabela1[[#This Row],[CUSTO_UNITARIO_M-1]]+Tabela1[[#This Row],[ABASTECIMENTO]]*Tabela1[[#This Row],[CUSTO_UNITARIO_M0]]</f>
        <v>1878.8000000000002</v>
      </c>
      <c r="K805" s="1">
        <f>_xlfn.XLOOKUP(A805,MEDIDAS!A:A,MEDIDAS!B:B,"0",0)*5</f>
        <v>3.333333333333333</v>
      </c>
      <c r="L805" s="1">
        <f>SUM(K805,(_xlfn.XLOOKUP(A805,MEDIDAS!A:A,MEDIDAS!B:B,"0",0)*5))</f>
        <v>6.6666666666666661</v>
      </c>
      <c r="M805" s="1" t="str">
        <f>IF(F805&gt;=SUM(L805,_xlfn.XLOOKUP(A805,'ESTOQUE SETEMBRO'!A:A,'ESTOQUE SETEMBRO'!F:F,,0))/2*1.2,"OVER",IF(F805&lt;=SUM(L805,_xlfn.XLOOKUP(A805,'ESTOQUE SETEMBRO'!A:A,'ESTOQUE SETEMBRO'!F:F,,0))/2*1.1,"IDEAL","OUT"))</f>
        <v>OVER</v>
      </c>
      <c r="N805" t="str">
        <f>IF('ESTOQUE SETEMBRO'!$E805&gt;=0,"setembro","sem abastecimento")</f>
        <v>setembro</v>
      </c>
      <c r="O805" s="15">
        <v>45536</v>
      </c>
    </row>
    <row r="806" spans="1:15">
      <c r="A806" s="5" t="s">
        <v>801</v>
      </c>
      <c r="B806" s="6" t="s">
        <v>1218</v>
      </c>
      <c r="C806" s="1">
        <f t="shared" si="24"/>
        <v>21.63</v>
      </c>
      <c r="D806" s="1">
        <v>26.400000000000002</v>
      </c>
      <c r="E806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806" s="1">
        <f t="shared" si="25"/>
        <v>158.4</v>
      </c>
      <c r="G806" s="1">
        <v>15.400000000000002</v>
      </c>
      <c r="H806">
        <v>14</v>
      </c>
      <c r="I806" t="s">
        <v>1142</v>
      </c>
      <c r="J806" s="1">
        <f>Tabela1[[#This Row],[ESTOQUE_INICIAL]]*Tabela1[[#This Row],[CUSTO_UNITARIO_M-1]]+Tabela1[[#This Row],[ABASTECIMENTO]]*Tabela1[[#This Row],[CUSTO_UNITARIO_M0]]</f>
        <v>2254.56</v>
      </c>
      <c r="K806" s="1">
        <f>_xlfn.XLOOKUP(A806,MEDIDAS!A:A,MEDIDAS!B:B,"0",0)*5</f>
        <v>4</v>
      </c>
      <c r="L806" s="1">
        <f>SUM(K806,(_xlfn.XLOOKUP(A806,MEDIDAS!A:A,MEDIDAS!B:B,"0",0)*5))</f>
        <v>8</v>
      </c>
      <c r="M806" s="1" t="str">
        <f>IF(F806&gt;=SUM(L806,_xlfn.XLOOKUP(A806,'ESTOQUE SETEMBRO'!A:A,'ESTOQUE SETEMBRO'!F:F,,0))/2*1.2,"OVER",IF(F806&lt;=SUM(L806,_xlfn.XLOOKUP(A806,'ESTOQUE SETEMBRO'!A:A,'ESTOQUE SETEMBRO'!F:F,,0))/2*1.1,"IDEAL","OUT"))</f>
        <v>OVER</v>
      </c>
      <c r="N806" t="str">
        <f>IF('ESTOQUE SETEMBRO'!$E806&gt;=0,"setembro","sem abastecimento")</f>
        <v>setembro</v>
      </c>
      <c r="O806" s="15">
        <v>45536</v>
      </c>
    </row>
    <row r="807" spans="1:15">
      <c r="A807" s="5" t="s">
        <v>803</v>
      </c>
      <c r="B807" s="6" t="s">
        <v>1218</v>
      </c>
      <c r="C807" s="1">
        <f t="shared" si="24"/>
        <v>21.63</v>
      </c>
      <c r="D807" s="1">
        <v>34.1</v>
      </c>
      <c r="E807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807" s="1">
        <f t="shared" si="25"/>
        <v>204.6</v>
      </c>
      <c r="G807" s="1">
        <v>15.400000000000002</v>
      </c>
      <c r="H807">
        <v>14</v>
      </c>
      <c r="I807" t="s">
        <v>1142</v>
      </c>
      <c r="J807" s="1">
        <f>Tabela1[[#This Row],[ESTOQUE_INICIAL]]*Tabela1[[#This Row],[CUSTO_UNITARIO_M-1]]+Tabela1[[#This Row],[ABASTECIMENTO]]*Tabela1[[#This Row],[CUSTO_UNITARIO_M0]]</f>
        <v>2912.1400000000003</v>
      </c>
      <c r="K807" s="1">
        <f>_xlfn.XLOOKUP(A807,MEDIDAS!A:A,MEDIDAS!B:B,"0",0)*5</f>
        <v>5.166666666666667</v>
      </c>
      <c r="L807" s="1">
        <f>SUM(K807,(_xlfn.XLOOKUP(A807,MEDIDAS!A:A,MEDIDAS!B:B,"0",0)*5))</f>
        <v>10.333333333333334</v>
      </c>
      <c r="M807" s="1" t="str">
        <f>IF(F807&gt;=SUM(L807,_xlfn.XLOOKUP(A807,'ESTOQUE SETEMBRO'!A:A,'ESTOQUE SETEMBRO'!F:F,,0))/2*1.2,"OVER",IF(F807&lt;=SUM(L807,_xlfn.XLOOKUP(A807,'ESTOQUE SETEMBRO'!A:A,'ESTOQUE SETEMBRO'!F:F,,0))/2*1.1,"IDEAL","OUT"))</f>
        <v>OVER</v>
      </c>
      <c r="N807" t="str">
        <f>IF('ESTOQUE SETEMBRO'!$E807&gt;=0,"setembro","sem abastecimento")</f>
        <v>setembro</v>
      </c>
      <c r="O807" s="15">
        <v>45536</v>
      </c>
    </row>
    <row r="808" spans="1:15">
      <c r="A808" s="5" t="s">
        <v>804</v>
      </c>
      <c r="B808" s="6" t="s">
        <v>1218</v>
      </c>
      <c r="C808" s="1">
        <f t="shared" si="24"/>
        <v>21.63</v>
      </c>
      <c r="D808" s="1">
        <v>40.700000000000003</v>
      </c>
      <c r="E808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808" s="1">
        <f t="shared" si="25"/>
        <v>244.2</v>
      </c>
      <c r="G808" s="1">
        <v>15.400000000000002</v>
      </c>
      <c r="H808">
        <v>14</v>
      </c>
      <c r="I808" t="s">
        <v>1142</v>
      </c>
      <c r="J808" s="1">
        <f>Tabela1[[#This Row],[ESTOQUE_INICIAL]]*Tabela1[[#This Row],[CUSTO_UNITARIO_M-1]]+Tabela1[[#This Row],[ABASTECIMENTO]]*Tabela1[[#This Row],[CUSTO_UNITARIO_M0]]</f>
        <v>3475.78</v>
      </c>
      <c r="K808" s="1">
        <f>_xlfn.XLOOKUP(A808,MEDIDAS!A:A,MEDIDAS!B:B,"0",0)*5</f>
        <v>6.166666666666667</v>
      </c>
      <c r="L808" s="1">
        <f>SUM(K808,(_xlfn.XLOOKUP(A808,MEDIDAS!A:A,MEDIDAS!B:B,"0",0)*5))</f>
        <v>12.333333333333334</v>
      </c>
      <c r="M808" s="1" t="str">
        <f>IF(F808&gt;=SUM(L808,_xlfn.XLOOKUP(A808,'ESTOQUE SETEMBRO'!A:A,'ESTOQUE SETEMBRO'!F:F,,0))/2*1.2,"OVER",IF(F808&lt;=SUM(L808,_xlfn.XLOOKUP(A808,'ESTOQUE SETEMBRO'!A:A,'ESTOQUE SETEMBRO'!F:F,,0))/2*1.1,"IDEAL","OUT"))</f>
        <v>OVER</v>
      </c>
      <c r="N808" t="str">
        <f>IF('ESTOQUE SETEMBRO'!$E808&gt;=0,"setembro","sem abastecimento")</f>
        <v>setembro</v>
      </c>
      <c r="O808" s="15">
        <v>45536</v>
      </c>
    </row>
    <row r="809" spans="1:15">
      <c r="A809" s="5" t="s">
        <v>889</v>
      </c>
      <c r="B809" s="6" t="s">
        <v>1218</v>
      </c>
      <c r="C809" s="1">
        <f t="shared" si="24"/>
        <v>21.63</v>
      </c>
      <c r="D809" s="1">
        <v>0</v>
      </c>
      <c r="E80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809" s="1">
        <f t="shared" si="25"/>
        <v>150</v>
      </c>
      <c r="G809" s="1">
        <v>15.400000000000002</v>
      </c>
      <c r="H809">
        <v>14</v>
      </c>
      <c r="I809" t="s">
        <v>1142</v>
      </c>
      <c r="J809" s="1">
        <f>Tabela1[[#This Row],[ESTOQUE_INICIAL]]*Tabela1[[#This Row],[CUSTO_UNITARIO_M-1]]+Tabela1[[#This Row],[ABASTECIMENTO]]*Tabela1[[#This Row],[CUSTO_UNITARIO_M0]]</f>
        <v>2100</v>
      </c>
      <c r="K809" s="1">
        <f>_xlfn.XLOOKUP(A809,MEDIDAS!A:A,MEDIDAS!B:B,"0",0)*5</f>
        <v>0</v>
      </c>
      <c r="L809" s="1">
        <f>SUM(K809,(_xlfn.XLOOKUP(A809,MEDIDAS!A:A,MEDIDAS!B:B,"0",0)*5))</f>
        <v>0</v>
      </c>
      <c r="M809" s="1" t="str">
        <f>IF(F809&gt;=SUM(L809,_xlfn.XLOOKUP(A809,'ESTOQUE SETEMBRO'!A:A,'ESTOQUE SETEMBRO'!F:F,,0))/2*1.2,"OVER",IF(F809&lt;=SUM(L809,_xlfn.XLOOKUP(A809,'ESTOQUE SETEMBRO'!A:A,'ESTOQUE SETEMBRO'!F:F,,0))/2*1.1,"IDEAL","OUT"))</f>
        <v>OVER</v>
      </c>
      <c r="N809" t="str">
        <f>IF('ESTOQUE SETEMBRO'!$E809&gt;=0,"setembro","sem abastecimento")</f>
        <v>setembro</v>
      </c>
      <c r="O809" s="15">
        <v>45536</v>
      </c>
    </row>
    <row r="810" spans="1:15">
      <c r="A810" s="5" t="s">
        <v>805</v>
      </c>
      <c r="B810" s="6" t="s">
        <v>1218</v>
      </c>
      <c r="C810" s="1">
        <f t="shared" si="24"/>
        <v>21.63</v>
      </c>
      <c r="D810" s="1">
        <v>51.7</v>
      </c>
      <c r="E810" s="1">
        <f>IF(Tabela1[[#This Row],[ESTOQUE_INICIAL]]&gt;=150,Tabela1[[#This Row],[ESTOQUE_INICIAL]]*0,IF(Tabela1[[#This Row],[ESTOQUE_INICIAL]]=0,SUM(Tabela1[[#This Row],[ESTOQUE_INICIAL]],150),Tabela1[[#This Row],[ESTOQUE_INICIAL]]*5))</f>
        <v>258.5</v>
      </c>
      <c r="F810" s="1">
        <f t="shared" si="25"/>
        <v>310.2</v>
      </c>
      <c r="G810" s="1">
        <v>15.400000000000002</v>
      </c>
      <c r="H810">
        <v>14</v>
      </c>
      <c r="I810" t="s">
        <v>1142</v>
      </c>
      <c r="J810" s="1">
        <f>Tabela1[[#This Row],[ESTOQUE_INICIAL]]*Tabela1[[#This Row],[CUSTO_UNITARIO_M-1]]+Tabela1[[#This Row],[ABASTECIMENTO]]*Tabela1[[#This Row],[CUSTO_UNITARIO_M0]]</f>
        <v>4415.18</v>
      </c>
      <c r="K810" s="1">
        <f>_xlfn.XLOOKUP(A810,MEDIDAS!A:A,MEDIDAS!B:B,"0",0)*5</f>
        <v>7.833333333333333</v>
      </c>
      <c r="L810" s="1">
        <f>SUM(K810,(_xlfn.XLOOKUP(A810,MEDIDAS!A:A,MEDIDAS!B:B,"0",0)*5))</f>
        <v>15.666666666666666</v>
      </c>
      <c r="M810" s="1" t="str">
        <f>IF(F810&gt;=SUM(L810,_xlfn.XLOOKUP(A810,'ESTOQUE SETEMBRO'!A:A,'ESTOQUE SETEMBRO'!F:F,,0))/2*1.2,"OVER",IF(F810&lt;=SUM(L810,_xlfn.XLOOKUP(A810,'ESTOQUE SETEMBRO'!A:A,'ESTOQUE SETEMBRO'!F:F,,0))/2*1.1,"IDEAL","OUT"))</f>
        <v>OVER</v>
      </c>
      <c r="N810" t="str">
        <f>IF('ESTOQUE SETEMBRO'!$E810&gt;=0,"setembro","sem abastecimento")</f>
        <v>setembro</v>
      </c>
      <c r="O810" s="15">
        <v>45536</v>
      </c>
    </row>
    <row r="811" spans="1:15">
      <c r="A811" s="5" t="s">
        <v>806</v>
      </c>
      <c r="B811" s="6" t="s">
        <v>1218</v>
      </c>
      <c r="C811" s="1">
        <f t="shared" si="24"/>
        <v>21.63</v>
      </c>
      <c r="D811" s="1">
        <v>26.400000000000002</v>
      </c>
      <c r="E811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811" s="1">
        <f t="shared" si="25"/>
        <v>158.4</v>
      </c>
      <c r="G811" s="1">
        <v>15.400000000000002</v>
      </c>
      <c r="H811">
        <v>14</v>
      </c>
      <c r="I811" t="s">
        <v>1142</v>
      </c>
      <c r="J811" s="1">
        <f>Tabela1[[#This Row],[ESTOQUE_INICIAL]]*Tabela1[[#This Row],[CUSTO_UNITARIO_M-1]]+Tabela1[[#This Row],[ABASTECIMENTO]]*Tabela1[[#This Row],[CUSTO_UNITARIO_M0]]</f>
        <v>2254.56</v>
      </c>
      <c r="K811" s="1">
        <f>_xlfn.XLOOKUP(A811,MEDIDAS!A:A,MEDIDAS!B:B,"0",0)*5</f>
        <v>4</v>
      </c>
      <c r="L811" s="1">
        <f>SUM(K811,(_xlfn.XLOOKUP(A811,MEDIDAS!A:A,MEDIDAS!B:B,"0",0)*5))</f>
        <v>8</v>
      </c>
      <c r="M811" s="1" t="str">
        <f>IF(F811&gt;=SUM(L811,_xlfn.XLOOKUP(A811,'ESTOQUE SETEMBRO'!A:A,'ESTOQUE SETEMBRO'!F:F,,0))/2*1.2,"OVER",IF(F811&lt;=SUM(L811,_xlfn.XLOOKUP(A811,'ESTOQUE SETEMBRO'!A:A,'ESTOQUE SETEMBRO'!F:F,,0))/2*1.1,"IDEAL","OUT"))</f>
        <v>OVER</v>
      </c>
      <c r="N811" t="str">
        <f>IF('ESTOQUE SETEMBRO'!$E811&gt;=0,"setembro","sem abastecimento")</f>
        <v>setembro</v>
      </c>
      <c r="O811" s="15">
        <v>45536</v>
      </c>
    </row>
    <row r="812" spans="1:15">
      <c r="A812" s="5" t="s">
        <v>807</v>
      </c>
      <c r="B812" s="6" t="s">
        <v>1218</v>
      </c>
      <c r="C812" s="1">
        <f t="shared" si="24"/>
        <v>21.63</v>
      </c>
      <c r="D812" s="1">
        <v>37.400000000000006</v>
      </c>
      <c r="E812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812" s="1">
        <f t="shared" si="25"/>
        <v>224.40000000000003</v>
      </c>
      <c r="G812" s="1">
        <v>15.400000000000002</v>
      </c>
      <c r="H812">
        <v>14</v>
      </c>
      <c r="I812" t="s">
        <v>1142</v>
      </c>
      <c r="J812" s="1">
        <f>Tabela1[[#This Row],[ESTOQUE_INICIAL]]*Tabela1[[#This Row],[CUSTO_UNITARIO_M-1]]+Tabela1[[#This Row],[ABASTECIMENTO]]*Tabela1[[#This Row],[CUSTO_UNITARIO_M0]]</f>
        <v>3193.9600000000005</v>
      </c>
      <c r="K812" s="1">
        <f>_xlfn.XLOOKUP(A812,MEDIDAS!A:A,MEDIDAS!B:B,"0",0)*5</f>
        <v>5.6666666666666661</v>
      </c>
      <c r="L812" s="1">
        <f>SUM(K812,(_xlfn.XLOOKUP(A812,MEDIDAS!A:A,MEDIDAS!B:B,"0",0)*5))</f>
        <v>11.333333333333332</v>
      </c>
      <c r="M812" s="1" t="str">
        <f>IF(F812&gt;=SUM(L812,_xlfn.XLOOKUP(A812,'ESTOQUE SETEMBRO'!A:A,'ESTOQUE SETEMBRO'!F:F,,0))/2*1.2,"OVER",IF(F812&lt;=SUM(L812,_xlfn.XLOOKUP(A812,'ESTOQUE SETEMBRO'!A:A,'ESTOQUE SETEMBRO'!F:F,,0))/2*1.1,"IDEAL","OUT"))</f>
        <v>OVER</v>
      </c>
      <c r="N812" t="str">
        <f>IF('ESTOQUE SETEMBRO'!$E812&gt;=0,"setembro","sem abastecimento")</f>
        <v>setembro</v>
      </c>
      <c r="O812" s="15">
        <v>45536</v>
      </c>
    </row>
    <row r="813" spans="1:15">
      <c r="A813" s="5" t="s">
        <v>808</v>
      </c>
      <c r="B813" s="6" t="s">
        <v>1218</v>
      </c>
      <c r="C813" s="1">
        <f t="shared" si="24"/>
        <v>21.63</v>
      </c>
      <c r="D813" s="1">
        <v>11</v>
      </c>
      <c r="E813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813" s="1">
        <f t="shared" si="25"/>
        <v>66</v>
      </c>
      <c r="G813" s="1">
        <v>15.400000000000002</v>
      </c>
      <c r="H813">
        <v>14</v>
      </c>
      <c r="I813" t="s">
        <v>1142</v>
      </c>
      <c r="J813" s="1">
        <f>Tabela1[[#This Row],[ESTOQUE_INICIAL]]*Tabela1[[#This Row],[CUSTO_UNITARIO_M-1]]+Tabela1[[#This Row],[ABASTECIMENTO]]*Tabela1[[#This Row],[CUSTO_UNITARIO_M0]]</f>
        <v>939.40000000000009</v>
      </c>
      <c r="K813" s="1">
        <f>_xlfn.XLOOKUP(A813,MEDIDAS!A:A,MEDIDAS!B:B,"0",0)*5</f>
        <v>1.6666666666666665</v>
      </c>
      <c r="L813" s="1">
        <f>SUM(K813,(_xlfn.XLOOKUP(A813,MEDIDAS!A:A,MEDIDAS!B:B,"0",0)*5))</f>
        <v>3.333333333333333</v>
      </c>
      <c r="M813" s="1" t="str">
        <f>IF(F813&gt;=SUM(L813,_xlfn.XLOOKUP(A813,'ESTOQUE SETEMBRO'!A:A,'ESTOQUE SETEMBRO'!F:F,,0))/2*1.2,"OVER",IF(F813&lt;=SUM(L813,_xlfn.XLOOKUP(A813,'ESTOQUE SETEMBRO'!A:A,'ESTOQUE SETEMBRO'!F:F,,0))/2*1.1,"IDEAL","OUT"))</f>
        <v>OVER</v>
      </c>
      <c r="N813" t="str">
        <f>IF('ESTOQUE SETEMBRO'!$E813&gt;=0,"setembro","sem abastecimento")</f>
        <v>setembro</v>
      </c>
      <c r="O813" s="15">
        <v>45536</v>
      </c>
    </row>
    <row r="814" spans="1:15">
      <c r="A814" s="5" t="s">
        <v>809</v>
      </c>
      <c r="B814" s="6" t="s">
        <v>1219</v>
      </c>
      <c r="C814" s="1">
        <f t="shared" si="24"/>
        <v>21.63</v>
      </c>
      <c r="D814" s="1">
        <v>26.400000000000002</v>
      </c>
      <c r="E814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814" s="1">
        <f t="shared" si="25"/>
        <v>158.4</v>
      </c>
      <c r="G814" s="1">
        <v>13.200000000000001</v>
      </c>
      <c r="H814">
        <v>12</v>
      </c>
      <c r="I814" t="s">
        <v>1136</v>
      </c>
      <c r="J814" s="1">
        <f>Tabela1[[#This Row],[ESTOQUE_INICIAL]]*Tabela1[[#This Row],[CUSTO_UNITARIO_M-1]]+Tabela1[[#This Row],[ABASTECIMENTO]]*Tabela1[[#This Row],[CUSTO_UNITARIO_M0]]</f>
        <v>1932.48</v>
      </c>
      <c r="K814" s="1">
        <f>_xlfn.XLOOKUP(A814,MEDIDAS!A:A,MEDIDAS!B:B,"0",0)*5</f>
        <v>4</v>
      </c>
      <c r="L814" s="1">
        <f>SUM(K814,(_xlfn.XLOOKUP(A814,MEDIDAS!A:A,MEDIDAS!B:B,"0",0)*5))</f>
        <v>8</v>
      </c>
      <c r="M814" s="1" t="str">
        <f>IF(F814&gt;=SUM(L814,_xlfn.XLOOKUP(A814,'ESTOQUE SETEMBRO'!A:A,'ESTOQUE SETEMBRO'!F:F,,0))/2*1.2,"OVER",IF(F814&lt;=SUM(L814,_xlfn.XLOOKUP(A814,'ESTOQUE SETEMBRO'!A:A,'ESTOQUE SETEMBRO'!F:F,,0))/2*1.1,"IDEAL","OUT"))</f>
        <v>OVER</v>
      </c>
      <c r="N814" t="str">
        <f>IF('ESTOQUE SETEMBRO'!$E814&gt;=0,"setembro","sem abastecimento")</f>
        <v>setembro</v>
      </c>
      <c r="O814" s="15">
        <v>45536</v>
      </c>
    </row>
    <row r="815" spans="1:15">
      <c r="A815" s="5" t="s">
        <v>810</v>
      </c>
      <c r="B815" s="6" t="s">
        <v>1219</v>
      </c>
      <c r="C815" s="1">
        <f t="shared" si="24"/>
        <v>21.63</v>
      </c>
      <c r="D815" s="1">
        <v>47.300000000000004</v>
      </c>
      <c r="E815" s="1">
        <f>IF(Tabela1[[#This Row],[ESTOQUE_INICIAL]]&gt;=150,Tabela1[[#This Row],[ESTOQUE_INICIAL]]*0,IF(Tabela1[[#This Row],[ESTOQUE_INICIAL]]=0,SUM(Tabela1[[#This Row],[ESTOQUE_INICIAL]],150),Tabela1[[#This Row],[ESTOQUE_INICIAL]]*5))</f>
        <v>236.50000000000003</v>
      </c>
      <c r="F815" s="1">
        <f t="shared" si="25"/>
        <v>283.8</v>
      </c>
      <c r="G815" s="1">
        <v>13.200000000000001</v>
      </c>
      <c r="H815">
        <v>12</v>
      </c>
      <c r="I815" t="s">
        <v>1136</v>
      </c>
      <c r="J815" s="1">
        <f>Tabela1[[#This Row],[ESTOQUE_INICIAL]]*Tabela1[[#This Row],[CUSTO_UNITARIO_M-1]]+Tabela1[[#This Row],[ABASTECIMENTO]]*Tabela1[[#This Row],[CUSTO_UNITARIO_M0]]</f>
        <v>3462.3600000000006</v>
      </c>
      <c r="K815" s="1">
        <f>_xlfn.XLOOKUP(A815,MEDIDAS!A:A,MEDIDAS!B:B,"0",0)*5</f>
        <v>7.166666666666667</v>
      </c>
      <c r="L815" s="1">
        <f>SUM(K815,(_xlfn.XLOOKUP(A815,MEDIDAS!A:A,MEDIDAS!B:B,"0",0)*5))</f>
        <v>14.333333333333334</v>
      </c>
      <c r="M815" s="1" t="str">
        <f>IF(F815&gt;=SUM(L815,_xlfn.XLOOKUP(A815,'ESTOQUE SETEMBRO'!A:A,'ESTOQUE SETEMBRO'!F:F,,0))/2*1.2,"OVER",IF(F815&lt;=SUM(L815,_xlfn.XLOOKUP(A815,'ESTOQUE SETEMBRO'!A:A,'ESTOQUE SETEMBRO'!F:F,,0))/2*1.1,"IDEAL","OUT"))</f>
        <v>OVER</v>
      </c>
      <c r="N815" t="str">
        <f>IF('ESTOQUE SETEMBRO'!$E815&gt;=0,"setembro","sem abastecimento")</f>
        <v>setembro</v>
      </c>
      <c r="O815" s="15">
        <v>45536</v>
      </c>
    </row>
    <row r="816" spans="1:15">
      <c r="A816" s="5" t="s">
        <v>811</v>
      </c>
      <c r="B816" s="6" t="s">
        <v>1219</v>
      </c>
      <c r="C816" s="1">
        <f t="shared" si="24"/>
        <v>21.63</v>
      </c>
      <c r="D816" s="1">
        <v>22</v>
      </c>
      <c r="E816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816" s="1">
        <f t="shared" si="25"/>
        <v>132</v>
      </c>
      <c r="G816" s="1">
        <v>13.200000000000001</v>
      </c>
      <c r="H816">
        <v>12</v>
      </c>
      <c r="I816" t="s">
        <v>1136</v>
      </c>
      <c r="J816" s="1">
        <f>Tabela1[[#This Row],[ESTOQUE_INICIAL]]*Tabela1[[#This Row],[CUSTO_UNITARIO_M-1]]+Tabela1[[#This Row],[ABASTECIMENTO]]*Tabela1[[#This Row],[CUSTO_UNITARIO_M0]]</f>
        <v>1610.4</v>
      </c>
      <c r="K816" s="1">
        <f>_xlfn.XLOOKUP(A816,MEDIDAS!A:A,MEDIDAS!B:B,"0",0)*5</f>
        <v>3.333333333333333</v>
      </c>
      <c r="L816" s="1">
        <f>SUM(K816,(_xlfn.XLOOKUP(A816,MEDIDAS!A:A,MEDIDAS!B:B,"0",0)*5))</f>
        <v>6.6666666666666661</v>
      </c>
      <c r="M816" s="1" t="str">
        <f>IF(F816&gt;=SUM(L816,_xlfn.XLOOKUP(A816,'ESTOQUE SETEMBRO'!A:A,'ESTOQUE SETEMBRO'!F:F,,0))/2*1.2,"OVER",IF(F816&lt;=SUM(L816,_xlfn.XLOOKUP(A816,'ESTOQUE SETEMBRO'!A:A,'ESTOQUE SETEMBRO'!F:F,,0))/2*1.1,"IDEAL","OUT"))</f>
        <v>OVER</v>
      </c>
      <c r="N816" t="str">
        <f>IF('ESTOQUE SETEMBRO'!$E816&gt;=0,"setembro","sem abastecimento")</f>
        <v>setembro</v>
      </c>
      <c r="O816" s="15">
        <v>45536</v>
      </c>
    </row>
    <row r="817" spans="1:15">
      <c r="A817" s="5" t="s">
        <v>812</v>
      </c>
      <c r="B817" s="6" t="s">
        <v>1219</v>
      </c>
      <c r="C817" s="1">
        <f t="shared" si="24"/>
        <v>21.63</v>
      </c>
      <c r="D817" s="1">
        <v>17.600000000000001</v>
      </c>
      <c r="E817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817" s="1">
        <f t="shared" si="25"/>
        <v>105.6</v>
      </c>
      <c r="G817" s="1">
        <v>13.200000000000001</v>
      </c>
      <c r="H817">
        <v>12</v>
      </c>
      <c r="I817" t="s">
        <v>1136</v>
      </c>
      <c r="J817" s="1">
        <f>Tabela1[[#This Row],[ESTOQUE_INICIAL]]*Tabela1[[#This Row],[CUSTO_UNITARIO_M-1]]+Tabela1[[#This Row],[ABASTECIMENTO]]*Tabela1[[#This Row],[CUSTO_UNITARIO_M0]]</f>
        <v>1288.3200000000002</v>
      </c>
      <c r="K817" s="1">
        <f>_xlfn.XLOOKUP(A817,MEDIDAS!A:A,MEDIDAS!B:B,"0",0)*5</f>
        <v>2.6666666666666665</v>
      </c>
      <c r="L817" s="1">
        <f>SUM(K817,(_xlfn.XLOOKUP(A817,MEDIDAS!A:A,MEDIDAS!B:B,"0",0)*5))</f>
        <v>5.333333333333333</v>
      </c>
      <c r="M817" s="1" t="str">
        <f>IF(F817&gt;=SUM(L817,_xlfn.XLOOKUP(A817,'ESTOQUE SETEMBRO'!A:A,'ESTOQUE SETEMBRO'!F:F,,0))/2*1.2,"OVER",IF(F817&lt;=SUM(L817,_xlfn.XLOOKUP(A817,'ESTOQUE SETEMBRO'!A:A,'ESTOQUE SETEMBRO'!F:F,,0))/2*1.1,"IDEAL","OUT"))</f>
        <v>OVER</v>
      </c>
      <c r="N817" t="str">
        <f>IF('ESTOQUE SETEMBRO'!$E817&gt;=0,"setembro","sem abastecimento")</f>
        <v>setembro</v>
      </c>
      <c r="O817" s="15">
        <v>45536</v>
      </c>
    </row>
    <row r="818" spans="1:15">
      <c r="A818" s="5" t="s">
        <v>814</v>
      </c>
      <c r="B818" s="6" t="s">
        <v>1219</v>
      </c>
      <c r="C818" s="1">
        <f t="shared" si="24"/>
        <v>21.63</v>
      </c>
      <c r="D818" s="1">
        <v>24.200000000000003</v>
      </c>
      <c r="E818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818" s="1">
        <f t="shared" si="25"/>
        <v>145.20000000000002</v>
      </c>
      <c r="G818" s="1">
        <v>13.200000000000001</v>
      </c>
      <c r="H818">
        <v>12</v>
      </c>
      <c r="I818" t="s">
        <v>1136</v>
      </c>
      <c r="J818" s="1">
        <f>Tabela1[[#This Row],[ESTOQUE_INICIAL]]*Tabela1[[#This Row],[CUSTO_UNITARIO_M-1]]+Tabela1[[#This Row],[ABASTECIMENTO]]*Tabela1[[#This Row],[CUSTO_UNITARIO_M0]]</f>
        <v>1771.4400000000003</v>
      </c>
      <c r="K818" s="1">
        <f>_xlfn.XLOOKUP(A818,MEDIDAS!A:A,MEDIDAS!B:B,"0",0)*5</f>
        <v>3.6666666666666665</v>
      </c>
      <c r="L818" s="1">
        <f>SUM(K818,(_xlfn.XLOOKUP(A818,MEDIDAS!A:A,MEDIDAS!B:B,"0",0)*5))</f>
        <v>7.333333333333333</v>
      </c>
      <c r="M818" s="1" t="str">
        <f>IF(F818&gt;=SUM(L818,_xlfn.XLOOKUP(A818,'ESTOQUE SETEMBRO'!A:A,'ESTOQUE SETEMBRO'!F:F,,0))/2*1.2,"OVER",IF(F818&lt;=SUM(L818,_xlfn.XLOOKUP(A818,'ESTOQUE SETEMBRO'!A:A,'ESTOQUE SETEMBRO'!F:F,,0))/2*1.1,"IDEAL","OUT"))</f>
        <v>OVER</v>
      </c>
      <c r="N818" t="str">
        <f>IF('ESTOQUE SETEMBRO'!$E818&gt;=0,"setembro","sem abastecimento")</f>
        <v>setembro</v>
      </c>
      <c r="O818" s="15">
        <v>45536</v>
      </c>
    </row>
    <row r="819" spans="1:15">
      <c r="A819" s="5" t="s">
        <v>900</v>
      </c>
      <c r="B819" s="6" t="s">
        <v>1219</v>
      </c>
      <c r="C819" s="1">
        <f t="shared" si="24"/>
        <v>21.63</v>
      </c>
      <c r="D819" s="1">
        <v>0</v>
      </c>
      <c r="E81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819" s="1">
        <f t="shared" si="25"/>
        <v>150</v>
      </c>
      <c r="G819" s="1">
        <v>13.200000000000001</v>
      </c>
      <c r="H819">
        <v>12</v>
      </c>
      <c r="I819" t="s">
        <v>1136</v>
      </c>
      <c r="J819" s="1">
        <f>Tabela1[[#This Row],[ESTOQUE_INICIAL]]*Tabela1[[#This Row],[CUSTO_UNITARIO_M-1]]+Tabela1[[#This Row],[ABASTECIMENTO]]*Tabela1[[#This Row],[CUSTO_UNITARIO_M0]]</f>
        <v>1800</v>
      </c>
      <c r="K819" s="1">
        <f>_xlfn.XLOOKUP(A819,MEDIDAS!A:A,MEDIDAS!B:B,"0",0)*5</f>
        <v>0</v>
      </c>
      <c r="L819" s="1">
        <f>SUM(K819,(_xlfn.XLOOKUP(A819,MEDIDAS!A:A,MEDIDAS!B:B,"0",0)*5))</f>
        <v>0</v>
      </c>
      <c r="M819" s="1" t="str">
        <f>IF(F819&gt;=SUM(L819,_xlfn.XLOOKUP(A819,'ESTOQUE SETEMBRO'!A:A,'ESTOQUE SETEMBRO'!F:F,,0))/2*1.2,"OVER",IF(F819&lt;=SUM(L819,_xlfn.XLOOKUP(A819,'ESTOQUE SETEMBRO'!A:A,'ESTOQUE SETEMBRO'!F:F,,0))/2*1.1,"IDEAL","OUT"))</f>
        <v>OVER</v>
      </c>
      <c r="N819" t="str">
        <f>IF('ESTOQUE SETEMBRO'!$E819&gt;=0,"setembro","sem abastecimento")</f>
        <v>setembro</v>
      </c>
      <c r="O819" s="15">
        <v>45536</v>
      </c>
    </row>
    <row r="820" spans="1:15">
      <c r="A820" s="5" t="s">
        <v>815</v>
      </c>
      <c r="B820" s="6" t="s">
        <v>1219</v>
      </c>
      <c r="C820" s="1">
        <f t="shared" si="24"/>
        <v>21.63</v>
      </c>
      <c r="D820" s="1">
        <v>37.400000000000006</v>
      </c>
      <c r="E820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820" s="1">
        <f t="shared" si="25"/>
        <v>224.40000000000003</v>
      </c>
      <c r="G820" s="1">
        <v>13.200000000000001</v>
      </c>
      <c r="H820">
        <v>12</v>
      </c>
      <c r="I820" t="s">
        <v>1136</v>
      </c>
      <c r="J820" s="1">
        <f>Tabela1[[#This Row],[ESTOQUE_INICIAL]]*Tabela1[[#This Row],[CUSTO_UNITARIO_M-1]]+Tabela1[[#This Row],[ABASTECIMENTO]]*Tabela1[[#This Row],[CUSTO_UNITARIO_M0]]</f>
        <v>2737.6800000000007</v>
      </c>
      <c r="K820" s="1">
        <f>_xlfn.XLOOKUP(A820,MEDIDAS!A:A,MEDIDAS!B:B,"0",0)*5</f>
        <v>5.6666666666666661</v>
      </c>
      <c r="L820" s="1">
        <f>SUM(K820,(_xlfn.XLOOKUP(A820,MEDIDAS!A:A,MEDIDAS!B:B,"0",0)*5))</f>
        <v>11.333333333333332</v>
      </c>
      <c r="M820" s="1" t="str">
        <f>IF(F820&gt;=SUM(L820,_xlfn.XLOOKUP(A820,'ESTOQUE SETEMBRO'!A:A,'ESTOQUE SETEMBRO'!F:F,,0))/2*1.2,"OVER",IF(F820&lt;=SUM(L820,_xlfn.XLOOKUP(A820,'ESTOQUE SETEMBRO'!A:A,'ESTOQUE SETEMBRO'!F:F,,0))/2*1.1,"IDEAL","OUT"))</f>
        <v>OVER</v>
      </c>
      <c r="N820" t="str">
        <f>IF('ESTOQUE SETEMBRO'!$E820&gt;=0,"setembro","sem abastecimento")</f>
        <v>setembro</v>
      </c>
      <c r="O820" s="15">
        <v>45536</v>
      </c>
    </row>
    <row r="821" spans="1:15">
      <c r="A821" s="5" t="s">
        <v>816</v>
      </c>
      <c r="B821" s="6" t="s">
        <v>1219</v>
      </c>
      <c r="C821" s="1">
        <f t="shared" si="24"/>
        <v>21.63</v>
      </c>
      <c r="D821" s="1">
        <v>28.6</v>
      </c>
      <c r="E821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821" s="1">
        <f t="shared" si="25"/>
        <v>171.6</v>
      </c>
      <c r="G821" s="1">
        <v>13.200000000000001</v>
      </c>
      <c r="H821">
        <v>12</v>
      </c>
      <c r="I821" t="s">
        <v>1136</v>
      </c>
      <c r="J821" s="1">
        <f>Tabela1[[#This Row],[ESTOQUE_INICIAL]]*Tabela1[[#This Row],[CUSTO_UNITARIO_M-1]]+Tabela1[[#This Row],[ABASTECIMENTO]]*Tabela1[[#This Row],[CUSTO_UNITARIO_M0]]</f>
        <v>2093.52</v>
      </c>
      <c r="K821" s="1">
        <f>_xlfn.XLOOKUP(A821,MEDIDAS!A:A,MEDIDAS!B:B,"0",0)*5</f>
        <v>4.3333333333333339</v>
      </c>
      <c r="L821" s="1">
        <f>SUM(K821,(_xlfn.XLOOKUP(A821,MEDIDAS!A:A,MEDIDAS!B:B,"0",0)*5))</f>
        <v>8.6666666666666679</v>
      </c>
      <c r="M821" s="1" t="str">
        <f>IF(F821&gt;=SUM(L821,_xlfn.XLOOKUP(A821,'ESTOQUE SETEMBRO'!A:A,'ESTOQUE SETEMBRO'!F:F,,0))/2*1.2,"OVER",IF(F821&lt;=SUM(L821,_xlfn.XLOOKUP(A821,'ESTOQUE SETEMBRO'!A:A,'ESTOQUE SETEMBRO'!F:F,,0))/2*1.1,"IDEAL","OUT"))</f>
        <v>OVER</v>
      </c>
      <c r="N821" t="str">
        <f>IF('ESTOQUE SETEMBRO'!$E821&gt;=0,"setembro","sem abastecimento")</f>
        <v>setembro</v>
      </c>
      <c r="O821" s="15">
        <v>45536</v>
      </c>
    </row>
    <row r="822" spans="1:15">
      <c r="A822" s="5" t="s">
        <v>817</v>
      </c>
      <c r="B822" s="6" t="s">
        <v>1219</v>
      </c>
      <c r="C822" s="1">
        <f t="shared" si="24"/>
        <v>21.63</v>
      </c>
      <c r="D822" s="1">
        <v>18.700000000000003</v>
      </c>
      <c r="E822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822" s="1">
        <f t="shared" si="25"/>
        <v>112.20000000000002</v>
      </c>
      <c r="G822" s="1">
        <v>13.200000000000001</v>
      </c>
      <c r="H822">
        <v>12</v>
      </c>
      <c r="I822" t="s">
        <v>1136</v>
      </c>
      <c r="J822" s="1">
        <f>Tabela1[[#This Row],[ESTOQUE_INICIAL]]*Tabela1[[#This Row],[CUSTO_UNITARIO_M-1]]+Tabela1[[#This Row],[ABASTECIMENTO]]*Tabela1[[#This Row],[CUSTO_UNITARIO_M0]]</f>
        <v>1368.8400000000004</v>
      </c>
      <c r="K822" s="1">
        <f>_xlfn.XLOOKUP(A822,MEDIDAS!A:A,MEDIDAS!B:B,"0",0)*5</f>
        <v>2.833333333333333</v>
      </c>
      <c r="L822" s="1">
        <f>SUM(K822,(_xlfn.XLOOKUP(A822,MEDIDAS!A:A,MEDIDAS!B:B,"0",0)*5))</f>
        <v>5.6666666666666661</v>
      </c>
      <c r="M822" s="1" t="str">
        <f>IF(F822&gt;=SUM(L822,_xlfn.XLOOKUP(A822,'ESTOQUE SETEMBRO'!A:A,'ESTOQUE SETEMBRO'!F:F,,0))/2*1.2,"OVER",IF(F822&lt;=SUM(L822,_xlfn.XLOOKUP(A822,'ESTOQUE SETEMBRO'!A:A,'ESTOQUE SETEMBRO'!F:F,,0))/2*1.1,"IDEAL","OUT"))</f>
        <v>OVER</v>
      </c>
      <c r="N822" t="str">
        <f>IF('ESTOQUE SETEMBRO'!$E822&gt;=0,"setembro","sem abastecimento")</f>
        <v>setembro</v>
      </c>
      <c r="O822" s="15">
        <v>45536</v>
      </c>
    </row>
    <row r="823" spans="1:15">
      <c r="A823" s="5" t="s">
        <v>818</v>
      </c>
      <c r="B823" s="6" t="s">
        <v>1219</v>
      </c>
      <c r="C823" s="1">
        <f t="shared" si="24"/>
        <v>21.63</v>
      </c>
      <c r="D823" s="1">
        <v>41.800000000000004</v>
      </c>
      <c r="E823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823" s="1">
        <f t="shared" si="25"/>
        <v>250.80000000000004</v>
      </c>
      <c r="G823" s="1">
        <v>13.200000000000001</v>
      </c>
      <c r="H823">
        <v>12</v>
      </c>
      <c r="I823" t="s">
        <v>1136</v>
      </c>
      <c r="J823" s="1">
        <f>Tabela1[[#This Row],[ESTOQUE_INICIAL]]*Tabela1[[#This Row],[CUSTO_UNITARIO_M-1]]+Tabela1[[#This Row],[ABASTECIMENTO]]*Tabela1[[#This Row],[CUSTO_UNITARIO_M0]]</f>
        <v>3059.7600000000007</v>
      </c>
      <c r="K823" s="1">
        <f>_xlfn.XLOOKUP(A823,MEDIDAS!A:A,MEDIDAS!B:B,"0",0)*5</f>
        <v>6.333333333333333</v>
      </c>
      <c r="L823" s="1">
        <f>SUM(K823,(_xlfn.XLOOKUP(A823,MEDIDAS!A:A,MEDIDAS!B:B,"0",0)*5))</f>
        <v>12.666666666666666</v>
      </c>
      <c r="M823" s="1" t="str">
        <f>IF(F823&gt;=SUM(L823,_xlfn.XLOOKUP(A823,'ESTOQUE SETEMBRO'!A:A,'ESTOQUE SETEMBRO'!F:F,,0))/2*1.2,"OVER",IF(F823&lt;=SUM(L823,_xlfn.XLOOKUP(A823,'ESTOQUE SETEMBRO'!A:A,'ESTOQUE SETEMBRO'!F:F,,0))/2*1.1,"IDEAL","OUT"))</f>
        <v>OVER</v>
      </c>
      <c r="N823" t="str">
        <f>IF('ESTOQUE SETEMBRO'!$E823&gt;=0,"setembro","sem abastecimento")</f>
        <v>setembro</v>
      </c>
      <c r="O823" s="15">
        <v>45536</v>
      </c>
    </row>
    <row r="824" spans="1:15">
      <c r="A824" s="5" t="s">
        <v>819</v>
      </c>
      <c r="B824" s="6" t="s">
        <v>1220</v>
      </c>
      <c r="C824" s="1">
        <f t="shared" si="24"/>
        <v>21.63</v>
      </c>
      <c r="D824" s="1">
        <v>41.800000000000004</v>
      </c>
      <c r="E824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824" s="1">
        <f t="shared" si="25"/>
        <v>250.80000000000004</v>
      </c>
      <c r="G824" s="1">
        <v>4.4000000000000004</v>
      </c>
      <c r="H824">
        <v>4</v>
      </c>
      <c r="I824" t="s">
        <v>1160</v>
      </c>
      <c r="J824" s="1">
        <f>Tabela1[[#This Row],[ESTOQUE_INICIAL]]*Tabela1[[#This Row],[CUSTO_UNITARIO_M-1]]+Tabela1[[#This Row],[ABASTECIMENTO]]*Tabela1[[#This Row],[CUSTO_UNITARIO_M0]]</f>
        <v>1019.9200000000002</v>
      </c>
      <c r="K824" s="1">
        <f>_xlfn.XLOOKUP(A824,MEDIDAS!A:A,MEDIDAS!B:B,"0",0)*5</f>
        <v>6.333333333333333</v>
      </c>
      <c r="L824" s="1">
        <f>SUM(K824,(_xlfn.XLOOKUP(A824,MEDIDAS!A:A,MEDIDAS!B:B,"0",0)*5))</f>
        <v>12.666666666666666</v>
      </c>
      <c r="M824" s="1" t="str">
        <f>IF(F824&gt;=SUM(L824,_xlfn.XLOOKUP(A824,'ESTOQUE SETEMBRO'!A:A,'ESTOQUE SETEMBRO'!F:F,,0))/2*1.2,"OVER",IF(F824&lt;=SUM(L824,_xlfn.XLOOKUP(A824,'ESTOQUE SETEMBRO'!A:A,'ESTOQUE SETEMBRO'!F:F,,0))/2*1.1,"IDEAL","OUT"))</f>
        <v>OVER</v>
      </c>
      <c r="N824" t="str">
        <f>IF('ESTOQUE SETEMBRO'!$E824&gt;=0,"setembro","sem abastecimento")</f>
        <v>setembro</v>
      </c>
      <c r="O824" s="15">
        <v>45536</v>
      </c>
    </row>
    <row r="825" spans="1:15">
      <c r="A825" s="5" t="s">
        <v>820</v>
      </c>
      <c r="B825" s="6" t="s">
        <v>1220</v>
      </c>
      <c r="C825" s="1">
        <f t="shared" si="24"/>
        <v>21.63</v>
      </c>
      <c r="D825" s="1">
        <v>8.8000000000000007</v>
      </c>
      <c r="E825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825" s="1">
        <f t="shared" si="25"/>
        <v>52.8</v>
      </c>
      <c r="G825" s="1">
        <v>4.4000000000000004</v>
      </c>
      <c r="H825">
        <v>4</v>
      </c>
      <c r="I825" t="s">
        <v>1160</v>
      </c>
      <c r="J825" s="1">
        <f>Tabela1[[#This Row],[ESTOQUE_INICIAL]]*Tabela1[[#This Row],[CUSTO_UNITARIO_M-1]]+Tabela1[[#This Row],[ABASTECIMENTO]]*Tabela1[[#This Row],[CUSTO_UNITARIO_M0]]</f>
        <v>214.72</v>
      </c>
      <c r="K825" s="1">
        <f>_xlfn.XLOOKUP(A825,MEDIDAS!A:A,MEDIDAS!B:B,"0",0)*5</f>
        <v>1.3333333333333333</v>
      </c>
      <c r="L825" s="1">
        <f>SUM(K825,(_xlfn.XLOOKUP(A825,MEDIDAS!A:A,MEDIDAS!B:B,"0",0)*5))</f>
        <v>2.6666666666666665</v>
      </c>
      <c r="M825" s="1" t="str">
        <f>IF(F825&gt;=SUM(L825,_xlfn.XLOOKUP(A825,'ESTOQUE SETEMBRO'!A:A,'ESTOQUE SETEMBRO'!F:F,,0))/2*1.2,"OVER",IF(F825&lt;=SUM(L825,_xlfn.XLOOKUP(A825,'ESTOQUE SETEMBRO'!A:A,'ESTOQUE SETEMBRO'!F:F,,0))/2*1.1,"IDEAL","OUT"))</f>
        <v>OVER</v>
      </c>
      <c r="N825" t="str">
        <f>IF('ESTOQUE SETEMBRO'!$E825&gt;=0,"setembro","sem abastecimento")</f>
        <v>setembro</v>
      </c>
      <c r="O825" s="15">
        <v>45536</v>
      </c>
    </row>
    <row r="826" spans="1:15">
      <c r="A826" s="5" t="s">
        <v>821</v>
      </c>
      <c r="B826" s="6" t="s">
        <v>1220</v>
      </c>
      <c r="C826" s="1">
        <f t="shared" si="24"/>
        <v>21.63</v>
      </c>
      <c r="D826" s="1">
        <v>22</v>
      </c>
      <c r="E826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826" s="1">
        <f t="shared" si="25"/>
        <v>132</v>
      </c>
      <c r="G826" s="1">
        <v>4.4000000000000004</v>
      </c>
      <c r="H826">
        <v>4</v>
      </c>
      <c r="I826" t="s">
        <v>1160</v>
      </c>
      <c r="J826" s="1">
        <f>Tabela1[[#This Row],[ESTOQUE_INICIAL]]*Tabela1[[#This Row],[CUSTO_UNITARIO_M-1]]+Tabela1[[#This Row],[ABASTECIMENTO]]*Tabela1[[#This Row],[CUSTO_UNITARIO_M0]]</f>
        <v>536.79999999999995</v>
      </c>
      <c r="K826" s="1">
        <f>_xlfn.XLOOKUP(A826,MEDIDAS!A:A,MEDIDAS!B:B,"0",0)*5</f>
        <v>3.333333333333333</v>
      </c>
      <c r="L826" s="1">
        <f>SUM(K826,(_xlfn.XLOOKUP(A826,MEDIDAS!A:A,MEDIDAS!B:B,"0",0)*5))</f>
        <v>6.6666666666666661</v>
      </c>
      <c r="M826" s="1" t="str">
        <f>IF(F826&gt;=SUM(L826,_xlfn.XLOOKUP(A826,'ESTOQUE SETEMBRO'!A:A,'ESTOQUE SETEMBRO'!F:F,,0))/2*1.2,"OVER",IF(F826&lt;=SUM(L826,_xlfn.XLOOKUP(A826,'ESTOQUE SETEMBRO'!A:A,'ESTOQUE SETEMBRO'!F:F,,0))/2*1.1,"IDEAL","OUT"))</f>
        <v>OVER</v>
      </c>
      <c r="N826" t="str">
        <f>IF('ESTOQUE SETEMBRO'!$E826&gt;=0,"setembro","sem abastecimento")</f>
        <v>setembro</v>
      </c>
      <c r="O826" s="15">
        <v>45536</v>
      </c>
    </row>
    <row r="827" spans="1:15">
      <c r="A827" s="5" t="s">
        <v>822</v>
      </c>
      <c r="B827" s="6" t="s">
        <v>1220</v>
      </c>
      <c r="C827" s="1">
        <f t="shared" si="24"/>
        <v>21.63</v>
      </c>
      <c r="D827" s="1">
        <v>16.5</v>
      </c>
      <c r="E827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827" s="1">
        <f t="shared" si="25"/>
        <v>99</v>
      </c>
      <c r="G827" s="1">
        <v>4.4000000000000004</v>
      </c>
      <c r="H827">
        <v>4</v>
      </c>
      <c r="I827" t="s">
        <v>1160</v>
      </c>
      <c r="J827" s="1">
        <f>Tabela1[[#This Row],[ESTOQUE_INICIAL]]*Tabela1[[#This Row],[CUSTO_UNITARIO_M-1]]+Tabela1[[#This Row],[ABASTECIMENTO]]*Tabela1[[#This Row],[CUSTO_UNITARIO_M0]]</f>
        <v>402.6</v>
      </c>
      <c r="K827" s="1">
        <f>_xlfn.XLOOKUP(A827,MEDIDAS!A:A,MEDIDAS!B:B,"0",0)*5</f>
        <v>2.5</v>
      </c>
      <c r="L827" s="1">
        <f>SUM(K827,(_xlfn.XLOOKUP(A827,MEDIDAS!A:A,MEDIDAS!B:B,"0",0)*5))</f>
        <v>5</v>
      </c>
      <c r="M827" s="1" t="str">
        <f>IF(F827&gt;=SUM(L827,_xlfn.XLOOKUP(A827,'ESTOQUE SETEMBRO'!A:A,'ESTOQUE SETEMBRO'!F:F,,0))/2*1.2,"OVER",IF(F827&lt;=SUM(L827,_xlfn.XLOOKUP(A827,'ESTOQUE SETEMBRO'!A:A,'ESTOQUE SETEMBRO'!F:F,,0))/2*1.1,"IDEAL","OUT"))</f>
        <v>OVER</v>
      </c>
      <c r="N827" t="str">
        <f>IF('ESTOQUE SETEMBRO'!$E827&gt;=0,"setembro","sem abastecimento")</f>
        <v>setembro</v>
      </c>
      <c r="O827" s="15">
        <v>45536</v>
      </c>
    </row>
    <row r="828" spans="1:15">
      <c r="A828" s="5" t="s">
        <v>823</v>
      </c>
      <c r="B828" s="6" t="s">
        <v>1220</v>
      </c>
      <c r="C828" s="1">
        <f t="shared" si="24"/>
        <v>21.63</v>
      </c>
      <c r="D828" s="1">
        <v>22</v>
      </c>
      <c r="E828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828" s="1">
        <f t="shared" si="25"/>
        <v>132</v>
      </c>
      <c r="G828" s="1">
        <v>4.4000000000000004</v>
      </c>
      <c r="H828">
        <v>4</v>
      </c>
      <c r="I828" t="s">
        <v>1160</v>
      </c>
      <c r="J828" s="1">
        <f>Tabela1[[#This Row],[ESTOQUE_INICIAL]]*Tabela1[[#This Row],[CUSTO_UNITARIO_M-1]]+Tabela1[[#This Row],[ABASTECIMENTO]]*Tabela1[[#This Row],[CUSTO_UNITARIO_M0]]</f>
        <v>536.79999999999995</v>
      </c>
      <c r="K828" s="1">
        <f>_xlfn.XLOOKUP(A828,MEDIDAS!A:A,MEDIDAS!B:B,"0",0)*5</f>
        <v>3.333333333333333</v>
      </c>
      <c r="L828" s="1">
        <f>SUM(K828,(_xlfn.XLOOKUP(A828,MEDIDAS!A:A,MEDIDAS!B:B,"0",0)*5))</f>
        <v>6.6666666666666661</v>
      </c>
      <c r="M828" s="1" t="str">
        <f>IF(F828&gt;=SUM(L828,_xlfn.XLOOKUP(A828,'ESTOQUE SETEMBRO'!A:A,'ESTOQUE SETEMBRO'!F:F,,0))/2*1.2,"OVER",IF(F828&lt;=SUM(L828,_xlfn.XLOOKUP(A828,'ESTOQUE SETEMBRO'!A:A,'ESTOQUE SETEMBRO'!F:F,,0))/2*1.1,"IDEAL","OUT"))</f>
        <v>OVER</v>
      </c>
      <c r="N828" t="str">
        <f>IF('ESTOQUE SETEMBRO'!$E828&gt;=0,"setembro","sem abastecimento")</f>
        <v>setembro</v>
      </c>
      <c r="O828" s="15">
        <v>45536</v>
      </c>
    </row>
    <row r="829" spans="1:15">
      <c r="A829" s="5" t="s">
        <v>911</v>
      </c>
      <c r="B829" s="6" t="s">
        <v>1220</v>
      </c>
      <c r="C829" s="1">
        <f t="shared" si="24"/>
        <v>21.63</v>
      </c>
      <c r="D829" s="1">
        <v>0</v>
      </c>
      <c r="E82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829" s="1">
        <f t="shared" si="25"/>
        <v>150</v>
      </c>
      <c r="G829" s="1">
        <v>4.4000000000000004</v>
      </c>
      <c r="H829">
        <v>4</v>
      </c>
      <c r="I829" t="s">
        <v>1160</v>
      </c>
      <c r="J829" s="1">
        <f>Tabela1[[#This Row],[ESTOQUE_INICIAL]]*Tabela1[[#This Row],[CUSTO_UNITARIO_M-1]]+Tabela1[[#This Row],[ABASTECIMENTO]]*Tabela1[[#This Row],[CUSTO_UNITARIO_M0]]</f>
        <v>600</v>
      </c>
      <c r="K829" s="1">
        <f>_xlfn.XLOOKUP(A829,MEDIDAS!A:A,MEDIDAS!B:B,"0",0)*5</f>
        <v>0</v>
      </c>
      <c r="L829" s="1">
        <f>SUM(K829,(_xlfn.XLOOKUP(A829,MEDIDAS!A:A,MEDIDAS!B:B,"0",0)*5))</f>
        <v>0</v>
      </c>
      <c r="M829" s="1" t="str">
        <f>IF(F829&gt;=SUM(L829,_xlfn.XLOOKUP(A829,'ESTOQUE SETEMBRO'!A:A,'ESTOQUE SETEMBRO'!F:F,,0))/2*1.2,"OVER",IF(F829&lt;=SUM(L829,_xlfn.XLOOKUP(A829,'ESTOQUE SETEMBRO'!A:A,'ESTOQUE SETEMBRO'!F:F,,0))/2*1.1,"IDEAL","OUT"))</f>
        <v>OVER</v>
      </c>
      <c r="N829" t="str">
        <f>IF('ESTOQUE SETEMBRO'!$E829&gt;=0,"setembro","sem abastecimento")</f>
        <v>setembro</v>
      </c>
      <c r="O829" s="15">
        <v>45536</v>
      </c>
    </row>
    <row r="830" spans="1:15">
      <c r="A830" s="5" t="s">
        <v>825</v>
      </c>
      <c r="B830" s="6" t="s">
        <v>1220</v>
      </c>
      <c r="C830" s="1">
        <f t="shared" si="24"/>
        <v>21.63</v>
      </c>
      <c r="D830" s="1">
        <v>38.5</v>
      </c>
      <c r="E830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830" s="1">
        <f t="shared" si="25"/>
        <v>231</v>
      </c>
      <c r="G830" s="1">
        <v>4.4000000000000004</v>
      </c>
      <c r="H830">
        <v>4</v>
      </c>
      <c r="I830" t="s">
        <v>1160</v>
      </c>
      <c r="J830" s="1">
        <f>Tabela1[[#This Row],[ESTOQUE_INICIAL]]*Tabela1[[#This Row],[CUSTO_UNITARIO_M-1]]+Tabela1[[#This Row],[ABASTECIMENTO]]*Tabela1[[#This Row],[CUSTO_UNITARIO_M0]]</f>
        <v>939.4</v>
      </c>
      <c r="K830" s="1">
        <f>_xlfn.XLOOKUP(A830,MEDIDAS!A:A,MEDIDAS!B:B,"0",0)*5</f>
        <v>5.8333333333333339</v>
      </c>
      <c r="L830" s="1">
        <f>SUM(K830,(_xlfn.XLOOKUP(A830,MEDIDAS!A:A,MEDIDAS!B:B,"0",0)*5))</f>
        <v>11.666666666666668</v>
      </c>
      <c r="M830" s="1" t="str">
        <f>IF(F830&gt;=SUM(L830,_xlfn.XLOOKUP(A830,'ESTOQUE SETEMBRO'!A:A,'ESTOQUE SETEMBRO'!F:F,,0))/2*1.2,"OVER",IF(F830&lt;=SUM(L830,_xlfn.XLOOKUP(A830,'ESTOQUE SETEMBRO'!A:A,'ESTOQUE SETEMBRO'!F:F,,0))/2*1.1,"IDEAL","OUT"))</f>
        <v>OVER</v>
      </c>
      <c r="N830" t="str">
        <f>IF('ESTOQUE SETEMBRO'!$E830&gt;=0,"setembro","sem abastecimento")</f>
        <v>setembro</v>
      </c>
      <c r="O830" s="15">
        <v>45536</v>
      </c>
    </row>
    <row r="831" spans="1:15">
      <c r="A831" s="5" t="s">
        <v>826</v>
      </c>
      <c r="B831" s="6" t="s">
        <v>1220</v>
      </c>
      <c r="C831" s="1">
        <f t="shared" si="24"/>
        <v>21.63</v>
      </c>
      <c r="D831" s="1">
        <v>33</v>
      </c>
      <c r="E831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831" s="1">
        <f t="shared" si="25"/>
        <v>198</v>
      </c>
      <c r="G831" s="1">
        <v>4.4000000000000004</v>
      </c>
      <c r="H831">
        <v>4</v>
      </c>
      <c r="I831" t="s">
        <v>1160</v>
      </c>
      <c r="J831" s="1">
        <f>Tabela1[[#This Row],[ESTOQUE_INICIAL]]*Tabela1[[#This Row],[CUSTO_UNITARIO_M-1]]+Tabela1[[#This Row],[ABASTECIMENTO]]*Tabela1[[#This Row],[CUSTO_UNITARIO_M0]]</f>
        <v>805.2</v>
      </c>
      <c r="K831" s="1">
        <f>_xlfn.XLOOKUP(A831,MEDIDAS!A:A,MEDIDAS!B:B,"0",0)*5</f>
        <v>5</v>
      </c>
      <c r="L831" s="1">
        <f>SUM(K831,(_xlfn.XLOOKUP(A831,MEDIDAS!A:A,MEDIDAS!B:B,"0",0)*5))</f>
        <v>10</v>
      </c>
      <c r="M831" s="1" t="str">
        <f>IF(F831&gt;=SUM(L831,_xlfn.XLOOKUP(A831,'ESTOQUE SETEMBRO'!A:A,'ESTOQUE SETEMBRO'!F:F,,0))/2*1.2,"OVER",IF(F831&lt;=SUM(L831,_xlfn.XLOOKUP(A831,'ESTOQUE SETEMBRO'!A:A,'ESTOQUE SETEMBRO'!F:F,,0))/2*1.1,"IDEAL","OUT"))</f>
        <v>OVER</v>
      </c>
      <c r="N831" t="str">
        <f>IF('ESTOQUE SETEMBRO'!$E831&gt;=0,"setembro","sem abastecimento")</f>
        <v>setembro</v>
      </c>
      <c r="O831" s="15">
        <v>45536</v>
      </c>
    </row>
    <row r="832" spans="1:15">
      <c r="A832" s="5" t="s">
        <v>827</v>
      </c>
      <c r="B832" s="6" t="s">
        <v>1220</v>
      </c>
      <c r="C832" s="1">
        <f t="shared" si="24"/>
        <v>21.63</v>
      </c>
      <c r="D832" s="1">
        <v>17.600000000000001</v>
      </c>
      <c r="E832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832" s="1">
        <f t="shared" si="25"/>
        <v>105.6</v>
      </c>
      <c r="G832" s="1">
        <v>4.4000000000000004</v>
      </c>
      <c r="H832">
        <v>4</v>
      </c>
      <c r="I832" t="s">
        <v>1160</v>
      </c>
      <c r="J832" s="1">
        <f>Tabela1[[#This Row],[ESTOQUE_INICIAL]]*Tabela1[[#This Row],[CUSTO_UNITARIO_M-1]]+Tabela1[[#This Row],[ABASTECIMENTO]]*Tabela1[[#This Row],[CUSTO_UNITARIO_M0]]</f>
        <v>429.44</v>
      </c>
      <c r="K832" s="1">
        <f>_xlfn.XLOOKUP(A832,MEDIDAS!A:A,MEDIDAS!B:B,"0",0)*5</f>
        <v>2.6666666666666665</v>
      </c>
      <c r="L832" s="1">
        <f>SUM(K832,(_xlfn.XLOOKUP(A832,MEDIDAS!A:A,MEDIDAS!B:B,"0",0)*5))</f>
        <v>5.333333333333333</v>
      </c>
      <c r="M832" s="1" t="str">
        <f>IF(F832&gt;=SUM(L832,_xlfn.XLOOKUP(A832,'ESTOQUE SETEMBRO'!A:A,'ESTOQUE SETEMBRO'!F:F,,0))/2*1.2,"OVER",IF(F832&lt;=SUM(L832,_xlfn.XLOOKUP(A832,'ESTOQUE SETEMBRO'!A:A,'ESTOQUE SETEMBRO'!F:F,,0))/2*1.1,"IDEAL","OUT"))</f>
        <v>OVER</v>
      </c>
      <c r="N832" t="str">
        <f>IF('ESTOQUE SETEMBRO'!$E832&gt;=0,"setembro","sem abastecimento")</f>
        <v>setembro</v>
      </c>
      <c r="O832" s="15">
        <v>45536</v>
      </c>
    </row>
    <row r="833" spans="1:15">
      <c r="A833" s="5" t="s">
        <v>828</v>
      </c>
      <c r="B833" s="6" t="s">
        <v>1220</v>
      </c>
      <c r="C833" s="1">
        <f t="shared" si="24"/>
        <v>21.63</v>
      </c>
      <c r="D833" s="1">
        <v>8.8000000000000007</v>
      </c>
      <c r="E833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833" s="1">
        <f t="shared" si="25"/>
        <v>52.8</v>
      </c>
      <c r="G833" s="1">
        <v>4.4000000000000004</v>
      </c>
      <c r="H833">
        <v>4</v>
      </c>
      <c r="I833" t="s">
        <v>1160</v>
      </c>
      <c r="J833" s="1">
        <f>Tabela1[[#This Row],[ESTOQUE_INICIAL]]*Tabela1[[#This Row],[CUSTO_UNITARIO_M-1]]+Tabela1[[#This Row],[ABASTECIMENTO]]*Tabela1[[#This Row],[CUSTO_UNITARIO_M0]]</f>
        <v>214.72</v>
      </c>
      <c r="K833" s="1">
        <f>_xlfn.XLOOKUP(A833,MEDIDAS!A:A,MEDIDAS!B:B,"0",0)*5</f>
        <v>1.3333333333333333</v>
      </c>
      <c r="L833" s="1">
        <f>SUM(K833,(_xlfn.XLOOKUP(A833,MEDIDAS!A:A,MEDIDAS!B:B,"0",0)*5))</f>
        <v>2.6666666666666665</v>
      </c>
      <c r="M833" s="1" t="str">
        <f>IF(F833&gt;=SUM(L833,_xlfn.XLOOKUP(A833,'ESTOQUE SETEMBRO'!A:A,'ESTOQUE SETEMBRO'!F:F,,0))/2*1.2,"OVER",IF(F833&lt;=SUM(L833,_xlfn.XLOOKUP(A833,'ESTOQUE SETEMBRO'!A:A,'ESTOQUE SETEMBRO'!F:F,,0))/2*1.1,"IDEAL","OUT"))</f>
        <v>OVER</v>
      </c>
      <c r="N833" t="str">
        <f>IF('ESTOQUE SETEMBRO'!$E833&gt;=0,"setembro","sem abastecimento")</f>
        <v>setembro</v>
      </c>
      <c r="O833" s="15">
        <v>45536</v>
      </c>
    </row>
    <row r="834" spans="1:15">
      <c r="A834" s="5" t="s">
        <v>829</v>
      </c>
      <c r="B834" s="6" t="s">
        <v>1221</v>
      </c>
      <c r="C834" s="1">
        <f t="shared" si="24"/>
        <v>21.63</v>
      </c>
      <c r="D834" s="1">
        <v>27.500000000000004</v>
      </c>
      <c r="E834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834" s="1">
        <f t="shared" si="25"/>
        <v>165.00000000000003</v>
      </c>
      <c r="G834" s="1">
        <v>66</v>
      </c>
      <c r="H834">
        <v>60</v>
      </c>
      <c r="I834" t="s">
        <v>1128</v>
      </c>
      <c r="J834" s="1">
        <f>Tabela1[[#This Row],[ESTOQUE_INICIAL]]*Tabela1[[#This Row],[CUSTO_UNITARIO_M-1]]+Tabela1[[#This Row],[ABASTECIMENTO]]*Tabela1[[#This Row],[CUSTO_UNITARIO_M0]]</f>
        <v>10065.000000000002</v>
      </c>
      <c r="K834" s="1">
        <f>_xlfn.XLOOKUP(A834,MEDIDAS!A:A,MEDIDAS!B:B,"0",0)*5</f>
        <v>4.166666666666667</v>
      </c>
      <c r="L834" s="1">
        <f>SUM(K834,(_xlfn.XLOOKUP(A834,MEDIDAS!A:A,MEDIDAS!B:B,"0",0)*5))</f>
        <v>8.3333333333333339</v>
      </c>
      <c r="M834" s="1" t="str">
        <f>IF(F834&gt;=SUM(L834,_xlfn.XLOOKUP(A834,'ESTOQUE SETEMBRO'!A:A,'ESTOQUE SETEMBRO'!F:F,,0))/2*1.2,"OVER",IF(F834&lt;=SUM(L834,_xlfn.XLOOKUP(A834,'ESTOQUE SETEMBRO'!A:A,'ESTOQUE SETEMBRO'!F:F,,0))/2*1.1,"IDEAL","OUT"))</f>
        <v>OVER</v>
      </c>
      <c r="N834" t="str">
        <f>IF('ESTOQUE SETEMBRO'!$E834&gt;=0,"setembro","sem abastecimento")</f>
        <v>setembro</v>
      </c>
      <c r="O834" s="15">
        <v>45536</v>
      </c>
    </row>
    <row r="835" spans="1:15">
      <c r="A835" s="5" t="s">
        <v>830</v>
      </c>
      <c r="B835" s="6" t="s">
        <v>1221</v>
      </c>
      <c r="C835" s="1">
        <f t="shared" ref="C835:C898" si="26">3.09*1*7</f>
        <v>21.63</v>
      </c>
      <c r="D835" s="1">
        <v>23.1</v>
      </c>
      <c r="E835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835" s="1">
        <f t="shared" ref="F835:F898" si="27">SUM(E835,D835)</f>
        <v>138.6</v>
      </c>
      <c r="G835" s="1">
        <v>66</v>
      </c>
      <c r="H835">
        <v>60</v>
      </c>
      <c r="I835" t="s">
        <v>1128</v>
      </c>
      <c r="J835" s="1">
        <f>Tabela1[[#This Row],[ESTOQUE_INICIAL]]*Tabela1[[#This Row],[CUSTO_UNITARIO_M-1]]+Tabela1[[#This Row],[ABASTECIMENTO]]*Tabela1[[#This Row],[CUSTO_UNITARIO_M0]]</f>
        <v>8454.6</v>
      </c>
      <c r="K835" s="1">
        <f>_xlfn.XLOOKUP(A835,MEDIDAS!A:A,MEDIDAS!B:B,"0",0)*5</f>
        <v>3.5</v>
      </c>
      <c r="L835" s="1">
        <f>SUM(K835,(_xlfn.XLOOKUP(A835,MEDIDAS!A:A,MEDIDAS!B:B,"0",0)*5))</f>
        <v>7</v>
      </c>
      <c r="M835" s="1" t="str">
        <f>IF(F835&gt;=SUM(L835,_xlfn.XLOOKUP(A835,'ESTOQUE SETEMBRO'!A:A,'ESTOQUE SETEMBRO'!F:F,,0))/2*1.2,"OVER",IF(F835&lt;=SUM(L835,_xlfn.XLOOKUP(A835,'ESTOQUE SETEMBRO'!A:A,'ESTOQUE SETEMBRO'!F:F,,0))/2*1.1,"IDEAL","OUT"))</f>
        <v>OVER</v>
      </c>
      <c r="N835" t="str">
        <f>IF('ESTOQUE SETEMBRO'!$E835&gt;=0,"setembro","sem abastecimento")</f>
        <v>setembro</v>
      </c>
      <c r="O835" s="15">
        <v>45536</v>
      </c>
    </row>
    <row r="836" spans="1:15">
      <c r="A836" s="5" t="s">
        <v>831</v>
      </c>
      <c r="B836" s="6" t="s">
        <v>1221</v>
      </c>
      <c r="C836" s="1">
        <f t="shared" si="26"/>
        <v>21.63</v>
      </c>
      <c r="D836" s="1">
        <v>27.500000000000004</v>
      </c>
      <c r="E836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836" s="1">
        <f t="shared" si="27"/>
        <v>165.00000000000003</v>
      </c>
      <c r="G836" s="1">
        <v>66</v>
      </c>
      <c r="H836">
        <v>60</v>
      </c>
      <c r="I836" t="s">
        <v>1128</v>
      </c>
      <c r="J836" s="1">
        <f>Tabela1[[#This Row],[ESTOQUE_INICIAL]]*Tabela1[[#This Row],[CUSTO_UNITARIO_M-1]]+Tabela1[[#This Row],[ABASTECIMENTO]]*Tabela1[[#This Row],[CUSTO_UNITARIO_M0]]</f>
        <v>10065.000000000002</v>
      </c>
      <c r="K836" s="1">
        <f>_xlfn.XLOOKUP(A836,MEDIDAS!A:A,MEDIDAS!B:B,"0",0)*5</f>
        <v>4.166666666666667</v>
      </c>
      <c r="L836" s="1">
        <f>SUM(K836,(_xlfn.XLOOKUP(A836,MEDIDAS!A:A,MEDIDAS!B:B,"0",0)*5))</f>
        <v>8.3333333333333339</v>
      </c>
      <c r="M836" s="1" t="str">
        <f>IF(F836&gt;=SUM(L836,_xlfn.XLOOKUP(A836,'ESTOQUE SETEMBRO'!A:A,'ESTOQUE SETEMBRO'!F:F,,0))/2*1.2,"OVER",IF(F836&lt;=SUM(L836,_xlfn.XLOOKUP(A836,'ESTOQUE SETEMBRO'!A:A,'ESTOQUE SETEMBRO'!F:F,,0))/2*1.1,"IDEAL","OUT"))</f>
        <v>OVER</v>
      </c>
      <c r="N836" t="str">
        <f>IF('ESTOQUE SETEMBRO'!$E836&gt;=0,"setembro","sem abastecimento")</f>
        <v>setembro</v>
      </c>
      <c r="O836" s="15">
        <v>45536</v>
      </c>
    </row>
    <row r="837" spans="1:15">
      <c r="A837" s="5" t="s">
        <v>832</v>
      </c>
      <c r="B837" s="6" t="s">
        <v>1221</v>
      </c>
      <c r="C837" s="1">
        <f t="shared" si="26"/>
        <v>21.63</v>
      </c>
      <c r="D837" s="1">
        <v>31.900000000000002</v>
      </c>
      <c r="E837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837" s="1">
        <f t="shared" si="27"/>
        <v>191.4</v>
      </c>
      <c r="G837" s="1">
        <v>66</v>
      </c>
      <c r="H837">
        <v>60</v>
      </c>
      <c r="I837" t="s">
        <v>1128</v>
      </c>
      <c r="J837" s="1">
        <f>Tabela1[[#This Row],[ESTOQUE_INICIAL]]*Tabela1[[#This Row],[CUSTO_UNITARIO_M-1]]+Tabela1[[#This Row],[ABASTECIMENTO]]*Tabela1[[#This Row],[CUSTO_UNITARIO_M0]]</f>
        <v>11675.4</v>
      </c>
      <c r="K837" s="1">
        <f>_xlfn.XLOOKUP(A837,MEDIDAS!A:A,MEDIDAS!B:B,"0",0)*5</f>
        <v>4.833333333333333</v>
      </c>
      <c r="L837" s="1">
        <f>SUM(K837,(_xlfn.XLOOKUP(A837,MEDIDAS!A:A,MEDIDAS!B:B,"0",0)*5))</f>
        <v>9.6666666666666661</v>
      </c>
      <c r="M837" s="1" t="str">
        <f>IF(F837&gt;=SUM(L837,_xlfn.XLOOKUP(A837,'ESTOQUE SETEMBRO'!A:A,'ESTOQUE SETEMBRO'!F:F,,0))/2*1.2,"OVER",IF(F837&lt;=SUM(L837,_xlfn.XLOOKUP(A837,'ESTOQUE SETEMBRO'!A:A,'ESTOQUE SETEMBRO'!F:F,,0))/2*1.1,"IDEAL","OUT"))</f>
        <v>OVER</v>
      </c>
      <c r="N837" t="str">
        <f>IF('ESTOQUE SETEMBRO'!$E837&gt;=0,"setembro","sem abastecimento")</f>
        <v>setembro</v>
      </c>
      <c r="O837" s="15">
        <v>45536</v>
      </c>
    </row>
    <row r="838" spans="1:15">
      <c r="A838" s="5" t="s">
        <v>833</v>
      </c>
      <c r="B838" s="6" t="s">
        <v>1221</v>
      </c>
      <c r="C838" s="1">
        <f t="shared" si="26"/>
        <v>21.63</v>
      </c>
      <c r="D838" s="1">
        <v>23.1</v>
      </c>
      <c r="E838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838" s="1">
        <f t="shared" si="27"/>
        <v>138.6</v>
      </c>
      <c r="G838" s="1">
        <v>66</v>
      </c>
      <c r="H838">
        <v>60</v>
      </c>
      <c r="I838" t="s">
        <v>1128</v>
      </c>
      <c r="J838" s="1">
        <f>Tabela1[[#This Row],[ESTOQUE_INICIAL]]*Tabela1[[#This Row],[CUSTO_UNITARIO_M-1]]+Tabela1[[#This Row],[ABASTECIMENTO]]*Tabela1[[#This Row],[CUSTO_UNITARIO_M0]]</f>
        <v>8454.6</v>
      </c>
      <c r="K838" s="1">
        <f>_xlfn.XLOOKUP(A838,MEDIDAS!A:A,MEDIDAS!B:B,"0",0)*5</f>
        <v>3.5</v>
      </c>
      <c r="L838" s="1">
        <f>SUM(K838,(_xlfn.XLOOKUP(A838,MEDIDAS!A:A,MEDIDAS!B:B,"0",0)*5))</f>
        <v>7</v>
      </c>
      <c r="M838" s="1" t="str">
        <f>IF(F838&gt;=SUM(L838,_xlfn.XLOOKUP(A838,'ESTOQUE SETEMBRO'!A:A,'ESTOQUE SETEMBRO'!F:F,,0))/2*1.2,"OVER",IF(F838&lt;=SUM(L838,_xlfn.XLOOKUP(A838,'ESTOQUE SETEMBRO'!A:A,'ESTOQUE SETEMBRO'!F:F,,0))/2*1.1,"IDEAL","OUT"))</f>
        <v>OVER</v>
      </c>
      <c r="N838" t="str">
        <f>IF('ESTOQUE SETEMBRO'!$E838&gt;=0,"setembro","sem abastecimento")</f>
        <v>setembro</v>
      </c>
      <c r="O838" s="15">
        <v>45536</v>
      </c>
    </row>
    <row r="839" spans="1:15">
      <c r="A839" s="5" t="s">
        <v>922</v>
      </c>
      <c r="B839" s="6" t="s">
        <v>1221</v>
      </c>
      <c r="C839" s="1">
        <f t="shared" si="26"/>
        <v>21.63</v>
      </c>
      <c r="D839" s="1">
        <v>0</v>
      </c>
      <c r="E83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839" s="1">
        <f t="shared" si="27"/>
        <v>150</v>
      </c>
      <c r="G839" s="1">
        <v>66</v>
      </c>
      <c r="H839">
        <v>60</v>
      </c>
      <c r="I839" t="s">
        <v>1128</v>
      </c>
      <c r="J839" s="1">
        <f>Tabela1[[#This Row],[ESTOQUE_INICIAL]]*Tabela1[[#This Row],[CUSTO_UNITARIO_M-1]]+Tabela1[[#This Row],[ABASTECIMENTO]]*Tabela1[[#This Row],[CUSTO_UNITARIO_M0]]</f>
        <v>9000</v>
      </c>
      <c r="K839" s="1">
        <f>_xlfn.XLOOKUP(A839,MEDIDAS!A:A,MEDIDAS!B:B,"0",0)*5</f>
        <v>0</v>
      </c>
      <c r="L839" s="1">
        <f>SUM(K839,(_xlfn.XLOOKUP(A839,MEDIDAS!A:A,MEDIDAS!B:B,"0",0)*5))</f>
        <v>0</v>
      </c>
      <c r="M839" s="1" t="str">
        <f>IF(F839&gt;=SUM(L839,_xlfn.XLOOKUP(A839,'ESTOQUE SETEMBRO'!A:A,'ESTOQUE SETEMBRO'!F:F,,0))/2*1.2,"OVER",IF(F839&lt;=SUM(L839,_xlfn.XLOOKUP(A839,'ESTOQUE SETEMBRO'!A:A,'ESTOQUE SETEMBRO'!F:F,,0))/2*1.1,"IDEAL","OUT"))</f>
        <v>OVER</v>
      </c>
      <c r="N839" t="str">
        <f>IF('ESTOQUE SETEMBRO'!$E839&gt;=0,"setembro","sem abastecimento")</f>
        <v>setembro</v>
      </c>
      <c r="O839" s="15">
        <v>45536</v>
      </c>
    </row>
    <row r="840" spans="1:15">
      <c r="A840" s="5" t="s">
        <v>834</v>
      </c>
      <c r="B840" s="6" t="s">
        <v>1221</v>
      </c>
      <c r="C840" s="1">
        <f t="shared" si="26"/>
        <v>21.63</v>
      </c>
      <c r="D840" s="1">
        <v>41.800000000000004</v>
      </c>
      <c r="E840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840" s="1">
        <f t="shared" si="27"/>
        <v>250.80000000000004</v>
      </c>
      <c r="G840" s="1">
        <v>66</v>
      </c>
      <c r="H840">
        <v>60</v>
      </c>
      <c r="I840" t="s">
        <v>1128</v>
      </c>
      <c r="J840" s="1">
        <f>Tabela1[[#This Row],[ESTOQUE_INICIAL]]*Tabela1[[#This Row],[CUSTO_UNITARIO_M-1]]+Tabela1[[#This Row],[ABASTECIMENTO]]*Tabela1[[#This Row],[CUSTO_UNITARIO_M0]]</f>
        <v>15298.800000000003</v>
      </c>
      <c r="K840" s="1">
        <f>_xlfn.XLOOKUP(A840,MEDIDAS!A:A,MEDIDAS!B:B,"0",0)*5</f>
        <v>6.333333333333333</v>
      </c>
      <c r="L840" s="1">
        <f>SUM(K840,(_xlfn.XLOOKUP(A840,MEDIDAS!A:A,MEDIDAS!B:B,"0",0)*5))</f>
        <v>12.666666666666666</v>
      </c>
      <c r="M840" s="1" t="str">
        <f>IF(F840&gt;=SUM(L840,_xlfn.XLOOKUP(A840,'ESTOQUE SETEMBRO'!A:A,'ESTOQUE SETEMBRO'!F:F,,0))/2*1.2,"OVER",IF(F840&lt;=SUM(L840,_xlfn.XLOOKUP(A840,'ESTOQUE SETEMBRO'!A:A,'ESTOQUE SETEMBRO'!F:F,,0))/2*1.1,"IDEAL","OUT"))</f>
        <v>OVER</v>
      </c>
      <c r="N840" t="str">
        <f>IF('ESTOQUE SETEMBRO'!$E840&gt;=0,"setembro","sem abastecimento")</f>
        <v>setembro</v>
      </c>
      <c r="O840" s="15">
        <v>45536</v>
      </c>
    </row>
    <row r="841" spans="1:15">
      <c r="A841" s="5" t="s">
        <v>836</v>
      </c>
      <c r="B841" s="6" t="s">
        <v>1221</v>
      </c>
      <c r="C841" s="1">
        <f t="shared" si="26"/>
        <v>21.63</v>
      </c>
      <c r="D841" s="1">
        <v>27.500000000000004</v>
      </c>
      <c r="E841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841" s="1">
        <f t="shared" si="27"/>
        <v>165.00000000000003</v>
      </c>
      <c r="G841" s="1">
        <v>66</v>
      </c>
      <c r="H841">
        <v>60</v>
      </c>
      <c r="I841" t="s">
        <v>1128</v>
      </c>
      <c r="J841" s="1">
        <f>Tabela1[[#This Row],[ESTOQUE_INICIAL]]*Tabela1[[#This Row],[CUSTO_UNITARIO_M-1]]+Tabela1[[#This Row],[ABASTECIMENTO]]*Tabela1[[#This Row],[CUSTO_UNITARIO_M0]]</f>
        <v>10065.000000000002</v>
      </c>
      <c r="K841" s="1">
        <f>_xlfn.XLOOKUP(A841,MEDIDAS!A:A,MEDIDAS!B:B,"0",0)*5</f>
        <v>4.166666666666667</v>
      </c>
      <c r="L841" s="1">
        <f>SUM(K841,(_xlfn.XLOOKUP(A841,MEDIDAS!A:A,MEDIDAS!B:B,"0",0)*5))</f>
        <v>8.3333333333333339</v>
      </c>
      <c r="M841" s="1" t="str">
        <f>IF(F841&gt;=SUM(L841,_xlfn.XLOOKUP(A841,'ESTOQUE SETEMBRO'!A:A,'ESTOQUE SETEMBRO'!F:F,,0))/2*1.2,"OVER",IF(F841&lt;=SUM(L841,_xlfn.XLOOKUP(A841,'ESTOQUE SETEMBRO'!A:A,'ESTOQUE SETEMBRO'!F:F,,0))/2*1.1,"IDEAL","OUT"))</f>
        <v>OVER</v>
      </c>
      <c r="N841" t="str">
        <f>IF('ESTOQUE SETEMBRO'!$E841&gt;=0,"setembro","sem abastecimento")</f>
        <v>setembro</v>
      </c>
      <c r="O841" s="15">
        <v>45536</v>
      </c>
    </row>
    <row r="842" spans="1:15">
      <c r="A842" s="5" t="s">
        <v>837</v>
      </c>
      <c r="B842" s="6" t="s">
        <v>1221</v>
      </c>
      <c r="C842" s="1">
        <f t="shared" si="26"/>
        <v>21.63</v>
      </c>
      <c r="D842" s="1">
        <v>5.5</v>
      </c>
      <c r="E842" s="1">
        <f>IF(Tabela1[[#This Row],[ESTOQUE_INICIAL]]&gt;=150,Tabela1[[#This Row],[ESTOQUE_INICIAL]]*0,IF(Tabela1[[#This Row],[ESTOQUE_INICIAL]]=0,SUM(Tabela1[[#This Row],[ESTOQUE_INICIAL]],150),Tabela1[[#This Row],[ESTOQUE_INICIAL]]*5))</f>
        <v>27.5</v>
      </c>
      <c r="F842" s="1">
        <f t="shared" si="27"/>
        <v>33</v>
      </c>
      <c r="G842" s="1">
        <v>66</v>
      </c>
      <c r="H842">
        <v>60</v>
      </c>
      <c r="I842" t="s">
        <v>1128</v>
      </c>
      <c r="J842" s="1">
        <f>Tabela1[[#This Row],[ESTOQUE_INICIAL]]*Tabela1[[#This Row],[CUSTO_UNITARIO_M-1]]+Tabela1[[#This Row],[ABASTECIMENTO]]*Tabela1[[#This Row],[CUSTO_UNITARIO_M0]]</f>
        <v>2013</v>
      </c>
      <c r="K842" s="1">
        <f>_xlfn.XLOOKUP(A842,MEDIDAS!A:A,MEDIDAS!B:B,"0",0)*5</f>
        <v>0.83333333333333326</v>
      </c>
      <c r="L842" s="1">
        <f>SUM(K842,(_xlfn.XLOOKUP(A842,MEDIDAS!A:A,MEDIDAS!B:B,"0",0)*5))</f>
        <v>1.6666666666666665</v>
      </c>
      <c r="M842" s="1" t="str">
        <f>IF(F842&gt;=SUM(L842,_xlfn.XLOOKUP(A842,'ESTOQUE SETEMBRO'!A:A,'ESTOQUE SETEMBRO'!F:F,,0))/2*1.2,"OVER",IF(F842&lt;=SUM(L842,_xlfn.XLOOKUP(A842,'ESTOQUE SETEMBRO'!A:A,'ESTOQUE SETEMBRO'!F:F,,0))/2*1.1,"IDEAL","OUT"))</f>
        <v>OVER</v>
      </c>
      <c r="N842" t="str">
        <f>IF('ESTOQUE SETEMBRO'!$E842&gt;=0,"setembro","sem abastecimento")</f>
        <v>setembro</v>
      </c>
      <c r="O842" s="15">
        <v>45536</v>
      </c>
    </row>
    <row r="843" spans="1:15">
      <c r="A843" s="5" t="s">
        <v>838</v>
      </c>
      <c r="B843" s="6" t="s">
        <v>1221</v>
      </c>
      <c r="C843" s="1">
        <f t="shared" si="26"/>
        <v>21.63</v>
      </c>
      <c r="D843" s="1">
        <v>31.900000000000002</v>
      </c>
      <c r="E843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843" s="1">
        <f t="shared" si="27"/>
        <v>191.4</v>
      </c>
      <c r="G843" s="1">
        <v>66</v>
      </c>
      <c r="H843">
        <v>60</v>
      </c>
      <c r="I843" t="s">
        <v>1128</v>
      </c>
      <c r="J843" s="1">
        <f>Tabela1[[#This Row],[ESTOQUE_INICIAL]]*Tabela1[[#This Row],[CUSTO_UNITARIO_M-1]]+Tabela1[[#This Row],[ABASTECIMENTO]]*Tabela1[[#This Row],[CUSTO_UNITARIO_M0]]</f>
        <v>11675.4</v>
      </c>
      <c r="K843" s="1">
        <f>_xlfn.XLOOKUP(A843,MEDIDAS!A:A,MEDIDAS!B:B,"0",0)*5</f>
        <v>4.833333333333333</v>
      </c>
      <c r="L843" s="1">
        <f>SUM(K843,(_xlfn.XLOOKUP(A843,MEDIDAS!A:A,MEDIDAS!B:B,"0",0)*5))</f>
        <v>9.6666666666666661</v>
      </c>
      <c r="M843" s="1" t="str">
        <f>IF(F843&gt;=SUM(L843,_xlfn.XLOOKUP(A843,'ESTOQUE SETEMBRO'!A:A,'ESTOQUE SETEMBRO'!F:F,,0))/2*1.2,"OVER",IF(F843&lt;=SUM(L843,_xlfn.XLOOKUP(A843,'ESTOQUE SETEMBRO'!A:A,'ESTOQUE SETEMBRO'!F:F,,0))/2*1.1,"IDEAL","OUT"))</f>
        <v>OVER</v>
      </c>
      <c r="N843" t="str">
        <f>IF('ESTOQUE SETEMBRO'!$E843&gt;=0,"setembro","sem abastecimento")</f>
        <v>setembro</v>
      </c>
      <c r="O843" s="15">
        <v>45536</v>
      </c>
    </row>
    <row r="844" spans="1:15">
      <c r="A844" s="5" t="s">
        <v>839</v>
      </c>
      <c r="B844" s="6" t="s">
        <v>1222</v>
      </c>
      <c r="C844" s="1">
        <f t="shared" si="26"/>
        <v>21.63</v>
      </c>
      <c r="D844" s="1">
        <v>34.1</v>
      </c>
      <c r="E844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844" s="1">
        <f t="shared" si="27"/>
        <v>204.6</v>
      </c>
      <c r="G844" s="1">
        <v>13.200000000000001</v>
      </c>
      <c r="H844">
        <v>12</v>
      </c>
      <c r="I844" t="s">
        <v>1136</v>
      </c>
      <c r="J844" s="1">
        <f>Tabela1[[#This Row],[ESTOQUE_INICIAL]]*Tabela1[[#This Row],[CUSTO_UNITARIO_M-1]]+Tabela1[[#This Row],[ABASTECIMENTO]]*Tabela1[[#This Row],[CUSTO_UNITARIO_M0]]</f>
        <v>2496.12</v>
      </c>
      <c r="K844" s="1">
        <f>_xlfn.XLOOKUP(A844,MEDIDAS!A:A,MEDIDAS!B:B,"0",0)*5</f>
        <v>5.166666666666667</v>
      </c>
      <c r="L844" s="1">
        <f>SUM(K844,(_xlfn.XLOOKUP(A844,MEDIDAS!A:A,MEDIDAS!B:B,"0",0)*5))</f>
        <v>10.333333333333334</v>
      </c>
      <c r="M844" s="1" t="str">
        <f>IF(F844&gt;=SUM(L844,_xlfn.XLOOKUP(A844,'ESTOQUE SETEMBRO'!A:A,'ESTOQUE SETEMBRO'!F:F,,0))/2*1.2,"OVER",IF(F844&lt;=SUM(L844,_xlfn.XLOOKUP(A844,'ESTOQUE SETEMBRO'!A:A,'ESTOQUE SETEMBRO'!F:F,,0))/2*1.1,"IDEAL","OUT"))</f>
        <v>OVER</v>
      </c>
      <c r="N844" t="str">
        <f>IF('ESTOQUE SETEMBRO'!$E844&gt;=0,"setembro","sem abastecimento")</f>
        <v>setembro</v>
      </c>
      <c r="O844" s="15">
        <v>45536</v>
      </c>
    </row>
    <row r="845" spans="1:15">
      <c r="A845" s="5" t="s">
        <v>840</v>
      </c>
      <c r="B845" s="6" t="s">
        <v>1222</v>
      </c>
      <c r="C845" s="1">
        <f t="shared" si="26"/>
        <v>21.63</v>
      </c>
      <c r="D845" s="1">
        <v>15.400000000000002</v>
      </c>
      <c r="E845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845" s="1">
        <f t="shared" si="27"/>
        <v>92.40000000000002</v>
      </c>
      <c r="G845" s="1">
        <v>13.200000000000001</v>
      </c>
      <c r="H845">
        <v>12</v>
      </c>
      <c r="I845" t="s">
        <v>1136</v>
      </c>
      <c r="J845" s="1">
        <f>Tabela1[[#This Row],[ESTOQUE_INICIAL]]*Tabela1[[#This Row],[CUSTO_UNITARIO_M-1]]+Tabela1[[#This Row],[ABASTECIMENTO]]*Tabela1[[#This Row],[CUSTO_UNITARIO_M0]]</f>
        <v>1127.2800000000002</v>
      </c>
      <c r="K845" s="1">
        <f>_xlfn.XLOOKUP(A845,MEDIDAS!A:A,MEDIDAS!B:B,"0",0)*5</f>
        <v>2.3333333333333335</v>
      </c>
      <c r="L845" s="1">
        <f>SUM(K845,(_xlfn.XLOOKUP(A845,MEDIDAS!A:A,MEDIDAS!B:B,"0",0)*5))</f>
        <v>4.666666666666667</v>
      </c>
      <c r="M845" s="1" t="str">
        <f>IF(F845&gt;=SUM(L845,_xlfn.XLOOKUP(A845,'ESTOQUE SETEMBRO'!A:A,'ESTOQUE SETEMBRO'!F:F,,0))/2*1.2,"OVER",IF(F845&lt;=SUM(L845,_xlfn.XLOOKUP(A845,'ESTOQUE SETEMBRO'!A:A,'ESTOQUE SETEMBRO'!F:F,,0))/2*1.1,"IDEAL","OUT"))</f>
        <v>OVER</v>
      </c>
      <c r="N845" t="str">
        <f>IF('ESTOQUE SETEMBRO'!$E845&gt;=0,"setembro","sem abastecimento")</f>
        <v>setembro</v>
      </c>
      <c r="O845" s="15">
        <v>45536</v>
      </c>
    </row>
    <row r="846" spans="1:15">
      <c r="A846" s="5" t="s">
        <v>841</v>
      </c>
      <c r="B846" s="6" t="s">
        <v>1222</v>
      </c>
      <c r="C846" s="1">
        <f t="shared" si="26"/>
        <v>21.63</v>
      </c>
      <c r="D846" s="1">
        <v>15.400000000000002</v>
      </c>
      <c r="E846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846" s="1">
        <f t="shared" si="27"/>
        <v>92.40000000000002</v>
      </c>
      <c r="G846" s="1">
        <v>13.200000000000001</v>
      </c>
      <c r="H846">
        <v>12</v>
      </c>
      <c r="I846" t="s">
        <v>1136</v>
      </c>
      <c r="J846" s="1">
        <f>Tabela1[[#This Row],[ESTOQUE_INICIAL]]*Tabela1[[#This Row],[CUSTO_UNITARIO_M-1]]+Tabela1[[#This Row],[ABASTECIMENTO]]*Tabela1[[#This Row],[CUSTO_UNITARIO_M0]]</f>
        <v>1127.2800000000002</v>
      </c>
      <c r="K846" s="1">
        <f>_xlfn.XLOOKUP(A846,MEDIDAS!A:A,MEDIDAS!B:B,"0",0)*5</f>
        <v>2.3333333333333335</v>
      </c>
      <c r="L846" s="1">
        <f>SUM(K846,(_xlfn.XLOOKUP(A846,MEDIDAS!A:A,MEDIDAS!B:B,"0",0)*5))</f>
        <v>4.666666666666667</v>
      </c>
      <c r="M846" s="1" t="str">
        <f>IF(F846&gt;=SUM(L846,_xlfn.XLOOKUP(A846,'ESTOQUE SETEMBRO'!A:A,'ESTOQUE SETEMBRO'!F:F,,0))/2*1.2,"OVER",IF(F846&lt;=SUM(L846,_xlfn.XLOOKUP(A846,'ESTOQUE SETEMBRO'!A:A,'ESTOQUE SETEMBRO'!F:F,,0))/2*1.1,"IDEAL","OUT"))</f>
        <v>OVER</v>
      </c>
      <c r="N846" t="str">
        <f>IF('ESTOQUE SETEMBRO'!$E846&gt;=0,"setembro","sem abastecimento")</f>
        <v>setembro</v>
      </c>
      <c r="O846" s="15">
        <v>45536</v>
      </c>
    </row>
    <row r="847" spans="1:15">
      <c r="A847" s="5" t="s">
        <v>842</v>
      </c>
      <c r="B847" s="6" t="s">
        <v>1222</v>
      </c>
      <c r="C847" s="1">
        <f t="shared" si="26"/>
        <v>21.63</v>
      </c>
      <c r="D847" s="1">
        <v>17.600000000000001</v>
      </c>
      <c r="E847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847" s="1">
        <f t="shared" si="27"/>
        <v>105.6</v>
      </c>
      <c r="G847" s="1">
        <v>13.200000000000001</v>
      </c>
      <c r="H847">
        <v>12</v>
      </c>
      <c r="I847" t="s">
        <v>1136</v>
      </c>
      <c r="J847" s="1">
        <f>Tabela1[[#This Row],[ESTOQUE_INICIAL]]*Tabela1[[#This Row],[CUSTO_UNITARIO_M-1]]+Tabela1[[#This Row],[ABASTECIMENTO]]*Tabela1[[#This Row],[CUSTO_UNITARIO_M0]]</f>
        <v>1288.3200000000002</v>
      </c>
      <c r="K847" s="1">
        <f>_xlfn.XLOOKUP(A847,MEDIDAS!A:A,MEDIDAS!B:B,"0",0)*5</f>
        <v>2.6666666666666665</v>
      </c>
      <c r="L847" s="1">
        <f>SUM(K847,(_xlfn.XLOOKUP(A847,MEDIDAS!A:A,MEDIDAS!B:B,"0",0)*5))</f>
        <v>5.333333333333333</v>
      </c>
      <c r="M847" s="1" t="str">
        <f>IF(F847&gt;=SUM(L847,_xlfn.XLOOKUP(A847,'ESTOQUE SETEMBRO'!A:A,'ESTOQUE SETEMBRO'!F:F,,0))/2*1.2,"OVER",IF(F847&lt;=SUM(L847,_xlfn.XLOOKUP(A847,'ESTOQUE SETEMBRO'!A:A,'ESTOQUE SETEMBRO'!F:F,,0))/2*1.1,"IDEAL","OUT"))</f>
        <v>OVER</v>
      </c>
      <c r="N847" t="str">
        <f>IF('ESTOQUE SETEMBRO'!$E847&gt;=0,"setembro","sem abastecimento")</f>
        <v>setembro</v>
      </c>
      <c r="O847" s="15">
        <v>45536</v>
      </c>
    </row>
    <row r="848" spans="1:15">
      <c r="A848" s="5" t="s">
        <v>843</v>
      </c>
      <c r="B848" s="6" t="s">
        <v>1222</v>
      </c>
      <c r="C848" s="1">
        <f t="shared" si="26"/>
        <v>21.63</v>
      </c>
      <c r="D848" s="1">
        <v>40.700000000000003</v>
      </c>
      <c r="E848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848" s="1">
        <f t="shared" si="27"/>
        <v>244.2</v>
      </c>
      <c r="G848" s="1">
        <v>13.200000000000001</v>
      </c>
      <c r="H848">
        <v>12</v>
      </c>
      <c r="I848" t="s">
        <v>1136</v>
      </c>
      <c r="J848" s="1">
        <f>Tabela1[[#This Row],[ESTOQUE_INICIAL]]*Tabela1[[#This Row],[CUSTO_UNITARIO_M-1]]+Tabela1[[#This Row],[ABASTECIMENTO]]*Tabela1[[#This Row],[CUSTO_UNITARIO_M0]]</f>
        <v>2979.2400000000002</v>
      </c>
      <c r="K848" s="1">
        <f>_xlfn.XLOOKUP(A848,MEDIDAS!A:A,MEDIDAS!B:B,"0",0)*5</f>
        <v>6.166666666666667</v>
      </c>
      <c r="L848" s="1">
        <f>SUM(K848,(_xlfn.XLOOKUP(A848,MEDIDAS!A:A,MEDIDAS!B:B,"0",0)*5))</f>
        <v>12.333333333333334</v>
      </c>
      <c r="M848" s="1" t="str">
        <f>IF(F848&gt;=SUM(L848,_xlfn.XLOOKUP(A848,'ESTOQUE SETEMBRO'!A:A,'ESTOQUE SETEMBRO'!F:F,,0))/2*1.2,"OVER",IF(F848&lt;=SUM(L848,_xlfn.XLOOKUP(A848,'ESTOQUE SETEMBRO'!A:A,'ESTOQUE SETEMBRO'!F:F,,0))/2*1.1,"IDEAL","OUT"))</f>
        <v>OVER</v>
      </c>
      <c r="N848" t="str">
        <f>IF('ESTOQUE SETEMBRO'!$E848&gt;=0,"setembro","sem abastecimento")</f>
        <v>setembro</v>
      </c>
      <c r="O848" s="15">
        <v>45536</v>
      </c>
    </row>
    <row r="849" spans="1:15">
      <c r="A849" s="5" t="s">
        <v>933</v>
      </c>
      <c r="B849" s="6" t="s">
        <v>1222</v>
      </c>
      <c r="C849" s="1">
        <f t="shared" si="26"/>
        <v>21.63</v>
      </c>
      <c r="D849" s="1">
        <v>0</v>
      </c>
      <c r="E84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849" s="1">
        <f t="shared" si="27"/>
        <v>150</v>
      </c>
      <c r="G849" s="1">
        <v>13.200000000000001</v>
      </c>
      <c r="H849">
        <v>12</v>
      </c>
      <c r="I849" t="s">
        <v>1136</v>
      </c>
      <c r="J849" s="1">
        <f>Tabela1[[#This Row],[ESTOQUE_INICIAL]]*Tabela1[[#This Row],[CUSTO_UNITARIO_M-1]]+Tabela1[[#This Row],[ABASTECIMENTO]]*Tabela1[[#This Row],[CUSTO_UNITARIO_M0]]</f>
        <v>1800</v>
      </c>
      <c r="K849" s="1">
        <f>_xlfn.XLOOKUP(A849,MEDIDAS!A:A,MEDIDAS!B:B,"0",0)*5</f>
        <v>0</v>
      </c>
      <c r="L849" s="1">
        <f>SUM(K849,(_xlfn.XLOOKUP(A849,MEDIDAS!A:A,MEDIDAS!B:B,"0",0)*5))</f>
        <v>0</v>
      </c>
      <c r="M849" s="1" t="str">
        <f>IF(F849&gt;=SUM(L849,_xlfn.XLOOKUP(A849,'ESTOQUE SETEMBRO'!A:A,'ESTOQUE SETEMBRO'!F:F,,0))/2*1.2,"OVER",IF(F849&lt;=SUM(L849,_xlfn.XLOOKUP(A849,'ESTOQUE SETEMBRO'!A:A,'ESTOQUE SETEMBRO'!F:F,,0))/2*1.1,"IDEAL","OUT"))</f>
        <v>OVER</v>
      </c>
      <c r="N849" t="str">
        <f>IF('ESTOQUE SETEMBRO'!$E849&gt;=0,"setembro","sem abastecimento")</f>
        <v>setembro</v>
      </c>
      <c r="O849" s="15">
        <v>45536</v>
      </c>
    </row>
    <row r="850" spans="1:15">
      <c r="A850" s="5" t="s">
        <v>844</v>
      </c>
      <c r="B850" s="6" t="s">
        <v>1222</v>
      </c>
      <c r="C850" s="1">
        <f t="shared" si="26"/>
        <v>21.63</v>
      </c>
      <c r="D850" s="1">
        <v>46.2</v>
      </c>
      <c r="E850" s="1">
        <f>IF(Tabela1[[#This Row],[ESTOQUE_INICIAL]]&gt;=150,Tabela1[[#This Row],[ESTOQUE_INICIAL]]*0,IF(Tabela1[[#This Row],[ESTOQUE_INICIAL]]=0,SUM(Tabela1[[#This Row],[ESTOQUE_INICIAL]],150),Tabela1[[#This Row],[ESTOQUE_INICIAL]]*5))</f>
        <v>231</v>
      </c>
      <c r="F850" s="1">
        <f t="shared" si="27"/>
        <v>277.2</v>
      </c>
      <c r="G850" s="1">
        <v>13.200000000000001</v>
      </c>
      <c r="H850">
        <v>12</v>
      </c>
      <c r="I850" t="s">
        <v>1136</v>
      </c>
      <c r="J850" s="1">
        <f>Tabela1[[#This Row],[ESTOQUE_INICIAL]]*Tabela1[[#This Row],[CUSTO_UNITARIO_M-1]]+Tabela1[[#This Row],[ABASTECIMENTO]]*Tabela1[[#This Row],[CUSTO_UNITARIO_M0]]</f>
        <v>3381.84</v>
      </c>
      <c r="K850" s="1">
        <f>_xlfn.XLOOKUP(A850,MEDIDAS!A:A,MEDIDAS!B:B,"0",0)*5</f>
        <v>7</v>
      </c>
      <c r="L850" s="1">
        <f>SUM(K850,(_xlfn.XLOOKUP(A850,MEDIDAS!A:A,MEDIDAS!B:B,"0",0)*5))</f>
        <v>14</v>
      </c>
      <c r="M850" s="1" t="str">
        <f>IF(F850&gt;=SUM(L850,_xlfn.XLOOKUP(A850,'ESTOQUE SETEMBRO'!A:A,'ESTOQUE SETEMBRO'!F:F,,0))/2*1.2,"OVER",IF(F850&lt;=SUM(L850,_xlfn.XLOOKUP(A850,'ESTOQUE SETEMBRO'!A:A,'ESTOQUE SETEMBRO'!F:F,,0))/2*1.1,"IDEAL","OUT"))</f>
        <v>OVER</v>
      </c>
      <c r="N850" t="str">
        <f>IF('ESTOQUE SETEMBRO'!$E850&gt;=0,"setembro","sem abastecimento")</f>
        <v>setembro</v>
      </c>
      <c r="O850" s="15">
        <v>45536</v>
      </c>
    </row>
    <row r="851" spans="1:15">
      <c r="A851" s="5" t="s">
        <v>845</v>
      </c>
      <c r="B851" s="6" t="s">
        <v>1222</v>
      </c>
      <c r="C851" s="1">
        <f t="shared" si="26"/>
        <v>21.63</v>
      </c>
      <c r="D851" s="1">
        <v>25.3</v>
      </c>
      <c r="E851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851" s="1">
        <f t="shared" si="27"/>
        <v>151.80000000000001</v>
      </c>
      <c r="G851" s="1">
        <v>13.200000000000001</v>
      </c>
      <c r="H851">
        <v>12</v>
      </c>
      <c r="I851" t="s">
        <v>1136</v>
      </c>
      <c r="J851" s="1">
        <f>Tabela1[[#This Row],[ESTOQUE_INICIAL]]*Tabela1[[#This Row],[CUSTO_UNITARIO_M-1]]+Tabela1[[#This Row],[ABASTECIMENTO]]*Tabela1[[#This Row],[CUSTO_UNITARIO_M0]]</f>
        <v>1851.96</v>
      </c>
      <c r="K851" s="1">
        <f>_xlfn.XLOOKUP(A851,MEDIDAS!A:A,MEDIDAS!B:B,"0",0)*5</f>
        <v>3.8333333333333335</v>
      </c>
      <c r="L851" s="1">
        <f>SUM(K851,(_xlfn.XLOOKUP(A851,MEDIDAS!A:A,MEDIDAS!B:B,"0",0)*5))</f>
        <v>7.666666666666667</v>
      </c>
      <c r="M851" s="1" t="str">
        <f>IF(F851&gt;=SUM(L851,_xlfn.XLOOKUP(A851,'ESTOQUE SETEMBRO'!A:A,'ESTOQUE SETEMBRO'!F:F,,0))/2*1.2,"OVER",IF(F851&lt;=SUM(L851,_xlfn.XLOOKUP(A851,'ESTOQUE SETEMBRO'!A:A,'ESTOQUE SETEMBRO'!F:F,,0))/2*1.1,"IDEAL","OUT"))</f>
        <v>OVER</v>
      </c>
      <c r="N851" t="str">
        <f>IF('ESTOQUE SETEMBRO'!$E851&gt;=0,"setembro","sem abastecimento")</f>
        <v>setembro</v>
      </c>
      <c r="O851" s="15">
        <v>45536</v>
      </c>
    </row>
    <row r="852" spans="1:15">
      <c r="A852" s="5" t="s">
        <v>847</v>
      </c>
      <c r="B852" s="6" t="s">
        <v>1222</v>
      </c>
      <c r="C852" s="1">
        <f t="shared" si="26"/>
        <v>21.63</v>
      </c>
      <c r="D852" s="1">
        <v>22</v>
      </c>
      <c r="E852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852" s="1">
        <f t="shared" si="27"/>
        <v>132</v>
      </c>
      <c r="G852" s="1">
        <v>13.200000000000001</v>
      </c>
      <c r="H852">
        <v>12</v>
      </c>
      <c r="I852" t="s">
        <v>1136</v>
      </c>
      <c r="J852" s="1">
        <f>Tabela1[[#This Row],[ESTOQUE_INICIAL]]*Tabela1[[#This Row],[CUSTO_UNITARIO_M-1]]+Tabela1[[#This Row],[ABASTECIMENTO]]*Tabela1[[#This Row],[CUSTO_UNITARIO_M0]]</f>
        <v>1610.4</v>
      </c>
      <c r="K852" s="1">
        <f>_xlfn.XLOOKUP(A852,MEDIDAS!A:A,MEDIDAS!B:B,"0",0)*5</f>
        <v>3.333333333333333</v>
      </c>
      <c r="L852" s="1">
        <f>SUM(K852,(_xlfn.XLOOKUP(A852,MEDIDAS!A:A,MEDIDAS!B:B,"0",0)*5))</f>
        <v>6.6666666666666661</v>
      </c>
      <c r="M852" s="1" t="str">
        <f>IF(F852&gt;=SUM(L852,_xlfn.XLOOKUP(A852,'ESTOQUE SETEMBRO'!A:A,'ESTOQUE SETEMBRO'!F:F,,0))/2*1.2,"OVER",IF(F852&lt;=SUM(L852,_xlfn.XLOOKUP(A852,'ESTOQUE SETEMBRO'!A:A,'ESTOQUE SETEMBRO'!F:F,,0))/2*1.1,"IDEAL","OUT"))</f>
        <v>OVER</v>
      </c>
      <c r="N852" t="str">
        <f>IF('ESTOQUE SETEMBRO'!$E852&gt;=0,"setembro","sem abastecimento")</f>
        <v>setembro</v>
      </c>
      <c r="O852" s="15">
        <v>45536</v>
      </c>
    </row>
    <row r="853" spans="1:15">
      <c r="A853" s="5" t="s">
        <v>848</v>
      </c>
      <c r="B853" s="6" t="s">
        <v>1222</v>
      </c>
      <c r="C853" s="1">
        <f t="shared" si="26"/>
        <v>21.63</v>
      </c>
      <c r="D853" s="1">
        <v>29.700000000000003</v>
      </c>
      <c r="E853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853" s="1">
        <f t="shared" si="27"/>
        <v>178.2</v>
      </c>
      <c r="G853" s="1">
        <v>13.200000000000001</v>
      </c>
      <c r="H853">
        <v>12</v>
      </c>
      <c r="I853" t="s">
        <v>1136</v>
      </c>
      <c r="J853" s="1">
        <f>Tabela1[[#This Row],[ESTOQUE_INICIAL]]*Tabela1[[#This Row],[CUSTO_UNITARIO_M-1]]+Tabela1[[#This Row],[ABASTECIMENTO]]*Tabela1[[#This Row],[CUSTO_UNITARIO_M0]]</f>
        <v>2174.04</v>
      </c>
      <c r="K853" s="1">
        <f>_xlfn.XLOOKUP(A853,MEDIDAS!A:A,MEDIDAS!B:B,"0",0)*5</f>
        <v>4.5</v>
      </c>
      <c r="L853" s="1">
        <f>SUM(K853,(_xlfn.XLOOKUP(A853,MEDIDAS!A:A,MEDIDAS!B:B,"0",0)*5))</f>
        <v>9</v>
      </c>
      <c r="M853" s="1" t="str">
        <f>IF(F853&gt;=SUM(L853,_xlfn.XLOOKUP(A853,'ESTOQUE SETEMBRO'!A:A,'ESTOQUE SETEMBRO'!F:F,,0))/2*1.2,"OVER",IF(F853&lt;=SUM(L853,_xlfn.XLOOKUP(A853,'ESTOQUE SETEMBRO'!A:A,'ESTOQUE SETEMBRO'!F:F,,0))/2*1.1,"IDEAL","OUT"))</f>
        <v>OVER</v>
      </c>
      <c r="N853" t="str">
        <f>IF('ESTOQUE SETEMBRO'!$E853&gt;=0,"setembro","sem abastecimento")</f>
        <v>setembro</v>
      </c>
      <c r="O853" s="15">
        <v>45536</v>
      </c>
    </row>
    <row r="854" spans="1:15">
      <c r="A854" s="5" t="s">
        <v>849</v>
      </c>
      <c r="B854" s="6" t="s">
        <v>1223</v>
      </c>
      <c r="C854" s="1">
        <f t="shared" si="26"/>
        <v>21.63</v>
      </c>
      <c r="D854" s="1">
        <v>8.8000000000000007</v>
      </c>
      <c r="E854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854" s="1">
        <f t="shared" si="27"/>
        <v>52.8</v>
      </c>
      <c r="G854" s="1">
        <v>13.200000000000001</v>
      </c>
      <c r="H854">
        <v>12</v>
      </c>
      <c r="I854" t="s">
        <v>1136</v>
      </c>
      <c r="J854" s="1">
        <f>Tabela1[[#This Row],[ESTOQUE_INICIAL]]*Tabela1[[#This Row],[CUSTO_UNITARIO_M-1]]+Tabela1[[#This Row],[ABASTECIMENTO]]*Tabela1[[#This Row],[CUSTO_UNITARIO_M0]]</f>
        <v>644.16000000000008</v>
      </c>
      <c r="K854" s="1">
        <f>_xlfn.XLOOKUP(A854,MEDIDAS!A:A,MEDIDAS!B:B,"0",0)*5</f>
        <v>1.3333333333333333</v>
      </c>
      <c r="L854" s="1">
        <f>SUM(K854,(_xlfn.XLOOKUP(A854,MEDIDAS!A:A,MEDIDAS!B:B,"0",0)*5))</f>
        <v>2.6666666666666665</v>
      </c>
      <c r="M854" s="1" t="str">
        <f>IF(F854&gt;=SUM(L854,_xlfn.XLOOKUP(A854,'ESTOQUE SETEMBRO'!A:A,'ESTOQUE SETEMBRO'!F:F,,0))/2*1.2,"OVER",IF(F854&lt;=SUM(L854,_xlfn.XLOOKUP(A854,'ESTOQUE SETEMBRO'!A:A,'ESTOQUE SETEMBRO'!F:F,,0))/2*1.1,"IDEAL","OUT"))</f>
        <v>OVER</v>
      </c>
      <c r="N854" t="str">
        <f>IF('ESTOQUE SETEMBRO'!$E854&gt;=0,"setembro","sem abastecimento")</f>
        <v>setembro</v>
      </c>
      <c r="O854" s="15">
        <v>45536</v>
      </c>
    </row>
    <row r="855" spans="1:15">
      <c r="A855" s="5" t="s">
        <v>850</v>
      </c>
      <c r="B855" s="6" t="s">
        <v>1223</v>
      </c>
      <c r="C855" s="1">
        <f t="shared" si="26"/>
        <v>21.63</v>
      </c>
      <c r="D855" s="1">
        <v>31.900000000000002</v>
      </c>
      <c r="E855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855" s="1">
        <f t="shared" si="27"/>
        <v>191.4</v>
      </c>
      <c r="G855" s="1">
        <v>13.200000000000001</v>
      </c>
      <c r="H855">
        <v>12</v>
      </c>
      <c r="I855" t="s">
        <v>1136</v>
      </c>
      <c r="J855" s="1">
        <f>Tabela1[[#This Row],[ESTOQUE_INICIAL]]*Tabela1[[#This Row],[CUSTO_UNITARIO_M-1]]+Tabela1[[#This Row],[ABASTECIMENTO]]*Tabela1[[#This Row],[CUSTO_UNITARIO_M0]]</f>
        <v>2335.08</v>
      </c>
      <c r="K855" s="1">
        <f>_xlfn.XLOOKUP(A855,MEDIDAS!A:A,MEDIDAS!B:B,"0",0)*5</f>
        <v>4.833333333333333</v>
      </c>
      <c r="L855" s="1">
        <f>SUM(K855,(_xlfn.XLOOKUP(A855,MEDIDAS!A:A,MEDIDAS!B:B,"0",0)*5))</f>
        <v>9.6666666666666661</v>
      </c>
      <c r="M855" s="1" t="str">
        <f>IF(F855&gt;=SUM(L855,_xlfn.XLOOKUP(A855,'ESTOQUE SETEMBRO'!A:A,'ESTOQUE SETEMBRO'!F:F,,0))/2*1.2,"OVER",IF(F855&lt;=SUM(L855,_xlfn.XLOOKUP(A855,'ESTOQUE SETEMBRO'!A:A,'ESTOQUE SETEMBRO'!F:F,,0))/2*1.1,"IDEAL","OUT"))</f>
        <v>OVER</v>
      </c>
      <c r="N855" t="str">
        <f>IF('ESTOQUE SETEMBRO'!$E855&gt;=0,"setembro","sem abastecimento")</f>
        <v>setembro</v>
      </c>
      <c r="O855" s="15">
        <v>45536</v>
      </c>
    </row>
    <row r="856" spans="1:15">
      <c r="A856" s="5" t="s">
        <v>851</v>
      </c>
      <c r="B856" s="6" t="s">
        <v>1223</v>
      </c>
      <c r="C856" s="1">
        <f t="shared" si="26"/>
        <v>21.63</v>
      </c>
      <c r="D856" s="1">
        <v>24.200000000000003</v>
      </c>
      <c r="E856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856" s="1">
        <f t="shared" si="27"/>
        <v>145.20000000000002</v>
      </c>
      <c r="G856" s="1">
        <v>13.200000000000001</v>
      </c>
      <c r="H856">
        <v>12</v>
      </c>
      <c r="I856" t="s">
        <v>1136</v>
      </c>
      <c r="J856" s="1">
        <f>Tabela1[[#This Row],[ESTOQUE_INICIAL]]*Tabela1[[#This Row],[CUSTO_UNITARIO_M-1]]+Tabela1[[#This Row],[ABASTECIMENTO]]*Tabela1[[#This Row],[CUSTO_UNITARIO_M0]]</f>
        <v>1771.4400000000003</v>
      </c>
      <c r="K856" s="1">
        <f>_xlfn.XLOOKUP(A856,MEDIDAS!A:A,MEDIDAS!B:B,"0",0)*5</f>
        <v>3.6666666666666665</v>
      </c>
      <c r="L856" s="1">
        <f>SUM(K856,(_xlfn.XLOOKUP(A856,MEDIDAS!A:A,MEDIDAS!B:B,"0",0)*5))</f>
        <v>7.333333333333333</v>
      </c>
      <c r="M856" s="1" t="str">
        <f>IF(F856&gt;=SUM(L856,_xlfn.XLOOKUP(A856,'ESTOQUE SETEMBRO'!A:A,'ESTOQUE SETEMBRO'!F:F,,0))/2*1.2,"OVER",IF(F856&lt;=SUM(L856,_xlfn.XLOOKUP(A856,'ESTOQUE SETEMBRO'!A:A,'ESTOQUE SETEMBRO'!F:F,,0))/2*1.1,"IDEAL","OUT"))</f>
        <v>OVER</v>
      </c>
      <c r="N856" t="str">
        <f>IF('ESTOQUE SETEMBRO'!$E856&gt;=0,"setembro","sem abastecimento")</f>
        <v>setembro</v>
      </c>
      <c r="O856" s="15">
        <v>45536</v>
      </c>
    </row>
    <row r="857" spans="1:15">
      <c r="A857" s="5" t="s">
        <v>852</v>
      </c>
      <c r="B857" s="6" t="s">
        <v>1223</v>
      </c>
      <c r="C857" s="1">
        <f t="shared" si="26"/>
        <v>21.63</v>
      </c>
      <c r="D857" s="1">
        <v>9.9</v>
      </c>
      <c r="E857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857" s="1">
        <f t="shared" si="27"/>
        <v>59.4</v>
      </c>
      <c r="G857" s="1">
        <v>13.200000000000001</v>
      </c>
      <c r="H857">
        <v>12</v>
      </c>
      <c r="I857" t="s">
        <v>1136</v>
      </c>
      <c r="J857" s="1">
        <f>Tabela1[[#This Row],[ESTOQUE_INICIAL]]*Tabela1[[#This Row],[CUSTO_UNITARIO_M-1]]+Tabela1[[#This Row],[ABASTECIMENTO]]*Tabela1[[#This Row],[CUSTO_UNITARIO_M0]]</f>
        <v>724.68000000000006</v>
      </c>
      <c r="K857" s="1">
        <f>_xlfn.XLOOKUP(A857,MEDIDAS!A:A,MEDIDAS!B:B,"0",0)*5</f>
        <v>1.5</v>
      </c>
      <c r="L857" s="1">
        <f>SUM(K857,(_xlfn.XLOOKUP(A857,MEDIDAS!A:A,MEDIDAS!B:B,"0",0)*5))</f>
        <v>3</v>
      </c>
      <c r="M857" s="1" t="str">
        <f>IF(F857&gt;=SUM(L857,_xlfn.XLOOKUP(A857,'ESTOQUE SETEMBRO'!A:A,'ESTOQUE SETEMBRO'!F:F,,0))/2*1.2,"OVER",IF(F857&lt;=SUM(L857,_xlfn.XLOOKUP(A857,'ESTOQUE SETEMBRO'!A:A,'ESTOQUE SETEMBRO'!F:F,,0))/2*1.1,"IDEAL","OUT"))</f>
        <v>OVER</v>
      </c>
      <c r="N857" t="str">
        <f>IF('ESTOQUE SETEMBRO'!$E857&gt;=0,"setembro","sem abastecimento")</f>
        <v>setembro</v>
      </c>
      <c r="O857" s="15">
        <v>45536</v>
      </c>
    </row>
    <row r="858" spans="1:15">
      <c r="A858" s="5" t="s">
        <v>853</v>
      </c>
      <c r="B858" s="6" t="s">
        <v>1223</v>
      </c>
      <c r="C858" s="1">
        <f t="shared" si="26"/>
        <v>21.63</v>
      </c>
      <c r="D858" s="1">
        <v>14.3</v>
      </c>
      <c r="E858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858" s="1">
        <f t="shared" si="27"/>
        <v>85.8</v>
      </c>
      <c r="G858" s="1">
        <v>13.200000000000001</v>
      </c>
      <c r="H858">
        <v>12</v>
      </c>
      <c r="I858" t="s">
        <v>1136</v>
      </c>
      <c r="J858" s="1">
        <f>Tabela1[[#This Row],[ESTOQUE_INICIAL]]*Tabela1[[#This Row],[CUSTO_UNITARIO_M-1]]+Tabela1[[#This Row],[ABASTECIMENTO]]*Tabela1[[#This Row],[CUSTO_UNITARIO_M0]]</f>
        <v>1046.76</v>
      </c>
      <c r="K858" s="1">
        <f>_xlfn.XLOOKUP(A858,MEDIDAS!A:A,MEDIDAS!B:B,"0",0)*5</f>
        <v>2.166666666666667</v>
      </c>
      <c r="L858" s="1">
        <f>SUM(K858,(_xlfn.XLOOKUP(A858,MEDIDAS!A:A,MEDIDAS!B:B,"0",0)*5))</f>
        <v>4.3333333333333339</v>
      </c>
      <c r="M858" s="1" t="str">
        <f>IF(F858&gt;=SUM(L858,_xlfn.XLOOKUP(A858,'ESTOQUE SETEMBRO'!A:A,'ESTOQUE SETEMBRO'!F:F,,0))/2*1.2,"OVER",IF(F858&lt;=SUM(L858,_xlfn.XLOOKUP(A858,'ESTOQUE SETEMBRO'!A:A,'ESTOQUE SETEMBRO'!F:F,,0))/2*1.1,"IDEAL","OUT"))</f>
        <v>OVER</v>
      </c>
      <c r="N858" t="str">
        <f>IF('ESTOQUE SETEMBRO'!$E858&gt;=0,"setembro","sem abastecimento")</f>
        <v>setembro</v>
      </c>
      <c r="O858" s="15">
        <v>45536</v>
      </c>
    </row>
    <row r="859" spans="1:15">
      <c r="A859" s="5" t="s">
        <v>944</v>
      </c>
      <c r="B859" s="6" t="s">
        <v>1223</v>
      </c>
      <c r="C859" s="1">
        <f t="shared" si="26"/>
        <v>21.63</v>
      </c>
      <c r="D859" s="1">
        <v>0</v>
      </c>
      <c r="E85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859" s="1">
        <f t="shared" si="27"/>
        <v>150</v>
      </c>
      <c r="G859" s="1">
        <v>13.200000000000001</v>
      </c>
      <c r="H859">
        <v>12</v>
      </c>
      <c r="I859" t="s">
        <v>1136</v>
      </c>
      <c r="J859" s="1">
        <f>Tabela1[[#This Row],[ESTOQUE_INICIAL]]*Tabela1[[#This Row],[CUSTO_UNITARIO_M-1]]+Tabela1[[#This Row],[ABASTECIMENTO]]*Tabela1[[#This Row],[CUSTO_UNITARIO_M0]]</f>
        <v>1800</v>
      </c>
      <c r="K859" s="1">
        <f>_xlfn.XLOOKUP(A859,MEDIDAS!A:A,MEDIDAS!B:B,"0",0)*5</f>
        <v>0</v>
      </c>
      <c r="L859" s="1">
        <f>SUM(K859,(_xlfn.XLOOKUP(A859,MEDIDAS!A:A,MEDIDAS!B:B,"0",0)*5))</f>
        <v>0</v>
      </c>
      <c r="M859" s="1" t="str">
        <f>IF(F859&gt;=SUM(L859,_xlfn.XLOOKUP(A859,'ESTOQUE SETEMBRO'!A:A,'ESTOQUE SETEMBRO'!F:F,,0))/2*1.2,"OVER",IF(F859&lt;=SUM(L859,_xlfn.XLOOKUP(A859,'ESTOQUE SETEMBRO'!A:A,'ESTOQUE SETEMBRO'!F:F,,0))/2*1.1,"IDEAL","OUT"))</f>
        <v>OVER</v>
      </c>
      <c r="N859" t="str">
        <f>IF('ESTOQUE SETEMBRO'!$E859&gt;=0,"setembro","sem abastecimento")</f>
        <v>setembro</v>
      </c>
      <c r="O859" s="15">
        <v>45536</v>
      </c>
    </row>
    <row r="860" spans="1:15">
      <c r="A860" s="5" t="s">
        <v>854</v>
      </c>
      <c r="B860" s="6" t="s">
        <v>1223</v>
      </c>
      <c r="C860" s="1">
        <f t="shared" si="26"/>
        <v>21.63</v>
      </c>
      <c r="D860" s="1">
        <v>14.3</v>
      </c>
      <c r="E860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860" s="1">
        <f t="shared" si="27"/>
        <v>85.8</v>
      </c>
      <c r="G860" s="1">
        <v>13.200000000000001</v>
      </c>
      <c r="H860">
        <v>12</v>
      </c>
      <c r="I860" t="s">
        <v>1136</v>
      </c>
      <c r="J860" s="1">
        <f>Tabela1[[#This Row],[ESTOQUE_INICIAL]]*Tabela1[[#This Row],[CUSTO_UNITARIO_M-1]]+Tabela1[[#This Row],[ABASTECIMENTO]]*Tabela1[[#This Row],[CUSTO_UNITARIO_M0]]</f>
        <v>1046.76</v>
      </c>
      <c r="K860" s="1">
        <f>_xlfn.XLOOKUP(A860,MEDIDAS!A:A,MEDIDAS!B:B,"0",0)*5</f>
        <v>2.166666666666667</v>
      </c>
      <c r="L860" s="1">
        <f>SUM(K860,(_xlfn.XLOOKUP(A860,MEDIDAS!A:A,MEDIDAS!B:B,"0",0)*5))</f>
        <v>4.3333333333333339</v>
      </c>
      <c r="M860" s="1" t="str">
        <f>IF(F860&gt;=SUM(L860,_xlfn.XLOOKUP(A860,'ESTOQUE SETEMBRO'!A:A,'ESTOQUE SETEMBRO'!F:F,,0))/2*1.2,"OVER",IF(F860&lt;=SUM(L860,_xlfn.XLOOKUP(A860,'ESTOQUE SETEMBRO'!A:A,'ESTOQUE SETEMBRO'!F:F,,0))/2*1.1,"IDEAL","OUT"))</f>
        <v>OVER</v>
      </c>
      <c r="N860" t="str">
        <f>IF('ESTOQUE SETEMBRO'!$E860&gt;=0,"setembro","sem abastecimento")</f>
        <v>setembro</v>
      </c>
      <c r="O860" s="15">
        <v>45536</v>
      </c>
    </row>
    <row r="861" spans="1:15">
      <c r="A861" s="5" t="s">
        <v>855</v>
      </c>
      <c r="B861" s="6" t="s">
        <v>1223</v>
      </c>
      <c r="C861" s="1">
        <f t="shared" si="26"/>
        <v>21.63</v>
      </c>
      <c r="D861" s="1">
        <v>17.600000000000001</v>
      </c>
      <c r="E861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861" s="1">
        <f t="shared" si="27"/>
        <v>105.6</v>
      </c>
      <c r="G861" s="1">
        <v>13.200000000000001</v>
      </c>
      <c r="H861">
        <v>12</v>
      </c>
      <c r="I861" t="s">
        <v>1136</v>
      </c>
      <c r="J861" s="1">
        <f>Tabela1[[#This Row],[ESTOQUE_INICIAL]]*Tabela1[[#This Row],[CUSTO_UNITARIO_M-1]]+Tabela1[[#This Row],[ABASTECIMENTO]]*Tabela1[[#This Row],[CUSTO_UNITARIO_M0]]</f>
        <v>1288.3200000000002</v>
      </c>
      <c r="K861" s="1">
        <f>_xlfn.XLOOKUP(A861,MEDIDAS!A:A,MEDIDAS!B:B,"0",0)*5</f>
        <v>2.6666666666666665</v>
      </c>
      <c r="L861" s="1">
        <f>SUM(K861,(_xlfn.XLOOKUP(A861,MEDIDAS!A:A,MEDIDAS!B:B,"0",0)*5))</f>
        <v>5.333333333333333</v>
      </c>
      <c r="M861" s="1" t="str">
        <f>IF(F861&gt;=SUM(L861,_xlfn.XLOOKUP(A861,'ESTOQUE SETEMBRO'!A:A,'ESTOQUE SETEMBRO'!F:F,,0))/2*1.2,"OVER",IF(F861&lt;=SUM(L861,_xlfn.XLOOKUP(A861,'ESTOQUE SETEMBRO'!A:A,'ESTOQUE SETEMBRO'!F:F,,0))/2*1.1,"IDEAL","OUT"))</f>
        <v>OVER</v>
      </c>
      <c r="N861" t="str">
        <f>IF('ESTOQUE SETEMBRO'!$E861&gt;=0,"setembro","sem abastecimento")</f>
        <v>setembro</v>
      </c>
      <c r="O861" s="15">
        <v>45536</v>
      </c>
    </row>
    <row r="862" spans="1:15">
      <c r="A862" s="5" t="s">
        <v>857</v>
      </c>
      <c r="B862" s="6" t="s">
        <v>1223</v>
      </c>
      <c r="C862" s="1">
        <f t="shared" si="26"/>
        <v>21.63</v>
      </c>
      <c r="D862" s="1">
        <v>30.800000000000004</v>
      </c>
      <c r="E862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862" s="1">
        <f t="shared" si="27"/>
        <v>184.80000000000004</v>
      </c>
      <c r="G862" s="1">
        <v>13.200000000000001</v>
      </c>
      <c r="H862">
        <v>12</v>
      </c>
      <c r="I862" t="s">
        <v>1136</v>
      </c>
      <c r="J862" s="1">
        <f>Tabela1[[#This Row],[ESTOQUE_INICIAL]]*Tabela1[[#This Row],[CUSTO_UNITARIO_M-1]]+Tabela1[[#This Row],[ABASTECIMENTO]]*Tabela1[[#This Row],[CUSTO_UNITARIO_M0]]</f>
        <v>2254.5600000000004</v>
      </c>
      <c r="K862" s="1">
        <f>_xlfn.XLOOKUP(A862,MEDIDAS!A:A,MEDIDAS!B:B,"0",0)*5</f>
        <v>4.666666666666667</v>
      </c>
      <c r="L862" s="1">
        <f>SUM(K862,(_xlfn.XLOOKUP(A862,MEDIDAS!A:A,MEDIDAS!B:B,"0",0)*5))</f>
        <v>9.3333333333333339</v>
      </c>
      <c r="M862" s="1" t="str">
        <f>IF(F862&gt;=SUM(L862,_xlfn.XLOOKUP(A862,'ESTOQUE SETEMBRO'!A:A,'ESTOQUE SETEMBRO'!F:F,,0))/2*1.2,"OVER",IF(F862&lt;=SUM(L862,_xlfn.XLOOKUP(A862,'ESTOQUE SETEMBRO'!A:A,'ESTOQUE SETEMBRO'!F:F,,0))/2*1.1,"IDEAL","OUT"))</f>
        <v>OVER</v>
      </c>
      <c r="N862" t="str">
        <f>IF('ESTOQUE SETEMBRO'!$E862&gt;=0,"setembro","sem abastecimento")</f>
        <v>setembro</v>
      </c>
      <c r="O862" s="15">
        <v>45536</v>
      </c>
    </row>
    <row r="863" spans="1:15">
      <c r="A863" s="5" t="s">
        <v>858</v>
      </c>
      <c r="B863" s="6" t="s">
        <v>1223</v>
      </c>
      <c r="C863" s="1">
        <f t="shared" si="26"/>
        <v>21.63</v>
      </c>
      <c r="D863" s="1">
        <v>20.900000000000002</v>
      </c>
      <c r="E863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863" s="1">
        <f t="shared" si="27"/>
        <v>125.40000000000002</v>
      </c>
      <c r="G863" s="1">
        <v>13.200000000000001</v>
      </c>
      <c r="H863">
        <v>12</v>
      </c>
      <c r="I863" t="s">
        <v>1136</v>
      </c>
      <c r="J863" s="1">
        <f>Tabela1[[#This Row],[ESTOQUE_INICIAL]]*Tabela1[[#This Row],[CUSTO_UNITARIO_M-1]]+Tabela1[[#This Row],[ABASTECIMENTO]]*Tabela1[[#This Row],[CUSTO_UNITARIO_M0]]</f>
        <v>1529.8800000000003</v>
      </c>
      <c r="K863" s="1">
        <f>_xlfn.XLOOKUP(A863,MEDIDAS!A:A,MEDIDAS!B:B,"0",0)*5</f>
        <v>3.1666666666666665</v>
      </c>
      <c r="L863" s="1">
        <f>SUM(K863,(_xlfn.XLOOKUP(A863,MEDIDAS!A:A,MEDIDAS!B:B,"0",0)*5))</f>
        <v>6.333333333333333</v>
      </c>
      <c r="M863" s="1" t="str">
        <f>IF(F863&gt;=SUM(L863,_xlfn.XLOOKUP(A863,'ESTOQUE SETEMBRO'!A:A,'ESTOQUE SETEMBRO'!F:F,,0))/2*1.2,"OVER",IF(F863&lt;=SUM(L863,_xlfn.XLOOKUP(A863,'ESTOQUE SETEMBRO'!A:A,'ESTOQUE SETEMBRO'!F:F,,0))/2*1.1,"IDEAL","OUT"))</f>
        <v>OVER</v>
      </c>
      <c r="N863" t="str">
        <f>IF('ESTOQUE SETEMBRO'!$E863&gt;=0,"setembro","sem abastecimento")</f>
        <v>setembro</v>
      </c>
      <c r="O863" s="15">
        <v>45536</v>
      </c>
    </row>
    <row r="864" spans="1:15">
      <c r="A864" s="5" t="s">
        <v>859</v>
      </c>
      <c r="B864" s="6" t="s">
        <v>1224</v>
      </c>
      <c r="C864" s="1">
        <f t="shared" si="26"/>
        <v>21.63</v>
      </c>
      <c r="D864" s="1">
        <v>38.5</v>
      </c>
      <c r="E864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864" s="1">
        <f t="shared" si="27"/>
        <v>231</v>
      </c>
      <c r="G864" s="1">
        <v>11</v>
      </c>
      <c r="H864">
        <v>10</v>
      </c>
      <c r="I864" t="s">
        <v>1134</v>
      </c>
      <c r="J864" s="1">
        <f>Tabela1[[#This Row],[ESTOQUE_INICIAL]]*Tabela1[[#This Row],[CUSTO_UNITARIO_M-1]]+Tabela1[[#This Row],[ABASTECIMENTO]]*Tabela1[[#This Row],[CUSTO_UNITARIO_M0]]</f>
        <v>2348.5</v>
      </c>
      <c r="K864" s="1">
        <f>_xlfn.XLOOKUP(A864,MEDIDAS!A:A,MEDIDAS!B:B,"0",0)*5</f>
        <v>5.8333333333333339</v>
      </c>
      <c r="L864" s="1">
        <f>SUM(K864,(_xlfn.XLOOKUP(A864,MEDIDAS!A:A,MEDIDAS!B:B,"0",0)*5))</f>
        <v>11.666666666666668</v>
      </c>
      <c r="M864" s="1" t="str">
        <f>IF(F864&gt;=SUM(L864,_xlfn.XLOOKUP(A864,'ESTOQUE SETEMBRO'!A:A,'ESTOQUE SETEMBRO'!F:F,,0))/2*1.2,"OVER",IF(F864&lt;=SUM(L864,_xlfn.XLOOKUP(A864,'ESTOQUE SETEMBRO'!A:A,'ESTOQUE SETEMBRO'!F:F,,0))/2*1.1,"IDEAL","OUT"))</f>
        <v>OVER</v>
      </c>
      <c r="N864" t="str">
        <f>IF('ESTOQUE SETEMBRO'!$E864&gt;=0,"setembro","sem abastecimento")</f>
        <v>setembro</v>
      </c>
      <c r="O864" s="15">
        <v>45536</v>
      </c>
    </row>
    <row r="865" spans="1:15">
      <c r="A865" s="5" t="s">
        <v>860</v>
      </c>
      <c r="B865" s="6" t="s">
        <v>1224</v>
      </c>
      <c r="C865" s="1">
        <f t="shared" si="26"/>
        <v>21.63</v>
      </c>
      <c r="D865" s="1">
        <v>38.5</v>
      </c>
      <c r="E865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865" s="1">
        <f t="shared" si="27"/>
        <v>231</v>
      </c>
      <c r="G865" s="1">
        <v>11</v>
      </c>
      <c r="H865">
        <v>10</v>
      </c>
      <c r="I865" t="s">
        <v>1134</v>
      </c>
      <c r="J865" s="1">
        <f>Tabela1[[#This Row],[ESTOQUE_INICIAL]]*Tabela1[[#This Row],[CUSTO_UNITARIO_M-1]]+Tabela1[[#This Row],[ABASTECIMENTO]]*Tabela1[[#This Row],[CUSTO_UNITARIO_M0]]</f>
        <v>2348.5</v>
      </c>
      <c r="K865" s="1">
        <f>_xlfn.XLOOKUP(A865,MEDIDAS!A:A,MEDIDAS!B:B,"0",0)*5</f>
        <v>5.8333333333333339</v>
      </c>
      <c r="L865" s="1">
        <f>SUM(K865,(_xlfn.XLOOKUP(A865,MEDIDAS!A:A,MEDIDAS!B:B,"0",0)*5))</f>
        <v>11.666666666666668</v>
      </c>
      <c r="M865" s="1" t="str">
        <f>IF(F865&gt;=SUM(L865,_xlfn.XLOOKUP(A865,'ESTOQUE SETEMBRO'!A:A,'ESTOQUE SETEMBRO'!F:F,,0))/2*1.2,"OVER",IF(F865&lt;=SUM(L865,_xlfn.XLOOKUP(A865,'ESTOQUE SETEMBRO'!A:A,'ESTOQUE SETEMBRO'!F:F,,0))/2*1.1,"IDEAL","OUT"))</f>
        <v>OVER</v>
      </c>
      <c r="N865" t="str">
        <f>IF('ESTOQUE SETEMBRO'!$E865&gt;=0,"setembro","sem abastecimento")</f>
        <v>setembro</v>
      </c>
      <c r="O865" s="15">
        <v>45536</v>
      </c>
    </row>
    <row r="866" spans="1:15">
      <c r="A866" s="5" t="s">
        <v>861</v>
      </c>
      <c r="B866" s="6" t="s">
        <v>1224</v>
      </c>
      <c r="C866" s="1">
        <f t="shared" si="26"/>
        <v>21.63</v>
      </c>
      <c r="D866" s="1">
        <v>27.500000000000004</v>
      </c>
      <c r="E866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866" s="1">
        <f t="shared" si="27"/>
        <v>165.00000000000003</v>
      </c>
      <c r="G866" s="1">
        <v>11</v>
      </c>
      <c r="H866">
        <v>10</v>
      </c>
      <c r="I866" t="s">
        <v>1134</v>
      </c>
      <c r="J866" s="1">
        <f>Tabela1[[#This Row],[ESTOQUE_INICIAL]]*Tabela1[[#This Row],[CUSTO_UNITARIO_M-1]]+Tabela1[[#This Row],[ABASTECIMENTO]]*Tabela1[[#This Row],[CUSTO_UNITARIO_M0]]</f>
        <v>1677.5000000000002</v>
      </c>
      <c r="K866" s="1">
        <f>_xlfn.XLOOKUP(A866,MEDIDAS!A:A,MEDIDAS!B:B,"0",0)*5</f>
        <v>4.166666666666667</v>
      </c>
      <c r="L866" s="1">
        <f>SUM(K866,(_xlfn.XLOOKUP(A866,MEDIDAS!A:A,MEDIDAS!B:B,"0",0)*5))</f>
        <v>8.3333333333333339</v>
      </c>
      <c r="M866" s="1" t="str">
        <f>IF(F866&gt;=SUM(L866,_xlfn.XLOOKUP(A866,'ESTOQUE SETEMBRO'!A:A,'ESTOQUE SETEMBRO'!F:F,,0))/2*1.2,"OVER",IF(F866&lt;=SUM(L866,_xlfn.XLOOKUP(A866,'ESTOQUE SETEMBRO'!A:A,'ESTOQUE SETEMBRO'!F:F,,0))/2*1.1,"IDEAL","OUT"))</f>
        <v>OVER</v>
      </c>
      <c r="N866" t="str">
        <f>IF('ESTOQUE SETEMBRO'!$E866&gt;=0,"setembro","sem abastecimento")</f>
        <v>setembro</v>
      </c>
      <c r="O866" s="15">
        <v>45536</v>
      </c>
    </row>
    <row r="867" spans="1:15">
      <c r="A867" s="5" t="s">
        <v>862</v>
      </c>
      <c r="B867" s="6" t="s">
        <v>1224</v>
      </c>
      <c r="C867" s="1">
        <f t="shared" si="26"/>
        <v>21.63</v>
      </c>
      <c r="D867" s="1">
        <v>24.200000000000003</v>
      </c>
      <c r="E867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867" s="1">
        <f t="shared" si="27"/>
        <v>145.20000000000002</v>
      </c>
      <c r="G867" s="1">
        <v>11</v>
      </c>
      <c r="H867">
        <v>10</v>
      </c>
      <c r="I867" t="s">
        <v>1134</v>
      </c>
      <c r="J867" s="1">
        <f>Tabela1[[#This Row],[ESTOQUE_INICIAL]]*Tabela1[[#This Row],[CUSTO_UNITARIO_M-1]]+Tabela1[[#This Row],[ABASTECIMENTO]]*Tabela1[[#This Row],[CUSTO_UNITARIO_M0]]</f>
        <v>1476.2000000000003</v>
      </c>
      <c r="K867" s="1">
        <f>_xlfn.XLOOKUP(A867,MEDIDAS!A:A,MEDIDAS!B:B,"0",0)*5</f>
        <v>3.6666666666666665</v>
      </c>
      <c r="L867" s="1">
        <f>SUM(K867,(_xlfn.XLOOKUP(A867,MEDIDAS!A:A,MEDIDAS!B:B,"0",0)*5))</f>
        <v>7.333333333333333</v>
      </c>
      <c r="M867" s="1" t="str">
        <f>IF(F867&gt;=SUM(L867,_xlfn.XLOOKUP(A867,'ESTOQUE SETEMBRO'!A:A,'ESTOQUE SETEMBRO'!F:F,,0))/2*1.2,"OVER",IF(F867&lt;=SUM(L867,_xlfn.XLOOKUP(A867,'ESTOQUE SETEMBRO'!A:A,'ESTOQUE SETEMBRO'!F:F,,0))/2*1.1,"IDEAL","OUT"))</f>
        <v>OVER</v>
      </c>
      <c r="N867" t="str">
        <f>IF('ESTOQUE SETEMBRO'!$E867&gt;=0,"setembro","sem abastecimento")</f>
        <v>setembro</v>
      </c>
      <c r="O867" s="15">
        <v>45536</v>
      </c>
    </row>
    <row r="868" spans="1:15">
      <c r="A868" s="5" t="s">
        <v>863</v>
      </c>
      <c r="B868" s="6" t="s">
        <v>1224</v>
      </c>
      <c r="C868" s="1">
        <f t="shared" si="26"/>
        <v>21.63</v>
      </c>
      <c r="D868" s="1">
        <v>26.400000000000002</v>
      </c>
      <c r="E868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868" s="1">
        <f t="shared" si="27"/>
        <v>158.4</v>
      </c>
      <c r="G868" s="1">
        <v>11</v>
      </c>
      <c r="H868">
        <v>10</v>
      </c>
      <c r="I868" t="s">
        <v>1134</v>
      </c>
      <c r="J868" s="1">
        <f>Tabela1[[#This Row],[ESTOQUE_INICIAL]]*Tabela1[[#This Row],[CUSTO_UNITARIO_M-1]]+Tabela1[[#This Row],[ABASTECIMENTO]]*Tabela1[[#This Row],[CUSTO_UNITARIO_M0]]</f>
        <v>1610.4</v>
      </c>
      <c r="K868" s="1">
        <f>_xlfn.XLOOKUP(A868,MEDIDAS!A:A,MEDIDAS!B:B,"0",0)*5</f>
        <v>4</v>
      </c>
      <c r="L868" s="1">
        <f>SUM(K868,(_xlfn.XLOOKUP(A868,MEDIDAS!A:A,MEDIDAS!B:B,"0",0)*5))</f>
        <v>8</v>
      </c>
      <c r="M868" s="1" t="str">
        <f>IF(F868&gt;=SUM(L868,_xlfn.XLOOKUP(A868,'ESTOQUE SETEMBRO'!A:A,'ESTOQUE SETEMBRO'!F:F,,0))/2*1.2,"OVER",IF(F868&lt;=SUM(L868,_xlfn.XLOOKUP(A868,'ESTOQUE SETEMBRO'!A:A,'ESTOQUE SETEMBRO'!F:F,,0))/2*1.1,"IDEAL","OUT"))</f>
        <v>OVER</v>
      </c>
      <c r="N868" t="str">
        <f>IF('ESTOQUE SETEMBRO'!$E868&gt;=0,"setembro","sem abastecimento")</f>
        <v>setembro</v>
      </c>
      <c r="O868" s="15">
        <v>45536</v>
      </c>
    </row>
    <row r="869" spans="1:15">
      <c r="A869" s="5" t="s">
        <v>955</v>
      </c>
      <c r="B869" s="6" t="s">
        <v>1224</v>
      </c>
      <c r="C869" s="1">
        <f t="shared" si="26"/>
        <v>21.63</v>
      </c>
      <c r="D869" s="1">
        <v>0</v>
      </c>
      <c r="E86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869" s="1">
        <f t="shared" si="27"/>
        <v>150</v>
      </c>
      <c r="G869" s="1">
        <v>11</v>
      </c>
      <c r="H869">
        <v>10</v>
      </c>
      <c r="I869" t="s">
        <v>1134</v>
      </c>
      <c r="J869" s="1">
        <f>Tabela1[[#This Row],[ESTOQUE_INICIAL]]*Tabela1[[#This Row],[CUSTO_UNITARIO_M-1]]+Tabela1[[#This Row],[ABASTECIMENTO]]*Tabela1[[#This Row],[CUSTO_UNITARIO_M0]]</f>
        <v>1500</v>
      </c>
      <c r="K869" s="1">
        <f>_xlfn.XLOOKUP(A869,MEDIDAS!A:A,MEDIDAS!B:B,"0",0)*5</f>
        <v>0</v>
      </c>
      <c r="L869" s="1">
        <f>SUM(K869,(_xlfn.XLOOKUP(A869,MEDIDAS!A:A,MEDIDAS!B:B,"0",0)*5))</f>
        <v>0</v>
      </c>
      <c r="M869" s="1" t="str">
        <f>IF(F869&gt;=SUM(L869,_xlfn.XLOOKUP(A869,'ESTOQUE SETEMBRO'!A:A,'ESTOQUE SETEMBRO'!F:F,,0))/2*1.2,"OVER",IF(F869&lt;=SUM(L869,_xlfn.XLOOKUP(A869,'ESTOQUE SETEMBRO'!A:A,'ESTOQUE SETEMBRO'!F:F,,0))/2*1.1,"IDEAL","OUT"))</f>
        <v>OVER</v>
      </c>
      <c r="N869" t="str">
        <f>IF('ESTOQUE SETEMBRO'!$E869&gt;=0,"setembro","sem abastecimento")</f>
        <v>setembro</v>
      </c>
      <c r="O869" s="15">
        <v>45536</v>
      </c>
    </row>
    <row r="870" spans="1:15">
      <c r="A870" s="5" t="s">
        <v>864</v>
      </c>
      <c r="B870" s="6" t="s">
        <v>1224</v>
      </c>
      <c r="C870" s="1">
        <f t="shared" si="26"/>
        <v>21.63</v>
      </c>
      <c r="D870" s="1">
        <v>19.8</v>
      </c>
      <c r="E870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870" s="1">
        <f t="shared" si="27"/>
        <v>118.8</v>
      </c>
      <c r="G870" s="1">
        <v>11</v>
      </c>
      <c r="H870">
        <v>10</v>
      </c>
      <c r="I870" t="s">
        <v>1134</v>
      </c>
      <c r="J870" s="1">
        <f>Tabela1[[#This Row],[ESTOQUE_INICIAL]]*Tabela1[[#This Row],[CUSTO_UNITARIO_M-1]]+Tabela1[[#This Row],[ABASTECIMENTO]]*Tabela1[[#This Row],[CUSTO_UNITARIO_M0]]</f>
        <v>1207.8</v>
      </c>
      <c r="K870" s="1">
        <f>_xlfn.XLOOKUP(A870,MEDIDAS!A:A,MEDIDAS!B:B,"0",0)*5</f>
        <v>3</v>
      </c>
      <c r="L870" s="1">
        <f>SUM(K870,(_xlfn.XLOOKUP(A870,MEDIDAS!A:A,MEDIDAS!B:B,"0",0)*5))</f>
        <v>6</v>
      </c>
      <c r="M870" s="1" t="str">
        <f>IF(F870&gt;=SUM(L870,_xlfn.XLOOKUP(A870,'ESTOQUE SETEMBRO'!A:A,'ESTOQUE SETEMBRO'!F:F,,0))/2*1.2,"OVER",IF(F870&lt;=SUM(L870,_xlfn.XLOOKUP(A870,'ESTOQUE SETEMBRO'!A:A,'ESTOQUE SETEMBRO'!F:F,,0))/2*1.1,"IDEAL","OUT"))</f>
        <v>OVER</v>
      </c>
      <c r="N870" t="str">
        <f>IF('ESTOQUE SETEMBRO'!$E870&gt;=0,"setembro","sem abastecimento")</f>
        <v>setembro</v>
      </c>
      <c r="O870" s="15">
        <v>45536</v>
      </c>
    </row>
    <row r="871" spans="1:15">
      <c r="A871" s="5" t="s">
        <v>865</v>
      </c>
      <c r="B871" s="6" t="s">
        <v>1224</v>
      </c>
      <c r="C871" s="1">
        <f t="shared" si="26"/>
        <v>21.63</v>
      </c>
      <c r="D871" s="1">
        <v>12.100000000000001</v>
      </c>
      <c r="E871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871" s="1">
        <f t="shared" si="27"/>
        <v>72.600000000000009</v>
      </c>
      <c r="G871" s="1">
        <v>11</v>
      </c>
      <c r="H871">
        <v>10</v>
      </c>
      <c r="I871" t="s">
        <v>1134</v>
      </c>
      <c r="J871" s="1">
        <f>Tabela1[[#This Row],[ESTOQUE_INICIAL]]*Tabela1[[#This Row],[CUSTO_UNITARIO_M-1]]+Tabela1[[#This Row],[ABASTECIMENTO]]*Tabela1[[#This Row],[CUSTO_UNITARIO_M0]]</f>
        <v>738.10000000000014</v>
      </c>
      <c r="K871" s="1">
        <f>_xlfn.XLOOKUP(A871,MEDIDAS!A:A,MEDIDAS!B:B,"0",0)*5</f>
        <v>1.8333333333333333</v>
      </c>
      <c r="L871" s="1">
        <f>SUM(K871,(_xlfn.XLOOKUP(A871,MEDIDAS!A:A,MEDIDAS!B:B,"0",0)*5))</f>
        <v>3.6666666666666665</v>
      </c>
      <c r="M871" s="1" t="str">
        <f>IF(F871&gt;=SUM(L871,_xlfn.XLOOKUP(A871,'ESTOQUE SETEMBRO'!A:A,'ESTOQUE SETEMBRO'!F:F,,0))/2*1.2,"OVER",IF(F871&lt;=SUM(L871,_xlfn.XLOOKUP(A871,'ESTOQUE SETEMBRO'!A:A,'ESTOQUE SETEMBRO'!F:F,,0))/2*1.1,"IDEAL","OUT"))</f>
        <v>OVER</v>
      </c>
      <c r="N871" t="str">
        <f>IF('ESTOQUE SETEMBRO'!$E871&gt;=0,"setembro","sem abastecimento")</f>
        <v>setembro</v>
      </c>
      <c r="O871" s="15">
        <v>45536</v>
      </c>
    </row>
    <row r="872" spans="1:15">
      <c r="A872" s="5" t="s">
        <v>866</v>
      </c>
      <c r="B872" s="6" t="s">
        <v>1224</v>
      </c>
      <c r="C872" s="1">
        <f t="shared" si="26"/>
        <v>21.63</v>
      </c>
      <c r="D872" s="1">
        <v>34.1</v>
      </c>
      <c r="E872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872" s="1">
        <f t="shared" si="27"/>
        <v>204.6</v>
      </c>
      <c r="G872" s="1">
        <v>11</v>
      </c>
      <c r="H872">
        <v>10</v>
      </c>
      <c r="I872" t="s">
        <v>1134</v>
      </c>
      <c r="J872" s="1">
        <f>Tabela1[[#This Row],[ESTOQUE_INICIAL]]*Tabela1[[#This Row],[CUSTO_UNITARIO_M-1]]+Tabela1[[#This Row],[ABASTECIMENTO]]*Tabela1[[#This Row],[CUSTO_UNITARIO_M0]]</f>
        <v>2080.1</v>
      </c>
      <c r="K872" s="1">
        <f>_xlfn.XLOOKUP(A872,MEDIDAS!A:A,MEDIDAS!B:B,"0",0)*5</f>
        <v>5.166666666666667</v>
      </c>
      <c r="L872" s="1">
        <f>SUM(K872,(_xlfn.XLOOKUP(A872,MEDIDAS!A:A,MEDIDAS!B:B,"0",0)*5))</f>
        <v>10.333333333333334</v>
      </c>
      <c r="M872" s="1" t="str">
        <f>IF(F872&gt;=SUM(L872,_xlfn.XLOOKUP(A872,'ESTOQUE SETEMBRO'!A:A,'ESTOQUE SETEMBRO'!F:F,,0))/2*1.2,"OVER",IF(F872&lt;=SUM(L872,_xlfn.XLOOKUP(A872,'ESTOQUE SETEMBRO'!A:A,'ESTOQUE SETEMBRO'!F:F,,0))/2*1.1,"IDEAL","OUT"))</f>
        <v>OVER</v>
      </c>
      <c r="N872" t="str">
        <f>IF('ESTOQUE SETEMBRO'!$E872&gt;=0,"setembro","sem abastecimento")</f>
        <v>setembro</v>
      </c>
      <c r="O872" s="15">
        <v>45536</v>
      </c>
    </row>
    <row r="873" spans="1:15">
      <c r="A873" s="5" t="s">
        <v>868</v>
      </c>
      <c r="B873" s="6" t="s">
        <v>1224</v>
      </c>
      <c r="C873" s="1">
        <f t="shared" si="26"/>
        <v>21.63</v>
      </c>
      <c r="D873" s="1">
        <v>34.1</v>
      </c>
      <c r="E873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873" s="1">
        <f t="shared" si="27"/>
        <v>204.6</v>
      </c>
      <c r="G873" s="1">
        <v>11</v>
      </c>
      <c r="H873">
        <v>10</v>
      </c>
      <c r="I873" t="s">
        <v>1134</v>
      </c>
      <c r="J873" s="1">
        <f>Tabela1[[#This Row],[ESTOQUE_INICIAL]]*Tabela1[[#This Row],[CUSTO_UNITARIO_M-1]]+Tabela1[[#This Row],[ABASTECIMENTO]]*Tabela1[[#This Row],[CUSTO_UNITARIO_M0]]</f>
        <v>2080.1</v>
      </c>
      <c r="K873" s="1">
        <f>_xlfn.XLOOKUP(A873,MEDIDAS!A:A,MEDIDAS!B:B,"0",0)*5</f>
        <v>5.166666666666667</v>
      </c>
      <c r="L873" s="1">
        <f>SUM(K873,(_xlfn.XLOOKUP(A873,MEDIDAS!A:A,MEDIDAS!B:B,"0",0)*5))</f>
        <v>10.333333333333334</v>
      </c>
      <c r="M873" s="1" t="str">
        <f>IF(F873&gt;=SUM(L873,_xlfn.XLOOKUP(A873,'ESTOQUE SETEMBRO'!A:A,'ESTOQUE SETEMBRO'!F:F,,0))/2*1.2,"OVER",IF(F873&lt;=SUM(L873,_xlfn.XLOOKUP(A873,'ESTOQUE SETEMBRO'!A:A,'ESTOQUE SETEMBRO'!F:F,,0))/2*1.1,"IDEAL","OUT"))</f>
        <v>OVER</v>
      </c>
      <c r="N873" t="str">
        <f>IF('ESTOQUE SETEMBRO'!$E873&gt;=0,"setembro","sem abastecimento")</f>
        <v>setembro</v>
      </c>
      <c r="O873" s="15">
        <v>45536</v>
      </c>
    </row>
    <row r="874" spans="1:15">
      <c r="A874" s="5" t="s">
        <v>869</v>
      </c>
      <c r="B874" s="6" t="s">
        <v>1225</v>
      </c>
      <c r="C874" s="1">
        <f t="shared" si="26"/>
        <v>21.63</v>
      </c>
      <c r="D874" s="1">
        <v>28.6</v>
      </c>
      <c r="E874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874" s="1">
        <f t="shared" si="27"/>
        <v>171.6</v>
      </c>
      <c r="G874" s="1">
        <v>15.400000000000002</v>
      </c>
      <c r="H874">
        <v>14</v>
      </c>
      <c r="I874" t="s">
        <v>1142</v>
      </c>
      <c r="J874" s="1">
        <f>Tabela1[[#This Row],[ESTOQUE_INICIAL]]*Tabela1[[#This Row],[CUSTO_UNITARIO_M-1]]+Tabela1[[#This Row],[ABASTECIMENTO]]*Tabela1[[#This Row],[CUSTO_UNITARIO_M0]]</f>
        <v>2442.44</v>
      </c>
      <c r="K874" s="1">
        <f>_xlfn.XLOOKUP(A874,MEDIDAS!A:A,MEDIDAS!B:B,"0",0)*5</f>
        <v>4.3333333333333339</v>
      </c>
      <c r="L874" s="1">
        <f>SUM(K874,(_xlfn.XLOOKUP(A874,MEDIDAS!A:A,MEDIDAS!B:B,"0",0)*5))</f>
        <v>8.6666666666666679</v>
      </c>
      <c r="M874" s="1" t="str">
        <f>IF(F874&gt;=SUM(L874,_xlfn.XLOOKUP(A874,'ESTOQUE SETEMBRO'!A:A,'ESTOQUE SETEMBRO'!F:F,,0))/2*1.2,"OVER",IF(F874&lt;=SUM(L874,_xlfn.XLOOKUP(A874,'ESTOQUE SETEMBRO'!A:A,'ESTOQUE SETEMBRO'!F:F,,0))/2*1.1,"IDEAL","OUT"))</f>
        <v>OVER</v>
      </c>
      <c r="N874" t="str">
        <f>IF('ESTOQUE SETEMBRO'!$E874&gt;=0,"setembro","sem abastecimento")</f>
        <v>setembro</v>
      </c>
      <c r="O874" s="15">
        <v>45536</v>
      </c>
    </row>
    <row r="875" spans="1:15">
      <c r="A875" s="5" t="s">
        <v>870</v>
      </c>
      <c r="B875" s="6" t="s">
        <v>1225</v>
      </c>
      <c r="C875" s="1">
        <f t="shared" si="26"/>
        <v>21.63</v>
      </c>
      <c r="D875" s="1">
        <v>31.900000000000002</v>
      </c>
      <c r="E875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875" s="1">
        <f t="shared" si="27"/>
        <v>191.4</v>
      </c>
      <c r="G875" s="1">
        <v>15.400000000000002</v>
      </c>
      <c r="H875">
        <v>14</v>
      </c>
      <c r="I875" t="s">
        <v>1142</v>
      </c>
      <c r="J875" s="1">
        <f>Tabela1[[#This Row],[ESTOQUE_INICIAL]]*Tabela1[[#This Row],[CUSTO_UNITARIO_M-1]]+Tabela1[[#This Row],[ABASTECIMENTO]]*Tabela1[[#This Row],[CUSTO_UNITARIO_M0]]</f>
        <v>2724.26</v>
      </c>
      <c r="K875" s="1">
        <f>_xlfn.XLOOKUP(A875,MEDIDAS!A:A,MEDIDAS!B:B,"0",0)*5</f>
        <v>4.833333333333333</v>
      </c>
      <c r="L875" s="1">
        <f>SUM(K875,(_xlfn.XLOOKUP(A875,MEDIDAS!A:A,MEDIDAS!B:B,"0",0)*5))</f>
        <v>9.6666666666666661</v>
      </c>
      <c r="M875" s="1" t="str">
        <f>IF(F875&gt;=SUM(L875,_xlfn.XLOOKUP(A875,'ESTOQUE SETEMBRO'!A:A,'ESTOQUE SETEMBRO'!F:F,,0))/2*1.2,"OVER",IF(F875&lt;=SUM(L875,_xlfn.XLOOKUP(A875,'ESTOQUE SETEMBRO'!A:A,'ESTOQUE SETEMBRO'!F:F,,0))/2*1.1,"IDEAL","OUT"))</f>
        <v>OVER</v>
      </c>
      <c r="N875" t="str">
        <f>IF('ESTOQUE SETEMBRO'!$E875&gt;=0,"setembro","sem abastecimento")</f>
        <v>setembro</v>
      </c>
      <c r="O875" s="15">
        <v>45536</v>
      </c>
    </row>
    <row r="876" spans="1:15">
      <c r="A876" s="5" t="s">
        <v>871</v>
      </c>
      <c r="B876" s="6" t="s">
        <v>1225</v>
      </c>
      <c r="C876" s="1">
        <f t="shared" si="26"/>
        <v>21.63</v>
      </c>
      <c r="D876" s="1">
        <v>27.500000000000004</v>
      </c>
      <c r="E876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876" s="1">
        <f t="shared" si="27"/>
        <v>165.00000000000003</v>
      </c>
      <c r="G876" s="1">
        <v>15.400000000000002</v>
      </c>
      <c r="H876">
        <v>14</v>
      </c>
      <c r="I876" t="s">
        <v>1142</v>
      </c>
      <c r="J876" s="1">
        <f>Tabela1[[#This Row],[ESTOQUE_INICIAL]]*Tabela1[[#This Row],[CUSTO_UNITARIO_M-1]]+Tabela1[[#This Row],[ABASTECIMENTO]]*Tabela1[[#This Row],[CUSTO_UNITARIO_M0]]</f>
        <v>2348.5000000000005</v>
      </c>
      <c r="K876" s="1">
        <f>_xlfn.XLOOKUP(A876,MEDIDAS!A:A,MEDIDAS!B:B,"0",0)*5</f>
        <v>4.166666666666667</v>
      </c>
      <c r="L876" s="1">
        <f>SUM(K876,(_xlfn.XLOOKUP(A876,MEDIDAS!A:A,MEDIDAS!B:B,"0",0)*5))</f>
        <v>8.3333333333333339</v>
      </c>
      <c r="M876" s="1" t="str">
        <f>IF(F876&gt;=SUM(L876,_xlfn.XLOOKUP(A876,'ESTOQUE SETEMBRO'!A:A,'ESTOQUE SETEMBRO'!F:F,,0))/2*1.2,"OVER",IF(F876&lt;=SUM(L876,_xlfn.XLOOKUP(A876,'ESTOQUE SETEMBRO'!A:A,'ESTOQUE SETEMBRO'!F:F,,0))/2*1.1,"IDEAL","OUT"))</f>
        <v>OVER</v>
      </c>
      <c r="N876" t="str">
        <f>IF('ESTOQUE SETEMBRO'!$E876&gt;=0,"setembro","sem abastecimento")</f>
        <v>setembro</v>
      </c>
      <c r="O876" s="15">
        <v>45536</v>
      </c>
    </row>
    <row r="877" spans="1:15">
      <c r="A877" s="5" t="s">
        <v>872</v>
      </c>
      <c r="B877" s="6" t="s">
        <v>1225</v>
      </c>
      <c r="C877" s="1">
        <f t="shared" si="26"/>
        <v>21.63</v>
      </c>
      <c r="D877" s="1">
        <v>18.700000000000003</v>
      </c>
      <c r="E877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877" s="1">
        <f t="shared" si="27"/>
        <v>112.20000000000002</v>
      </c>
      <c r="G877" s="1">
        <v>15.400000000000002</v>
      </c>
      <c r="H877">
        <v>14</v>
      </c>
      <c r="I877" t="s">
        <v>1142</v>
      </c>
      <c r="J877" s="1">
        <f>Tabela1[[#This Row],[ESTOQUE_INICIAL]]*Tabela1[[#This Row],[CUSTO_UNITARIO_M-1]]+Tabela1[[#This Row],[ABASTECIMENTO]]*Tabela1[[#This Row],[CUSTO_UNITARIO_M0]]</f>
        <v>1596.9800000000002</v>
      </c>
      <c r="K877" s="1">
        <f>_xlfn.XLOOKUP(A877,MEDIDAS!A:A,MEDIDAS!B:B,"0",0)*5</f>
        <v>2.833333333333333</v>
      </c>
      <c r="L877" s="1">
        <f>SUM(K877,(_xlfn.XLOOKUP(A877,MEDIDAS!A:A,MEDIDAS!B:B,"0",0)*5))</f>
        <v>5.6666666666666661</v>
      </c>
      <c r="M877" s="1" t="str">
        <f>IF(F877&gt;=SUM(L877,_xlfn.XLOOKUP(A877,'ESTOQUE SETEMBRO'!A:A,'ESTOQUE SETEMBRO'!F:F,,0))/2*1.2,"OVER",IF(F877&lt;=SUM(L877,_xlfn.XLOOKUP(A877,'ESTOQUE SETEMBRO'!A:A,'ESTOQUE SETEMBRO'!F:F,,0))/2*1.1,"IDEAL","OUT"))</f>
        <v>OVER</v>
      </c>
      <c r="N877" t="str">
        <f>IF('ESTOQUE SETEMBRO'!$E877&gt;=0,"setembro","sem abastecimento")</f>
        <v>setembro</v>
      </c>
      <c r="O877" s="15">
        <v>45536</v>
      </c>
    </row>
    <row r="878" spans="1:15">
      <c r="A878" s="5" t="s">
        <v>873</v>
      </c>
      <c r="B878" s="6" t="s">
        <v>1225</v>
      </c>
      <c r="C878" s="1">
        <f t="shared" si="26"/>
        <v>21.63</v>
      </c>
      <c r="D878" s="1">
        <v>24.200000000000003</v>
      </c>
      <c r="E878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878" s="1">
        <f t="shared" si="27"/>
        <v>145.20000000000002</v>
      </c>
      <c r="G878" s="1">
        <v>15.400000000000002</v>
      </c>
      <c r="H878">
        <v>14</v>
      </c>
      <c r="I878" t="s">
        <v>1142</v>
      </c>
      <c r="J878" s="1">
        <f>Tabela1[[#This Row],[ESTOQUE_INICIAL]]*Tabela1[[#This Row],[CUSTO_UNITARIO_M-1]]+Tabela1[[#This Row],[ABASTECIMENTO]]*Tabela1[[#This Row],[CUSTO_UNITARIO_M0]]</f>
        <v>2066.6800000000003</v>
      </c>
      <c r="K878" s="1">
        <f>_xlfn.XLOOKUP(A878,MEDIDAS!A:A,MEDIDAS!B:B,"0",0)*5</f>
        <v>3.6666666666666665</v>
      </c>
      <c r="L878" s="1">
        <f>SUM(K878,(_xlfn.XLOOKUP(A878,MEDIDAS!A:A,MEDIDAS!B:B,"0",0)*5))</f>
        <v>7.333333333333333</v>
      </c>
      <c r="M878" s="1" t="str">
        <f>IF(F878&gt;=SUM(L878,_xlfn.XLOOKUP(A878,'ESTOQUE SETEMBRO'!A:A,'ESTOQUE SETEMBRO'!F:F,,0))/2*1.2,"OVER",IF(F878&lt;=SUM(L878,_xlfn.XLOOKUP(A878,'ESTOQUE SETEMBRO'!A:A,'ESTOQUE SETEMBRO'!F:F,,0))/2*1.1,"IDEAL","OUT"))</f>
        <v>OVER</v>
      </c>
      <c r="N878" t="str">
        <f>IF('ESTOQUE SETEMBRO'!$E878&gt;=0,"setembro","sem abastecimento")</f>
        <v>setembro</v>
      </c>
      <c r="O878" s="15">
        <v>45536</v>
      </c>
    </row>
    <row r="879" spans="1:15">
      <c r="A879" s="5" t="s">
        <v>966</v>
      </c>
      <c r="B879" s="6" t="s">
        <v>1225</v>
      </c>
      <c r="C879" s="1">
        <f t="shared" si="26"/>
        <v>21.63</v>
      </c>
      <c r="D879" s="1">
        <v>0</v>
      </c>
      <c r="E87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879" s="1">
        <f t="shared" si="27"/>
        <v>150</v>
      </c>
      <c r="G879" s="1">
        <v>15.400000000000002</v>
      </c>
      <c r="H879">
        <v>14</v>
      </c>
      <c r="I879" t="s">
        <v>1142</v>
      </c>
      <c r="J879" s="1">
        <f>Tabela1[[#This Row],[ESTOQUE_INICIAL]]*Tabela1[[#This Row],[CUSTO_UNITARIO_M-1]]+Tabela1[[#This Row],[ABASTECIMENTO]]*Tabela1[[#This Row],[CUSTO_UNITARIO_M0]]</f>
        <v>2100</v>
      </c>
      <c r="K879" s="1">
        <f>_xlfn.XLOOKUP(A879,MEDIDAS!A:A,MEDIDAS!B:B,"0",0)*5</f>
        <v>0</v>
      </c>
      <c r="L879" s="1">
        <f>SUM(K879,(_xlfn.XLOOKUP(A879,MEDIDAS!A:A,MEDIDAS!B:B,"0",0)*5))</f>
        <v>0</v>
      </c>
      <c r="M879" s="1" t="str">
        <f>IF(F879&gt;=SUM(L879,_xlfn.XLOOKUP(A879,'ESTOQUE SETEMBRO'!A:A,'ESTOQUE SETEMBRO'!F:F,,0))/2*1.2,"OVER",IF(F879&lt;=SUM(L879,_xlfn.XLOOKUP(A879,'ESTOQUE SETEMBRO'!A:A,'ESTOQUE SETEMBRO'!F:F,,0))/2*1.1,"IDEAL","OUT"))</f>
        <v>OVER</v>
      </c>
      <c r="N879" t="str">
        <f>IF('ESTOQUE SETEMBRO'!$E879&gt;=0,"setembro","sem abastecimento")</f>
        <v>setembro</v>
      </c>
      <c r="O879" s="15">
        <v>45536</v>
      </c>
    </row>
    <row r="880" spans="1:15">
      <c r="A880" s="5" t="s">
        <v>874</v>
      </c>
      <c r="B880" s="6" t="s">
        <v>1225</v>
      </c>
      <c r="C880" s="1">
        <f t="shared" si="26"/>
        <v>21.63</v>
      </c>
      <c r="D880" s="1">
        <v>30.800000000000004</v>
      </c>
      <c r="E880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880" s="1">
        <f t="shared" si="27"/>
        <v>184.80000000000004</v>
      </c>
      <c r="G880" s="1">
        <v>15.400000000000002</v>
      </c>
      <c r="H880">
        <v>14</v>
      </c>
      <c r="I880" t="s">
        <v>1142</v>
      </c>
      <c r="J880" s="1">
        <f>Tabela1[[#This Row],[ESTOQUE_INICIAL]]*Tabela1[[#This Row],[CUSTO_UNITARIO_M-1]]+Tabela1[[#This Row],[ABASTECIMENTO]]*Tabela1[[#This Row],[CUSTO_UNITARIO_M0]]</f>
        <v>2630.3200000000006</v>
      </c>
      <c r="K880" s="1">
        <f>_xlfn.XLOOKUP(A880,MEDIDAS!A:A,MEDIDAS!B:B,"0",0)*5</f>
        <v>4.666666666666667</v>
      </c>
      <c r="L880" s="1">
        <f>SUM(K880,(_xlfn.XLOOKUP(A880,MEDIDAS!A:A,MEDIDAS!B:B,"0",0)*5))</f>
        <v>9.3333333333333339</v>
      </c>
      <c r="M880" s="1" t="str">
        <f>IF(F880&gt;=SUM(L880,_xlfn.XLOOKUP(A880,'ESTOQUE SETEMBRO'!A:A,'ESTOQUE SETEMBRO'!F:F,,0))/2*1.2,"OVER",IF(F880&lt;=SUM(L880,_xlfn.XLOOKUP(A880,'ESTOQUE SETEMBRO'!A:A,'ESTOQUE SETEMBRO'!F:F,,0))/2*1.1,"IDEAL","OUT"))</f>
        <v>OVER</v>
      </c>
      <c r="N880" t="str">
        <f>IF('ESTOQUE SETEMBRO'!$E880&gt;=0,"setembro","sem abastecimento")</f>
        <v>setembro</v>
      </c>
      <c r="O880" s="15">
        <v>45536</v>
      </c>
    </row>
    <row r="881" spans="1:15">
      <c r="A881" s="5" t="s">
        <v>875</v>
      </c>
      <c r="B881" s="6" t="s">
        <v>1225</v>
      </c>
      <c r="C881" s="1">
        <f t="shared" si="26"/>
        <v>21.63</v>
      </c>
      <c r="D881" s="1">
        <v>19.8</v>
      </c>
      <c r="E881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881" s="1">
        <f t="shared" si="27"/>
        <v>118.8</v>
      </c>
      <c r="G881" s="1">
        <v>15.400000000000002</v>
      </c>
      <c r="H881">
        <v>14</v>
      </c>
      <c r="I881" t="s">
        <v>1142</v>
      </c>
      <c r="J881" s="1">
        <f>Tabela1[[#This Row],[ESTOQUE_INICIAL]]*Tabela1[[#This Row],[CUSTO_UNITARIO_M-1]]+Tabela1[[#This Row],[ABASTECIMENTO]]*Tabela1[[#This Row],[CUSTO_UNITARIO_M0]]</f>
        <v>1690.92</v>
      </c>
      <c r="K881" s="1">
        <f>_xlfn.XLOOKUP(A881,MEDIDAS!A:A,MEDIDAS!B:B,"0",0)*5</f>
        <v>3</v>
      </c>
      <c r="L881" s="1">
        <f>SUM(K881,(_xlfn.XLOOKUP(A881,MEDIDAS!A:A,MEDIDAS!B:B,"0",0)*5))</f>
        <v>6</v>
      </c>
      <c r="M881" s="1" t="str">
        <f>IF(F881&gt;=SUM(L881,_xlfn.XLOOKUP(A881,'ESTOQUE SETEMBRO'!A:A,'ESTOQUE SETEMBRO'!F:F,,0))/2*1.2,"OVER",IF(F881&lt;=SUM(L881,_xlfn.XLOOKUP(A881,'ESTOQUE SETEMBRO'!A:A,'ESTOQUE SETEMBRO'!F:F,,0))/2*1.1,"IDEAL","OUT"))</f>
        <v>OVER</v>
      </c>
      <c r="N881" t="str">
        <f>IF('ESTOQUE SETEMBRO'!$E881&gt;=0,"setembro","sem abastecimento")</f>
        <v>setembro</v>
      </c>
      <c r="O881" s="15">
        <v>45536</v>
      </c>
    </row>
    <row r="882" spans="1:15">
      <c r="A882" s="5" t="s">
        <v>876</v>
      </c>
      <c r="B882" s="6" t="s">
        <v>1225</v>
      </c>
      <c r="C882" s="1">
        <f t="shared" si="26"/>
        <v>21.63</v>
      </c>
      <c r="D882" s="1">
        <v>22</v>
      </c>
      <c r="E882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882" s="1">
        <f t="shared" si="27"/>
        <v>132</v>
      </c>
      <c r="G882" s="1">
        <v>15.400000000000002</v>
      </c>
      <c r="H882">
        <v>14</v>
      </c>
      <c r="I882" t="s">
        <v>1142</v>
      </c>
      <c r="J882" s="1">
        <f>Tabela1[[#This Row],[ESTOQUE_INICIAL]]*Tabela1[[#This Row],[CUSTO_UNITARIO_M-1]]+Tabela1[[#This Row],[ABASTECIMENTO]]*Tabela1[[#This Row],[CUSTO_UNITARIO_M0]]</f>
        <v>1878.8000000000002</v>
      </c>
      <c r="K882" s="1">
        <f>_xlfn.XLOOKUP(A882,MEDIDAS!A:A,MEDIDAS!B:B,"0",0)*5</f>
        <v>3.333333333333333</v>
      </c>
      <c r="L882" s="1">
        <f>SUM(K882,(_xlfn.XLOOKUP(A882,MEDIDAS!A:A,MEDIDAS!B:B,"0",0)*5))</f>
        <v>6.6666666666666661</v>
      </c>
      <c r="M882" s="1" t="str">
        <f>IF(F882&gt;=SUM(L882,_xlfn.XLOOKUP(A882,'ESTOQUE SETEMBRO'!A:A,'ESTOQUE SETEMBRO'!F:F,,0))/2*1.2,"OVER",IF(F882&lt;=SUM(L882,_xlfn.XLOOKUP(A882,'ESTOQUE SETEMBRO'!A:A,'ESTOQUE SETEMBRO'!F:F,,0))/2*1.1,"IDEAL","OUT"))</f>
        <v>OVER</v>
      </c>
      <c r="N882" t="str">
        <f>IF('ESTOQUE SETEMBRO'!$E882&gt;=0,"setembro","sem abastecimento")</f>
        <v>setembro</v>
      </c>
      <c r="O882" s="15">
        <v>45536</v>
      </c>
    </row>
    <row r="883" spans="1:15">
      <c r="A883" s="5" t="s">
        <v>877</v>
      </c>
      <c r="B883" s="6" t="s">
        <v>1225</v>
      </c>
      <c r="C883" s="1">
        <f t="shared" si="26"/>
        <v>21.63</v>
      </c>
      <c r="D883" s="1">
        <v>24.200000000000003</v>
      </c>
      <c r="E883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883" s="1">
        <f t="shared" si="27"/>
        <v>145.20000000000002</v>
      </c>
      <c r="G883" s="1">
        <v>15.400000000000002</v>
      </c>
      <c r="H883">
        <v>14</v>
      </c>
      <c r="I883" t="s">
        <v>1142</v>
      </c>
      <c r="J883" s="1">
        <f>Tabela1[[#This Row],[ESTOQUE_INICIAL]]*Tabela1[[#This Row],[CUSTO_UNITARIO_M-1]]+Tabela1[[#This Row],[ABASTECIMENTO]]*Tabela1[[#This Row],[CUSTO_UNITARIO_M0]]</f>
        <v>2066.6800000000003</v>
      </c>
      <c r="K883" s="1">
        <f>_xlfn.XLOOKUP(A883,MEDIDAS!A:A,MEDIDAS!B:B,"0",0)*5</f>
        <v>3.6666666666666665</v>
      </c>
      <c r="L883" s="1">
        <f>SUM(K883,(_xlfn.XLOOKUP(A883,MEDIDAS!A:A,MEDIDAS!B:B,"0",0)*5))</f>
        <v>7.333333333333333</v>
      </c>
      <c r="M883" s="1" t="str">
        <f>IF(F883&gt;=SUM(L883,_xlfn.XLOOKUP(A883,'ESTOQUE SETEMBRO'!A:A,'ESTOQUE SETEMBRO'!F:F,,0))/2*1.2,"OVER",IF(F883&lt;=SUM(L883,_xlfn.XLOOKUP(A883,'ESTOQUE SETEMBRO'!A:A,'ESTOQUE SETEMBRO'!F:F,,0))/2*1.1,"IDEAL","OUT"))</f>
        <v>OVER</v>
      </c>
      <c r="N883" t="str">
        <f>IF('ESTOQUE SETEMBRO'!$E883&gt;=0,"setembro","sem abastecimento")</f>
        <v>setembro</v>
      </c>
      <c r="O883" s="15">
        <v>45536</v>
      </c>
    </row>
    <row r="884" spans="1:15">
      <c r="A884" s="5" t="s">
        <v>879</v>
      </c>
      <c r="B884" s="6" t="s">
        <v>1226</v>
      </c>
      <c r="C884" s="1">
        <f t="shared" si="26"/>
        <v>21.63</v>
      </c>
      <c r="D884" s="1">
        <v>20.900000000000002</v>
      </c>
      <c r="E884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884" s="1">
        <f t="shared" si="27"/>
        <v>125.40000000000002</v>
      </c>
      <c r="G884" s="1">
        <v>13.200000000000001</v>
      </c>
      <c r="H884">
        <v>12</v>
      </c>
      <c r="I884" t="s">
        <v>1136</v>
      </c>
      <c r="J884" s="1">
        <f>Tabela1[[#This Row],[ESTOQUE_INICIAL]]*Tabela1[[#This Row],[CUSTO_UNITARIO_M-1]]+Tabela1[[#This Row],[ABASTECIMENTO]]*Tabela1[[#This Row],[CUSTO_UNITARIO_M0]]</f>
        <v>1529.8800000000003</v>
      </c>
      <c r="K884" s="1">
        <f>_xlfn.XLOOKUP(A884,MEDIDAS!A:A,MEDIDAS!B:B,"0",0)*5</f>
        <v>3.1666666666666665</v>
      </c>
      <c r="L884" s="1">
        <f>SUM(K884,(_xlfn.XLOOKUP(A884,MEDIDAS!A:A,MEDIDAS!B:B,"0",0)*5))</f>
        <v>6.333333333333333</v>
      </c>
      <c r="M884" s="1" t="str">
        <f>IF(F884&gt;=SUM(L884,_xlfn.XLOOKUP(A884,'ESTOQUE SETEMBRO'!A:A,'ESTOQUE SETEMBRO'!F:F,,0))/2*1.2,"OVER",IF(F884&lt;=SUM(L884,_xlfn.XLOOKUP(A884,'ESTOQUE SETEMBRO'!A:A,'ESTOQUE SETEMBRO'!F:F,,0))/2*1.1,"IDEAL","OUT"))</f>
        <v>OVER</v>
      </c>
      <c r="N884" t="str">
        <f>IF('ESTOQUE SETEMBRO'!$E884&gt;=0,"setembro","sem abastecimento")</f>
        <v>setembro</v>
      </c>
      <c r="O884" s="15">
        <v>45536</v>
      </c>
    </row>
    <row r="885" spans="1:15">
      <c r="A885" s="5" t="s">
        <v>880</v>
      </c>
      <c r="B885" s="6" t="s">
        <v>1226</v>
      </c>
      <c r="C885" s="1">
        <f t="shared" si="26"/>
        <v>21.63</v>
      </c>
      <c r="D885" s="1">
        <v>36.300000000000004</v>
      </c>
      <c r="E885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885" s="1">
        <f t="shared" si="27"/>
        <v>217.80000000000004</v>
      </c>
      <c r="G885" s="1">
        <v>13.200000000000001</v>
      </c>
      <c r="H885">
        <v>12</v>
      </c>
      <c r="I885" t="s">
        <v>1136</v>
      </c>
      <c r="J885" s="1">
        <f>Tabela1[[#This Row],[ESTOQUE_INICIAL]]*Tabela1[[#This Row],[CUSTO_UNITARIO_M-1]]+Tabela1[[#This Row],[ABASTECIMENTO]]*Tabela1[[#This Row],[CUSTO_UNITARIO_M0]]</f>
        <v>2657.1600000000008</v>
      </c>
      <c r="K885" s="1">
        <f>_xlfn.XLOOKUP(A885,MEDIDAS!A:A,MEDIDAS!B:B,"0",0)*5</f>
        <v>5.5</v>
      </c>
      <c r="L885" s="1">
        <f>SUM(K885,(_xlfn.XLOOKUP(A885,MEDIDAS!A:A,MEDIDAS!B:B,"0",0)*5))</f>
        <v>11</v>
      </c>
      <c r="M885" s="1" t="str">
        <f>IF(F885&gt;=SUM(L885,_xlfn.XLOOKUP(A885,'ESTOQUE SETEMBRO'!A:A,'ESTOQUE SETEMBRO'!F:F,,0))/2*1.2,"OVER",IF(F885&lt;=SUM(L885,_xlfn.XLOOKUP(A885,'ESTOQUE SETEMBRO'!A:A,'ESTOQUE SETEMBRO'!F:F,,0))/2*1.1,"IDEAL","OUT"))</f>
        <v>OVER</v>
      </c>
      <c r="N885" t="str">
        <f>IF('ESTOQUE SETEMBRO'!$E885&gt;=0,"setembro","sem abastecimento")</f>
        <v>setembro</v>
      </c>
      <c r="O885" s="15">
        <v>45536</v>
      </c>
    </row>
    <row r="886" spans="1:15">
      <c r="A886" s="5" t="s">
        <v>881</v>
      </c>
      <c r="B886" s="6" t="s">
        <v>1226</v>
      </c>
      <c r="C886" s="1">
        <f t="shared" si="26"/>
        <v>21.63</v>
      </c>
      <c r="D886" s="1">
        <v>17.600000000000001</v>
      </c>
      <c r="E886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886" s="1">
        <f t="shared" si="27"/>
        <v>105.6</v>
      </c>
      <c r="G886" s="1">
        <v>13.200000000000001</v>
      </c>
      <c r="H886">
        <v>12</v>
      </c>
      <c r="I886" t="s">
        <v>1136</v>
      </c>
      <c r="J886" s="1">
        <f>Tabela1[[#This Row],[ESTOQUE_INICIAL]]*Tabela1[[#This Row],[CUSTO_UNITARIO_M-1]]+Tabela1[[#This Row],[ABASTECIMENTO]]*Tabela1[[#This Row],[CUSTO_UNITARIO_M0]]</f>
        <v>1288.3200000000002</v>
      </c>
      <c r="K886" s="1">
        <f>_xlfn.XLOOKUP(A886,MEDIDAS!A:A,MEDIDAS!B:B,"0",0)*5</f>
        <v>2.6666666666666665</v>
      </c>
      <c r="L886" s="1">
        <f>SUM(K886,(_xlfn.XLOOKUP(A886,MEDIDAS!A:A,MEDIDAS!B:B,"0",0)*5))</f>
        <v>5.333333333333333</v>
      </c>
      <c r="M886" s="1" t="str">
        <f>IF(F886&gt;=SUM(L886,_xlfn.XLOOKUP(A886,'ESTOQUE SETEMBRO'!A:A,'ESTOQUE SETEMBRO'!F:F,,0))/2*1.2,"OVER",IF(F886&lt;=SUM(L886,_xlfn.XLOOKUP(A886,'ESTOQUE SETEMBRO'!A:A,'ESTOQUE SETEMBRO'!F:F,,0))/2*1.1,"IDEAL","OUT"))</f>
        <v>OVER</v>
      </c>
      <c r="N886" t="str">
        <f>IF('ESTOQUE SETEMBRO'!$E886&gt;=0,"setembro","sem abastecimento")</f>
        <v>setembro</v>
      </c>
      <c r="O886" s="15">
        <v>45536</v>
      </c>
    </row>
    <row r="887" spans="1:15">
      <c r="A887" s="5" t="s">
        <v>882</v>
      </c>
      <c r="B887" s="6" t="s">
        <v>1226</v>
      </c>
      <c r="C887" s="1">
        <f t="shared" si="26"/>
        <v>21.63</v>
      </c>
      <c r="D887" s="1">
        <v>20.900000000000002</v>
      </c>
      <c r="E887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887" s="1">
        <f t="shared" si="27"/>
        <v>125.40000000000002</v>
      </c>
      <c r="G887" s="1">
        <v>13.200000000000001</v>
      </c>
      <c r="H887">
        <v>12</v>
      </c>
      <c r="I887" t="s">
        <v>1136</v>
      </c>
      <c r="J887" s="1">
        <f>Tabela1[[#This Row],[ESTOQUE_INICIAL]]*Tabela1[[#This Row],[CUSTO_UNITARIO_M-1]]+Tabela1[[#This Row],[ABASTECIMENTO]]*Tabela1[[#This Row],[CUSTO_UNITARIO_M0]]</f>
        <v>1529.8800000000003</v>
      </c>
      <c r="K887" s="1">
        <f>_xlfn.XLOOKUP(A887,MEDIDAS!A:A,MEDIDAS!B:B,"0",0)*5</f>
        <v>3.1666666666666665</v>
      </c>
      <c r="L887" s="1">
        <f>SUM(K887,(_xlfn.XLOOKUP(A887,MEDIDAS!A:A,MEDIDAS!B:B,"0",0)*5))</f>
        <v>6.333333333333333</v>
      </c>
      <c r="M887" s="1" t="str">
        <f>IF(F887&gt;=SUM(L887,_xlfn.XLOOKUP(A887,'ESTOQUE SETEMBRO'!A:A,'ESTOQUE SETEMBRO'!F:F,,0))/2*1.2,"OVER",IF(F887&lt;=SUM(L887,_xlfn.XLOOKUP(A887,'ESTOQUE SETEMBRO'!A:A,'ESTOQUE SETEMBRO'!F:F,,0))/2*1.1,"IDEAL","OUT"))</f>
        <v>OVER</v>
      </c>
      <c r="N887" t="str">
        <f>IF('ESTOQUE SETEMBRO'!$E887&gt;=0,"setembro","sem abastecimento")</f>
        <v>setembro</v>
      </c>
      <c r="O887" s="15">
        <v>45536</v>
      </c>
    </row>
    <row r="888" spans="1:15">
      <c r="A888" s="5" t="s">
        <v>883</v>
      </c>
      <c r="B888" s="6" t="s">
        <v>1226</v>
      </c>
      <c r="C888" s="1">
        <f t="shared" si="26"/>
        <v>21.63</v>
      </c>
      <c r="D888" s="1">
        <v>14.3</v>
      </c>
      <c r="E888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888" s="1">
        <f t="shared" si="27"/>
        <v>85.8</v>
      </c>
      <c r="G888" s="1">
        <v>13.200000000000001</v>
      </c>
      <c r="H888">
        <v>12</v>
      </c>
      <c r="I888" t="s">
        <v>1136</v>
      </c>
      <c r="J888" s="1">
        <f>Tabela1[[#This Row],[ESTOQUE_INICIAL]]*Tabela1[[#This Row],[CUSTO_UNITARIO_M-1]]+Tabela1[[#This Row],[ABASTECIMENTO]]*Tabela1[[#This Row],[CUSTO_UNITARIO_M0]]</f>
        <v>1046.76</v>
      </c>
      <c r="K888" s="1">
        <f>_xlfn.XLOOKUP(A888,MEDIDAS!A:A,MEDIDAS!B:B,"0",0)*5</f>
        <v>2.166666666666667</v>
      </c>
      <c r="L888" s="1">
        <f>SUM(K888,(_xlfn.XLOOKUP(A888,MEDIDAS!A:A,MEDIDAS!B:B,"0",0)*5))</f>
        <v>4.3333333333333339</v>
      </c>
      <c r="M888" s="1" t="str">
        <f>IF(F888&gt;=SUM(L888,_xlfn.XLOOKUP(A888,'ESTOQUE SETEMBRO'!A:A,'ESTOQUE SETEMBRO'!F:F,,0))/2*1.2,"OVER",IF(F888&lt;=SUM(L888,_xlfn.XLOOKUP(A888,'ESTOQUE SETEMBRO'!A:A,'ESTOQUE SETEMBRO'!F:F,,0))/2*1.1,"IDEAL","OUT"))</f>
        <v>OVER</v>
      </c>
      <c r="N888" t="str">
        <f>IF('ESTOQUE SETEMBRO'!$E888&gt;=0,"setembro","sem abastecimento")</f>
        <v>setembro</v>
      </c>
      <c r="O888" s="15">
        <v>45536</v>
      </c>
    </row>
    <row r="889" spans="1:15">
      <c r="A889" s="5" t="s">
        <v>977</v>
      </c>
      <c r="B889" s="6" t="s">
        <v>1226</v>
      </c>
      <c r="C889" s="1">
        <f t="shared" si="26"/>
        <v>21.63</v>
      </c>
      <c r="D889" s="1">
        <v>0</v>
      </c>
      <c r="E88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889" s="1">
        <f t="shared" si="27"/>
        <v>150</v>
      </c>
      <c r="G889" s="1">
        <v>13.200000000000001</v>
      </c>
      <c r="H889">
        <v>12</v>
      </c>
      <c r="I889" t="s">
        <v>1136</v>
      </c>
      <c r="J889" s="1">
        <f>Tabela1[[#This Row],[ESTOQUE_INICIAL]]*Tabela1[[#This Row],[CUSTO_UNITARIO_M-1]]+Tabela1[[#This Row],[ABASTECIMENTO]]*Tabela1[[#This Row],[CUSTO_UNITARIO_M0]]</f>
        <v>1800</v>
      </c>
      <c r="K889" s="1">
        <f>_xlfn.XLOOKUP(A889,MEDIDAS!A:A,MEDIDAS!B:B,"0",0)*5</f>
        <v>0</v>
      </c>
      <c r="L889" s="1">
        <f>SUM(K889,(_xlfn.XLOOKUP(A889,MEDIDAS!A:A,MEDIDAS!B:B,"0",0)*5))</f>
        <v>0</v>
      </c>
      <c r="M889" s="1" t="str">
        <f>IF(F889&gt;=SUM(L889,_xlfn.XLOOKUP(A889,'ESTOQUE SETEMBRO'!A:A,'ESTOQUE SETEMBRO'!F:F,,0))/2*1.2,"OVER",IF(F889&lt;=SUM(L889,_xlfn.XLOOKUP(A889,'ESTOQUE SETEMBRO'!A:A,'ESTOQUE SETEMBRO'!F:F,,0))/2*1.1,"IDEAL","OUT"))</f>
        <v>OVER</v>
      </c>
      <c r="N889" t="str">
        <f>IF('ESTOQUE SETEMBRO'!$E889&gt;=0,"setembro","sem abastecimento")</f>
        <v>setembro</v>
      </c>
      <c r="O889" s="15">
        <v>45536</v>
      </c>
    </row>
    <row r="890" spans="1:15">
      <c r="A890" s="5" t="s">
        <v>884</v>
      </c>
      <c r="B890" s="6" t="s">
        <v>1226</v>
      </c>
      <c r="C890" s="1">
        <f t="shared" si="26"/>
        <v>21.63</v>
      </c>
      <c r="D890" s="1">
        <v>42.900000000000006</v>
      </c>
      <c r="E890" s="1">
        <f>IF(Tabela1[[#This Row],[ESTOQUE_INICIAL]]&gt;=150,Tabela1[[#This Row],[ESTOQUE_INICIAL]]*0,IF(Tabela1[[#This Row],[ESTOQUE_INICIAL]]=0,SUM(Tabela1[[#This Row],[ESTOQUE_INICIAL]],150),Tabela1[[#This Row],[ESTOQUE_INICIAL]]*5))</f>
        <v>214.50000000000003</v>
      </c>
      <c r="F890" s="1">
        <f t="shared" si="27"/>
        <v>257.40000000000003</v>
      </c>
      <c r="G890" s="1">
        <v>13.200000000000001</v>
      </c>
      <c r="H890">
        <v>12</v>
      </c>
      <c r="I890" t="s">
        <v>1136</v>
      </c>
      <c r="J890" s="1">
        <f>Tabela1[[#This Row],[ESTOQUE_INICIAL]]*Tabela1[[#This Row],[CUSTO_UNITARIO_M-1]]+Tabela1[[#This Row],[ABASTECIMENTO]]*Tabela1[[#This Row],[CUSTO_UNITARIO_M0]]</f>
        <v>3140.2800000000007</v>
      </c>
      <c r="K890" s="1">
        <f>_xlfn.XLOOKUP(A890,MEDIDAS!A:A,MEDIDAS!B:B,"0",0)*5</f>
        <v>6.5</v>
      </c>
      <c r="L890" s="1">
        <f>SUM(K890,(_xlfn.XLOOKUP(A890,MEDIDAS!A:A,MEDIDAS!B:B,"0",0)*5))</f>
        <v>13</v>
      </c>
      <c r="M890" s="1" t="str">
        <f>IF(F890&gt;=SUM(L890,_xlfn.XLOOKUP(A890,'ESTOQUE SETEMBRO'!A:A,'ESTOQUE SETEMBRO'!F:F,,0))/2*1.2,"OVER",IF(F890&lt;=SUM(L890,_xlfn.XLOOKUP(A890,'ESTOQUE SETEMBRO'!A:A,'ESTOQUE SETEMBRO'!F:F,,0))/2*1.1,"IDEAL","OUT"))</f>
        <v>OVER</v>
      </c>
      <c r="N890" t="str">
        <f>IF('ESTOQUE SETEMBRO'!$E890&gt;=0,"setembro","sem abastecimento")</f>
        <v>setembro</v>
      </c>
      <c r="O890" s="15">
        <v>45536</v>
      </c>
    </row>
    <row r="891" spans="1:15">
      <c r="A891" s="5" t="s">
        <v>885</v>
      </c>
      <c r="B891" s="6" t="s">
        <v>1226</v>
      </c>
      <c r="C891" s="1">
        <f t="shared" si="26"/>
        <v>21.63</v>
      </c>
      <c r="D891" s="1">
        <v>28.6</v>
      </c>
      <c r="E891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891" s="1">
        <f t="shared" si="27"/>
        <v>171.6</v>
      </c>
      <c r="G891" s="1">
        <v>13.200000000000001</v>
      </c>
      <c r="H891">
        <v>12</v>
      </c>
      <c r="I891" t="s">
        <v>1136</v>
      </c>
      <c r="J891" s="1">
        <f>Tabela1[[#This Row],[ESTOQUE_INICIAL]]*Tabela1[[#This Row],[CUSTO_UNITARIO_M-1]]+Tabela1[[#This Row],[ABASTECIMENTO]]*Tabela1[[#This Row],[CUSTO_UNITARIO_M0]]</f>
        <v>2093.52</v>
      </c>
      <c r="K891" s="1">
        <f>_xlfn.XLOOKUP(A891,MEDIDAS!A:A,MEDIDAS!B:B,"0",0)*5</f>
        <v>4.3333333333333339</v>
      </c>
      <c r="L891" s="1">
        <f>SUM(K891,(_xlfn.XLOOKUP(A891,MEDIDAS!A:A,MEDIDAS!B:B,"0",0)*5))</f>
        <v>8.6666666666666679</v>
      </c>
      <c r="M891" s="1" t="str">
        <f>IF(F891&gt;=SUM(L891,_xlfn.XLOOKUP(A891,'ESTOQUE SETEMBRO'!A:A,'ESTOQUE SETEMBRO'!F:F,,0))/2*1.2,"OVER",IF(F891&lt;=SUM(L891,_xlfn.XLOOKUP(A891,'ESTOQUE SETEMBRO'!A:A,'ESTOQUE SETEMBRO'!F:F,,0))/2*1.1,"IDEAL","OUT"))</f>
        <v>OVER</v>
      </c>
      <c r="N891" t="str">
        <f>IF('ESTOQUE SETEMBRO'!$E891&gt;=0,"setembro","sem abastecimento")</f>
        <v>setembro</v>
      </c>
      <c r="O891" s="15">
        <v>45536</v>
      </c>
    </row>
    <row r="892" spans="1:15">
      <c r="A892" s="5" t="s">
        <v>886</v>
      </c>
      <c r="B892" s="6" t="s">
        <v>1226</v>
      </c>
      <c r="C892" s="1">
        <f t="shared" si="26"/>
        <v>21.63</v>
      </c>
      <c r="D892" s="1">
        <v>26.400000000000002</v>
      </c>
      <c r="E892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892" s="1">
        <f t="shared" si="27"/>
        <v>158.4</v>
      </c>
      <c r="G892" s="1">
        <v>13.200000000000001</v>
      </c>
      <c r="H892">
        <v>12</v>
      </c>
      <c r="I892" t="s">
        <v>1136</v>
      </c>
      <c r="J892" s="1">
        <f>Tabela1[[#This Row],[ESTOQUE_INICIAL]]*Tabela1[[#This Row],[CUSTO_UNITARIO_M-1]]+Tabela1[[#This Row],[ABASTECIMENTO]]*Tabela1[[#This Row],[CUSTO_UNITARIO_M0]]</f>
        <v>1932.48</v>
      </c>
      <c r="K892" s="1">
        <f>_xlfn.XLOOKUP(A892,MEDIDAS!A:A,MEDIDAS!B:B,"0",0)*5</f>
        <v>4</v>
      </c>
      <c r="L892" s="1">
        <f>SUM(K892,(_xlfn.XLOOKUP(A892,MEDIDAS!A:A,MEDIDAS!B:B,"0",0)*5))</f>
        <v>8</v>
      </c>
      <c r="M892" s="1" t="str">
        <f>IF(F892&gt;=SUM(L892,_xlfn.XLOOKUP(A892,'ESTOQUE SETEMBRO'!A:A,'ESTOQUE SETEMBRO'!F:F,,0))/2*1.2,"OVER",IF(F892&lt;=SUM(L892,_xlfn.XLOOKUP(A892,'ESTOQUE SETEMBRO'!A:A,'ESTOQUE SETEMBRO'!F:F,,0))/2*1.1,"IDEAL","OUT"))</f>
        <v>OVER</v>
      </c>
      <c r="N892" t="str">
        <f>IF('ESTOQUE SETEMBRO'!$E892&gt;=0,"setembro","sem abastecimento")</f>
        <v>setembro</v>
      </c>
      <c r="O892" s="15">
        <v>45536</v>
      </c>
    </row>
    <row r="893" spans="1:15">
      <c r="A893" s="5" t="s">
        <v>887</v>
      </c>
      <c r="B893" s="6" t="s">
        <v>1226</v>
      </c>
      <c r="C893" s="1">
        <f t="shared" si="26"/>
        <v>21.63</v>
      </c>
      <c r="D893" s="1">
        <v>26.400000000000002</v>
      </c>
      <c r="E893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893" s="1">
        <f t="shared" si="27"/>
        <v>158.4</v>
      </c>
      <c r="G893" s="1">
        <v>13.200000000000001</v>
      </c>
      <c r="H893">
        <v>12</v>
      </c>
      <c r="I893" t="s">
        <v>1136</v>
      </c>
      <c r="J893" s="1">
        <f>Tabela1[[#This Row],[ESTOQUE_INICIAL]]*Tabela1[[#This Row],[CUSTO_UNITARIO_M-1]]+Tabela1[[#This Row],[ABASTECIMENTO]]*Tabela1[[#This Row],[CUSTO_UNITARIO_M0]]</f>
        <v>1932.48</v>
      </c>
      <c r="K893" s="1">
        <f>_xlfn.XLOOKUP(A893,MEDIDAS!A:A,MEDIDAS!B:B,"0",0)*5</f>
        <v>4</v>
      </c>
      <c r="L893" s="1">
        <f>SUM(K893,(_xlfn.XLOOKUP(A893,MEDIDAS!A:A,MEDIDAS!B:B,"0",0)*5))</f>
        <v>8</v>
      </c>
      <c r="M893" s="1" t="str">
        <f>IF(F893&gt;=SUM(L893,_xlfn.XLOOKUP(A893,'ESTOQUE SETEMBRO'!A:A,'ESTOQUE SETEMBRO'!F:F,,0))/2*1.2,"OVER",IF(F893&lt;=SUM(L893,_xlfn.XLOOKUP(A893,'ESTOQUE SETEMBRO'!A:A,'ESTOQUE SETEMBRO'!F:F,,0))/2*1.1,"IDEAL","OUT"))</f>
        <v>OVER</v>
      </c>
      <c r="N893" t="str">
        <f>IF('ESTOQUE SETEMBRO'!$E893&gt;=0,"setembro","sem abastecimento")</f>
        <v>setembro</v>
      </c>
      <c r="O893" s="15">
        <v>45536</v>
      </c>
    </row>
    <row r="894" spans="1:15">
      <c r="A894" s="5" t="s">
        <v>888</v>
      </c>
      <c r="B894" s="6" t="s">
        <v>1227</v>
      </c>
      <c r="C894" s="1">
        <f t="shared" si="26"/>
        <v>21.63</v>
      </c>
      <c r="D894" s="1">
        <v>26.400000000000002</v>
      </c>
      <c r="E894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894" s="1">
        <f t="shared" si="27"/>
        <v>158.4</v>
      </c>
      <c r="G894" s="1">
        <v>26.400000000000002</v>
      </c>
      <c r="H894">
        <v>24</v>
      </c>
      <c r="I894" t="s">
        <v>1128</v>
      </c>
      <c r="J894" s="1">
        <f>Tabela1[[#This Row],[ESTOQUE_INICIAL]]*Tabela1[[#This Row],[CUSTO_UNITARIO_M-1]]+Tabela1[[#This Row],[ABASTECIMENTO]]*Tabela1[[#This Row],[CUSTO_UNITARIO_M0]]</f>
        <v>3864.96</v>
      </c>
      <c r="K894" s="1">
        <f>_xlfn.XLOOKUP(A894,MEDIDAS!A:A,MEDIDAS!B:B,"0",0)*5</f>
        <v>4</v>
      </c>
      <c r="L894" s="1">
        <f>SUM(K894,(_xlfn.XLOOKUP(A894,MEDIDAS!A:A,MEDIDAS!B:B,"0",0)*5))</f>
        <v>8</v>
      </c>
      <c r="M894" s="1" t="str">
        <f>IF(F894&gt;=SUM(L894,_xlfn.XLOOKUP(A894,'ESTOQUE SETEMBRO'!A:A,'ESTOQUE SETEMBRO'!F:F,,0))/2*1.2,"OVER",IF(F894&lt;=SUM(L894,_xlfn.XLOOKUP(A894,'ESTOQUE SETEMBRO'!A:A,'ESTOQUE SETEMBRO'!F:F,,0))/2*1.1,"IDEAL","OUT"))</f>
        <v>OVER</v>
      </c>
      <c r="N894" t="str">
        <f>IF('ESTOQUE SETEMBRO'!$E894&gt;=0,"setembro","sem abastecimento")</f>
        <v>setembro</v>
      </c>
      <c r="O894" s="15">
        <v>45536</v>
      </c>
    </row>
    <row r="895" spans="1:15">
      <c r="A895" s="5" t="s">
        <v>890</v>
      </c>
      <c r="B895" s="6" t="s">
        <v>1227</v>
      </c>
      <c r="C895" s="1">
        <f t="shared" si="26"/>
        <v>21.63</v>
      </c>
      <c r="D895" s="1">
        <v>36.300000000000004</v>
      </c>
      <c r="E895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895" s="1">
        <f t="shared" si="27"/>
        <v>217.80000000000004</v>
      </c>
      <c r="G895" s="1">
        <v>26.400000000000002</v>
      </c>
      <c r="H895">
        <v>24</v>
      </c>
      <c r="I895" t="s">
        <v>1128</v>
      </c>
      <c r="J895" s="1">
        <f>Tabela1[[#This Row],[ESTOQUE_INICIAL]]*Tabela1[[#This Row],[CUSTO_UNITARIO_M-1]]+Tabela1[[#This Row],[ABASTECIMENTO]]*Tabela1[[#This Row],[CUSTO_UNITARIO_M0]]</f>
        <v>5314.3200000000015</v>
      </c>
      <c r="K895" s="1">
        <f>_xlfn.XLOOKUP(A895,MEDIDAS!A:A,MEDIDAS!B:B,"0",0)*5</f>
        <v>5.5</v>
      </c>
      <c r="L895" s="1">
        <f>SUM(K895,(_xlfn.XLOOKUP(A895,MEDIDAS!A:A,MEDIDAS!B:B,"0",0)*5))</f>
        <v>11</v>
      </c>
      <c r="M895" s="1" t="str">
        <f>IF(F895&gt;=SUM(L895,_xlfn.XLOOKUP(A895,'ESTOQUE SETEMBRO'!A:A,'ESTOQUE SETEMBRO'!F:F,,0))/2*1.2,"OVER",IF(F895&lt;=SUM(L895,_xlfn.XLOOKUP(A895,'ESTOQUE SETEMBRO'!A:A,'ESTOQUE SETEMBRO'!F:F,,0))/2*1.1,"IDEAL","OUT"))</f>
        <v>OVER</v>
      </c>
      <c r="N895" t="str">
        <f>IF('ESTOQUE SETEMBRO'!$E895&gt;=0,"setembro","sem abastecimento")</f>
        <v>setembro</v>
      </c>
      <c r="O895" s="15">
        <v>45536</v>
      </c>
    </row>
    <row r="896" spans="1:15">
      <c r="A896" s="5" t="s">
        <v>891</v>
      </c>
      <c r="B896" s="6" t="s">
        <v>1227</v>
      </c>
      <c r="C896" s="1">
        <f t="shared" si="26"/>
        <v>21.63</v>
      </c>
      <c r="D896" s="1">
        <v>24.200000000000003</v>
      </c>
      <c r="E896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896" s="1">
        <f t="shared" si="27"/>
        <v>145.20000000000002</v>
      </c>
      <c r="G896" s="1">
        <v>26.400000000000002</v>
      </c>
      <c r="H896">
        <v>24</v>
      </c>
      <c r="I896" t="s">
        <v>1128</v>
      </c>
      <c r="J896" s="1">
        <f>Tabela1[[#This Row],[ESTOQUE_INICIAL]]*Tabela1[[#This Row],[CUSTO_UNITARIO_M-1]]+Tabela1[[#This Row],[ABASTECIMENTO]]*Tabela1[[#This Row],[CUSTO_UNITARIO_M0]]</f>
        <v>3542.8800000000006</v>
      </c>
      <c r="K896" s="1">
        <f>_xlfn.XLOOKUP(A896,MEDIDAS!A:A,MEDIDAS!B:B,"0",0)*5</f>
        <v>3.6666666666666665</v>
      </c>
      <c r="L896" s="1">
        <f>SUM(K896,(_xlfn.XLOOKUP(A896,MEDIDAS!A:A,MEDIDAS!B:B,"0",0)*5))</f>
        <v>7.333333333333333</v>
      </c>
      <c r="M896" s="1" t="str">
        <f>IF(F896&gt;=SUM(L896,_xlfn.XLOOKUP(A896,'ESTOQUE SETEMBRO'!A:A,'ESTOQUE SETEMBRO'!F:F,,0))/2*1.2,"OVER",IF(F896&lt;=SUM(L896,_xlfn.XLOOKUP(A896,'ESTOQUE SETEMBRO'!A:A,'ESTOQUE SETEMBRO'!F:F,,0))/2*1.1,"IDEAL","OUT"))</f>
        <v>OVER</v>
      </c>
      <c r="N896" t="str">
        <f>IF('ESTOQUE SETEMBRO'!$E896&gt;=0,"setembro","sem abastecimento")</f>
        <v>setembro</v>
      </c>
      <c r="O896" s="15">
        <v>45536</v>
      </c>
    </row>
    <row r="897" spans="1:15">
      <c r="A897" s="5" t="s">
        <v>892</v>
      </c>
      <c r="B897" s="6" t="s">
        <v>1227</v>
      </c>
      <c r="C897" s="1">
        <f t="shared" si="26"/>
        <v>21.63</v>
      </c>
      <c r="D897" s="1">
        <v>35.200000000000003</v>
      </c>
      <c r="E897" s="1">
        <f>IF(Tabela1[[#This Row],[ESTOQUE_INICIAL]]&gt;=150,Tabela1[[#This Row],[ESTOQUE_INICIAL]]*0,IF(Tabela1[[#This Row],[ESTOQUE_INICIAL]]=0,SUM(Tabela1[[#This Row],[ESTOQUE_INICIAL]],150),Tabela1[[#This Row],[ESTOQUE_INICIAL]]*5))</f>
        <v>176</v>
      </c>
      <c r="F897" s="1">
        <f t="shared" si="27"/>
        <v>211.2</v>
      </c>
      <c r="G897" s="1">
        <v>26.400000000000002</v>
      </c>
      <c r="H897">
        <v>24</v>
      </c>
      <c r="I897" t="s">
        <v>1128</v>
      </c>
      <c r="J897" s="1">
        <f>Tabela1[[#This Row],[ESTOQUE_INICIAL]]*Tabela1[[#This Row],[CUSTO_UNITARIO_M-1]]+Tabela1[[#This Row],[ABASTECIMENTO]]*Tabela1[[#This Row],[CUSTO_UNITARIO_M0]]</f>
        <v>5153.2800000000007</v>
      </c>
      <c r="K897" s="1">
        <f>_xlfn.XLOOKUP(A897,MEDIDAS!A:A,MEDIDAS!B:B,"0",0)*5</f>
        <v>5.333333333333333</v>
      </c>
      <c r="L897" s="1">
        <f>SUM(K897,(_xlfn.XLOOKUP(A897,MEDIDAS!A:A,MEDIDAS!B:B,"0",0)*5))</f>
        <v>10.666666666666666</v>
      </c>
      <c r="M897" s="1" t="str">
        <f>IF(F897&gt;=SUM(L897,_xlfn.XLOOKUP(A897,'ESTOQUE SETEMBRO'!A:A,'ESTOQUE SETEMBRO'!F:F,,0))/2*1.2,"OVER",IF(F897&lt;=SUM(L897,_xlfn.XLOOKUP(A897,'ESTOQUE SETEMBRO'!A:A,'ESTOQUE SETEMBRO'!F:F,,0))/2*1.1,"IDEAL","OUT"))</f>
        <v>OVER</v>
      </c>
      <c r="N897" t="str">
        <f>IF('ESTOQUE SETEMBRO'!$E897&gt;=0,"setembro","sem abastecimento")</f>
        <v>setembro</v>
      </c>
      <c r="O897" s="15">
        <v>45536</v>
      </c>
    </row>
    <row r="898" spans="1:15">
      <c r="A898" s="5" t="s">
        <v>893</v>
      </c>
      <c r="B898" s="6" t="s">
        <v>1227</v>
      </c>
      <c r="C898" s="1">
        <f t="shared" si="26"/>
        <v>21.63</v>
      </c>
      <c r="D898" s="1">
        <v>33</v>
      </c>
      <c r="E898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898" s="1">
        <f t="shared" si="27"/>
        <v>198</v>
      </c>
      <c r="G898" s="1">
        <v>26.400000000000002</v>
      </c>
      <c r="H898">
        <v>24</v>
      </c>
      <c r="I898" t="s">
        <v>1128</v>
      </c>
      <c r="J898" s="1">
        <f>Tabela1[[#This Row],[ESTOQUE_INICIAL]]*Tabela1[[#This Row],[CUSTO_UNITARIO_M-1]]+Tabela1[[#This Row],[ABASTECIMENTO]]*Tabela1[[#This Row],[CUSTO_UNITARIO_M0]]</f>
        <v>4831.2</v>
      </c>
      <c r="K898" s="1">
        <f>_xlfn.XLOOKUP(A898,MEDIDAS!A:A,MEDIDAS!B:B,"0",0)*5</f>
        <v>5</v>
      </c>
      <c r="L898" s="1">
        <f>SUM(K898,(_xlfn.XLOOKUP(A898,MEDIDAS!A:A,MEDIDAS!B:B,"0",0)*5))</f>
        <v>10</v>
      </c>
      <c r="M898" s="1" t="str">
        <f>IF(F898&gt;=SUM(L898,_xlfn.XLOOKUP(A898,'ESTOQUE SETEMBRO'!A:A,'ESTOQUE SETEMBRO'!F:F,,0))/2*1.2,"OVER",IF(F898&lt;=SUM(L898,_xlfn.XLOOKUP(A898,'ESTOQUE SETEMBRO'!A:A,'ESTOQUE SETEMBRO'!F:F,,0))/2*1.1,"IDEAL","OUT"))</f>
        <v>OVER</v>
      </c>
      <c r="N898" t="str">
        <f>IF('ESTOQUE SETEMBRO'!$E898&gt;=0,"setembro","sem abastecimento")</f>
        <v>setembro</v>
      </c>
      <c r="O898" s="15">
        <v>45536</v>
      </c>
    </row>
    <row r="899" spans="1:15">
      <c r="A899" s="5" t="s">
        <v>988</v>
      </c>
      <c r="B899" s="6" t="s">
        <v>1227</v>
      </c>
      <c r="C899" s="1">
        <f t="shared" ref="C899:C962" si="28">3.09*1*7</f>
        <v>21.63</v>
      </c>
      <c r="D899" s="1">
        <v>0</v>
      </c>
      <c r="E89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899" s="1">
        <f t="shared" ref="F899:F962" si="29">SUM(E899,D899)</f>
        <v>150</v>
      </c>
      <c r="G899" s="1">
        <v>26.400000000000002</v>
      </c>
      <c r="H899">
        <v>24</v>
      </c>
      <c r="I899" t="s">
        <v>1128</v>
      </c>
      <c r="J899" s="1">
        <f>Tabela1[[#This Row],[ESTOQUE_INICIAL]]*Tabela1[[#This Row],[CUSTO_UNITARIO_M-1]]+Tabela1[[#This Row],[ABASTECIMENTO]]*Tabela1[[#This Row],[CUSTO_UNITARIO_M0]]</f>
        <v>3600</v>
      </c>
      <c r="K899" s="1">
        <f>_xlfn.XLOOKUP(A899,MEDIDAS!A:A,MEDIDAS!B:B,"0",0)*5</f>
        <v>0</v>
      </c>
      <c r="L899" s="1">
        <f>SUM(K899,(_xlfn.XLOOKUP(A899,MEDIDAS!A:A,MEDIDAS!B:B,"0",0)*5))</f>
        <v>0</v>
      </c>
      <c r="M899" s="1" t="str">
        <f>IF(F899&gt;=SUM(L899,_xlfn.XLOOKUP(A899,'ESTOQUE SETEMBRO'!A:A,'ESTOQUE SETEMBRO'!F:F,,0))/2*1.2,"OVER",IF(F899&lt;=SUM(L899,_xlfn.XLOOKUP(A899,'ESTOQUE SETEMBRO'!A:A,'ESTOQUE SETEMBRO'!F:F,,0))/2*1.1,"IDEAL","OUT"))</f>
        <v>OVER</v>
      </c>
      <c r="N899" t="str">
        <f>IF('ESTOQUE SETEMBRO'!$E899&gt;=0,"setembro","sem abastecimento")</f>
        <v>setembro</v>
      </c>
      <c r="O899" s="15">
        <v>45536</v>
      </c>
    </row>
    <row r="900" spans="1:15">
      <c r="A900" s="5" t="s">
        <v>894</v>
      </c>
      <c r="B900" s="6" t="s">
        <v>1227</v>
      </c>
      <c r="C900" s="1">
        <f t="shared" si="28"/>
        <v>21.63</v>
      </c>
      <c r="D900" s="1">
        <v>61.600000000000009</v>
      </c>
      <c r="E900" s="1">
        <f>IF(Tabela1[[#This Row],[ESTOQUE_INICIAL]]&gt;=150,Tabela1[[#This Row],[ESTOQUE_INICIAL]]*0,IF(Tabela1[[#This Row],[ESTOQUE_INICIAL]]=0,SUM(Tabela1[[#This Row],[ESTOQUE_INICIAL]],150),Tabela1[[#This Row],[ESTOQUE_INICIAL]]*5))</f>
        <v>308.00000000000006</v>
      </c>
      <c r="F900" s="1">
        <f t="shared" si="29"/>
        <v>369.60000000000008</v>
      </c>
      <c r="G900" s="1">
        <v>26.400000000000002</v>
      </c>
      <c r="H900">
        <v>24</v>
      </c>
      <c r="I900" t="s">
        <v>1128</v>
      </c>
      <c r="J900" s="1">
        <f>Tabela1[[#This Row],[ESTOQUE_INICIAL]]*Tabela1[[#This Row],[CUSTO_UNITARIO_M-1]]+Tabela1[[#This Row],[ABASTECIMENTO]]*Tabela1[[#This Row],[CUSTO_UNITARIO_M0]]</f>
        <v>9018.2400000000016</v>
      </c>
      <c r="K900" s="1">
        <f>_xlfn.XLOOKUP(A900,MEDIDAS!A:A,MEDIDAS!B:B,"0",0)*5</f>
        <v>9.3333333333333339</v>
      </c>
      <c r="L900" s="1">
        <f>SUM(K900,(_xlfn.XLOOKUP(A900,MEDIDAS!A:A,MEDIDAS!B:B,"0",0)*5))</f>
        <v>18.666666666666668</v>
      </c>
      <c r="M900" s="1" t="str">
        <f>IF(F900&gt;=SUM(L900,_xlfn.XLOOKUP(A900,'ESTOQUE SETEMBRO'!A:A,'ESTOQUE SETEMBRO'!F:F,,0))/2*1.2,"OVER",IF(F900&lt;=SUM(L900,_xlfn.XLOOKUP(A900,'ESTOQUE SETEMBRO'!A:A,'ESTOQUE SETEMBRO'!F:F,,0))/2*1.1,"IDEAL","OUT"))</f>
        <v>OVER</v>
      </c>
      <c r="N900" t="str">
        <f>IF('ESTOQUE SETEMBRO'!$E900&gt;=0,"setembro","sem abastecimento")</f>
        <v>setembro</v>
      </c>
      <c r="O900" s="15">
        <v>45536</v>
      </c>
    </row>
    <row r="901" spans="1:15">
      <c r="A901" s="5" t="s">
        <v>895</v>
      </c>
      <c r="B901" s="6" t="s">
        <v>1227</v>
      </c>
      <c r="C901" s="1">
        <f t="shared" si="28"/>
        <v>21.63</v>
      </c>
      <c r="D901" s="1">
        <v>24.200000000000003</v>
      </c>
      <c r="E901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901" s="1">
        <f t="shared" si="29"/>
        <v>145.20000000000002</v>
      </c>
      <c r="G901" s="1">
        <v>26.400000000000002</v>
      </c>
      <c r="H901">
        <v>24</v>
      </c>
      <c r="I901" t="s">
        <v>1128</v>
      </c>
      <c r="J901" s="1">
        <f>Tabela1[[#This Row],[ESTOQUE_INICIAL]]*Tabela1[[#This Row],[CUSTO_UNITARIO_M-1]]+Tabela1[[#This Row],[ABASTECIMENTO]]*Tabela1[[#This Row],[CUSTO_UNITARIO_M0]]</f>
        <v>3542.8800000000006</v>
      </c>
      <c r="K901" s="1">
        <f>_xlfn.XLOOKUP(A901,MEDIDAS!A:A,MEDIDAS!B:B,"0",0)*5</f>
        <v>3.6666666666666665</v>
      </c>
      <c r="L901" s="1">
        <f>SUM(K901,(_xlfn.XLOOKUP(A901,MEDIDAS!A:A,MEDIDAS!B:B,"0",0)*5))</f>
        <v>7.333333333333333</v>
      </c>
      <c r="M901" s="1" t="str">
        <f>IF(F901&gt;=SUM(L901,_xlfn.XLOOKUP(A901,'ESTOQUE SETEMBRO'!A:A,'ESTOQUE SETEMBRO'!F:F,,0))/2*1.2,"OVER",IF(F901&lt;=SUM(L901,_xlfn.XLOOKUP(A901,'ESTOQUE SETEMBRO'!A:A,'ESTOQUE SETEMBRO'!F:F,,0))/2*1.1,"IDEAL","OUT"))</f>
        <v>OVER</v>
      </c>
      <c r="N901" t="str">
        <f>IF('ESTOQUE SETEMBRO'!$E901&gt;=0,"setembro","sem abastecimento")</f>
        <v>setembro</v>
      </c>
      <c r="O901" s="15">
        <v>45536</v>
      </c>
    </row>
    <row r="902" spans="1:15">
      <c r="A902" s="5" t="s">
        <v>896</v>
      </c>
      <c r="B902" s="6" t="s">
        <v>1227</v>
      </c>
      <c r="C902" s="1">
        <f t="shared" si="28"/>
        <v>21.63</v>
      </c>
      <c r="D902" s="1">
        <v>27.500000000000004</v>
      </c>
      <c r="E902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902" s="1">
        <f t="shared" si="29"/>
        <v>165.00000000000003</v>
      </c>
      <c r="G902" s="1">
        <v>26.400000000000002</v>
      </c>
      <c r="H902">
        <v>24</v>
      </c>
      <c r="I902" t="s">
        <v>1128</v>
      </c>
      <c r="J902" s="1">
        <f>Tabela1[[#This Row],[ESTOQUE_INICIAL]]*Tabela1[[#This Row],[CUSTO_UNITARIO_M-1]]+Tabela1[[#This Row],[ABASTECIMENTO]]*Tabela1[[#This Row],[CUSTO_UNITARIO_M0]]</f>
        <v>4026.0000000000009</v>
      </c>
      <c r="K902" s="1">
        <f>_xlfn.XLOOKUP(A902,MEDIDAS!A:A,MEDIDAS!B:B,"0",0)*5</f>
        <v>4.166666666666667</v>
      </c>
      <c r="L902" s="1">
        <f>SUM(K902,(_xlfn.XLOOKUP(A902,MEDIDAS!A:A,MEDIDAS!B:B,"0",0)*5))</f>
        <v>8.3333333333333339</v>
      </c>
      <c r="M902" s="1" t="str">
        <f>IF(F902&gt;=SUM(L902,_xlfn.XLOOKUP(A902,'ESTOQUE SETEMBRO'!A:A,'ESTOQUE SETEMBRO'!F:F,,0))/2*1.2,"OVER",IF(F902&lt;=SUM(L902,_xlfn.XLOOKUP(A902,'ESTOQUE SETEMBRO'!A:A,'ESTOQUE SETEMBRO'!F:F,,0))/2*1.1,"IDEAL","OUT"))</f>
        <v>OVER</v>
      </c>
      <c r="N902" t="str">
        <f>IF('ESTOQUE SETEMBRO'!$E902&gt;=0,"setembro","sem abastecimento")</f>
        <v>setembro</v>
      </c>
      <c r="O902" s="15">
        <v>45536</v>
      </c>
    </row>
    <row r="903" spans="1:15">
      <c r="A903" s="5" t="s">
        <v>897</v>
      </c>
      <c r="B903" s="6" t="s">
        <v>1227</v>
      </c>
      <c r="C903" s="1">
        <f t="shared" si="28"/>
        <v>21.63</v>
      </c>
      <c r="D903" s="1">
        <v>17.600000000000001</v>
      </c>
      <c r="E903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903" s="1">
        <f t="shared" si="29"/>
        <v>105.6</v>
      </c>
      <c r="G903" s="1">
        <v>26.400000000000002</v>
      </c>
      <c r="H903">
        <v>24</v>
      </c>
      <c r="I903" t="s">
        <v>1128</v>
      </c>
      <c r="J903" s="1">
        <f>Tabela1[[#This Row],[ESTOQUE_INICIAL]]*Tabela1[[#This Row],[CUSTO_UNITARIO_M-1]]+Tabela1[[#This Row],[ABASTECIMENTO]]*Tabela1[[#This Row],[CUSTO_UNITARIO_M0]]</f>
        <v>2576.6400000000003</v>
      </c>
      <c r="K903" s="1">
        <f>_xlfn.XLOOKUP(A903,MEDIDAS!A:A,MEDIDAS!B:B,"0",0)*5</f>
        <v>2.6666666666666665</v>
      </c>
      <c r="L903" s="1">
        <f>SUM(K903,(_xlfn.XLOOKUP(A903,MEDIDAS!A:A,MEDIDAS!B:B,"0",0)*5))</f>
        <v>5.333333333333333</v>
      </c>
      <c r="M903" s="1" t="str">
        <f>IF(F903&gt;=SUM(L903,_xlfn.XLOOKUP(A903,'ESTOQUE SETEMBRO'!A:A,'ESTOQUE SETEMBRO'!F:F,,0))/2*1.2,"OVER",IF(F903&lt;=SUM(L903,_xlfn.XLOOKUP(A903,'ESTOQUE SETEMBRO'!A:A,'ESTOQUE SETEMBRO'!F:F,,0))/2*1.1,"IDEAL","OUT"))</f>
        <v>OVER</v>
      </c>
      <c r="N903" t="str">
        <f>IF('ESTOQUE SETEMBRO'!$E903&gt;=0,"setembro","sem abastecimento")</f>
        <v>setembro</v>
      </c>
      <c r="O903" s="15">
        <v>45536</v>
      </c>
    </row>
    <row r="904" spans="1:15">
      <c r="A904" s="5" t="s">
        <v>898</v>
      </c>
      <c r="B904" s="6" t="s">
        <v>1228</v>
      </c>
      <c r="C904" s="1">
        <f t="shared" si="28"/>
        <v>21.63</v>
      </c>
      <c r="D904" s="1">
        <v>25.3</v>
      </c>
      <c r="E904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904" s="1">
        <f t="shared" si="29"/>
        <v>151.80000000000001</v>
      </c>
      <c r="G904" s="1">
        <v>19.8</v>
      </c>
      <c r="H904">
        <v>18</v>
      </c>
      <c r="I904" t="s">
        <v>1140</v>
      </c>
      <c r="J904" s="1">
        <f>Tabela1[[#This Row],[ESTOQUE_INICIAL]]*Tabela1[[#This Row],[CUSTO_UNITARIO_M-1]]+Tabela1[[#This Row],[ABASTECIMENTO]]*Tabela1[[#This Row],[CUSTO_UNITARIO_M0]]</f>
        <v>2777.94</v>
      </c>
      <c r="K904" s="1">
        <f>_xlfn.XLOOKUP(A904,MEDIDAS!A:A,MEDIDAS!B:B,"0",0)*5</f>
        <v>3.8333333333333335</v>
      </c>
      <c r="L904" s="1">
        <f>SUM(K904,(_xlfn.XLOOKUP(A904,MEDIDAS!A:A,MEDIDAS!B:B,"0",0)*5))</f>
        <v>7.666666666666667</v>
      </c>
      <c r="M904" s="1" t="str">
        <f>IF(F904&gt;=SUM(L904,_xlfn.XLOOKUP(A904,'ESTOQUE SETEMBRO'!A:A,'ESTOQUE SETEMBRO'!F:F,,0))/2*1.2,"OVER",IF(F904&lt;=SUM(L904,_xlfn.XLOOKUP(A904,'ESTOQUE SETEMBRO'!A:A,'ESTOQUE SETEMBRO'!F:F,,0))/2*1.1,"IDEAL","OUT"))</f>
        <v>OVER</v>
      </c>
      <c r="N904" t="str">
        <f>IF('ESTOQUE SETEMBRO'!$E904&gt;=0,"setembro","sem abastecimento")</f>
        <v>setembro</v>
      </c>
      <c r="O904" s="15">
        <v>45536</v>
      </c>
    </row>
    <row r="905" spans="1:15">
      <c r="A905" s="5" t="s">
        <v>899</v>
      </c>
      <c r="B905" s="6" t="s">
        <v>1228</v>
      </c>
      <c r="C905" s="1">
        <f t="shared" si="28"/>
        <v>21.63</v>
      </c>
      <c r="D905" s="1">
        <v>34.1</v>
      </c>
      <c r="E905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905" s="1">
        <f t="shared" si="29"/>
        <v>204.6</v>
      </c>
      <c r="G905" s="1">
        <v>19.8</v>
      </c>
      <c r="H905">
        <v>18</v>
      </c>
      <c r="I905" t="s">
        <v>1140</v>
      </c>
      <c r="J905" s="1">
        <f>Tabela1[[#This Row],[ESTOQUE_INICIAL]]*Tabela1[[#This Row],[CUSTO_UNITARIO_M-1]]+Tabela1[[#This Row],[ABASTECIMENTO]]*Tabela1[[#This Row],[CUSTO_UNITARIO_M0]]</f>
        <v>3744.1800000000003</v>
      </c>
      <c r="K905" s="1">
        <f>_xlfn.XLOOKUP(A905,MEDIDAS!A:A,MEDIDAS!B:B,"0",0)*5</f>
        <v>5.166666666666667</v>
      </c>
      <c r="L905" s="1">
        <f>SUM(K905,(_xlfn.XLOOKUP(A905,MEDIDAS!A:A,MEDIDAS!B:B,"0",0)*5))</f>
        <v>10.333333333333334</v>
      </c>
      <c r="M905" s="1" t="str">
        <f>IF(F905&gt;=SUM(L905,_xlfn.XLOOKUP(A905,'ESTOQUE SETEMBRO'!A:A,'ESTOQUE SETEMBRO'!F:F,,0))/2*1.2,"OVER",IF(F905&lt;=SUM(L905,_xlfn.XLOOKUP(A905,'ESTOQUE SETEMBRO'!A:A,'ESTOQUE SETEMBRO'!F:F,,0))/2*1.1,"IDEAL","OUT"))</f>
        <v>OVER</v>
      </c>
      <c r="N905" t="str">
        <f>IF('ESTOQUE SETEMBRO'!$E905&gt;=0,"setembro","sem abastecimento")</f>
        <v>setembro</v>
      </c>
      <c r="O905" s="15">
        <v>45536</v>
      </c>
    </row>
    <row r="906" spans="1:15">
      <c r="A906" s="5" t="s">
        <v>901</v>
      </c>
      <c r="B906" s="6" t="s">
        <v>1228</v>
      </c>
      <c r="C906" s="1">
        <f t="shared" si="28"/>
        <v>21.63</v>
      </c>
      <c r="D906" s="1">
        <v>19.8</v>
      </c>
      <c r="E906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906" s="1">
        <f t="shared" si="29"/>
        <v>118.8</v>
      </c>
      <c r="G906" s="1">
        <v>19.8</v>
      </c>
      <c r="H906">
        <v>18</v>
      </c>
      <c r="I906" t="s">
        <v>1140</v>
      </c>
      <c r="J906" s="1">
        <f>Tabela1[[#This Row],[ESTOQUE_INICIAL]]*Tabela1[[#This Row],[CUSTO_UNITARIO_M-1]]+Tabela1[[#This Row],[ABASTECIMENTO]]*Tabela1[[#This Row],[CUSTO_UNITARIO_M0]]</f>
        <v>2174.04</v>
      </c>
      <c r="K906" s="1">
        <f>_xlfn.XLOOKUP(A906,MEDIDAS!A:A,MEDIDAS!B:B,"0",0)*5</f>
        <v>3</v>
      </c>
      <c r="L906" s="1">
        <f>SUM(K906,(_xlfn.XLOOKUP(A906,MEDIDAS!A:A,MEDIDAS!B:B,"0",0)*5))</f>
        <v>6</v>
      </c>
      <c r="M906" s="1" t="str">
        <f>IF(F906&gt;=SUM(L906,_xlfn.XLOOKUP(A906,'ESTOQUE SETEMBRO'!A:A,'ESTOQUE SETEMBRO'!F:F,,0))/2*1.2,"OVER",IF(F906&lt;=SUM(L906,_xlfn.XLOOKUP(A906,'ESTOQUE SETEMBRO'!A:A,'ESTOQUE SETEMBRO'!F:F,,0))/2*1.1,"IDEAL","OUT"))</f>
        <v>OVER</v>
      </c>
      <c r="N906" t="str">
        <f>IF('ESTOQUE SETEMBRO'!$E906&gt;=0,"setembro","sem abastecimento")</f>
        <v>setembro</v>
      </c>
      <c r="O906" s="15">
        <v>45536</v>
      </c>
    </row>
    <row r="907" spans="1:15">
      <c r="A907" s="5" t="s">
        <v>902</v>
      </c>
      <c r="B907" s="6" t="s">
        <v>1228</v>
      </c>
      <c r="C907" s="1">
        <f t="shared" si="28"/>
        <v>21.63</v>
      </c>
      <c r="D907" s="1">
        <v>23.1</v>
      </c>
      <c r="E907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907" s="1">
        <f t="shared" si="29"/>
        <v>138.6</v>
      </c>
      <c r="G907" s="1">
        <v>19.8</v>
      </c>
      <c r="H907">
        <v>18</v>
      </c>
      <c r="I907" t="s">
        <v>1140</v>
      </c>
      <c r="J907" s="1">
        <f>Tabela1[[#This Row],[ESTOQUE_INICIAL]]*Tabela1[[#This Row],[CUSTO_UNITARIO_M-1]]+Tabela1[[#This Row],[ABASTECIMENTO]]*Tabela1[[#This Row],[CUSTO_UNITARIO_M0]]</f>
        <v>2536.38</v>
      </c>
      <c r="K907" s="1">
        <f>_xlfn.XLOOKUP(A907,MEDIDAS!A:A,MEDIDAS!B:B,"0",0)*5</f>
        <v>3.5</v>
      </c>
      <c r="L907" s="1">
        <f>SUM(K907,(_xlfn.XLOOKUP(A907,MEDIDAS!A:A,MEDIDAS!B:B,"0",0)*5))</f>
        <v>7</v>
      </c>
      <c r="M907" s="1" t="str">
        <f>IF(F907&gt;=SUM(L907,_xlfn.XLOOKUP(A907,'ESTOQUE SETEMBRO'!A:A,'ESTOQUE SETEMBRO'!F:F,,0))/2*1.2,"OVER",IF(F907&lt;=SUM(L907,_xlfn.XLOOKUP(A907,'ESTOQUE SETEMBRO'!A:A,'ESTOQUE SETEMBRO'!F:F,,0))/2*1.1,"IDEAL","OUT"))</f>
        <v>OVER</v>
      </c>
      <c r="N907" t="str">
        <f>IF('ESTOQUE SETEMBRO'!$E907&gt;=0,"setembro","sem abastecimento")</f>
        <v>setembro</v>
      </c>
      <c r="O907" s="15">
        <v>45536</v>
      </c>
    </row>
    <row r="908" spans="1:15">
      <c r="A908" s="5" t="s">
        <v>903</v>
      </c>
      <c r="B908" s="6" t="s">
        <v>1228</v>
      </c>
      <c r="C908" s="1">
        <f t="shared" si="28"/>
        <v>21.63</v>
      </c>
      <c r="D908" s="1">
        <v>38.5</v>
      </c>
      <c r="E908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908" s="1">
        <f t="shared" si="29"/>
        <v>231</v>
      </c>
      <c r="G908" s="1">
        <v>19.8</v>
      </c>
      <c r="H908">
        <v>18</v>
      </c>
      <c r="I908" t="s">
        <v>1140</v>
      </c>
      <c r="J908" s="1">
        <f>Tabela1[[#This Row],[ESTOQUE_INICIAL]]*Tabela1[[#This Row],[CUSTO_UNITARIO_M-1]]+Tabela1[[#This Row],[ABASTECIMENTO]]*Tabela1[[#This Row],[CUSTO_UNITARIO_M0]]</f>
        <v>4227.3</v>
      </c>
      <c r="K908" s="1">
        <f>_xlfn.XLOOKUP(A908,MEDIDAS!A:A,MEDIDAS!B:B,"0",0)*5</f>
        <v>5.8333333333333339</v>
      </c>
      <c r="L908" s="1">
        <f>SUM(K908,(_xlfn.XLOOKUP(A908,MEDIDAS!A:A,MEDIDAS!B:B,"0",0)*5))</f>
        <v>11.666666666666668</v>
      </c>
      <c r="M908" s="1" t="str">
        <f>IF(F908&gt;=SUM(L908,_xlfn.XLOOKUP(A908,'ESTOQUE SETEMBRO'!A:A,'ESTOQUE SETEMBRO'!F:F,,0))/2*1.2,"OVER",IF(F908&lt;=SUM(L908,_xlfn.XLOOKUP(A908,'ESTOQUE SETEMBRO'!A:A,'ESTOQUE SETEMBRO'!F:F,,0))/2*1.1,"IDEAL","OUT"))</f>
        <v>OVER</v>
      </c>
      <c r="N908" t="str">
        <f>IF('ESTOQUE SETEMBRO'!$E908&gt;=0,"setembro","sem abastecimento")</f>
        <v>setembro</v>
      </c>
      <c r="O908" s="15">
        <v>45536</v>
      </c>
    </row>
    <row r="909" spans="1:15">
      <c r="A909" s="5" t="s">
        <v>999</v>
      </c>
      <c r="B909" s="6" t="s">
        <v>1228</v>
      </c>
      <c r="C909" s="1">
        <f t="shared" si="28"/>
        <v>21.63</v>
      </c>
      <c r="D909" s="1">
        <v>0</v>
      </c>
      <c r="E90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909" s="1">
        <f t="shared" si="29"/>
        <v>150</v>
      </c>
      <c r="G909" s="1">
        <v>19.8</v>
      </c>
      <c r="H909">
        <v>18</v>
      </c>
      <c r="I909" t="s">
        <v>1140</v>
      </c>
      <c r="J909" s="1">
        <f>Tabela1[[#This Row],[ESTOQUE_INICIAL]]*Tabela1[[#This Row],[CUSTO_UNITARIO_M-1]]+Tabela1[[#This Row],[ABASTECIMENTO]]*Tabela1[[#This Row],[CUSTO_UNITARIO_M0]]</f>
        <v>2700</v>
      </c>
      <c r="K909" s="1">
        <f>_xlfn.XLOOKUP(A909,MEDIDAS!A:A,MEDIDAS!B:B,"0",0)*5</f>
        <v>0</v>
      </c>
      <c r="L909" s="1">
        <f>SUM(K909,(_xlfn.XLOOKUP(A909,MEDIDAS!A:A,MEDIDAS!B:B,"0",0)*5))</f>
        <v>0</v>
      </c>
      <c r="M909" s="1" t="str">
        <f>IF(F909&gt;=SUM(L909,_xlfn.XLOOKUP(A909,'ESTOQUE SETEMBRO'!A:A,'ESTOQUE SETEMBRO'!F:F,,0))/2*1.2,"OVER",IF(F909&lt;=SUM(L909,_xlfn.XLOOKUP(A909,'ESTOQUE SETEMBRO'!A:A,'ESTOQUE SETEMBRO'!F:F,,0))/2*1.1,"IDEAL","OUT"))</f>
        <v>OVER</v>
      </c>
      <c r="N909" t="str">
        <f>IF('ESTOQUE SETEMBRO'!$E909&gt;=0,"setembro","sem abastecimento")</f>
        <v>setembro</v>
      </c>
      <c r="O909" s="15">
        <v>45536</v>
      </c>
    </row>
    <row r="910" spans="1:15">
      <c r="A910" s="5" t="s">
        <v>904</v>
      </c>
      <c r="B910" s="6" t="s">
        <v>1228</v>
      </c>
      <c r="C910" s="1">
        <f t="shared" si="28"/>
        <v>21.63</v>
      </c>
      <c r="D910" s="1">
        <v>27.500000000000004</v>
      </c>
      <c r="E910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910" s="1">
        <f t="shared" si="29"/>
        <v>165.00000000000003</v>
      </c>
      <c r="G910" s="1">
        <v>19.8</v>
      </c>
      <c r="H910">
        <v>18</v>
      </c>
      <c r="I910" t="s">
        <v>1140</v>
      </c>
      <c r="J910" s="1">
        <f>Tabela1[[#This Row],[ESTOQUE_INICIAL]]*Tabela1[[#This Row],[CUSTO_UNITARIO_M-1]]+Tabela1[[#This Row],[ABASTECIMENTO]]*Tabela1[[#This Row],[CUSTO_UNITARIO_M0]]</f>
        <v>3019.5000000000005</v>
      </c>
      <c r="K910" s="1">
        <f>_xlfn.XLOOKUP(A910,MEDIDAS!A:A,MEDIDAS!B:B,"0",0)*5</f>
        <v>4.166666666666667</v>
      </c>
      <c r="L910" s="1">
        <f>SUM(K910,(_xlfn.XLOOKUP(A910,MEDIDAS!A:A,MEDIDAS!B:B,"0",0)*5))</f>
        <v>8.3333333333333339</v>
      </c>
      <c r="M910" s="1" t="str">
        <f>IF(F910&gt;=SUM(L910,_xlfn.XLOOKUP(A910,'ESTOQUE SETEMBRO'!A:A,'ESTOQUE SETEMBRO'!F:F,,0))/2*1.2,"OVER",IF(F910&lt;=SUM(L910,_xlfn.XLOOKUP(A910,'ESTOQUE SETEMBRO'!A:A,'ESTOQUE SETEMBRO'!F:F,,0))/2*1.1,"IDEAL","OUT"))</f>
        <v>OVER</v>
      </c>
      <c r="N910" t="str">
        <f>IF('ESTOQUE SETEMBRO'!$E910&gt;=0,"setembro","sem abastecimento")</f>
        <v>setembro</v>
      </c>
      <c r="O910" s="15">
        <v>45536</v>
      </c>
    </row>
    <row r="911" spans="1:15">
      <c r="A911" s="5" t="s">
        <v>905</v>
      </c>
      <c r="B911" s="6" t="s">
        <v>1228</v>
      </c>
      <c r="C911" s="1">
        <f t="shared" si="28"/>
        <v>21.63</v>
      </c>
      <c r="D911" s="1">
        <v>17.600000000000001</v>
      </c>
      <c r="E911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911" s="1">
        <f t="shared" si="29"/>
        <v>105.6</v>
      </c>
      <c r="G911" s="1">
        <v>19.8</v>
      </c>
      <c r="H911">
        <v>18</v>
      </c>
      <c r="I911" t="s">
        <v>1140</v>
      </c>
      <c r="J911" s="1">
        <f>Tabela1[[#This Row],[ESTOQUE_INICIAL]]*Tabela1[[#This Row],[CUSTO_UNITARIO_M-1]]+Tabela1[[#This Row],[ABASTECIMENTO]]*Tabela1[[#This Row],[CUSTO_UNITARIO_M0]]</f>
        <v>1932.48</v>
      </c>
      <c r="K911" s="1">
        <f>_xlfn.XLOOKUP(A911,MEDIDAS!A:A,MEDIDAS!B:B,"0",0)*5</f>
        <v>2.6666666666666665</v>
      </c>
      <c r="L911" s="1">
        <f>SUM(K911,(_xlfn.XLOOKUP(A911,MEDIDAS!A:A,MEDIDAS!B:B,"0",0)*5))</f>
        <v>5.333333333333333</v>
      </c>
      <c r="M911" s="1" t="str">
        <f>IF(F911&gt;=SUM(L911,_xlfn.XLOOKUP(A911,'ESTOQUE SETEMBRO'!A:A,'ESTOQUE SETEMBRO'!F:F,,0))/2*1.2,"OVER",IF(F911&lt;=SUM(L911,_xlfn.XLOOKUP(A911,'ESTOQUE SETEMBRO'!A:A,'ESTOQUE SETEMBRO'!F:F,,0))/2*1.1,"IDEAL","OUT"))</f>
        <v>OVER</v>
      </c>
      <c r="N911" t="str">
        <f>IF('ESTOQUE SETEMBRO'!$E911&gt;=0,"setembro","sem abastecimento")</f>
        <v>setembro</v>
      </c>
      <c r="O911" s="15">
        <v>45536</v>
      </c>
    </row>
    <row r="912" spans="1:15">
      <c r="A912" s="5" t="s">
        <v>906</v>
      </c>
      <c r="B912" s="6" t="s">
        <v>1228</v>
      </c>
      <c r="C912" s="1">
        <f t="shared" si="28"/>
        <v>21.63</v>
      </c>
      <c r="D912" s="1">
        <v>29.700000000000003</v>
      </c>
      <c r="E912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912" s="1">
        <f t="shared" si="29"/>
        <v>178.2</v>
      </c>
      <c r="G912" s="1">
        <v>19.8</v>
      </c>
      <c r="H912">
        <v>18</v>
      </c>
      <c r="I912" t="s">
        <v>1140</v>
      </c>
      <c r="J912" s="1">
        <f>Tabela1[[#This Row],[ESTOQUE_INICIAL]]*Tabela1[[#This Row],[CUSTO_UNITARIO_M-1]]+Tabela1[[#This Row],[ABASTECIMENTO]]*Tabela1[[#This Row],[CUSTO_UNITARIO_M0]]</f>
        <v>3261.06</v>
      </c>
      <c r="K912" s="1">
        <f>_xlfn.XLOOKUP(A912,MEDIDAS!A:A,MEDIDAS!B:B,"0",0)*5</f>
        <v>4.5</v>
      </c>
      <c r="L912" s="1">
        <f>SUM(K912,(_xlfn.XLOOKUP(A912,MEDIDAS!A:A,MEDIDAS!B:B,"0",0)*5))</f>
        <v>9</v>
      </c>
      <c r="M912" s="1" t="str">
        <f>IF(F912&gt;=SUM(L912,_xlfn.XLOOKUP(A912,'ESTOQUE SETEMBRO'!A:A,'ESTOQUE SETEMBRO'!F:F,,0))/2*1.2,"OVER",IF(F912&lt;=SUM(L912,_xlfn.XLOOKUP(A912,'ESTOQUE SETEMBRO'!A:A,'ESTOQUE SETEMBRO'!F:F,,0))/2*1.1,"IDEAL","OUT"))</f>
        <v>OVER</v>
      </c>
      <c r="N912" t="str">
        <f>IF('ESTOQUE SETEMBRO'!$E912&gt;=0,"setembro","sem abastecimento")</f>
        <v>setembro</v>
      </c>
      <c r="O912" s="15">
        <v>45536</v>
      </c>
    </row>
    <row r="913" spans="1:15">
      <c r="A913" s="5" t="s">
        <v>907</v>
      </c>
      <c r="B913" s="6" t="s">
        <v>1228</v>
      </c>
      <c r="C913" s="1">
        <f t="shared" si="28"/>
        <v>21.63</v>
      </c>
      <c r="D913" s="1">
        <v>29.700000000000003</v>
      </c>
      <c r="E913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913" s="1">
        <f t="shared" si="29"/>
        <v>178.2</v>
      </c>
      <c r="G913" s="1">
        <v>19.8</v>
      </c>
      <c r="H913">
        <v>18</v>
      </c>
      <c r="I913" t="s">
        <v>1140</v>
      </c>
      <c r="J913" s="1">
        <f>Tabela1[[#This Row],[ESTOQUE_INICIAL]]*Tabela1[[#This Row],[CUSTO_UNITARIO_M-1]]+Tabela1[[#This Row],[ABASTECIMENTO]]*Tabela1[[#This Row],[CUSTO_UNITARIO_M0]]</f>
        <v>3261.06</v>
      </c>
      <c r="K913" s="1">
        <f>_xlfn.XLOOKUP(A913,MEDIDAS!A:A,MEDIDAS!B:B,"0",0)*5</f>
        <v>4.5</v>
      </c>
      <c r="L913" s="1">
        <f>SUM(K913,(_xlfn.XLOOKUP(A913,MEDIDAS!A:A,MEDIDAS!B:B,"0",0)*5))</f>
        <v>9</v>
      </c>
      <c r="M913" s="1" t="str">
        <f>IF(F913&gt;=SUM(L913,_xlfn.XLOOKUP(A913,'ESTOQUE SETEMBRO'!A:A,'ESTOQUE SETEMBRO'!F:F,,0))/2*1.2,"OVER",IF(F913&lt;=SUM(L913,_xlfn.XLOOKUP(A913,'ESTOQUE SETEMBRO'!A:A,'ESTOQUE SETEMBRO'!F:F,,0))/2*1.1,"IDEAL","OUT"))</f>
        <v>OVER</v>
      </c>
      <c r="N913" t="str">
        <f>IF('ESTOQUE SETEMBRO'!$E913&gt;=0,"setembro","sem abastecimento")</f>
        <v>setembro</v>
      </c>
      <c r="O913" s="15">
        <v>45536</v>
      </c>
    </row>
    <row r="914" spans="1:15">
      <c r="A914" s="5" t="s">
        <v>908</v>
      </c>
      <c r="B914" s="6" t="s">
        <v>1229</v>
      </c>
      <c r="C914" s="1">
        <f t="shared" si="28"/>
        <v>21.63</v>
      </c>
      <c r="D914" s="1">
        <v>19.8</v>
      </c>
      <c r="E914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914" s="1">
        <f t="shared" si="29"/>
        <v>118.8</v>
      </c>
      <c r="G914" s="1">
        <v>15.400000000000002</v>
      </c>
      <c r="H914">
        <v>14</v>
      </c>
      <c r="I914" t="s">
        <v>1142</v>
      </c>
      <c r="J914" s="1">
        <f>Tabela1[[#This Row],[ESTOQUE_INICIAL]]*Tabela1[[#This Row],[CUSTO_UNITARIO_M-1]]+Tabela1[[#This Row],[ABASTECIMENTO]]*Tabela1[[#This Row],[CUSTO_UNITARIO_M0]]</f>
        <v>1690.92</v>
      </c>
      <c r="K914" s="1">
        <f>_xlfn.XLOOKUP(A914,MEDIDAS!A:A,MEDIDAS!B:B,"0",0)*5</f>
        <v>3</v>
      </c>
      <c r="L914" s="1">
        <f>SUM(K914,(_xlfn.XLOOKUP(A914,MEDIDAS!A:A,MEDIDAS!B:B,"0",0)*5))</f>
        <v>6</v>
      </c>
      <c r="M914" s="1" t="str">
        <f>IF(F914&gt;=SUM(L914,_xlfn.XLOOKUP(A914,'ESTOQUE SETEMBRO'!A:A,'ESTOQUE SETEMBRO'!F:F,,0))/2*1.2,"OVER",IF(F914&lt;=SUM(L914,_xlfn.XLOOKUP(A914,'ESTOQUE SETEMBRO'!A:A,'ESTOQUE SETEMBRO'!F:F,,0))/2*1.1,"IDEAL","OUT"))</f>
        <v>OVER</v>
      </c>
      <c r="N914" t="str">
        <f>IF('ESTOQUE SETEMBRO'!$E914&gt;=0,"setembro","sem abastecimento")</f>
        <v>setembro</v>
      </c>
      <c r="O914" s="15">
        <v>45536</v>
      </c>
    </row>
    <row r="915" spans="1:15">
      <c r="A915" s="5" t="s">
        <v>909</v>
      </c>
      <c r="B915" s="6" t="s">
        <v>1229</v>
      </c>
      <c r="C915" s="1">
        <f t="shared" si="28"/>
        <v>21.63</v>
      </c>
      <c r="D915" s="1">
        <v>20.900000000000002</v>
      </c>
      <c r="E915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915" s="1">
        <f t="shared" si="29"/>
        <v>125.40000000000002</v>
      </c>
      <c r="G915" s="1">
        <v>15.400000000000002</v>
      </c>
      <c r="H915">
        <v>14</v>
      </c>
      <c r="I915" t="s">
        <v>1142</v>
      </c>
      <c r="J915" s="1">
        <f>Tabela1[[#This Row],[ESTOQUE_INICIAL]]*Tabela1[[#This Row],[CUSTO_UNITARIO_M-1]]+Tabela1[[#This Row],[ABASTECIMENTO]]*Tabela1[[#This Row],[CUSTO_UNITARIO_M0]]</f>
        <v>1784.8600000000004</v>
      </c>
      <c r="K915" s="1">
        <f>_xlfn.XLOOKUP(A915,MEDIDAS!A:A,MEDIDAS!B:B,"0",0)*5</f>
        <v>3.1666666666666665</v>
      </c>
      <c r="L915" s="1">
        <f>SUM(K915,(_xlfn.XLOOKUP(A915,MEDIDAS!A:A,MEDIDAS!B:B,"0",0)*5))</f>
        <v>6.333333333333333</v>
      </c>
      <c r="M915" s="1" t="str">
        <f>IF(F915&gt;=SUM(L915,_xlfn.XLOOKUP(A915,'ESTOQUE SETEMBRO'!A:A,'ESTOQUE SETEMBRO'!F:F,,0))/2*1.2,"OVER",IF(F915&lt;=SUM(L915,_xlfn.XLOOKUP(A915,'ESTOQUE SETEMBRO'!A:A,'ESTOQUE SETEMBRO'!F:F,,0))/2*1.1,"IDEAL","OUT"))</f>
        <v>OVER</v>
      </c>
      <c r="N915" t="str">
        <f>IF('ESTOQUE SETEMBRO'!$E915&gt;=0,"setembro","sem abastecimento")</f>
        <v>setembro</v>
      </c>
      <c r="O915" s="15">
        <v>45536</v>
      </c>
    </row>
    <row r="916" spans="1:15">
      <c r="A916" s="5" t="s">
        <v>910</v>
      </c>
      <c r="B916" s="6" t="s">
        <v>1229</v>
      </c>
      <c r="C916" s="1">
        <f t="shared" si="28"/>
        <v>21.63</v>
      </c>
      <c r="D916" s="1">
        <v>23.1</v>
      </c>
      <c r="E916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916" s="1">
        <f t="shared" si="29"/>
        <v>138.6</v>
      </c>
      <c r="G916" s="1">
        <v>15.400000000000002</v>
      </c>
      <c r="H916">
        <v>14</v>
      </c>
      <c r="I916" t="s">
        <v>1142</v>
      </c>
      <c r="J916" s="1">
        <f>Tabela1[[#This Row],[ESTOQUE_INICIAL]]*Tabela1[[#This Row],[CUSTO_UNITARIO_M-1]]+Tabela1[[#This Row],[ABASTECIMENTO]]*Tabela1[[#This Row],[CUSTO_UNITARIO_M0]]</f>
        <v>1972.74</v>
      </c>
      <c r="K916" s="1">
        <f>_xlfn.XLOOKUP(A916,MEDIDAS!A:A,MEDIDAS!B:B,"0",0)*5</f>
        <v>3.5</v>
      </c>
      <c r="L916" s="1">
        <f>SUM(K916,(_xlfn.XLOOKUP(A916,MEDIDAS!A:A,MEDIDAS!B:B,"0",0)*5))</f>
        <v>7</v>
      </c>
      <c r="M916" s="1" t="str">
        <f>IF(F916&gt;=SUM(L916,_xlfn.XLOOKUP(A916,'ESTOQUE SETEMBRO'!A:A,'ESTOQUE SETEMBRO'!F:F,,0))/2*1.2,"OVER",IF(F916&lt;=SUM(L916,_xlfn.XLOOKUP(A916,'ESTOQUE SETEMBRO'!A:A,'ESTOQUE SETEMBRO'!F:F,,0))/2*1.1,"IDEAL","OUT"))</f>
        <v>OVER</v>
      </c>
      <c r="N916" t="str">
        <f>IF('ESTOQUE SETEMBRO'!$E916&gt;=0,"setembro","sem abastecimento")</f>
        <v>setembro</v>
      </c>
      <c r="O916" s="15">
        <v>45536</v>
      </c>
    </row>
    <row r="917" spans="1:15">
      <c r="A917" s="5" t="s">
        <v>912</v>
      </c>
      <c r="B917" s="6" t="s">
        <v>1229</v>
      </c>
      <c r="C917" s="1">
        <f t="shared" si="28"/>
        <v>21.63</v>
      </c>
      <c r="D917" s="1">
        <v>44</v>
      </c>
      <c r="E917" s="1">
        <f>IF(Tabela1[[#This Row],[ESTOQUE_INICIAL]]&gt;=150,Tabela1[[#This Row],[ESTOQUE_INICIAL]]*0,IF(Tabela1[[#This Row],[ESTOQUE_INICIAL]]=0,SUM(Tabela1[[#This Row],[ESTOQUE_INICIAL]],150),Tabela1[[#This Row],[ESTOQUE_INICIAL]]*5))</f>
        <v>220</v>
      </c>
      <c r="F917" s="1">
        <f t="shared" si="29"/>
        <v>264</v>
      </c>
      <c r="G917" s="1">
        <v>15.400000000000002</v>
      </c>
      <c r="H917">
        <v>14</v>
      </c>
      <c r="I917" t="s">
        <v>1142</v>
      </c>
      <c r="J917" s="1">
        <f>Tabela1[[#This Row],[ESTOQUE_INICIAL]]*Tabela1[[#This Row],[CUSTO_UNITARIO_M-1]]+Tabela1[[#This Row],[ABASTECIMENTO]]*Tabela1[[#This Row],[CUSTO_UNITARIO_M0]]</f>
        <v>3757.6000000000004</v>
      </c>
      <c r="K917" s="1">
        <f>_xlfn.XLOOKUP(A917,MEDIDAS!A:A,MEDIDAS!B:B,"0",0)*5</f>
        <v>6.6666666666666661</v>
      </c>
      <c r="L917" s="1">
        <f>SUM(K917,(_xlfn.XLOOKUP(A917,MEDIDAS!A:A,MEDIDAS!B:B,"0",0)*5))</f>
        <v>13.333333333333332</v>
      </c>
      <c r="M917" s="1" t="str">
        <f>IF(F917&gt;=SUM(L917,_xlfn.XLOOKUP(A917,'ESTOQUE SETEMBRO'!A:A,'ESTOQUE SETEMBRO'!F:F,,0))/2*1.2,"OVER",IF(F917&lt;=SUM(L917,_xlfn.XLOOKUP(A917,'ESTOQUE SETEMBRO'!A:A,'ESTOQUE SETEMBRO'!F:F,,0))/2*1.1,"IDEAL","OUT"))</f>
        <v>OVER</v>
      </c>
      <c r="N917" t="str">
        <f>IF('ESTOQUE SETEMBRO'!$E917&gt;=0,"setembro","sem abastecimento")</f>
        <v>setembro</v>
      </c>
      <c r="O917" s="15">
        <v>45536</v>
      </c>
    </row>
    <row r="918" spans="1:15">
      <c r="A918" s="5" t="s">
        <v>913</v>
      </c>
      <c r="B918" s="6" t="s">
        <v>1229</v>
      </c>
      <c r="C918" s="1">
        <f t="shared" si="28"/>
        <v>21.63</v>
      </c>
      <c r="D918" s="1">
        <v>55.000000000000007</v>
      </c>
      <c r="E918" s="1">
        <f>IF(Tabela1[[#This Row],[ESTOQUE_INICIAL]]&gt;=150,Tabela1[[#This Row],[ESTOQUE_INICIAL]]*0,IF(Tabela1[[#This Row],[ESTOQUE_INICIAL]]=0,SUM(Tabela1[[#This Row],[ESTOQUE_INICIAL]],150),Tabela1[[#This Row],[ESTOQUE_INICIAL]]*5))</f>
        <v>275.00000000000006</v>
      </c>
      <c r="F918" s="1">
        <f t="shared" si="29"/>
        <v>330.00000000000006</v>
      </c>
      <c r="G918" s="1">
        <v>15.400000000000002</v>
      </c>
      <c r="H918">
        <v>14</v>
      </c>
      <c r="I918" t="s">
        <v>1142</v>
      </c>
      <c r="J918" s="1">
        <f>Tabela1[[#This Row],[ESTOQUE_INICIAL]]*Tabela1[[#This Row],[CUSTO_UNITARIO_M-1]]+Tabela1[[#This Row],[ABASTECIMENTO]]*Tabela1[[#This Row],[CUSTO_UNITARIO_M0]]</f>
        <v>4697.0000000000009</v>
      </c>
      <c r="K918" s="1">
        <f>_xlfn.XLOOKUP(A918,MEDIDAS!A:A,MEDIDAS!B:B,"0",0)*5</f>
        <v>8.3333333333333339</v>
      </c>
      <c r="L918" s="1">
        <f>SUM(K918,(_xlfn.XLOOKUP(A918,MEDIDAS!A:A,MEDIDAS!B:B,"0",0)*5))</f>
        <v>16.666666666666668</v>
      </c>
      <c r="M918" s="1" t="str">
        <f>IF(F918&gt;=SUM(L918,_xlfn.XLOOKUP(A918,'ESTOQUE SETEMBRO'!A:A,'ESTOQUE SETEMBRO'!F:F,,0))/2*1.2,"OVER",IF(F918&lt;=SUM(L918,_xlfn.XLOOKUP(A918,'ESTOQUE SETEMBRO'!A:A,'ESTOQUE SETEMBRO'!F:F,,0))/2*1.1,"IDEAL","OUT"))</f>
        <v>OVER</v>
      </c>
      <c r="N918" t="str">
        <f>IF('ESTOQUE SETEMBRO'!$E918&gt;=0,"setembro","sem abastecimento")</f>
        <v>setembro</v>
      </c>
      <c r="O918" s="15">
        <v>45536</v>
      </c>
    </row>
    <row r="919" spans="1:15">
      <c r="A919" s="5" t="s">
        <v>1010</v>
      </c>
      <c r="B919" s="6" t="s">
        <v>1229</v>
      </c>
      <c r="C919" s="1">
        <f t="shared" si="28"/>
        <v>21.63</v>
      </c>
      <c r="D919" s="1">
        <v>0</v>
      </c>
      <c r="E91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919" s="1">
        <f t="shared" si="29"/>
        <v>150</v>
      </c>
      <c r="G919" s="1">
        <v>15.400000000000002</v>
      </c>
      <c r="H919">
        <v>14</v>
      </c>
      <c r="I919" t="s">
        <v>1142</v>
      </c>
      <c r="J919" s="1">
        <f>Tabela1[[#This Row],[ESTOQUE_INICIAL]]*Tabela1[[#This Row],[CUSTO_UNITARIO_M-1]]+Tabela1[[#This Row],[ABASTECIMENTO]]*Tabela1[[#This Row],[CUSTO_UNITARIO_M0]]</f>
        <v>2100</v>
      </c>
      <c r="K919" s="1">
        <f>_xlfn.XLOOKUP(A919,MEDIDAS!A:A,MEDIDAS!B:B,"0",0)*5</f>
        <v>0</v>
      </c>
      <c r="L919" s="1">
        <f>SUM(K919,(_xlfn.XLOOKUP(A919,MEDIDAS!A:A,MEDIDAS!B:B,"0",0)*5))</f>
        <v>0</v>
      </c>
      <c r="M919" s="1" t="str">
        <f>IF(F919&gt;=SUM(L919,_xlfn.XLOOKUP(A919,'ESTOQUE SETEMBRO'!A:A,'ESTOQUE SETEMBRO'!F:F,,0))/2*1.2,"OVER",IF(F919&lt;=SUM(L919,_xlfn.XLOOKUP(A919,'ESTOQUE SETEMBRO'!A:A,'ESTOQUE SETEMBRO'!F:F,,0))/2*1.1,"IDEAL","OUT"))</f>
        <v>OVER</v>
      </c>
      <c r="N919" t="str">
        <f>IF('ESTOQUE SETEMBRO'!$E919&gt;=0,"setembro","sem abastecimento")</f>
        <v>setembro</v>
      </c>
      <c r="O919" s="15">
        <v>45536</v>
      </c>
    </row>
    <row r="920" spans="1:15">
      <c r="A920" s="5" t="s">
        <v>914</v>
      </c>
      <c r="B920" s="6" t="s">
        <v>1229</v>
      </c>
      <c r="C920" s="1">
        <f t="shared" si="28"/>
        <v>21.63</v>
      </c>
      <c r="D920" s="1">
        <v>16.5</v>
      </c>
      <c r="E920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920" s="1">
        <f t="shared" si="29"/>
        <v>99</v>
      </c>
      <c r="G920" s="1">
        <v>15.400000000000002</v>
      </c>
      <c r="H920">
        <v>14</v>
      </c>
      <c r="I920" t="s">
        <v>1142</v>
      </c>
      <c r="J920" s="1">
        <f>Tabela1[[#This Row],[ESTOQUE_INICIAL]]*Tabela1[[#This Row],[CUSTO_UNITARIO_M-1]]+Tabela1[[#This Row],[ABASTECIMENTO]]*Tabela1[[#This Row],[CUSTO_UNITARIO_M0]]</f>
        <v>1409.1</v>
      </c>
      <c r="K920" s="1">
        <f>_xlfn.XLOOKUP(A920,MEDIDAS!A:A,MEDIDAS!B:B,"0",0)*5</f>
        <v>2.5</v>
      </c>
      <c r="L920" s="1">
        <f>SUM(K920,(_xlfn.XLOOKUP(A920,MEDIDAS!A:A,MEDIDAS!B:B,"0",0)*5))</f>
        <v>5</v>
      </c>
      <c r="M920" s="1" t="str">
        <f>IF(F920&gt;=SUM(L920,_xlfn.XLOOKUP(A920,'ESTOQUE SETEMBRO'!A:A,'ESTOQUE SETEMBRO'!F:F,,0))/2*1.2,"OVER",IF(F920&lt;=SUM(L920,_xlfn.XLOOKUP(A920,'ESTOQUE SETEMBRO'!A:A,'ESTOQUE SETEMBRO'!F:F,,0))/2*1.1,"IDEAL","OUT"))</f>
        <v>OVER</v>
      </c>
      <c r="N920" t="str">
        <f>IF('ESTOQUE SETEMBRO'!$E920&gt;=0,"setembro","sem abastecimento")</f>
        <v>setembro</v>
      </c>
      <c r="O920" s="15">
        <v>45536</v>
      </c>
    </row>
    <row r="921" spans="1:15">
      <c r="A921" s="5" t="s">
        <v>915</v>
      </c>
      <c r="B921" s="6" t="s">
        <v>1229</v>
      </c>
      <c r="C921" s="1">
        <f t="shared" si="28"/>
        <v>21.63</v>
      </c>
      <c r="D921" s="1">
        <v>31.900000000000002</v>
      </c>
      <c r="E921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921" s="1">
        <f t="shared" si="29"/>
        <v>191.4</v>
      </c>
      <c r="G921" s="1">
        <v>15.400000000000002</v>
      </c>
      <c r="H921">
        <v>14</v>
      </c>
      <c r="I921" t="s">
        <v>1142</v>
      </c>
      <c r="J921" s="1">
        <f>Tabela1[[#This Row],[ESTOQUE_INICIAL]]*Tabela1[[#This Row],[CUSTO_UNITARIO_M-1]]+Tabela1[[#This Row],[ABASTECIMENTO]]*Tabela1[[#This Row],[CUSTO_UNITARIO_M0]]</f>
        <v>2724.26</v>
      </c>
      <c r="K921" s="1">
        <f>_xlfn.XLOOKUP(A921,MEDIDAS!A:A,MEDIDAS!B:B,"0",0)*5</f>
        <v>4.833333333333333</v>
      </c>
      <c r="L921" s="1">
        <f>SUM(K921,(_xlfn.XLOOKUP(A921,MEDIDAS!A:A,MEDIDAS!B:B,"0",0)*5))</f>
        <v>9.6666666666666661</v>
      </c>
      <c r="M921" s="1" t="str">
        <f>IF(F921&gt;=SUM(L921,_xlfn.XLOOKUP(A921,'ESTOQUE SETEMBRO'!A:A,'ESTOQUE SETEMBRO'!F:F,,0))/2*1.2,"OVER",IF(F921&lt;=SUM(L921,_xlfn.XLOOKUP(A921,'ESTOQUE SETEMBRO'!A:A,'ESTOQUE SETEMBRO'!F:F,,0))/2*1.1,"IDEAL","OUT"))</f>
        <v>OVER</v>
      </c>
      <c r="N921" t="str">
        <f>IF('ESTOQUE SETEMBRO'!$E921&gt;=0,"setembro","sem abastecimento")</f>
        <v>setembro</v>
      </c>
      <c r="O921" s="15">
        <v>45536</v>
      </c>
    </row>
    <row r="922" spans="1:15">
      <c r="A922" s="5" t="s">
        <v>916</v>
      </c>
      <c r="B922" s="6" t="s">
        <v>1229</v>
      </c>
      <c r="C922" s="1">
        <f t="shared" si="28"/>
        <v>21.63</v>
      </c>
      <c r="D922" s="1">
        <v>16.5</v>
      </c>
      <c r="E922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922" s="1">
        <f t="shared" si="29"/>
        <v>99</v>
      </c>
      <c r="G922" s="1">
        <v>15.400000000000002</v>
      </c>
      <c r="H922">
        <v>14</v>
      </c>
      <c r="I922" t="s">
        <v>1142</v>
      </c>
      <c r="J922" s="1">
        <f>Tabela1[[#This Row],[ESTOQUE_INICIAL]]*Tabela1[[#This Row],[CUSTO_UNITARIO_M-1]]+Tabela1[[#This Row],[ABASTECIMENTO]]*Tabela1[[#This Row],[CUSTO_UNITARIO_M0]]</f>
        <v>1409.1</v>
      </c>
      <c r="K922" s="1">
        <f>_xlfn.XLOOKUP(A922,MEDIDAS!A:A,MEDIDAS!B:B,"0",0)*5</f>
        <v>2.5</v>
      </c>
      <c r="L922" s="1">
        <f>SUM(K922,(_xlfn.XLOOKUP(A922,MEDIDAS!A:A,MEDIDAS!B:B,"0",0)*5))</f>
        <v>5</v>
      </c>
      <c r="M922" s="1" t="str">
        <f>IF(F922&gt;=SUM(L922,_xlfn.XLOOKUP(A922,'ESTOQUE SETEMBRO'!A:A,'ESTOQUE SETEMBRO'!F:F,,0))/2*1.2,"OVER",IF(F922&lt;=SUM(L922,_xlfn.XLOOKUP(A922,'ESTOQUE SETEMBRO'!A:A,'ESTOQUE SETEMBRO'!F:F,,0))/2*1.1,"IDEAL","OUT"))</f>
        <v>OVER</v>
      </c>
      <c r="N922" t="str">
        <f>IF('ESTOQUE SETEMBRO'!$E922&gt;=0,"setembro","sem abastecimento")</f>
        <v>setembro</v>
      </c>
      <c r="O922" s="15">
        <v>45536</v>
      </c>
    </row>
    <row r="923" spans="1:15">
      <c r="A923" s="5" t="s">
        <v>917</v>
      </c>
      <c r="B923" s="6" t="s">
        <v>1229</v>
      </c>
      <c r="C923" s="1">
        <f t="shared" si="28"/>
        <v>21.63</v>
      </c>
      <c r="D923" s="1">
        <v>37.400000000000006</v>
      </c>
      <c r="E923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923" s="1">
        <f t="shared" si="29"/>
        <v>224.40000000000003</v>
      </c>
      <c r="G923" s="1">
        <v>15.400000000000002</v>
      </c>
      <c r="H923">
        <v>14</v>
      </c>
      <c r="I923" t="s">
        <v>1142</v>
      </c>
      <c r="J923" s="1">
        <f>Tabela1[[#This Row],[ESTOQUE_INICIAL]]*Tabela1[[#This Row],[CUSTO_UNITARIO_M-1]]+Tabela1[[#This Row],[ABASTECIMENTO]]*Tabela1[[#This Row],[CUSTO_UNITARIO_M0]]</f>
        <v>3193.9600000000005</v>
      </c>
      <c r="K923" s="1">
        <f>_xlfn.XLOOKUP(A923,MEDIDAS!A:A,MEDIDAS!B:B,"0",0)*5</f>
        <v>5.6666666666666661</v>
      </c>
      <c r="L923" s="1">
        <f>SUM(K923,(_xlfn.XLOOKUP(A923,MEDIDAS!A:A,MEDIDAS!B:B,"0",0)*5))</f>
        <v>11.333333333333332</v>
      </c>
      <c r="M923" s="1" t="str">
        <f>IF(F923&gt;=SUM(L923,_xlfn.XLOOKUP(A923,'ESTOQUE SETEMBRO'!A:A,'ESTOQUE SETEMBRO'!F:F,,0))/2*1.2,"OVER",IF(F923&lt;=SUM(L923,_xlfn.XLOOKUP(A923,'ESTOQUE SETEMBRO'!A:A,'ESTOQUE SETEMBRO'!F:F,,0))/2*1.1,"IDEAL","OUT"))</f>
        <v>OVER</v>
      </c>
      <c r="N923" t="str">
        <f>IF('ESTOQUE SETEMBRO'!$E923&gt;=0,"setembro","sem abastecimento")</f>
        <v>setembro</v>
      </c>
      <c r="O923" s="15">
        <v>45536</v>
      </c>
    </row>
    <row r="924" spans="1:15">
      <c r="A924" s="5" t="s">
        <v>918</v>
      </c>
      <c r="B924" s="6" t="s">
        <v>1230</v>
      </c>
      <c r="C924" s="1">
        <f t="shared" si="28"/>
        <v>21.63</v>
      </c>
      <c r="D924" s="1">
        <v>22</v>
      </c>
      <c r="E924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924" s="1">
        <f t="shared" si="29"/>
        <v>132</v>
      </c>
      <c r="G924" s="1">
        <v>11</v>
      </c>
      <c r="H924">
        <v>10</v>
      </c>
      <c r="I924" t="s">
        <v>1134</v>
      </c>
      <c r="J924" s="1">
        <f>Tabela1[[#This Row],[ESTOQUE_INICIAL]]*Tabela1[[#This Row],[CUSTO_UNITARIO_M-1]]+Tabela1[[#This Row],[ABASTECIMENTO]]*Tabela1[[#This Row],[CUSTO_UNITARIO_M0]]</f>
        <v>1342</v>
      </c>
      <c r="K924" s="1">
        <f>_xlfn.XLOOKUP(A924,MEDIDAS!A:A,MEDIDAS!B:B,"0",0)*5</f>
        <v>3.333333333333333</v>
      </c>
      <c r="L924" s="1">
        <f>SUM(K924,(_xlfn.XLOOKUP(A924,MEDIDAS!A:A,MEDIDAS!B:B,"0",0)*5))</f>
        <v>6.6666666666666661</v>
      </c>
      <c r="M924" s="1" t="str">
        <f>IF(F924&gt;=SUM(L924,_xlfn.XLOOKUP(A924,'ESTOQUE SETEMBRO'!A:A,'ESTOQUE SETEMBRO'!F:F,,0))/2*1.2,"OVER",IF(F924&lt;=SUM(L924,_xlfn.XLOOKUP(A924,'ESTOQUE SETEMBRO'!A:A,'ESTOQUE SETEMBRO'!F:F,,0))/2*1.1,"IDEAL","OUT"))</f>
        <v>OVER</v>
      </c>
      <c r="N924" t="str">
        <f>IF('ESTOQUE SETEMBRO'!$E924&gt;=0,"setembro","sem abastecimento")</f>
        <v>setembro</v>
      </c>
      <c r="O924" s="15">
        <v>45536</v>
      </c>
    </row>
    <row r="925" spans="1:15">
      <c r="A925" s="5" t="s">
        <v>919</v>
      </c>
      <c r="B925" s="6" t="s">
        <v>1230</v>
      </c>
      <c r="C925" s="1">
        <f t="shared" si="28"/>
        <v>21.63</v>
      </c>
      <c r="D925" s="1">
        <v>29.700000000000003</v>
      </c>
      <c r="E925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925" s="1">
        <f t="shared" si="29"/>
        <v>178.2</v>
      </c>
      <c r="G925" s="1">
        <v>11</v>
      </c>
      <c r="H925">
        <v>10</v>
      </c>
      <c r="I925" t="s">
        <v>1134</v>
      </c>
      <c r="J925" s="1">
        <f>Tabela1[[#This Row],[ESTOQUE_INICIAL]]*Tabela1[[#This Row],[CUSTO_UNITARIO_M-1]]+Tabela1[[#This Row],[ABASTECIMENTO]]*Tabela1[[#This Row],[CUSTO_UNITARIO_M0]]</f>
        <v>1811.7</v>
      </c>
      <c r="K925" s="1">
        <f>_xlfn.XLOOKUP(A925,MEDIDAS!A:A,MEDIDAS!B:B,"0",0)*5</f>
        <v>4.5</v>
      </c>
      <c r="L925" s="1">
        <f>SUM(K925,(_xlfn.XLOOKUP(A925,MEDIDAS!A:A,MEDIDAS!B:B,"0",0)*5))</f>
        <v>9</v>
      </c>
      <c r="M925" s="1" t="str">
        <f>IF(F925&gt;=SUM(L925,_xlfn.XLOOKUP(A925,'ESTOQUE SETEMBRO'!A:A,'ESTOQUE SETEMBRO'!F:F,,0))/2*1.2,"OVER",IF(F925&lt;=SUM(L925,_xlfn.XLOOKUP(A925,'ESTOQUE SETEMBRO'!A:A,'ESTOQUE SETEMBRO'!F:F,,0))/2*1.1,"IDEAL","OUT"))</f>
        <v>OVER</v>
      </c>
      <c r="N925" t="str">
        <f>IF('ESTOQUE SETEMBRO'!$E925&gt;=0,"setembro","sem abastecimento")</f>
        <v>setembro</v>
      </c>
      <c r="O925" s="15">
        <v>45536</v>
      </c>
    </row>
    <row r="926" spans="1:15">
      <c r="A926" s="5" t="s">
        <v>920</v>
      </c>
      <c r="B926" s="6" t="s">
        <v>1230</v>
      </c>
      <c r="C926" s="1">
        <f t="shared" si="28"/>
        <v>21.63</v>
      </c>
      <c r="D926" s="1">
        <v>13.200000000000001</v>
      </c>
      <c r="E926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926" s="1">
        <f t="shared" si="29"/>
        <v>79.2</v>
      </c>
      <c r="G926" s="1">
        <v>11</v>
      </c>
      <c r="H926">
        <v>10</v>
      </c>
      <c r="I926" t="s">
        <v>1134</v>
      </c>
      <c r="J926" s="1">
        <f>Tabela1[[#This Row],[ESTOQUE_INICIAL]]*Tabela1[[#This Row],[CUSTO_UNITARIO_M-1]]+Tabela1[[#This Row],[ABASTECIMENTO]]*Tabela1[[#This Row],[CUSTO_UNITARIO_M0]]</f>
        <v>805.2</v>
      </c>
      <c r="K926" s="1">
        <f>_xlfn.XLOOKUP(A926,MEDIDAS!A:A,MEDIDAS!B:B,"0",0)*5</f>
        <v>2</v>
      </c>
      <c r="L926" s="1">
        <f>SUM(K926,(_xlfn.XLOOKUP(A926,MEDIDAS!A:A,MEDIDAS!B:B,"0",0)*5))</f>
        <v>4</v>
      </c>
      <c r="M926" s="1" t="str">
        <f>IF(F926&gt;=SUM(L926,_xlfn.XLOOKUP(A926,'ESTOQUE SETEMBRO'!A:A,'ESTOQUE SETEMBRO'!F:F,,0))/2*1.2,"OVER",IF(F926&lt;=SUM(L926,_xlfn.XLOOKUP(A926,'ESTOQUE SETEMBRO'!A:A,'ESTOQUE SETEMBRO'!F:F,,0))/2*1.1,"IDEAL","OUT"))</f>
        <v>OVER</v>
      </c>
      <c r="N926" t="str">
        <f>IF('ESTOQUE SETEMBRO'!$E926&gt;=0,"setembro","sem abastecimento")</f>
        <v>setembro</v>
      </c>
      <c r="O926" s="15">
        <v>45536</v>
      </c>
    </row>
    <row r="927" spans="1:15">
      <c r="A927" s="5" t="s">
        <v>921</v>
      </c>
      <c r="B927" s="6" t="s">
        <v>1230</v>
      </c>
      <c r="C927" s="1">
        <f t="shared" si="28"/>
        <v>21.63</v>
      </c>
      <c r="D927" s="1">
        <v>38.5</v>
      </c>
      <c r="E927" s="1">
        <f>IF(Tabela1[[#This Row],[ESTOQUE_INICIAL]]&gt;=150,Tabela1[[#This Row],[ESTOQUE_INICIAL]]*0,IF(Tabela1[[#This Row],[ESTOQUE_INICIAL]]=0,SUM(Tabela1[[#This Row],[ESTOQUE_INICIAL]],150),Tabela1[[#This Row],[ESTOQUE_INICIAL]]*5))</f>
        <v>192.5</v>
      </c>
      <c r="F927" s="1">
        <f t="shared" si="29"/>
        <v>231</v>
      </c>
      <c r="G927" s="1">
        <v>11</v>
      </c>
      <c r="H927">
        <v>10</v>
      </c>
      <c r="I927" t="s">
        <v>1134</v>
      </c>
      <c r="J927" s="1">
        <f>Tabela1[[#This Row],[ESTOQUE_INICIAL]]*Tabela1[[#This Row],[CUSTO_UNITARIO_M-1]]+Tabela1[[#This Row],[ABASTECIMENTO]]*Tabela1[[#This Row],[CUSTO_UNITARIO_M0]]</f>
        <v>2348.5</v>
      </c>
      <c r="K927" s="1">
        <f>_xlfn.XLOOKUP(A927,MEDIDAS!A:A,MEDIDAS!B:B,"0",0)*5</f>
        <v>5.8333333333333339</v>
      </c>
      <c r="L927" s="1">
        <f>SUM(K927,(_xlfn.XLOOKUP(A927,MEDIDAS!A:A,MEDIDAS!B:B,"0",0)*5))</f>
        <v>11.666666666666668</v>
      </c>
      <c r="M927" s="1" t="str">
        <f>IF(F927&gt;=SUM(L927,_xlfn.XLOOKUP(A927,'ESTOQUE SETEMBRO'!A:A,'ESTOQUE SETEMBRO'!F:F,,0))/2*1.2,"OVER",IF(F927&lt;=SUM(L927,_xlfn.XLOOKUP(A927,'ESTOQUE SETEMBRO'!A:A,'ESTOQUE SETEMBRO'!F:F,,0))/2*1.1,"IDEAL","OUT"))</f>
        <v>OVER</v>
      </c>
      <c r="N927" t="str">
        <f>IF('ESTOQUE SETEMBRO'!$E927&gt;=0,"setembro","sem abastecimento")</f>
        <v>setembro</v>
      </c>
      <c r="O927" s="15">
        <v>45536</v>
      </c>
    </row>
    <row r="928" spans="1:15">
      <c r="A928" s="5" t="s">
        <v>923</v>
      </c>
      <c r="B928" s="6" t="s">
        <v>1230</v>
      </c>
      <c r="C928" s="1">
        <f t="shared" si="28"/>
        <v>21.63</v>
      </c>
      <c r="D928" s="1">
        <v>29.700000000000003</v>
      </c>
      <c r="E928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928" s="1">
        <f t="shared" si="29"/>
        <v>178.2</v>
      </c>
      <c r="G928" s="1">
        <v>11</v>
      </c>
      <c r="H928">
        <v>10</v>
      </c>
      <c r="I928" t="s">
        <v>1134</v>
      </c>
      <c r="J928" s="1">
        <f>Tabela1[[#This Row],[ESTOQUE_INICIAL]]*Tabela1[[#This Row],[CUSTO_UNITARIO_M-1]]+Tabela1[[#This Row],[ABASTECIMENTO]]*Tabela1[[#This Row],[CUSTO_UNITARIO_M0]]</f>
        <v>1811.7</v>
      </c>
      <c r="K928" s="1">
        <f>_xlfn.XLOOKUP(A928,MEDIDAS!A:A,MEDIDAS!B:B,"0",0)*5</f>
        <v>4.5</v>
      </c>
      <c r="L928" s="1">
        <f>SUM(K928,(_xlfn.XLOOKUP(A928,MEDIDAS!A:A,MEDIDAS!B:B,"0",0)*5))</f>
        <v>9</v>
      </c>
      <c r="M928" s="1" t="str">
        <f>IF(F928&gt;=SUM(L928,_xlfn.XLOOKUP(A928,'ESTOQUE SETEMBRO'!A:A,'ESTOQUE SETEMBRO'!F:F,,0))/2*1.2,"OVER",IF(F928&lt;=SUM(L928,_xlfn.XLOOKUP(A928,'ESTOQUE SETEMBRO'!A:A,'ESTOQUE SETEMBRO'!F:F,,0))/2*1.1,"IDEAL","OUT"))</f>
        <v>OVER</v>
      </c>
      <c r="N928" t="str">
        <f>IF('ESTOQUE SETEMBRO'!$E928&gt;=0,"setembro","sem abastecimento")</f>
        <v>setembro</v>
      </c>
      <c r="O928" s="15">
        <v>45536</v>
      </c>
    </row>
    <row r="929" spans="1:15">
      <c r="A929" s="5" t="s">
        <v>1021</v>
      </c>
      <c r="B929" s="6" t="s">
        <v>1230</v>
      </c>
      <c r="C929" s="1">
        <f t="shared" si="28"/>
        <v>21.63</v>
      </c>
      <c r="D929" s="1">
        <v>0</v>
      </c>
      <c r="E92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929" s="1">
        <f t="shared" si="29"/>
        <v>150</v>
      </c>
      <c r="G929" s="1">
        <v>11</v>
      </c>
      <c r="H929">
        <v>10</v>
      </c>
      <c r="I929" t="s">
        <v>1134</v>
      </c>
      <c r="J929" s="1">
        <f>Tabela1[[#This Row],[ESTOQUE_INICIAL]]*Tabela1[[#This Row],[CUSTO_UNITARIO_M-1]]+Tabela1[[#This Row],[ABASTECIMENTO]]*Tabela1[[#This Row],[CUSTO_UNITARIO_M0]]</f>
        <v>1500</v>
      </c>
      <c r="K929" s="1">
        <f>_xlfn.XLOOKUP(A929,MEDIDAS!A:A,MEDIDAS!B:B,"0",0)*5</f>
        <v>0</v>
      </c>
      <c r="L929" s="1">
        <f>SUM(K929,(_xlfn.XLOOKUP(A929,MEDIDAS!A:A,MEDIDAS!B:B,"0",0)*5))</f>
        <v>0</v>
      </c>
      <c r="M929" s="1" t="str">
        <f>IF(F929&gt;=SUM(L929,_xlfn.XLOOKUP(A929,'ESTOQUE SETEMBRO'!A:A,'ESTOQUE SETEMBRO'!F:F,,0))/2*1.2,"OVER",IF(F929&lt;=SUM(L929,_xlfn.XLOOKUP(A929,'ESTOQUE SETEMBRO'!A:A,'ESTOQUE SETEMBRO'!F:F,,0))/2*1.1,"IDEAL","OUT"))</f>
        <v>OVER</v>
      </c>
      <c r="N929" t="str">
        <f>IF('ESTOQUE SETEMBRO'!$E929&gt;=0,"setembro","sem abastecimento")</f>
        <v>setembro</v>
      </c>
      <c r="O929" s="15">
        <v>45536</v>
      </c>
    </row>
    <row r="930" spans="1:15">
      <c r="A930" s="5" t="s">
        <v>924</v>
      </c>
      <c r="B930" s="6" t="s">
        <v>1230</v>
      </c>
      <c r="C930" s="1">
        <f t="shared" si="28"/>
        <v>21.63</v>
      </c>
      <c r="D930" s="1">
        <v>4.4000000000000004</v>
      </c>
      <c r="E930" s="1">
        <f>IF(Tabela1[[#This Row],[ESTOQUE_INICIAL]]&gt;=150,Tabela1[[#This Row],[ESTOQUE_INICIAL]]*0,IF(Tabela1[[#This Row],[ESTOQUE_INICIAL]]=0,SUM(Tabela1[[#This Row],[ESTOQUE_INICIAL]],150),Tabela1[[#This Row],[ESTOQUE_INICIAL]]*5))</f>
        <v>22</v>
      </c>
      <c r="F930" s="1">
        <f t="shared" si="29"/>
        <v>26.4</v>
      </c>
      <c r="G930" s="1">
        <v>11</v>
      </c>
      <c r="H930">
        <v>10</v>
      </c>
      <c r="I930" t="s">
        <v>1134</v>
      </c>
      <c r="J930" s="1">
        <f>Tabela1[[#This Row],[ESTOQUE_INICIAL]]*Tabela1[[#This Row],[CUSTO_UNITARIO_M-1]]+Tabela1[[#This Row],[ABASTECIMENTO]]*Tabela1[[#This Row],[CUSTO_UNITARIO_M0]]</f>
        <v>268.39999999999998</v>
      </c>
      <c r="K930" s="1">
        <f>_xlfn.XLOOKUP(A930,MEDIDAS!A:A,MEDIDAS!B:B,"0",0)*5</f>
        <v>0.66666666666666663</v>
      </c>
      <c r="L930" s="1">
        <f>SUM(K930,(_xlfn.XLOOKUP(A930,MEDIDAS!A:A,MEDIDAS!B:B,"0",0)*5))</f>
        <v>1.3333333333333333</v>
      </c>
      <c r="M930" s="1" t="str">
        <f>IF(F930&gt;=SUM(L930,_xlfn.XLOOKUP(A930,'ESTOQUE SETEMBRO'!A:A,'ESTOQUE SETEMBRO'!F:F,,0))/2*1.2,"OVER",IF(F930&lt;=SUM(L930,_xlfn.XLOOKUP(A930,'ESTOQUE SETEMBRO'!A:A,'ESTOQUE SETEMBRO'!F:F,,0))/2*1.1,"IDEAL","OUT"))</f>
        <v>OVER</v>
      </c>
      <c r="N930" t="str">
        <f>IF('ESTOQUE SETEMBRO'!$E930&gt;=0,"setembro","sem abastecimento")</f>
        <v>setembro</v>
      </c>
      <c r="O930" s="15">
        <v>45536</v>
      </c>
    </row>
    <row r="931" spans="1:15">
      <c r="A931" s="5" t="s">
        <v>925</v>
      </c>
      <c r="B931" s="6" t="s">
        <v>1230</v>
      </c>
      <c r="C931" s="1">
        <f t="shared" si="28"/>
        <v>21.63</v>
      </c>
      <c r="D931" s="1">
        <v>25.3</v>
      </c>
      <c r="E931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931" s="1">
        <f t="shared" si="29"/>
        <v>151.80000000000001</v>
      </c>
      <c r="G931" s="1">
        <v>11</v>
      </c>
      <c r="H931">
        <v>10</v>
      </c>
      <c r="I931" t="s">
        <v>1134</v>
      </c>
      <c r="J931" s="1">
        <f>Tabela1[[#This Row],[ESTOQUE_INICIAL]]*Tabela1[[#This Row],[CUSTO_UNITARIO_M-1]]+Tabela1[[#This Row],[ABASTECIMENTO]]*Tabela1[[#This Row],[CUSTO_UNITARIO_M0]]</f>
        <v>1543.3</v>
      </c>
      <c r="K931" s="1">
        <f>_xlfn.XLOOKUP(A931,MEDIDAS!A:A,MEDIDAS!B:B,"0",0)*5</f>
        <v>3.8333333333333335</v>
      </c>
      <c r="L931" s="1">
        <f>SUM(K931,(_xlfn.XLOOKUP(A931,MEDIDAS!A:A,MEDIDAS!B:B,"0",0)*5))</f>
        <v>7.666666666666667</v>
      </c>
      <c r="M931" s="1" t="str">
        <f>IF(F931&gt;=SUM(L931,_xlfn.XLOOKUP(A931,'ESTOQUE SETEMBRO'!A:A,'ESTOQUE SETEMBRO'!F:F,,0))/2*1.2,"OVER",IF(F931&lt;=SUM(L931,_xlfn.XLOOKUP(A931,'ESTOQUE SETEMBRO'!A:A,'ESTOQUE SETEMBRO'!F:F,,0))/2*1.1,"IDEAL","OUT"))</f>
        <v>OVER</v>
      </c>
      <c r="N931" t="str">
        <f>IF('ESTOQUE SETEMBRO'!$E931&gt;=0,"setembro","sem abastecimento")</f>
        <v>setembro</v>
      </c>
      <c r="O931" s="15">
        <v>45536</v>
      </c>
    </row>
    <row r="932" spans="1:15">
      <c r="A932" s="5" t="s">
        <v>926</v>
      </c>
      <c r="B932" s="6" t="s">
        <v>1230</v>
      </c>
      <c r="C932" s="1">
        <f t="shared" si="28"/>
        <v>21.63</v>
      </c>
      <c r="D932" s="1">
        <v>28.6</v>
      </c>
      <c r="E932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932" s="1">
        <f t="shared" si="29"/>
        <v>171.6</v>
      </c>
      <c r="G932" s="1">
        <v>11</v>
      </c>
      <c r="H932">
        <v>10</v>
      </c>
      <c r="I932" t="s">
        <v>1134</v>
      </c>
      <c r="J932" s="1">
        <f>Tabela1[[#This Row],[ESTOQUE_INICIAL]]*Tabela1[[#This Row],[CUSTO_UNITARIO_M-1]]+Tabela1[[#This Row],[ABASTECIMENTO]]*Tabela1[[#This Row],[CUSTO_UNITARIO_M0]]</f>
        <v>1744.6</v>
      </c>
      <c r="K932" s="1">
        <f>_xlfn.XLOOKUP(A932,MEDIDAS!A:A,MEDIDAS!B:B,"0",0)*5</f>
        <v>4.3333333333333339</v>
      </c>
      <c r="L932" s="1">
        <f>SUM(K932,(_xlfn.XLOOKUP(A932,MEDIDAS!A:A,MEDIDAS!B:B,"0",0)*5))</f>
        <v>8.6666666666666679</v>
      </c>
      <c r="M932" s="1" t="str">
        <f>IF(F932&gt;=SUM(L932,_xlfn.XLOOKUP(A932,'ESTOQUE SETEMBRO'!A:A,'ESTOQUE SETEMBRO'!F:F,,0))/2*1.2,"OVER",IF(F932&lt;=SUM(L932,_xlfn.XLOOKUP(A932,'ESTOQUE SETEMBRO'!A:A,'ESTOQUE SETEMBRO'!F:F,,0))/2*1.1,"IDEAL","OUT"))</f>
        <v>OVER</v>
      </c>
      <c r="N932" t="str">
        <f>IF('ESTOQUE SETEMBRO'!$E932&gt;=0,"setembro","sem abastecimento")</f>
        <v>setembro</v>
      </c>
      <c r="O932" s="15">
        <v>45536</v>
      </c>
    </row>
    <row r="933" spans="1:15">
      <c r="A933" s="5" t="s">
        <v>927</v>
      </c>
      <c r="B933" s="6" t="s">
        <v>1230</v>
      </c>
      <c r="C933" s="1">
        <f t="shared" si="28"/>
        <v>21.63</v>
      </c>
      <c r="D933" s="1">
        <v>15.400000000000002</v>
      </c>
      <c r="E933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933" s="1">
        <f t="shared" si="29"/>
        <v>92.40000000000002</v>
      </c>
      <c r="G933" s="1">
        <v>11</v>
      </c>
      <c r="H933">
        <v>10</v>
      </c>
      <c r="I933" t="s">
        <v>1134</v>
      </c>
      <c r="J933" s="1">
        <f>Tabela1[[#This Row],[ESTOQUE_INICIAL]]*Tabela1[[#This Row],[CUSTO_UNITARIO_M-1]]+Tabela1[[#This Row],[ABASTECIMENTO]]*Tabela1[[#This Row],[CUSTO_UNITARIO_M0]]</f>
        <v>939.40000000000009</v>
      </c>
      <c r="K933" s="1">
        <f>_xlfn.XLOOKUP(A933,MEDIDAS!A:A,MEDIDAS!B:B,"0",0)*5</f>
        <v>2.3333333333333335</v>
      </c>
      <c r="L933" s="1">
        <f>SUM(K933,(_xlfn.XLOOKUP(A933,MEDIDAS!A:A,MEDIDAS!B:B,"0",0)*5))</f>
        <v>4.666666666666667</v>
      </c>
      <c r="M933" s="1" t="str">
        <f>IF(F933&gt;=SUM(L933,_xlfn.XLOOKUP(A933,'ESTOQUE SETEMBRO'!A:A,'ESTOQUE SETEMBRO'!F:F,,0))/2*1.2,"OVER",IF(F933&lt;=SUM(L933,_xlfn.XLOOKUP(A933,'ESTOQUE SETEMBRO'!A:A,'ESTOQUE SETEMBRO'!F:F,,0))/2*1.1,"IDEAL","OUT"))</f>
        <v>OVER</v>
      </c>
      <c r="N933" t="str">
        <f>IF('ESTOQUE SETEMBRO'!$E933&gt;=0,"setembro","sem abastecimento")</f>
        <v>setembro</v>
      </c>
      <c r="O933" s="15">
        <v>45536</v>
      </c>
    </row>
    <row r="934" spans="1:15">
      <c r="A934" s="5" t="s">
        <v>928</v>
      </c>
      <c r="B934" s="6" t="s">
        <v>1231</v>
      </c>
      <c r="C934" s="1">
        <f t="shared" si="28"/>
        <v>21.63</v>
      </c>
      <c r="D934" s="1">
        <v>20.900000000000002</v>
      </c>
      <c r="E934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934" s="1">
        <f t="shared" si="29"/>
        <v>125.40000000000002</v>
      </c>
      <c r="G934" s="1">
        <v>19.8</v>
      </c>
      <c r="H934">
        <v>18</v>
      </c>
      <c r="I934" t="s">
        <v>1140</v>
      </c>
      <c r="J934" s="1">
        <f>Tabela1[[#This Row],[ESTOQUE_INICIAL]]*Tabela1[[#This Row],[CUSTO_UNITARIO_M-1]]+Tabela1[[#This Row],[ABASTECIMENTO]]*Tabela1[[#This Row],[CUSTO_UNITARIO_M0]]</f>
        <v>2294.8200000000002</v>
      </c>
      <c r="K934" s="1">
        <f>_xlfn.XLOOKUP(A934,MEDIDAS!A:A,MEDIDAS!B:B,"0",0)*5</f>
        <v>3.1666666666666665</v>
      </c>
      <c r="L934" s="1">
        <f>SUM(K934,(_xlfn.XLOOKUP(A934,MEDIDAS!A:A,MEDIDAS!B:B,"0",0)*5))</f>
        <v>6.333333333333333</v>
      </c>
      <c r="M934" s="1" t="str">
        <f>IF(F934&gt;=SUM(L934,_xlfn.XLOOKUP(A934,'ESTOQUE SETEMBRO'!A:A,'ESTOQUE SETEMBRO'!F:F,,0))/2*1.2,"OVER",IF(F934&lt;=SUM(L934,_xlfn.XLOOKUP(A934,'ESTOQUE SETEMBRO'!A:A,'ESTOQUE SETEMBRO'!F:F,,0))/2*1.1,"IDEAL","OUT"))</f>
        <v>OVER</v>
      </c>
      <c r="N934" t="str">
        <f>IF('ESTOQUE SETEMBRO'!$E934&gt;=0,"setembro","sem abastecimento")</f>
        <v>setembro</v>
      </c>
      <c r="O934" s="15">
        <v>45536</v>
      </c>
    </row>
    <row r="935" spans="1:15">
      <c r="A935" s="5" t="s">
        <v>929</v>
      </c>
      <c r="B935" s="6" t="s">
        <v>1231</v>
      </c>
      <c r="C935" s="1">
        <f t="shared" si="28"/>
        <v>21.63</v>
      </c>
      <c r="D935" s="1">
        <v>49.500000000000007</v>
      </c>
      <c r="E935" s="1">
        <f>IF(Tabela1[[#This Row],[ESTOQUE_INICIAL]]&gt;=150,Tabela1[[#This Row],[ESTOQUE_INICIAL]]*0,IF(Tabela1[[#This Row],[ESTOQUE_INICIAL]]=0,SUM(Tabela1[[#This Row],[ESTOQUE_INICIAL]],150),Tabela1[[#This Row],[ESTOQUE_INICIAL]]*5))</f>
        <v>247.50000000000003</v>
      </c>
      <c r="F935" s="1">
        <f t="shared" si="29"/>
        <v>297.00000000000006</v>
      </c>
      <c r="G935" s="1">
        <v>19.8</v>
      </c>
      <c r="H935">
        <v>18</v>
      </c>
      <c r="I935" t="s">
        <v>1140</v>
      </c>
      <c r="J935" s="1">
        <f>Tabela1[[#This Row],[ESTOQUE_INICIAL]]*Tabela1[[#This Row],[CUSTO_UNITARIO_M-1]]+Tabela1[[#This Row],[ABASTECIMENTO]]*Tabela1[[#This Row],[CUSTO_UNITARIO_M0]]</f>
        <v>5435.1000000000013</v>
      </c>
      <c r="K935" s="1">
        <f>_xlfn.XLOOKUP(A935,MEDIDAS!A:A,MEDIDAS!B:B,"0",0)*5</f>
        <v>7.5</v>
      </c>
      <c r="L935" s="1">
        <f>SUM(K935,(_xlfn.XLOOKUP(A935,MEDIDAS!A:A,MEDIDAS!B:B,"0",0)*5))</f>
        <v>15</v>
      </c>
      <c r="M935" s="1" t="str">
        <f>IF(F935&gt;=SUM(L935,_xlfn.XLOOKUP(A935,'ESTOQUE SETEMBRO'!A:A,'ESTOQUE SETEMBRO'!F:F,,0))/2*1.2,"OVER",IF(F935&lt;=SUM(L935,_xlfn.XLOOKUP(A935,'ESTOQUE SETEMBRO'!A:A,'ESTOQUE SETEMBRO'!F:F,,0))/2*1.1,"IDEAL","OUT"))</f>
        <v>OVER</v>
      </c>
      <c r="N935" t="str">
        <f>IF('ESTOQUE SETEMBRO'!$E935&gt;=0,"setembro","sem abastecimento")</f>
        <v>setembro</v>
      </c>
      <c r="O935" s="15">
        <v>45536</v>
      </c>
    </row>
    <row r="936" spans="1:15">
      <c r="A936" s="5" t="s">
        <v>930</v>
      </c>
      <c r="B936" s="6" t="s">
        <v>1231</v>
      </c>
      <c r="C936" s="1">
        <f t="shared" si="28"/>
        <v>21.63</v>
      </c>
      <c r="D936" s="1">
        <v>22</v>
      </c>
      <c r="E936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936" s="1">
        <f t="shared" si="29"/>
        <v>132</v>
      </c>
      <c r="G936" s="1">
        <v>19.8</v>
      </c>
      <c r="H936">
        <v>18</v>
      </c>
      <c r="I936" t="s">
        <v>1140</v>
      </c>
      <c r="J936" s="1">
        <f>Tabela1[[#This Row],[ESTOQUE_INICIAL]]*Tabela1[[#This Row],[CUSTO_UNITARIO_M-1]]+Tabela1[[#This Row],[ABASTECIMENTO]]*Tabela1[[#This Row],[CUSTO_UNITARIO_M0]]</f>
        <v>2415.6</v>
      </c>
      <c r="K936" s="1">
        <f>_xlfn.XLOOKUP(A936,MEDIDAS!A:A,MEDIDAS!B:B,"0",0)*5</f>
        <v>3.333333333333333</v>
      </c>
      <c r="L936" s="1">
        <f>SUM(K936,(_xlfn.XLOOKUP(A936,MEDIDAS!A:A,MEDIDAS!B:B,"0",0)*5))</f>
        <v>6.6666666666666661</v>
      </c>
      <c r="M936" s="1" t="str">
        <f>IF(F936&gt;=SUM(L936,_xlfn.XLOOKUP(A936,'ESTOQUE SETEMBRO'!A:A,'ESTOQUE SETEMBRO'!F:F,,0))/2*1.2,"OVER",IF(F936&lt;=SUM(L936,_xlfn.XLOOKUP(A936,'ESTOQUE SETEMBRO'!A:A,'ESTOQUE SETEMBRO'!F:F,,0))/2*1.1,"IDEAL","OUT"))</f>
        <v>OVER</v>
      </c>
      <c r="N936" t="str">
        <f>IF('ESTOQUE SETEMBRO'!$E936&gt;=0,"setembro","sem abastecimento")</f>
        <v>setembro</v>
      </c>
      <c r="O936" s="15">
        <v>45536</v>
      </c>
    </row>
    <row r="937" spans="1:15">
      <c r="A937" s="5" t="s">
        <v>931</v>
      </c>
      <c r="B937" s="6" t="s">
        <v>1231</v>
      </c>
      <c r="C937" s="1">
        <f t="shared" si="28"/>
        <v>21.63</v>
      </c>
      <c r="D937" s="1">
        <v>16.5</v>
      </c>
      <c r="E937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937" s="1">
        <f t="shared" si="29"/>
        <v>99</v>
      </c>
      <c r="G937" s="1">
        <v>19.8</v>
      </c>
      <c r="H937">
        <v>18</v>
      </c>
      <c r="I937" t="s">
        <v>1140</v>
      </c>
      <c r="J937" s="1">
        <f>Tabela1[[#This Row],[ESTOQUE_INICIAL]]*Tabela1[[#This Row],[CUSTO_UNITARIO_M-1]]+Tabela1[[#This Row],[ABASTECIMENTO]]*Tabela1[[#This Row],[CUSTO_UNITARIO_M0]]</f>
        <v>1811.7</v>
      </c>
      <c r="K937" s="1">
        <f>_xlfn.XLOOKUP(A937,MEDIDAS!A:A,MEDIDAS!B:B,"0",0)*5</f>
        <v>2.5</v>
      </c>
      <c r="L937" s="1">
        <f>SUM(K937,(_xlfn.XLOOKUP(A937,MEDIDAS!A:A,MEDIDAS!B:B,"0",0)*5))</f>
        <v>5</v>
      </c>
      <c r="M937" s="1" t="str">
        <f>IF(F937&gt;=SUM(L937,_xlfn.XLOOKUP(A937,'ESTOQUE SETEMBRO'!A:A,'ESTOQUE SETEMBRO'!F:F,,0))/2*1.2,"OVER",IF(F937&lt;=SUM(L937,_xlfn.XLOOKUP(A937,'ESTOQUE SETEMBRO'!A:A,'ESTOQUE SETEMBRO'!F:F,,0))/2*1.1,"IDEAL","OUT"))</f>
        <v>OVER</v>
      </c>
      <c r="N937" t="str">
        <f>IF('ESTOQUE SETEMBRO'!$E937&gt;=0,"setembro","sem abastecimento")</f>
        <v>setembro</v>
      </c>
      <c r="O937" s="15">
        <v>45536</v>
      </c>
    </row>
    <row r="938" spans="1:15">
      <c r="A938" s="5" t="s">
        <v>932</v>
      </c>
      <c r="B938" s="6" t="s">
        <v>1231</v>
      </c>
      <c r="C938" s="1">
        <f t="shared" si="28"/>
        <v>21.63</v>
      </c>
      <c r="D938" s="1">
        <v>17.600000000000001</v>
      </c>
      <c r="E938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938" s="1">
        <f t="shared" si="29"/>
        <v>105.6</v>
      </c>
      <c r="G938" s="1">
        <v>19.8</v>
      </c>
      <c r="H938">
        <v>18</v>
      </c>
      <c r="I938" t="s">
        <v>1140</v>
      </c>
      <c r="J938" s="1">
        <f>Tabela1[[#This Row],[ESTOQUE_INICIAL]]*Tabela1[[#This Row],[CUSTO_UNITARIO_M-1]]+Tabela1[[#This Row],[ABASTECIMENTO]]*Tabela1[[#This Row],[CUSTO_UNITARIO_M0]]</f>
        <v>1932.48</v>
      </c>
      <c r="K938" s="1">
        <f>_xlfn.XLOOKUP(A938,MEDIDAS!A:A,MEDIDAS!B:B,"0",0)*5</f>
        <v>2.6666666666666665</v>
      </c>
      <c r="L938" s="1">
        <f>SUM(K938,(_xlfn.XLOOKUP(A938,MEDIDAS!A:A,MEDIDAS!B:B,"0",0)*5))</f>
        <v>5.333333333333333</v>
      </c>
      <c r="M938" s="1" t="str">
        <f>IF(F938&gt;=SUM(L938,_xlfn.XLOOKUP(A938,'ESTOQUE SETEMBRO'!A:A,'ESTOQUE SETEMBRO'!F:F,,0))/2*1.2,"OVER",IF(F938&lt;=SUM(L938,_xlfn.XLOOKUP(A938,'ESTOQUE SETEMBRO'!A:A,'ESTOQUE SETEMBRO'!F:F,,0))/2*1.1,"IDEAL","OUT"))</f>
        <v>OVER</v>
      </c>
      <c r="N938" t="str">
        <f>IF('ESTOQUE SETEMBRO'!$E938&gt;=0,"setembro","sem abastecimento")</f>
        <v>setembro</v>
      </c>
      <c r="O938" s="15">
        <v>45536</v>
      </c>
    </row>
    <row r="939" spans="1:15">
      <c r="A939" s="5" t="s">
        <v>1032</v>
      </c>
      <c r="B939" s="6" t="s">
        <v>1231</v>
      </c>
      <c r="C939" s="1">
        <f t="shared" si="28"/>
        <v>21.63</v>
      </c>
      <c r="D939" s="1">
        <v>0</v>
      </c>
      <c r="E93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939" s="1">
        <f t="shared" si="29"/>
        <v>150</v>
      </c>
      <c r="G939" s="1">
        <v>19.8</v>
      </c>
      <c r="H939">
        <v>18</v>
      </c>
      <c r="I939" t="s">
        <v>1140</v>
      </c>
      <c r="J939" s="1">
        <f>Tabela1[[#This Row],[ESTOQUE_INICIAL]]*Tabela1[[#This Row],[CUSTO_UNITARIO_M-1]]+Tabela1[[#This Row],[ABASTECIMENTO]]*Tabela1[[#This Row],[CUSTO_UNITARIO_M0]]</f>
        <v>2700</v>
      </c>
      <c r="K939" s="1">
        <f>_xlfn.XLOOKUP(A939,MEDIDAS!A:A,MEDIDAS!B:B,"0",0)*5</f>
        <v>0</v>
      </c>
      <c r="L939" s="1">
        <f>SUM(K939,(_xlfn.XLOOKUP(A939,MEDIDAS!A:A,MEDIDAS!B:B,"0",0)*5))</f>
        <v>0</v>
      </c>
      <c r="M939" s="1" t="str">
        <f>IF(F939&gt;=SUM(L939,_xlfn.XLOOKUP(A939,'ESTOQUE SETEMBRO'!A:A,'ESTOQUE SETEMBRO'!F:F,,0))/2*1.2,"OVER",IF(F939&lt;=SUM(L939,_xlfn.XLOOKUP(A939,'ESTOQUE SETEMBRO'!A:A,'ESTOQUE SETEMBRO'!F:F,,0))/2*1.1,"IDEAL","OUT"))</f>
        <v>OVER</v>
      </c>
      <c r="N939" t="str">
        <f>IF('ESTOQUE SETEMBRO'!$E939&gt;=0,"setembro","sem abastecimento")</f>
        <v>setembro</v>
      </c>
      <c r="O939" s="15">
        <v>45536</v>
      </c>
    </row>
    <row r="940" spans="1:15">
      <c r="A940" s="5" t="s">
        <v>934</v>
      </c>
      <c r="B940" s="6" t="s">
        <v>1231</v>
      </c>
      <c r="C940" s="1">
        <f t="shared" si="28"/>
        <v>21.63</v>
      </c>
      <c r="D940" s="1">
        <v>26.400000000000002</v>
      </c>
      <c r="E940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940" s="1">
        <f t="shared" si="29"/>
        <v>158.4</v>
      </c>
      <c r="G940" s="1">
        <v>19.8</v>
      </c>
      <c r="H940">
        <v>18</v>
      </c>
      <c r="I940" t="s">
        <v>1140</v>
      </c>
      <c r="J940" s="1">
        <f>Tabela1[[#This Row],[ESTOQUE_INICIAL]]*Tabela1[[#This Row],[CUSTO_UNITARIO_M-1]]+Tabela1[[#This Row],[ABASTECIMENTO]]*Tabela1[[#This Row],[CUSTO_UNITARIO_M0]]</f>
        <v>2898.7200000000003</v>
      </c>
      <c r="K940" s="1">
        <f>_xlfn.XLOOKUP(A940,MEDIDAS!A:A,MEDIDAS!B:B,"0",0)*5</f>
        <v>4</v>
      </c>
      <c r="L940" s="1">
        <f>SUM(K940,(_xlfn.XLOOKUP(A940,MEDIDAS!A:A,MEDIDAS!B:B,"0",0)*5))</f>
        <v>8</v>
      </c>
      <c r="M940" s="1" t="str">
        <f>IF(F940&gt;=SUM(L940,_xlfn.XLOOKUP(A940,'ESTOQUE SETEMBRO'!A:A,'ESTOQUE SETEMBRO'!F:F,,0))/2*1.2,"OVER",IF(F940&lt;=SUM(L940,_xlfn.XLOOKUP(A940,'ESTOQUE SETEMBRO'!A:A,'ESTOQUE SETEMBRO'!F:F,,0))/2*1.1,"IDEAL","OUT"))</f>
        <v>OVER</v>
      </c>
      <c r="N940" t="str">
        <f>IF('ESTOQUE SETEMBRO'!$E940&gt;=0,"setembro","sem abastecimento")</f>
        <v>setembro</v>
      </c>
      <c r="O940" s="15">
        <v>45536</v>
      </c>
    </row>
    <row r="941" spans="1:15">
      <c r="A941" s="5" t="s">
        <v>935</v>
      </c>
      <c r="B941" s="6" t="s">
        <v>1231</v>
      </c>
      <c r="C941" s="1">
        <f t="shared" si="28"/>
        <v>21.63</v>
      </c>
      <c r="D941" s="1">
        <v>17.600000000000001</v>
      </c>
      <c r="E941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941" s="1">
        <f t="shared" si="29"/>
        <v>105.6</v>
      </c>
      <c r="G941" s="1">
        <v>19.8</v>
      </c>
      <c r="H941">
        <v>18</v>
      </c>
      <c r="I941" t="s">
        <v>1140</v>
      </c>
      <c r="J941" s="1">
        <f>Tabela1[[#This Row],[ESTOQUE_INICIAL]]*Tabela1[[#This Row],[CUSTO_UNITARIO_M-1]]+Tabela1[[#This Row],[ABASTECIMENTO]]*Tabela1[[#This Row],[CUSTO_UNITARIO_M0]]</f>
        <v>1932.48</v>
      </c>
      <c r="K941" s="1">
        <f>_xlfn.XLOOKUP(A941,MEDIDAS!A:A,MEDIDAS!B:B,"0",0)*5</f>
        <v>2.6666666666666665</v>
      </c>
      <c r="L941" s="1">
        <f>SUM(K941,(_xlfn.XLOOKUP(A941,MEDIDAS!A:A,MEDIDAS!B:B,"0",0)*5))</f>
        <v>5.333333333333333</v>
      </c>
      <c r="M941" s="1" t="str">
        <f>IF(F941&gt;=SUM(L941,_xlfn.XLOOKUP(A941,'ESTOQUE SETEMBRO'!A:A,'ESTOQUE SETEMBRO'!F:F,,0))/2*1.2,"OVER",IF(F941&lt;=SUM(L941,_xlfn.XLOOKUP(A941,'ESTOQUE SETEMBRO'!A:A,'ESTOQUE SETEMBRO'!F:F,,0))/2*1.1,"IDEAL","OUT"))</f>
        <v>OVER</v>
      </c>
      <c r="N941" t="str">
        <f>IF('ESTOQUE SETEMBRO'!$E941&gt;=0,"setembro","sem abastecimento")</f>
        <v>setembro</v>
      </c>
      <c r="O941" s="15">
        <v>45536</v>
      </c>
    </row>
    <row r="942" spans="1:15">
      <c r="A942" s="5" t="s">
        <v>936</v>
      </c>
      <c r="B942" s="6" t="s">
        <v>1231</v>
      </c>
      <c r="C942" s="1">
        <f t="shared" si="28"/>
        <v>21.63</v>
      </c>
      <c r="D942" s="1">
        <v>28.6</v>
      </c>
      <c r="E942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942" s="1">
        <f t="shared" si="29"/>
        <v>171.6</v>
      </c>
      <c r="G942" s="1">
        <v>19.8</v>
      </c>
      <c r="H942">
        <v>18</v>
      </c>
      <c r="I942" t="s">
        <v>1140</v>
      </c>
      <c r="J942" s="1">
        <f>Tabela1[[#This Row],[ESTOQUE_INICIAL]]*Tabela1[[#This Row],[CUSTO_UNITARIO_M-1]]+Tabela1[[#This Row],[ABASTECIMENTO]]*Tabela1[[#This Row],[CUSTO_UNITARIO_M0]]</f>
        <v>3140.28</v>
      </c>
      <c r="K942" s="1">
        <f>_xlfn.XLOOKUP(A942,MEDIDAS!A:A,MEDIDAS!B:B,"0",0)*5</f>
        <v>4.3333333333333339</v>
      </c>
      <c r="L942" s="1">
        <f>SUM(K942,(_xlfn.XLOOKUP(A942,MEDIDAS!A:A,MEDIDAS!B:B,"0",0)*5))</f>
        <v>8.6666666666666679</v>
      </c>
      <c r="M942" s="1" t="str">
        <f>IF(F942&gt;=SUM(L942,_xlfn.XLOOKUP(A942,'ESTOQUE SETEMBRO'!A:A,'ESTOQUE SETEMBRO'!F:F,,0))/2*1.2,"OVER",IF(F942&lt;=SUM(L942,_xlfn.XLOOKUP(A942,'ESTOQUE SETEMBRO'!A:A,'ESTOQUE SETEMBRO'!F:F,,0))/2*1.1,"IDEAL","OUT"))</f>
        <v>OVER</v>
      </c>
      <c r="N942" t="str">
        <f>IF('ESTOQUE SETEMBRO'!$E942&gt;=0,"setembro","sem abastecimento")</f>
        <v>setembro</v>
      </c>
      <c r="O942" s="15">
        <v>45536</v>
      </c>
    </row>
    <row r="943" spans="1:15">
      <c r="A943" s="5" t="s">
        <v>937</v>
      </c>
      <c r="B943" s="6" t="s">
        <v>1231</v>
      </c>
      <c r="C943" s="1">
        <f t="shared" si="28"/>
        <v>21.63</v>
      </c>
      <c r="D943" s="1">
        <v>39.6</v>
      </c>
      <c r="E943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943" s="1">
        <f t="shared" si="29"/>
        <v>237.6</v>
      </c>
      <c r="G943" s="1">
        <v>19.8</v>
      </c>
      <c r="H943">
        <v>18</v>
      </c>
      <c r="I943" t="s">
        <v>1140</v>
      </c>
      <c r="J943" s="1">
        <f>Tabela1[[#This Row],[ESTOQUE_INICIAL]]*Tabela1[[#This Row],[CUSTO_UNITARIO_M-1]]+Tabela1[[#This Row],[ABASTECIMENTO]]*Tabela1[[#This Row],[CUSTO_UNITARIO_M0]]</f>
        <v>4348.08</v>
      </c>
      <c r="K943" s="1">
        <f>_xlfn.XLOOKUP(A943,MEDIDAS!A:A,MEDIDAS!B:B,"0",0)*5</f>
        <v>6</v>
      </c>
      <c r="L943" s="1">
        <f>SUM(K943,(_xlfn.XLOOKUP(A943,MEDIDAS!A:A,MEDIDAS!B:B,"0",0)*5))</f>
        <v>12</v>
      </c>
      <c r="M943" s="1" t="str">
        <f>IF(F943&gt;=SUM(L943,_xlfn.XLOOKUP(A943,'ESTOQUE SETEMBRO'!A:A,'ESTOQUE SETEMBRO'!F:F,,0))/2*1.2,"OVER",IF(F943&lt;=SUM(L943,_xlfn.XLOOKUP(A943,'ESTOQUE SETEMBRO'!A:A,'ESTOQUE SETEMBRO'!F:F,,0))/2*1.1,"IDEAL","OUT"))</f>
        <v>OVER</v>
      </c>
      <c r="N943" t="str">
        <f>IF('ESTOQUE SETEMBRO'!$E943&gt;=0,"setembro","sem abastecimento")</f>
        <v>setembro</v>
      </c>
      <c r="O943" s="15">
        <v>45536</v>
      </c>
    </row>
    <row r="944" spans="1:15">
      <c r="A944" s="5" t="s">
        <v>938</v>
      </c>
      <c r="B944" s="6" t="s">
        <v>1232</v>
      </c>
      <c r="C944" s="1">
        <f t="shared" si="28"/>
        <v>21.63</v>
      </c>
      <c r="D944" s="1">
        <v>37.400000000000006</v>
      </c>
      <c r="E944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944" s="1">
        <f t="shared" si="29"/>
        <v>224.40000000000003</v>
      </c>
      <c r="G944" s="1">
        <v>8.8000000000000007</v>
      </c>
      <c r="H944">
        <v>8</v>
      </c>
      <c r="I944" t="s">
        <v>1142</v>
      </c>
      <c r="J944" s="1">
        <f>Tabela1[[#This Row],[ESTOQUE_INICIAL]]*Tabela1[[#This Row],[CUSTO_UNITARIO_M-1]]+Tabela1[[#This Row],[ABASTECIMENTO]]*Tabela1[[#This Row],[CUSTO_UNITARIO_M0]]</f>
        <v>1825.1200000000003</v>
      </c>
      <c r="K944" s="1">
        <f>_xlfn.XLOOKUP(A944,MEDIDAS!A:A,MEDIDAS!B:B,"0",0)*5</f>
        <v>5.6666666666666661</v>
      </c>
      <c r="L944" s="1">
        <f>SUM(K944,(_xlfn.XLOOKUP(A944,MEDIDAS!A:A,MEDIDAS!B:B,"0",0)*5))</f>
        <v>11.333333333333332</v>
      </c>
      <c r="M944" s="1" t="str">
        <f>IF(F944&gt;=SUM(L944,_xlfn.XLOOKUP(A944,'ESTOQUE SETEMBRO'!A:A,'ESTOQUE SETEMBRO'!F:F,,0))/2*1.2,"OVER",IF(F944&lt;=SUM(L944,_xlfn.XLOOKUP(A944,'ESTOQUE SETEMBRO'!A:A,'ESTOQUE SETEMBRO'!F:F,,0))/2*1.1,"IDEAL","OUT"))</f>
        <v>OVER</v>
      </c>
      <c r="N944" t="str">
        <f>IF('ESTOQUE SETEMBRO'!$E944&gt;=0,"setembro","sem abastecimento")</f>
        <v>setembro</v>
      </c>
      <c r="O944" s="15">
        <v>45536</v>
      </c>
    </row>
    <row r="945" spans="1:15">
      <c r="A945" s="5" t="s">
        <v>939</v>
      </c>
      <c r="B945" s="6" t="s">
        <v>1232</v>
      </c>
      <c r="C945" s="1">
        <f t="shared" si="28"/>
        <v>21.63</v>
      </c>
      <c r="D945" s="1">
        <v>15.400000000000002</v>
      </c>
      <c r="E945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945" s="1">
        <f t="shared" si="29"/>
        <v>92.40000000000002</v>
      </c>
      <c r="G945" s="1">
        <v>8.8000000000000007</v>
      </c>
      <c r="H945">
        <v>8</v>
      </c>
      <c r="I945" t="s">
        <v>1142</v>
      </c>
      <c r="J945" s="1">
        <f>Tabela1[[#This Row],[ESTOQUE_INICIAL]]*Tabela1[[#This Row],[CUSTO_UNITARIO_M-1]]+Tabela1[[#This Row],[ABASTECIMENTO]]*Tabela1[[#This Row],[CUSTO_UNITARIO_M0]]</f>
        <v>751.52000000000021</v>
      </c>
      <c r="K945" s="1">
        <f>_xlfn.XLOOKUP(A945,MEDIDAS!A:A,MEDIDAS!B:B,"0",0)*5</f>
        <v>2.3333333333333335</v>
      </c>
      <c r="L945" s="1">
        <f>SUM(K945,(_xlfn.XLOOKUP(A945,MEDIDAS!A:A,MEDIDAS!B:B,"0",0)*5))</f>
        <v>4.666666666666667</v>
      </c>
      <c r="M945" s="1" t="str">
        <f>IF(F945&gt;=SUM(L945,_xlfn.XLOOKUP(A945,'ESTOQUE SETEMBRO'!A:A,'ESTOQUE SETEMBRO'!F:F,,0))/2*1.2,"OVER",IF(F945&lt;=SUM(L945,_xlfn.XLOOKUP(A945,'ESTOQUE SETEMBRO'!A:A,'ESTOQUE SETEMBRO'!F:F,,0))/2*1.1,"IDEAL","OUT"))</f>
        <v>OVER</v>
      </c>
      <c r="N945" t="str">
        <f>IF('ESTOQUE SETEMBRO'!$E945&gt;=0,"setembro","sem abastecimento")</f>
        <v>setembro</v>
      </c>
      <c r="O945" s="15">
        <v>45536</v>
      </c>
    </row>
    <row r="946" spans="1:15">
      <c r="A946" s="5" t="s">
        <v>940</v>
      </c>
      <c r="B946" s="6" t="s">
        <v>1232</v>
      </c>
      <c r="C946" s="1">
        <f t="shared" si="28"/>
        <v>21.63</v>
      </c>
      <c r="D946" s="1">
        <v>31.900000000000002</v>
      </c>
      <c r="E946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946" s="1">
        <f t="shared" si="29"/>
        <v>191.4</v>
      </c>
      <c r="G946" s="1">
        <v>8.8000000000000007</v>
      </c>
      <c r="H946">
        <v>8</v>
      </c>
      <c r="I946" t="s">
        <v>1142</v>
      </c>
      <c r="J946" s="1">
        <f>Tabela1[[#This Row],[ESTOQUE_INICIAL]]*Tabela1[[#This Row],[CUSTO_UNITARIO_M-1]]+Tabela1[[#This Row],[ABASTECIMENTO]]*Tabela1[[#This Row],[CUSTO_UNITARIO_M0]]</f>
        <v>1556.72</v>
      </c>
      <c r="K946" s="1">
        <f>_xlfn.XLOOKUP(A946,MEDIDAS!A:A,MEDIDAS!B:B,"0",0)*5</f>
        <v>4.833333333333333</v>
      </c>
      <c r="L946" s="1">
        <f>SUM(K946,(_xlfn.XLOOKUP(A946,MEDIDAS!A:A,MEDIDAS!B:B,"0",0)*5))</f>
        <v>9.6666666666666661</v>
      </c>
      <c r="M946" s="1" t="str">
        <f>IF(F946&gt;=SUM(L946,_xlfn.XLOOKUP(A946,'ESTOQUE SETEMBRO'!A:A,'ESTOQUE SETEMBRO'!F:F,,0))/2*1.2,"OVER",IF(F946&lt;=SUM(L946,_xlfn.XLOOKUP(A946,'ESTOQUE SETEMBRO'!A:A,'ESTOQUE SETEMBRO'!F:F,,0))/2*1.1,"IDEAL","OUT"))</f>
        <v>OVER</v>
      </c>
      <c r="N946" t="str">
        <f>IF('ESTOQUE SETEMBRO'!$E946&gt;=0,"setembro","sem abastecimento")</f>
        <v>setembro</v>
      </c>
      <c r="O946" s="15">
        <v>45536</v>
      </c>
    </row>
    <row r="947" spans="1:15">
      <c r="A947" s="5" t="s">
        <v>941</v>
      </c>
      <c r="B947" s="6" t="s">
        <v>1232</v>
      </c>
      <c r="C947" s="1">
        <f t="shared" si="28"/>
        <v>21.63</v>
      </c>
      <c r="D947" s="1">
        <v>19.8</v>
      </c>
      <c r="E947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947" s="1">
        <f t="shared" si="29"/>
        <v>118.8</v>
      </c>
      <c r="G947" s="1">
        <v>8.8000000000000007</v>
      </c>
      <c r="H947">
        <v>8</v>
      </c>
      <c r="I947" t="s">
        <v>1142</v>
      </c>
      <c r="J947" s="1">
        <f>Tabela1[[#This Row],[ESTOQUE_INICIAL]]*Tabela1[[#This Row],[CUSTO_UNITARIO_M-1]]+Tabela1[[#This Row],[ABASTECIMENTO]]*Tabela1[[#This Row],[CUSTO_UNITARIO_M0]]</f>
        <v>966.24</v>
      </c>
      <c r="K947" s="1">
        <f>_xlfn.XLOOKUP(A947,MEDIDAS!A:A,MEDIDAS!B:B,"0",0)*5</f>
        <v>3</v>
      </c>
      <c r="L947" s="1">
        <f>SUM(K947,(_xlfn.XLOOKUP(A947,MEDIDAS!A:A,MEDIDAS!B:B,"0",0)*5))</f>
        <v>6</v>
      </c>
      <c r="M947" s="1" t="str">
        <f>IF(F947&gt;=SUM(L947,_xlfn.XLOOKUP(A947,'ESTOQUE SETEMBRO'!A:A,'ESTOQUE SETEMBRO'!F:F,,0))/2*1.2,"OVER",IF(F947&lt;=SUM(L947,_xlfn.XLOOKUP(A947,'ESTOQUE SETEMBRO'!A:A,'ESTOQUE SETEMBRO'!F:F,,0))/2*1.1,"IDEAL","OUT"))</f>
        <v>OVER</v>
      </c>
      <c r="N947" t="str">
        <f>IF('ESTOQUE SETEMBRO'!$E947&gt;=0,"setembro","sem abastecimento")</f>
        <v>setembro</v>
      </c>
      <c r="O947" s="15">
        <v>45536</v>
      </c>
    </row>
    <row r="948" spans="1:15">
      <c r="A948" s="5" t="s">
        <v>942</v>
      </c>
      <c r="B948" s="6" t="s">
        <v>1232</v>
      </c>
      <c r="C948" s="1">
        <f t="shared" si="28"/>
        <v>21.63</v>
      </c>
      <c r="D948" s="1">
        <v>31.900000000000002</v>
      </c>
      <c r="E948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948" s="1">
        <f t="shared" si="29"/>
        <v>191.4</v>
      </c>
      <c r="G948" s="1">
        <v>8.8000000000000007</v>
      </c>
      <c r="H948">
        <v>8</v>
      </c>
      <c r="I948" t="s">
        <v>1142</v>
      </c>
      <c r="J948" s="1">
        <f>Tabela1[[#This Row],[ESTOQUE_INICIAL]]*Tabela1[[#This Row],[CUSTO_UNITARIO_M-1]]+Tabela1[[#This Row],[ABASTECIMENTO]]*Tabela1[[#This Row],[CUSTO_UNITARIO_M0]]</f>
        <v>1556.72</v>
      </c>
      <c r="K948" s="1">
        <f>_xlfn.XLOOKUP(A948,MEDIDAS!A:A,MEDIDAS!B:B,"0",0)*5</f>
        <v>4.833333333333333</v>
      </c>
      <c r="L948" s="1">
        <f>SUM(K948,(_xlfn.XLOOKUP(A948,MEDIDAS!A:A,MEDIDAS!B:B,"0",0)*5))</f>
        <v>9.6666666666666661</v>
      </c>
      <c r="M948" s="1" t="str">
        <f>IF(F948&gt;=SUM(L948,_xlfn.XLOOKUP(A948,'ESTOQUE SETEMBRO'!A:A,'ESTOQUE SETEMBRO'!F:F,,0))/2*1.2,"OVER",IF(F948&lt;=SUM(L948,_xlfn.XLOOKUP(A948,'ESTOQUE SETEMBRO'!A:A,'ESTOQUE SETEMBRO'!F:F,,0))/2*1.1,"IDEAL","OUT"))</f>
        <v>OVER</v>
      </c>
      <c r="N948" t="str">
        <f>IF('ESTOQUE SETEMBRO'!$E948&gt;=0,"setembro","sem abastecimento")</f>
        <v>setembro</v>
      </c>
      <c r="O948" s="15">
        <v>45536</v>
      </c>
    </row>
    <row r="949" spans="1:15">
      <c r="A949" s="5" t="s">
        <v>1043</v>
      </c>
      <c r="B949" s="6" t="s">
        <v>1232</v>
      </c>
      <c r="C949" s="1">
        <f t="shared" si="28"/>
        <v>21.63</v>
      </c>
      <c r="D949" s="1">
        <v>0</v>
      </c>
      <c r="E94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949" s="1">
        <f t="shared" si="29"/>
        <v>150</v>
      </c>
      <c r="G949" s="1">
        <v>8.8000000000000007</v>
      </c>
      <c r="H949">
        <v>8</v>
      </c>
      <c r="I949" t="s">
        <v>1142</v>
      </c>
      <c r="J949" s="1">
        <f>Tabela1[[#This Row],[ESTOQUE_INICIAL]]*Tabela1[[#This Row],[CUSTO_UNITARIO_M-1]]+Tabela1[[#This Row],[ABASTECIMENTO]]*Tabela1[[#This Row],[CUSTO_UNITARIO_M0]]</f>
        <v>1200</v>
      </c>
      <c r="K949" s="1">
        <f>_xlfn.XLOOKUP(A949,MEDIDAS!A:A,MEDIDAS!B:B,"0",0)*5</f>
        <v>0</v>
      </c>
      <c r="L949" s="1">
        <f>SUM(K949,(_xlfn.XLOOKUP(A949,MEDIDAS!A:A,MEDIDAS!B:B,"0",0)*5))</f>
        <v>0</v>
      </c>
      <c r="M949" s="1" t="str">
        <f>IF(F949&gt;=SUM(L949,_xlfn.XLOOKUP(A949,'ESTOQUE SETEMBRO'!A:A,'ESTOQUE SETEMBRO'!F:F,,0))/2*1.2,"OVER",IF(F949&lt;=SUM(L949,_xlfn.XLOOKUP(A949,'ESTOQUE SETEMBRO'!A:A,'ESTOQUE SETEMBRO'!F:F,,0))/2*1.1,"IDEAL","OUT"))</f>
        <v>OVER</v>
      </c>
      <c r="N949" t="str">
        <f>IF('ESTOQUE SETEMBRO'!$E949&gt;=0,"setembro","sem abastecimento")</f>
        <v>setembro</v>
      </c>
      <c r="O949" s="15">
        <v>45536</v>
      </c>
    </row>
    <row r="950" spans="1:15">
      <c r="A950" s="5" t="s">
        <v>943</v>
      </c>
      <c r="B950" s="6" t="s">
        <v>1232</v>
      </c>
      <c r="C950" s="1">
        <f t="shared" si="28"/>
        <v>21.63</v>
      </c>
      <c r="D950" s="1">
        <v>6.6000000000000005</v>
      </c>
      <c r="E950" s="1">
        <f>IF(Tabela1[[#This Row],[ESTOQUE_INICIAL]]&gt;=150,Tabela1[[#This Row],[ESTOQUE_INICIAL]]*0,IF(Tabela1[[#This Row],[ESTOQUE_INICIAL]]=0,SUM(Tabela1[[#This Row],[ESTOQUE_INICIAL]],150),Tabela1[[#This Row],[ESTOQUE_INICIAL]]*5))</f>
        <v>33</v>
      </c>
      <c r="F950" s="1">
        <f t="shared" si="29"/>
        <v>39.6</v>
      </c>
      <c r="G950" s="1">
        <v>8.8000000000000007</v>
      </c>
      <c r="H950">
        <v>8</v>
      </c>
      <c r="I950" t="s">
        <v>1142</v>
      </c>
      <c r="J950" s="1">
        <f>Tabela1[[#This Row],[ESTOQUE_INICIAL]]*Tabela1[[#This Row],[CUSTO_UNITARIO_M-1]]+Tabela1[[#This Row],[ABASTECIMENTO]]*Tabela1[[#This Row],[CUSTO_UNITARIO_M0]]</f>
        <v>322.08000000000004</v>
      </c>
      <c r="K950" s="1">
        <f>_xlfn.XLOOKUP(A950,MEDIDAS!A:A,MEDIDAS!B:B,"0",0)*5</f>
        <v>1</v>
      </c>
      <c r="L950" s="1">
        <f>SUM(K950,(_xlfn.XLOOKUP(A950,MEDIDAS!A:A,MEDIDAS!B:B,"0",0)*5))</f>
        <v>2</v>
      </c>
      <c r="M950" s="1" t="str">
        <f>IF(F950&gt;=SUM(L950,_xlfn.XLOOKUP(A950,'ESTOQUE SETEMBRO'!A:A,'ESTOQUE SETEMBRO'!F:F,,0))/2*1.2,"OVER",IF(F950&lt;=SUM(L950,_xlfn.XLOOKUP(A950,'ESTOQUE SETEMBRO'!A:A,'ESTOQUE SETEMBRO'!F:F,,0))/2*1.1,"IDEAL","OUT"))</f>
        <v>OVER</v>
      </c>
      <c r="N950" t="str">
        <f>IF('ESTOQUE SETEMBRO'!$E950&gt;=0,"setembro","sem abastecimento")</f>
        <v>setembro</v>
      </c>
      <c r="O950" s="15">
        <v>45536</v>
      </c>
    </row>
    <row r="951" spans="1:15">
      <c r="A951" s="5" t="s">
        <v>945</v>
      </c>
      <c r="B951" s="6" t="s">
        <v>1232</v>
      </c>
      <c r="C951" s="1">
        <f t="shared" si="28"/>
        <v>21.63</v>
      </c>
      <c r="D951" s="1">
        <v>25.3</v>
      </c>
      <c r="E951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951" s="1">
        <f t="shared" si="29"/>
        <v>151.80000000000001</v>
      </c>
      <c r="G951" s="1">
        <v>8.8000000000000007</v>
      </c>
      <c r="H951">
        <v>8</v>
      </c>
      <c r="I951" t="s">
        <v>1142</v>
      </c>
      <c r="J951" s="1">
        <f>Tabela1[[#This Row],[ESTOQUE_INICIAL]]*Tabela1[[#This Row],[CUSTO_UNITARIO_M-1]]+Tabela1[[#This Row],[ABASTECIMENTO]]*Tabela1[[#This Row],[CUSTO_UNITARIO_M0]]</f>
        <v>1234.6400000000001</v>
      </c>
      <c r="K951" s="1">
        <f>_xlfn.XLOOKUP(A951,MEDIDAS!A:A,MEDIDAS!B:B,"0",0)*5</f>
        <v>3.8333333333333335</v>
      </c>
      <c r="L951" s="1">
        <f>SUM(K951,(_xlfn.XLOOKUP(A951,MEDIDAS!A:A,MEDIDAS!B:B,"0",0)*5))</f>
        <v>7.666666666666667</v>
      </c>
      <c r="M951" s="1" t="str">
        <f>IF(F951&gt;=SUM(L951,_xlfn.XLOOKUP(A951,'ESTOQUE SETEMBRO'!A:A,'ESTOQUE SETEMBRO'!F:F,,0))/2*1.2,"OVER",IF(F951&lt;=SUM(L951,_xlfn.XLOOKUP(A951,'ESTOQUE SETEMBRO'!A:A,'ESTOQUE SETEMBRO'!F:F,,0))/2*1.1,"IDEAL","OUT"))</f>
        <v>OVER</v>
      </c>
      <c r="N951" t="str">
        <f>IF('ESTOQUE SETEMBRO'!$E951&gt;=0,"setembro","sem abastecimento")</f>
        <v>setembro</v>
      </c>
      <c r="O951" s="15">
        <v>45536</v>
      </c>
    </row>
    <row r="952" spans="1:15">
      <c r="A952" s="5" t="s">
        <v>946</v>
      </c>
      <c r="B952" s="6" t="s">
        <v>1232</v>
      </c>
      <c r="C952" s="1">
        <f t="shared" si="28"/>
        <v>21.63</v>
      </c>
      <c r="D952" s="1">
        <v>15.400000000000002</v>
      </c>
      <c r="E952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952" s="1">
        <f t="shared" si="29"/>
        <v>92.40000000000002</v>
      </c>
      <c r="G952" s="1">
        <v>8.8000000000000007</v>
      </c>
      <c r="H952">
        <v>8</v>
      </c>
      <c r="I952" t="s">
        <v>1142</v>
      </c>
      <c r="J952" s="1">
        <f>Tabela1[[#This Row],[ESTOQUE_INICIAL]]*Tabela1[[#This Row],[CUSTO_UNITARIO_M-1]]+Tabela1[[#This Row],[ABASTECIMENTO]]*Tabela1[[#This Row],[CUSTO_UNITARIO_M0]]</f>
        <v>751.52000000000021</v>
      </c>
      <c r="K952" s="1">
        <f>_xlfn.XLOOKUP(A952,MEDIDAS!A:A,MEDIDAS!B:B,"0",0)*5</f>
        <v>2.3333333333333335</v>
      </c>
      <c r="L952" s="1">
        <f>SUM(K952,(_xlfn.XLOOKUP(A952,MEDIDAS!A:A,MEDIDAS!B:B,"0",0)*5))</f>
        <v>4.666666666666667</v>
      </c>
      <c r="M952" s="1" t="str">
        <f>IF(F952&gt;=SUM(L952,_xlfn.XLOOKUP(A952,'ESTOQUE SETEMBRO'!A:A,'ESTOQUE SETEMBRO'!F:F,,0))/2*1.2,"OVER",IF(F952&lt;=SUM(L952,_xlfn.XLOOKUP(A952,'ESTOQUE SETEMBRO'!A:A,'ESTOQUE SETEMBRO'!F:F,,0))/2*1.1,"IDEAL","OUT"))</f>
        <v>OVER</v>
      </c>
      <c r="N952" t="str">
        <f>IF('ESTOQUE SETEMBRO'!$E952&gt;=0,"setembro","sem abastecimento")</f>
        <v>setembro</v>
      </c>
      <c r="O952" s="15">
        <v>45536</v>
      </c>
    </row>
    <row r="953" spans="1:15">
      <c r="A953" s="5" t="s">
        <v>947</v>
      </c>
      <c r="B953" s="6" t="s">
        <v>1232</v>
      </c>
      <c r="C953" s="1">
        <f t="shared" si="28"/>
        <v>21.63</v>
      </c>
      <c r="D953" s="1">
        <v>30.800000000000004</v>
      </c>
      <c r="E953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953" s="1">
        <f t="shared" si="29"/>
        <v>184.80000000000004</v>
      </c>
      <c r="G953" s="1">
        <v>8.8000000000000007</v>
      </c>
      <c r="H953">
        <v>8</v>
      </c>
      <c r="I953" t="s">
        <v>1142</v>
      </c>
      <c r="J953" s="1">
        <f>Tabela1[[#This Row],[ESTOQUE_INICIAL]]*Tabela1[[#This Row],[CUSTO_UNITARIO_M-1]]+Tabela1[[#This Row],[ABASTECIMENTO]]*Tabela1[[#This Row],[CUSTO_UNITARIO_M0]]</f>
        <v>1503.0400000000004</v>
      </c>
      <c r="K953" s="1">
        <f>_xlfn.XLOOKUP(A953,MEDIDAS!A:A,MEDIDAS!B:B,"0",0)*5</f>
        <v>4.666666666666667</v>
      </c>
      <c r="L953" s="1">
        <f>SUM(K953,(_xlfn.XLOOKUP(A953,MEDIDAS!A:A,MEDIDAS!B:B,"0",0)*5))</f>
        <v>9.3333333333333339</v>
      </c>
      <c r="M953" s="1" t="str">
        <f>IF(F953&gt;=SUM(L953,_xlfn.XLOOKUP(A953,'ESTOQUE SETEMBRO'!A:A,'ESTOQUE SETEMBRO'!F:F,,0))/2*1.2,"OVER",IF(F953&lt;=SUM(L953,_xlfn.XLOOKUP(A953,'ESTOQUE SETEMBRO'!A:A,'ESTOQUE SETEMBRO'!F:F,,0))/2*1.1,"IDEAL","OUT"))</f>
        <v>OVER</v>
      </c>
      <c r="N953" t="str">
        <f>IF('ESTOQUE SETEMBRO'!$E953&gt;=0,"setembro","sem abastecimento")</f>
        <v>setembro</v>
      </c>
      <c r="O953" s="15">
        <v>45536</v>
      </c>
    </row>
    <row r="954" spans="1:15">
      <c r="A954" s="5" t="s">
        <v>948</v>
      </c>
      <c r="B954" s="6" t="s">
        <v>1233</v>
      </c>
      <c r="C954" s="1">
        <f t="shared" si="28"/>
        <v>21.63</v>
      </c>
      <c r="D954" s="1">
        <v>9.9</v>
      </c>
      <c r="E954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954" s="1">
        <f t="shared" si="29"/>
        <v>59.4</v>
      </c>
      <c r="G954" s="1">
        <v>39.6</v>
      </c>
      <c r="H954">
        <v>36</v>
      </c>
      <c r="I954" t="s">
        <v>1152</v>
      </c>
      <c r="J954" s="1">
        <f>Tabela1[[#This Row],[ESTOQUE_INICIAL]]*Tabela1[[#This Row],[CUSTO_UNITARIO_M-1]]+Tabela1[[#This Row],[ABASTECIMENTO]]*Tabela1[[#This Row],[CUSTO_UNITARIO_M0]]</f>
        <v>2174.04</v>
      </c>
      <c r="K954" s="1">
        <f>_xlfn.XLOOKUP(A954,MEDIDAS!A:A,MEDIDAS!B:B,"0",0)*5</f>
        <v>1.5</v>
      </c>
      <c r="L954" s="1">
        <f>SUM(K954,(_xlfn.XLOOKUP(A954,MEDIDAS!A:A,MEDIDAS!B:B,"0",0)*5))</f>
        <v>3</v>
      </c>
      <c r="M954" s="1" t="str">
        <f>IF(F954&gt;=SUM(L954,_xlfn.XLOOKUP(A954,'ESTOQUE SETEMBRO'!A:A,'ESTOQUE SETEMBRO'!F:F,,0))/2*1.2,"OVER",IF(F954&lt;=SUM(L954,_xlfn.XLOOKUP(A954,'ESTOQUE SETEMBRO'!A:A,'ESTOQUE SETEMBRO'!F:F,,0))/2*1.1,"IDEAL","OUT"))</f>
        <v>OVER</v>
      </c>
      <c r="N954" t="str">
        <f>IF('ESTOQUE SETEMBRO'!$E954&gt;=0,"setembro","sem abastecimento")</f>
        <v>setembro</v>
      </c>
      <c r="O954" s="15">
        <v>45536</v>
      </c>
    </row>
    <row r="955" spans="1:15">
      <c r="A955" s="5" t="s">
        <v>949</v>
      </c>
      <c r="B955" s="6" t="s">
        <v>1233</v>
      </c>
      <c r="C955" s="1">
        <f t="shared" si="28"/>
        <v>21.63</v>
      </c>
      <c r="D955" s="1">
        <v>31.900000000000002</v>
      </c>
      <c r="E955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955" s="1">
        <f t="shared" si="29"/>
        <v>191.4</v>
      </c>
      <c r="G955" s="1">
        <v>39.6</v>
      </c>
      <c r="H955">
        <v>36</v>
      </c>
      <c r="I955" t="s">
        <v>1152</v>
      </c>
      <c r="J955" s="1">
        <f>Tabela1[[#This Row],[ESTOQUE_INICIAL]]*Tabela1[[#This Row],[CUSTO_UNITARIO_M-1]]+Tabela1[[#This Row],[ABASTECIMENTO]]*Tabela1[[#This Row],[CUSTO_UNITARIO_M0]]</f>
        <v>7005.24</v>
      </c>
      <c r="K955" s="1">
        <f>_xlfn.XLOOKUP(A955,MEDIDAS!A:A,MEDIDAS!B:B,"0",0)*5</f>
        <v>4.833333333333333</v>
      </c>
      <c r="L955" s="1">
        <f>SUM(K955,(_xlfn.XLOOKUP(A955,MEDIDAS!A:A,MEDIDAS!B:B,"0",0)*5))</f>
        <v>9.6666666666666661</v>
      </c>
      <c r="M955" s="1" t="str">
        <f>IF(F955&gt;=SUM(L955,_xlfn.XLOOKUP(A955,'ESTOQUE SETEMBRO'!A:A,'ESTOQUE SETEMBRO'!F:F,,0))/2*1.2,"OVER",IF(F955&lt;=SUM(L955,_xlfn.XLOOKUP(A955,'ESTOQUE SETEMBRO'!A:A,'ESTOQUE SETEMBRO'!F:F,,0))/2*1.1,"IDEAL","OUT"))</f>
        <v>OVER</v>
      </c>
      <c r="N955" t="str">
        <f>IF('ESTOQUE SETEMBRO'!$E955&gt;=0,"setembro","sem abastecimento")</f>
        <v>setembro</v>
      </c>
      <c r="O955" s="15">
        <v>45536</v>
      </c>
    </row>
    <row r="956" spans="1:15">
      <c r="A956" s="5" t="s">
        <v>950</v>
      </c>
      <c r="B956" s="6" t="s">
        <v>1233</v>
      </c>
      <c r="C956" s="1">
        <f t="shared" si="28"/>
        <v>21.63</v>
      </c>
      <c r="D956" s="1">
        <v>40.700000000000003</v>
      </c>
      <c r="E956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956" s="1">
        <f t="shared" si="29"/>
        <v>244.2</v>
      </c>
      <c r="G956" s="1">
        <v>39.6</v>
      </c>
      <c r="H956">
        <v>36</v>
      </c>
      <c r="I956" t="s">
        <v>1152</v>
      </c>
      <c r="J956" s="1">
        <f>Tabela1[[#This Row],[ESTOQUE_INICIAL]]*Tabela1[[#This Row],[CUSTO_UNITARIO_M-1]]+Tabela1[[#This Row],[ABASTECIMENTO]]*Tabela1[[#This Row],[CUSTO_UNITARIO_M0]]</f>
        <v>8937.7200000000012</v>
      </c>
      <c r="K956" s="1">
        <f>_xlfn.XLOOKUP(A956,MEDIDAS!A:A,MEDIDAS!B:B,"0",0)*5</f>
        <v>6.166666666666667</v>
      </c>
      <c r="L956" s="1">
        <f>SUM(K956,(_xlfn.XLOOKUP(A956,MEDIDAS!A:A,MEDIDAS!B:B,"0",0)*5))</f>
        <v>12.333333333333334</v>
      </c>
      <c r="M956" s="1" t="str">
        <f>IF(F956&gt;=SUM(L956,_xlfn.XLOOKUP(A956,'ESTOQUE SETEMBRO'!A:A,'ESTOQUE SETEMBRO'!F:F,,0))/2*1.2,"OVER",IF(F956&lt;=SUM(L956,_xlfn.XLOOKUP(A956,'ESTOQUE SETEMBRO'!A:A,'ESTOQUE SETEMBRO'!F:F,,0))/2*1.1,"IDEAL","OUT"))</f>
        <v>OVER</v>
      </c>
      <c r="N956" t="str">
        <f>IF('ESTOQUE SETEMBRO'!$E956&gt;=0,"setembro","sem abastecimento")</f>
        <v>setembro</v>
      </c>
      <c r="O956" s="15">
        <v>45536</v>
      </c>
    </row>
    <row r="957" spans="1:15">
      <c r="A957" s="5" t="s">
        <v>951</v>
      </c>
      <c r="B957" s="6" t="s">
        <v>1233</v>
      </c>
      <c r="C957" s="1">
        <f t="shared" si="28"/>
        <v>21.63</v>
      </c>
      <c r="D957" s="1">
        <v>11</v>
      </c>
      <c r="E957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957" s="1">
        <f t="shared" si="29"/>
        <v>66</v>
      </c>
      <c r="G957" s="1">
        <v>39.6</v>
      </c>
      <c r="H957">
        <v>36</v>
      </c>
      <c r="I957" t="s">
        <v>1152</v>
      </c>
      <c r="J957" s="1">
        <f>Tabela1[[#This Row],[ESTOQUE_INICIAL]]*Tabela1[[#This Row],[CUSTO_UNITARIO_M-1]]+Tabela1[[#This Row],[ABASTECIMENTO]]*Tabela1[[#This Row],[CUSTO_UNITARIO_M0]]</f>
        <v>2415.6</v>
      </c>
      <c r="K957" s="1">
        <f>_xlfn.XLOOKUP(A957,MEDIDAS!A:A,MEDIDAS!B:B,"0",0)*5</f>
        <v>1.6666666666666665</v>
      </c>
      <c r="L957" s="1">
        <f>SUM(K957,(_xlfn.XLOOKUP(A957,MEDIDAS!A:A,MEDIDAS!B:B,"0",0)*5))</f>
        <v>3.333333333333333</v>
      </c>
      <c r="M957" s="1" t="str">
        <f>IF(F957&gt;=SUM(L957,_xlfn.XLOOKUP(A957,'ESTOQUE SETEMBRO'!A:A,'ESTOQUE SETEMBRO'!F:F,,0))/2*1.2,"OVER",IF(F957&lt;=SUM(L957,_xlfn.XLOOKUP(A957,'ESTOQUE SETEMBRO'!A:A,'ESTOQUE SETEMBRO'!F:F,,0))/2*1.1,"IDEAL","OUT"))</f>
        <v>OVER</v>
      </c>
      <c r="N957" t="str">
        <f>IF('ESTOQUE SETEMBRO'!$E957&gt;=0,"setembro","sem abastecimento")</f>
        <v>setembro</v>
      </c>
      <c r="O957" s="15">
        <v>45536</v>
      </c>
    </row>
    <row r="958" spans="1:15">
      <c r="A958" s="5" t="s">
        <v>952</v>
      </c>
      <c r="B958" s="6" t="s">
        <v>1233</v>
      </c>
      <c r="C958" s="1">
        <f t="shared" si="28"/>
        <v>21.63</v>
      </c>
      <c r="D958" s="1">
        <v>9.9</v>
      </c>
      <c r="E958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958" s="1">
        <f t="shared" si="29"/>
        <v>59.4</v>
      </c>
      <c r="G958" s="1">
        <v>39.6</v>
      </c>
      <c r="H958">
        <v>36</v>
      </c>
      <c r="I958" t="s">
        <v>1152</v>
      </c>
      <c r="J958" s="1">
        <f>Tabela1[[#This Row],[ESTOQUE_INICIAL]]*Tabela1[[#This Row],[CUSTO_UNITARIO_M-1]]+Tabela1[[#This Row],[ABASTECIMENTO]]*Tabela1[[#This Row],[CUSTO_UNITARIO_M0]]</f>
        <v>2174.04</v>
      </c>
      <c r="K958" s="1">
        <f>_xlfn.XLOOKUP(A958,MEDIDAS!A:A,MEDIDAS!B:B,"0",0)*5</f>
        <v>1.5</v>
      </c>
      <c r="L958" s="1">
        <f>SUM(K958,(_xlfn.XLOOKUP(A958,MEDIDAS!A:A,MEDIDAS!B:B,"0",0)*5))</f>
        <v>3</v>
      </c>
      <c r="M958" s="1" t="str">
        <f>IF(F958&gt;=SUM(L958,_xlfn.XLOOKUP(A958,'ESTOQUE SETEMBRO'!A:A,'ESTOQUE SETEMBRO'!F:F,,0))/2*1.2,"OVER",IF(F958&lt;=SUM(L958,_xlfn.XLOOKUP(A958,'ESTOQUE SETEMBRO'!A:A,'ESTOQUE SETEMBRO'!F:F,,0))/2*1.1,"IDEAL","OUT"))</f>
        <v>OVER</v>
      </c>
      <c r="N958" t="str">
        <f>IF('ESTOQUE SETEMBRO'!$E958&gt;=0,"setembro","sem abastecimento")</f>
        <v>setembro</v>
      </c>
      <c r="O958" s="15">
        <v>45536</v>
      </c>
    </row>
    <row r="959" spans="1:15">
      <c r="A959" s="5" t="s">
        <v>1054</v>
      </c>
      <c r="B959" s="6" t="s">
        <v>1233</v>
      </c>
      <c r="C959" s="1">
        <f t="shared" si="28"/>
        <v>21.63</v>
      </c>
      <c r="D959" s="1">
        <v>0</v>
      </c>
      <c r="E95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959" s="1">
        <f t="shared" si="29"/>
        <v>150</v>
      </c>
      <c r="G959" s="1">
        <v>39.6</v>
      </c>
      <c r="H959">
        <v>36</v>
      </c>
      <c r="I959" t="s">
        <v>1152</v>
      </c>
      <c r="J959" s="1">
        <f>Tabela1[[#This Row],[ESTOQUE_INICIAL]]*Tabela1[[#This Row],[CUSTO_UNITARIO_M-1]]+Tabela1[[#This Row],[ABASTECIMENTO]]*Tabela1[[#This Row],[CUSTO_UNITARIO_M0]]</f>
        <v>5400</v>
      </c>
      <c r="K959" s="1">
        <f>_xlfn.XLOOKUP(A959,MEDIDAS!A:A,MEDIDAS!B:B,"0",0)*5</f>
        <v>0</v>
      </c>
      <c r="L959" s="1">
        <f>SUM(K959,(_xlfn.XLOOKUP(A959,MEDIDAS!A:A,MEDIDAS!B:B,"0",0)*5))</f>
        <v>0</v>
      </c>
      <c r="M959" s="1" t="str">
        <f>IF(F959&gt;=SUM(L959,_xlfn.XLOOKUP(A959,'ESTOQUE SETEMBRO'!A:A,'ESTOQUE SETEMBRO'!F:F,,0))/2*1.2,"OVER",IF(F959&lt;=SUM(L959,_xlfn.XLOOKUP(A959,'ESTOQUE SETEMBRO'!A:A,'ESTOQUE SETEMBRO'!F:F,,0))/2*1.1,"IDEAL","OUT"))</f>
        <v>OVER</v>
      </c>
      <c r="N959" t="str">
        <f>IF('ESTOQUE SETEMBRO'!$E959&gt;=0,"setembro","sem abastecimento")</f>
        <v>setembro</v>
      </c>
      <c r="O959" s="15">
        <v>45536</v>
      </c>
    </row>
    <row r="960" spans="1:15">
      <c r="A960" s="5" t="s">
        <v>953</v>
      </c>
      <c r="B960" s="6" t="s">
        <v>1233</v>
      </c>
      <c r="C960" s="1">
        <f t="shared" si="28"/>
        <v>21.63</v>
      </c>
      <c r="D960" s="1">
        <v>23.1</v>
      </c>
      <c r="E960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960" s="1">
        <f t="shared" si="29"/>
        <v>138.6</v>
      </c>
      <c r="G960" s="1">
        <v>39.6</v>
      </c>
      <c r="H960">
        <v>36</v>
      </c>
      <c r="I960" t="s">
        <v>1152</v>
      </c>
      <c r="J960" s="1">
        <f>Tabela1[[#This Row],[ESTOQUE_INICIAL]]*Tabela1[[#This Row],[CUSTO_UNITARIO_M-1]]+Tabela1[[#This Row],[ABASTECIMENTO]]*Tabela1[[#This Row],[CUSTO_UNITARIO_M0]]</f>
        <v>5072.76</v>
      </c>
      <c r="K960" s="1">
        <f>_xlfn.XLOOKUP(A960,MEDIDAS!A:A,MEDIDAS!B:B,"0",0)*5</f>
        <v>3.5</v>
      </c>
      <c r="L960" s="1">
        <f>SUM(K960,(_xlfn.XLOOKUP(A960,MEDIDAS!A:A,MEDIDAS!B:B,"0",0)*5))</f>
        <v>7</v>
      </c>
      <c r="M960" s="1" t="str">
        <f>IF(F960&gt;=SUM(L960,_xlfn.XLOOKUP(A960,'ESTOQUE SETEMBRO'!A:A,'ESTOQUE SETEMBRO'!F:F,,0))/2*1.2,"OVER",IF(F960&lt;=SUM(L960,_xlfn.XLOOKUP(A960,'ESTOQUE SETEMBRO'!A:A,'ESTOQUE SETEMBRO'!F:F,,0))/2*1.1,"IDEAL","OUT"))</f>
        <v>OVER</v>
      </c>
      <c r="N960" t="str">
        <f>IF('ESTOQUE SETEMBRO'!$E960&gt;=0,"setembro","sem abastecimento")</f>
        <v>setembro</v>
      </c>
      <c r="O960" s="15">
        <v>45536</v>
      </c>
    </row>
    <row r="961" spans="1:15">
      <c r="A961" s="5" t="s">
        <v>954</v>
      </c>
      <c r="B961" s="6" t="s">
        <v>1233</v>
      </c>
      <c r="C961" s="1">
        <f t="shared" si="28"/>
        <v>21.63</v>
      </c>
      <c r="D961" s="1">
        <v>29.700000000000003</v>
      </c>
      <c r="E961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961" s="1">
        <f t="shared" si="29"/>
        <v>178.2</v>
      </c>
      <c r="G961" s="1">
        <v>39.6</v>
      </c>
      <c r="H961">
        <v>36</v>
      </c>
      <c r="I961" t="s">
        <v>1152</v>
      </c>
      <c r="J961" s="1">
        <f>Tabela1[[#This Row],[ESTOQUE_INICIAL]]*Tabela1[[#This Row],[CUSTO_UNITARIO_M-1]]+Tabela1[[#This Row],[ABASTECIMENTO]]*Tabela1[[#This Row],[CUSTO_UNITARIO_M0]]</f>
        <v>6522.12</v>
      </c>
      <c r="K961" s="1">
        <f>_xlfn.XLOOKUP(A961,MEDIDAS!A:A,MEDIDAS!B:B,"0",0)*5</f>
        <v>4.5</v>
      </c>
      <c r="L961" s="1">
        <f>SUM(K961,(_xlfn.XLOOKUP(A961,MEDIDAS!A:A,MEDIDAS!B:B,"0",0)*5))</f>
        <v>9</v>
      </c>
      <c r="M961" s="1" t="str">
        <f>IF(F961&gt;=SUM(L961,_xlfn.XLOOKUP(A961,'ESTOQUE SETEMBRO'!A:A,'ESTOQUE SETEMBRO'!F:F,,0))/2*1.2,"OVER",IF(F961&lt;=SUM(L961,_xlfn.XLOOKUP(A961,'ESTOQUE SETEMBRO'!A:A,'ESTOQUE SETEMBRO'!F:F,,0))/2*1.1,"IDEAL","OUT"))</f>
        <v>OVER</v>
      </c>
      <c r="N961" t="str">
        <f>IF('ESTOQUE SETEMBRO'!$E961&gt;=0,"setembro","sem abastecimento")</f>
        <v>setembro</v>
      </c>
      <c r="O961" s="15">
        <v>45536</v>
      </c>
    </row>
    <row r="962" spans="1:15">
      <c r="A962" s="5" t="s">
        <v>956</v>
      </c>
      <c r="B962" s="6" t="s">
        <v>1233</v>
      </c>
      <c r="C962" s="1">
        <f t="shared" si="28"/>
        <v>21.63</v>
      </c>
      <c r="D962" s="1">
        <v>27.500000000000004</v>
      </c>
      <c r="E962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962" s="1">
        <f t="shared" si="29"/>
        <v>165.00000000000003</v>
      </c>
      <c r="G962" s="1">
        <v>39.6</v>
      </c>
      <c r="H962">
        <v>36</v>
      </c>
      <c r="I962" t="s">
        <v>1152</v>
      </c>
      <c r="J962" s="1">
        <f>Tabela1[[#This Row],[ESTOQUE_INICIAL]]*Tabela1[[#This Row],[CUSTO_UNITARIO_M-1]]+Tabela1[[#This Row],[ABASTECIMENTO]]*Tabela1[[#This Row],[CUSTO_UNITARIO_M0]]</f>
        <v>6039.0000000000009</v>
      </c>
      <c r="K962" s="1">
        <f>_xlfn.XLOOKUP(A962,MEDIDAS!A:A,MEDIDAS!B:B,"0",0)*5</f>
        <v>4.166666666666667</v>
      </c>
      <c r="L962" s="1">
        <f>SUM(K962,(_xlfn.XLOOKUP(A962,MEDIDAS!A:A,MEDIDAS!B:B,"0",0)*5))</f>
        <v>8.3333333333333339</v>
      </c>
      <c r="M962" s="1" t="str">
        <f>IF(F962&gt;=SUM(L962,_xlfn.XLOOKUP(A962,'ESTOQUE SETEMBRO'!A:A,'ESTOQUE SETEMBRO'!F:F,,0))/2*1.2,"OVER",IF(F962&lt;=SUM(L962,_xlfn.XLOOKUP(A962,'ESTOQUE SETEMBRO'!A:A,'ESTOQUE SETEMBRO'!F:F,,0))/2*1.1,"IDEAL","OUT"))</f>
        <v>OVER</v>
      </c>
      <c r="N962" t="str">
        <f>IF('ESTOQUE SETEMBRO'!$E962&gt;=0,"setembro","sem abastecimento")</f>
        <v>setembro</v>
      </c>
      <c r="O962" s="15">
        <v>45536</v>
      </c>
    </row>
    <row r="963" spans="1:15">
      <c r="A963" s="5" t="s">
        <v>957</v>
      </c>
      <c r="B963" s="6" t="s">
        <v>1233</v>
      </c>
      <c r="C963" s="1">
        <f t="shared" ref="C963:C1026" si="30">3.09*1*7</f>
        <v>21.63</v>
      </c>
      <c r="D963" s="1">
        <v>27.500000000000004</v>
      </c>
      <c r="E963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963" s="1">
        <f t="shared" ref="F963:F1026" si="31">SUM(E963,D963)</f>
        <v>165.00000000000003</v>
      </c>
      <c r="G963" s="1">
        <v>39.6</v>
      </c>
      <c r="H963">
        <v>36</v>
      </c>
      <c r="I963" t="s">
        <v>1152</v>
      </c>
      <c r="J963" s="1">
        <f>Tabela1[[#This Row],[ESTOQUE_INICIAL]]*Tabela1[[#This Row],[CUSTO_UNITARIO_M-1]]+Tabela1[[#This Row],[ABASTECIMENTO]]*Tabela1[[#This Row],[CUSTO_UNITARIO_M0]]</f>
        <v>6039.0000000000009</v>
      </c>
      <c r="K963" s="1">
        <f>_xlfn.XLOOKUP(A963,MEDIDAS!A:A,MEDIDAS!B:B,"0",0)*5</f>
        <v>4.166666666666667</v>
      </c>
      <c r="L963" s="1">
        <f>SUM(K963,(_xlfn.XLOOKUP(A963,MEDIDAS!A:A,MEDIDAS!B:B,"0",0)*5))</f>
        <v>8.3333333333333339</v>
      </c>
      <c r="M963" s="1" t="str">
        <f>IF(F963&gt;=SUM(L963,_xlfn.XLOOKUP(A963,'ESTOQUE SETEMBRO'!A:A,'ESTOQUE SETEMBRO'!F:F,,0))/2*1.2,"OVER",IF(F963&lt;=SUM(L963,_xlfn.XLOOKUP(A963,'ESTOQUE SETEMBRO'!A:A,'ESTOQUE SETEMBRO'!F:F,,0))/2*1.1,"IDEAL","OUT"))</f>
        <v>OVER</v>
      </c>
      <c r="N963" t="str">
        <f>IF('ESTOQUE SETEMBRO'!$E963&gt;=0,"setembro","sem abastecimento")</f>
        <v>setembro</v>
      </c>
      <c r="O963" s="15">
        <v>45536</v>
      </c>
    </row>
    <row r="964" spans="1:15">
      <c r="A964" s="5" t="s">
        <v>958</v>
      </c>
      <c r="B964" s="6" t="s">
        <v>1234</v>
      </c>
      <c r="C964" s="1">
        <f t="shared" si="30"/>
        <v>21.63</v>
      </c>
      <c r="D964" s="1">
        <v>24.200000000000003</v>
      </c>
      <c r="E964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964" s="1">
        <f t="shared" si="31"/>
        <v>145.20000000000002</v>
      </c>
      <c r="G964" s="1">
        <v>13.200000000000001</v>
      </c>
      <c r="H964">
        <v>12</v>
      </c>
      <c r="I964" t="s">
        <v>1136</v>
      </c>
      <c r="J964" s="1">
        <f>Tabela1[[#This Row],[ESTOQUE_INICIAL]]*Tabela1[[#This Row],[CUSTO_UNITARIO_M-1]]+Tabela1[[#This Row],[ABASTECIMENTO]]*Tabela1[[#This Row],[CUSTO_UNITARIO_M0]]</f>
        <v>1771.4400000000003</v>
      </c>
      <c r="K964" s="1">
        <f>_xlfn.XLOOKUP(A964,MEDIDAS!A:A,MEDIDAS!B:B,"0",0)*5</f>
        <v>3.6666666666666665</v>
      </c>
      <c r="L964" s="1">
        <f>SUM(K964,(_xlfn.XLOOKUP(A964,MEDIDAS!A:A,MEDIDAS!B:B,"0",0)*5))</f>
        <v>7.333333333333333</v>
      </c>
      <c r="M964" s="1" t="str">
        <f>IF(F964&gt;=SUM(L964,_xlfn.XLOOKUP(A964,'ESTOQUE SETEMBRO'!A:A,'ESTOQUE SETEMBRO'!F:F,,0))/2*1.2,"OVER",IF(F964&lt;=SUM(L964,_xlfn.XLOOKUP(A964,'ESTOQUE SETEMBRO'!A:A,'ESTOQUE SETEMBRO'!F:F,,0))/2*1.1,"IDEAL","OUT"))</f>
        <v>OVER</v>
      </c>
      <c r="N964" t="str">
        <f>IF('ESTOQUE SETEMBRO'!$E964&gt;=0,"setembro","sem abastecimento")</f>
        <v>setembro</v>
      </c>
      <c r="O964" s="15">
        <v>45536</v>
      </c>
    </row>
    <row r="965" spans="1:15">
      <c r="A965" s="5" t="s">
        <v>959</v>
      </c>
      <c r="B965" s="6" t="s">
        <v>1234</v>
      </c>
      <c r="C965" s="1">
        <f t="shared" si="30"/>
        <v>21.63</v>
      </c>
      <c r="D965" s="1">
        <v>37.400000000000006</v>
      </c>
      <c r="E965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965" s="1">
        <f t="shared" si="31"/>
        <v>224.40000000000003</v>
      </c>
      <c r="G965" s="1">
        <v>13.200000000000001</v>
      </c>
      <c r="H965">
        <v>12</v>
      </c>
      <c r="I965" t="s">
        <v>1136</v>
      </c>
      <c r="J965" s="1">
        <f>Tabela1[[#This Row],[ESTOQUE_INICIAL]]*Tabela1[[#This Row],[CUSTO_UNITARIO_M-1]]+Tabela1[[#This Row],[ABASTECIMENTO]]*Tabela1[[#This Row],[CUSTO_UNITARIO_M0]]</f>
        <v>2737.6800000000007</v>
      </c>
      <c r="K965" s="1">
        <f>_xlfn.XLOOKUP(A965,MEDIDAS!A:A,MEDIDAS!B:B,"0",0)*5</f>
        <v>5.6666666666666661</v>
      </c>
      <c r="L965" s="1">
        <f>SUM(K965,(_xlfn.XLOOKUP(A965,MEDIDAS!A:A,MEDIDAS!B:B,"0",0)*5))</f>
        <v>11.333333333333332</v>
      </c>
      <c r="M965" s="1" t="str">
        <f>IF(F965&gt;=SUM(L965,_xlfn.XLOOKUP(A965,'ESTOQUE SETEMBRO'!A:A,'ESTOQUE SETEMBRO'!F:F,,0))/2*1.2,"OVER",IF(F965&lt;=SUM(L965,_xlfn.XLOOKUP(A965,'ESTOQUE SETEMBRO'!A:A,'ESTOQUE SETEMBRO'!F:F,,0))/2*1.1,"IDEAL","OUT"))</f>
        <v>OVER</v>
      </c>
      <c r="N965" t="str">
        <f>IF('ESTOQUE SETEMBRO'!$E965&gt;=0,"setembro","sem abastecimento")</f>
        <v>setembro</v>
      </c>
      <c r="O965" s="15">
        <v>45536</v>
      </c>
    </row>
    <row r="966" spans="1:15">
      <c r="A966" s="5" t="s">
        <v>960</v>
      </c>
      <c r="B966" s="6" t="s">
        <v>1234</v>
      </c>
      <c r="C966" s="1">
        <f t="shared" si="30"/>
        <v>21.63</v>
      </c>
      <c r="D966" s="1">
        <v>46.2</v>
      </c>
      <c r="E966" s="1">
        <f>IF(Tabela1[[#This Row],[ESTOQUE_INICIAL]]&gt;=150,Tabela1[[#This Row],[ESTOQUE_INICIAL]]*0,IF(Tabela1[[#This Row],[ESTOQUE_INICIAL]]=0,SUM(Tabela1[[#This Row],[ESTOQUE_INICIAL]],150),Tabela1[[#This Row],[ESTOQUE_INICIAL]]*5))</f>
        <v>231</v>
      </c>
      <c r="F966" s="1">
        <f t="shared" si="31"/>
        <v>277.2</v>
      </c>
      <c r="G966" s="1">
        <v>13.200000000000001</v>
      </c>
      <c r="H966">
        <v>12</v>
      </c>
      <c r="I966" t="s">
        <v>1136</v>
      </c>
      <c r="J966" s="1">
        <f>Tabela1[[#This Row],[ESTOQUE_INICIAL]]*Tabela1[[#This Row],[CUSTO_UNITARIO_M-1]]+Tabela1[[#This Row],[ABASTECIMENTO]]*Tabela1[[#This Row],[CUSTO_UNITARIO_M0]]</f>
        <v>3381.84</v>
      </c>
      <c r="K966" s="1">
        <f>_xlfn.XLOOKUP(A966,MEDIDAS!A:A,MEDIDAS!B:B,"0",0)*5</f>
        <v>7</v>
      </c>
      <c r="L966" s="1">
        <f>SUM(K966,(_xlfn.XLOOKUP(A966,MEDIDAS!A:A,MEDIDAS!B:B,"0",0)*5))</f>
        <v>14</v>
      </c>
      <c r="M966" s="1" t="str">
        <f>IF(F966&gt;=SUM(L966,_xlfn.XLOOKUP(A966,'ESTOQUE SETEMBRO'!A:A,'ESTOQUE SETEMBRO'!F:F,,0))/2*1.2,"OVER",IF(F966&lt;=SUM(L966,_xlfn.XLOOKUP(A966,'ESTOQUE SETEMBRO'!A:A,'ESTOQUE SETEMBRO'!F:F,,0))/2*1.1,"IDEAL","OUT"))</f>
        <v>OVER</v>
      </c>
      <c r="N966" t="str">
        <f>IF('ESTOQUE SETEMBRO'!$E966&gt;=0,"setembro","sem abastecimento")</f>
        <v>setembro</v>
      </c>
      <c r="O966" s="15">
        <v>45536</v>
      </c>
    </row>
    <row r="967" spans="1:15">
      <c r="A967" s="5" t="s">
        <v>961</v>
      </c>
      <c r="B967" s="6" t="s">
        <v>1234</v>
      </c>
      <c r="C967" s="1">
        <f t="shared" si="30"/>
        <v>21.63</v>
      </c>
      <c r="D967" s="1">
        <v>34.1</v>
      </c>
      <c r="E967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967" s="1">
        <f t="shared" si="31"/>
        <v>204.6</v>
      </c>
      <c r="G967" s="1">
        <v>13.200000000000001</v>
      </c>
      <c r="H967">
        <v>12</v>
      </c>
      <c r="I967" t="s">
        <v>1136</v>
      </c>
      <c r="J967" s="1">
        <f>Tabela1[[#This Row],[ESTOQUE_INICIAL]]*Tabela1[[#This Row],[CUSTO_UNITARIO_M-1]]+Tabela1[[#This Row],[ABASTECIMENTO]]*Tabela1[[#This Row],[CUSTO_UNITARIO_M0]]</f>
        <v>2496.12</v>
      </c>
      <c r="K967" s="1">
        <f>_xlfn.XLOOKUP(A967,MEDIDAS!A:A,MEDIDAS!B:B,"0",0)*5</f>
        <v>5.166666666666667</v>
      </c>
      <c r="L967" s="1">
        <f>SUM(K967,(_xlfn.XLOOKUP(A967,MEDIDAS!A:A,MEDIDAS!B:B,"0",0)*5))</f>
        <v>10.333333333333334</v>
      </c>
      <c r="M967" s="1" t="str">
        <f>IF(F967&gt;=SUM(L967,_xlfn.XLOOKUP(A967,'ESTOQUE SETEMBRO'!A:A,'ESTOQUE SETEMBRO'!F:F,,0))/2*1.2,"OVER",IF(F967&lt;=SUM(L967,_xlfn.XLOOKUP(A967,'ESTOQUE SETEMBRO'!A:A,'ESTOQUE SETEMBRO'!F:F,,0))/2*1.1,"IDEAL","OUT"))</f>
        <v>OVER</v>
      </c>
      <c r="N967" t="str">
        <f>IF('ESTOQUE SETEMBRO'!$E967&gt;=0,"setembro","sem abastecimento")</f>
        <v>setembro</v>
      </c>
      <c r="O967" s="15">
        <v>45536</v>
      </c>
    </row>
    <row r="968" spans="1:15">
      <c r="A968" s="5" t="s">
        <v>962</v>
      </c>
      <c r="B968" s="6" t="s">
        <v>1234</v>
      </c>
      <c r="C968" s="1">
        <f t="shared" si="30"/>
        <v>21.63</v>
      </c>
      <c r="D968" s="1">
        <v>9.9</v>
      </c>
      <c r="E968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968" s="1">
        <f t="shared" si="31"/>
        <v>59.4</v>
      </c>
      <c r="G968" s="1">
        <v>13.200000000000001</v>
      </c>
      <c r="H968">
        <v>12</v>
      </c>
      <c r="I968" t="s">
        <v>1136</v>
      </c>
      <c r="J968" s="1">
        <f>Tabela1[[#This Row],[ESTOQUE_INICIAL]]*Tabela1[[#This Row],[CUSTO_UNITARIO_M-1]]+Tabela1[[#This Row],[ABASTECIMENTO]]*Tabela1[[#This Row],[CUSTO_UNITARIO_M0]]</f>
        <v>724.68000000000006</v>
      </c>
      <c r="K968" s="1">
        <f>_xlfn.XLOOKUP(A968,MEDIDAS!A:A,MEDIDAS!B:B,"0",0)*5</f>
        <v>1.5</v>
      </c>
      <c r="L968" s="1">
        <f>SUM(K968,(_xlfn.XLOOKUP(A968,MEDIDAS!A:A,MEDIDAS!B:B,"0",0)*5))</f>
        <v>3</v>
      </c>
      <c r="M968" s="1" t="str">
        <f>IF(F968&gt;=SUM(L968,_xlfn.XLOOKUP(A968,'ESTOQUE SETEMBRO'!A:A,'ESTOQUE SETEMBRO'!F:F,,0))/2*1.2,"OVER",IF(F968&lt;=SUM(L968,_xlfn.XLOOKUP(A968,'ESTOQUE SETEMBRO'!A:A,'ESTOQUE SETEMBRO'!F:F,,0))/2*1.1,"IDEAL","OUT"))</f>
        <v>OVER</v>
      </c>
      <c r="N968" t="str">
        <f>IF('ESTOQUE SETEMBRO'!$E968&gt;=0,"setembro","sem abastecimento")</f>
        <v>setembro</v>
      </c>
      <c r="O968" s="15">
        <v>45536</v>
      </c>
    </row>
    <row r="969" spans="1:15">
      <c r="A969" s="5" t="s">
        <v>1064</v>
      </c>
      <c r="B969" s="6" t="s">
        <v>1234</v>
      </c>
      <c r="C969" s="1">
        <f t="shared" si="30"/>
        <v>21.63</v>
      </c>
      <c r="D969" s="1">
        <v>0</v>
      </c>
      <c r="E96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969" s="1">
        <f t="shared" si="31"/>
        <v>150</v>
      </c>
      <c r="G969" s="1">
        <v>13.200000000000001</v>
      </c>
      <c r="H969">
        <v>12</v>
      </c>
      <c r="I969" t="s">
        <v>1136</v>
      </c>
      <c r="J969" s="1">
        <f>Tabela1[[#This Row],[ESTOQUE_INICIAL]]*Tabela1[[#This Row],[CUSTO_UNITARIO_M-1]]+Tabela1[[#This Row],[ABASTECIMENTO]]*Tabela1[[#This Row],[CUSTO_UNITARIO_M0]]</f>
        <v>1800</v>
      </c>
      <c r="K969" s="1">
        <f>_xlfn.XLOOKUP(A969,MEDIDAS!A:A,MEDIDAS!B:B,"0",0)*5</f>
        <v>0</v>
      </c>
      <c r="L969" s="1">
        <f>SUM(K969,(_xlfn.XLOOKUP(A969,MEDIDAS!A:A,MEDIDAS!B:B,"0",0)*5))</f>
        <v>0</v>
      </c>
      <c r="M969" s="1" t="str">
        <f>IF(F969&gt;=SUM(L969,_xlfn.XLOOKUP(A969,'ESTOQUE SETEMBRO'!A:A,'ESTOQUE SETEMBRO'!F:F,,0))/2*1.2,"OVER",IF(F969&lt;=SUM(L969,_xlfn.XLOOKUP(A969,'ESTOQUE SETEMBRO'!A:A,'ESTOQUE SETEMBRO'!F:F,,0))/2*1.1,"IDEAL","OUT"))</f>
        <v>OVER</v>
      </c>
      <c r="N969" t="str">
        <f>IF('ESTOQUE SETEMBRO'!$E969&gt;=0,"setembro","sem abastecimento")</f>
        <v>setembro</v>
      </c>
      <c r="O969" s="15">
        <v>45536</v>
      </c>
    </row>
    <row r="970" spans="1:15">
      <c r="A970" s="5" t="s">
        <v>963</v>
      </c>
      <c r="B970" s="6" t="s">
        <v>1234</v>
      </c>
      <c r="C970" s="1">
        <f t="shared" si="30"/>
        <v>21.63</v>
      </c>
      <c r="D970" s="1">
        <v>24.200000000000003</v>
      </c>
      <c r="E970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970" s="1">
        <f t="shared" si="31"/>
        <v>145.20000000000002</v>
      </c>
      <c r="G970" s="1">
        <v>13.200000000000001</v>
      </c>
      <c r="H970">
        <v>12</v>
      </c>
      <c r="I970" t="s">
        <v>1136</v>
      </c>
      <c r="J970" s="1">
        <f>Tabela1[[#This Row],[ESTOQUE_INICIAL]]*Tabela1[[#This Row],[CUSTO_UNITARIO_M-1]]+Tabela1[[#This Row],[ABASTECIMENTO]]*Tabela1[[#This Row],[CUSTO_UNITARIO_M0]]</f>
        <v>1771.4400000000003</v>
      </c>
      <c r="K970" s="1">
        <f>_xlfn.XLOOKUP(A970,MEDIDAS!A:A,MEDIDAS!B:B,"0",0)*5</f>
        <v>3.6666666666666665</v>
      </c>
      <c r="L970" s="1">
        <f>SUM(K970,(_xlfn.XLOOKUP(A970,MEDIDAS!A:A,MEDIDAS!B:B,"0",0)*5))</f>
        <v>7.333333333333333</v>
      </c>
      <c r="M970" s="1" t="str">
        <f>IF(F970&gt;=SUM(L970,_xlfn.XLOOKUP(A970,'ESTOQUE SETEMBRO'!A:A,'ESTOQUE SETEMBRO'!F:F,,0))/2*1.2,"OVER",IF(F970&lt;=SUM(L970,_xlfn.XLOOKUP(A970,'ESTOQUE SETEMBRO'!A:A,'ESTOQUE SETEMBRO'!F:F,,0))/2*1.1,"IDEAL","OUT"))</f>
        <v>OVER</v>
      </c>
      <c r="N970" t="str">
        <f>IF('ESTOQUE SETEMBRO'!$E970&gt;=0,"setembro","sem abastecimento")</f>
        <v>setembro</v>
      </c>
      <c r="O970" s="15">
        <v>45536</v>
      </c>
    </row>
    <row r="971" spans="1:15">
      <c r="A971" s="5" t="s">
        <v>964</v>
      </c>
      <c r="B971" s="6" t="s">
        <v>1234</v>
      </c>
      <c r="C971" s="1">
        <f t="shared" si="30"/>
        <v>21.63</v>
      </c>
      <c r="D971" s="1">
        <v>20.900000000000002</v>
      </c>
      <c r="E971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971" s="1">
        <f t="shared" si="31"/>
        <v>125.40000000000002</v>
      </c>
      <c r="G971" s="1">
        <v>13.200000000000001</v>
      </c>
      <c r="H971">
        <v>12</v>
      </c>
      <c r="I971" t="s">
        <v>1136</v>
      </c>
      <c r="J971" s="1">
        <f>Tabela1[[#This Row],[ESTOQUE_INICIAL]]*Tabela1[[#This Row],[CUSTO_UNITARIO_M-1]]+Tabela1[[#This Row],[ABASTECIMENTO]]*Tabela1[[#This Row],[CUSTO_UNITARIO_M0]]</f>
        <v>1529.8800000000003</v>
      </c>
      <c r="K971" s="1">
        <f>_xlfn.XLOOKUP(A971,MEDIDAS!A:A,MEDIDAS!B:B,"0",0)*5</f>
        <v>3.1666666666666665</v>
      </c>
      <c r="L971" s="1">
        <f>SUM(K971,(_xlfn.XLOOKUP(A971,MEDIDAS!A:A,MEDIDAS!B:B,"0",0)*5))</f>
        <v>6.333333333333333</v>
      </c>
      <c r="M971" s="1" t="str">
        <f>IF(F971&gt;=SUM(L971,_xlfn.XLOOKUP(A971,'ESTOQUE SETEMBRO'!A:A,'ESTOQUE SETEMBRO'!F:F,,0))/2*1.2,"OVER",IF(F971&lt;=SUM(L971,_xlfn.XLOOKUP(A971,'ESTOQUE SETEMBRO'!A:A,'ESTOQUE SETEMBRO'!F:F,,0))/2*1.1,"IDEAL","OUT"))</f>
        <v>OVER</v>
      </c>
      <c r="N971" t="str">
        <f>IF('ESTOQUE SETEMBRO'!$E971&gt;=0,"setembro","sem abastecimento")</f>
        <v>setembro</v>
      </c>
      <c r="O971" s="15">
        <v>45536</v>
      </c>
    </row>
    <row r="972" spans="1:15">
      <c r="A972" s="5" t="s">
        <v>965</v>
      </c>
      <c r="B972" s="6" t="s">
        <v>1234</v>
      </c>
      <c r="C972" s="1">
        <f t="shared" si="30"/>
        <v>21.63</v>
      </c>
      <c r="D972" s="1">
        <v>20.900000000000002</v>
      </c>
      <c r="E972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972" s="1">
        <f t="shared" si="31"/>
        <v>125.40000000000002</v>
      </c>
      <c r="G972" s="1">
        <v>13.200000000000001</v>
      </c>
      <c r="H972">
        <v>12</v>
      </c>
      <c r="I972" t="s">
        <v>1136</v>
      </c>
      <c r="J972" s="1">
        <f>Tabela1[[#This Row],[ESTOQUE_INICIAL]]*Tabela1[[#This Row],[CUSTO_UNITARIO_M-1]]+Tabela1[[#This Row],[ABASTECIMENTO]]*Tabela1[[#This Row],[CUSTO_UNITARIO_M0]]</f>
        <v>1529.8800000000003</v>
      </c>
      <c r="K972" s="1">
        <f>_xlfn.XLOOKUP(A972,MEDIDAS!A:A,MEDIDAS!B:B,"0",0)*5</f>
        <v>3.1666666666666665</v>
      </c>
      <c r="L972" s="1">
        <f>SUM(K972,(_xlfn.XLOOKUP(A972,MEDIDAS!A:A,MEDIDAS!B:B,"0",0)*5))</f>
        <v>6.333333333333333</v>
      </c>
      <c r="M972" s="1" t="str">
        <f>IF(F972&gt;=SUM(L972,_xlfn.XLOOKUP(A972,'ESTOQUE SETEMBRO'!A:A,'ESTOQUE SETEMBRO'!F:F,,0))/2*1.2,"OVER",IF(F972&lt;=SUM(L972,_xlfn.XLOOKUP(A972,'ESTOQUE SETEMBRO'!A:A,'ESTOQUE SETEMBRO'!F:F,,0))/2*1.1,"IDEAL","OUT"))</f>
        <v>OVER</v>
      </c>
      <c r="N972" t="str">
        <f>IF('ESTOQUE SETEMBRO'!$E972&gt;=0,"setembro","sem abastecimento")</f>
        <v>setembro</v>
      </c>
      <c r="O972" s="15">
        <v>45536</v>
      </c>
    </row>
    <row r="973" spans="1:15">
      <c r="A973" s="5" t="s">
        <v>967</v>
      </c>
      <c r="B973" s="6" t="s">
        <v>1234</v>
      </c>
      <c r="C973" s="1">
        <f t="shared" si="30"/>
        <v>21.63</v>
      </c>
      <c r="D973" s="1">
        <v>20.900000000000002</v>
      </c>
      <c r="E973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973" s="1">
        <f t="shared" si="31"/>
        <v>125.40000000000002</v>
      </c>
      <c r="G973" s="1">
        <v>13.200000000000001</v>
      </c>
      <c r="H973">
        <v>12</v>
      </c>
      <c r="I973" t="s">
        <v>1136</v>
      </c>
      <c r="J973" s="1">
        <f>Tabela1[[#This Row],[ESTOQUE_INICIAL]]*Tabela1[[#This Row],[CUSTO_UNITARIO_M-1]]+Tabela1[[#This Row],[ABASTECIMENTO]]*Tabela1[[#This Row],[CUSTO_UNITARIO_M0]]</f>
        <v>1529.8800000000003</v>
      </c>
      <c r="K973" s="1">
        <f>_xlfn.XLOOKUP(A973,MEDIDAS!A:A,MEDIDAS!B:B,"0",0)*5</f>
        <v>3.1666666666666665</v>
      </c>
      <c r="L973" s="1">
        <f>SUM(K973,(_xlfn.XLOOKUP(A973,MEDIDAS!A:A,MEDIDAS!B:B,"0",0)*5))</f>
        <v>6.333333333333333</v>
      </c>
      <c r="M973" s="1" t="str">
        <f>IF(F973&gt;=SUM(L973,_xlfn.XLOOKUP(A973,'ESTOQUE SETEMBRO'!A:A,'ESTOQUE SETEMBRO'!F:F,,0))/2*1.2,"OVER",IF(F973&lt;=SUM(L973,_xlfn.XLOOKUP(A973,'ESTOQUE SETEMBRO'!A:A,'ESTOQUE SETEMBRO'!F:F,,0))/2*1.1,"IDEAL","OUT"))</f>
        <v>OVER</v>
      </c>
      <c r="N973" t="str">
        <f>IF('ESTOQUE SETEMBRO'!$E973&gt;=0,"setembro","sem abastecimento")</f>
        <v>setembro</v>
      </c>
      <c r="O973" s="15">
        <v>45536</v>
      </c>
    </row>
    <row r="974" spans="1:15">
      <c r="A974" s="5" t="s">
        <v>968</v>
      </c>
      <c r="B974" s="6" t="s">
        <v>1235</v>
      </c>
      <c r="C974" s="1">
        <f t="shared" si="30"/>
        <v>21.63</v>
      </c>
      <c r="D974" s="1">
        <v>23.1</v>
      </c>
      <c r="E974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974" s="1">
        <f t="shared" si="31"/>
        <v>138.6</v>
      </c>
      <c r="G974" s="1">
        <v>15.400000000000002</v>
      </c>
      <c r="H974">
        <v>14</v>
      </c>
      <c r="I974" t="s">
        <v>1142</v>
      </c>
      <c r="J974" s="1">
        <f>Tabela1[[#This Row],[ESTOQUE_INICIAL]]*Tabela1[[#This Row],[CUSTO_UNITARIO_M-1]]+Tabela1[[#This Row],[ABASTECIMENTO]]*Tabela1[[#This Row],[CUSTO_UNITARIO_M0]]</f>
        <v>1972.74</v>
      </c>
      <c r="K974" s="1">
        <f>_xlfn.XLOOKUP(A974,MEDIDAS!A:A,MEDIDAS!B:B,"0",0)*5</f>
        <v>3.5</v>
      </c>
      <c r="L974" s="1">
        <f>SUM(K974,(_xlfn.XLOOKUP(A974,MEDIDAS!A:A,MEDIDAS!B:B,"0",0)*5))</f>
        <v>7</v>
      </c>
      <c r="M974" s="1" t="str">
        <f>IF(F974&gt;=SUM(L974,_xlfn.XLOOKUP(A974,'ESTOQUE SETEMBRO'!A:A,'ESTOQUE SETEMBRO'!F:F,,0))/2*1.2,"OVER",IF(F974&lt;=SUM(L974,_xlfn.XLOOKUP(A974,'ESTOQUE SETEMBRO'!A:A,'ESTOQUE SETEMBRO'!F:F,,0))/2*1.1,"IDEAL","OUT"))</f>
        <v>OVER</v>
      </c>
      <c r="N974" t="str">
        <f>IF('ESTOQUE SETEMBRO'!$E974&gt;=0,"setembro","sem abastecimento")</f>
        <v>setembro</v>
      </c>
      <c r="O974" s="15">
        <v>45536</v>
      </c>
    </row>
    <row r="975" spans="1:15">
      <c r="A975" s="5" t="s">
        <v>969</v>
      </c>
      <c r="B975" s="6" t="s">
        <v>1235</v>
      </c>
      <c r="C975" s="1">
        <f t="shared" si="30"/>
        <v>21.63</v>
      </c>
      <c r="D975" s="1">
        <v>28.6</v>
      </c>
      <c r="E975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975" s="1">
        <f t="shared" si="31"/>
        <v>171.6</v>
      </c>
      <c r="G975" s="1">
        <v>15.400000000000002</v>
      </c>
      <c r="H975">
        <v>14</v>
      </c>
      <c r="I975" t="s">
        <v>1142</v>
      </c>
      <c r="J975" s="1">
        <f>Tabela1[[#This Row],[ESTOQUE_INICIAL]]*Tabela1[[#This Row],[CUSTO_UNITARIO_M-1]]+Tabela1[[#This Row],[ABASTECIMENTO]]*Tabela1[[#This Row],[CUSTO_UNITARIO_M0]]</f>
        <v>2442.44</v>
      </c>
      <c r="K975" s="1">
        <f>_xlfn.XLOOKUP(A975,MEDIDAS!A:A,MEDIDAS!B:B,"0",0)*5</f>
        <v>4.3333333333333339</v>
      </c>
      <c r="L975" s="1">
        <f>SUM(K975,(_xlfn.XLOOKUP(A975,MEDIDAS!A:A,MEDIDAS!B:B,"0",0)*5))</f>
        <v>8.6666666666666679</v>
      </c>
      <c r="M975" s="1" t="str">
        <f>IF(F975&gt;=SUM(L975,_xlfn.XLOOKUP(A975,'ESTOQUE SETEMBRO'!A:A,'ESTOQUE SETEMBRO'!F:F,,0))/2*1.2,"OVER",IF(F975&lt;=SUM(L975,_xlfn.XLOOKUP(A975,'ESTOQUE SETEMBRO'!A:A,'ESTOQUE SETEMBRO'!F:F,,0))/2*1.1,"IDEAL","OUT"))</f>
        <v>OVER</v>
      </c>
      <c r="N975" t="str">
        <f>IF('ESTOQUE SETEMBRO'!$E975&gt;=0,"setembro","sem abastecimento")</f>
        <v>setembro</v>
      </c>
      <c r="O975" s="15">
        <v>45536</v>
      </c>
    </row>
    <row r="976" spans="1:15">
      <c r="A976" s="5" t="s">
        <v>970</v>
      </c>
      <c r="B976" s="6" t="s">
        <v>1235</v>
      </c>
      <c r="C976" s="1">
        <f t="shared" si="30"/>
        <v>21.63</v>
      </c>
      <c r="D976" s="1">
        <v>22</v>
      </c>
      <c r="E976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976" s="1">
        <f t="shared" si="31"/>
        <v>132</v>
      </c>
      <c r="G976" s="1">
        <v>15.400000000000002</v>
      </c>
      <c r="H976">
        <v>14</v>
      </c>
      <c r="I976" t="s">
        <v>1142</v>
      </c>
      <c r="J976" s="1">
        <f>Tabela1[[#This Row],[ESTOQUE_INICIAL]]*Tabela1[[#This Row],[CUSTO_UNITARIO_M-1]]+Tabela1[[#This Row],[ABASTECIMENTO]]*Tabela1[[#This Row],[CUSTO_UNITARIO_M0]]</f>
        <v>1878.8000000000002</v>
      </c>
      <c r="K976" s="1">
        <f>_xlfn.XLOOKUP(A976,MEDIDAS!A:A,MEDIDAS!B:B,"0",0)*5</f>
        <v>3.333333333333333</v>
      </c>
      <c r="L976" s="1">
        <f>SUM(K976,(_xlfn.XLOOKUP(A976,MEDIDAS!A:A,MEDIDAS!B:B,"0",0)*5))</f>
        <v>6.6666666666666661</v>
      </c>
      <c r="M976" s="1" t="str">
        <f>IF(F976&gt;=SUM(L976,_xlfn.XLOOKUP(A976,'ESTOQUE SETEMBRO'!A:A,'ESTOQUE SETEMBRO'!F:F,,0))/2*1.2,"OVER",IF(F976&lt;=SUM(L976,_xlfn.XLOOKUP(A976,'ESTOQUE SETEMBRO'!A:A,'ESTOQUE SETEMBRO'!F:F,,0))/2*1.1,"IDEAL","OUT"))</f>
        <v>OVER</v>
      </c>
      <c r="N976" t="str">
        <f>IF('ESTOQUE SETEMBRO'!$E976&gt;=0,"setembro","sem abastecimento")</f>
        <v>setembro</v>
      </c>
      <c r="O976" s="15">
        <v>45536</v>
      </c>
    </row>
    <row r="977" spans="1:15">
      <c r="A977" s="5" t="s">
        <v>971</v>
      </c>
      <c r="B977" s="6" t="s">
        <v>1235</v>
      </c>
      <c r="C977" s="1">
        <f t="shared" si="30"/>
        <v>21.63</v>
      </c>
      <c r="D977" s="1">
        <v>29.700000000000003</v>
      </c>
      <c r="E977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977" s="1">
        <f t="shared" si="31"/>
        <v>178.2</v>
      </c>
      <c r="G977" s="1">
        <v>15.400000000000002</v>
      </c>
      <c r="H977">
        <v>14</v>
      </c>
      <c r="I977" t="s">
        <v>1142</v>
      </c>
      <c r="J977" s="1">
        <f>Tabela1[[#This Row],[ESTOQUE_INICIAL]]*Tabela1[[#This Row],[CUSTO_UNITARIO_M-1]]+Tabela1[[#This Row],[ABASTECIMENTO]]*Tabela1[[#This Row],[CUSTO_UNITARIO_M0]]</f>
        <v>2536.38</v>
      </c>
      <c r="K977" s="1">
        <f>_xlfn.XLOOKUP(A977,MEDIDAS!A:A,MEDIDAS!B:B,"0",0)*5</f>
        <v>4.5</v>
      </c>
      <c r="L977" s="1">
        <f>SUM(K977,(_xlfn.XLOOKUP(A977,MEDIDAS!A:A,MEDIDAS!B:B,"0",0)*5))</f>
        <v>9</v>
      </c>
      <c r="M977" s="1" t="str">
        <f>IF(F977&gt;=SUM(L977,_xlfn.XLOOKUP(A977,'ESTOQUE SETEMBRO'!A:A,'ESTOQUE SETEMBRO'!F:F,,0))/2*1.2,"OVER",IF(F977&lt;=SUM(L977,_xlfn.XLOOKUP(A977,'ESTOQUE SETEMBRO'!A:A,'ESTOQUE SETEMBRO'!F:F,,0))/2*1.1,"IDEAL","OUT"))</f>
        <v>OVER</v>
      </c>
      <c r="N977" t="str">
        <f>IF('ESTOQUE SETEMBRO'!$E977&gt;=0,"setembro","sem abastecimento")</f>
        <v>setembro</v>
      </c>
      <c r="O977" s="15">
        <v>45536</v>
      </c>
    </row>
    <row r="978" spans="1:15">
      <c r="A978" s="5" t="s">
        <v>972</v>
      </c>
      <c r="B978" s="6" t="s">
        <v>1235</v>
      </c>
      <c r="C978" s="1">
        <f t="shared" si="30"/>
        <v>21.63</v>
      </c>
      <c r="D978" s="1">
        <v>31.900000000000002</v>
      </c>
      <c r="E978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978" s="1">
        <f t="shared" si="31"/>
        <v>191.4</v>
      </c>
      <c r="G978" s="1">
        <v>15.400000000000002</v>
      </c>
      <c r="H978">
        <v>14</v>
      </c>
      <c r="I978" t="s">
        <v>1142</v>
      </c>
      <c r="J978" s="1">
        <f>Tabela1[[#This Row],[ESTOQUE_INICIAL]]*Tabela1[[#This Row],[CUSTO_UNITARIO_M-1]]+Tabela1[[#This Row],[ABASTECIMENTO]]*Tabela1[[#This Row],[CUSTO_UNITARIO_M0]]</f>
        <v>2724.26</v>
      </c>
      <c r="K978" s="1">
        <f>_xlfn.XLOOKUP(A978,MEDIDAS!A:A,MEDIDAS!B:B,"0",0)*5</f>
        <v>4.833333333333333</v>
      </c>
      <c r="L978" s="1">
        <f>SUM(K978,(_xlfn.XLOOKUP(A978,MEDIDAS!A:A,MEDIDAS!B:B,"0",0)*5))</f>
        <v>9.6666666666666661</v>
      </c>
      <c r="M978" s="1" t="str">
        <f>IF(F978&gt;=SUM(L978,_xlfn.XLOOKUP(A978,'ESTOQUE SETEMBRO'!A:A,'ESTOQUE SETEMBRO'!F:F,,0))/2*1.2,"OVER",IF(F978&lt;=SUM(L978,_xlfn.XLOOKUP(A978,'ESTOQUE SETEMBRO'!A:A,'ESTOQUE SETEMBRO'!F:F,,0))/2*1.1,"IDEAL","OUT"))</f>
        <v>OVER</v>
      </c>
      <c r="N978" t="str">
        <f>IF('ESTOQUE SETEMBRO'!$E978&gt;=0,"setembro","sem abastecimento")</f>
        <v>setembro</v>
      </c>
      <c r="O978" s="15">
        <v>45536</v>
      </c>
    </row>
    <row r="979" spans="1:15">
      <c r="A979" s="5" t="s">
        <v>1075</v>
      </c>
      <c r="B979" s="6" t="s">
        <v>1235</v>
      </c>
      <c r="C979" s="1">
        <f t="shared" si="30"/>
        <v>21.63</v>
      </c>
      <c r="D979" s="1">
        <v>0</v>
      </c>
      <c r="E97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979" s="1">
        <f t="shared" si="31"/>
        <v>150</v>
      </c>
      <c r="G979" s="1">
        <v>15.400000000000002</v>
      </c>
      <c r="H979">
        <v>14</v>
      </c>
      <c r="I979" t="s">
        <v>1142</v>
      </c>
      <c r="J979" s="1">
        <f>Tabela1[[#This Row],[ESTOQUE_INICIAL]]*Tabela1[[#This Row],[CUSTO_UNITARIO_M-1]]+Tabela1[[#This Row],[ABASTECIMENTO]]*Tabela1[[#This Row],[CUSTO_UNITARIO_M0]]</f>
        <v>2100</v>
      </c>
      <c r="K979" s="1">
        <f>_xlfn.XLOOKUP(A979,MEDIDAS!A:A,MEDIDAS!B:B,"0",0)*5</f>
        <v>0</v>
      </c>
      <c r="L979" s="1">
        <f>SUM(K979,(_xlfn.XLOOKUP(A979,MEDIDAS!A:A,MEDIDAS!B:B,"0",0)*5))</f>
        <v>0</v>
      </c>
      <c r="M979" s="1" t="str">
        <f>IF(F979&gt;=SUM(L979,_xlfn.XLOOKUP(A979,'ESTOQUE SETEMBRO'!A:A,'ESTOQUE SETEMBRO'!F:F,,0))/2*1.2,"OVER",IF(F979&lt;=SUM(L979,_xlfn.XLOOKUP(A979,'ESTOQUE SETEMBRO'!A:A,'ESTOQUE SETEMBRO'!F:F,,0))/2*1.1,"IDEAL","OUT"))</f>
        <v>OVER</v>
      </c>
      <c r="N979" t="str">
        <f>IF('ESTOQUE SETEMBRO'!$E979&gt;=0,"setembro","sem abastecimento")</f>
        <v>setembro</v>
      </c>
      <c r="O979" s="15">
        <v>45536</v>
      </c>
    </row>
    <row r="980" spans="1:15">
      <c r="A980" s="5" t="s">
        <v>973</v>
      </c>
      <c r="B980" s="6" t="s">
        <v>1235</v>
      </c>
      <c r="C980" s="1">
        <f t="shared" si="30"/>
        <v>21.63</v>
      </c>
      <c r="D980" s="1">
        <v>37.400000000000006</v>
      </c>
      <c r="E980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980" s="1">
        <f t="shared" si="31"/>
        <v>224.40000000000003</v>
      </c>
      <c r="G980" s="1">
        <v>15.400000000000002</v>
      </c>
      <c r="H980">
        <v>14</v>
      </c>
      <c r="I980" t="s">
        <v>1142</v>
      </c>
      <c r="J980" s="1">
        <f>Tabela1[[#This Row],[ESTOQUE_INICIAL]]*Tabela1[[#This Row],[CUSTO_UNITARIO_M-1]]+Tabela1[[#This Row],[ABASTECIMENTO]]*Tabela1[[#This Row],[CUSTO_UNITARIO_M0]]</f>
        <v>3193.9600000000005</v>
      </c>
      <c r="K980" s="1">
        <f>_xlfn.XLOOKUP(A980,MEDIDAS!A:A,MEDIDAS!B:B,"0",0)*5</f>
        <v>5.6666666666666661</v>
      </c>
      <c r="L980" s="1">
        <f>SUM(K980,(_xlfn.XLOOKUP(A980,MEDIDAS!A:A,MEDIDAS!B:B,"0",0)*5))</f>
        <v>11.333333333333332</v>
      </c>
      <c r="M980" s="1" t="str">
        <f>IF(F980&gt;=SUM(L980,_xlfn.XLOOKUP(A980,'ESTOQUE SETEMBRO'!A:A,'ESTOQUE SETEMBRO'!F:F,,0))/2*1.2,"OVER",IF(F980&lt;=SUM(L980,_xlfn.XLOOKUP(A980,'ESTOQUE SETEMBRO'!A:A,'ESTOQUE SETEMBRO'!F:F,,0))/2*1.1,"IDEAL","OUT"))</f>
        <v>OVER</v>
      </c>
      <c r="N980" t="str">
        <f>IF('ESTOQUE SETEMBRO'!$E980&gt;=0,"setembro","sem abastecimento")</f>
        <v>setembro</v>
      </c>
      <c r="O980" s="15">
        <v>45536</v>
      </c>
    </row>
    <row r="981" spans="1:15">
      <c r="A981" s="5" t="s">
        <v>974</v>
      </c>
      <c r="B981" s="6" t="s">
        <v>1235</v>
      </c>
      <c r="C981" s="1">
        <f t="shared" si="30"/>
        <v>21.63</v>
      </c>
      <c r="D981" s="1">
        <v>19.8</v>
      </c>
      <c r="E981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981" s="1">
        <f t="shared" si="31"/>
        <v>118.8</v>
      </c>
      <c r="G981" s="1">
        <v>15.400000000000002</v>
      </c>
      <c r="H981">
        <v>14</v>
      </c>
      <c r="I981" t="s">
        <v>1142</v>
      </c>
      <c r="J981" s="1">
        <f>Tabela1[[#This Row],[ESTOQUE_INICIAL]]*Tabela1[[#This Row],[CUSTO_UNITARIO_M-1]]+Tabela1[[#This Row],[ABASTECIMENTO]]*Tabela1[[#This Row],[CUSTO_UNITARIO_M0]]</f>
        <v>1690.92</v>
      </c>
      <c r="K981" s="1">
        <f>_xlfn.XLOOKUP(A981,MEDIDAS!A:A,MEDIDAS!B:B,"0",0)*5</f>
        <v>3</v>
      </c>
      <c r="L981" s="1">
        <f>SUM(K981,(_xlfn.XLOOKUP(A981,MEDIDAS!A:A,MEDIDAS!B:B,"0",0)*5))</f>
        <v>6</v>
      </c>
      <c r="M981" s="1" t="str">
        <f>IF(F981&gt;=SUM(L981,_xlfn.XLOOKUP(A981,'ESTOQUE SETEMBRO'!A:A,'ESTOQUE SETEMBRO'!F:F,,0))/2*1.2,"OVER",IF(F981&lt;=SUM(L981,_xlfn.XLOOKUP(A981,'ESTOQUE SETEMBRO'!A:A,'ESTOQUE SETEMBRO'!F:F,,0))/2*1.1,"IDEAL","OUT"))</f>
        <v>OVER</v>
      </c>
      <c r="N981" t="str">
        <f>IF('ESTOQUE SETEMBRO'!$E981&gt;=0,"setembro","sem abastecimento")</f>
        <v>setembro</v>
      </c>
      <c r="O981" s="15">
        <v>45536</v>
      </c>
    </row>
    <row r="982" spans="1:15">
      <c r="A982" s="5" t="s">
        <v>975</v>
      </c>
      <c r="B982" s="6" t="s">
        <v>1235</v>
      </c>
      <c r="C982" s="1">
        <f t="shared" si="30"/>
        <v>21.63</v>
      </c>
      <c r="D982" s="1">
        <v>34.1</v>
      </c>
      <c r="E982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982" s="1">
        <f t="shared" si="31"/>
        <v>204.6</v>
      </c>
      <c r="G982" s="1">
        <v>15.400000000000002</v>
      </c>
      <c r="H982">
        <v>14</v>
      </c>
      <c r="I982" t="s">
        <v>1142</v>
      </c>
      <c r="J982" s="1">
        <f>Tabela1[[#This Row],[ESTOQUE_INICIAL]]*Tabela1[[#This Row],[CUSTO_UNITARIO_M-1]]+Tabela1[[#This Row],[ABASTECIMENTO]]*Tabela1[[#This Row],[CUSTO_UNITARIO_M0]]</f>
        <v>2912.1400000000003</v>
      </c>
      <c r="K982" s="1">
        <f>_xlfn.XLOOKUP(A982,MEDIDAS!A:A,MEDIDAS!B:B,"0",0)*5</f>
        <v>5.166666666666667</v>
      </c>
      <c r="L982" s="1">
        <f>SUM(K982,(_xlfn.XLOOKUP(A982,MEDIDAS!A:A,MEDIDAS!B:B,"0",0)*5))</f>
        <v>10.333333333333334</v>
      </c>
      <c r="M982" s="1" t="str">
        <f>IF(F982&gt;=SUM(L982,_xlfn.XLOOKUP(A982,'ESTOQUE SETEMBRO'!A:A,'ESTOQUE SETEMBRO'!F:F,,0))/2*1.2,"OVER",IF(F982&lt;=SUM(L982,_xlfn.XLOOKUP(A982,'ESTOQUE SETEMBRO'!A:A,'ESTOQUE SETEMBRO'!F:F,,0))/2*1.1,"IDEAL","OUT"))</f>
        <v>OVER</v>
      </c>
      <c r="N982" t="str">
        <f>IF('ESTOQUE SETEMBRO'!$E982&gt;=0,"setembro","sem abastecimento")</f>
        <v>setembro</v>
      </c>
      <c r="O982" s="15">
        <v>45536</v>
      </c>
    </row>
    <row r="983" spans="1:15">
      <c r="A983" s="5" t="s">
        <v>976</v>
      </c>
      <c r="B983" s="6" t="s">
        <v>1235</v>
      </c>
      <c r="C983" s="1">
        <f t="shared" si="30"/>
        <v>21.63</v>
      </c>
      <c r="D983" s="1">
        <v>25.3</v>
      </c>
      <c r="E983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983" s="1">
        <f t="shared" si="31"/>
        <v>151.80000000000001</v>
      </c>
      <c r="G983" s="1">
        <v>15.400000000000002</v>
      </c>
      <c r="H983">
        <v>14</v>
      </c>
      <c r="I983" t="s">
        <v>1142</v>
      </c>
      <c r="J983" s="1">
        <f>Tabela1[[#This Row],[ESTOQUE_INICIAL]]*Tabela1[[#This Row],[CUSTO_UNITARIO_M-1]]+Tabela1[[#This Row],[ABASTECIMENTO]]*Tabela1[[#This Row],[CUSTO_UNITARIO_M0]]</f>
        <v>2160.62</v>
      </c>
      <c r="K983" s="1">
        <f>_xlfn.XLOOKUP(A983,MEDIDAS!A:A,MEDIDAS!B:B,"0",0)*5</f>
        <v>3.8333333333333335</v>
      </c>
      <c r="L983" s="1">
        <f>SUM(K983,(_xlfn.XLOOKUP(A983,MEDIDAS!A:A,MEDIDAS!B:B,"0",0)*5))</f>
        <v>7.666666666666667</v>
      </c>
      <c r="M983" s="1" t="str">
        <f>IF(F983&gt;=SUM(L983,_xlfn.XLOOKUP(A983,'ESTOQUE SETEMBRO'!A:A,'ESTOQUE SETEMBRO'!F:F,,0))/2*1.2,"OVER",IF(F983&lt;=SUM(L983,_xlfn.XLOOKUP(A983,'ESTOQUE SETEMBRO'!A:A,'ESTOQUE SETEMBRO'!F:F,,0))/2*1.1,"IDEAL","OUT"))</f>
        <v>OVER</v>
      </c>
      <c r="N983" t="str">
        <f>IF('ESTOQUE SETEMBRO'!$E983&gt;=0,"setembro","sem abastecimento")</f>
        <v>setembro</v>
      </c>
      <c r="O983" s="15">
        <v>45536</v>
      </c>
    </row>
    <row r="984" spans="1:15">
      <c r="A984" s="5" t="s">
        <v>978</v>
      </c>
      <c r="B984" s="6" t="s">
        <v>1236</v>
      </c>
      <c r="C984" s="1">
        <f t="shared" si="30"/>
        <v>21.63</v>
      </c>
      <c r="D984" s="1">
        <v>36.300000000000004</v>
      </c>
      <c r="E984" s="1">
        <f>IF(Tabela1[[#This Row],[ESTOQUE_INICIAL]]&gt;=150,Tabela1[[#This Row],[ESTOQUE_INICIAL]]*0,IF(Tabela1[[#This Row],[ESTOQUE_INICIAL]]=0,SUM(Tabela1[[#This Row],[ESTOQUE_INICIAL]],150),Tabela1[[#This Row],[ESTOQUE_INICIAL]]*5))</f>
        <v>181.50000000000003</v>
      </c>
      <c r="F984" s="1">
        <f t="shared" si="31"/>
        <v>217.80000000000004</v>
      </c>
      <c r="G984" s="1">
        <v>66</v>
      </c>
      <c r="H984">
        <v>60</v>
      </c>
      <c r="I984" t="s">
        <v>1128</v>
      </c>
      <c r="J984" s="1">
        <f>Tabela1[[#This Row],[ESTOQUE_INICIAL]]*Tabela1[[#This Row],[CUSTO_UNITARIO_M-1]]+Tabela1[[#This Row],[ABASTECIMENTO]]*Tabela1[[#This Row],[CUSTO_UNITARIO_M0]]</f>
        <v>13285.800000000003</v>
      </c>
      <c r="K984" s="1">
        <f>_xlfn.XLOOKUP(A984,MEDIDAS!A:A,MEDIDAS!B:B,"0",0)*5</f>
        <v>5.5</v>
      </c>
      <c r="L984" s="1">
        <f>SUM(K984,(_xlfn.XLOOKUP(A984,MEDIDAS!A:A,MEDIDAS!B:B,"0",0)*5))</f>
        <v>11</v>
      </c>
      <c r="M984" s="1" t="str">
        <f>IF(F984&gt;=SUM(L984,_xlfn.XLOOKUP(A984,'ESTOQUE SETEMBRO'!A:A,'ESTOQUE SETEMBRO'!F:F,,0))/2*1.2,"OVER",IF(F984&lt;=SUM(L984,_xlfn.XLOOKUP(A984,'ESTOQUE SETEMBRO'!A:A,'ESTOQUE SETEMBRO'!F:F,,0))/2*1.1,"IDEAL","OUT"))</f>
        <v>OVER</v>
      </c>
      <c r="N984" t="str">
        <f>IF('ESTOQUE SETEMBRO'!$E984&gt;=0,"setembro","sem abastecimento")</f>
        <v>setembro</v>
      </c>
      <c r="O984" s="15">
        <v>45536</v>
      </c>
    </row>
    <row r="985" spans="1:15">
      <c r="A985" s="5" t="s">
        <v>979</v>
      </c>
      <c r="B985" s="6" t="s">
        <v>1236</v>
      </c>
      <c r="C985" s="1">
        <f t="shared" si="30"/>
        <v>21.63</v>
      </c>
      <c r="D985" s="1">
        <v>17.600000000000001</v>
      </c>
      <c r="E985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985" s="1">
        <f t="shared" si="31"/>
        <v>105.6</v>
      </c>
      <c r="G985" s="1">
        <v>66</v>
      </c>
      <c r="H985">
        <v>60</v>
      </c>
      <c r="I985" t="s">
        <v>1128</v>
      </c>
      <c r="J985" s="1">
        <f>Tabela1[[#This Row],[ESTOQUE_INICIAL]]*Tabela1[[#This Row],[CUSTO_UNITARIO_M-1]]+Tabela1[[#This Row],[ABASTECIMENTO]]*Tabela1[[#This Row],[CUSTO_UNITARIO_M0]]</f>
        <v>6441.6</v>
      </c>
      <c r="K985" s="1">
        <f>_xlfn.XLOOKUP(A985,MEDIDAS!A:A,MEDIDAS!B:B,"0",0)*5</f>
        <v>2.6666666666666665</v>
      </c>
      <c r="L985" s="1">
        <f>SUM(K985,(_xlfn.XLOOKUP(A985,MEDIDAS!A:A,MEDIDAS!B:B,"0",0)*5))</f>
        <v>5.333333333333333</v>
      </c>
      <c r="M985" s="1" t="str">
        <f>IF(F985&gt;=SUM(L985,_xlfn.XLOOKUP(A985,'ESTOQUE SETEMBRO'!A:A,'ESTOQUE SETEMBRO'!F:F,,0))/2*1.2,"OVER",IF(F985&lt;=SUM(L985,_xlfn.XLOOKUP(A985,'ESTOQUE SETEMBRO'!A:A,'ESTOQUE SETEMBRO'!F:F,,0))/2*1.1,"IDEAL","OUT"))</f>
        <v>OVER</v>
      </c>
      <c r="N985" t="str">
        <f>IF('ESTOQUE SETEMBRO'!$E985&gt;=0,"setembro","sem abastecimento")</f>
        <v>setembro</v>
      </c>
      <c r="O985" s="15">
        <v>45536</v>
      </c>
    </row>
    <row r="986" spans="1:15">
      <c r="A986" s="5" t="s">
        <v>980</v>
      </c>
      <c r="B986" s="6" t="s">
        <v>1236</v>
      </c>
      <c r="C986" s="1">
        <f t="shared" si="30"/>
        <v>21.63</v>
      </c>
      <c r="D986" s="1">
        <v>28.6</v>
      </c>
      <c r="E986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986" s="1">
        <f t="shared" si="31"/>
        <v>171.6</v>
      </c>
      <c r="G986" s="1">
        <v>66</v>
      </c>
      <c r="H986">
        <v>60</v>
      </c>
      <c r="I986" t="s">
        <v>1128</v>
      </c>
      <c r="J986" s="1">
        <f>Tabela1[[#This Row],[ESTOQUE_INICIAL]]*Tabela1[[#This Row],[CUSTO_UNITARIO_M-1]]+Tabela1[[#This Row],[ABASTECIMENTO]]*Tabela1[[#This Row],[CUSTO_UNITARIO_M0]]</f>
        <v>10467.6</v>
      </c>
      <c r="K986" s="1">
        <f>_xlfn.XLOOKUP(A986,MEDIDAS!A:A,MEDIDAS!B:B,"0",0)*5</f>
        <v>4.3333333333333339</v>
      </c>
      <c r="L986" s="1">
        <f>SUM(K986,(_xlfn.XLOOKUP(A986,MEDIDAS!A:A,MEDIDAS!B:B,"0",0)*5))</f>
        <v>8.6666666666666679</v>
      </c>
      <c r="M986" s="1" t="str">
        <f>IF(F986&gt;=SUM(L986,_xlfn.XLOOKUP(A986,'ESTOQUE SETEMBRO'!A:A,'ESTOQUE SETEMBRO'!F:F,,0))/2*1.2,"OVER",IF(F986&lt;=SUM(L986,_xlfn.XLOOKUP(A986,'ESTOQUE SETEMBRO'!A:A,'ESTOQUE SETEMBRO'!F:F,,0))/2*1.1,"IDEAL","OUT"))</f>
        <v>OVER</v>
      </c>
      <c r="N986" t="str">
        <f>IF('ESTOQUE SETEMBRO'!$E986&gt;=0,"setembro","sem abastecimento")</f>
        <v>setembro</v>
      </c>
      <c r="O986" s="15">
        <v>45536</v>
      </c>
    </row>
    <row r="987" spans="1:15">
      <c r="A987" s="5" t="s">
        <v>981</v>
      </c>
      <c r="B987" s="6" t="s">
        <v>1236</v>
      </c>
      <c r="C987" s="1">
        <f t="shared" si="30"/>
        <v>21.63</v>
      </c>
      <c r="D987" s="1">
        <v>20.900000000000002</v>
      </c>
      <c r="E987" s="1">
        <f>IF(Tabela1[[#This Row],[ESTOQUE_INICIAL]]&gt;=150,Tabela1[[#This Row],[ESTOQUE_INICIAL]]*0,IF(Tabela1[[#This Row],[ESTOQUE_INICIAL]]=0,SUM(Tabela1[[#This Row],[ESTOQUE_INICIAL]],150),Tabela1[[#This Row],[ESTOQUE_INICIAL]]*5))</f>
        <v>104.50000000000001</v>
      </c>
      <c r="F987" s="1">
        <f t="shared" si="31"/>
        <v>125.40000000000002</v>
      </c>
      <c r="G987" s="1">
        <v>66</v>
      </c>
      <c r="H987">
        <v>60</v>
      </c>
      <c r="I987" t="s">
        <v>1128</v>
      </c>
      <c r="J987" s="1">
        <f>Tabela1[[#This Row],[ESTOQUE_INICIAL]]*Tabela1[[#This Row],[CUSTO_UNITARIO_M-1]]+Tabela1[[#This Row],[ABASTECIMENTO]]*Tabela1[[#This Row],[CUSTO_UNITARIO_M0]]</f>
        <v>7649.4000000000015</v>
      </c>
      <c r="K987" s="1">
        <f>_xlfn.XLOOKUP(A987,MEDIDAS!A:A,MEDIDAS!B:B,"0",0)*5</f>
        <v>3.1666666666666665</v>
      </c>
      <c r="L987" s="1">
        <f>SUM(K987,(_xlfn.XLOOKUP(A987,MEDIDAS!A:A,MEDIDAS!B:B,"0",0)*5))</f>
        <v>6.333333333333333</v>
      </c>
      <c r="M987" s="1" t="str">
        <f>IF(F987&gt;=SUM(L987,_xlfn.XLOOKUP(A987,'ESTOQUE SETEMBRO'!A:A,'ESTOQUE SETEMBRO'!F:F,,0))/2*1.2,"OVER",IF(F987&lt;=SUM(L987,_xlfn.XLOOKUP(A987,'ESTOQUE SETEMBRO'!A:A,'ESTOQUE SETEMBRO'!F:F,,0))/2*1.1,"IDEAL","OUT"))</f>
        <v>OVER</v>
      </c>
      <c r="N987" t="str">
        <f>IF('ESTOQUE SETEMBRO'!$E987&gt;=0,"setembro","sem abastecimento")</f>
        <v>setembro</v>
      </c>
      <c r="O987" s="15">
        <v>45536</v>
      </c>
    </row>
    <row r="988" spans="1:15">
      <c r="A988" s="5" t="s">
        <v>982</v>
      </c>
      <c r="B988" s="6" t="s">
        <v>1236</v>
      </c>
      <c r="C988" s="1">
        <f t="shared" si="30"/>
        <v>21.63</v>
      </c>
      <c r="D988" s="1">
        <v>28.6</v>
      </c>
      <c r="E988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988" s="1">
        <f t="shared" si="31"/>
        <v>171.6</v>
      </c>
      <c r="G988" s="1">
        <v>66</v>
      </c>
      <c r="H988">
        <v>60</v>
      </c>
      <c r="I988" t="s">
        <v>1128</v>
      </c>
      <c r="J988" s="1">
        <f>Tabela1[[#This Row],[ESTOQUE_INICIAL]]*Tabela1[[#This Row],[CUSTO_UNITARIO_M-1]]+Tabela1[[#This Row],[ABASTECIMENTO]]*Tabela1[[#This Row],[CUSTO_UNITARIO_M0]]</f>
        <v>10467.6</v>
      </c>
      <c r="K988" s="1">
        <f>_xlfn.XLOOKUP(A988,MEDIDAS!A:A,MEDIDAS!B:B,"0",0)*5</f>
        <v>4.3333333333333339</v>
      </c>
      <c r="L988" s="1">
        <f>SUM(K988,(_xlfn.XLOOKUP(A988,MEDIDAS!A:A,MEDIDAS!B:B,"0",0)*5))</f>
        <v>8.6666666666666679</v>
      </c>
      <c r="M988" s="1" t="str">
        <f>IF(F988&gt;=SUM(L988,_xlfn.XLOOKUP(A988,'ESTOQUE SETEMBRO'!A:A,'ESTOQUE SETEMBRO'!F:F,,0))/2*1.2,"OVER",IF(F988&lt;=SUM(L988,_xlfn.XLOOKUP(A988,'ESTOQUE SETEMBRO'!A:A,'ESTOQUE SETEMBRO'!F:F,,0))/2*1.1,"IDEAL","OUT"))</f>
        <v>OVER</v>
      </c>
      <c r="N988" t="str">
        <f>IF('ESTOQUE SETEMBRO'!$E988&gt;=0,"setembro","sem abastecimento")</f>
        <v>setembro</v>
      </c>
      <c r="O988" s="15">
        <v>45536</v>
      </c>
    </row>
    <row r="989" spans="1:15">
      <c r="A989" s="5" t="s">
        <v>1086</v>
      </c>
      <c r="B989" s="6" t="s">
        <v>1236</v>
      </c>
      <c r="C989" s="1">
        <f t="shared" si="30"/>
        <v>21.63</v>
      </c>
      <c r="D989" s="1">
        <v>0</v>
      </c>
      <c r="E98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989" s="1">
        <f t="shared" si="31"/>
        <v>150</v>
      </c>
      <c r="G989" s="1">
        <v>66</v>
      </c>
      <c r="H989">
        <v>60</v>
      </c>
      <c r="I989" t="s">
        <v>1128</v>
      </c>
      <c r="J989" s="1">
        <f>Tabela1[[#This Row],[ESTOQUE_INICIAL]]*Tabela1[[#This Row],[CUSTO_UNITARIO_M-1]]+Tabela1[[#This Row],[ABASTECIMENTO]]*Tabela1[[#This Row],[CUSTO_UNITARIO_M0]]</f>
        <v>9000</v>
      </c>
      <c r="K989" s="1">
        <f>_xlfn.XLOOKUP(A989,MEDIDAS!A:A,MEDIDAS!B:B,"0",0)*5</f>
        <v>0</v>
      </c>
      <c r="L989" s="1">
        <f>SUM(K989,(_xlfn.XLOOKUP(A989,MEDIDAS!A:A,MEDIDAS!B:B,"0",0)*5))</f>
        <v>0</v>
      </c>
      <c r="M989" s="1" t="str">
        <f>IF(F989&gt;=SUM(L989,_xlfn.XLOOKUP(A989,'ESTOQUE SETEMBRO'!A:A,'ESTOQUE SETEMBRO'!F:F,,0))/2*1.2,"OVER",IF(F989&lt;=SUM(L989,_xlfn.XLOOKUP(A989,'ESTOQUE SETEMBRO'!A:A,'ESTOQUE SETEMBRO'!F:F,,0))/2*1.1,"IDEAL","OUT"))</f>
        <v>OVER</v>
      </c>
      <c r="N989" t="str">
        <f>IF('ESTOQUE SETEMBRO'!$E989&gt;=0,"setembro","sem abastecimento")</f>
        <v>setembro</v>
      </c>
      <c r="O989" s="15">
        <v>45536</v>
      </c>
    </row>
    <row r="990" spans="1:15">
      <c r="A990" s="5" t="s">
        <v>983</v>
      </c>
      <c r="B990" s="6" t="s">
        <v>1236</v>
      </c>
      <c r="C990" s="1">
        <f t="shared" si="30"/>
        <v>21.63</v>
      </c>
      <c r="D990" s="1">
        <v>19.8</v>
      </c>
      <c r="E990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990" s="1">
        <f t="shared" si="31"/>
        <v>118.8</v>
      </c>
      <c r="G990" s="1">
        <v>66</v>
      </c>
      <c r="H990">
        <v>60</v>
      </c>
      <c r="I990" t="s">
        <v>1128</v>
      </c>
      <c r="J990" s="1">
        <f>Tabela1[[#This Row],[ESTOQUE_INICIAL]]*Tabela1[[#This Row],[CUSTO_UNITARIO_M-1]]+Tabela1[[#This Row],[ABASTECIMENTO]]*Tabela1[[#This Row],[CUSTO_UNITARIO_M0]]</f>
        <v>7246.8</v>
      </c>
      <c r="K990" s="1">
        <f>_xlfn.XLOOKUP(A990,MEDIDAS!A:A,MEDIDAS!B:B,"0",0)*5</f>
        <v>3</v>
      </c>
      <c r="L990" s="1">
        <f>SUM(K990,(_xlfn.XLOOKUP(A990,MEDIDAS!A:A,MEDIDAS!B:B,"0",0)*5))</f>
        <v>6</v>
      </c>
      <c r="M990" s="1" t="str">
        <f>IF(F990&gt;=SUM(L990,_xlfn.XLOOKUP(A990,'ESTOQUE SETEMBRO'!A:A,'ESTOQUE SETEMBRO'!F:F,,0))/2*1.2,"OVER",IF(F990&lt;=SUM(L990,_xlfn.XLOOKUP(A990,'ESTOQUE SETEMBRO'!A:A,'ESTOQUE SETEMBRO'!F:F,,0))/2*1.1,"IDEAL","OUT"))</f>
        <v>OVER</v>
      </c>
      <c r="N990" t="str">
        <f>IF('ESTOQUE SETEMBRO'!$E990&gt;=0,"setembro","sem abastecimento")</f>
        <v>setembro</v>
      </c>
      <c r="O990" s="15">
        <v>45536</v>
      </c>
    </row>
    <row r="991" spans="1:15">
      <c r="A991" s="5" t="s">
        <v>984</v>
      </c>
      <c r="B991" s="6" t="s">
        <v>1236</v>
      </c>
      <c r="C991" s="1">
        <f t="shared" si="30"/>
        <v>21.63</v>
      </c>
      <c r="D991" s="1">
        <v>16.5</v>
      </c>
      <c r="E991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991" s="1">
        <f t="shared" si="31"/>
        <v>99</v>
      </c>
      <c r="G991" s="1">
        <v>66</v>
      </c>
      <c r="H991">
        <v>60</v>
      </c>
      <c r="I991" t="s">
        <v>1128</v>
      </c>
      <c r="J991" s="1">
        <f>Tabela1[[#This Row],[ESTOQUE_INICIAL]]*Tabela1[[#This Row],[CUSTO_UNITARIO_M-1]]+Tabela1[[#This Row],[ABASTECIMENTO]]*Tabela1[[#This Row],[CUSTO_UNITARIO_M0]]</f>
        <v>6039</v>
      </c>
      <c r="K991" s="1">
        <f>_xlfn.XLOOKUP(A991,MEDIDAS!A:A,MEDIDAS!B:B,"0",0)*5</f>
        <v>2.5</v>
      </c>
      <c r="L991" s="1">
        <f>SUM(K991,(_xlfn.XLOOKUP(A991,MEDIDAS!A:A,MEDIDAS!B:B,"0",0)*5))</f>
        <v>5</v>
      </c>
      <c r="M991" s="1" t="str">
        <f>IF(F991&gt;=SUM(L991,_xlfn.XLOOKUP(A991,'ESTOQUE SETEMBRO'!A:A,'ESTOQUE SETEMBRO'!F:F,,0))/2*1.2,"OVER",IF(F991&lt;=SUM(L991,_xlfn.XLOOKUP(A991,'ESTOQUE SETEMBRO'!A:A,'ESTOQUE SETEMBRO'!F:F,,0))/2*1.1,"IDEAL","OUT"))</f>
        <v>OVER</v>
      </c>
      <c r="N991" t="str">
        <f>IF('ESTOQUE SETEMBRO'!$E991&gt;=0,"setembro","sem abastecimento")</f>
        <v>setembro</v>
      </c>
      <c r="O991" s="15">
        <v>45536</v>
      </c>
    </row>
    <row r="992" spans="1:15">
      <c r="A992" s="5" t="s">
        <v>985</v>
      </c>
      <c r="B992" s="6" t="s">
        <v>1236</v>
      </c>
      <c r="C992" s="1">
        <f t="shared" si="30"/>
        <v>21.63</v>
      </c>
      <c r="D992" s="1">
        <v>39.6</v>
      </c>
      <c r="E992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992" s="1">
        <f t="shared" si="31"/>
        <v>237.6</v>
      </c>
      <c r="G992" s="1">
        <v>66</v>
      </c>
      <c r="H992">
        <v>60</v>
      </c>
      <c r="I992" t="s">
        <v>1128</v>
      </c>
      <c r="J992" s="1">
        <f>Tabela1[[#This Row],[ESTOQUE_INICIAL]]*Tabela1[[#This Row],[CUSTO_UNITARIO_M-1]]+Tabela1[[#This Row],[ABASTECIMENTO]]*Tabela1[[#This Row],[CUSTO_UNITARIO_M0]]</f>
        <v>14493.6</v>
      </c>
      <c r="K992" s="1">
        <f>_xlfn.XLOOKUP(A992,MEDIDAS!A:A,MEDIDAS!B:B,"0",0)*5</f>
        <v>6</v>
      </c>
      <c r="L992" s="1">
        <f>SUM(K992,(_xlfn.XLOOKUP(A992,MEDIDAS!A:A,MEDIDAS!B:B,"0",0)*5))</f>
        <v>12</v>
      </c>
      <c r="M992" s="1" t="str">
        <f>IF(F992&gt;=SUM(L992,_xlfn.XLOOKUP(A992,'ESTOQUE SETEMBRO'!A:A,'ESTOQUE SETEMBRO'!F:F,,0))/2*1.2,"OVER",IF(F992&lt;=SUM(L992,_xlfn.XLOOKUP(A992,'ESTOQUE SETEMBRO'!A:A,'ESTOQUE SETEMBRO'!F:F,,0))/2*1.1,"IDEAL","OUT"))</f>
        <v>OVER</v>
      </c>
      <c r="N992" t="str">
        <f>IF('ESTOQUE SETEMBRO'!$E992&gt;=0,"setembro","sem abastecimento")</f>
        <v>setembro</v>
      </c>
      <c r="O992" s="15">
        <v>45536</v>
      </c>
    </row>
    <row r="993" spans="1:15">
      <c r="A993" s="5" t="s">
        <v>986</v>
      </c>
      <c r="B993" s="6" t="s">
        <v>1236</v>
      </c>
      <c r="C993" s="1">
        <f t="shared" si="30"/>
        <v>21.63</v>
      </c>
      <c r="D993" s="1">
        <v>16.5</v>
      </c>
      <c r="E993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993" s="1">
        <f t="shared" si="31"/>
        <v>99</v>
      </c>
      <c r="G993" s="1">
        <v>66</v>
      </c>
      <c r="H993">
        <v>60</v>
      </c>
      <c r="I993" t="s">
        <v>1128</v>
      </c>
      <c r="J993" s="1">
        <f>Tabela1[[#This Row],[ESTOQUE_INICIAL]]*Tabela1[[#This Row],[CUSTO_UNITARIO_M-1]]+Tabela1[[#This Row],[ABASTECIMENTO]]*Tabela1[[#This Row],[CUSTO_UNITARIO_M0]]</f>
        <v>6039</v>
      </c>
      <c r="K993" s="1">
        <f>_xlfn.XLOOKUP(A993,MEDIDAS!A:A,MEDIDAS!B:B,"0",0)*5</f>
        <v>2.5</v>
      </c>
      <c r="L993" s="1">
        <f>SUM(K993,(_xlfn.XLOOKUP(A993,MEDIDAS!A:A,MEDIDAS!B:B,"0",0)*5))</f>
        <v>5</v>
      </c>
      <c r="M993" s="1" t="str">
        <f>IF(F993&gt;=SUM(L993,_xlfn.XLOOKUP(A993,'ESTOQUE SETEMBRO'!A:A,'ESTOQUE SETEMBRO'!F:F,,0))/2*1.2,"OVER",IF(F993&lt;=SUM(L993,_xlfn.XLOOKUP(A993,'ESTOQUE SETEMBRO'!A:A,'ESTOQUE SETEMBRO'!F:F,,0))/2*1.1,"IDEAL","OUT"))</f>
        <v>OVER</v>
      </c>
      <c r="N993" t="str">
        <f>IF('ESTOQUE SETEMBRO'!$E993&gt;=0,"setembro","sem abastecimento")</f>
        <v>setembro</v>
      </c>
      <c r="O993" s="15">
        <v>45536</v>
      </c>
    </row>
    <row r="994" spans="1:15">
      <c r="A994" s="5" t="s">
        <v>987</v>
      </c>
      <c r="B994" s="6" t="s">
        <v>1237</v>
      </c>
      <c r="C994" s="1">
        <f t="shared" si="30"/>
        <v>21.63</v>
      </c>
      <c r="D994" s="1">
        <v>51.7</v>
      </c>
      <c r="E994" s="1">
        <f>IF(Tabela1[[#This Row],[ESTOQUE_INICIAL]]&gt;=150,Tabela1[[#This Row],[ESTOQUE_INICIAL]]*0,IF(Tabela1[[#This Row],[ESTOQUE_INICIAL]]=0,SUM(Tabela1[[#This Row],[ESTOQUE_INICIAL]],150),Tabela1[[#This Row],[ESTOQUE_INICIAL]]*5))</f>
        <v>258.5</v>
      </c>
      <c r="F994" s="1">
        <f t="shared" si="31"/>
        <v>310.2</v>
      </c>
      <c r="G994" s="1">
        <v>11</v>
      </c>
      <c r="H994">
        <v>10</v>
      </c>
      <c r="I994" t="s">
        <v>1134</v>
      </c>
      <c r="J994" s="1">
        <f>Tabela1[[#This Row],[ESTOQUE_INICIAL]]*Tabela1[[#This Row],[CUSTO_UNITARIO_M-1]]+Tabela1[[#This Row],[ABASTECIMENTO]]*Tabela1[[#This Row],[CUSTO_UNITARIO_M0]]</f>
        <v>3153.7</v>
      </c>
      <c r="K994" s="1">
        <f>_xlfn.XLOOKUP(A994,MEDIDAS!A:A,MEDIDAS!B:B,"0",0)*5</f>
        <v>7.833333333333333</v>
      </c>
      <c r="L994" s="1">
        <f>SUM(K994,(_xlfn.XLOOKUP(A994,MEDIDAS!A:A,MEDIDAS!B:B,"0",0)*5))</f>
        <v>15.666666666666666</v>
      </c>
      <c r="M994" s="1" t="str">
        <f>IF(F994&gt;=SUM(L994,_xlfn.XLOOKUP(A994,'ESTOQUE SETEMBRO'!A:A,'ESTOQUE SETEMBRO'!F:F,,0))/2*1.2,"OVER",IF(F994&lt;=SUM(L994,_xlfn.XLOOKUP(A994,'ESTOQUE SETEMBRO'!A:A,'ESTOQUE SETEMBRO'!F:F,,0))/2*1.1,"IDEAL","OUT"))</f>
        <v>OVER</v>
      </c>
      <c r="N994" t="str">
        <f>IF('ESTOQUE SETEMBRO'!$E994&gt;=0,"setembro","sem abastecimento")</f>
        <v>setembro</v>
      </c>
      <c r="O994" s="15">
        <v>45536</v>
      </c>
    </row>
    <row r="995" spans="1:15">
      <c r="A995" s="5" t="s">
        <v>989</v>
      </c>
      <c r="B995" s="6" t="s">
        <v>1237</v>
      </c>
      <c r="C995" s="1">
        <f t="shared" si="30"/>
        <v>21.63</v>
      </c>
      <c r="D995" s="1">
        <v>19.8</v>
      </c>
      <c r="E995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995" s="1">
        <f t="shared" si="31"/>
        <v>118.8</v>
      </c>
      <c r="G995" s="1">
        <v>11</v>
      </c>
      <c r="H995">
        <v>10</v>
      </c>
      <c r="I995" t="s">
        <v>1134</v>
      </c>
      <c r="J995" s="1">
        <f>Tabela1[[#This Row],[ESTOQUE_INICIAL]]*Tabela1[[#This Row],[CUSTO_UNITARIO_M-1]]+Tabela1[[#This Row],[ABASTECIMENTO]]*Tabela1[[#This Row],[CUSTO_UNITARIO_M0]]</f>
        <v>1207.8</v>
      </c>
      <c r="K995" s="1">
        <f>_xlfn.XLOOKUP(A995,MEDIDAS!A:A,MEDIDAS!B:B,"0",0)*5</f>
        <v>3</v>
      </c>
      <c r="L995" s="1">
        <f>SUM(K995,(_xlfn.XLOOKUP(A995,MEDIDAS!A:A,MEDIDAS!B:B,"0",0)*5))</f>
        <v>6</v>
      </c>
      <c r="M995" s="1" t="str">
        <f>IF(F995&gt;=SUM(L995,_xlfn.XLOOKUP(A995,'ESTOQUE SETEMBRO'!A:A,'ESTOQUE SETEMBRO'!F:F,,0))/2*1.2,"OVER",IF(F995&lt;=SUM(L995,_xlfn.XLOOKUP(A995,'ESTOQUE SETEMBRO'!A:A,'ESTOQUE SETEMBRO'!F:F,,0))/2*1.1,"IDEAL","OUT"))</f>
        <v>OVER</v>
      </c>
      <c r="N995" t="str">
        <f>IF('ESTOQUE SETEMBRO'!$E995&gt;=0,"setembro","sem abastecimento")</f>
        <v>setembro</v>
      </c>
      <c r="O995" s="15">
        <v>45536</v>
      </c>
    </row>
    <row r="996" spans="1:15">
      <c r="A996" s="5" t="s">
        <v>990</v>
      </c>
      <c r="B996" s="6" t="s">
        <v>1237</v>
      </c>
      <c r="C996" s="1">
        <f t="shared" si="30"/>
        <v>21.63</v>
      </c>
      <c r="D996" s="1">
        <v>19.8</v>
      </c>
      <c r="E996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996" s="1">
        <f t="shared" si="31"/>
        <v>118.8</v>
      </c>
      <c r="G996" s="1">
        <v>11</v>
      </c>
      <c r="H996">
        <v>10</v>
      </c>
      <c r="I996" t="s">
        <v>1134</v>
      </c>
      <c r="J996" s="1">
        <f>Tabela1[[#This Row],[ESTOQUE_INICIAL]]*Tabela1[[#This Row],[CUSTO_UNITARIO_M-1]]+Tabela1[[#This Row],[ABASTECIMENTO]]*Tabela1[[#This Row],[CUSTO_UNITARIO_M0]]</f>
        <v>1207.8</v>
      </c>
      <c r="K996" s="1">
        <f>_xlfn.XLOOKUP(A996,MEDIDAS!A:A,MEDIDAS!B:B,"0",0)*5</f>
        <v>3</v>
      </c>
      <c r="L996" s="1">
        <f>SUM(K996,(_xlfn.XLOOKUP(A996,MEDIDAS!A:A,MEDIDAS!B:B,"0",0)*5))</f>
        <v>6</v>
      </c>
      <c r="M996" s="1" t="str">
        <f>IF(F996&gt;=SUM(L996,_xlfn.XLOOKUP(A996,'ESTOQUE SETEMBRO'!A:A,'ESTOQUE SETEMBRO'!F:F,,0))/2*1.2,"OVER",IF(F996&lt;=SUM(L996,_xlfn.XLOOKUP(A996,'ESTOQUE SETEMBRO'!A:A,'ESTOQUE SETEMBRO'!F:F,,0))/2*1.1,"IDEAL","OUT"))</f>
        <v>OVER</v>
      </c>
      <c r="N996" t="str">
        <f>IF('ESTOQUE SETEMBRO'!$E996&gt;=0,"setembro","sem abastecimento")</f>
        <v>setembro</v>
      </c>
      <c r="O996" s="15">
        <v>45536</v>
      </c>
    </row>
    <row r="997" spans="1:15">
      <c r="A997" s="5" t="s">
        <v>991</v>
      </c>
      <c r="B997" s="6" t="s">
        <v>1237</v>
      </c>
      <c r="C997" s="1">
        <f t="shared" si="30"/>
        <v>21.63</v>
      </c>
      <c r="D997" s="1">
        <v>28.6</v>
      </c>
      <c r="E997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997" s="1">
        <f t="shared" si="31"/>
        <v>171.6</v>
      </c>
      <c r="G997" s="1">
        <v>11</v>
      </c>
      <c r="H997">
        <v>10</v>
      </c>
      <c r="I997" t="s">
        <v>1134</v>
      </c>
      <c r="J997" s="1">
        <f>Tabela1[[#This Row],[ESTOQUE_INICIAL]]*Tabela1[[#This Row],[CUSTO_UNITARIO_M-1]]+Tabela1[[#This Row],[ABASTECIMENTO]]*Tabela1[[#This Row],[CUSTO_UNITARIO_M0]]</f>
        <v>1744.6</v>
      </c>
      <c r="K997" s="1">
        <f>_xlfn.XLOOKUP(A997,MEDIDAS!A:A,MEDIDAS!B:B,"0",0)*5</f>
        <v>4.3333333333333339</v>
      </c>
      <c r="L997" s="1">
        <f>SUM(K997,(_xlfn.XLOOKUP(A997,MEDIDAS!A:A,MEDIDAS!B:B,"0",0)*5))</f>
        <v>8.6666666666666679</v>
      </c>
      <c r="M997" s="1" t="str">
        <f>IF(F997&gt;=SUM(L997,_xlfn.XLOOKUP(A997,'ESTOQUE SETEMBRO'!A:A,'ESTOQUE SETEMBRO'!F:F,,0))/2*1.2,"OVER",IF(F997&lt;=SUM(L997,_xlfn.XLOOKUP(A997,'ESTOQUE SETEMBRO'!A:A,'ESTOQUE SETEMBRO'!F:F,,0))/2*1.1,"IDEAL","OUT"))</f>
        <v>OVER</v>
      </c>
      <c r="N997" t="str">
        <f>IF('ESTOQUE SETEMBRO'!$E997&gt;=0,"setembro","sem abastecimento")</f>
        <v>setembro</v>
      </c>
      <c r="O997" s="15">
        <v>45536</v>
      </c>
    </row>
    <row r="998" spans="1:15">
      <c r="A998" s="5" t="s">
        <v>992</v>
      </c>
      <c r="B998" s="6" t="s">
        <v>1237</v>
      </c>
      <c r="C998" s="1">
        <f t="shared" si="30"/>
        <v>21.63</v>
      </c>
      <c r="D998" s="1">
        <v>22</v>
      </c>
      <c r="E998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998" s="1">
        <f t="shared" si="31"/>
        <v>132</v>
      </c>
      <c r="G998" s="1">
        <v>11</v>
      </c>
      <c r="H998">
        <v>10</v>
      </c>
      <c r="I998" t="s">
        <v>1134</v>
      </c>
      <c r="J998" s="1">
        <f>Tabela1[[#This Row],[ESTOQUE_INICIAL]]*Tabela1[[#This Row],[CUSTO_UNITARIO_M-1]]+Tabela1[[#This Row],[ABASTECIMENTO]]*Tabela1[[#This Row],[CUSTO_UNITARIO_M0]]</f>
        <v>1342</v>
      </c>
      <c r="K998" s="1">
        <f>_xlfn.XLOOKUP(A998,MEDIDAS!A:A,MEDIDAS!B:B,"0",0)*5</f>
        <v>3.333333333333333</v>
      </c>
      <c r="L998" s="1">
        <f>SUM(K998,(_xlfn.XLOOKUP(A998,MEDIDAS!A:A,MEDIDAS!B:B,"0",0)*5))</f>
        <v>6.6666666666666661</v>
      </c>
      <c r="M998" s="1" t="str">
        <f>IF(F998&gt;=SUM(L998,_xlfn.XLOOKUP(A998,'ESTOQUE SETEMBRO'!A:A,'ESTOQUE SETEMBRO'!F:F,,0))/2*1.2,"OVER",IF(F998&lt;=SUM(L998,_xlfn.XLOOKUP(A998,'ESTOQUE SETEMBRO'!A:A,'ESTOQUE SETEMBRO'!F:F,,0))/2*1.1,"IDEAL","OUT"))</f>
        <v>OVER</v>
      </c>
      <c r="N998" t="str">
        <f>IF('ESTOQUE SETEMBRO'!$E998&gt;=0,"setembro","sem abastecimento")</f>
        <v>setembro</v>
      </c>
      <c r="O998" s="15">
        <v>45536</v>
      </c>
    </row>
    <row r="999" spans="1:15">
      <c r="A999" s="5" t="s">
        <v>1097</v>
      </c>
      <c r="B999" s="6" t="s">
        <v>1237</v>
      </c>
      <c r="C999" s="1">
        <f t="shared" si="30"/>
        <v>21.63</v>
      </c>
      <c r="D999" s="1">
        <v>0</v>
      </c>
      <c r="E999" s="1">
        <f>IF(Tabela1[[#This Row],[ESTOQUE_INICIAL]]&gt;=150,Tabela1[[#This Row],[ESTOQUE_INICIAL]]*0,IF(Tabela1[[#This Row],[ESTOQUE_INICIAL]]=0,SUM(Tabela1[[#This Row],[ESTOQUE_INICIAL]],150),Tabela1[[#This Row],[ESTOQUE_INICIAL]]*5))</f>
        <v>150</v>
      </c>
      <c r="F999" s="1">
        <f t="shared" si="31"/>
        <v>150</v>
      </c>
      <c r="G999" s="1">
        <v>11</v>
      </c>
      <c r="H999">
        <v>10</v>
      </c>
      <c r="I999" t="s">
        <v>1134</v>
      </c>
      <c r="J999" s="1">
        <f>Tabela1[[#This Row],[ESTOQUE_INICIAL]]*Tabela1[[#This Row],[CUSTO_UNITARIO_M-1]]+Tabela1[[#This Row],[ABASTECIMENTO]]*Tabela1[[#This Row],[CUSTO_UNITARIO_M0]]</f>
        <v>1500</v>
      </c>
      <c r="K999" s="1">
        <f>_xlfn.XLOOKUP(A999,MEDIDAS!A:A,MEDIDAS!B:B,"0",0)*5</f>
        <v>0</v>
      </c>
      <c r="L999" s="1">
        <f>SUM(K999,(_xlfn.XLOOKUP(A999,MEDIDAS!A:A,MEDIDAS!B:B,"0",0)*5))</f>
        <v>0</v>
      </c>
      <c r="M999" s="1" t="str">
        <f>IF(F999&gt;=SUM(L999,_xlfn.XLOOKUP(A999,'ESTOQUE SETEMBRO'!A:A,'ESTOQUE SETEMBRO'!F:F,,0))/2*1.2,"OVER",IF(F999&lt;=SUM(L999,_xlfn.XLOOKUP(A999,'ESTOQUE SETEMBRO'!A:A,'ESTOQUE SETEMBRO'!F:F,,0))/2*1.1,"IDEAL","OUT"))</f>
        <v>OVER</v>
      </c>
      <c r="N999" t="str">
        <f>IF('ESTOQUE SETEMBRO'!$E999&gt;=0,"setembro","sem abastecimento")</f>
        <v>setembro</v>
      </c>
      <c r="O999" s="15">
        <v>45536</v>
      </c>
    </row>
    <row r="1000" spans="1:15">
      <c r="A1000" s="5" t="s">
        <v>993</v>
      </c>
      <c r="B1000" s="6" t="s">
        <v>1237</v>
      </c>
      <c r="C1000" s="1">
        <f t="shared" si="30"/>
        <v>21.63</v>
      </c>
      <c r="D1000" s="1">
        <v>33</v>
      </c>
      <c r="E1000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1000" s="1">
        <f t="shared" si="31"/>
        <v>198</v>
      </c>
      <c r="G1000" s="1">
        <v>11</v>
      </c>
      <c r="H1000">
        <v>10</v>
      </c>
      <c r="I1000" t="s">
        <v>1134</v>
      </c>
      <c r="J1000" s="1">
        <f>Tabela1[[#This Row],[ESTOQUE_INICIAL]]*Tabela1[[#This Row],[CUSTO_UNITARIO_M-1]]+Tabela1[[#This Row],[ABASTECIMENTO]]*Tabela1[[#This Row],[CUSTO_UNITARIO_M0]]</f>
        <v>2013</v>
      </c>
      <c r="K1000" s="1">
        <f>_xlfn.XLOOKUP(A1000,MEDIDAS!A:A,MEDIDAS!B:B,"0",0)*5</f>
        <v>5</v>
      </c>
      <c r="L1000" s="1">
        <f>SUM(K1000,(_xlfn.XLOOKUP(A1000,MEDIDAS!A:A,MEDIDAS!B:B,"0",0)*5))</f>
        <v>10</v>
      </c>
      <c r="M1000" s="1" t="str">
        <f>IF(F1000&gt;=SUM(L1000,_xlfn.XLOOKUP(A1000,'ESTOQUE SETEMBRO'!A:A,'ESTOQUE SETEMBRO'!F:F,,0))/2*1.2,"OVER",IF(F1000&lt;=SUM(L1000,_xlfn.XLOOKUP(A1000,'ESTOQUE SETEMBRO'!A:A,'ESTOQUE SETEMBRO'!F:F,,0))/2*1.1,"IDEAL","OUT"))</f>
        <v>OVER</v>
      </c>
      <c r="N1000" t="str">
        <f>IF('ESTOQUE SETEMBRO'!$E1000&gt;=0,"setembro","sem abastecimento")</f>
        <v>setembro</v>
      </c>
      <c r="O1000" s="15">
        <v>45536</v>
      </c>
    </row>
    <row r="1001" spans="1:15">
      <c r="A1001" s="5" t="s">
        <v>994</v>
      </c>
      <c r="B1001" s="6" t="s">
        <v>1237</v>
      </c>
      <c r="C1001" s="1">
        <f t="shared" si="30"/>
        <v>21.63</v>
      </c>
      <c r="D1001" s="1">
        <v>13.200000000000001</v>
      </c>
      <c r="E1001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1001" s="1">
        <f t="shared" si="31"/>
        <v>79.2</v>
      </c>
      <c r="G1001" s="1">
        <v>11</v>
      </c>
      <c r="H1001">
        <v>10</v>
      </c>
      <c r="I1001" t="s">
        <v>1134</v>
      </c>
      <c r="J1001" s="1">
        <f>Tabela1[[#This Row],[ESTOQUE_INICIAL]]*Tabela1[[#This Row],[CUSTO_UNITARIO_M-1]]+Tabela1[[#This Row],[ABASTECIMENTO]]*Tabela1[[#This Row],[CUSTO_UNITARIO_M0]]</f>
        <v>805.2</v>
      </c>
      <c r="K1001" s="1">
        <f>_xlfn.XLOOKUP(A1001,MEDIDAS!A:A,MEDIDAS!B:B,"0",0)*5</f>
        <v>2</v>
      </c>
      <c r="L1001" s="1">
        <f>SUM(K1001,(_xlfn.XLOOKUP(A1001,MEDIDAS!A:A,MEDIDAS!B:B,"0",0)*5))</f>
        <v>4</v>
      </c>
      <c r="M1001" s="1" t="str">
        <f>IF(F1001&gt;=SUM(L1001,_xlfn.XLOOKUP(A1001,'ESTOQUE SETEMBRO'!A:A,'ESTOQUE SETEMBRO'!F:F,,0))/2*1.2,"OVER",IF(F1001&lt;=SUM(L1001,_xlfn.XLOOKUP(A1001,'ESTOQUE SETEMBRO'!A:A,'ESTOQUE SETEMBRO'!F:F,,0))/2*1.1,"IDEAL","OUT"))</f>
        <v>OVER</v>
      </c>
      <c r="N1001" t="str">
        <f>IF('ESTOQUE SETEMBRO'!$E1001&gt;=0,"setembro","sem abastecimento")</f>
        <v>setembro</v>
      </c>
      <c r="O1001" s="15">
        <v>45536</v>
      </c>
    </row>
    <row r="1002" spans="1:15">
      <c r="A1002" s="5" t="s">
        <v>995</v>
      </c>
      <c r="B1002" s="6" t="s">
        <v>1237</v>
      </c>
      <c r="C1002" s="1">
        <f t="shared" si="30"/>
        <v>21.63</v>
      </c>
      <c r="D1002" s="1">
        <v>13.200000000000001</v>
      </c>
      <c r="E1002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1002" s="1">
        <f t="shared" si="31"/>
        <v>79.2</v>
      </c>
      <c r="G1002" s="1">
        <v>11</v>
      </c>
      <c r="H1002">
        <v>10</v>
      </c>
      <c r="I1002" t="s">
        <v>1134</v>
      </c>
      <c r="J1002" s="1">
        <f>Tabela1[[#This Row],[ESTOQUE_INICIAL]]*Tabela1[[#This Row],[CUSTO_UNITARIO_M-1]]+Tabela1[[#This Row],[ABASTECIMENTO]]*Tabela1[[#This Row],[CUSTO_UNITARIO_M0]]</f>
        <v>805.2</v>
      </c>
      <c r="K1002" s="1">
        <f>_xlfn.XLOOKUP(A1002,MEDIDAS!A:A,MEDIDAS!B:B,"0",0)*5</f>
        <v>2</v>
      </c>
      <c r="L1002" s="1">
        <f>SUM(K1002,(_xlfn.XLOOKUP(A1002,MEDIDAS!A:A,MEDIDAS!B:B,"0",0)*5))</f>
        <v>4</v>
      </c>
      <c r="M1002" s="1" t="str">
        <f>IF(F1002&gt;=SUM(L1002,_xlfn.XLOOKUP(A1002,'ESTOQUE SETEMBRO'!A:A,'ESTOQUE SETEMBRO'!F:F,,0))/2*1.2,"OVER",IF(F1002&lt;=SUM(L1002,_xlfn.XLOOKUP(A1002,'ESTOQUE SETEMBRO'!A:A,'ESTOQUE SETEMBRO'!F:F,,0))/2*1.1,"IDEAL","OUT"))</f>
        <v>OVER</v>
      </c>
      <c r="N1002" t="str">
        <f>IF('ESTOQUE SETEMBRO'!$E1002&gt;=0,"setembro","sem abastecimento")</f>
        <v>setembro</v>
      </c>
      <c r="O1002" s="15">
        <v>45536</v>
      </c>
    </row>
    <row r="1003" spans="1:15">
      <c r="A1003" s="5" t="s">
        <v>996</v>
      </c>
      <c r="B1003" s="6" t="s">
        <v>1237</v>
      </c>
      <c r="C1003" s="1">
        <f t="shared" si="30"/>
        <v>21.63</v>
      </c>
      <c r="D1003" s="1">
        <v>26.400000000000002</v>
      </c>
      <c r="E1003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1003" s="1">
        <f t="shared" si="31"/>
        <v>158.4</v>
      </c>
      <c r="G1003" s="1">
        <v>11</v>
      </c>
      <c r="H1003">
        <v>10</v>
      </c>
      <c r="I1003" t="s">
        <v>1134</v>
      </c>
      <c r="J1003" s="1">
        <f>Tabela1[[#This Row],[ESTOQUE_INICIAL]]*Tabela1[[#This Row],[CUSTO_UNITARIO_M-1]]+Tabela1[[#This Row],[ABASTECIMENTO]]*Tabela1[[#This Row],[CUSTO_UNITARIO_M0]]</f>
        <v>1610.4</v>
      </c>
      <c r="K1003" s="1">
        <f>_xlfn.XLOOKUP(A1003,MEDIDAS!A:A,MEDIDAS!B:B,"0",0)*5</f>
        <v>4</v>
      </c>
      <c r="L1003" s="1">
        <f>SUM(K1003,(_xlfn.XLOOKUP(A1003,MEDIDAS!A:A,MEDIDAS!B:B,"0",0)*5))</f>
        <v>8</v>
      </c>
      <c r="M1003" s="1" t="str">
        <f>IF(F1003&gt;=SUM(L1003,_xlfn.XLOOKUP(A1003,'ESTOQUE SETEMBRO'!A:A,'ESTOQUE SETEMBRO'!F:F,,0))/2*1.2,"OVER",IF(F1003&lt;=SUM(L1003,_xlfn.XLOOKUP(A1003,'ESTOQUE SETEMBRO'!A:A,'ESTOQUE SETEMBRO'!F:F,,0))/2*1.1,"IDEAL","OUT"))</f>
        <v>OVER</v>
      </c>
      <c r="N1003" t="str">
        <f>IF('ESTOQUE SETEMBRO'!$E1003&gt;=0,"setembro","sem abastecimento")</f>
        <v>setembro</v>
      </c>
      <c r="O1003" s="15">
        <v>45536</v>
      </c>
    </row>
    <row r="1004" spans="1:15">
      <c r="A1004" s="5" t="s">
        <v>997</v>
      </c>
      <c r="B1004" s="6" t="s">
        <v>1209</v>
      </c>
      <c r="C1004" s="1">
        <f t="shared" si="30"/>
        <v>21.63</v>
      </c>
      <c r="D1004" s="1">
        <v>9.9</v>
      </c>
      <c r="E1004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1004" s="1">
        <f t="shared" si="31"/>
        <v>59.4</v>
      </c>
      <c r="G1004" s="1">
        <v>11</v>
      </c>
      <c r="H1004">
        <v>10</v>
      </c>
      <c r="I1004" t="s">
        <v>1134</v>
      </c>
      <c r="J1004" s="1">
        <f>Tabela1[[#This Row],[ESTOQUE_INICIAL]]*Tabela1[[#This Row],[CUSTO_UNITARIO_M-1]]+Tabela1[[#This Row],[ABASTECIMENTO]]*Tabela1[[#This Row],[CUSTO_UNITARIO_M0]]</f>
        <v>603.9</v>
      </c>
      <c r="K1004" s="1">
        <f>_xlfn.XLOOKUP(A1004,MEDIDAS!A:A,MEDIDAS!B:B,"0",0)*5</f>
        <v>1.5</v>
      </c>
      <c r="L1004" s="1">
        <f>SUM(K1004,(_xlfn.XLOOKUP(A1004,MEDIDAS!A:A,MEDIDAS!B:B,"0",0)*5))</f>
        <v>3</v>
      </c>
      <c r="M1004" s="1" t="str">
        <f>IF(F1004&gt;=SUM(L1004,_xlfn.XLOOKUP(A1004,'ESTOQUE SETEMBRO'!A:A,'ESTOQUE SETEMBRO'!F:F,,0))/2*1.2,"OVER",IF(F1004&lt;=SUM(L1004,_xlfn.XLOOKUP(A1004,'ESTOQUE SETEMBRO'!A:A,'ESTOQUE SETEMBRO'!F:F,,0))/2*1.1,"IDEAL","OUT"))</f>
        <v>OVER</v>
      </c>
      <c r="N1004" t="str">
        <f>IF('ESTOQUE SETEMBRO'!$E1004&gt;=0,"setembro","sem abastecimento")</f>
        <v>setembro</v>
      </c>
      <c r="O1004" s="15">
        <v>45536</v>
      </c>
    </row>
    <row r="1005" spans="1:15">
      <c r="A1005" s="5" t="s">
        <v>998</v>
      </c>
      <c r="B1005" s="6" t="s">
        <v>1141</v>
      </c>
      <c r="C1005" s="1">
        <f t="shared" si="30"/>
        <v>21.63</v>
      </c>
      <c r="D1005" s="1">
        <v>16.5</v>
      </c>
      <c r="E1005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1005" s="1">
        <f t="shared" si="31"/>
        <v>99</v>
      </c>
      <c r="G1005" s="1">
        <v>8.8000000000000007</v>
      </c>
      <c r="H1005">
        <v>8</v>
      </c>
      <c r="I1005" t="s">
        <v>1142</v>
      </c>
      <c r="J1005" s="1">
        <f>Tabela1[[#This Row],[ESTOQUE_INICIAL]]*Tabela1[[#This Row],[CUSTO_UNITARIO_M-1]]+Tabela1[[#This Row],[ABASTECIMENTO]]*Tabela1[[#This Row],[CUSTO_UNITARIO_M0]]</f>
        <v>805.2</v>
      </c>
      <c r="K1005" s="1">
        <f>_xlfn.XLOOKUP(A1005,MEDIDAS!A:A,MEDIDAS!B:B,"0",0)*5</f>
        <v>2.5</v>
      </c>
      <c r="L1005" s="1">
        <f>SUM(K1005,(_xlfn.XLOOKUP(A1005,MEDIDAS!A:A,MEDIDAS!B:B,"0",0)*5))</f>
        <v>5</v>
      </c>
      <c r="M1005" s="1" t="str">
        <f>IF(F1005&gt;=SUM(L1005,_xlfn.XLOOKUP(A1005,'ESTOQUE SETEMBRO'!A:A,'ESTOQUE SETEMBRO'!F:F,,0))/2*1.2,"OVER",IF(F1005&lt;=SUM(L1005,_xlfn.XLOOKUP(A1005,'ESTOQUE SETEMBRO'!A:A,'ESTOQUE SETEMBRO'!F:F,,0))/2*1.1,"IDEAL","OUT"))</f>
        <v>OVER</v>
      </c>
      <c r="N1005" t="str">
        <f>IF('ESTOQUE SETEMBRO'!$E1005&gt;=0,"setembro","sem abastecimento")</f>
        <v>setembro</v>
      </c>
      <c r="O1005" s="15">
        <v>45536</v>
      </c>
    </row>
    <row r="1006" spans="1:15">
      <c r="A1006" s="5" t="s">
        <v>1000</v>
      </c>
      <c r="B1006" s="6" t="s">
        <v>1223</v>
      </c>
      <c r="C1006" s="1">
        <f t="shared" si="30"/>
        <v>21.63</v>
      </c>
      <c r="D1006" s="1">
        <v>15.400000000000002</v>
      </c>
      <c r="E1006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1006" s="1">
        <f t="shared" si="31"/>
        <v>92.40000000000002</v>
      </c>
      <c r="G1006" s="1">
        <v>13.200000000000001</v>
      </c>
      <c r="H1006">
        <v>12</v>
      </c>
      <c r="I1006" t="s">
        <v>1136</v>
      </c>
      <c r="J1006" s="1">
        <f>Tabela1[[#This Row],[ESTOQUE_INICIAL]]*Tabela1[[#This Row],[CUSTO_UNITARIO_M-1]]+Tabela1[[#This Row],[ABASTECIMENTO]]*Tabela1[[#This Row],[CUSTO_UNITARIO_M0]]</f>
        <v>1127.2800000000002</v>
      </c>
      <c r="K1006" s="1">
        <f>_xlfn.XLOOKUP(A1006,MEDIDAS!A:A,MEDIDAS!B:B,"0",0)*5</f>
        <v>2.3333333333333335</v>
      </c>
      <c r="L1006" s="1">
        <f>SUM(K1006,(_xlfn.XLOOKUP(A1006,MEDIDAS!A:A,MEDIDAS!B:B,"0",0)*5))</f>
        <v>4.666666666666667</v>
      </c>
      <c r="M1006" s="1" t="str">
        <f>IF(F1006&gt;=SUM(L1006,_xlfn.XLOOKUP(A1006,'ESTOQUE SETEMBRO'!A:A,'ESTOQUE SETEMBRO'!F:F,,0))/2*1.2,"OVER",IF(F1006&lt;=SUM(L1006,_xlfn.XLOOKUP(A1006,'ESTOQUE SETEMBRO'!A:A,'ESTOQUE SETEMBRO'!F:F,,0))/2*1.1,"IDEAL","OUT"))</f>
        <v>OVER</v>
      </c>
      <c r="N1006" t="str">
        <f>IF('ESTOQUE SETEMBRO'!$E1006&gt;=0,"setembro","sem abastecimento")</f>
        <v>setembro</v>
      </c>
      <c r="O1006" s="15">
        <v>45536</v>
      </c>
    </row>
    <row r="1007" spans="1:15">
      <c r="A1007" s="5" t="s">
        <v>1001</v>
      </c>
      <c r="B1007" s="6" t="s">
        <v>1204</v>
      </c>
      <c r="C1007" s="1">
        <f t="shared" si="30"/>
        <v>21.63</v>
      </c>
      <c r="D1007" s="1">
        <v>11</v>
      </c>
      <c r="E1007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1007" s="1">
        <f t="shared" si="31"/>
        <v>66</v>
      </c>
      <c r="G1007" s="1">
        <v>4.4000000000000004</v>
      </c>
      <c r="H1007">
        <v>4</v>
      </c>
      <c r="I1007" t="s">
        <v>1160</v>
      </c>
      <c r="J1007" s="1">
        <f>Tabela1[[#This Row],[ESTOQUE_INICIAL]]*Tabela1[[#This Row],[CUSTO_UNITARIO_M-1]]+Tabela1[[#This Row],[ABASTECIMENTO]]*Tabela1[[#This Row],[CUSTO_UNITARIO_M0]]</f>
        <v>268.39999999999998</v>
      </c>
      <c r="K1007" s="1">
        <f>_xlfn.XLOOKUP(A1007,MEDIDAS!A:A,MEDIDAS!B:B,"0",0)*5</f>
        <v>1.6666666666666665</v>
      </c>
      <c r="L1007" s="1">
        <f>SUM(K1007,(_xlfn.XLOOKUP(A1007,MEDIDAS!A:A,MEDIDAS!B:B,"0",0)*5))</f>
        <v>3.333333333333333</v>
      </c>
      <c r="M1007" s="1" t="str">
        <f>IF(F1007&gt;=SUM(L1007,_xlfn.XLOOKUP(A1007,'ESTOQUE SETEMBRO'!A:A,'ESTOQUE SETEMBRO'!F:F,,0))/2*1.2,"OVER",IF(F1007&lt;=SUM(L1007,_xlfn.XLOOKUP(A1007,'ESTOQUE SETEMBRO'!A:A,'ESTOQUE SETEMBRO'!F:F,,0))/2*1.1,"IDEAL","OUT"))</f>
        <v>OVER</v>
      </c>
      <c r="N1007" t="str">
        <f>IF('ESTOQUE SETEMBRO'!$E1007&gt;=0,"setembro","sem abastecimento")</f>
        <v>setembro</v>
      </c>
      <c r="O1007" s="15">
        <v>45536</v>
      </c>
    </row>
    <row r="1008" spans="1:15">
      <c r="A1008" s="5" t="s">
        <v>1002</v>
      </c>
      <c r="B1008" s="6" t="s">
        <v>1220</v>
      </c>
      <c r="C1008" s="1">
        <f t="shared" si="30"/>
        <v>21.63</v>
      </c>
      <c r="D1008" s="1">
        <v>47.300000000000004</v>
      </c>
      <c r="E1008" s="1">
        <f>IF(Tabela1[[#This Row],[ESTOQUE_INICIAL]]&gt;=150,Tabela1[[#This Row],[ESTOQUE_INICIAL]]*0,IF(Tabela1[[#This Row],[ESTOQUE_INICIAL]]=0,SUM(Tabela1[[#This Row],[ESTOQUE_INICIAL]],150),Tabela1[[#This Row],[ESTOQUE_INICIAL]]*5))</f>
        <v>236.50000000000003</v>
      </c>
      <c r="F1008" s="1">
        <f t="shared" si="31"/>
        <v>283.8</v>
      </c>
      <c r="G1008" s="1">
        <v>4.4000000000000004</v>
      </c>
      <c r="H1008">
        <v>4</v>
      </c>
      <c r="I1008" t="s">
        <v>1160</v>
      </c>
      <c r="J1008" s="1">
        <f>Tabela1[[#This Row],[ESTOQUE_INICIAL]]*Tabela1[[#This Row],[CUSTO_UNITARIO_M-1]]+Tabela1[[#This Row],[ABASTECIMENTO]]*Tabela1[[#This Row],[CUSTO_UNITARIO_M0]]</f>
        <v>1154.1200000000001</v>
      </c>
      <c r="K1008" s="1">
        <f>_xlfn.XLOOKUP(A1008,MEDIDAS!A:A,MEDIDAS!B:B,"0",0)*5</f>
        <v>7.166666666666667</v>
      </c>
      <c r="L1008" s="1">
        <f>SUM(K1008,(_xlfn.XLOOKUP(A1008,MEDIDAS!A:A,MEDIDAS!B:B,"0",0)*5))</f>
        <v>14.333333333333334</v>
      </c>
      <c r="M1008" s="1" t="str">
        <f>IF(F1008&gt;=SUM(L1008,_xlfn.XLOOKUP(A1008,'ESTOQUE SETEMBRO'!A:A,'ESTOQUE SETEMBRO'!F:F,,0))/2*1.2,"OVER",IF(F1008&lt;=SUM(L1008,_xlfn.XLOOKUP(A1008,'ESTOQUE SETEMBRO'!A:A,'ESTOQUE SETEMBRO'!F:F,,0))/2*1.1,"IDEAL","OUT"))</f>
        <v>OVER</v>
      </c>
      <c r="N1008" t="str">
        <f>IF('ESTOQUE SETEMBRO'!$E1008&gt;=0,"setembro","sem abastecimento")</f>
        <v>setembro</v>
      </c>
      <c r="O1008" s="15">
        <v>45536</v>
      </c>
    </row>
    <row r="1009" spans="1:15">
      <c r="A1009" s="5" t="s">
        <v>1003</v>
      </c>
      <c r="B1009" s="6" t="s">
        <v>1184</v>
      </c>
      <c r="C1009" s="1">
        <f t="shared" si="30"/>
        <v>21.63</v>
      </c>
      <c r="D1009" s="1">
        <v>41.800000000000004</v>
      </c>
      <c r="E1009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1009" s="1">
        <f t="shared" si="31"/>
        <v>250.80000000000004</v>
      </c>
      <c r="G1009" s="1">
        <v>8.8000000000000007</v>
      </c>
      <c r="H1009">
        <v>8</v>
      </c>
      <c r="I1009" t="s">
        <v>1142</v>
      </c>
      <c r="J1009" s="1">
        <f>Tabela1[[#This Row],[ESTOQUE_INICIAL]]*Tabela1[[#This Row],[CUSTO_UNITARIO_M-1]]+Tabela1[[#This Row],[ABASTECIMENTO]]*Tabela1[[#This Row],[CUSTO_UNITARIO_M0]]</f>
        <v>2039.8400000000004</v>
      </c>
      <c r="K1009" s="1">
        <f>_xlfn.XLOOKUP(A1009,MEDIDAS!A:A,MEDIDAS!B:B,"0",0)*5</f>
        <v>6.333333333333333</v>
      </c>
      <c r="L1009" s="1">
        <f>SUM(K1009,(_xlfn.XLOOKUP(A1009,MEDIDAS!A:A,MEDIDAS!B:B,"0",0)*5))</f>
        <v>12.666666666666666</v>
      </c>
      <c r="M1009" s="1" t="str">
        <f>IF(F1009&gt;=SUM(L1009,_xlfn.XLOOKUP(A1009,'ESTOQUE SETEMBRO'!A:A,'ESTOQUE SETEMBRO'!F:F,,0))/2*1.2,"OVER",IF(F1009&lt;=SUM(L1009,_xlfn.XLOOKUP(A1009,'ESTOQUE SETEMBRO'!A:A,'ESTOQUE SETEMBRO'!F:F,,0))/2*1.1,"IDEAL","OUT"))</f>
        <v>OVER</v>
      </c>
      <c r="N1009" t="str">
        <f>IF('ESTOQUE SETEMBRO'!$E1009&gt;=0,"setembro","sem abastecimento")</f>
        <v>setembro</v>
      </c>
      <c r="O1009" s="15">
        <v>45536</v>
      </c>
    </row>
    <row r="1010" spans="1:15">
      <c r="A1010" s="5" t="s">
        <v>1004</v>
      </c>
      <c r="B1010" s="6" t="s">
        <v>1192</v>
      </c>
      <c r="C1010" s="1">
        <f t="shared" si="30"/>
        <v>21.63</v>
      </c>
      <c r="D1010" s="1">
        <v>23.1</v>
      </c>
      <c r="E1010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1010" s="1">
        <f t="shared" si="31"/>
        <v>138.6</v>
      </c>
      <c r="G1010" s="1">
        <v>26.400000000000002</v>
      </c>
      <c r="H1010">
        <v>24</v>
      </c>
      <c r="I1010" t="s">
        <v>1128</v>
      </c>
      <c r="J1010" s="1">
        <f>Tabela1[[#This Row],[ESTOQUE_INICIAL]]*Tabela1[[#This Row],[CUSTO_UNITARIO_M-1]]+Tabela1[[#This Row],[ABASTECIMENTO]]*Tabela1[[#This Row],[CUSTO_UNITARIO_M0]]</f>
        <v>3381.84</v>
      </c>
      <c r="K1010" s="1">
        <f>_xlfn.XLOOKUP(A1010,MEDIDAS!A:A,MEDIDAS!B:B,"0",0)*5</f>
        <v>3.5</v>
      </c>
      <c r="L1010" s="1">
        <f>SUM(K1010,(_xlfn.XLOOKUP(A1010,MEDIDAS!A:A,MEDIDAS!B:B,"0",0)*5))</f>
        <v>7</v>
      </c>
      <c r="M1010" s="1" t="str">
        <f>IF(F1010&gt;=SUM(L1010,_xlfn.XLOOKUP(A1010,'ESTOQUE SETEMBRO'!A:A,'ESTOQUE SETEMBRO'!F:F,,0))/2*1.2,"OVER",IF(F1010&lt;=SUM(L1010,_xlfn.XLOOKUP(A1010,'ESTOQUE SETEMBRO'!A:A,'ESTOQUE SETEMBRO'!F:F,,0))/2*1.1,"IDEAL","OUT"))</f>
        <v>OVER</v>
      </c>
      <c r="N1010" t="str">
        <f>IF('ESTOQUE SETEMBRO'!$E1010&gt;=0,"setembro","sem abastecimento")</f>
        <v>setembro</v>
      </c>
      <c r="O1010" s="15">
        <v>45536</v>
      </c>
    </row>
    <row r="1011" spans="1:15">
      <c r="A1011" s="5" t="s">
        <v>1005</v>
      </c>
      <c r="B1011" s="6" t="s">
        <v>1191</v>
      </c>
      <c r="C1011" s="1">
        <f t="shared" si="30"/>
        <v>21.63</v>
      </c>
      <c r="D1011" s="1">
        <v>24.200000000000003</v>
      </c>
      <c r="E1011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1011" s="1">
        <f t="shared" si="31"/>
        <v>145.20000000000002</v>
      </c>
      <c r="G1011" s="1">
        <v>26.400000000000002</v>
      </c>
      <c r="H1011">
        <v>24</v>
      </c>
      <c r="I1011" t="s">
        <v>1128</v>
      </c>
      <c r="J1011" s="1">
        <f>Tabela1[[#This Row],[ESTOQUE_INICIAL]]*Tabela1[[#This Row],[CUSTO_UNITARIO_M-1]]+Tabela1[[#This Row],[ABASTECIMENTO]]*Tabela1[[#This Row],[CUSTO_UNITARIO_M0]]</f>
        <v>3542.8800000000006</v>
      </c>
      <c r="K1011" s="1">
        <f>_xlfn.XLOOKUP(A1011,MEDIDAS!A:A,MEDIDAS!B:B,"0",0)*5</f>
        <v>3.6666666666666665</v>
      </c>
      <c r="L1011" s="1">
        <f>SUM(K1011,(_xlfn.XLOOKUP(A1011,MEDIDAS!A:A,MEDIDAS!B:B,"0",0)*5))</f>
        <v>7.333333333333333</v>
      </c>
      <c r="M1011" s="1" t="str">
        <f>IF(F1011&gt;=SUM(L1011,_xlfn.XLOOKUP(A1011,'ESTOQUE SETEMBRO'!A:A,'ESTOQUE SETEMBRO'!F:F,,0))/2*1.2,"OVER",IF(F1011&lt;=SUM(L1011,_xlfn.XLOOKUP(A1011,'ESTOQUE SETEMBRO'!A:A,'ESTOQUE SETEMBRO'!F:F,,0))/2*1.1,"IDEAL","OUT"))</f>
        <v>OVER</v>
      </c>
      <c r="N1011" t="str">
        <f>IF('ESTOQUE SETEMBRO'!$E1011&gt;=0,"setembro","sem abastecimento")</f>
        <v>setembro</v>
      </c>
      <c r="O1011" s="15">
        <v>45536</v>
      </c>
    </row>
    <row r="1012" spans="1:15">
      <c r="A1012" s="5" t="s">
        <v>1006</v>
      </c>
      <c r="B1012" s="6" t="s">
        <v>1147</v>
      </c>
      <c r="C1012" s="1">
        <f t="shared" si="30"/>
        <v>21.63</v>
      </c>
      <c r="D1012" s="1">
        <v>9.9</v>
      </c>
      <c r="E1012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1012" s="1">
        <f t="shared" si="31"/>
        <v>59.4</v>
      </c>
      <c r="G1012" s="1">
        <v>88</v>
      </c>
      <c r="H1012">
        <v>80</v>
      </c>
      <c r="I1012" t="s">
        <v>1148</v>
      </c>
      <c r="J1012" s="1">
        <f>Tabela1[[#This Row],[ESTOQUE_INICIAL]]*Tabela1[[#This Row],[CUSTO_UNITARIO_M-1]]+Tabela1[[#This Row],[ABASTECIMENTO]]*Tabela1[[#This Row],[CUSTO_UNITARIO_M0]]</f>
        <v>4831.2</v>
      </c>
      <c r="K1012" s="1">
        <f>_xlfn.XLOOKUP(A1012,MEDIDAS!A:A,MEDIDAS!B:B,"0",0)*5</f>
        <v>1.5</v>
      </c>
      <c r="L1012" s="1">
        <f>SUM(K1012,(_xlfn.XLOOKUP(A1012,MEDIDAS!A:A,MEDIDAS!B:B,"0",0)*5))</f>
        <v>3</v>
      </c>
      <c r="M1012" s="1" t="str">
        <f>IF(F1012&gt;=SUM(L1012,_xlfn.XLOOKUP(A1012,'ESTOQUE SETEMBRO'!A:A,'ESTOQUE SETEMBRO'!F:F,,0))/2*1.2,"OVER",IF(F1012&lt;=SUM(L1012,_xlfn.XLOOKUP(A1012,'ESTOQUE SETEMBRO'!A:A,'ESTOQUE SETEMBRO'!F:F,,0))/2*1.1,"IDEAL","OUT"))</f>
        <v>OVER</v>
      </c>
      <c r="N1012" t="str">
        <f>IF('ESTOQUE SETEMBRO'!$E1012&gt;=0,"setembro","sem abastecimento")</f>
        <v>setembro</v>
      </c>
      <c r="O1012" s="15">
        <v>45536</v>
      </c>
    </row>
    <row r="1013" spans="1:15">
      <c r="A1013" s="5" t="s">
        <v>1007</v>
      </c>
      <c r="B1013" s="6" t="s">
        <v>1235</v>
      </c>
      <c r="C1013" s="1">
        <f t="shared" si="30"/>
        <v>21.63</v>
      </c>
      <c r="D1013" s="1">
        <v>23.1</v>
      </c>
      <c r="E1013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1013" s="1">
        <f t="shared" si="31"/>
        <v>138.6</v>
      </c>
      <c r="G1013" s="1">
        <v>15.400000000000002</v>
      </c>
      <c r="H1013">
        <v>14</v>
      </c>
      <c r="I1013" t="s">
        <v>1142</v>
      </c>
      <c r="J1013" s="1">
        <f>Tabela1[[#This Row],[ESTOQUE_INICIAL]]*Tabela1[[#This Row],[CUSTO_UNITARIO_M-1]]+Tabela1[[#This Row],[ABASTECIMENTO]]*Tabela1[[#This Row],[CUSTO_UNITARIO_M0]]</f>
        <v>1972.74</v>
      </c>
      <c r="K1013" s="1">
        <f>_xlfn.XLOOKUP(A1013,MEDIDAS!A:A,MEDIDAS!B:B,"0",0)*5</f>
        <v>3.5</v>
      </c>
      <c r="L1013" s="1">
        <f>SUM(K1013,(_xlfn.XLOOKUP(A1013,MEDIDAS!A:A,MEDIDAS!B:B,"0",0)*5))</f>
        <v>7</v>
      </c>
      <c r="M1013" s="1" t="str">
        <f>IF(F1013&gt;=SUM(L1013,_xlfn.XLOOKUP(A1013,'ESTOQUE SETEMBRO'!A:A,'ESTOQUE SETEMBRO'!F:F,,0))/2*1.2,"OVER",IF(F1013&lt;=SUM(L1013,_xlfn.XLOOKUP(A1013,'ESTOQUE SETEMBRO'!A:A,'ESTOQUE SETEMBRO'!F:F,,0))/2*1.1,"IDEAL","OUT"))</f>
        <v>OVER</v>
      </c>
      <c r="N1013" t="str">
        <f>IF('ESTOQUE SETEMBRO'!$E1013&gt;=0,"setembro","sem abastecimento")</f>
        <v>setembro</v>
      </c>
      <c r="O1013" s="15">
        <v>45536</v>
      </c>
    </row>
    <row r="1014" spans="1:15">
      <c r="A1014" s="5" t="s">
        <v>1008</v>
      </c>
      <c r="B1014" s="6" t="s">
        <v>1159</v>
      </c>
      <c r="C1014" s="1">
        <f t="shared" si="30"/>
        <v>21.63</v>
      </c>
      <c r="D1014" s="1">
        <v>18.700000000000003</v>
      </c>
      <c r="E1014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1014" s="1">
        <f t="shared" si="31"/>
        <v>112.20000000000002</v>
      </c>
      <c r="G1014" s="1">
        <v>4.4000000000000004</v>
      </c>
      <c r="H1014">
        <v>4</v>
      </c>
      <c r="I1014" t="s">
        <v>1160</v>
      </c>
      <c r="J1014" s="1">
        <f>Tabela1[[#This Row],[ESTOQUE_INICIAL]]*Tabela1[[#This Row],[CUSTO_UNITARIO_M-1]]+Tabela1[[#This Row],[ABASTECIMENTO]]*Tabela1[[#This Row],[CUSTO_UNITARIO_M0]]</f>
        <v>456.28000000000009</v>
      </c>
      <c r="K1014" s="1">
        <f>_xlfn.XLOOKUP(A1014,MEDIDAS!A:A,MEDIDAS!B:B,"0",0)*5</f>
        <v>2.833333333333333</v>
      </c>
      <c r="L1014" s="1">
        <f>SUM(K1014,(_xlfn.XLOOKUP(A1014,MEDIDAS!A:A,MEDIDAS!B:B,"0",0)*5))</f>
        <v>5.6666666666666661</v>
      </c>
      <c r="M1014" s="1" t="str">
        <f>IF(F1014&gt;=SUM(L1014,_xlfn.XLOOKUP(A1014,'ESTOQUE SETEMBRO'!A:A,'ESTOQUE SETEMBRO'!F:F,,0))/2*1.2,"OVER",IF(F1014&lt;=SUM(L1014,_xlfn.XLOOKUP(A1014,'ESTOQUE SETEMBRO'!A:A,'ESTOQUE SETEMBRO'!F:F,,0))/2*1.1,"IDEAL","OUT"))</f>
        <v>OVER</v>
      </c>
      <c r="N1014" t="str">
        <f>IF('ESTOQUE SETEMBRO'!$E1014&gt;=0,"setembro","sem abastecimento")</f>
        <v>setembro</v>
      </c>
      <c r="O1014" s="15">
        <v>45536</v>
      </c>
    </row>
    <row r="1015" spans="1:15">
      <c r="A1015" s="5" t="s">
        <v>1009</v>
      </c>
      <c r="B1015" s="6" t="s">
        <v>1196</v>
      </c>
      <c r="C1015" s="1">
        <f t="shared" si="30"/>
        <v>21.63</v>
      </c>
      <c r="D1015" s="1">
        <v>17.600000000000001</v>
      </c>
      <c r="E1015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1015" s="1">
        <f t="shared" si="31"/>
        <v>105.6</v>
      </c>
      <c r="G1015" s="1">
        <v>39.6</v>
      </c>
      <c r="H1015">
        <v>36</v>
      </c>
      <c r="I1015" t="s">
        <v>1152</v>
      </c>
      <c r="J1015" s="1">
        <f>Tabela1[[#This Row],[ESTOQUE_INICIAL]]*Tabela1[[#This Row],[CUSTO_UNITARIO_M-1]]+Tabela1[[#This Row],[ABASTECIMENTO]]*Tabela1[[#This Row],[CUSTO_UNITARIO_M0]]</f>
        <v>3864.96</v>
      </c>
      <c r="K1015" s="1">
        <f>_xlfn.XLOOKUP(A1015,MEDIDAS!A:A,MEDIDAS!B:B,"0",0)*5</f>
        <v>2.6666666666666665</v>
      </c>
      <c r="L1015" s="1">
        <f>SUM(K1015,(_xlfn.XLOOKUP(A1015,MEDIDAS!A:A,MEDIDAS!B:B,"0",0)*5))</f>
        <v>5.333333333333333</v>
      </c>
      <c r="M1015" s="1" t="str">
        <f>IF(F1015&gt;=SUM(L1015,_xlfn.XLOOKUP(A1015,'ESTOQUE SETEMBRO'!A:A,'ESTOQUE SETEMBRO'!F:F,,0))/2*1.2,"OVER",IF(F1015&lt;=SUM(L1015,_xlfn.XLOOKUP(A1015,'ESTOQUE SETEMBRO'!A:A,'ESTOQUE SETEMBRO'!F:F,,0))/2*1.1,"IDEAL","OUT"))</f>
        <v>OVER</v>
      </c>
      <c r="N1015" t="str">
        <f>IF('ESTOQUE SETEMBRO'!$E1015&gt;=0,"setembro","sem abastecimento")</f>
        <v>setembro</v>
      </c>
      <c r="O1015" s="15">
        <v>45536</v>
      </c>
    </row>
    <row r="1016" spans="1:15">
      <c r="A1016" s="5" t="s">
        <v>1011</v>
      </c>
      <c r="B1016" s="6" t="s">
        <v>1195</v>
      </c>
      <c r="C1016" s="1">
        <f t="shared" si="30"/>
        <v>21.63</v>
      </c>
      <c r="D1016" s="1">
        <v>34.1</v>
      </c>
      <c r="E1016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1016" s="1">
        <f t="shared" si="31"/>
        <v>204.6</v>
      </c>
      <c r="G1016" s="1">
        <v>39.6</v>
      </c>
      <c r="H1016">
        <v>36</v>
      </c>
      <c r="I1016" t="s">
        <v>1152</v>
      </c>
      <c r="J1016" s="1">
        <f>Tabela1[[#This Row],[ESTOQUE_INICIAL]]*Tabela1[[#This Row],[CUSTO_UNITARIO_M-1]]+Tabela1[[#This Row],[ABASTECIMENTO]]*Tabela1[[#This Row],[CUSTO_UNITARIO_M0]]</f>
        <v>7488.3600000000006</v>
      </c>
      <c r="K1016" s="1">
        <f>_xlfn.XLOOKUP(A1016,MEDIDAS!A:A,MEDIDAS!B:B,"0",0)*5</f>
        <v>5.166666666666667</v>
      </c>
      <c r="L1016" s="1">
        <f>SUM(K1016,(_xlfn.XLOOKUP(A1016,MEDIDAS!A:A,MEDIDAS!B:B,"0",0)*5))</f>
        <v>10.333333333333334</v>
      </c>
      <c r="M1016" s="1" t="str">
        <f>IF(F1016&gt;=SUM(L1016,_xlfn.XLOOKUP(A1016,'ESTOQUE SETEMBRO'!A:A,'ESTOQUE SETEMBRO'!F:F,,0))/2*1.2,"OVER",IF(F1016&lt;=SUM(L1016,_xlfn.XLOOKUP(A1016,'ESTOQUE SETEMBRO'!A:A,'ESTOQUE SETEMBRO'!F:F,,0))/2*1.1,"IDEAL","OUT"))</f>
        <v>OVER</v>
      </c>
      <c r="N1016" t="str">
        <f>IF('ESTOQUE SETEMBRO'!$E1016&gt;=0,"setembro","sem abastecimento")</f>
        <v>setembro</v>
      </c>
      <c r="O1016" s="15">
        <v>45536</v>
      </c>
    </row>
    <row r="1017" spans="1:15">
      <c r="A1017" s="5" t="s">
        <v>1012</v>
      </c>
      <c r="B1017" s="6" t="s">
        <v>1168</v>
      </c>
      <c r="C1017" s="1">
        <f t="shared" si="30"/>
        <v>21.63</v>
      </c>
      <c r="D1017" s="1">
        <v>22</v>
      </c>
      <c r="E1017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1017" s="1">
        <f t="shared" si="31"/>
        <v>132</v>
      </c>
      <c r="G1017" s="1">
        <v>8.8000000000000007</v>
      </c>
      <c r="H1017">
        <v>8</v>
      </c>
      <c r="I1017" t="s">
        <v>1142</v>
      </c>
      <c r="J1017" s="1">
        <f>Tabela1[[#This Row],[ESTOQUE_INICIAL]]*Tabela1[[#This Row],[CUSTO_UNITARIO_M-1]]+Tabela1[[#This Row],[ABASTECIMENTO]]*Tabela1[[#This Row],[CUSTO_UNITARIO_M0]]</f>
        <v>1073.5999999999999</v>
      </c>
      <c r="K1017" s="1">
        <f>_xlfn.XLOOKUP(A1017,MEDIDAS!A:A,MEDIDAS!B:B,"0",0)*5</f>
        <v>3.333333333333333</v>
      </c>
      <c r="L1017" s="1">
        <f>SUM(K1017,(_xlfn.XLOOKUP(A1017,MEDIDAS!A:A,MEDIDAS!B:B,"0",0)*5))</f>
        <v>6.6666666666666661</v>
      </c>
      <c r="M1017" s="1" t="str">
        <f>IF(F1017&gt;=SUM(L1017,_xlfn.XLOOKUP(A1017,'ESTOQUE SETEMBRO'!A:A,'ESTOQUE SETEMBRO'!F:F,,0))/2*1.2,"OVER",IF(F1017&lt;=SUM(L1017,_xlfn.XLOOKUP(A1017,'ESTOQUE SETEMBRO'!A:A,'ESTOQUE SETEMBRO'!F:F,,0))/2*1.1,"IDEAL","OUT"))</f>
        <v>OVER</v>
      </c>
      <c r="N1017" t="str">
        <f>IF('ESTOQUE SETEMBRO'!$E1017&gt;=0,"setembro","sem abastecimento")</f>
        <v>setembro</v>
      </c>
      <c r="O1017" s="15">
        <v>45536</v>
      </c>
    </row>
    <row r="1018" spans="1:15">
      <c r="A1018" s="5" t="s">
        <v>1013</v>
      </c>
      <c r="B1018" s="6" t="s">
        <v>1194</v>
      </c>
      <c r="C1018" s="1">
        <f t="shared" si="30"/>
        <v>21.63</v>
      </c>
      <c r="D1018" s="1">
        <v>19.8</v>
      </c>
      <c r="E1018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1018" s="1">
        <f t="shared" si="31"/>
        <v>118.8</v>
      </c>
      <c r="G1018" s="1">
        <v>66</v>
      </c>
      <c r="H1018">
        <v>60</v>
      </c>
      <c r="I1018" t="s">
        <v>1128</v>
      </c>
      <c r="J1018" s="1">
        <f>Tabela1[[#This Row],[ESTOQUE_INICIAL]]*Tabela1[[#This Row],[CUSTO_UNITARIO_M-1]]+Tabela1[[#This Row],[ABASTECIMENTO]]*Tabela1[[#This Row],[CUSTO_UNITARIO_M0]]</f>
        <v>7246.8</v>
      </c>
      <c r="K1018" s="1">
        <f>_xlfn.XLOOKUP(A1018,MEDIDAS!A:A,MEDIDAS!B:B,"0",0)*5</f>
        <v>3</v>
      </c>
      <c r="L1018" s="1">
        <f>SUM(K1018,(_xlfn.XLOOKUP(A1018,MEDIDAS!A:A,MEDIDAS!B:B,"0",0)*5))</f>
        <v>6</v>
      </c>
      <c r="M1018" s="1" t="str">
        <f>IF(F1018&gt;=SUM(L1018,_xlfn.XLOOKUP(A1018,'ESTOQUE SETEMBRO'!A:A,'ESTOQUE SETEMBRO'!F:F,,0))/2*1.2,"OVER",IF(F1018&lt;=SUM(L1018,_xlfn.XLOOKUP(A1018,'ESTOQUE SETEMBRO'!A:A,'ESTOQUE SETEMBRO'!F:F,,0))/2*1.1,"IDEAL","OUT"))</f>
        <v>OVER</v>
      </c>
      <c r="N1018" t="str">
        <f>IF('ESTOQUE SETEMBRO'!$E1018&gt;=0,"setembro","sem abastecimento")</f>
        <v>setembro</v>
      </c>
      <c r="O1018" s="15">
        <v>45536</v>
      </c>
    </row>
    <row r="1019" spans="1:15">
      <c r="A1019" s="5" t="s">
        <v>1014</v>
      </c>
      <c r="B1019" s="6" t="s">
        <v>1193</v>
      </c>
      <c r="C1019" s="1">
        <f t="shared" si="30"/>
        <v>21.63</v>
      </c>
      <c r="D1019" s="1">
        <v>9.9</v>
      </c>
      <c r="E1019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1019" s="1">
        <f t="shared" si="31"/>
        <v>59.4</v>
      </c>
      <c r="G1019" s="1">
        <v>66</v>
      </c>
      <c r="H1019">
        <v>60</v>
      </c>
      <c r="I1019" t="s">
        <v>1128</v>
      </c>
      <c r="J1019" s="1">
        <f>Tabela1[[#This Row],[ESTOQUE_INICIAL]]*Tabela1[[#This Row],[CUSTO_UNITARIO_M-1]]+Tabela1[[#This Row],[ABASTECIMENTO]]*Tabela1[[#This Row],[CUSTO_UNITARIO_M0]]</f>
        <v>3623.4</v>
      </c>
      <c r="K1019" s="1">
        <f>_xlfn.XLOOKUP(A1019,MEDIDAS!A:A,MEDIDAS!B:B,"0",0)*5</f>
        <v>1.5</v>
      </c>
      <c r="L1019" s="1">
        <f>SUM(K1019,(_xlfn.XLOOKUP(A1019,MEDIDAS!A:A,MEDIDAS!B:B,"0",0)*5))</f>
        <v>3</v>
      </c>
      <c r="M1019" s="1" t="str">
        <f>IF(F1019&gt;=SUM(L1019,_xlfn.XLOOKUP(A1019,'ESTOQUE SETEMBRO'!A:A,'ESTOQUE SETEMBRO'!F:F,,0))/2*1.2,"OVER",IF(F1019&lt;=SUM(L1019,_xlfn.XLOOKUP(A1019,'ESTOQUE SETEMBRO'!A:A,'ESTOQUE SETEMBRO'!F:F,,0))/2*1.1,"IDEAL","OUT"))</f>
        <v>OVER</v>
      </c>
      <c r="N1019" t="str">
        <f>IF('ESTOQUE SETEMBRO'!$E1019&gt;=0,"setembro","sem abastecimento")</f>
        <v>setembro</v>
      </c>
      <c r="O1019" s="15">
        <v>45536</v>
      </c>
    </row>
    <row r="1020" spans="1:15">
      <c r="A1020" s="5" t="s">
        <v>1015</v>
      </c>
      <c r="B1020" s="6" t="s">
        <v>1129</v>
      </c>
      <c r="C1020" s="1">
        <f t="shared" si="30"/>
        <v>21.63</v>
      </c>
      <c r="D1020" s="1">
        <v>34.1</v>
      </c>
      <c r="E1020" s="1">
        <f>IF(Tabela1[[#This Row],[ESTOQUE_INICIAL]]&gt;=150,Tabela1[[#This Row],[ESTOQUE_INICIAL]]*0,IF(Tabela1[[#This Row],[ESTOQUE_INICIAL]]=0,SUM(Tabela1[[#This Row],[ESTOQUE_INICIAL]],150),Tabela1[[#This Row],[ESTOQUE_INICIAL]]*5))</f>
        <v>170.5</v>
      </c>
      <c r="F1020" s="1">
        <f t="shared" si="31"/>
        <v>204.6</v>
      </c>
      <c r="G1020" s="1">
        <v>5.5</v>
      </c>
      <c r="H1020">
        <v>5</v>
      </c>
      <c r="I1020" t="s">
        <v>1130</v>
      </c>
      <c r="J1020" s="1">
        <f>Tabela1[[#This Row],[ESTOQUE_INICIAL]]*Tabela1[[#This Row],[CUSTO_UNITARIO_M-1]]+Tabela1[[#This Row],[ABASTECIMENTO]]*Tabela1[[#This Row],[CUSTO_UNITARIO_M0]]</f>
        <v>1040.05</v>
      </c>
      <c r="K1020" s="1">
        <f>_xlfn.XLOOKUP(A1020,MEDIDAS!A:A,MEDIDAS!B:B,"0",0)*5</f>
        <v>5.166666666666667</v>
      </c>
      <c r="L1020" s="1">
        <f>SUM(K1020,(_xlfn.XLOOKUP(A1020,MEDIDAS!A:A,MEDIDAS!B:B,"0",0)*5))</f>
        <v>10.333333333333334</v>
      </c>
      <c r="M1020" s="1" t="str">
        <f>IF(F1020&gt;=SUM(L1020,_xlfn.XLOOKUP(A1020,'ESTOQUE SETEMBRO'!A:A,'ESTOQUE SETEMBRO'!F:F,,0))/2*1.2,"OVER",IF(F1020&lt;=SUM(L1020,_xlfn.XLOOKUP(A1020,'ESTOQUE SETEMBRO'!A:A,'ESTOQUE SETEMBRO'!F:F,,0))/2*1.1,"IDEAL","OUT"))</f>
        <v>OVER</v>
      </c>
      <c r="N1020" t="str">
        <f>IF('ESTOQUE SETEMBRO'!$E1020&gt;=0,"setembro","sem abastecimento")</f>
        <v>setembro</v>
      </c>
      <c r="O1020" s="15">
        <v>45536</v>
      </c>
    </row>
    <row r="1021" spans="1:15">
      <c r="A1021" s="5" t="s">
        <v>1016</v>
      </c>
      <c r="B1021" s="6" t="s">
        <v>1162</v>
      </c>
      <c r="C1021" s="1">
        <f t="shared" si="30"/>
        <v>21.63</v>
      </c>
      <c r="D1021" s="1">
        <v>23.1</v>
      </c>
      <c r="E1021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1021" s="1">
        <f t="shared" si="31"/>
        <v>138.6</v>
      </c>
      <c r="G1021" s="1">
        <v>5.5</v>
      </c>
      <c r="H1021">
        <v>5</v>
      </c>
      <c r="I1021" t="s">
        <v>1130</v>
      </c>
      <c r="J1021" s="1">
        <f>Tabela1[[#This Row],[ESTOQUE_INICIAL]]*Tabela1[[#This Row],[CUSTO_UNITARIO_M-1]]+Tabela1[[#This Row],[ABASTECIMENTO]]*Tabela1[[#This Row],[CUSTO_UNITARIO_M0]]</f>
        <v>704.55</v>
      </c>
      <c r="K1021" s="1">
        <f>_xlfn.XLOOKUP(A1021,MEDIDAS!A:A,MEDIDAS!B:B,"0",0)*5</f>
        <v>3.5</v>
      </c>
      <c r="L1021" s="1">
        <f>SUM(K1021,(_xlfn.XLOOKUP(A1021,MEDIDAS!A:A,MEDIDAS!B:B,"0",0)*5))</f>
        <v>7</v>
      </c>
      <c r="M1021" s="1" t="str">
        <f>IF(F1021&gt;=SUM(L1021,_xlfn.XLOOKUP(A1021,'ESTOQUE SETEMBRO'!A:A,'ESTOQUE SETEMBRO'!F:F,,0))/2*1.2,"OVER",IF(F1021&lt;=SUM(L1021,_xlfn.XLOOKUP(A1021,'ESTOQUE SETEMBRO'!A:A,'ESTOQUE SETEMBRO'!F:F,,0))/2*1.1,"IDEAL","OUT"))</f>
        <v>OVER</v>
      </c>
      <c r="N1021" t="str">
        <f>IF('ESTOQUE SETEMBRO'!$E1021&gt;=0,"setembro","sem abastecimento")</f>
        <v>setembro</v>
      </c>
      <c r="O1021" s="15">
        <v>45536</v>
      </c>
    </row>
    <row r="1022" spans="1:15">
      <c r="A1022" s="5" t="s">
        <v>1017</v>
      </c>
      <c r="B1022" s="6" t="s">
        <v>1173</v>
      </c>
      <c r="C1022" s="1">
        <f t="shared" si="30"/>
        <v>21.63</v>
      </c>
      <c r="D1022" s="1">
        <v>24.200000000000003</v>
      </c>
      <c r="E1022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1022" s="1">
        <f t="shared" si="31"/>
        <v>145.20000000000002</v>
      </c>
      <c r="G1022" s="1">
        <v>33</v>
      </c>
      <c r="H1022">
        <v>30</v>
      </c>
      <c r="I1022" t="s">
        <v>1146</v>
      </c>
      <c r="J1022" s="1">
        <f>Tabela1[[#This Row],[ESTOQUE_INICIAL]]*Tabela1[[#This Row],[CUSTO_UNITARIO_M-1]]+Tabela1[[#This Row],[ABASTECIMENTO]]*Tabela1[[#This Row],[CUSTO_UNITARIO_M0]]</f>
        <v>4428.6000000000004</v>
      </c>
      <c r="K1022" s="1">
        <f>_xlfn.XLOOKUP(A1022,MEDIDAS!A:A,MEDIDAS!B:B,"0",0)*5</f>
        <v>3.6666666666666665</v>
      </c>
      <c r="L1022" s="1">
        <f>SUM(K1022,(_xlfn.XLOOKUP(A1022,MEDIDAS!A:A,MEDIDAS!B:B,"0",0)*5))</f>
        <v>7.333333333333333</v>
      </c>
      <c r="M1022" s="1" t="str">
        <f>IF(F1022&gt;=SUM(L1022,_xlfn.XLOOKUP(A1022,'ESTOQUE SETEMBRO'!A:A,'ESTOQUE SETEMBRO'!F:F,,0))/2*1.2,"OVER",IF(F1022&lt;=SUM(L1022,_xlfn.XLOOKUP(A1022,'ESTOQUE SETEMBRO'!A:A,'ESTOQUE SETEMBRO'!F:F,,0))/2*1.1,"IDEAL","OUT"))</f>
        <v>OVER</v>
      </c>
      <c r="N1022" t="str">
        <f>IF('ESTOQUE SETEMBRO'!$E1022&gt;=0,"setembro","sem abastecimento")</f>
        <v>setembro</v>
      </c>
      <c r="O1022" s="15">
        <v>45536</v>
      </c>
    </row>
    <row r="1023" spans="1:15">
      <c r="A1023" s="5" t="s">
        <v>1018</v>
      </c>
      <c r="B1023" s="6" t="s">
        <v>1190</v>
      </c>
      <c r="C1023" s="1">
        <f t="shared" si="30"/>
        <v>21.63</v>
      </c>
      <c r="D1023" s="1">
        <v>15.400000000000002</v>
      </c>
      <c r="E1023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1023" s="1">
        <f t="shared" si="31"/>
        <v>92.40000000000002</v>
      </c>
      <c r="G1023" s="1">
        <v>66</v>
      </c>
      <c r="H1023">
        <v>60</v>
      </c>
      <c r="I1023" t="s">
        <v>1128</v>
      </c>
      <c r="J1023" s="1">
        <f>Tabela1[[#This Row],[ESTOQUE_INICIAL]]*Tabela1[[#This Row],[CUSTO_UNITARIO_M-1]]+Tabela1[[#This Row],[ABASTECIMENTO]]*Tabela1[[#This Row],[CUSTO_UNITARIO_M0]]</f>
        <v>5636.4000000000015</v>
      </c>
      <c r="K1023" s="1">
        <f>_xlfn.XLOOKUP(A1023,MEDIDAS!A:A,MEDIDAS!B:B,"0",0)*5</f>
        <v>2.3333333333333335</v>
      </c>
      <c r="L1023" s="1">
        <f>SUM(K1023,(_xlfn.XLOOKUP(A1023,MEDIDAS!A:A,MEDIDAS!B:B,"0",0)*5))</f>
        <v>4.666666666666667</v>
      </c>
      <c r="M1023" s="1" t="str">
        <f>IF(F1023&gt;=SUM(L1023,_xlfn.XLOOKUP(A1023,'ESTOQUE SETEMBRO'!A:A,'ESTOQUE SETEMBRO'!F:F,,0))/2*1.2,"OVER",IF(F1023&lt;=SUM(L1023,_xlfn.XLOOKUP(A1023,'ESTOQUE SETEMBRO'!A:A,'ESTOQUE SETEMBRO'!F:F,,0))/2*1.1,"IDEAL","OUT"))</f>
        <v>OVER</v>
      </c>
      <c r="N1023" t="str">
        <f>IF('ESTOQUE SETEMBRO'!$E1023&gt;=0,"setembro","sem abastecimento")</f>
        <v>setembro</v>
      </c>
      <c r="O1023" s="15">
        <v>45536</v>
      </c>
    </row>
    <row r="1024" spans="1:15">
      <c r="A1024" s="5" t="s">
        <v>1019</v>
      </c>
      <c r="B1024" s="6" t="s">
        <v>1179</v>
      </c>
      <c r="C1024" s="1">
        <f t="shared" si="30"/>
        <v>21.63</v>
      </c>
      <c r="D1024" s="1">
        <v>15.400000000000002</v>
      </c>
      <c r="E1024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1024" s="1">
        <f t="shared" si="31"/>
        <v>92.40000000000002</v>
      </c>
      <c r="G1024" s="1">
        <v>26.400000000000002</v>
      </c>
      <c r="H1024">
        <v>24</v>
      </c>
      <c r="I1024" t="s">
        <v>1128</v>
      </c>
      <c r="J1024" s="1">
        <f>Tabela1[[#This Row],[ESTOQUE_INICIAL]]*Tabela1[[#This Row],[CUSTO_UNITARIO_M-1]]+Tabela1[[#This Row],[ABASTECIMENTO]]*Tabela1[[#This Row],[CUSTO_UNITARIO_M0]]</f>
        <v>2254.5600000000004</v>
      </c>
      <c r="K1024" s="1">
        <f>_xlfn.XLOOKUP(A1024,MEDIDAS!A:A,MEDIDAS!B:B,"0",0)*5</f>
        <v>2.3333333333333335</v>
      </c>
      <c r="L1024" s="1">
        <f>SUM(K1024,(_xlfn.XLOOKUP(A1024,MEDIDAS!A:A,MEDIDAS!B:B,"0",0)*5))</f>
        <v>4.666666666666667</v>
      </c>
      <c r="M1024" s="1" t="str">
        <f>IF(F1024&gt;=SUM(L1024,_xlfn.XLOOKUP(A1024,'ESTOQUE SETEMBRO'!A:A,'ESTOQUE SETEMBRO'!F:F,,0))/2*1.2,"OVER",IF(F1024&lt;=SUM(L1024,_xlfn.XLOOKUP(A1024,'ESTOQUE SETEMBRO'!A:A,'ESTOQUE SETEMBRO'!F:F,,0))/2*1.1,"IDEAL","OUT"))</f>
        <v>OVER</v>
      </c>
      <c r="N1024" t="str">
        <f>IF('ESTOQUE SETEMBRO'!$E1024&gt;=0,"setembro","sem abastecimento")</f>
        <v>setembro</v>
      </c>
      <c r="O1024" s="15">
        <v>45536</v>
      </c>
    </row>
    <row r="1025" spans="1:15">
      <c r="A1025" s="5" t="s">
        <v>1020</v>
      </c>
      <c r="B1025" s="6" t="s">
        <v>1202</v>
      </c>
      <c r="C1025" s="1">
        <f t="shared" si="30"/>
        <v>21.63</v>
      </c>
      <c r="D1025" s="1">
        <v>15.400000000000002</v>
      </c>
      <c r="E1025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1025" s="1">
        <f t="shared" si="31"/>
        <v>92.40000000000002</v>
      </c>
      <c r="G1025" s="1">
        <v>26.400000000000002</v>
      </c>
      <c r="H1025">
        <v>24</v>
      </c>
      <c r="I1025" t="s">
        <v>1128</v>
      </c>
      <c r="J1025" s="1">
        <f>Tabela1[[#This Row],[ESTOQUE_INICIAL]]*Tabela1[[#This Row],[CUSTO_UNITARIO_M-1]]+Tabela1[[#This Row],[ABASTECIMENTO]]*Tabela1[[#This Row],[CUSTO_UNITARIO_M0]]</f>
        <v>2254.5600000000004</v>
      </c>
      <c r="K1025" s="1">
        <f>_xlfn.XLOOKUP(A1025,MEDIDAS!A:A,MEDIDAS!B:B,"0",0)*5</f>
        <v>2.3333333333333335</v>
      </c>
      <c r="L1025" s="1">
        <f>SUM(K1025,(_xlfn.XLOOKUP(A1025,MEDIDAS!A:A,MEDIDAS!B:B,"0",0)*5))</f>
        <v>4.666666666666667</v>
      </c>
      <c r="M1025" s="1" t="str">
        <f>IF(F1025&gt;=SUM(L1025,_xlfn.XLOOKUP(A1025,'ESTOQUE SETEMBRO'!A:A,'ESTOQUE SETEMBRO'!F:F,,0))/2*1.2,"OVER",IF(F1025&lt;=SUM(L1025,_xlfn.XLOOKUP(A1025,'ESTOQUE SETEMBRO'!A:A,'ESTOQUE SETEMBRO'!F:F,,0))/2*1.1,"IDEAL","OUT"))</f>
        <v>OVER</v>
      </c>
      <c r="N1025" t="str">
        <f>IF('ESTOQUE SETEMBRO'!$E1025&gt;=0,"setembro","sem abastecimento")</f>
        <v>setembro</v>
      </c>
      <c r="O1025" s="15">
        <v>45536</v>
      </c>
    </row>
    <row r="1026" spans="1:15">
      <c r="A1026" s="5" t="s">
        <v>1022</v>
      </c>
      <c r="B1026" s="6" t="s">
        <v>1222</v>
      </c>
      <c r="C1026" s="1">
        <f t="shared" si="30"/>
        <v>21.63</v>
      </c>
      <c r="D1026" s="1">
        <v>14.3</v>
      </c>
      <c r="E1026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1026" s="1">
        <f t="shared" si="31"/>
        <v>85.8</v>
      </c>
      <c r="G1026" s="1">
        <v>13.200000000000001</v>
      </c>
      <c r="H1026">
        <v>12</v>
      </c>
      <c r="I1026" t="s">
        <v>1136</v>
      </c>
      <c r="J1026" s="1">
        <f>Tabela1[[#This Row],[ESTOQUE_INICIAL]]*Tabela1[[#This Row],[CUSTO_UNITARIO_M-1]]+Tabela1[[#This Row],[ABASTECIMENTO]]*Tabela1[[#This Row],[CUSTO_UNITARIO_M0]]</f>
        <v>1046.76</v>
      </c>
      <c r="K1026" s="1">
        <f>_xlfn.XLOOKUP(A1026,MEDIDAS!A:A,MEDIDAS!B:B,"0",0)*5</f>
        <v>2.166666666666667</v>
      </c>
      <c r="L1026" s="1">
        <f>SUM(K1026,(_xlfn.XLOOKUP(A1026,MEDIDAS!A:A,MEDIDAS!B:B,"0",0)*5))</f>
        <v>4.3333333333333339</v>
      </c>
      <c r="M1026" s="1" t="str">
        <f>IF(F1026&gt;=SUM(L1026,_xlfn.XLOOKUP(A1026,'ESTOQUE SETEMBRO'!A:A,'ESTOQUE SETEMBRO'!F:F,,0))/2*1.2,"OVER",IF(F1026&lt;=SUM(L1026,_xlfn.XLOOKUP(A1026,'ESTOQUE SETEMBRO'!A:A,'ESTOQUE SETEMBRO'!F:F,,0))/2*1.1,"IDEAL","OUT"))</f>
        <v>OVER</v>
      </c>
      <c r="N1026" t="str">
        <f>IF('ESTOQUE SETEMBRO'!$E1026&gt;=0,"setembro","sem abastecimento")</f>
        <v>setembro</v>
      </c>
      <c r="O1026" s="15">
        <v>45536</v>
      </c>
    </row>
    <row r="1027" spans="1:15">
      <c r="A1027" s="5" t="s">
        <v>1023</v>
      </c>
      <c r="B1027" s="6" t="s">
        <v>1230</v>
      </c>
      <c r="C1027" s="1">
        <f t="shared" ref="C1027:C1090" si="32">3.09*1*7</f>
        <v>21.63</v>
      </c>
      <c r="D1027" s="1">
        <v>16.5</v>
      </c>
      <c r="E1027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1027" s="1">
        <f t="shared" ref="F1027:F1090" si="33">SUM(E1027,D1027)</f>
        <v>99</v>
      </c>
      <c r="G1027" s="1">
        <v>11</v>
      </c>
      <c r="H1027">
        <v>10</v>
      </c>
      <c r="I1027" t="s">
        <v>1134</v>
      </c>
      <c r="J1027" s="1">
        <f>Tabela1[[#This Row],[ESTOQUE_INICIAL]]*Tabela1[[#This Row],[CUSTO_UNITARIO_M-1]]+Tabela1[[#This Row],[ABASTECIMENTO]]*Tabela1[[#This Row],[CUSTO_UNITARIO_M0]]</f>
        <v>1006.5</v>
      </c>
      <c r="K1027" s="1">
        <f>_xlfn.XLOOKUP(A1027,MEDIDAS!A:A,MEDIDAS!B:B,"0",0)*5</f>
        <v>2.5</v>
      </c>
      <c r="L1027" s="1">
        <f>SUM(K1027,(_xlfn.XLOOKUP(A1027,MEDIDAS!A:A,MEDIDAS!B:B,"0",0)*5))</f>
        <v>5</v>
      </c>
      <c r="M1027" s="1" t="str">
        <f>IF(F1027&gt;=SUM(L1027,_xlfn.XLOOKUP(A1027,'ESTOQUE SETEMBRO'!A:A,'ESTOQUE SETEMBRO'!F:F,,0))/2*1.2,"OVER",IF(F1027&lt;=SUM(L1027,_xlfn.XLOOKUP(A1027,'ESTOQUE SETEMBRO'!A:A,'ESTOQUE SETEMBRO'!F:F,,0))/2*1.1,"IDEAL","OUT"))</f>
        <v>OVER</v>
      </c>
      <c r="N1027" t="str">
        <f>IF('ESTOQUE SETEMBRO'!$E1027&gt;=0,"setembro","sem abastecimento")</f>
        <v>setembro</v>
      </c>
      <c r="O1027" s="15">
        <v>45536</v>
      </c>
    </row>
    <row r="1028" spans="1:15">
      <c r="A1028" s="5" t="s">
        <v>1024</v>
      </c>
      <c r="B1028" s="6" t="s">
        <v>1207</v>
      </c>
      <c r="C1028" s="1">
        <f t="shared" si="32"/>
        <v>21.63</v>
      </c>
      <c r="D1028" s="1">
        <v>19.8</v>
      </c>
      <c r="E1028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1028" s="1">
        <f t="shared" si="33"/>
        <v>118.8</v>
      </c>
      <c r="G1028" s="1">
        <v>11</v>
      </c>
      <c r="H1028">
        <v>10</v>
      </c>
      <c r="I1028" t="s">
        <v>1134</v>
      </c>
      <c r="J1028" s="1">
        <f>Tabela1[[#This Row],[ESTOQUE_INICIAL]]*Tabela1[[#This Row],[CUSTO_UNITARIO_M-1]]+Tabela1[[#This Row],[ABASTECIMENTO]]*Tabela1[[#This Row],[CUSTO_UNITARIO_M0]]</f>
        <v>1207.8</v>
      </c>
      <c r="K1028" s="1">
        <f>_xlfn.XLOOKUP(A1028,MEDIDAS!A:A,MEDIDAS!B:B,"0",0)*5</f>
        <v>3</v>
      </c>
      <c r="L1028" s="1">
        <f>SUM(K1028,(_xlfn.XLOOKUP(A1028,MEDIDAS!A:A,MEDIDAS!B:B,"0",0)*5))</f>
        <v>6</v>
      </c>
      <c r="M1028" s="1" t="str">
        <f>IF(F1028&gt;=SUM(L1028,_xlfn.XLOOKUP(A1028,'ESTOQUE SETEMBRO'!A:A,'ESTOQUE SETEMBRO'!F:F,,0))/2*1.2,"OVER",IF(F1028&lt;=SUM(L1028,_xlfn.XLOOKUP(A1028,'ESTOQUE SETEMBRO'!A:A,'ESTOQUE SETEMBRO'!F:F,,0))/2*1.1,"IDEAL","OUT"))</f>
        <v>OVER</v>
      </c>
      <c r="N1028" t="str">
        <f>IF('ESTOQUE SETEMBRO'!$E1028&gt;=0,"setembro","sem abastecimento")</f>
        <v>setembro</v>
      </c>
      <c r="O1028" s="15">
        <v>45536</v>
      </c>
    </row>
    <row r="1029" spans="1:15">
      <c r="A1029" s="5" t="s">
        <v>1025</v>
      </c>
      <c r="B1029" s="6" t="s">
        <v>1205</v>
      </c>
      <c r="C1029" s="1">
        <f t="shared" si="32"/>
        <v>21.63</v>
      </c>
      <c r="D1029" s="1">
        <v>25.3</v>
      </c>
      <c r="E1029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029" s="1">
        <f t="shared" si="33"/>
        <v>151.80000000000001</v>
      </c>
      <c r="G1029" s="1">
        <v>13.200000000000001</v>
      </c>
      <c r="H1029">
        <v>12</v>
      </c>
      <c r="I1029" t="s">
        <v>1136</v>
      </c>
      <c r="J1029" s="1">
        <f>Tabela1[[#This Row],[ESTOQUE_INICIAL]]*Tabela1[[#This Row],[CUSTO_UNITARIO_M-1]]+Tabela1[[#This Row],[ABASTECIMENTO]]*Tabela1[[#This Row],[CUSTO_UNITARIO_M0]]</f>
        <v>1851.96</v>
      </c>
      <c r="K1029" s="1">
        <f>_xlfn.XLOOKUP(A1029,MEDIDAS!A:A,MEDIDAS!B:B,"0",0)*5</f>
        <v>3.8333333333333335</v>
      </c>
      <c r="L1029" s="1">
        <f>SUM(K1029,(_xlfn.XLOOKUP(A1029,MEDIDAS!A:A,MEDIDAS!B:B,"0",0)*5))</f>
        <v>7.666666666666667</v>
      </c>
      <c r="M1029" s="1" t="str">
        <f>IF(F1029&gt;=SUM(L1029,_xlfn.XLOOKUP(A1029,'ESTOQUE SETEMBRO'!A:A,'ESTOQUE SETEMBRO'!F:F,,0))/2*1.2,"OVER",IF(F1029&lt;=SUM(L1029,_xlfn.XLOOKUP(A1029,'ESTOQUE SETEMBRO'!A:A,'ESTOQUE SETEMBRO'!F:F,,0))/2*1.1,"IDEAL","OUT"))</f>
        <v>OVER</v>
      </c>
      <c r="N1029" t="str">
        <f>IF('ESTOQUE SETEMBRO'!$E1029&gt;=0,"setembro","sem abastecimento")</f>
        <v>setembro</v>
      </c>
      <c r="O1029" s="15">
        <v>45536</v>
      </c>
    </row>
    <row r="1030" spans="1:15">
      <c r="A1030" s="5" t="s">
        <v>1026</v>
      </c>
      <c r="B1030" s="6" t="s">
        <v>1170</v>
      </c>
      <c r="C1030" s="1">
        <f t="shared" si="32"/>
        <v>21.63</v>
      </c>
      <c r="D1030" s="1">
        <v>15.400000000000002</v>
      </c>
      <c r="E1030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1030" s="1">
        <f t="shared" si="33"/>
        <v>92.40000000000002</v>
      </c>
      <c r="G1030" s="1">
        <v>11</v>
      </c>
      <c r="H1030">
        <v>10</v>
      </c>
      <c r="I1030" t="s">
        <v>1134</v>
      </c>
      <c r="J1030" s="1">
        <f>Tabela1[[#This Row],[ESTOQUE_INICIAL]]*Tabela1[[#This Row],[CUSTO_UNITARIO_M-1]]+Tabela1[[#This Row],[ABASTECIMENTO]]*Tabela1[[#This Row],[CUSTO_UNITARIO_M0]]</f>
        <v>939.40000000000009</v>
      </c>
      <c r="K1030" s="1">
        <f>_xlfn.XLOOKUP(A1030,MEDIDAS!A:A,MEDIDAS!B:B,"0",0)*5</f>
        <v>2.3333333333333335</v>
      </c>
      <c r="L1030" s="1">
        <f>SUM(K1030,(_xlfn.XLOOKUP(A1030,MEDIDAS!A:A,MEDIDAS!B:B,"0",0)*5))</f>
        <v>4.666666666666667</v>
      </c>
      <c r="M1030" s="1" t="str">
        <f>IF(F1030&gt;=SUM(L1030,_xlfn.XLOOKUP(A1030,'ESTOQUE SETEMBRO'!A:A,'ESTOQUE SETEMBRO'!F:F,,0))/2*1.2,"OVER",IF(F1030&lt;=SUM(L1030,_xlfn.XLOOKUP(A1030,'ESTOQUE SETEMBRO'!A:A,'ESTOQUE SETEMBRO'!F:F,,0))/2*1.1,"IDEAL","OUT"))</f>
        <v>OVER</v>
      </c>
      <c r="N1030" t="str">
        <f>IF('ESTOQUE SETEMBRO'!$E1030&gt;=0,"setembro","sem abastecimento")</f>
        <v>setembro</v>
      </c>
      <c r="O1030" s="15">
        <v>45536</v>
      </c>
    </row>
    <row r="1031" spans="1:15">
      <c r="A1031" s="5" t="s">
        <v>1027</v>
      </c>
      <c r="B1031" s="6" t="s">
        <v>1127</v>
      </c>
      <c r="C1031" s="1">
        <f t="shared" si="32"/>
        <v>21.63</v>
      </c>
      <c r="D1031" s="1">
        <v>29.700000000000003</v>
      </c>
      <c r="E1031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1031" s="1">
        <f t="shared" si="33"/>
        <v>178.2</v>
      </c>
      <c r="G1031" s="1">
        <v>26.400000000000002</v>
      </c>
      <c r="H1031">
        <v>24</v>
      </c>
      <c r="I1031" t="s">
        <v>1128</v>
      </c>
      <c r="J1031" s="1">
        <f>Tabela1[[#This Row],[ESTOQUE_INICIAL]]*Tabela1[[#This Row],[CUSTO_UNITARIO_M-1]]+Tabela1[[#This Row],[ABASTECIMENTO]]*Tabela1[[#This Row],[CUSTO_UNITARIO_M0]]</f>
        <v>4348.08</v>
      </c>
      <c r="K1031" s="1">
        <f>_xlfn.XLOOKUP(A1031,MEDIDAS!A:A,MEDIDAS!B:B,"0",0)*5</f>
        <v>4.5</v>
      </c>
      <c r="L1031" s="1">
        <f>SUM(K1031,(_xlfn.XLOOKUP(A1031,MEDIDAS!A:A,MEDIDAS!B:B,"0",0)*5))</f>
        <v>9</v>
      </c>
      <c r="M1031" s="1" t="str">
        <f>IF(F1031&gt;=SUM(L1031,_xlfn.XLOOKUP(A1031,'ESTOQUE SETEMBRO'!A:A,'ESTOQUE SETEMBRO'!F:F,,0))/2*1.2,"OVER",IF(F1031&lt;=SUM(L1031,_xlfn.XLOOKUP(A1031,'ESTOQUE SETEMBRO'!A:A,'ESTOQUE SETEMBRO'!F:F,,0))/2*1.1,"IDEAL","OUT"))</f>
        <v>OVER</v>
      </c>
      <c r="N1031" t="str">
        <f>IF('ESTOQUE SETEMBRO'!$E1031&gt;=0,"setembro","sem abastecimento")</f>
        <v>setembro</v>
      </c>
      <c r="O1031" s="15">
        <v>45536</v>
      </c>
    </row>
    <row r="1032" spans="1:15">
      <c r="A1032" s="5" t="s">
        <v>1028</v>
      </c>
      <c r="B1032" s="6" t="s">
        <v>1199</v>
      </c>
      <c r="C1032" s="1">
        <f t="shared" si="32"/>
        <v>21.63</v>
      </c>
      <c r="D1032" s="1">
        <v>40.700000000000003</v>
      </c>
      <c r="E1032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1032" s="1">
        <f t="shared" si="33"/>
        <v>244.2</v>
      </c>
      <c r="G1032" s="1">
        <v>66</v>
      </c>
      <c r="H1032">
        <v>60</v>
      </c>
      <c r="I1032" t="s">
        <v>1128</v>
      </c>
      <c r="J1032" s="1">
        <f>Tabela1[[#This Row],[ESTOQUE_INICIAL]]*Tabela1[[#This Row],[CUSTO_UNITARIO_M-1]]+Tabela1[[#This Row],[ABASTECIMENTO]]*Tabela1[[#This Row],[CUSTO_UNITARIO_M0]]</f>
        <v>14896.2</v>
      </c>
      <c r="K1032" s="1">
        <f>_xlfn.XLOOKUP(A1032,MEDIDAS!A:A,MEDIDAS!B:B,"0",0)*5</f>
        <v>6.166666666666667</v>
      </c>
      <c r="L1032" s="1">
        <f>SUM(K1032,(_xlfn.XLOOKUP(A1032,MEDIDAS!A:A,MEDIDAS!B:B,"0",0)*5))</f>
        <v>12.333333333333334</v>
      </c>
      <c r="M1032" s="1" t="str">
        <f>IF(F1032&gt;=SUM(L1032,_xlfn.XLOOKUP(A1032,'ESTOQUE SETEMBRO'!A:A,'ESTOQUE SETEMBRO'!F:F,,0))/2*1.2,"OVER",IF(F1032&lt;=SUM(L1032,_xlfn.XLOOKUP(A1032,'ESTOQUE SETEMBRO'!A:A,'ESTOQUE SETEMBRO'!F:F,,0))/2*1.1,"IDEAL","OUT"))</f>
        <v>OVER</v>
      </c>
      <c r="N1032" t="str">
        <f>IF('ESTOQUE SETEMBRO'!$E1032&gt;=0,"setembro","sem abastecimento")</f>
        <v>setembro</v>
      </c>
      <c r="O1032" s="15">
        <v>45536</v>
      </c>
    </row>
    <row r="1033" spans="1:15">
      <c r="A1033" s="5" t="s">
        <v>1029</v>
      </c>
      <c r="B1033" s="6" t="s">
        <v>1211</v>
      </c>
      <c r="C1033" s="1">
        <f t="shared" si="32"/>
        <v>21.63</v>
      </c>
      <c r="D1033" s="1">
        <v>18.700000000000003</v>
      </c>
      <c r="E1033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1033" s="1">
        <f t="shared" si="33"/>
        <v>112.20000000000002</v>
      </c>
      <c r="G1033" s="1">
        <v>11</v>
      </c>
      <c r="H1033">
        <v>10</v>
      </c>
      <c r="I1033" t="s">
        <v>1134</v>
      </c>
      <c r="J1033" s="1">
        <f>Tabela1[[#This Row],[ESTOQUE_INICIAL]]*Tabela1[[#This Row],[CUSTO_UNITARIO_M-1]]+Tabela1[[#This Row],[ABASTECIMENTO]]*Tabela1[[#This Row],[CUSTO_UNITARIO_M0]]</f>
        <v>1140.7000000000003</v>
      </c>
      <c r="K1033" s="1">
        <f>_xlfn.XLOOKUP(A1033,MEDIDAS!A:A,MEDIDAS!B:B,"0",0)*5</f>
        <v>2.833333333333333</v>
      </c>
      <c r="L1033" s="1">
        <f>SUM(K1033,(_xlfn.XLOOKUP(A1033,MEDIDAS!A:A,MEDIDAS!B:B,"0",0)*5))</f>
        <v>5.6666666666666661</v>
      </c>
      <c r="M1033" s="1" t="str">
        <f>IF(F1033&gt;=SUM(L1033,_xlfn.XLOOKUP(A1033,'ESTOQUE SETEMBRO'!A:A,'ESTOQUE SETEMBRO'!F:F,,0))/2*1.2,"OVER",IF(F1033&lt;=SUM(L1033,_xlfn.XLOOKUP(A1033,'ESTOQUE SETEMBRO'!A:A,'ESTOQUE SETEMBRO'!F:F,,0))/2*1.1,"IDEAL","OUT"))</f>
        <v>OVER</v>
      </c>
      <c r="N1033" t="str">
        <f>IF('ESTOQUE SETEMBRO'!$E1033&gt;=0,"setembro","sem abastecimento")</f>
        <v>setembro</v>
      </c>
      <c r="O1033" s="15">
        <v>45536</v>
      </c>
    </row>
    <row r="1034" spans="1:15">
      <c r="A1034" s="5" t="s">
        <v>1030</v>
      </c>
      <c r="B1034" s="6" t="s">
        <v>1135</v>
      </c>
      <c r="C1034" s="1">
        <f t="shared" si="32"/>
        <v>21.63</v>
      </c>
      <c r="D1034" s="1">
        <v>23.1</v>
      </c>
      <c r="E1034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1034" s="1">
        <f t="shared" si="33"/>
        <v>138.6</v>
      </c>
      <c r="G1034" s="1">
        <v>13.200000000000001</v>
      </c>
      <c r="H1034">
        <v>12</v>
      </c>
      <c r="I1034" t="s">
        <v>1136</v>
      </c>
      <c r="J1034" s="1">
        <f>Tabela1[[#This Row],[ESTOQUE_INICIAL]]*Tabela1[[#This Row],[CUSTO_UNITARIO_M-1]]+Tabela1[[#This Row],[ABASTECIMENTO]]*Tabela1[[#This Row],[CUSTO_UNITARIO_M0]]</f>
        <v>1690.92</v>
      </c>
      <c r="K1034" s="1">
        <f>_xlfn.XLOOKUP(A1034,MEDIDAS!A:A,MEDIDAS!B:B,"0",0)*5</f>
        <v>3.5</v>
      </c>
      <c r="L1034" s="1">
        <f>SUM(K1034,(_xlfn.XLOOKUP(A1034,MEDIDAS!A:A,MEDIDAS!B:B,"0",0)*5))</f>
        <v>7</v>
      </c>
      <c r="M1034" s="1" t="str">
        <f>IF(F1034&gt;=SUM(L1034,_xlfn.XLOOKUP(A1034,'ESTOQUE SETEMBRO'!A:A,'ESTOQUE SETEMBRO'!F:F,,0))/2*1.2,"OVER",IF(F1034&lt;=SUM(L1034,_xlfn.XLOOKUP(A1034,'ESTOQUE SETEMBRO'!A:A,'ESTOQUE SETEMBRO'!F:F,,0))/2*1.1,"IDEAL","OUT"))</f>
        <v>OVER</v>
      </c>
      <c r="N1034" t="str">
        <f>IF('ESTOQUE SETEMBRO'!$E1034&gt;=0,"setembro","sem abastecimento")</f>
        <v>setembro</v>
      </c>
      <c r="O1034" s="15">
        <v>45536</v>
      </c>
    </row>
    <row r="1035" spans="1:15">
      <c r="A1035" s="5" t="s">
        <v>1031</v>
      </c>
      <c r="B1035" s="6" t="s">
        <v>1167</v>
      </c>
      <c r="C1035" s="1">
        <f t="shared" si="32"/>
        <v>21.63</v>
      </c>
      <c r="D1035" s="1">
        <v>40.700000000000003</v>
      </c>
      <c r="E1035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1035" s="1">
        <f t="shared" si="33"/>
        <v>244.2</v>
      </c>
      <c r="G1035" s="1">
        <v>13.200000000000001</v>
      </c>
      <c r="H1035">
        <v>12</v>
      </c>
      <c r="I1035" t="s">
        <v>1136</v>
      </c>
      <c r="J1035" s="1">
        <f>Tabela1[[#This Row],[ESTOQUE_INICIAL]]*Tabela1[[#This Row],[CUSTO_UNITARIO_M-1]]+Tabela1[[#This Row],[ABASTECIMENTO]]*Tabela1[[#This Row],[CUSTO_UNITARIO_M0]]</f>
        <v>2979.2400000000002</v>
      </c>
      <c r="K1035" s="1">
        <f>_xlfn.XLOOKUP(A1035,MEDIDAS!A:A,MEDIDAS!B:B,"0",0)*5</f>
        <v>6.166666666666667</v>
      </c>
      <c r="L1035" s="1">
        <f>SUM(K1035,(_xlfn.XLOOKUP(A1035,MEDIDAS!A:A,MEDIDAS!B:B,"0",0)*5))</f>
        <v>12.333333333333334</v>
      </c>
      <c r="M1035" s="1" t="str">
        <f>IF(F1035&gt;=SUM(L1035,_xlfn.XLOOKUP(A1035,'ESTOQUE SETEMBRO'!A:A,'ESTOQUE SETEMBRO'!F:F,,0))/2*1.2,"OVER",IF(F1035&lt;=SUM(L1035,_xlfn.XLOOKUP(A1035,'ESTOQUE SETEMBRO'!A:A,'ESTOQUE SETEMBRO'!F:F,,0))/2*1.1,"IDEAL","OUT"))</f>
        <v>OVER</v>
      </c>
      <c r="N1035" t="str">
        <f>IF('ESTOQUE SETEMBRO'!$E1035&gt;=0,"setembro","sem abastecimento")</f>
        <v>setembro</v>
      </c>
      <c r="O1035" s="15">
        <v>45536</v>
      </c>
    </row>
    <row r="1036" spans="1:15">
      <c r="A1036" s="5" t="s">
        <v>1033</v>
      </c>
      <c r="B1036" s="6" t="s">
        <v>1197</v>
      </c>
      <c r="C1036" s="1">
        <f t="shared" si="32"/>
        <v>21.63</v>
      </c>
      <c r="D1036" s="1">
        <v>26.400000000000002</v>
      </c>
      <c r="E1036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1036" s="1">
        <f t="shared" si="33"/>
        <v>158.4</v>
      </c>
      <c r="G1036" s="1">
        <v>8.8000000000000007</v>
      </c>
      <c r="H1036">
        <v>8</v>
      </c>
      <c r="I1036" t="s">
        <v>1142</v>
      </c>
      <c r="J1036" s="1">
        <f>Tabela1[[#This Row],[ESTOQUE_INICIAL]]*Tabela1[[#This Row],[CUSTO_UNITARIO_M-1]]+Tabela1[[#This Row],[ABASTECIMENTO]]*Tabela1[[#This Row],[CUSTO_UNITARIO_M0]]</f>
        <v>1288.3200000000002</v>
      </c>
      <c r="K1036" s="1">
        <f>_xlfn.XLOOKUP(A1036,MEDIDAS!A:A,MEDIDAS!B:B,"0",0)*5</f>
        <v>4</v>
      </c>
      <c r="L1036" s="1">
        <f>SUM(K1036,(_xlfn.XLOOKUP(A1036,MEDIDAS!A:A,MEDIDAS!B:B,"0",0)*5))</f>
        <v>8</v>
      </c>
      <c r="M1036" s="1" t="str">
        <f>IF(F1036&gt;=SUM(L1036,_xlfn.XLOOKUP(A1036,'ESTOQUE SETEMBRO'!A:A,'ESTOQUE SETEMBRO'!F:F,,0))/2*1.2,"OVER",IF(F1036&lt;=SUM(L1036,_xlfn.XLOOKUP(A1036,'ESTOQUE SETEMBRO'!A:A,'ESTOQUE SETEMBRO'!F:F,,0))/2*1.1,"IDEAL","OUT"))</f>
        <v>OVER</v>
      </c>
      <c r="N1036" t="str">
        <f>IF('ESTOQUE SETEMBRO'!$E1036&gt;=0,"setembro","sem abastecimento")</f>
        <v>setembro</v>
      </c>
      <c r="O1036" s="15">
        <v>45536</v>
      </c>
    </row>
    <row r="1037" spans="1:15">
      <c r="A1037" s="5" t="s">
        <v>1034</v>
      </c>
      <c r="B1037" s="6" t="s">
        <v>1156</v>
      </c>
      <c r="C1037" s="1">
        <f t="shared" si="32"/>
        <v>21.63</v>
      </c>
      <c r="D1037" s="1">
        <v>22</v>
      </c>
      <c r="E1037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1037" s="1">
        <f t="shared" si="33"/>
        <v>132</v>
      </c>
      <c r="G1037" s="1">
        <v>19.8</v>
      </c>
      <c r="H1037">
        <v>18</v>
      </c>
      <c r="I1037" t="s">
        <v>1140</v>
      </c>
      <c r="J1037" s="1">
        <f>Tabela1[[#This Row],[ESTOQUE_INICIAL]]*Tabela1[[#This Row],[CUSTO_UNITARIO_M-1]]+Tabela1[[#This Row],[ABASTECIMENTO]]*Tabela1[[#This Row],[CUSTO_UNITARIO_M0]]</f>
        <v>2415.6</v>
      </c>
      <c r="K1037" s="1">
        <f>_xlfn.XLOOKUP(A1037,MEDIDAS!A:A,MEDIDAS!B:B,"0",0)*5</f>
        <v>3.333333333333333</v>
      </c>
      <c r="L1037" s="1">
        <f>SUM(K1037,(_xlfn.XLOOKUP(A1037,MEDIDAS!A:A,MEDIDAS!B:B,"0",0)*5))</f>
        <v>6.6666666666666661</v>
      </c>
      <c r="M1037" s="1" t="str">
        <f>IF(F1037&gt;=SUM(L1037,_xlfn.XLOOKUP(A1037,'ESTOQUE SETEMBRO'!A:A,'ESTOQUE SETEMBRO'!F:F,,0))/2*1.2,"OVER",IF(F1037&lt;=SUM(L1037,_xlfn.XLOOKUP(A1037,'ESTOQUE SETEMBRO'!A:A,'ESTOQUE SETEMBRO'!F:F,,0))/2*1.1,"IDEAL","OUT"))</f>
        <v>OVER</v>
      </c>
      <c r="N1037" t="str">
        <f>IF('ESTOQUE SETEMBRO'!$E1037&gt;=0,"setembro","sem abastecimento")</f>
        <v>setembro</v>
      </c>
      <c r="O1037" s="15">
        <v>45536</v>
      </c>
    </row>
    <row r="1038" spans="1:15">
      <c r="A1038" s="5" t="s">
        <v>1035</v>
      </c>
      <c r="B1038" s="6" t="s">
        <v>1200</v>
      </c>
      <c r="C1038" s="1">
        <f t="shared" si="32"/>
        <v>21.63</v>
      </c>
      <c r="D1038" s="1">
        <v>44</v>
      </c>
      <c r="E1038" s="1">
        <f>IF(Tabela1[[#This Row],[ESTOQUE_INICIAL]]&gt;=150,Tabela1[[#This Row],[ESTOQUE_INICIAL]]*0,IF(Tabela1[[#This Row],[ESTOQUE_INICIAL]]=0,SUM(Tabela1[[#This Row],[ESTOQUE_INICIAL]],150),Tabela1[[#This Row],[ESTOQUE_INICIAL]]*5))</f>
        <v>220</v>
      </c>
      <c r="F1038" s="1">
        <f t="shared" si="33"/>
        <v>264</v>
      </c>
      <c r="G1038" s="1">
        <v>15.400000000000002</v>
      </c>
      <c r="H1038">
        <v>14</v>
      </c>
      <c r="I1038" t="s">
        <v>1142</v>
      </c>
      <c r="J1038" s="1">
        <f>Tabela1[[#This Row],[ESTOQUE_INICIAL]]*Tabela1[[#This Row],[CUSTO_UNITARIO_M-1]]+Tabela1[[#This Row],[ABASTECIMENTO]]*Tabela1[[#This Row],[CUSTO_UNITARIO_M0]]</f>
        <v>3757.6000000000004</v>
      </c>
      <c r="K1038" s="1">
        <f>_xlfn.XLOOKUP(A1038,MEDIDAS!A:A,MEDIDAS!B:B,"0",0)*5</f>
        <v>6.6666666666666661</v>
      </c>
      <c r="L1038" s="1">
        <f>SUM(K1038,(_xlfn.XLOOKUP(A1038,MEDIDAS!A:A,MEDIDAS!B:B,"0",0)*5))</f>
        <v>13.333333333333332</v>
      </c>
      <c r="M1038" s="1" t="str">
        <f>IF(F1038&gt;=SUM(L1038,_xlfn.XLOOKUP(A1038,'ESTOQUE SETEMBRO'!A:A,'ESTOQUE SETEMBRO'!F:F,,0))/2*1.2,"OVER",IF(F1038&lt;=SUM(L1038,_xlfn.XLOOKUP(A1038,'ESTOQUE SETEMBRO'!A:A,'ESTOQUE SETEMBRO'!F:F,,0))/2*1.1,"IDEAL","OUT"))</f>
        <v>OVER</v>
      </c>
      <c r="N1038" t="str">
        <f>IF('ESTOQUE SETEMBRO'!$E1038&gt;=0,"setembro","sem abastecimento")</f>
        <v>setembro</v>
      </c>
      <c r="O1038" s="15">
        <v>45536</v>
      </c>
    </row>
    <row r="1039" spans="1:15">
      <c r="A1039" s="5" t="s">
        <v>1036</v>
      </c>
      <c r="B1039" s="6" t="s">
        <v>1228</v>
      </c>
      <c r="C1039" s="1">
        <f t="shared" si="32"/>
        <v>21.63</v>
      </c>
      <c r="D1039" s="1">
        <v>15.400000000000002</v>
      </c>
      <c r="E1039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1039" s="1">
        <f t="shared" si="33"/>
        <v>92.40000000000002</v>
      </c>
      <c r="G1039" s="1">
        <v>19.8</v>
      </c>
      <c r="H1039">
        <v>18</v>
      </c>
      <c r="I1039" t="s">
        <v>1140</v>
      </c>
      <c r="J1039" s="1">
        <f>Tabela1[[#This Row],[ESTOQUE_INICIAL]]*Tabela1[[#This Row],[CUSTO_UNITARIO_M-1]]+Tabela1[[#This Row],[ABASTECIMENTO]]*Tabela1[[#This Row],[CUSTO_UNITARIO_M0]]</f>
        <v>1690.9200000000003</v>
      </c>
      <c r="K1039" s="1">
        <f>_xlfn.XLOOKUP(A1039,MEDIDAS!A:A,MEDIDAS!B:B,"0",0)*5</f>
        <v>2.3333333333333335</v>
      </c>
      <c r="L1039" s="1">
        <f>SUM(K1039,(_xlfn.XLOOKUP(A1039,MEDIDAS!A:A,MEDIDAS!B:B,"0",0)*5))</f>
        <v>4.666666666666667</v>
      </c>
      <c r="M1039" s="1" t="str">
        <f>IF(F1039&gt;=SUM(L1039,_xlfn.XLOOKUP(A1039,'ESTOQUE SETEMBRO'!A:A,'ESTOQUE SETEMBRO'!F:F,,0))/2*1.2,"OVER",IF(F1039&lt;=SUM(L1039,_xlfn.XLOOKUP(A1039,'ESTOQUE SETEMBRO'!A:A,'ESTOQUE SETEMBRO'!F:F,,0))/2*1.1,"IDEAL","OUT"))</f>
        <v>OVER</v>
      </c>
      <c r="N1039" t="str">
        <f>IF('ESTOQUE SETEMBRO'!$E1039&gt;=0,"setembro","sem abastecimento")</f>
        <v>setembro</v>
      </c>
      <c r="O1039" s="15">
        <v>45536</v>
      </c>
    </row>
    <row r="1040" spans="1:15">
      <c r="A1040" s="5" t="s">
        <v>1037</v>
      </c>
      <c r="B1040" s="6" t="s">
        <v>1153</v>
      </c>
      <c r="C1040" s="1">
        <f t="shared" si="32"/>
        <v>21.63</v>
      </c>
      <c r="D1040" s="1">
        <v>25.3</v>
      </c>
      <c r="E1040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040" s="1">
        <f t="shared" si="33"/>
        <v>151.80000000000001</v>
      </c>
      <c r="G1040" s="1">
        <v>11</v>
      </c>
      <c r="H1040">
        <v>10</v>
      </c>
      <c r="I1040" t="s">
        <v>1134</v>
      </c>
      <c r="J1040" s="1">
        <f>Tabela1[[#This Row],[ESTOQUE_INICIAL]]*Tabela1[[#This Row],[CUSTO_UNITARIO_M-1]]+Tabela1[[#This Row],[ABASTECIMENTO]]*Tabela1[[#This Row],[CUSTO_UNITARIO_M0]]</f>
        <v>1543.3</v>
      </c>
      <c r="K1040" s="1">
        <f>_xlfn.XLOOKUP(A1040,MEDIDAS!A:A,MEDIDAS!B:B,"0",0)*5</f>
        <v>3.8333333333333335</v>
      </c>
      <c r="L1040" s="1">
        <f>SUM(K1040,(_xlfn.XLOOKUP(A1040,MEDIDAS!A:A,MEDIDAS!B:B,"0",0)*5))</f>
        <v>7.666666666666667</v>
      </c>
      <c r="M1040" s="1" t="str">
        <f>IF(F1040&gt;=SUM(L1040,_xlfn.XLOOKUP(A1040,'ESTOQUE SETEMBRO'!A:A,'ESTOQUE SETEMBRO'!F:F,,0))/2*1.2,"OVER",IF(F1040&lt;=SUM(L1040,_xlfn.XLOOKUP(A1040,'ESTOQUE SETEMBRO'!A:A,'ESTOQUE SETEMBRO'!F:F,,0))/2*1.1,"IDEAL","OUT"))</f>
        <v>OVER</v>
      </c>
      <c r="N1040" t="str">
        <f>IF('ESTOQUE SETEMBRO'!$E1040&gt;=0,"setembro","sem abastecimento")</f>
        <v>setembro</v>
      </c>
      <c r="O1040" s="15">
        <v>45536</v>
      </c>
    </row>
    <row r="1041" spans="1:15">
      <c r="A1041" s="5" t="s">
        <v>1038</v>
      </c>
      <c r="B1041" s="6" t="s">
        <v>1139</v>
      </c>
      <c r="C1041" s="1">
        <f t="shared" si="32"/>
        <v>21.63</v>
      </c>
      <c r="D1041" s="1">
        <v>49.500000000000007</v>
      </c>
      <c r="E1041" s="1">
        <f>IF(Tabela1[[#This Row],[ESTOQUE_INICIAL]]&gt;=150,Tabela1[[#This Row],[ESTOQUE_INICIAL]]*0,IF(Tabela1[[#This Row],[ESTOQUE_INICIAL]]=0,SUM(Tabela1[[#This Row],[ESTOQUE_INICIAL]],150),Tabela1[[#This Row],[ESTOQUE_INICIAL]]*5))</f>
        <v>247.50000000000003</v>
      </c>
      <c r="F1041" s="1">
        <f t="shared" si="33"/>
        <v>297.00000000000006</v>
      </c>
      <c r="G1041" s="1">
        <v>19.8</v>
      </c>
      <c r="H1041">
        <v>18</v>
      </c>
      <c r="I1041" t="s">
        <v>1140</v>
      </c>
      <c r="J1041" s="1">
        <f>Tabela1[[#This Row],[ESTOQUE_INICIAL]]*Tabela1[[#This Row],[CUSTO_UNITARIO_M-1]]+Tabela1[[#This Row],[ABASTECIMENTO]]*Tabela1[[#This Row],[CUSTO_UNITARIO_M0]]</f>
        <v>5435.1000000000013</v>
      </c>
      <c r="K1041" s="1">
        <f>_xlfn.XLOOKUP(A1041,MEDIDAS!A:A,MEDIDAS!B:B,"0",0)*5</f>
        <v>7.5</v>
      </c>
      <c r="L1041" s="1">
        <f>SUM(K1041,(_xlfn.XLOOKUP(A1041,MEDIDAS!A:A,MEDIDAS!B:B,"0",0)*5))</f>
        <v>15</v>
      </c>
      <c r="M1041" s="1" t="str">
        <f>IF(F1041&gt;=SUM(L1041,_xlfn.XLOOKUP(A1041,'ESTOQUE SETEMBRO'!A:A,'ESTOQUE SETEMBRO'!F:F,,0))/2*1.2,"OVER",IF(F1041&lt;=SUM(L1041,_xlfn.XLOOKUP(A1041,'ESTOQUE SETEMBRO'!A:A,'ESTOQUE SETEMBRO'!F:F,,0))/2*1.1,"IDEAL","OUT"))</f>
        <v>OVER</v>
      </c>
      <c r="N1041" t="str">
        <f>IF('ESTOQUE SETEMBRO'!$E1041&gt;=0,"setembro","sem abastecimento")</f>
        <v>setembro</v>
      </c>
      <c r="O1041" s="15">
        <v>45536</v>
      </c>
    </row>
    <row r="1042" spans="1:15">
      <c r="A1042" s="5" t="s">
        <v>1039</v>
      </c>
      <c r="B1042" s="6" t="s">
        <v>1227</v>
      </c>
      <c r="C1042" s="1">
        <f t="shared" si="32"/>
        <v>21.63</v>
      </c>
      <c r="D1042" s="1">
        <v>19.8</v>
      </c>
      <c r="E1042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1042" s="1">
        <f t="shared" si="33"/>
        <v>118.8</v>
      </c>
      <c r="G1042" s="1">
        <v>26.400000000000002</v>
      </c>
      <c r="H1042">
        <v>24</v>
      </c>
      <c r="I1042" t="s">
        <v>1128</v>
      </c>
      <c r="J1042" s="1">
        <f>Tabela1[[#This Row],[ESTOQUE_INICIAL]]*Tabela1[[#This Row],[CUSTO_UNITARIO_M-1]]+Tabela1[[#This Row],[ABASTECIMENTO]]*Tabela1[[#This Row],[CUSTO_UNITARIO_M0]]</f>
        <v>2898.7200000000003</v>
      </c>
      <c r="K1042" s="1">
        <f>_xlfn.XLOOKUP(A1042,MEDIDAS!A:A,MEDIDAS!B:B,"0",0)*5</f>
        <v>3</v>
      </c>
      <c r="L1042" s="1">
        <f>SUM(K1042,(_xlfn.XLOOKUP(A1042,MEDIDAS!A:A,MEDIDAS!B:B,"0",0)*5))</f>
        <v>6</v>
      </c>
      <c r="M1042" s="1" t="str">
        <f>IF(F1042&gt;=SUM(L1042,_xlfn.XLOOKUP(A1042,'ESTOQUE SETEMBRO'!A:A,'ESTOQUE SETEMBRO'!F:F,,0))/2*1.2,"OVER",IF(F1042&lt;=SUM(L1042,_xlfn.XLOOKUP(A1042,'ESTOQUE SETEMBRO'!A:A,'ESTOQUE SETEMBRO'!F:F,,0))/2*1.1,"IDEAL","OUT"))</f>
        <v>OVER</v>
      </c>
      <c r="N1042" t="str">
        <f>IF('ESTOQUE SETEMBRO'!$E1042&gt;=0,"setembro","sem abastecimento")</f>
        <v>setembro</v>
      </c>
      <c r="O1042" s="15">
        <v>45536</v>
      </c>
    </row>
    <row r="1043" spans="1:15">
      <c r="A1043" s="5" t="s">
        <v>1040</v>
      </c>
      <c r="B1043" s="6" t="s">
        <v>1216</v>
      </c>
      <c r="C1043" s="1">
        <f t="shared" si="32"/>
        <v>21.63</v>
      </c>
      <c r="D1043" s="1">
        <v>8.8000000000000007</v>
      </c>
      <c r="E1043" s="1">
        <f>IF(Tabela1[[#This Row],[ESTOQUE_INICIAL]]&gt;=150,Tabela1[[#This Row],[ESTOQUE_INICIAL]]*0,IF(Tabela1[[#This Row],[ESTOQUE_INICIAL]]=0,SUM(Tabela1[[#This Row],[ESTOQUE_INICIAL]],150),Tabela1[[#This Row],[ESTOQUE_INICIAL]]*5))</f>
        <v>44</v>
      </c>
      <c r="F1043" s="1">
        <f t="shared" si="33"/>
        <v>52.8</v>
      </c>
      <c r="G1043" s="1">
        <v>39.6</v>
      </c>
      <c r="H1043">
        <v>36</v>
      </c>
      <c r="I1043" t="s">
        <v>1152</v>
      </c>
      <c r="J1043" s="1">
        <f>Tabela1[[#This Row],[ESTOQUE_INICIAL]]*Tabela1[[#This Row],[CUSTO_UNITARIO_M-1]]+Tabela1[[#This Row],[ABASTECIMENTO]]*Tabela1[[#This Row],[CUSTO_UNITARIO_M0]]</f>
        <v>1932.48</v>
      </c>
      <c r="K1043" s="1">
        <f>_xlfn.XLOOKUP(A1043,MEDIDAS!A:A,MEDIDAS!B:B,"0",0)*5</f>
        <v>1.3333333333333333</v>
      </c>
      <c r="L1043" s="1">
        <f>SUM(K1043,(_xlfn.XLOOKUP(A1043,MEDIDAS!A:A,MEDIDAS!B:B,"0",0)*5))</f>
        <v>2.6666666666666665</v>
      </c>
      <c r="M1043" s="1" t="str">
        <f>IF(F1043&gt;=SUM(L1043,_xlfn.XLOOKUP(A1043,'ESTOQUE SETEMBRO'!A:A,'ESTOQUE SETEMBRO'!F:F,,0))/2*1.2,"OVER",IF(F1043&lt;=SUM(L1043,_xlfn.XLOOKUP(A1043,'ESTOQUE SETEMBRO'!A:A,'ESTOQUE SETEMBRO'!F:F,,0))/2*1.1,"IDEAL","OUT"))</f>
        <v>OVER</v>
      </c>
      <c r="N1043" t="str">
        <f>IF('ESTOQUE SETEMBRO'!$E1043&gt;=0,"setembro","sem abastecimento")</f>
        <v>setembro</v>
      </c>
      <c r="O1043" s="15">
        <v>45536</v>
      </c>
    </row>
    <row r="1044" spans="1:15">
      <c r="A1044" s="5" t="s">
        <v>1041</v>
      </c>
      <c r="B1044" s="6" t="s">
        <v>1236</v>
      </c>
      <c r="C1044" s="1">
        <f t="shared" si="32"/>
        <v>21.63</v>
      </c>
      <c r="D1044" s="1">
        <v>16.5</v>
      </c>
      <c r="E1044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1044" s="1">
        <f t="shared" si="33"/>
        <v>99</v>
      </c>
      <c r="G1044" s="1">
        <v>66</v>
      </c>
      <c r="H1044">
        <v>60</v>
      </c>
      <c r="I1044" t="s">
        <v>1128</v>
      </c>
      <c r="J1044" s="1">
        <f>Tabela1[[#This Row],[ESTOQUE_INICIAL]]*Tabela1[[#This Row],[CUSTO_UNITARIO_M-1]]+Tabela1[[#This Row],[ABASTECIMENTO]]*Tabela1[[#This Row],[CUSTO_UNITARIO_M0]]</f>
        <v>6039</v>
      </c>
      <c r="K1044" s="1">
        <f>_xlfn.XLOOKUP(A1044,MEDIDAS!A:A,MEDIDAS!B:B,"0",0)*5</f>
        <v>2.5</v>
      </c>
      <c r="L1044" s="1">
        <f>SUM(K1044,(_xlfn.XLOOKUP(A1044,MEDIDAS!A:A,MEDIDAS!B:B,"0",0)*5))</f>
        <v>5</v>
      </c>
      <c r="M1044" s="1" t="str">
        <f>IF(F1044&gt;=SUM(L1044,_xlfn.XLOOKUP(A1044,'ESTOQUE SETEMBRO'!A:A,'ESTOQUE SETEMBRO'!F:F,,0))/2*1.2,"OVER",IF(F1044&lt;=SUM(L1044,_xlfn.XLOOKUP(A1044,'ESTOQUE SETEMBRO'!A:A,'ESTOQUE SETEMBRO'!F:F,,0))/2*1.1,"IDEAL","OUT"))</f>
        <v>OVER</v>
      </c>
      <c r="N1044" t="str">
        <f>IF('ESTOQUE SETEMBRO'!$E1044&gt;=0,"setembro","sem abastecimento")</f>
        <v>setembro</v>
      </c>
      <c r="O1044" s="15">
        <v>45536</v>
      </c>
    </row>
    <row r="1045" spans="1:15">
      <c r="A1045" s="5" t="s">
        <v>1042</v>
      </c>
      <c r="B1045" s="6" t="s">
        <v>1208</v>
      </c>
      <c r="C1045" s="1">
        <f t="shared" si="32"/>
        <v>21.63</v>
      </c>
      <c r="D1045" s="1">
        <v>25.3</v>
      </c>
      <c r="E1045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045" s="1">
        <f t="shared" si="33"/>
        <v>151.80000000000001</v>
      </c>
      <c r="G1045" s="1">
        <v>13.200000000000001</v>
      </c>
      <c r="H1045">
        <v>12</v>
      </c>
      <c r="I1045" t="s">
        <v>1136</v>
      </c>
      <c r="J1045" s="1">
        <f>Tabela1[[#This Row],[ESTOQUE_INICIAL]]*Tabela1[[#This Row],[CUSTO_UNITARIO_M-1]]+Tabela1[[#This Row],[ABASTECIMENTO]]*Tabela1[[#This Row],[CUSTO_UNITARIO_M0]]</f>
        <v>1851.96</v>
      </c>
      <c r="K1045" s="1">
        <f>_xlfn.XLOOKUP(A1045,MEDIDAS!A:A,MEDIDAS!B:B,"0",0)*5</f>
        <v>3.8333333333333335</v>
      </c>
      <c r="L1045" s="1">
        <f>SUM(K1045,(_xlfn.XLOOKUP(A1045,MEDIDAS!A:A,MEDIDAS!B:B,"0",0)*5))</f>
        <v>7.666666666666667</v>
      </c>
      <c r="M1045" s="1" t="str">
        <f>IF(F1045&gt;=SUM(L1045,_xlfn.XLOOKUP(A1045,'ESTOQUE SETEMBRO'!A:A,'ESTOQUE SETEMBRO'!F:F,,0))/2*1.2,"OVER",IF(F1045&lt;=SUM(L1045,_xlfn.XLOOKUP(A1045,'ESTOQUE SETEMBRO'!A:A,'ESTOQUE SETEMBRO'!F:F,,0))/2*1.1,"IDEAL","OUT"))</f>
        <v>OVER</v>
      </c>
      <c r="N1045" t="str">
        <f>IF('ESTOQUE SETEMBRO'!$E1045&gt;=0,"setembro","sem abastecimento")</f>
        <v>setembro</v>
      </c>
      <c r="O1045" s="15">
        <v>45536</v>
      </c>
    </row>
    <row r="1046" spans="1:15">
      <c r="A1046" s="5" t="s">
        <v>1044</v>
      </c>
      <c r="B1046" s="6" t="s">
        <v>1206</v>
      </c>
      <c r="C1046" s="1">
        <f t="shared" si="32"/>
        <v>21.63</v>
      </c>
      <c r="D1046" s="1">
        <v>19.8</v>
      </c>
      <c r="E1046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1046" s="1">
        <f t="shared" si="33"/>
        <v>118.8</v>
      </c>
      <c r="G1046" s="1">
        <v>66</v>
      </c>
      <c r="H1046">
        <v>60</v>
      </c>
      <c r="I1046" t="s">
        <v>1128</v>
      </c>
      <c r="J1046" s="1">
        <f>Tabela1[[#This Row],[ESTOQUE_INICIAL]]*Tabela1[[#This Row],[CUSTO_UNITARIO_M-1]]+Tabela1[[#This Row],[ABASTECIMENTO]]*Tabela1[[#This Row],[CUSTO_UNITARIO_M0]]</f>
        <v>7246.8</v>
      </c>
      <c r="K1046" s="1">
        <f>_xlfn.XLOOKUP(A1046,MEDIDAS!A:A,MEDIDAS!B:B,"0",0)*5</f>
        <v>3</v>
      </c>
      <c r="L1046" s="1">
        <f>SUM(K1046,(_xlfn.XLOOKUP(A1046,MEDIDAS!A:A,MEDIDAS!B:B,"0",0)*5))</f>
        <v>6</v>
      </c>
      <c r="M1046" s="1" t="str">
        <f>IF(F1046&gt;=SUM(L1046,_xlfn.XLOOKUP(A1046,'ESTOQUE SETEMBRO'!A:A,'ESTOQUE SETEMBRO'!F:F,,0))/2*1.2,"OVER",IF(F1046&lt;=SUM(L1046,_xlfn.XLOOKUP(A1046,'ESTOQUE SETEMBRO'!A:A,'ESTOQUE SETEMBRO'!F:F,,0))/2*1.1,"IDEAL","OUT"))</f>
        <v>OVER</v>
      </c>
      <c r="N1046" t="str">
        <f>IF('ESTOQUE SETEMBRO'!$E1046&gt;=0,"setembro","sem abastecimento")</f>
        <v>setembro</v>
      </c>
      <c r="O1046" s="15">
        <v>45536</v>
      </c>
    </row>
    <row r="1047" spans="1:15">
      <c r="A1047" s="5" t="s">
        <v>1045</v>
      </c>
      <c r="B1047" s="6" t="s">
        <v>1231</v>
      </c>
      <c r="C1047" s="1">
        <f t="shared" si="32"/>
        <v>21.63</v>
      </c>
      <c r="D1047" s="1">
        <v>33</v>
      </c>
      <c r="E1047" s="1">
        <f>IF(Tabela1[[#This Row],[ESTOQUE_INICIAL]]&gt;=150,Tabela1[[#This Row],[ESTOQUE_INICIAL]]*0,IF(Tabela1[[#This Row],[ESTOQUE_INICIAL]]=0,SUM(Tabela1[[#This Row],[ESTOQUE_INICIAL]],150),Tabela1[[#This Row],[ESTOQUE_INICIAL]]*5))</f>
        <v>165</v>
      </c>
      <c r="F1047" s="1">
        <f t="shared" si="33"/>
        <v>198</v>
      </c>
      <c r="G1047" s="1">
        <v>19.8</v>
      </c>
      <c r="H1047">
        <v>18</v>
      </c>
      <c r="I1047" t="s">
        <v>1140</v>
      </c>
      <c r="J1047" s="1">
        <f>Tabela1[[#This Row],[ESTOQUE_INICIAL]]*Tabela1[[#This Row],[CUSTO_UNITARIO_M-1]]+Tabela1[[#This Row],[ABASTECIMENTO]]*Tabela1[[#This Row],[CUSTO_UNITARIO_M0]]</f>
        <v>3623.4</v>
      </c>
      <c r="K1047" s="1">
        <f>_xlfn.XLOOKUP(A1047,MEDIDAS!A:A,MEDIDAS!B:B,"0",0)*5</f>
        <v>5</v>
      </c>
      <c r="L1047" s="1">
        <f>SUM(K1047,(_xlfn.XLOOKUP(A1047,MEDIDAS!A:A,MEDIDAS!B:B,"0",0)*5))</f>
        <v>10</v>
      </c>
      <c r="M1047" s="1" t="str">
        <f>IF(F1047&gt;=SUM(L1047,_xlfn.XLOOKUP(A1047,'ESTOQUE SETEMBRO'!A:A,'ESTOQUE SETEMBRO'!F:F,,0))/2*1.2,"OVER",IF(F1047&lt;=SUM(L1047,_xlfn.XLOOKUP(A1047,'ESTOQUE SETEMBRO'!A:A,'ESTOQUE SETEMBRO'!F:F,,0))/2*1.1,"IDEAL","OUT"))</f>
        <v>OVER</v>
      </c>
      <c r="N1047" t="str">
        <f>IF('ESTOQUE SETEMBRO'!$E1047&gt;=0,"setembro","sem abastecimento")</f>
        <v>setembro</v>
      </c>
      <c r="O1047" s="15">
        <v>45536</v>
      </c>
    </row>
    <row r="1048" spans="1:15">
      <c r="A1048" s="5" t="s">
        <v>1046</v>
      </c>
      <c r="B1048" s="6" t="s">
        <v>1175</v>
      </c>
      <c r="C1048" s="1">
        <f t="shared" si="32"/>
        <v>21.63</v>
      </c>
      <c r="D1048" s="1">
        <v>17.600000000000001</v>
      </c>
      <c r="E1048" s="1">
        <f>IF(Tabela1[[#This Row],[ESTOQUE_INICIAL]]&gt;=150,Tabela1[[#This Row],[ESTOQUE_INICIAL]]*0,IF(Tabela1[[#This Row],[ESTOQUE_INICIAL]]=0,SUM(Tabela1[[#This Row],[ESTOQUE_INICIAL]],150),Tabela1[[#This Row],[ESTOQUE_INICIAL]]*5))</f>
        <v>88</v>
      </c>
      <c r="F1048" s="1">
        <f t="shared" si="33"/>
        <v>105.6</v>
      </c>
      <c r="G1048" s="1">
        <v>66</v>
      </c>
      <c r="H1048">
        <v>60</v>
      </c>
      <c r="I1048" t="s">
        <v>1128</v>
      </c>
      <c r="J1048" s="1">
        <f>Tabela1[[#This Row],[ESTOQUE_INICIAL]]*Tabela1[[#This Row],[CUSTO_UNITARIO_M-1]]+Tabela1[[#This Row],[ABASTECIMENTO]]*Tabela1[[#This Row],[CUSTO_UNITARIO_M0]]</f>
        <v>6441.6</v>
      </c>
      <c r="K1048" s="1">
        <f>_xlfn.XLOOKUP(A1048,MEDIDAS!A:A,MEDIDAS!B:B,"0",0)*5</f>
        <v>2.6666666666666665</v>
      </c>
      <c r="L1048" s="1">
        <f>SUM(K1048,(_xlfn.XLOOKUP(A1048,MEDIDAS!A:A,MEDIDAS!B:B,"0",0)*5))</f>
        <v>5.333333333333333</v>
      </c>
      <c r="M1048" s="1" t="str">
        <f>IF(F1048&gt;=SUM(L1048,_xlfn.XLOOKUP(A1048,'ESTOQUE SETEMBRO'!A:A,'ESTOQUE SETEMBRO'!F:F,,0))/2*1.2,"OVER",IF(F1048&lt;=SUM(L1048,_xlfn.XLOOKUP(A1048,'ESTOQUE SETEMBRO'!A:A,'ESTOQUE SETEMBRO'!F:F,,0))/2*1.1,"IDEAL","OUT"))</f>
        <v>OVER</v>
      </c>
      <c r="N1048" t="str">
        <f>IF('ESTOQUE SETEMBRO'!$E1048&gt;=0,"setembro","sem abastecimento")</f>
        <v>setembro</v>
      </c>
      <c r="O1048" s="15">
        <v>45536</v>
      </c>
    </row>
    <row r="1049" spans="1:15">
      <c r="A1049" s="5" t="s">
        <v>1047</v>
      </c>
      <c r="B1049" s="6" t="s">
        <v>1145</v>
      </c>
      <c r="C1049" s="1">
        <f t="shared" si="32"/>
        <v>21.63</v>
      </c>
      <c r="D1049" s="1">
        <v>18.700000000000003</v>
      </c>
      <c r="E1049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1049" s="1">
        <f t="shared" si="33"/>
        <v>112.20000000000002</v>
      </c>
      <c r="G1049" s="1">
        <v>33</v>
      </c>
      <c r="H1049">
        <v>30</v>
      </c>
      <c r="I1049" t="s">
        <v>1146</v>
      </c>
      <c r="J1049" s="1">
        <f>Tabela1[[#This Row],[ESTOQUE_INICIAL]]*Tabela1[[#This Row],[CUSTO_UNITARIO_M-1]]+Tabela1[[#This Row],[ABASTECIMENTO]]*Tabela1[[#This Row],[CUSTO_UNITARIO_M0]]</f>
        <v>3422.1000000000004</v>
      </c>
      <c r="K1049" s="1">
        <f>_xlfn.XLOOKUP(A1049,MEDIDAS!A:A,MEDIDAS!B:B,"0",0)*5</f>
        <v>2.833333333333333</v>
      </c>
      <c r="L1049" s="1">
        <f>SUM(K1049,(_xlfn.XLOOKUP(A1049,MEDIDAS!A:A,MEDIDAS!B:B,"0",0)*5))</f>
        <v>5.6666666666666661</v>
      </c>
      <c r="M1049" s="1" t="str">
        <f>IF(F1049&gt;=SUM(L1049,_xlfn.XLOOKUP(A1049,'ESTOQUE SETEMBRO'!A:A,'ESTOQUE SETEMBRO'!F:F,,0))/2*1.2,"OVER",IF(F1049&lt;=SUM(L1049,_xlfn.XLOOKUP(A1049,'ESTOQUE SETEMBRO'!A:A,'ESTOQUE SETEMBRO'!F:F,,0))/2*1.1,"IDEAL","OUT"))</f>
        <v>OVER</v>
      </c>
      <c r="N1049" t="str">
        <f>IF('ESTOQUE SETEMBRO'!$E1049&gt;=0,"setembro","sem abastecimento")</f>
        <v>setembro</v>
      </c>
      <c r="O1049" s="15">
        <v>45536</v>
      </c>
    </row>
    <row r="1050" spans="1:15">
      <c r="A1050" s="5" t="s">
        <v>1048</v>
      </c>
      <c r="B1050" s="6" t="s">
        <v>1171</v>
      </c>
      <c r="C1050" s="1">
        <f t="shared" si="32"/>
        <v>21.63</v>
      </c>
      <c r="D1050" s="1">
        <v>26.400000000000002</v>
      </c>
      <c r="E1050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1050" s="1">
        <f t="shared" si="33"/>
        <v>158.4</v>
      </c>
      <c r="G1050" s="1">
        <v>26.400000000000002</v>
      </c>
      <c r="H1050">
        <v>24</v>
      </c>
      <c r="I1050" t="s">
        <v>1128</v>
      </c>
      <c r="J1050" s="1">
        <f>Tabela1[[#This Row],[ESTOQUE_INICIAL]]*Tabela1[[#This Row],[CUSTO_UNITARIO_M-1]]+Tabela1[[#This Row],[ABASTECIMENTO]]*Tabela1[[#This Row],[CUSTO_UNITARIO_M0]]</f>
        <v>3864.96</v>
      </c>
      <c r="K1050" s="1">
        <f>_xlfn.XLOOKUP(A1050,MEDIDAS!A:A,MEDIDAS!B:B,"0",0)*5</f>
        <v>4</v>
      </c>
      <c r="L1050" s="1">
        <f>SUM(K1050,(_xlfn.XLOOKUP(A1050,MEDIDAS!A:A,MEDIDAS!B:B,"0",0)*5))</f>
        <v>8</v>
      </c>
      <c r="M1050" s="1" t="str">
        <f>IF(F1050&gt;=SUM(L1050,_xlfn.XLOOKUP(A1050,'ESTOQUE SETEMBRO'!A:A,'ESTOQUE SETEMBRO'!F:F,,0))/2*1.2,"OVER",IF(F1050&lt;=SUM(L1050,_xlfn.XLOOKUP(A1050,'ESTOQUE SETEMBRO'!A:A,'ESTOQUE SETEMBRO'!F:F,,0))/2*1.1,"IDEAL","OUT"))</f>
        <v>OVER</v>
      </c>
      <c r="N1050" t="str">
        <f>IF('ESTOQUE SETEMBRO'!$E1050&gt;=0,"setembro","sem abastecimento")</f>
        <v>setembro</v>
      </c>
      <c r="O1050" s="15">
        <v>45536</v>
      </c>
    </row>
    <row r="1051" spans="1:15">
      <c r="A1051" s="5" t="s">
        <v>1049</v>
      </c>
      <c r="B1051" s="6" t="s">
        <v>1163</v>
      </c>
      <c r="C1051" s="1">
        <f t="shared" si="32"/>
        <v>21.63</v>
      </c>
      <c r="D1051" s="1">
        <v>49.500000000000007</v>
      </c>
      <c r="E1051" s="1">
        <f>IF(Tabela1[[#This Row],[ESTOQUE_INICIAL]]&gt;=150,Tabela1[[#This Row],[ESTOQUE_INICIAL]]*0,IF(Tabela1[[#This Row],[ESTOQUE_INICIAL]]=0,SUM(Tabela1[[#This Row],[ESTOQUE_INICIAL]],150),Tabela1[[#This Row],[ESTOQUE_INICIAL]]*5))</f>
        <v>247.50000000000003</v>
      </c>
      <c r="F1051" s="1">
        <f t="shared" si="33"/>
        <v>297.00000000000006</v>
      </c>
      <c r="G1051" s="1">
        <v>5.5</v>
      </c>
      <c r="H1051">
        <v>5</v>
      </c>
      <c r="I1051" t="s">
        <v>1130</v>
      </c>
      <c r="J1051" s="1">
        <f>Tabela1[[#This Row],[ESTOQUE_INICIAL]]*Tabela1[[#This Row],[CUSTO_UNITARIO_M-1]]+Tabela1[[#This Row],[ABASTECIMENTO]]*Tabela1[[#This Row],[CUSTO_UNITARIO_M0]]</f>
        <v>1509.7500000000002</v>
      </c>
      <c r="K1051" s="1">
        <f>_xlfn.XLOOKUP(A1051,MEDIDAS!A:A,MEDIDAS!B:B,"0",0)*5</f>
        <v>7.5</v>
      </c>
      <c r="L1051" s="1">
        <f>SUM(K1051,(_xlfn.XLOOKUP(A1051,MEDIDAS!A:A,MEDIDAS!B:B,"0",0)*5))</f>
        <v>15</v>
      </c>
      <c r="M1051" s="1" t="str">
        <f>IF(F1051&gt;=SUM(L1051,_xlfn.XLOOKUP(A1051,'ESTOQUE SETEMBRO'!A:A,'ESTOQUE SETEMBRO'!F:F,,0))/2*1.2,"OVER",IF(F1051&lt;=SUM(L1051,_xlfn.XLOOKUP(A1051,'ESTOQUE SETEMBRO'!A:A,'ESTOQUE SETEMBRO'!F:F,,0))/2*1.1,"IDEAL","OUT"))</f>
        <v>OVER</v>
      </c>
      <c r="N1051" t="str">
        <f>IF('ESTOQUE SETEMBRO'!$E1051&gt;=0,"setembro","sem abastecimento")</f>
        <v>setembro</v>
      </c>
      <c r="O1051" s="15">
        <v>45536</v>
      </c>
    </row>
    <row r="1052" spans="1:15">
      <c r="A1052" s="5" t="s">
        <v>1050</v>
      </c>
      <c r="B1052" s="6" t="s">
        <v>1213</v>
      </c>
      <c r="C1052" s="1">
        <f t="shared" si="32"/>
        <v>21.63</v>
      </c>
      <c r="D1052" s="1">
        <v>40.700000000000003</v>
      </c>
      <c r="E1052" s="1">
        <f>IF(Tabela1[[#This Row],[ESTOQUE_INICIAL]]&gt;=150,Tabela1[[#This Row],[ESTOQUE_INICIAL]]*0,IF(Tabela1[[#This Row],[ESTOQUE_INICIAL]]=0,SUM(Tabela1[[#This Row],[ESTOQUE_INICIAL]],150),Tabela1[[#This Row],[ESTOQUE_INICIAL]]*5))</f>
        <v>203.5</v>
      </c>
      <c r="F1052" s="1">
        <f t="shared" si="33"/>
        <v>244.2</v>
      </c>
      <c r="G1052" s="1">
        <v>13.200000000000001</v>
      </c>
      <c r="H1052">
        <v>12</v>
      </c>
      <c r="I1052" t="s">
        <v>1136</v>
      </c>
      <c r="J1052" s="1">
        <f>Tabela1[[#This Row],[ESTOQUE_INICIAL]]*Tabela1[[#This Row],[CUSTO_UNITARIO_M-1]]+Tabela1[[#This Row],[ABASTECIMENTO]]*Tabela1[[#This Row],[CUSTO_UNITARIO_M0]]</f>
        <v>2979.2400000000002</v>
      </c>
      <c r="K1052" s="1">
        <f>_xlfn.XLOOKUP(A1052,MEDIDAS!A:A,MEDIDAS!B:B,"0",0)*5</f>
        <v>6.166666666666667</v>
      </c>
      <c r="L1052" s="1">
        <f>SUM(K1052,(_xlfn.XLOOKUP(A1052,MEDIDAS!A:A,MEDIDAS!B:B,"0",0)*5))</f>
        <v>12.333333333333334</v>
      </c>
      <c r="M1052" s="1" t="str">
        <f>IF(F1052&gt;=SUM(L1052,_xlfn.XLOOKUP(A1052,'ESTOQUE SETEMBRO'!A:A,'ESTOQUE SETEMBRO'!F:F,,0))/2*1.2,"OVER",IF(F1052&lt;=SUM(L1052,_xlfn.XLOOKUP(A1052,'ESTOQUE SETEMBRO'!A:A,'ESTOQUE SETEMBRO'!F:F,,0))/2*1.1,"IDEAL","OUT"))</f>
        <v>OVER</v>
      </c>
      <c r="N1052" t="str">
        <f>IF('ESTOQUE SETEMBRO'!$E1052&gt;=0,"setembro","sem abastecimento")</f>
        <v>setembro</v>
      </c>
      <c r="O1052" s="15">
        <v>45536</v>
      </c>
    </row>
    <row r="1053" spans="1:15">
      <c r="A1053" s="5" t="s">
        <v>1051</v>
      </c>
      <c r="B1053" s="6" t="s">
        <v>1178</v>
      </c>
      <c r="C1053" s="1">
        <f t="shared" si="32"/>
        <v>21.63</v>
      </c>
      <c r="D1053" s="1">
        <v>23.1</v>
      </c>
      <c r="E1053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1053" s="1">
        <f t="shared" si="33"/>
        <v>138.6</v>
      </c>
      <c r="G1053" s="1">
        <v>39.6</v>
      </c>
      <c r="H1053">
        <v>36</v>
      </c>
      <c r="I1053" t="s">
        <v>1152</v>
      </c>
      <c r="J1053" s="1">
        <f>Tabela1[[#This Row],[ESTOQUE_INICIAL]]*Tabela1[[#This Row],[CUSTO_UNITARIO_M-1]]+Tabela1[[#This Row],[ABASTECIMENTO]]*Tabela1[[#This Row],[CUSTO_UNITARIO_M0]]</f>
        <v>5072.76</v>
      </c>
      <c r="K1053" s="1">
        <f>_xlfn.XLOOKUP(A1053,MEDIDAS!A:A,MEDIDAS!B:B,"0",0)*5</f>
        <v>3.5</v>
      </c>
      <c r="L1053" s="1">
        <f>SUM(K1053,(_xlfn.XLOOKUP(A1053,MEDIDAS!A:A,MEDIDAS!B:B,"0",0)*5))</f>
        <v>7</v>
      </c>
      <c r="M1053" s="1" t="str">
        <f>IF(F1053&gt;=SUM(L1053,_xlfn.XLOOKUP(A1053,'ESTOQUE SETEMBRO'!A:A,'ESTOQUE SETEMBRO'!F:F,,0))/2*1.2,"OVER",IF(F1053&lt;=SUM(L1053,_xlfn.XLOOKUP(A1053,'ESTOQUE SETEMBRO'!A:A,'ESTOQUE SETEMBRO'!F:F,,0))/2*1.1,"IDEAL","OUT"))</f>
        <v>OVER</v>
      </c>
      <c r="N1053" t="str">
        <f>IF('ESTOQUE SETEMBRO'!$E1053&gt;=0,"setembro","sem abastecimento")</f>
        <v>setembro</v>
      </c>
      <c r="O1053" s="15">
        <v>45536</v>
      </c>
    </row>
    <row r="1054" spans="1:15">
      <c r="A1054" s="5" t="s">
        <v>1052</v>
      </c>
      <c r="B1054" s="6" t="s">
        <v>1158</v>
      </c>
      <c r="C1054" s="1">
        <f t="shared" si="32"/>
        <v>21.63</v>
      </c>
      <c r="D1054" s="1">
        <v>25.3</v>
      </c>
      <c r="E1054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054" s="1">
        <f t="shared" si="33"/>
        <v>151.80000000000001</v>
      </c>
      <c r="G1054" s="1">
        <v>13.200000000000001</v>
      </c>
      <c r="H1054">
        <v>12</v>
      </c>
      <c r="I1054" t="s">
        <v>1136</v>
      </c>
      <c r="J1054" s="1">
        <f>Tabela1[[#This Row],[ESTOQUE_INICIAL]]*Tabela1[[#This Row],[CUSTO_UNITARIO_M-1]]+Tabela1[[#This Row],[ABASTECIMENTO]]*Tabela1[[#This Row],[CUSTO_UNITARIO_M0]]</f>
        <v>1851.96</v>
      </c>
      <c r="K1054" s="1">
        <f>_xlfn.XLOOKUP(A1054,MEDIDAS!A:A,MEDIDAS!B:B,"0",0)*5</f>
        <v>3.8333333333333335</v>
      </c>
      <c r="L1054" s="1">
        <f>SUM(K1054,(_xlfn.XLOOKUP(A1054,MEDIDAS!A:A,MEDIDAS!B:B,"0",0)*5))</f>
        <v>7.666666666666667</v>
      </c>
      <c r="M1054" s="1" t="str">
        <f>IF(F1054&gt;=SUM(L1054,_xlfn.XLOOKUP(A1054,'ESTOQUE SETEMBRO'!A:A,'ESTOQUE SETEMBRO'!F:F,,0))/2*1.2,"OVER",IF(F1054&lt;=SUM(L1054,_xlfn.XLOOKUP(A1054,'ESTOQUE SETEMBRO'!A:A,'ESTOQUE SETEMBRO'!F:F,,0))/2*1.1,"IDEAL","OUT"))</f>
        <v>OVER</v>
      </c>
      <c r="N1054" t="str">
        <f>IF('ESTOQUE SETEMBRO'!$E1054&gt;=0,"setembro","sem abastecimento")</f>
        <v>setembro</v>
      </c>
      <c r="O1054" s="15">
        <v>45536</v>
      </c>
    </row>
    <row r="1055" spans="1:15">
      <c r="A1055" s="5" t="s">
        <v>1053</v>
      </c>
      <c r="B1055" s="6" t="s">
        <v>1151</v>
      </c>
      <c r="C1055" s="1">
        <f t="shared" si="32"/>
        <v>21.63</v>
      </c>
      <c r="D1055" s="1">
        <v>18.700000000000003</v>
      </c>
      <c r="E1055" s="1">
        <f>IF(Tabela1[[#This Row],[ESTOQUE_INICIAL]]&gt;=150,Tabela1[[#This Row],[ESTOQUE_INICIAL]]*0,IF(Tabela1[[#This Row],[ESTOQUE_INICIAL]]=0,SUM(Tabela1[[#This Row],[ESTOQUE_INICIAL]],150),Tabela1[[#This Row],[ESTOQUE_INICIAL]]*5))</f>
        <v>93.500000000000014</v>
      </c>
      <c r="F1055" s="1">
        <f t="shared" si="33"/>
        <v>112.20000000000002</v>
      </c>
      <c r="G1055" s="1">
        <v>55.000000000000007</v>
      </c>
      <c r="H1055">
        <v>50</v>
      </c>
      <c r="I1055" t="s">
        <v>1152</v>
      </c>
      <c r="J1055" s="1">
        <f>Tabela1[[#This Row],[ESTOQUE_INICIAL]]*Tabela1[[#This Row],[CUSTO_UNITARIO_M-1]]+Tabela1[[#This Row],[ABASTECIMENTO]]*Tabela1[[#This Row],[CUSTO_UNITARIO_M0]]</f>
        <v>5703.5000000000009</v>
      </c>
      <c r="K1055" s="1">
        <f>_xlfn.XLOOKUP(A1055,MEDIDAS!A:A,MEDIDAS!B:B,"0",0)*5</f>
        <v>2.833333333333333</v>
      </c>
      <c r="L1055" s="1">
        <f>SUM(K1055,(_xlfn.XLOOKUP(A1055,MEDIDAS!A:A,MEDIDAS!B:B,"0",0)*5))</f>
        <v>5.6666666666666661</v>
      </c>
      <c r="M1055" s="1" t="str">
        <f>IF(F1055&gt;=SUM(L1055,_xlfn.XLOOKUP(A1055,'ESTOQUE SETEMBRO'!A:A,'ESTOQUE SETEMBRO'!F:F,,0))/2*1.2,"OVER",IF(F1055&lt;=SUM(L1055,_xlfn.XLOOKUP(A1055,'ESTOQUE SETEMBRO'!A:A,'ESTOQUE SETEMBRO'!F:F,,0))/2*1.1,"IDEAL","OUT"))</f>
        <v>OVER</v>
      </c>
      <c r="N1055" t="str">
        <f>IF('ESTOQUE SETEMBRO'!$E1055&gt;=0,"setembro","sem abastecimento")</f>
        <v>setembro</v>
      </c>
      <c r="O1055" s="15">
        <v>45536</v>
      </c>
    </row>
    <row r="1056" spans="1:15">
      <c r="A1056" s="5" t="s">
        <v>1055</v>
      </c>
      <c r="B1056" s="6" t="s">
        <v>1133</v>
      </c>
      <c r="C1056" s="1">
        <f t="shared" si="32"/>
        <v>21.63</v>
      </c>
      <c r="D1056" s="1">
        <v>27.500000000000004</v>
      </c>
      <c r="E1056" s="1">
        <f>IF(Tabela1[[#This Row],[ESTOQUE_INICIAL]]&gt;=150,Tabela1[[#This Row],[ESTOQUE_INICIAL]]*0,IF(Tabela1[[#This Row],[ESTOQUE_INICIAL]]=0,SUM(Tabela1[[#This Row],[ESTOQUE_INICIAL]],150),Tabela1[[#This Row],[ESTOQUE_INICIAL]]*5))</f>
        <v>137.50000000000003</v>
      </c>
      <c r="F1056" s="1">
        <f t="shared" si="33"/>
        <v>165.00000000000003</v>
      </c>
      <c r="G1056" s="1">
        <v>11</v>
      </c>
      <c r="H1056">
        <v>10</v>
      </c>
      <c r="I1056" t="s">
        <v>1134</v>
      </c>
      <c r="J1056" s="1">
        <f>Tabela1[[#This Row],[ESTOQUE_INICIAL]]*Tabela1[[#This Row],[CUSTO_UNITARIO_M-1]]+Tabela1[[#This Row],[ABASTECIMENTO]]*Tabela1[[#This Row],[CUSTO_UNITARIO_M0]]</f>
        <v>1677.5000000000002</v>
      </c>
      <c r="K1056" s="1">
        <f>_xlfn.XLOOKUP(A1056,MEDIDAS!A:A,MEDIDAS!B:B,"0",0)*5</f>
        <v>4.166666666666667</v>
      </c>
      <c r="L1056" s="1">
        <f>SUM(K1056,(_xlfn.XLOOKUP(A1056,MEDIDAS!A:A,MEDIDAS!B:B,"0",0)*5))</f>
        <v>8.3333333333333339</v>
      </c>
      <c r="M1056" s="1" t="str">
        <f>IF(F1056&gt;=SUM(L1056,_xlfn.XLOOKUP(A1056,'ESTOQUE SETEMBRO'!A:A,'ESTOQUE SETEMBRO'!F:F,,0))/2*1.2,"OVER",IF(F1056&lt;=SUM(L1056,_xlfn.XLOOKUP(A1056,'ESTOQUE SETEMBRO'!A:A,'ESTOQUE SETEMBRO'!F:F,,0))/2*1.1,"IDEAL","OUT"))</f>
        <v>OVER</v>
      </c>
      <c r="N1056" t="str">
        <f>IF('ESTOQUE SETEMBRO'!$E1056&gt;=0,"setembro","sem abastecimento")</f>
        <v>setembro</v>
      </c>
      <c r="O1056" s="15">
        <v>45536</v>
      </c>
    </row>
    <row r="1057" spans="1:15">
      <c r="A1057" s="5" t="s">
        <v>1056</v>
      </c>
      <c r="B1057" s="6" t="s">
        <v>1218</v>
      </c>
      <c r="C1057" s="1">
        <f t="shared" si="32"/>
        <v>21.63</v>
      </c>
      <c r="D1057" s="1">
        <v>12.100000000000001</v>
      </c>
      <c r="E1057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1057" s="1">
        <f t="shared" si="33"/>
        <v>72.600000000000009</v>
      </c>
      <c r="G1057" s="1">
        <v>15.400000000000002</v>
      </c>
      <c r="H1057">
        <v>14</v>
      </c>
      <c r="I1057" t="s">
        <v>1142</v>
      </c>
      <c r="J1057" s="1">
        <f>Tabela1[[#This Row],[ESTOQUE_INICIAL]]*Tabela1[[#This Row],[CUSTO_UNITARIO_M-1]]+Tabela1[[#This Row],[ABASTECIMENTO]]*Tabela1[[#This Row],[CUSTO_UNITARIO_M0]]</f>
        <v>1033.3400000000001</v>
      </c>
      <c r="K1057" s="1">
        <f>_xlfn.XLOOKUP(A1057,MEDIDAS!A:A,MEDIDAS!B:B,"0",0)*5</f>
        <v>1.8333333333333333</v>
      </c>
      <c r="L1057" s="1">
        <f>SUM(K1057,(_xlfn.XLOOKUP(A1057,MEDIDAS!A:A,MEDIDAS!B:B,"0",0)*5))</f>
        <v>3.6666666666666665</v>
      </c>
      <c r="M1057" s="1" t="str">
        <f>IF(F1057&gt;=SUM(L1057,_xlfn.XLOOKUP(A1057,'ESTOQUE SETEMBRO'!A:A,'ESTOQUE SETEMBRO'!F:F,,0))/2*1.2,"OVER",IF(F1057&lt;=SUM(L1057,_xlfn.XLOOKUP(A1057,'ESTOQUE SETEMBRO'!A:A,'ESTOQUE SETEMBRO'!F:F,,0))/2*1.1,"IDEAL","OUT"))</f>
        <v>OVER</v>
      </c>
      <c r="N1057" t="str">
        <f>IF('ESTOQUE SETEMBRO'!$E1057&gt;=0,"setembro","sem abastecimento")</f>
        <v>setembro</v>
      </c>
      <c r="O1057" s="15">
        <v>45536</v>
      </c>
    </row>
    <row r="1058" spans="1:15">
      <c r="A1058" s="5" t="s">
        <v>1057</v>
      </c>
      <c r="B1058" s="6" t="s">
        <v>1198</v>
      </c>
      <c r="C1058" s="1">
        <f t="shared" si="32"/>
        <v>21.63</v>
      </c>
      <c r="D1058" s="1">
        <v>41.800000000000004</v>
      </c>
      <c r="E1058" s="1">
        <f>IF(Tabela1[[#This Row],[ESTOQUE_INICIAL]]&gt;=150,Tabela1[[#This Row],[ESTOQUE_INICIAL]]*0,IF(Tabela1[[#This Row],[ESTOQUE_INICIAL]]=0,SUM(Tabela1[[#This Row],[ESTOQUE_INICIAL]],150),Tabela1[[#This Row],[ESTOQUE_INICIAL]]*5))</f>
        <v>209.00000000000003</v>
      </c>
      <c r="F1058" s="1">
        <f t="shared" si="33"/>
        <v>250.80000000000004</v>
      </c>
      <c r="G1058" s="1">
        <v>13.200000000000001</v>
      </c>
      <c r="H1058">
        <v>12</v>
      </c>
      <c r="I1058" t="s">
        <v>1136</v>
      </c>
      <c r="J1058" s="1">
        <f>Tabela1[[#This Row],[ESTOQUE_INICIAL]]*Tabela1[[#This Row],[CUSTO_UNITARIO_M-1]]+Tabela1[[#This Row],[ABASTECIMENTO]]*Tabela1[[#This Row],[CUSTO_UNITARIO_M0]]</f>
        <v>3059.7600000000007</v>
      </c>
      <c r="K1058" s="1">
        <f>_xlfn.XLOOKUP(A1058,MEDIDAS!A:A,MEDIDAS!B:B,"0",0)*5</f>
        <v>6.333333333333333</v>
      </c>
      <c r="L1058" s="1">
        <f>SUM(K1058,(_xlfn.XLOOKUP(A1058,MEDIDAS!A:A,MEDIDAS!B:B,"0",0)*5))</f>
        <v>12.666666666666666</v>
      </c>
      <c r="M1058" s="1" t="str">
        <f>IF(F1058&gt;=SUM(L1058,_xlfn.XLOOKUP(A1058,'ESTOQUE SETEMBRO'!A:A,'ESTOQUE SETEMBRO'!F:F,,0))/2*1.2,"OVER",IF(F1058&lt;=SUM(L1058,_xlfn.XLOOKUP(A1058,'ESTOQUE SETEMBRO'!A:A,'ESTOQUE SETEMBRO'!F:F,,0))/2*1.1,"IDEAL","OUT"))</f>
        <v>OVER</v>
      </c>
      <c r="N1058" t="str">
        <f>IF('ESTOQUE SETEMBRO'!$E1058&gt;=0,"setembro","sem abastecimento")</f>
        <v>setembro</v>
      </c>
      <c r="O1058" s="15">
        <v>45536</v>
      </c>
    </row>
    <row r="1059" spans="1:15">
      <c r="A1059" s="5" t="s">
        <v>1058</v>
      </c>
      <c r="B1059" s="6" t="s">
        <v>1233</v>
      </c>
      <c r="C1059" s="1">
        <f t="shared" si="32"/>
        <v>21.63</v>
      </c>
      <c r="D1059" s="1">
        <v>22</v>
      </c>
      <c r="E1059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1059" s="1">
        <f t="shared" si="33"/>
        <v>132</v>
      </c>
      <c r="G1059" s="1">
        <v>39.6</v>
      </c>
      <c r="H1059">
        <v>36</v>
      </c>
      <c r="I1059" t="s">
        <v>1152</v>
      </c>
      <c r="J1059" s="1">
        <f>Tabela1[[#This Row],[ESTOQUE_INICIAL]]*Tabela1[[#This Row],[CUSTO_UNITARIO_M-1]]+Tabela1[[#This Row],[ABASTECIMENTO]]*Tabela1[[#This Row],[CUSTO_UNITARIO_M0]]</f>
        <v>4831.2</v>
      </c>
      <c r="K1059" s="1">
        <f>_xlfn.XLOOKUP(A1059,MEDIDAS!A:A,MEDIDAS!B:B,"0",0)*5</f>
        <v>3.333333333333333</v>
      </c>
      <c r="L1059" s="1">
        <f>SUM(K1059,(_xlfn.XLOOKUP(A1059,MEDIDAS!A:A,MEDIDAS!B:B,"0",0)*5))</f>
        <v>6.6666666666666661</v>
      </c>
      <c r="M1059" s="1" t="str">
        <f>IF(F1059&gt;=SUM(L1059,_xlfn.XLOOKUP(A1059,'ESTOQUE SETEMBRO'!A:A,'ESTOQUE SETEMBRO'!F:F,,0))/2*1.2,"OVER",IF(F1059&lt;=SUM(L1059,_xlfn.XLOOKUP(A1059,'ESTOQUE SETEMBRO'!A:A,'ESTOQUE SETEMBRO'!F:F,,0))/2*1.1,"IDEAL","OUT"))</f>
        <v>OVER</v>
      </c>
      <c r="N1059" t="str">
        <f>IF('ESTOQUE SETEMBRO'!$E1059&gt;=0,"setembro","sem abastecimento")</f>
        <v>setembro</v>
      </c>
      <c r="O1059" s="15">
        <v>45536</v>
      </c>
    </row>
    <row r="1060" spans="1:15">
      <c r="A1060" s="5" t="s">
        <v>1059</v>
      </c>
      <c r="B1060" s="6" t="s">
        <v>1221</v>
      </c>
      <c r="C1060" s="1">
        <f t="shared" si="32"/>
        <v>21.63</v>
      </c>
      <c r="D1060" s="1">
        <v>23.1</v>
      </c>
      <c r="E1060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1060" s="1">
        <f t="shared" si="33"/>
        <v>138.6</v>
      </c>
      <c r="G1060" s="1">
        <v>66</v>
      </c>
      <c r="H1060">
        <v>60</v>
      </c>
      <c r="I1060" t="s">
        <v>1128</v>
      </c>
      <c r="J1060" s="1">
        <f>Tabela1[[#This Row],[ESTOQUE_INICIAL]]*Tabela1[[#This Row],[CUSTO_UNITARIO_M-1]]+Tabela1[[#This Row],[ABASTECIMENTO]]*Tabela1[[#This Row],[CUSTO_UNITARIO_M0]]</f>
        <v>8454.6</v>
      </c>
      <c r="K1060" s="1">
        <f>_xlfn.XLOOKUP(A1060,MEDIDAS!A:A,MEDIDAS!B:B,"0",0)*5</f>
        <v>3.5</v>
      </c>
      <c r="L1060" s="1">
        <f>SUM(K1060,(_xlfn.XLOOKUP(A1060,MEDIDAS!A:A,MEDIDAS!B:B,"0",0)*5))</f>
        <v>7</v>
      </c>
      <c r="M1060" s="1" t="str">
        <f>IF(F1060&gt;=SUM(L1060,_xlfn.XLOOKUP(A1060,'ESTOQUE SETEMBRO'!A:A,'ESTOQUE SETEMBRO'!F:F,,0))/2*1.2,"OVER",IF(F1060&lt;=SUM(L1060,_xlfn.XLOOKUP(A1060,'ESTOQUE SETEMBRO'!A:A,'ESTOQUE SETEMBRO'!F:F,,0))/2*1.1,"IDEAL","OUT"))</f>
        <v>OVER</v>
      </c>
      <c r="N1060" t="str">
        <f>IF('ESTOQUE SETEMBRO'!$E1060&gt;=0,"setembro","sem abastecimento")</f>
        <v>setembro</v>
      </c>
      <c r="O1060" s="15">
        <v>45536</v>
      </c>
    </row>
    <row r="1061" spans="1:15">
      <c r="A1061" s="5" t="s">
        <v>1060</v>
      </c>
      <c r="B1061" s="6" t="s">
        <v>1181</v>
      </c>
      <c r="C1061" s="1">
        <f t="shared" si="32"/>
        <v>21.63</v>
      </c>
      <c r="D1061" s="1">
        <v>16.5</v>
      </c>
      <c r="E1061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1061" s="1">
        <f t="shared" si="33"/>
        <v>99</v>
      </c>
      <c r="G1061" s="1">
        <v>5.5</v>
      </c>
      <c r="H1061">
        <v>5</v>
      </c>
      <c r="I1061" t="s">
        <v>1130</v>
      </c>
      <c r="J1061" s="1">
        <f>Tabela1[[#This Row],[ESTOQUE_INICIAL]]*Tabela1[[#This Row],[CUSTO_UNITARIO_M-1]]+Tabela1[[#This Row],[ABASTECIMENTO]]*Tabela1[[#This Row],[CUSTO_UNITARIO_M0]]</f>
        <v>503.25</v>
      </c>
      <c r="K1061" s="1">
        <f>_xlfn.XLOOKUP(A1061,MEDIDAS!A:A,MEDIDAS!B:B,"0",0)*5</f>
        <v>2.5</v>
      </c>
      <c r="L1061" s="1">
        <f>SUM(K1061,(_xlfn.XLOOKUP(A1061,MEDIDAS!A:A,MEDIDAS!B:B,"0",0)*5))</f>
        <v>5</v>
      </c>
      <c r="M1061" s="1" t="str">
        <f>IF(F1061&gt;=SUM(L1061,_xlfn.XLOOKUP(A1061,'ESTOQUE SETEMBRO'!A:A,'ESTOQUE SETEMBRO'!F:F,,0))/2*1.2,"OVER",IF(F1061&lt;=SUM(L1061,_xlfn.XLOOKUP(A1061,'ESTOQUE SETEMBRO'!A:A,'ESTOQUE SETEMBRO'!F:F,,0))/2*1.1,"IDEAL","OUT"))</f>
        <v>OVER</v>
      </c>
      <c r="N1061" t="str">
        <f>IF('ESTOQUE SETEMBRO'!$E1061&gt;=0,"setembro","sem abastecimento")</f>
        <v>setembro</v>
      </c>
      <c r="O1061" s="15">
        <v>45536</v>
      </c>
    </row>
    <row r="1062" spans="1:15">
      <c r="A1062" s="5" t="s">
        <v>1061</v>
      </c>
      <c r="B1062" s="6" t="s">
        <v>1203</v>
      </c>
      <c r="C1062" s="1">
        <f t="shared" si="32"/>
        <v>21.63</v>
      </c>
      <c r="D1062" s="1">
        <v>22</v>
      </c>
      <c r="E1062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1062" s="1">
        <f t="shared" si="33"/>
        <v>132</v>
      </c>
      <c r="G1062" s="1">
        <v>39.6</v>
      </c>
      <c r="H1062">
        <v>36</v>
      </c>
      <c r="I1062" t="s">
        <v>1152</v>
      </c>
      <c r="J1062" s="1">
        <f>Tabela1[[#This Row],[ESTOQUE_INICIAL]]*Tabela1[[#This Row],[CUSTO_UNITARIO_M-1]]+Tabela1[[#This Row],[ABASTECIMENTO]]*Tabela1[[#This Row],[CUSTO_UNITARIO_M0]]</f>
        <v>4831.2</v>
      </c>
      <c r="K1062" s="1">
        <f>_xlfn.XLOOKUP(A1062,MEDIDAS!A:A,MEDIDAS!B:B,"0",0)*5</f>
        <v>3.333333333333333</v>
      </c>
      <c r="L1062" s="1">
        <f>SUM(K1062,(_xlfn.XLOOKUP(A1062,MEDIDAS!A:A,MEDIDAS!B:B,"0",0)*5))</f>
        <v>6.6666666666666661</v>
      </c>
      <c r="M1062" s="1" t="str">
        <f>IF(F1062&gt;=SUM(L1062,_xlfn.XLOOKUP(A1062,'ESTOQUE SETEMBRO'!A:A,'ESTOQUE SETEMBRO'!F:F,,0))/2*1.2,"OVER",IF(F1062&lt;=SUM(L1062,_xlfn.XLOOKUP(A1062,'ESTOQUE SETEMBRO'!A:A,'ESTOQUE SETEMBRO'!F:F,,0))/2*1.1,"IDEAL","OUT"))</f>
        <v>OVER</v>
      </c>
      <c r="N1062" t="str">
        <f>IF('ESTOQUE SETEMBRO'!$E1062&gt;=0,"setembro","sem abastecimento")</f>
        <v>setembro</v>
      </c>
      <c r="O1062" s="15">
        <v>45536</v>
      </c>
    </row>
    <row r="1063" spans="1:15">
      <c r="A1063" s="5" t="s">
        <v>1062</v>
      </c>
      <c r="B1063" s="6" t="s">
        <v>1224</v>
      </c>
      <c r="C1063" s="1">
        <f t="shared" si="32"/>
        <v>21.63</v>
      </c>
      <c r="D1063" s="1">
        <v>29.700000000000003</v>
      </c>
      <c r="E1063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1063" s="1">
        <f t="shared" si="33"/>
        <v>178.2</v>
      </c>
      <c r="G1063" s="1">
        <v>11</v>
      </c>
      <c r="H1063">
        <v>10</v>
      </c>
      <c r="I1063" t="s">
        <v>1134</v>
      </c>
      <c r="J1063" s="1">
        <f>Tabela1[[#This Row],[ESTOQUE_INICIAL]]*Tabela1[[#This Row],[CUSTO_UNITARIO_M-1]]+Tabela1[[#This Row],[ABASTECIMENTO]]*Tabela1[[#This Row],[CUSTO_UNITARIO_M0]]</f>
        <v>1811.7</v>
      </c>
      <c r="K1063" s="1">
        <f>_xlfn.XLOOKUP(A1063,MEDIDAS!A:A,MEDIDAS!B:B,"0",0)*5</f>
        <v>4.5</v>
      </c>
      <c r="L1063" s="1">
        <f>SUM(K1063,(_xlfn.XLOOKUP(A1063,MEDIDAS!A:A,MEDIDAS!B:B,"0",0)*5))</f>
        <v>9</v>
      </c>
      <c r="M1063" s="1" t="str">
        <f>IF(F1063&gt;=SUM(L1063,_xlfn.XLOOKUP(A1063,'ESTOQUE SETEMBRO'!A:A,'ESTOQUE SETEMBRO'!F:F,,0))/2*1.2,"OVER",IF(F1063&lt;=SUM(L1063,_xlfn.XLOOKUP(A1063,'ESTOQUE SETEMBRO'!A:A,'ESTOQUE SETEMBRO'!F:F,,0))/2*1.1,"IDEAL","OUT"))</f>
        <v>OVER</v>
      </c>
      <c r="N1063" t="str">
        <f>IF('ESTOQUE SETEMBRO'!$E1063&gt;=0,"setembro","sem abastecimento")</f>
        <v>setembro</v>
      </c>
      <c r="O1063" s="15">
        <v>45536</v>
      </c>
    </row>
    <row r="1064" spans="1:15">
      <c r="A1064" s="5" t="s">
        <v>1063</v>
      </c>
      <c r="B1064" s="6" t="s">
        <v>1154</v>
      </c>
      <c r="C1064" s="1">
        <f t="shared" si="32"/>
        <v>21.63</v>
      </c>
      <c r="D1064" s="1">
        <v>19.8</v>
      </c>
      <c r="E1064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1064" s="1">
        <f t="shared" si="33"/>
        <v>118.8</v>
      </c>
      <c r="G1064" s="1">
        <v>44</v>
      </c>
      <c r="H1064">
        <v>40</v>
      </c>
      <c r="I1064" t="s">
        <v>1138</v>
      </c>
      <c r="J1064" s="1">
        <f>Tabela1[[#This Row],[ESTOQUE_INICIAL]]*Tabela1[[#This Row],[CUSTO_UNITARIO_M-1]]+Tabela1[[#This Row],[ABASTECIMENTO]]*Tabela1[[#This Row],[CUSTO_UNITARIO_M0]]</f>
        <v>4831.2</v>
      </c>
      <c r="K1064" s="1">
        <f>_xlfn.XLOOKUP(A1064,MEDIDAS!A:A,MEDIDAS!B:B,"0",0)*5</f>
        <v>3</v>
      </c>
      <c r="L1064" s="1">
        <f>SUM(K1064,(_xlfn.XLOOKUP(A1064,MEDIDAS!A:A,MEDIDAS!B:B,"0",0)*5))</f>
        <v>6</v>
      </c>
      <c r="M1064" s="1" t="str">
        <f>IF(F1064&gt;=SUM(L1064,_xlfn.XLOOKUP(A1064,'ESTOQUE SETEMBRO'!A:A,'ESTOQUE SETEMBRO'!F:F,,0))/2*1.2,"OVER",IF(F1064&lt;=SUM(L1064,_xlfn.XLOOKUP(A1064,'ESTOQUE SETEMBRO'!A:A,'ESTOQUE SETEMBRO'!F:F,,0))/2*1.1,"IDEAL","OUT"))</f>
        <v>OVER</v>
      </c>
      <c r="N1064" t="str">
        <f>IF('ESTOQUE SETEMBRO'!$E1064&gt;=0,"setembro","sem abastecimento")</f>
        <v>setembro</v>
      </c>
      <c r="O1064" s="15">
        <v>45536</v>
      </c>
    </row>
    <row r="1065" spans="1:15">
      <c r="A1065" s="5" t="s">
        <v>1065</v>
      </c>
      <c r="B1065" s="6" t="s">
        <v>1143</v>
      </c>
      <c r="C1065" s="1">
        <f t="shared" si="32"/>
        <v>21.63</v>
      </c>
      <c r="D1065" s="1">
        <v>9.9</v>
      </c>
      <c r="E1065" s="1">
        <f>IF(Tabela1[[#This Row],[ESTOQUE_INICIAL]]&gt;=150,Tabela1[[#This Row],[ESTOQUE_INICIAL]]*0,IF(Tabela1[[#This Row],[ESTOQUE_INICIAL]]=0,SUM(Tabela1[[#This Row],[ESTOQUE_INICIAL]],150),Tabela1[[#This Row],[ESTOQUE_INICIAL]]*5))</f>
        <v>49.5</v>
      </c>
      <c r="F1065" s="1">
        <f t="shared" si="33"/>
        <v>59.4</v>
      </c>
      <c r="G1065" s="1">
        <v>15.400000000000002</v>
      </c>
      <c r="H1065">
        <v>14</v>
      </c>
      <c r="I1065" t="s">
        <v>1142</v>
      </c>
      <c r="J1065" s="1">
        <f>Tabela1[[#This Row],[ESTOQUE_INICIAL]]*Tabela1[[#This Row],[CUSTO_UNITARIO_M-1]]+Tabela1[[#This Row],[ABASTECIMENTO]]*Tabela1[[#This Row],[CUSTO_UNITARIO_M0]]</f>
        <v>845.46</v>
      </c>
      <c r="K1065" s="1">
        <f>_xlfn.XLOOKUP(A1065,MEDIDAS!A:A,MEDIDAS!B:B,"0",0)*5</f>
        <v>1.5</v>
      </c>
      <c r="L1065" s="1">
        <f>SUM(K1065,(_xlfn.XLOOKUP(A1065,MEDIDAS!A:A,MEDIDAS!B:B,"0",0)*5))</f>
        <v>3</v>
      </c>
      <c r="M1065" s="1" t="str">
        <f>IF(F1065&gt;=SUM(L1065,_xlfn.XLOOKUP(A1065,'ESTOQUE SETEMBRO'!A:A,'ESTOQUE SETEMBRO'!F:F,,0))/2*1.2,"OVER",IF(F1065&lt;=SUM(L1065,_xlfn.XLOOKUP(A1065,'ESTOQUE SETEMBRO'!A:A,'ESTOQUE SETEMBRO'!F:F,,0))/2*1.1,"IDEAL","OUT"))</f>
        <v>OVER</v>
      </c>
      <c r="N1065" t="str">
        <f>IF('ESTOQUE SETEMBRO'!$E1065&gt;=0,"setembro","sem abastecimento")</f>
        <v>setembro</v>
      </c>
      <c r="O1065" s="15">
        <v>45536</v>
      </c>
    </row>
    <row r="1066" spans="1:15">
      <c r="A1066" s="5" t="s">
        <v>1066</v>
      </c>
      <c r="B1066" s="6" t="s">
        <v>1217</v>
      </c>
      <c r="C1066" s="1">
        <f t="shared" si="32"/>
        <v>21.63</v>
      </c>
      <c r="D1066" s="1">
        <v>13.200000000000001</v>
      </c>
      <c r="E1066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1066" s="1">
        <f t="shared" si="33"/>
        <v>79.2</v>
      </c>
      <c r="G1066" s="1">
        <v>26.400000000000002</v>
      </c>
      <c r="H1066">
        <v>24</v>
      </c>
      <c r="I1066" t="s">
        <v>1128</v>
      </c>
      <c r="J1066" s="1">
        <f>Tabela1[[#This Row],[ESTOQUE_INICIAL]]*Tabela1[[#This Row],[CUSTO_UNITARIO_M-1]]+Tabela1[[#This Row],[ABASTECIMENTO]]*Tabela1[[#This Row],[CUSTO_UNITARIO_M0]]</f>
        <v>1932.48</v>
      </c>
      <c r="K1066" s="1">
        <f>_xlfn.XLOOKUP(A1066,MEDIDAS!A:A,MEDIDAS!B:B,"0",0)*5</f>
        <v>2</v>
      </c>
      <c r="L1066" s="1">
        <f>SUM(K1066,(_xlfn.XLOOKUP(A1066,MEDIDAS!A:A,MEDIDAS!B:B,"0",0)*5))</f>
        <v>4</v>
      </c>
      <c r="M1066" s="1" t="str">
        <f>IF(F1066&gt;=SUM(L1066,_xlfn.XLOOKUP(A1066,'ESTOQUE SETEMBRO'!A:A,'ESTOQUE SETEMBRO'!F:F,,0))/2*1.2,"OVER",IF(F1066&lt;=SUM(L1066,_xlfn.XLOOKUP(A1066,'ESTOQUE SETEMBRO'!A:A,'ESTOQUE SETEMBRO'!F:F,,0))/2*1.1,"IDEAL","OUT"))</f>
        <v>OVER</v>
      </c>
      <c r="N1066" t="str">
        <f>IF('ESTOQUE SETEMBRO'!$E1066&gt;=0,"setembro","sem abastecimento")</f>
        <v>setembro</v>
      </c>
      <c r="O1066" s="15">
        <v>45536</v>
      </c>
    </row>
    <row r="1067" spans="1:15">
      <c r="A1067" s="5" t="s">
        <v>1067</v>
      </c>
      <c r="B1067" s="6" t="s">
        <v>1155</v>
      </c>
      <c r="C1067" s="1">
        <f t="shared" si="32"/>
        <v>21.63</v>
      </c>
      <c r="D1067" s="1">
        <v>13.200000000000001</v>
      </c>
      <c r="E1067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1067" s="1">
        <f t="shared" si="33"/>
        <v>79.2</v>
      </c>
      <c r="G1067" s="1">
        <v>55.000000000000007</v>
      </c>
      <c r="H1067">
        <v>50</v>
      </c>
      <c r="I1067" t="s">
        <v>1152</v>
      </c>
      <c r="J1067" s="1">
        <f>Tabela1[[#This Row],[ESTOQUE_INICIAL]]*Tabela1[[#This Row],[CUSTO_UNITARIO_M-1]]+Tabela1[[#This Row],[ABASTECIMENTO]]*Tabela1[[#This Row],[CUSTO_UNITARIO_M0]]</f>
        <v>4026</v>
      </c>
      <c r="K1067" s="1">
        <f>_xlfn.XLOOKUP(A1067,MEDIDAS!A:A,MEDIDAS!B:B,"0",0)*5</f>
        <v>2</v>
      </c>
      <c r="L1067" s="1">
        <f>SUM(K1067,(_xlfn.XLOOKUP(A1067,MEDIDAS!A:A,MEDIDAS!B:B,"0",0)*5))</f>
        <v>4</v>
      </c>
      <c r="M1067" s="1" t="str">
        <f>IF(F1067&gt;=SUM(L1067,_xlfn.XLOOKUP(A1067,'ESTOQUE SETEMBRO'!A:A,'ESTOQUE SETEMBRO'!F:F,,0))/2*1.2,"OVER",IF(F1067&lt;=SUM(L1067,_xlfn.XLOOKUP(A1067,'ESTOQUE SETEMBRO'!A:A,'ESTOQUE SETEMBRO'!F:F,,0))/2*1.1,"IDEAL","OUT"))</f>
        <v>OVER</v>
      </c>
      <c r="N1067" t="str">
        <f>IF('ESTOQUE SETEMBRO'!$E1067&gt;=0,"setembro","sem abastecimento")</f>
        <v>setembro</v>
      </c>
      <c r="O1067" s="15">
        <v>45536</v>
      </c>
    </row>
    <row r="1068" spans="1:15">
      <c r="A1068" s="5" t="s">
        <v>1068</v>
      </c>
      <c r="B1068" s="6" t="s">
        <v>1174</v>
      </c>
      <c r="C1068" s="1">
        <f t="shared" si="32"/>
        <v>21.63</v>
      </c>
      <c r="D1068" s="1">
        <v>25.3</v>
      </c>
      <c r="E1068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068" s="1">
        <f t="shared" si="33"/>
        <v>151.80000000000001</v>
      </c>
      <c r="G1068" s="1">
        <v>5.5</v>
      </c>
      <c r="H1068">
        <v>5</v>
      </c>
      <c r="I1068" t="s">
        <v>1130</v>
      </c>
      <c r="J1068" s="1">
        <f>Tabela1[[#This Row],[ESTOQUE_INICIAL]]*Tabela1[[#This Row],[CUSTO_UNITARIO_M-1]]+Tabela1[[#This Row],[ABASTECIMENTO]]*Tabela1[[#This Row],[CUSTO_UNITARIO_M0]]</f>
        <v>771.65</v>
      </c>
      <c r="K1068" s="1">
        <f>_xlfn.XLOOKUP(A1068,MEDIDAS!A:A,MEDIDAS!B:B,"0",0)*5</f>
        <v>3.8333333333333335</v>
      </c>
      <c r="L1068" s="1">
        <f>SUM(K1068,(_xlfn.XLOOKUP(A1068,MEDIDAS!A:A,MEDIDAS!B:B,"0",0)*5))</f>
        <v>7.666666666666667</v>
      </c>
      <c r="M1068" s="1" t="str">
        <f>IF(F1068&gt;=SUM(L1068,_xlfn.XLOOKUP(A1068,'ESTOQUE SETEMBRO'!A:A,'ESTOQUE SETEMBRO'!F:F,,0))/2*1.2,"OVER",IF(F1068&lt;=SUM(L1068,_xlfn.XLOOKUP(A1068,'ESTOQUE SETEMBRO'!A:A,'ESTOQUE SETEMBRO'!F:F,,0))/2*1.1,"IDEAL","OUT"))</f>
        <v>OVER</v>
      </c>
      <c r="N1068" t="str">
        <f>IF('ESTOQUE SETEMBRO'!$E1068&gt;=0,"setembro","sem abastecimento")</f>
        <v>setembro</v>
      </c>
      <c r="O1068" s="15">
        <v>45536</v>
      </c>
    </row>
    <row r="1069" spans="1:15">
      <c r="A1069" s="5" t="s">
        <v>1069</v>
      </c>
      <c r="B1069" s="6" t="s">
        <v>1149</v>
      </c>
      <c r="C1069" s="1">
        <f t="shared" si="32"/>
        <v>21.63</v>
      </c>
      <c r="D1069" s="1">
        <v>12.100000000000001</v>
      </c>
      <c r="E1069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1069" s="1">
        <f t="shared" si="33"/>
        <v>72.600000000000009</v>
      </c>
      <c r="G1069" s="1">
        <v>26.400000000000002</v>
      </c>
      <c r="H1069">
        <v>24</v>
      </c>
      <c r="I1069" t="s">
        <v>1128</v>
      </c>
      <c r="J1069" s="1">
        <f>Tabela1[[#This Row],[ESTOQUE_INICIAL]]*Tabela1[[#This Row],[CUSTO_UNITARIO_M-1]]+Tabela1[[#This Row],[ABASTECIMENTO]]*Tabela1[[#This Row],[CUSTO_UNITARIO_M0]]</f>
        <v>1771.4400000000003</v>
      </c>
      <c r="K1069" s="1">
        <f>_xlfn.XLOOKUP(A1069,MEDIDAS!A:A,MEDIDAS!B:B,"0",0)*5</f>
        <v>1.8333333333333333</v>
      </c>
      <c r="L1069" s="1">
        <f>SUM(K1069,(_xlfn.XLOOKUP(A1069,MEDIDAS!A:A,MEDIDAS!B:B,"0",0)*5))</f>
        <v>3.6666666666666665</v>
      </c>
      <c r="M1069" s="1" t="str">
        <f>IF(F1069&gt;=SUM(L1069,_xlfn.XLOOKUP(A1069,'ESTOQUE SETEMBRO'!A:A,'ESTOQUE SETEMBRO'!F:F,,0))/2*1.2,"OVER",IF(F1069&lt;=SUM(L1069,_xlfn.XLOOKUP(A1069,'ESTOQUE SETEMBRO'!A:A,'ESTOQUE SETEMBRO'!F:F,,0))/2*1.1,"IDEAL","OUT"))</f>
        <v>OVER</v>
      </c>
      <c r="N1069" t="str">
        <f>IF('ESTOQUE SETEMBRO'!$E1069&gt;=0,"setembro","sem abastecimento")</f>
        <v>setembro</v>
      </c>
      <c r="O1069" s="15">
        <v>45536</v>
      </c>
    </row>
    <row r="1070" spans="1:15">
      <c r="A1070" s="5" t="s">
        <v>1070</v>
      </c>
      <c r="B1070" s="6" t="s">
        <v>1185</v>
      </c>
      <c r="C1070" s="1">
        <f t="shared" si="32"/>
        <v>21.63</v>
      </c>
      <c r="D1070" s="1">
        <v>39.6</v>
      </c>
      <c r="E1070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1070" s="1">
        <f t="shared" si="33"/>
        <v>237.6</v>
      </c>
      <c r="G1070" s="1">
        <v>4.4000000000000004</v>
      </c>
      <c r="H1070">
        <v>4</v>
      </c>
      <c r="I1070" t="s">
        <v>1160</v>
      </c>
      <c r="J1070" s="1">
        <f>Tabela1[[#This Row],[ESTOQUE_INICIAL]]*Tabela1[[#This Row],[CUSTO_UNITARIO_M-1]]+Tabela1[[#This Row],[ABASTECIMENTO]]*Tabela1[[#This Row],[CUSTO_UNITARIO_M0]]</f>
        <v>966.24</v>
      </c>
      <c r="K1070" s="1">
        <f>_xlfn.XLOOKUP(A1070,MEDIDAS!A:A,MEDIDAS!B:B,"0",0)*5</f>
        <v>6</v>
      </c>
      <c r="L1070" s="1">
        <f>SUM(K1070,(_xlfn.XLOOKUP(A1070,MEDIDAS!A:A,MEDIDAS!B:B,"0",0)*5))</f>
        <v>12</v>
      </c>
      <c r="M1070" s="1" t="str">
        <f>IF(F1070&gt;=SUM(L1070,_xlfn.XLOOKUP(A1070,'ESTOQUE SETEMBRO'!A:A,'ESTOQUE SETEMBRO'!F:F,,0))/2*1.2,"OVER",IF(F1070&lt;=SUM(L1070,_xlfn.XLOOKUP(A1070,'ESTOQUE SETEMBRO'!A:A,'ESTOQUE SETEMBRO'!F:F,,0))/2*1.1,"IDEAL","OUT"))</f>
        <v>OVER</v>
      </c>
      <c r="N1070" t="str">
        <f>IF('ESTOQUE SETEMBRO'!$E1070&gt;=0,"setembro","sem abastecimento")</f>
        <v>setembro</v>
      </c>
      <c r="O1070" s="15">
        <v>45536</v>
      </c>
    </row>
    <row r="1071" spans="1:15">
      <c r="A1071" s="5" t="s">
        <v>1071</v>
      </c>
      <c r="B1071" s="6" t="s">
        <v>1166</v>
      </c>
      <c r="C1071" s="1">
        <f t="shared" si="32"/>
        <v>21.63</v>
      </c>
      <c r="D1071" s="1">
        <v>29.700000000000003</v>
      </c>
      <c r="E1071" s="1">
        <f>IF(Tabela1[[#This Row],[ESTOQUE_INICIAL]]&gt;=150,Tabela1[[#This Row],[ESTOQUE_INICIAL]]*0,IF(Tabela1[[#This Row],[ESTOQUE_INICIAL]]=0,SUM(Tabela1[[#This Row],[ESTOQUE_INICIAL]],150),Tabela1[[#This Row],[ESTOQUE_INICIAL]]*5))</f>
        <v>148.5</v>
      </c>
      <c r="F1071" s="1">
        <f t="shared" si="33"/>
        <v>178.2</v>
      </c>
      <c r="G1071" s="1">
        <v>66</v>
      </c>
      <c r="H1071">
        <v>60</v>
      </c>
      <c r="I1071" t="s">
        <v>1128</v>
      </c>
      <c r="J1071" s="1">
        <f>Tabela1[[#This Row],[ESTOQUE_INICIAL]]*Tabela1[[#This Row],[CUSTO_UNITARIO_M-1]]+Tabela1[[#This Row],[ABASTECIMENTO]]*Tabela1[[#This Row],[CUSTO_UNITARIO_M0]]</f>
        <v>10870.2</v>
      </c>
      <c r="K1071" s="1">
        <f>_xlfn.XLOOKUP(A1071,MEDIDAS!A:A,MEDIDAS!B:B,"0",0)*5</f>
        <v>4.5</v>
      </c>
      <c r="L1071" s="1">
        <f>SUM(K1071,(_xlfn.XLOOKUP(A1071,MEDIDAS!A:A,MEDIDAS!B:B,"0",0)*5))</f>
        <v>9</v>
      </c>
      <c r="M1071" s="1" t="str">
        <f>IF(F1071&gt;=SUM(L1071,_xlfn.XLOOKUP(A1071,'ESTOQUE SETEMBRO'!A:A,'ESTOQUE SETEMBRO'!F:F,,0))/2*1.2,"OVER",IF(F1071&lt;=SUM(L1071,_xlfn.XLOOKUP(A1071,'ESTOQUE SETEMBRO'!A:A,'ESTOQUE SETEMBRO'!F:F,,0))/2*1.1,"IDEAL","OUT"))</f>
        <v>OVER</v>
      </c>
      <c r="N1071" t="str">
        <f>IF('ESTOQUE SETEMBRO'!$E1071&gt;=0,"setembro","sem abastecimento")</f>
        <v>setembro</v>
      </c>
      <c r="O1071" s="15">
        <v>45536</v>
      </c>
    </row>
    <row r="1072" spans="1:15">
      <c r="A1072" s="5" t="s">
        <v>1072</v>
      </c>
      <c r="B1072" s="6" t="s">
        <v>1164</v>
      </c>
      <c r="C1072" s="1">
        <f t="shared" si="32"/>
        <v>21.63</v>
      </c>
      <c r="D1072" s="1">
        <v>13.200000000000001</v>
      </c>
      <c r="E1072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1072" s="1">
        <f t="shared" si="33"/>
        <v>79.2</v>
      </c>
      <c r="G1072" s="1">
        <v>26.400000000000002</v>
      </c>
      <c r="H1072">
        <v>24</v>
      </c>
      <c r="I1072" t="s">
        <v>1128</v>
      </c>
      <c r="J1072" s="1">
        <f>Tabela1[[#This Row],[ESTOQUE_INICIAL]]*Tabela1[[#This Row],[CUSTO_UNITARIO_M-1]]+Tabela1[[#This Row],[ABASTECIMENTO]]*Tabela1[[#This Row],[CUSTO_UNITARIO_M0]]</f>
        <v>1932.48</v>
      </c>
      <c r="K1072" s="1">
        <f>_xlfn.XLOOKUP(A1072,MEDIDAS!A:A,MEDIDAS!B:B,"0",0)*5</f>
        <v>2</v>
      </c>
      <c r="L1072" s="1">
        <f>SUM(K1072,(_xlfn.XLOOKUP(A1072,MEDIDAS!A:A,MEDIDAS!B:B,"0",0)*5))</f>
        <v>4</v>
      </c>
      <c r="M1072" s="1" t="str">
        <f>IF(F1072&gt;=SUM(L1072,_xlfn.XLOOKUP(A1072,'ESTOQUE SETEMBRO'!A:A,'ESTOQUE SETEMBRO'!F:F,,0))/2*1.2,"OVER",IF(F1072&lt;=SUM(L1072,_xlfn.XLOOKUP(A1072,'ESTOQUE SETEMBRO'!A:A,'ESTOQUE SETEMBRO'!F:F,,0))/2*1.1,"IDEAL","OUT"))</f>
        <v>OVER</v>
      </c>
      <c r="N1072" t="str">
        <f>IF('ESTOQUE SETEMBRO'!$E1072&gt;=0,"setembro","sem abastecimento")</f>
        <v>setembro</v>
      </c>
      <c r="O1072" s="15">
        <v>45536</v>
      </c>
    </row>
    <row r="1073" spans="1:15">
      <c r="A1073" s="5" t="s">
        <v>1073</v>
      </c>
      <c r="B1073" s="6" t="s">
        <v>1215</v>
      </c>
      <c r="C1073" s="1">
        <f t="shared" si="32"/>
        <v>21.63</v>
      </c>
      <c r="D1073" s="1">
        <v>31.900000000000002</v>
      </c>
      <c r="E1073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1073" s="1">
        <f t="shared" si="33"/>
        <v>191.4</v>
      </c>
      <c r="G1073" s="1">
        <v>11</v>
      </c>
      <c r="H1073">
        <v>10</v>
      </c>
      <c r="I1073" t="s">
        <v>1134</v>
      </c>
      <c r="J1073" s="1">
        <f>Tabela1[[#This Row],[ESTOQUE_INICIAL]]*Tabela1[[#This Row],[CUSTO_UNITARIO_M-1]]+Tabela1[[#This Row],[ABASTECIMENTO]]*Tabela1[[#This Row],[CUSTO_UNITARIO_M0]]</f>
        <v>1945.9</v>
      </c>
      <c r="K1073" s="1">
        <f>_xlfn.XLOOKUP(A1073,MEDIDAS!A:A,MEDIDAS!B:B,"0",0)*5</f>
        <v>4.833333333333333</v>
      </c>
      <c r="L1073" s="1">
        <f>SUM(K1073,(_xlfn.XLOOKUP(A1073,MEDIDAS!A:A,MEDIDAS!B:B,"0",0)*5))</f>
        <v>9.6666666666666661</v>
      </c>
      <c r="M1073" s="1" t="str">
        <f>IF(F1073&gt;=SUM(L1073,_xlfn.XLOOKUP(A1073,'ESTOQUE SETEMBRO'!A:A,'ESTOQUE SETEMBRO'!F:F,,0))/2*1.2,"OVER",IF(F1073&lt;=SUM(L1073,_xlfn.XLOOKUP(A1073,'ESTOQUE SETEMBRO'!A:A,'ESTOQUE SETEMBRO'!F:F,,0))/2*1.1,"IDEAL","OUT"))</f>
        <v>OVER</v>
      </c>
      <c r="N1073" t="str">
        <f>IF('ESTOQUE SETEMBRO'!$E1073&gt;=0,"setembro","sem abastecimento")</f>
        <v>setembro</v>
      </c>
      <c r="O1073" s="15">
        <v>45536</v>
      </c>
    </row>
    <row r="1074" spans="1:15">
      <c r="A1074" s="5" t="s">
        <v>1074</v>
      </c>
      <c r="B1074" s="6" t="s">
        <v>1189</v>
      </c>
      <c r="C1074" s="1">
        <f t="shared" si="32"/>
        <v>21.63</v>
      </c>
      <c r="D1074" s="1">
        <v>31.900000000000002</v>
      </c>
      <c r="E1074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1074" s="1">
        <f t="shared" si="33"/>
        <v>191.4</v>
      </c>
      <c r="G1074" s="1">
        <v>26.400000000000002</v>
      </c>
      <c r="H1074">
        <v>24</v>
      </c>
      <c r="I1074" t="s">
        <v>1128</v>
      </c>
      <c r="J1074" s="1">
        <f>Tabela1[[#This Row],[ESTOQUE_INICIAL]]*Tabela1[[#This Row],[CUSTO_UNITARIO_M-1]]+Tabela1[[#This Row],[ABASTECIMENTO]]*Tabela1[[#This Row],[CUSTO_UNITARIO_M0]]</f>
        <v>4670.16</v>
      </c>
      <c r="K1074" s="1">
        <f>_xlfn.XLOOKUP(A1074,MEDIDAS!A:A,MEDIDAS!B:B,"0",0)*5</f>
        <v>4.833333333333333</v>
      </c>
      <c r="L1074" s="1">
        <f>SUM(K1074,(_xlfn.XLOOKUP(A1074,MEDIDAS!A:A,MEDIDAS!B:B,"0",0)*5))</f>
        <v>9.6666666666666661</v>
      </c>
      <c r="M1074" s="1" t="str">
        <f>IF(F1074&gt;=SUM(L1074,_xlfn.XLOOKUP(A1074,'ESTOQUE SETEMBRO'!A:A,'ESTOQUE SETEMBRO'!F:F,,0))/2*1.2,"OVER",IF(F1074&lt;=SUM(L1074,_xlfn.XLOOKUP(A1074,'ESTOQUE SETEMBRO'!A:A,'ESTOQUE SETEMBRO'!F:F,,0))/2*1.1,"IDEAL","OUT"))</f>
        <v>OVER</v>
      </c>
      <c r="N1074" t="str">
        <f>IF('ESTOQUE SETEMBRO'!$E1074&gt;=0,"setembro","sem abastecimento")</f>
        <v>setembro</v>
      </c>
      <c r="O1074" s="15">
        <v>45536</v>
      </c>
    </row>
    <row r="1075" spans="1:15">
      <c r="A1075" s="5" t="s">
        <v>1076</v>
      </c>
      <c r="B1075" s="6" t="s">
        <v>1188</v>
      </c>
      <c r="C1075" s="1">
        <f t="shared" si="32"/>
        <v>21.63</v>
      </c>
      <c r="D1075" s="1">
        <v>24.200000000000003</v>
      </c>
      <c r="E1075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1075" s="1">
        <f t="shared" si="33"/>
        <v>145.20000000000002</v>
      </c>
      <c r="G1075" s="1">
        <v>26.400000000000002</v>
      </c>
      <c r="H1075">
        <v>24</v>
      </c>
      <c r="I1075" t="s">
        <v>1128</v>
      </c>
      <c r="J1075" s="1">
        <f>Tabela1[[#This Row],[ESTOQUE_INICIAL]]*Tabela1[[#This Row],[CUSTO_UNITARIO_M-1]]+Tabela1[[#This Row],[ABASTECIMENTO]]*Tabela1[[#This Row],[CUSTO_UNITARIO_M0]]</f>
        <v>3542.8800000000006</v>
      </c>
      <c r="K1075" s="1">
        <f>_xlfn.XLOOKUP(A1075,MEDIDAS!A:A,MEDIDAS!B:B,"0",0)*5</f>
        <v>3.6666666666666665</v>
      </c>
      <c r="L1075" s="1">
        <f>SUM(K1075,(_xlfn.XLOOKUP(A1075,MEDIDAS!A:A,MEDIDAS!B:B,"0",0)*5))</f>
        <v>7.333333333333333</v>
      </c>
      <c r="M1075" s="1" t="str">
        <f>IF(F1075&gt;=SUM(L1075,_xlfn.XLOOKUP(A1075,'ESTOQUE SETEMBRO'!A:A,'ESTOQUE SETEMBRO'!F:F,,0))/2*1.2,"OVER",IF(F1075&lt;=SUM(L1075,_xlfn.XLOOKUP(A1075,'ESTOQUE SETEMBRO'!A:A,'ESTOQUE SETEMBRO'!F:F,,0))/2*1.1,"IDEAL","OUT"))</f>
        <v>OVER</v>
      </c>
      <c r="N1075" t="str">
        <f>IF('ESTOQUE SETEMBRO'!$E1075&gt;=0,"setembro","sem abastecimento")</f>
        <v>setembro</v>
      </c>
      <c r="O1075" s="15">
        <v>45536</v>
      </c>
    </row>
    <row r="1076" spans="1:15">
      <c r="A1076" s="5" t="s">
        <v>1077</v>
      </c>
      <c r="B1076" s="6" t="s">
        <v>1234</v>
      </c>
      <c r="C1076" s="1">
        <f t="shared" si="32"/>
        <v>21.63</v>
      </c>
      <c r="D1076" s="1">
        <v>12.100000000000001</v>
      </c>
      <c r="E1076" s="1">
        <f>IF(Tabela1[[#This Row],[ESTOQUE_INICIAL]]&gt;=150,Tabela1[[#This Row],[ESTOQUE_INICIAL]]*0,IF(Tabela1[[#This Row],[ESTOQUE_INICIAL]]=0,SUM(Tabela1[[#This Row],[ESTOQUE_INICIAL]],150),Tabela1[[#This Row],[ESTOQUE_INICIAL]]*5))</f>
        <v>60.500000000000007</v>
      </c>
      <c r="F1076" s="1">
        <f t="shared" si="33"/>
        <v>72.600000000000009</v>
      </c>
      <c r="G1076" s="1">
        <v>13.200000000000001</v>
      </c>
      <c r="H1076">
        <v>12</v>
      </c>
      <c r="I1076" t="s">
        <v>1136</v>
      </c>
      <c r="J1076" s="1">
        <f>Tabela1[[#This Row],[ESTOQUE_INICIAL]]*Tabela1[[#This Row],[CUSTO_UNITARIO_M-1]]+Tabela1[[#This Row],[ABASTECIMENTO]]*Tabela1[[#This Row],[CUSTO_UNITARIO_M0]]</f>
        <v>885.72000000000014</v>
      </c>
      <c r="K1076" s="1">
        <f>_xlfn.XLOOKUP(A1076,MEDIDAS!A:A,MEDIDAS!B:B,"0",0)*5</f>
        <v>1.8333333333333333</v>
      </c>
      <c r="L1076" s="1">
        <f>SUM(K1076,(_xlfn.XLOOKUP(A1076,MEDIDAS!A:A,MEDIDAS!B:B,"0",0)*5))</f>
        <v>3.6666666666666665</v>
      </c>
      <c r="M1076" s="1" t="str">
        <f>IF(F1076&gt;=SUM(L1076,_xlfn.XLOOKUP(A1076,'ESTOQUE SETEMBRO'!A:A,'ESTOQUE SETEMBRO'!F:F,,0))/2*1.2,"OVER",IF(F1076&lt;=SUM(L1076,_xlfn.XLOOKUP(A1076,'ESTOQUE SETEMBRO'!A:A,'ESTOQUE SETEMBRO'!F:F,,0))/2*1.1,"IDEAL","OUT"))</f>
        <v>OVER</v>
      </c>
      <c r="N1076" t="str">
        <f>IF('ESTOQUE SETEMBRO'!$E1076&gt;=0,"setembro","sem abastecimento")</f>
        <v>setembro</v>
      </c>
      <c r="O1076" s="15">
        <v>45536</v>
      </c>
    </row>
    <row r="1077" spans="1:15">
      <c r="A1077" s="5" t="s">
        <v>1078</v>
      </c>
      <c r="B1077" s="6" t="s">
        <v>1157</v>
      </c>
      <c r="C1077" s="1">
        <f t="shared" si="32"/>
        <v>21.63</v>
      </c>
      <c r="D1077" s="1">
        <v>31.900000000000002</v>
      </c>
      <c r="E1077" s="1">
        <f>IF(Tabela1[[#This Row],[ESTOQUE_INICIAL]]&gt;=150,Tabela1[[#This Row],[ESTOQUE_INICIAL]]*0,IF(Tabela1[[#This Row],[ESTOQUE_INICIAL]]=0,SUM(Tabela1[[#This Row],[ESTOQUE_INICIAL]],150),Tabela1[[#This Row],[ESTOQUE_INICIAL]]*5))</f>
        <v>159.5</v>
      </c>
      <c r="F1077" s="1">
        <f t="shared" si="33"/>
        <v>191.4</v>
      </c>
      <c r="G1077" s="1">
        <v>26.400000000000002</v>
      </c>
      <c r="H1077">
        <v>24</v>
      </c>
      <c r="I1077" t="s">
        <v>1128</v>
      </c>
      <c r="J1077" s="1">
        <f>Tabela1[[#This Row],[ESTOQUE_INICIAL]]*Tabela1[[#This Row],[CUSTO_UNITARIO_M-1]]+Tabela1[[#This Row],[ABASTECIMENTO]]*Tabela1[[#This Row],[CUSTO_UNITARIO_M0]]</f>
        <v>4670.16</v>
      </c>
      <c r="K1077" s="1">
        <f>_xlfn.XLOOKUP(A1077,MEDIDAS!A:A,MEDIDAS!B:B,"0",0)*5</f>
        <v>4.833333333333333</v>
      </c>
      <c r="L1077" s="1">
        <f>SUM(K1077,(_xlfn.XLOOKUP(A1077,MEDIDAS!A:A,MEDIDAS!B:B,"0",0)*5))</f>
        <v>9.6666666666666661</v>
      </c>
      <c r="M1077" s="1" t="str">
        <f>IF(F1077&gt;=SUM(L1077,_xlfn.XLOOKUP(A1077,'ESTOQUE SETEMBRO'!A:A,'ESTOQUE SETEMBRO'!F:F,,0))/2*1.2,"OVER",IF(F1077&lt;=SUM(L1077,_xlfn.XLOOKUP(A1077,'ESTOQUE SETEMBRO'!A:A,'ESTOQUE SETEMBRO'!F:F,,0))/2*1.1,"IDEAL","OUT"))</f>
        <v>OVER</v>
      </c>
      <c r="N1077" t="str">
        <f>IF('ESTOQUE SETEMBRO'!$E1077&gt;=0,"setembro","sem abastecimento")</f>
        <v>setembro</v>
      </c>
      <c r="O1077" s="15">
        <v>45536</v>
      </c>
    </row>
    <row r="1078" spans="1:15">
      <c r="A1078" s="5" t="s">
        <v>1079</v>
      </c>
      <c r="B1078" s="6" t="s">
        <v>1137</v>
      </c>
      <c r="C1078" s="1">
        <f t="shared" si="32"/>
        <v>21.63</v>
      </c>
      <c r="D1078" s="1">
        <v>25.3</v>
      </c>
      <c r="E1078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078" s="1">
        <f t="shared" si="33"/>
        <v>151.80000000000001</v>
      </c>
      <c r="G1078" s="1">
        <v>44</v>
      </c>
      <c r="H1078">
        <v>40</v>
      </c>
      <c r="I1078" t="s">
        <v>1138</v>
      </c>
      <c r="J1078" s="1">
        <f>Tabela1[[#This Row],[ESTOQUE_INICIAL]]*Tabela1[[#This Row],[CUSTO_UNITARIO_M-1]]+Tabela1[[#This Row],[ABASTECIMENTO]]*Tabela1[[#This Row],[CUSTO_UNITARIO_M0]]</f>
        <v>6173.2</v>
      </c>
      <c r="K1078" s="1">
        <f>_xlfn.XLOOKUP(A1078,MEDIDAS!A:A,MEDIDAS!B:B,"0",0)*5</f>
        <v>3.8333333333333335</v>
      </c>
      <c r="L1078" s="1">
        <f>SUM(K1078,(_xlfn.XLOOKUP(A1078,MEDIDAS!A:A,MEDIDAS!B:B,"0",0)*5))</f>
        <v>7.666666666666667</v>
      </c>
      <c r="M1078" s="1" t="str">
        <f>IF(F1078&gt;=SUM(L1078,_xlfn.XLOOKUP(A1078,'ESTOQUE SETEMBRO'!A:A,'ESTOQUE SETEMBRO'!F:F,,0))/2*1.2,"OVER",IF(F1078&lt;=SUM(L1078,_xlfn.XLOOKUP(A1078,'ESTOQUE SETEMBRO'!A:A,'ESTOQUE SETEMBRO'!F:F,,0))/2*1.1,"IDEAL","OUT"))</f>
        <v>OVER</v>
      </c>
      <c r="N1078" t="str">
        <f>IF('ESTOQUE SETEMBRO'!$E1078&gt;=0,"setembro","sem abastecimento")</f>
        <v>setembro</v>
      </c>
      <c r="O1078" s="15">
        <v>45536</v>
      </c>
    </row>
    <row r="1079" spans="1:15">
      <c r="A1079" s="5" t="s">
        <v>1080</v>
      </c>
      <c r="B1079" s="6" t="s">
        <v>1177</v>
      </c>
      <c r="C1079" s="1">
        <f t="shared" si="32"/>
        <v>21.63</v>
      </c>
      <c r="D1079" s="1">
        <v>14.3</v>
      </c>
      <c r="E1079" s="1">
        <f>IF(Tabela1[[#This Row],[ESTOQUE_INICIAL]]&gt;=150,Tabela1[[#This Row],[ESTOQUE_INICIAL]]*0,IF(Tabela1[[#This Row],[ESTOQUE_INICIAL]]=0,SUM(Tabela1[[#This Row],[ESTOQUE_INICIAL]],150),Tabela1[[#This Row],[ESTOQUE_INICIAL]]*5))</f>
        <v>71.5</v>
      </c>
      <c r="F1079" s="1">
        <f t="shared" si="33"/>
        <v>85.8</v>
      </c>
      <c r="G1079" s="1">
        <v>11</v>
      </c>
      <c r="H1079">
        <v>10</v>
      </c>
      <c r="I1079" t="s">
        <v>1134</v>
      </c>
      <c r="J1079" s="1">
        <f>Tabela1[[#This Row],[ESTOQUE_INICIAL]]*Tabela1[[#This Row],[CUSTO_UNITARIO_M-1]]+Tabela1[[#This Row],[ABASTECIMENTO]]*Tabela1[[#This Row],[CUSTO_UNITARIO_M0]]</f>
        <v>872.3</v>
      </c>
      <c r="K1079" s="1">
        <f>_xlfn.XLOOKUP(A1079,MEDIDAS!A:A,MEDIDAS!B:B,"0",0)*5</f>
        <v>2.166666666666667</v>
      </c>
      <c r="L1079" s="1">
        <f>SUM(K1079,(_xlfn.XLOOKUP(A1079,MEDIDAS!A:A,MEDIDAS!B:B,"0",0)*5))</f>
        <v>4.3333333333333339</v>
      </c>
      <c r="M1079" s="1" t="str">
        <f>IF(F1079&gt;=SUM(L1079,_xlfn.XLOOKUP(A1079,'ESTOQUE SETEMBRO'!A:A,'ESTOQUE SETEMBRO'!F:F,,0))/2*1.2,"OVER",IF(F1079&lt;=SUM(L1079,_xlfn.XLOOKUP(A1079,'ESTOQUE SETEMBRO'!A:A,'ESTOQUE SETEMBRO'!F:F,,0))/2*1.1,"IDEAL","OUT"))</f>
        <v>OVER</v>
      </c>
      <c r="N1079" t="str">
        <f>IF('ESTOQUE SETEMBRO'!$E1079&gt;=0,"setembro","sem abastecimento")</f>
        <v>setembro</v>
      </c>
      <c r="O1079" s="15">
        <v>45536</v>
      </c>
    </row>
    <row r="1080" spans="1:15">
      <c r="A1080" s="5" t="s">
        <v>1081</v>
      </c>
      <c r="B1080" s="6" t="s">
        <v>1176</v>
      </c>
      <c r="C1080" s="1">
        <f t="shared" si="32"/>
        <v>21.63</v>
      </c>
      <c r="D1080" s="1">
        <v>24.200000000000003</v>
      </c>
      <c r="E1080" s="1">
        <f>IF(Tabela1[[#This Row],[ESTOQUE_INICIAL]]&gt;=150,Tabela1[[#This Row],[ESTOQUE_INICIAL]]*0,IF(Tabela1[[#This Row],[ESTOQUE_INICIAL]]=0,SUM(Tabela1[[#This Row],[ESTOQUE_INICIAL]],150),Tabela1[[#This Row],[ESTOQUE_INICIAL]]*5))</f>
        <v>121.00000000000001</v>
      </c>
      <c r="F1080" s="1">
        <f t="shared" si="33"/>
        <v>145.20000000000002</v>
      </c>
      <c r="G1080" s="1">
        <v>11</v>
      </c>
      <c r="H1080">
        <v>10</v>
      </c>
      <c r="I1080" t="s">
        <v>1134</v>
      </c>
      <c r="J1080" s="1">
        <f>Tabela1[[#This Row],[ESTOQUE_INICIAL]]*Tabela1[[#This Row],[CUSTO_UNITARIO_M-1]]+Tabela1[[#This Row],[ABASTECIMENTO]]*Tabela1[[#This Row],[CUSTO_UNITARIO_M0]]</f>
        <v>1476.2000000000003</v>
      </c>
      <c r="K1080" s="1">
        <f>_xlfn.XLOOKUP(A1080,MEDIDAS!A:A,MEDIDAS!B:B,"0",0)*5</f>
        <v>3.6666666666666665</v>
      </c>
      <c r="L1080" s="1">
        <f>SUM(K1080,(_xlfn.XLOOKUP(A1080,MEDIDAS!A:A,MEDIDAS!B:B,"0",0)*5))</f>
        <v>7.333333333333333</v>
      </c>
      <c r="M1080" s="1" t="str">
        <f>IF(F1080&gt;=SUM(L1080,_xlfn.XLOOKUP(A1080,'ESTOQUE SETEMBRO'!A:A,'ESTOQUE SETEMBRO'!F:F,,0))/2*1.2,"OVER",IF(F1080&lt;=SUM(L1080,_xlfn.XLOOKUP(A1080,'ESTOQUE SETEMBRO'!A:A,'ESTOQUE SETEMBRO'!F:F,,0))/2*1.1,"IDEAL","OUT"))</f>
        <v>OVER</v>
      </c>
      <c r="N1080" t="str">
        <f>IF('ESTOQUE SETEMBRO'!$E1080&gt;=0,"setembro","sem abastecimento")</f>
        <v>setembro</v>
      </c>
      <c r="O1080" s="15">
        <v>45536</v>
      </c>
    </row>
    <row r="1081" spans="1:15">
      <c r="A1081" s="5" t="s">
        <v>1082</v>
      </c>
      <c r="B1081" s="6" t="s">
        <v>1132</v>
      </c>
      <c r="C1081" s="1">
        <f t="shared" si="32"/>
        <v>21.63</v>
      </c>
      <c r="D1081" s="1">
        <v>15.400000000000002</v>
      </c>
      <c r="E1081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1081" s="1">
        <f t="shared" si="33"/>
        <v>92.40000000000002</v>
      </c>
      <c r="G1081" s="1">
        <v>17.600000000000001</v>
      </c>
      <c r="H1081">
        <v>16</v>
      </c>
      <c r="I1081" t="s">
        <v>1128</v>
      </c>
      <c r="J1081" s="1">
        <f>Tabela1[[#This Row],[ESTOQUE_INICIAL]]*Tabela1[[#This Row],[CUSTO_UNITARIO_M-1]]+Tabela1[[#This Row],[ABASTECIMENTO]]*Tabela1[[#This Row],[CUSTO_UNITARIO_M0]]</f>
        <v>1503.0400000000004</v>
      </c>
      <c r="K1081" s="1">
        <f>_xlfn.XLOOKUP(A1081,MEDIDAS!A:A,MEDIDAS!B:B,"0",0)*5</f>
        <v>2.3333333333333335</v>
      </c>
      <c r="L1081" s="1">
        <f>SUM(K1081,(_xlfn.XLOOKUP(A1081,MEDIDAS!A:A,MEDIDAS!B:B,"0",0)*5))</f>
        <v>4.666666666666667</v>
      </c>
      <c r="M1081" s="1" t="str">
        <f>IF(F1081&gt;=SUM(L1081,_xlfn.XLOOKUP(A1081,'ESTOQUE SETEMBRO'!A:A,'ESTOQUE SETEMBRO'!F:F,,0))/2*1.2,"OVER",IF(F1081&lt;=SUM(L1081,_xlfn.XLOOKUP(A1081,'ESTOQUE SETEMBRO'!A:A,'ESTOQUE SETEMBRO'!F:F,,0))/2*1.1,"IDEAL","OUT"))</f>
        <v>OVER</v>
      </c>
      <c r="N1081" t="str">
        <f>IF('ESTOQUE SETEMBRO'!$E1081&gt;=0,"setembro","sem abastecimento")</f>
        <v>setembro</v>
      </c>
      <c r="O1081" s="15">
        <v>45536</v>
      </c>
    </row>
    <row r="1082" spans="1:15">
      <c r="A1082" s="5" t="s">
        <v>1083</v>
      </c>
      <c r="B1082" s="6" t="s">
        <v>1180</v>
      </c>
      <c r="C1082" s="1">
        <f t="shared" si="32"/>
        <v>21.63</v>
      </c>
      <c r="D1082" s="1">
        <v>30.800000000000004</v>
      </c>
      <c r="E1082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1082" s="1">
        <f t="shared" si="33"/>
        <v>184.80000000000004</v>
      </c>
      <c r="G1082" s="1">
        <v>66</v>
      </c>
      <c r="H1082">
        <v>60</v>
      </c>
      <c r="I1082" t="s">
        <v>1128</v>
      </c>
      <c r="J1082" s="1">
        <f>Tabela1[[#This Row],[ESTOQUE_INICIAL]]*Tabela1[[#This Row],[CUSTO_UNITARIO_M-1]]+Tabela1[[#This Row],[ABASTECIMENTO]]*Tabela1[[#This Row],[CUSTO_UNITARIO_M0]]</f>
        <v>11272.800000000003</v>
      </c>
      <c r="K1082" s="1">
        <f>_xlfn.XLOOKUP(A1082,MEDIDAS!A:A,MEDIDAS!B:B,"0",0)*5</f>
        <v>4.666666666666667</v>
      </c>
      <c r="L1082" s="1">
        <f>SUM(K1082,(_xlfn.XLOOKUP(A1082,MEDIDAS!A:A,MEDIDAS!B:B,"0",0)*5))</f>
        <v>9.3333333333333339</v>
      </c>
      <c r="M1082" s="1" t="str">
        <f>IF(F1082&gt;=SUM(L1082,_xlfn.XLOOKUP(A1082,'ESTOQUE SETEMBRO'!A:A,'ESTOQUE SETEMBRO'!F:F,,0))/2*1.2,"OVER",IF(F1082&lt;=SUM(L1082,_xlfn.XLOOKUP(A1082,'ESTOQUE SETEMBRO'!A:A,'ESTOQUE SETEMBRO'!F:F,,0))/2*1.1,"IDEAL","OUT"))</f>
        <v>OVER</v>
      </c>
      <c r="N1082" t="str">
        <f>IF('ESTOQUE SETEMBRO'!$E1082&gt;=0,"setembro","sem abastecimento")</f>
        <v>setembro</v>
      </c>
      <c r="O1082" s="15">
        <v>45536</v>
      </c>
    </row>
    <row r="1083" spans="1:15">
      <c r="A1083" s="5" t="s">
        <v>1084</v>
      </c>
      <c r="B1083" s="6" t="s">
        <v>1225</v>
      </c>
      <c r="C1083" s="1">
        <f t="shared" si="32"/>
        <v>21.63</v>
      </c>
      <c r="D1083" s="1">
        <v>11</v>
      </c>
      <c r="E1083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1083" s="1">
        <f t="shared" si="33"/>
        <v>66</v>
      </c>
      <c r="G1083" s="1">
        <v>15.400000000000002</v>
      </c>
      <c r="H1083">
        <v>14</v>
      </c>
      <c r="I1083" t="s">
        <v>1142</v>
      </c>
      <c r="J1083" s="1">
        <f>Tabela1[[#This Row],[ESTOQUE_INICIAL]]*Tabela1[[#This Row],[CUSTO_UNITARIO_M-1]]+Tabela1[[#This Row],[ABASTECIMENTO]]*Tabela1[[#This Row],[CUSTO_UNITARIO_M0]]</f>
        <v>939.40000000000009</v>
      </c>
      <c r="K1083" s="1">
        <f>_xlfn.XLOOKUP(A1083,MEDIDAS!A:A,MEDIDAS!B:B,"0",0)*5</f>
        <v>1.6666666666666665</v>
      </c>
      <c r="L1083" s="1">
        <f>SUM(K1083,(_xlfn.XLOOKUP(A1083,MEDIDAS!A:A,MEDIDAS!B:B,"0",0)*5))</f>
        <v>3.333333333333333</v>
      </c>
      <c r="M1083" s="1" t="str">
        <f>IF(F1083&gt;=SUM(L1083,_xlfn.XLOOKUP(A1083,'ESTOQUE SETEMBRO'!A:A,'ESTOQUE SETEMBRO'!F:F,,0))/2*1.2,"OVER",IF(F1083&lt;=SUM(L1083,_xlfn.XLOOKUP(A1083,'ESTOQUE SETEMBRO'!A:A,'ESTOQUE SETEMBRO'!F:F,,0))/2*1.1,"IDEAL","OUT"))</f>
        <v>OVER</v>
      </c>
      <c r="N1083" t="str">
        <f>IF('ESTOQUE SETEMBRO'!$E1083&gt;=0,"setembro","sem abastecimento")</f>
        <v>setembro</v>
      </c>
      <c r="O1083" s="15">
        <v>45536</v>
      </c>
    </row>
    <row r="1084" spans="1:15">
      <c r="A1084" s="5" t="s">
        <v>1085</v>
      </c>
      <c r="B1084" s="6" t="s">
        <v>1201</v>
      </c>
      <c r="C1084" s="1">
        <f t="shared" si="32"/>
        <v>21.63</v>
      </c>
      <c r="D1084" s="1">
        <v>26.400000000000002</v>
      </c>
      <c r="E1084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1084" s="1">
        <f t="shared" si="33"/>
        <v>158.4</v>
      </c>
      <c r="G1084" s="1">
        <v>11</v>
      </c>
      <c r="H1084">
        <v>10</v>
      </c>
      <c r="I1084" t="s">
        <v>1134</v>
      </c>
      <c r="J1084" s="1">
        <f>Tabela1[[#This Row],[ESTOQUE_INICIAL]]*Tabela1[[#This Row],[CUSTO_UNITARIO_M-1]]+Tabela1[[#This Row],[ABASTECIMENTO]]*Tabela1[[#This Row],[CUSTO_UNITARIO_M0]]</f>
        <v>1610.4</v>
      </c>
      <c r="K1084" s="1">
        <f>_xlfn.XLOOKUP(A1084,MEDIDAS!A:A,MEDIDAS!B:B,"0",0)*5</f>
        <v>4</v>
      </c>
      <c r="L1084" s="1">
        <f>SUM(K1084,(_xlfn.XLOOKUP(A1084,MEDIDAS!A:A,MEDIDAS!B:B,"0",0)*5))</f>
        <v>8</v>
      </c>
      <c r="M1084" s="1" t="str">
        <f>IF(F1084&gt;=SUM(L1084,_xlfn.XLOOKUP(A1084,'ESTOQUE SETEMBRO'!A:A,'ESTOQUE SETEMBRO'!F:F,,0))/2*1.2,"OVER",IF(F1084&lt;=SUM(L1084,_xlfn.XLOOKUP(A1084,'ESTOQUE SETEMBRO'!A:A,'ESTOQUE SETEMBRO'!F:F,,0))/2*1.1,"IDEAL","OUT"))</f>
        <v>OVER</v>
      </c>
      <c r="N1084" t="str">
        <f>IF('ESTOQUE SETEMBRO'!$E1084&gt;=0,"setembro","sem abastecimento")</f>
        <v>setembro</v>
      </c>
      <c r="O1084" s="15">
        <v>45536</v>
      </c>
    </row>
    <row r="1085" spans="1:15">
      <c r="A1085" s="5" t="s">
        <v>1087</v>
      </c>
      <c r="B1085" s="6" t="s">
        <v>1187</v>
      </c>
      <c r="C1085" s="1">
        <f t="shared" si="32"/>
        <v>21.63</v>
      </c>
      <c r="D1085" s="1">
        <v>19.8</v>
      </c>
      <c r="E1085" s="1">
        <f>IF(Tabela1[[#This Row],[ESTOQUE_INICIAL]]&gt;=150,Tabela1[[#This Row],[ESTOQUE_INICIAL]]*0,IF(Tabela1[[#This Row],[ESTOQUE_INICIAL]]=0,SUM(Tabela1[[#This Row],[ESTOQUE_INICIAL]],150),Tabela1[[#This Row],[ESTOQUE_INICIAL]]*5))</f>
        <v>99</v>
      </c>
      <c r="F1085" s="1">
        <f t="shared" si="33"/>
        <v>118.8</v>
      </c>
      <c r="G1085" s="1">
        <v>66</v>
      </c>
      <c r="H1085">
        <v>60</v>
      </c>
      <c r="I1085" t="s">
        <v>1128</v>
      </c>
      <c r="J1085" s="1">
        <f>Tabela1[[#This Row],[ESTOQUE_INICIAL]]*Tabela1[[#This Row],[CUSTO_UNITARIO_M-1]]+Tabela1[[#This Row],[ABASTECIMENTO]]*Tabela1[[#This Row],[CUSTO_UNITARIO_M0]]</f>
        <v>7246.8</v>
      </c>
      <c r="K1085" s="1">
        <f>_xlfn.XLOOKUP(A1085,MEDIDAS!A:A,MEDIDAS!B:B,"0",0)*5</f>
        <v>3</v>
      </c>
      <c r="L1085" s="1">
        <f>SUM(K1085,(_xlfn.XLOOKUP(A1085,MEDIDAS!A:A,MEDIDAS!B:B,"0",0)*5))</f>
        <v>6</v>
      </c>
      <c r="M1085" s="1" t="str">
        <f>IF(F1085&gt;=SUM(L1085,_xlfn.XLOOKUP(A1085,'ESTOQUE SETEMBRO'!A:A,'ESTOQUE SETEMBRO'!F:F,,0))/2*1.2,"OVER",IF(F1085&lt;=SUM(L1085,_xlfn.XLOOKUP(A1085,'ESTOQUE SETEMBRO'!A:A,'ESTOQUE SETEMBRO'!F:F,,0))/2*1.1,"IDEAL","OUT"))</f>
        <v>OVER</v>
      </c>
      <c r="N1085" t="str">
        <f>IF('ESTOQUE SETEMBRO'!$E1085&gt;=0,"setembro","sem abastecimento")</f>
        <v>setembro</v>
      </c>
      <c r="O1085" s="15">
        <v>45536</v>
      </c>
    </row>
    <row r="1086" spans="1:15">
      <c r="A1086" s="5" t="s">
        <v>1088</v>
      </c>
      <c r="B1086" s="6" t="s">
        <v>1186</v>
      </c>
      <c r="C1086" s="1">
        <f t="shared" si="32"/>
        <v>21.63</v>
      </c>
      <c r="D1086" s="1">
        <v>39.6</v>
      </c>
      <c r="E1086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1086" s="1">
        <f t="shared" si="33"/>
        <v>237.6</v>
      </c>
      <c r="G1086" s="1">
        <v>66</v>
      </c>
      <c r="H1086">
        <v>60</v>
      </c>
      <c r="I1086" t="s">
        <v>1128</v>
      </c>
      <c r="J1086" s="1">
        <f>Tabela1[[#This Row],[ESTOQUE_INICIAL]]*Tabela1[[#This Row],[CUSTO_UNITARIO_M-1]]+Tabela1[[#This Row],[ABASTECIMENTO]]*Tabela1[[#This Row],[CUSTO_UNITARIO_M0]]</f>
        <v>14493.6</v>
      </c>
      <c r="K1086" s="1">
        <f>_xlfn.XLOOKUP(A1086,MEDIDAS!A:A,MEDIDAS!B:B,"0",0)*5</f>
        <v>6</v>
      </c>
      <c r="L1086" s="1">
        <f>SUM(K1086,(_xlfn.XLOOKUP(A1086,MEDIDAS!A:A,MEDIDAS!B:B,"0",0)*5))</f>
        <v>12</v>
      </c>
      <c r="M1086" s="1" t="str">
        <f>IF(F1086&gt;=SUM(L1086,_xlfn.XLOOKUP(A1086,'ESTOQUE SETEMBRO'!A:A,'ESTOQUE SETEMBRO'!F:F,,0))/2*1.2,"OVER",IF(F1086&lt;=SUM(L1086,_xlfn.XLOOKUP(A1086,'ESTOQUE SETEMBRO'!A:A,'ESTOQUE SETEMBRO'!F:F,,0))/2*1.1,"IDEAL","OUT"))</f>
        <v>OVER</v>
      </c>
      <c r="N1086" t="str">
        <f>IF('ESTOQUE SETEMBRO'!$E1086&gt;=0,"setembro","sem abastecimento")</f>
        <v>setembro</v>
      </c>
      <c r="O1086" s="15">
        <v>45536</v>
      </c>
    </row>
    <row r="1087" spans="1:15">
      <c r="A1087" s="5" t="s">
        <v>1089</v>
      </c>
      <c r="B1087" s="6" t="s">
        <v>1219</v>
      </c>
      <c r="C1087" s="1">
        <f t="shared" si="32"/>
        <v>21.63</v>
      </c>
      <c r="D1087" s="1">
        <v>15.400000000000002</v>
      </c>
      <c r="E1087" s="1">
        <f>IF(Tabela1[[#This Row],[ESTOQUE_INICIAL]]&gt;=150,Tabela1[[#This Row],[ESTOQUE_INICIAL]]*0,IF(Tabela1[[#This Row],[ESTOQUE_INICIAL]]=0,SUM(Tabela1[[#This Row],[ESTOQUE_INICIAL]],150),Tabela1[[#This Row],[ESTOQUE_INICIAL]]*5))</f>
        <v>77.000000000000014</v>
      </c>
      <c r="F1087" s="1">
        <f t="shared" si="33"/>
        <v>92.40000000000002</v>
      </c>
      <c r="G1087" s="1">
        <v>13.200000000000001</v>
      </c>
      <c r="H1087">
        <v>12</v>
      </c>
      <c r="I1087" t="s">
        <v>1136</v>
      </c>
      <c r="J1087" s="1">
        <f>Tabela1[[#This Row],[ESTOQUE_INICIAL]]*Tabela1[[#This Row],[CUSTO_UNITARIO_M-1]]+Tabela1[[#This Row],[ABASTECIMENTO]]*Tabela1[[#This Row],[CUSTO_UNITARIO_M0]]</f>
        <v>1127.2800000000002</v>
      </c>
      <c r="K1087" s="1">
        <f>_xlfn.XLOOKUP(A1087,MEDIDAS!A:A,MEDIDAS!B:B,"0",0)*5</f>
        <v>2.3333333333333335</v>
      </c>
      <c r="L1087" s="1">
        <f>SUM(K1087,(_xlfn.XLOOKUP(A1087,MEDIDAS!A:A,MEDIDAS!B:B,"0",0)*5))</f>
        <v>4.666666666666667</v>
      </c>
      <c r="M1087" s="1" t="str">
        <f>IF(F1087&gt;=SUM(L1087,_xlfn.XLOOKUP(A1087,'ESTOQUE SETEMBRO'!A:A,'ESTOQUE SETEMBRO'!F:F,,0))/2*1.2,"OVER",IF(F1087&lt;=SUM(L1087,_xlfn.XLOOKUP(A1087,'ESTOQUE SETEMBRO'!A:A,'ESTOQUE SETEMBRO'!F:F,,0))/2*1.1,"IDEAL","OUT"))</f>
        <v>OVER</v>
      </c>
      <c r="N1087" t="str">
        <f>IF('ESTOQUE SETEMBRO'!$E1087&gt;=0,"setembro","sem abastecimento")</f>
        <v>setembro</v>
      </c>
      <c r="O1087" s="15">
        <v>45536</v>
      </c>
    </row>
    <row r="1088" spans="1:15">
      <c r="A1088" s="5" t="s">
        <v>1090</v>
      </c>
      <c r="B1088" s="6" t="s">
        <v>1172</v>
      </c>
      <c r="C1088" s="1">
        <f t="shared" si="32"/>
        <v>21.63</v>
      </c>
      <c r="D1088" s="1">
        <v>16.5</v>
      </c>
      <c r="E1088" s="1">
        <f>IF(Tabela1[[#This Row],[ESTOQUE_INICIAL]]&gt;=150,Tabela1[[#This Row],[ESTOQUE_INICIAL]]*0,IF(Tabela1[[#This Row],[ESTOQUE_INICIAL]]=0,SUM(Tabela1[[#This Row],[ESTOQUE_INICIAL]],150),Tabela1[[#This Row],[ESTOQUE_INICIAL]]*5))</f>
        <v>82.5</v>
      </c>
      <c r="F1088" s="1">
        <f t="shared" si="33"/>
        <v>99</v>
      </c>
      <c r="G1088" s="1">
        <v>15.400000000000002</v>
      </c>
      <c r="H1088">
        <v>14</v>
      </c>
      <c r="I1088" t="s">
        <v>1142</v>
      </c>
      <c r="J1088" s="1">
        <f>Tabela1[[#This Row],[ESTOQUE_INICIAL]]*Tabela1[[#This Row],[CUSTO_UNITARIO_M-1]]+Tabela1[[#This Row],[ABASTECIMENTO]]*Tabela1[[#This Row],[CUSTO_UNITARIO_M0]]</f>
        <v>1409.1</v>
      </c>
      <c r="K1088" s="1">
        <f>_xlfn.XLOOKUP(A1088,MEDIDAS!A:A,MEDIDAS!B:B,"0",0)*5</f>
        <v>2.5</v>
      </c>
      <c r="L1088" s="1">
        <f>SUM(K1088,(_xlfn.XLOOKUP(A1088,MEDIDAS!A:A,MEDIDAS!B:B,"0",0)*5))</f>
        <v>5</v>
      </c>
      <c r="M1088" s="1" t="str">
        <f>IF(F1088&gt;=SUM(L1088,_xlfn.XLOOKUP(A1088,'ESTOQUE SETEMBRO'!A:A,'ESTOQUE SETEMBRO'!F:F,,0))/2*1.2,"OVER",IF(F1088&lt;=SUM(L1088,_xlfn.XLOOKUP(A1088,'ESTOQUE SETEMBRO'!A:A,'ESTOQUE SETEMBRO'!F:F,,0))/2*1.1,"IDEAL","OUT"))</f>
        <v>OVER</v>
      </c>
      <c r="N1088" t="str">
        <f>IF('ESTOQUE SETEMBRO'!$E1088&gt;=0,"setembro","sem abastecimento")</f>
        <v>setembro</v>
      </c>
      <c r="O1088" s="15">
        <v>45536</v>
      </c>
    </row>
    <row r="1089" spans="1:15">
      <c r="A1089" s="5" t="s">
        <v>1091</v>
      </c>
      <c r="B1089" s="6" t="s">
        <v>1212</v>
      </c>
      <c r="C1089" s="1">
        <f t="shared" si="32"/>
        <v>21.63</v>
      </c>
      <c r="D1089" s="1">
        <v>11</v>
      </c>
      <c r="E1089" s="1">
        <f>IF(Tabela1[[#This Row],[ESTOQUE_INICIAL]]&gt;=150,Tabela1[[#This Row],[ESTOQUE_INICIAL]]*0,IF(Tabela1[[#This Row],[ESTOQUE_INICIAL]]=0,SUM(Tabela1[[#This Row],[ESTOQUE_INICIAL]],150),Tabela1[[#This Row],[ESTOQUE_INICIAL]]*5))</f>
        <v>55</v>
      </c>
      <c r="F1089" s="1">
        <f t="shared" si="33"/>
        <v>66</v>
      </c>
      <c r="G1089" s="1">
        <v>44</v>
      </c>
      <c r="H1089">
        <v>40</v>
      </c>
      <c r="I1089" t="s">
        <v>1138</v>
      </c>
      <c r="J1089" s="1">
        <f>Tabela1[[#This Row],[ESTOQUE_INICIAL]]*Tabela1[[#This Row],[CUSTO_UNITARIO_M-1]]+Tabela1[[#This Row],[ABASTECIMENTO]]*Tabela1[[#This Row],[CUSTO_UNITARIO_M0]]</f>
        <v>2684</v>
      </c>
      <c r="K1089" s="1">
        <f>_xlfn.XLOOKUP(A1089,MEDIDAS!A:A,MEDIDAS!B:B,"0",0)*5</f>
        <v>1.6666666666666665</v>
      </c>
      <c r="L1089" s="1">
        <f>SUM(K1089,(_xlfn.XLOOKUP(A1089,MEDIDAS!A:A,MEDIDAS!B:B,"0",0)*5))</f>
        <v>3.333333333333333</v>
      </c>
      <c r="M1089" s="1" t="str">
        <f>IF(F1089&gt;=SUM(L1089,_xlfn.XLOOKUP(A1089,'ESTOQUE SETEMBRO'!A:A,'ESTOQUE SETEMBRO'!F:F,,0))/2*1.2,"OVER",IF(F1089&lt;=SUM(L1089,_xlfn.XLOOKUP(A1089,'ESTOQUE SETEMBRO'!A:A,'ESTOQUE SETEMBRO'!F:F,,0))/2*1.1,"IDEAL","OUT"))</f>
        <v>OVER</v>
      </c>
      <c r="N1089" t="str">
        <f>IF('ESTOQUE SETEMBRO'!$E1089&gt;=0,"setembro","sem abastecimento")</f>
        <v>setembro</v>
      </c>
      <c r="O1089" s="15">
        <v>45536</v>
      </c>
    </row>
    <row r="1090" spans="1:15">
      <c r="A1090" s="5" t="s">
        <v>1092</v>
      </c>
      <c r="B1090" s="6" t="s">
        <v>1131</v>
      </c>
      <c r="C1090" s="1">
        <f t="shared" si="32"/>
        <v>21.63</v>
      </c>
      <c r="D1090" s="1">
        <v>37.400000000000006</v>
      </c>
      <c r="E1090" s="1">
        <f>IF(Tabela1[[#This Row],[ESTOQUE_INICIAL]]&gt;=150,Tabela1[[#This Row],[ESTOQUE_INICIAL]]*0,IF(Tabela1[[#This Row],[ESTOQUE_INICIAL]]=0,SUM(Tabela1[[#This Row],[ESTOQUE_INICIAL]],150),Tabela1[[#This Row],[ESTOQUE_INICIAL]]*5))</f>
        <v>187.00000000000003</v>
      </c>
      <c r="F1090" s="1">
        <f t="shared" si="33"/>
        <v>224.40000000000003</v>
      </c>
      <c r="G1090" s="1">
        <v>66</v>
      </c>
      <c r="H1090">
        <v>60</v>
      </c>
      <c r="I1090" t="s">
        <v>1128</v>
      </c>
      <c r="J1090" s="1">
        <f>Tabela1[[#This Row],[ESTOQUE_INICIAL]]*Tabela1[[#This Row],[CUSTO_UNITARIO_M-1]]+Tabela1[[#This Row],[ABASTECIMENTO]]*Tabela1[[#This Row],[CUSTO_UNITARIO_M0]]</f>
        <v>13688.400000000001</v>
      </c>
      <c r="K1090" s="1">
        <f>_xlfn.XLOOKUP(A1090,MEDIDAS!A:A,MEDIDAS!B:B,"0",0)*5</f>
        <v>5.6666666666666661</v>
      </c>
      <c r="L1090" s="1">
        <f>SUM(K1090,(_xlfn.XLOOKUP(A1090,MEDIDAS!A:A,MEDIDAS!B:B,"0",0)*5))</f>
        <v>11.333333333333332</v>
      </c>
      <c r="M1090" s="1" t="str">
        <f>IF(F1090&gt;=SUM(L1090,_xlfn.XLOOKUP(A1090,'ESTOQUE SETEMBRO'!A:A,'ESTOQUE SETEMBRO'!F:F,,0))/2*1.2,"OVER",IF(F1090&lt;=SUM(L1090,_xlfn.XLOOKUP(A1090,'ESTOQUE SETEMBRO'!A:A,'ESTOQUE SETEMBRO'!F:F,,0))/2*1.1,"IDEAL","OUT"))</f>
        <v>OVER</v>
      </c>
      <c r="N1090" t="str">
        <f>IF('ESTOQUE SETEMBRO'!$E1090&gt;=0,"setembro","sem abastecimento")</f>
        <v>setembro</v>
      </c>
      <c r="O1090" s="15">
        <v>45536</v>
      </c>
    </row>
    <row r="1091" spans="1:15">
      <c r="A1091" s="5" t="s">
        <v>1093</v>
      </c>
      <c r="B1091" s="6" t="s">
        <v>1161</v>
      </c>
      <c r="C1091" s="1">
        <f t="shared" ref="C1091:C1101" si="34">3.09*1*7</f>
        <v>21.63</v>
      </c>
      <c r="D1091" s="1">
        <v>28.6</v>
      </c>
      <c r="E1091" s="1">
        <f>IF(Tabela1[[#This Row],[ESTOQUE_INICIAL]]&gt;=150,Tabela1[[#This Row],[ESTOQUE_INICIAL]]*0,IF(Tabela1[[#This Row],[ESTOQUE_INICIAL]]=0,SUM(Tabela1[[#This Row],[ESTOQUE_INICIAL]],150),Tabela1[[#This Row],[ESTOQUE_INICIAL]]*5))</f>
        <v>143</v>
      </c>
      <c r="F1091" s="1">
        <f t="shared" ref="F1091:F1101" si="35">SUM(E1091,D1091)</f>
        <v>171.6</v>
      </c>
      <c r="G1091" s="1">
        <v>26.400000000000002</v>
      </c>
      <c r="H1091">
        <v>24</v>
      </c>
      <c r="I1091" t="s">
        <v>1128</v>
      </c>
      <c r="J1091" s="1">
        <f>Tabela1[[#This Row],[ESTOQUE_INICIAL]]*Tabela1[[#This Row],[CUSTO_UNITARIO_M-1]]+Tabela1[[#This Row],[ABASTECIMENTO]]*Tabela1[[#This Row],[CUSTO_UNITARIO_M0]]</f>
        <v>4187.04</v>
      </c>
      <c r="K1091" s="1">
        <f>_xlfn.XLOOKUP(A1091,MEDIDAS!A:A,MEDIDAS!B:B,"0",0)*5</f>
        <v>4.3333333333333339</v>
      </c>
      <c r="L1091" s="1">
        <f>SUM(K1091,(_xlfn.XLOOKUP(A1091,MEDIDAS!A:A,MEDIDAS!B:B,"0",0)*5))</f>
        <v>8.6666666666666679</v>
      </c>
      <c r="M1091" s="1" t="str">
        <f>IF(F1091&gt;=SUM(L1091,_xlfn.XLOOKUP(A1091,'ESTOQUE SETEMBRO'!A:A,'ESTOQUE SETEMBRO'!F:F,,0))/2*1.2,"OVER",IF(F1091&lt;=SUM(L1091,_xlfn.XLOOKUP(A1091,'ESTOQUE SETEMBRO'!A:A,'ESTOQUE SETEMBRO'!F:F,,0))/2*1.1,"IDEAL","OUT"))</f>
        <v>OVER</v>
      </c>
      <c r="N1091" t="str">
        <f>IF('ESTOQUE SETEMBRO'!$E1091&gt;=0,"setembro","sem abastecimento")</f>
        <v>setembro</v>
      </c>
      <c r="O1091" s="15">
        <v>45536</v>
      </c>
    </row>
    <row r="1092" spans="1:15">
      <c r="A1092" s="5" t="s">
        <v>1094</v>
      </c>
      <c r="B1092" s="6" t="s">
        <v>1237</v>
      </c>
      <c r="C1092" s="1">
        <f t="shared" si="34"/>
        <v>21.63</v>
      </c>
      <c r="D1092" s="1">
        <v>13.200000000000001</v>
      </c>
      <c r="E1092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1092" s="1">
        <f t="shared" si="35"/>
        <v>79.2</v>
      </c>
      <c r="G1092" s="1">
        <v>11</v>
      </c>
      <c r="H1092">
        <v>10</v>
      </c>
      <c r="I1092" t="s">
        <v>1134</v>
      </c>
      <c r="J1092" s="1">
        <f>Tabela1[[#This Row],[ESTOQUE_INICIAL]]*Tabela1[[#This Row],[CUSTO_UNITARIO_M-1]]+Tabela1[[#This Row],[ABASTECIMENTO]]*Tabela1[[#This Row],[CUSTO_UNITARIO_M0]]</f>
        <v>805.2</v>
      </c>
      <c r="K1092" s="1">
        <f>_xlfn.XLOOKUP(A1092,MEDIDAS!A:A,MEDIDAS!B:B,"0",0)*5</f>
        <v>2</v>
      </c>
      <c r="L1092" s="1">
        <f>SUM(K1092,(_xlfn.XLOOKUP(A1092,MEDIDAS!A:A,MEDIDAS!B:B,"0",0)*5))</f>
        <v>4</v>
      </c>
      <c r="M1092" s="1" t="str">
        <f>IF(F1092&gt;=SUM(L1092,_xlfn.XLOOKUP(A1092,'ESTOQUE SETEMBRO'!A:A,'ESTOQUE SETEMBRO'!F:F,,0))/2*1.2,"OVER",IF(F1092&lt;=SUM(L1092,_xlfn.XLOOKUP(A1092,'ESTOQUE SETEMBRO'!A:A,'ESTOQUE SETEMBRO'!F:F,,0))/2*1.1,"IDEAL","OUT"))</f>
        <v>OVER</v>
      </c>
      <c r="N1092" t="str">
        <f>IF('ESTOQUE SETEMBRO'!$E1092&gt;=0,"setembro","sem abastecimento")</f>
        <v>setembro</v>
      </c>
      <c r="O1092" s="15">
        <v>45536</v>
      </c>
    </row>
    <row r="1093" spans="1:15">
      <c r="A1093" s="5" t="s">
        <v>1095</v>
      </c>
      <c r="B1093" s="6" t="s">
        <v>1144</v>
      </c>
      <c r="C1093" s="1">
        <f t="shared" si="34"/>
        <v>21.63</v>
      </c>
      <c r="D1093" s="1">
        <v>39.6</v>
      </c>
      <c r="E1093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1093" s="1">
        <f t="shared" si="35"/>
        <v>237.6</v>
      </c>
      <c r="G1093" s="1">
        <v>11</v>
      </c>
      <c r="H1093">
        <v>10</v>
      </c>
      <c r="I1093" t="s">
        <v>1134</v>
      </c>
      <c r="J1093" s="1">
        <f>Tabela1[[#This Row],[ESTOQUE_INICIAL]]*Tabela1[[#This Row],[CUSTO_UNITARIO_M-1]]+Tabela1[[#This Row],[ABASTECIMENTO]]*Tabela1[[#This Row],[CUSTO_UNITARIO_M0]]</f>
        <v>2415.6</v>
      </c>
      <c r="K1093" s="1">
        <f>_xlfn.XLOOKUP(A1093,MEDIDAS!A:A,MEDIDAS!B:B,"0",0)*5</f>
        <v>6</v>
      </c>
      <c r="L1093" s="1">
        <f>SUM(K1093,(_xlfn.XLOOKUP(A1093,MEDIDAS!A:A,MEDIDAS!B:B,"0",0)*5))</f>
        <v>12</v>
      </c>
      <c r="M1093" s="1" t="str">
        <f>IF(F1093&gt;=SUM(L1093,_xlfn.XLOOKUP(A1093,'ESTOQUE SETEMBRO'!A:A,'ESTOQUE SETEMBRO'!F:F,,0))/2*1.2,"OVER",IF(F1093&lt;=SUM(L1093,_xlfn.XLOOKUP(A1093,'ESTOQUE SETEMBRO'!A:A,'ESTOQUE SETEMBRO'!F:F,,0))/2*1.1,"IDEAL","OUT"))</f>
        <v>OVER</v>
      </c>
      <c r="N1093" t="str">
        <f>IF('ESTOQUE SETEMBRO'!$E1093&gt;=0,"setembro","sem abastecimento")</f>
        <v>setembro</v>
      </c>
      <c r="O1093" s="15">
        <v>45536</v>
      </c>
    </row>
    <row r="1094" spans="1:15">
      <c r="A1094" s="5" t="s">
        <v>1096</v>
      </c>
      <c r="B1094" s="6" t="s">
        <v>1232</v>
      </c>
      <c r="C1094" s="1">
        <f t="shared" si="34"/>
        <v>21.63</v>
      </c>
      <c r="D1094" s="1">
        <v>13.200000000000001</v>
      </c>
      <c r="E1094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1094" s="1">
        <f t="shared" si="35"/>
        <v>79.2</v>
      </c>
      <c r="G1094" s="1">
        <v>8.8000000000000007</v>
      </c>
      <c r="H1094">
        <v>8</v>
      </c>
      <c r="I1094" t="s">
        <v>1142</v>
      </c>
      <c r="J1094" s="1">
        <f>Tabela1[[#This Row],[ESTOQUE_INICIAL]]*Tabela1[[#This Row],[CUSTO_UNITARIO_M-1]]+Tabela1[[#This Row],[ABASTECIMENTO]]*Tabela1[[#This Row],[CUSTO_UNITARIO_M0]]</f>
        <v>644.16000000000008</v>
      </c>
      <c r="K1094" s="1">
        <f>_xlfn.XLOOKUP(A1094,MEDIDAS!A:A,MEDIDAS!B:B,"0",0)*5</f>
        <v>2</v>
      </c>
      <c r="L1094" s="1">
        <f>SUM(K1094,(_xlfn.XLOOKUP(A1094,MEDIDAS!A:A,MEDIDAS!B:B,"0",0)*5))</f>
        <v>4</v>
      </c>
      <c r="M1094" s="1" t="str">
        <f>IF(F1094&gt;=SUM(L1094,_xlfn.XLOOKUP(A1094,'ESTOQUE SETEMBRO'!A:A,'ESTOQUE SETEMBRO'!F:F,,0))/2*1.2,"OVER",IF(F1094&lt;=SUM(L1094,_xlfn.XLOOKUP(A1094,'ESTOQUE SETEMBRO'!A:A,'ESTOQUE SETEMBRO'!F:F,,0))/2*1.1,"IDEAL","OUT"))</f>
        <v>OVER</v>
      </c>
      <c r="N1094" t="str">
        <f>IF('ESTOQUE SETEMBRO'!$E1094&gt;=0,"setembro","sem abastecimento")</f>
        <v>setembro</v>
      </c>
      <c r="O1094" s="15">
        <v>45536</v>
      </c>
    </row>
    <row r="1095" spans="1:15">
      <c r="A1095" s="5" t="s">
        <v>1098</v>
      </c>
      <c r="B1095" s="6" t="s">
        <v>1165</v>
      </c>
      <c r="C1095" s="1">
        <f t="shared" si="34"/>
        <v>21.63</v>
      </c>
      <c r="D1095" s="1">
        <v>30.800000000000004</v>
      </c>
      <c r="E1095" s="1">
        <f>IF(Tabela1[[#This Row],[ESTOQUE_INICIAL]]&gt;=150,Tabela1[[#This Row],[ESTOQUE_INICIAL]]*0,IF(Tabela1[[#This Row],[ESTOQUE_INICIAL]]=0,SUM(Tabela1[[#This Row],[ESTOQUE_INICIAL]],150),Tabela1[[#This Row],[ESTOQUE_INICIAL]]*5))</f>
        <v>154.00000000000003</v>
      </c>
      <c r="F1095" s="1">
        <f t="shared" si="35"/>
        <v>184.80000000000004</v>
      </c>
      <c r="G1095" s="1">
        <v>15.400000000000002</v>
      </c>
      <c r="H1095">
        <v>14</v>
      </c>
      <c r="I1095" t="s">
        <v>1142</v>
      </c>
      <c r="J1095" s="1">
        <f>Tabela1[[#This Row],[ESTOQUE_INICIAL]]*Tabela1[[#This Row],[CUSTO_UNITARIO_M-1]]+Tabela1[[#This Row],[ABASTECIMENTO]]*Tabela1[[#This Row],[CUSTO_UNITARIO_M0]]</f>
        <v>2630.3200000000006</v>
      </c>
      <c r="K1095" s="1">
        <f>_xlfn.XLOOKUP(A1095,MEDIDAS!A:A,MEDIDAS!B:B,"0",0)*5</f>
        <v>4.666666666666667</v>
      </c>
      <c r="L1095" s="1">
        <f>SUM(K1095,(_xlfn.XLOOKUP(A1095,MEDIDAS!A:A,MEDIDAS!B:B,"0",0)*5))</f>
        <v>9.3333333333333339</v>
      </c>
      <c r="M1095" s="1" t="str">
        <f>IF(F1095&gt;=SUM(L1095,_xlfn.XLOOKUP(A1095,'ESTOQUE SETEMBRO'!A:A,'ESTOQUE SETEMBRO'!F:F,,0))/2*1.2,"OVER",IF(F1095&lt;=SUM(L1095,_xlfn.XLOOKUP(A1095,'ESTOQUE SETEMBRO'!A:A,'ESTOQUE SETEMBRO'!F:F,,0))/2*1.1,"IDEAL","OUT"))</f>
        <v>OVER</v>
      </c>
      <c r="N1095" t="str">
        <f>IF('ESTOQUE SETEMBRO'!$E1095&gt;=0,"setembro","sem abastecimento")</f>
        <v>setembro</v>
      </c>
      <c r="O1095" s="15">
        <v>45536</v>
      </c>
    </row>
    <row r="1096" spans="1:15">
      <c r="A1096" s="5" t="s">
        <v>1099</v>
      </c>
      <c r="B1096" s="6" t="s">
        <v>1183</v>
      </c>
      <c r="C1096" s="1">
        <f t="shared" si="34"/>
        <v>21.63</v>
      </c>
      <c r="D1096" s="1">
        <v>26.400000000000002</v>
      </c>
      <c r="E1096" s="1">
        <f>IF(Tabela1[[#This Row],[ESTOQUE_INICIAL]]&gt;=150,Tabela1[[#This Row],[ESTOQUE_INICIAL]]*0,IF(Tabela1[[#This Row],[ESTOQUE_INICIAL]]=0,SUM(Tabela1[[#This Row],[ESTOQUE_INICIAL]],150),Tabela1[[#This Row],[ESTOQUE_INICIAL]]*5))</f>
        <v>132</v>
      </c>
      <c r="F1096" s="1">
        <f t="shared" si="35"/>
        <v>158.4</v>
      </c>
      <c r="G1096" s="1">
        <v>33</v>
      </c>
      <c r="H1096">
        <v>30</v>
      </c>
      <c r="I1096" t="s">
        <v>1146</v>
      </c>
      <c r="J1096" s="1">
        <f>Tabela1[[#This Row],[ESTOQUE_INICIAL]]*Tabela1[[#This Row],[CUSTO_UNITARIO_M-1]]+Tabela1[[#This Row],[ABASTECIMENTO]]*Tabela1[[#This Row],[CUSTO_UNITARIO_M0]]</f>
        <v>4831.2</v>
      </c>
      <c r="K1096" s="1">
        <f>_xlfn.XLOOKUP(A1096,MEDIDAS!A:A,MEDIDAS!B:B,"0",0)*5</f>
        <v>4</v>
      </c>
      <c r="L1096" s="1">
        <f>SUM(K1096,(_xlfn.XLOOKUP(A1096,MEDIDAS!A:A,MEDIDAS!B:B,"0",0)*5))</f>
        <v>8</v>
      </c>
      <c r="M1096" s="1" t="str">
        <f>IF(F1096&gt;=SUM(L1096,_xlfn.XLOOKUP(A1096,'ESTOQUE SETEMBRO'!A:A,'ESTOQUE SETEMBRO'!F:F,,0))/2*1.2,"OVER",IF(F1096&lt;=SUM(L1096,_xlfn.XLOOKUP(A1096,'ESTOQUE SETEMBRO'!A:A,'ESTOQUE SETEMBRO'!F:F,,0))/2*1.1,"IDEAL","OUT"))</f>
        <v>OVER</v>
      </c>
      <c r="N1096" t="str">
        <f>IF('ESTOQUE SETEMBRO'!$E1096&gt;=0,"setembro","sem abastecimento")</f>
        <v>setembro</v>
      </c>
      <c r="O1096" s="15">
        <v>45536</v>
      </c>
    </row>
    <row r="1097" spans="1:15">
      <c r="A1097" s="5" t="s">
        <v>1100</v>
      </c>
      <c r="B1097" s="6" t="s">
        <v>1182</v>
      </c>
      <c r="C1097" s="1">
        <f t="shared" si="34"/>
        <v>21.63</v>
      </c>
      <c r="D1097" s="1">
        <v>39.6</v>
      </c>
      <c r="E1097" s="1">
        <f>IF(Tabela1[[#This Row],[ESTOQUE_INICIAL]]&gt;=150,Tabela1[[#This Row],[ESTOQUE_INICIAL]]*0,IF(Tabela1[[#This Row],[ESTOQUE_INICIAL]]=0,SUM(Tabela1[[#This Row],[ESTOQUE_INICIAL]],150),Tabela1[[#This Row],[ESTOQUE_INICIAL]]*5))</f>
        <v>198</v>
      </c>
      <c r="F1097" s="1">
        <f t="shared" si="35"/>
        <v>237.6</v>
      </c>
      <c r="G1097" s="1">
        <v>15.400000000000002</v>
      </c>
      <c r="H1097">
        <v>14</v>
      </c>
      <c r="I1097" t="s">
        <v>1142</v>
      </c>
      <c r="J1097" s="1">
        <f>Tabela1[[#This Row],[ESTOQUE_INICIAL]]*Tabela1[[#This Row],[CUSTO_UNITARIO_M-1]]+Tabela1[[#This Row],[ABASTECIMENTO]]*Tabela1[[#This Row],[CUSTO_UNITARIO_M0]]</f>
        <v>3381.84</v>
      </c>
      <c r="K1097" s="1">
        <f>_xlfn.XLOOKUP(A1097,MEDIDAS!A:A,MEDIDAS!B:B,"0",0)*5</f>
        <v>6</v>
      </c>
      <c r="L1097" s="1">
        <f>SUM(K1097,(_xlfn.XLOOKUP(A1097,MEDIDAS!A:A,MEDIDAS!B:B,"0",0)*5))</f>
        <v>12</v>
      </c>
      <c r="M1097" s="1" t="str">
        <f>IF(F1097&gt;=SUM(L1097,_xlfn.XLOOKUP(A1097,'ESTOQUE SETEMBRO'!A:A,'ESTOQUE SETEMBRO'!F:F,,0))/2*1.2,"OVER",IF(F1097&lt;=SUM(L1097,_xlfn.XLOOKUP(A1097,'ESTOQUE SETEMBRO'!A:A,'ESTOQUE SETEMBRO'!F:F,,0))/2*1.1,"IDEAL","OUT"))</f>
        <v>OVER</v>
      </c>
      <c r="N1097" t="str">
        <f>IF('ESTOQUE SETEMBRO'!$E1097&gt;=0,"setembro","sem abastecimento")</f>
        <v>setembro</v>
      </c>
      <c r="O1097" s="15">
        <v>45536</v>
      </c>
    </row>
    <row r="1098" spans="1:15">
      <c r="A1098" s="5" t="s">
        <v>1101</v>
      </c>
      <c r="B1098" s="6" t="s">
        <v>1229</v>
      </c>
      <c r="C1098" s="1">
        <f t="shared" si="34"/>
        <v>21.63</v>
      </c>
      <c r="D1098" s="1">
        <v>23.1</v>
      </c>
      <c r="E1098" s="1">
        <f>IF(Tabela1[[#This Row],[ESTOQUE_INICIAL]]&gt;=150,Tabela1[[#This Row],[ESTOQUE_INICIAL]]*0,IF(Tabela1[[#This Row],[ESTOQUE_INICIAL]]=0,SUM(Tabela1[[#This Row],[ESTOQUE_INICIAL]],150),Tabela1[[#This Row],[ESTOQUE_INICIAL]]*5))</f>
        <v>115.5</v>
      </c>
      <c r="F1098" s="1">
        <f t="shared" si="35"/>
        <v>138.6</v>
      </c>
      <c r="G1098" s="1">
        <v>15.400000000000002</v>
      </c>
      <c r="H1098">
        <v>14</v>
      </c>
      <c r="I1098" t="s">
        <v>1142</v>
      </c>
      <c r="J1098" s="1">
        <f>Tabela1[[#This Row],[ESTOQUE_INICIAL]]*Tabela1[[#This Row],[CUSTO_UNITARIO_M-1]]+Tabela1[[#This Row],[ABASTECIMENTO]]*Tabela1[[#This Row],[CUSTO_UNITARIO_M0]]</f>
        <v>1972.74</v>
      </c>
      <c r="K1098" s="1">
        <f>_xlfn.XLOOKUP(A1098,MEDIDAS!A:A,MEDIDAS!B:B,"0",0)*5</f>
        <v>3.5</v>
      </c>
      <c r="L1098" s="1">
        <f>SUM(K1098,(_xlfn.XLOOKUP(A1098,MEDIDAS!A:A,MEDIDAS!B:B,"0",0)*5))</f>
        <v>7</v>
      </c>
      <c r="M1098" s="1" t="str">
        <f>IF(F1098&gt;=SUM(L1098,_xlfn.XLOOKUP(A1098,'ESTOQUE SETEMBRO'!A:A,'ESTOQUE SETEMBRO'!F:F,,0))/2*1.2,"OVER",IF(F1098&lt;=SUM(L1098,_xlfn.XLOOKUP(A1098,'ESTOQUE SETEMBRO'!A:A,'ESTOQUE SETEMBRO'!F:F,,0))/2*1.1,"IDEAL","OUT"))</f>
        <v>OVER</v>
      </c>
      <c r="N1098" t="str">
        <f>IF('ESTOQUE SETEMBRO'!$E1098&gt;=0,"setembro","sem abastecimento")</f>
        <v>setembro</v>
      </c>
      <c r="O1098" s="15">
        <v>45536</v>
      </c>
    </row>
    <row r="1099" spans="1:15">
      <c r="A1099" s="5" t="s">
        <v>1102</v>
      </c>
      <c r="B1099" s="6" t="s">
        <v>1214</v>
      </c>
      <c r="C1099" s="1">
        <f t="shared" si="34"/>
        <v>21.63</v>
      </c>
      <c r="D1099" s="1">
        <v>25.3</v>
      </c>
      <c r="E1099" s="1">
        <f>IF(Tabela1[[#This Row],[ESTOQUE_INICIAL]]&gt;=150,Tabela1[[#This Row],[ESTOQUE_INICIAL]]*0,IF(Tabela1[[#This Row],[ESTOQUE_INICIAL]]=0,SUM(Tabela1[[#This Row],[ESTOQUE_INICIAL]],150),Tabela1[[#This Row],[ESTOQUE_INICIAL]]*5))</f>
        <v>126.5</v>
      </c>
      <c r="F1099" s="1">
        <f t="shared" si="35"/>
        <v>151.80000000000001</v>
      </c>
      <c r="G1099" s="1">
        <v>66</v>
      </c>
      <c r="H1099">
        <v>60</v>
      </c>
      <c r="I1099" t="s">
        <v>1128</v>
      </c>
      <c r="J1099" s="1">
        <f>Tabela1[[#This Row],[ESTOQUE_INICIAL]]*Tabela1[[#This Row],[CUSTO_UNITARIO_M-1]]+Tabela1[[#This Row],[ABASTECIMENTO]]*Tabela1[[#This Row],[CUSTO_UNITARIO_M0]]</f>
        <v>9259.7999999999993</v>
      </c>
      <c r="K1099" s="1">
        <f>_xlfn.XLOOKUP(A1099,MEDIDAS!A:A,MEDIDAS!B:B,"0",0)*5</f>
        <v>3.8333333333333335</v>
      </c>
      <c r="L1099" s="1">
        <f>SUM(K1099,(_xlfn.XLOOKUP(A1099,MEDIDAS!A:A,MEDIDAS!B:B,"0",0)*5))</f>
        <v>7.666666666666667</v>
      </c>
      <c r="M1099" s="1" t="str">
        <f>IF(F1099&gt;=SUM(L1099,_xlfn.XLOOKUP(A1099,'ESTOQUE SETEMBRO'!A:A,'ESTOQUE SETEMBRO'!F:F,,0))/2*1.2,"OVER",IF(F1099&lt;=SUM(L1099,_xlfn.XLOOKUP(A1099,'ESTOQUE SETEMBRO'!A:A,'ESTOQUE SETEMBRO'!F:F,,0))/2*1.1,"IDEAL","OUT"))</f>
        <v>OVER</v>
      </c>
      <c r="N1099" t="str">
        <f>IF('ESTOQUE SETEMBRO'!$E1099&gt;=0,"setembro","sem abastecimento")</f>
        <v>setembro</v>
      </c>
      <c r="O1099" s="15">
        <v>45536</v>
      </c>
    </row>
    <row r="1100" spans="1:15">
      <c r="A1100" s="5" t="s">
        <v>1103</v>
      </c>
      <c r="B1100" s="6" t="s">
        <v>1226</v>
      </c>
      <c r="C1100" s="1">
        <f t="shared" si="34"/>
        <v>21.63</v>
      </c>
      <c r="D1100" s="1">
        <v>13.200000000000001</v>
      </c>
      <c r="E1100" s="1">
        <f>IF(Tabela1[[#This Row],[ESTOQUE_INICIAL]]&gt;=150,Tabela1[[#This Row],[ESTOQUE_INICIAL]]*0,IF(Tabela1[[#This Row],[ESTOQUE_INICIAL]]=0,SUM(Tabela1[[#This Row],[ESTOQUE_INICIAL]],150),Tabela1[[#This Row],[ESTOQUE_INICIAL]]*5))</f>
        <v>66</v>
      </c>
      <c r="F1100" s="1">
        <f t="shared" si="35"/>
        <v>79.2</v>
      </c>
      <c r="G1100" s="1">
        <v>13.200000000000001</v>
      </c>
      <c r="H1100">
        <v>12</v>
      </c>
      <c r="I1100" t="s">
        <v>1136</v>
      </c>
      <c r="J1100" s="1">
        <f>Tabela1[[#This Row],[ESTOQUE_INICIAL]]*Tabela1[[#This Row],[CUSTO_UNITARIO_M-1]]+Tabela1[[#This Row],[ABASTECIMENTO]]*Tabela1[[#This Row],[CUSTO_UNITARIO_M0]]</f>
        <v>966.24</v>
      </c>
      <c r="K1100" s="1">
        <f>_xlfn.XLOOKUP(A1100,MEDIDAS!A:A,MEDIDAS!B:B,"0",0)*5</f>
        <v>2</v>
      </c>
      <c r="L1100" s="1">
        <f>SUM(K1100,(_xlfn.XLOOKUP(A1100,MEDIDAS!A:A,MEDIDAS!B:B,"0",0)*5))</f>
        <v>4</v>
      </c>
      <c r="M1100" s="1" t="str">
        <f>IF(F1100&gt;=SUM(L1100,_xlfn.XLOOKUP(A1100,'ESTOQUE SETEMBRO'!A:A,'ESTOQUE SETEMBRO'!F:F,,0))/2*1.2,"OVER",IF(F1100&lt;=SUM(L1100,_xlfn.XLOOKUP(A1100,'ESTOQUE SETEMBRO'!A:A,'ESTOQUE SETEMBRO'!F:F,,0))/2*1.1,"IDEAL","OUT"))</f>
        <v>OVER</v>
      </c>
      <c r="N1100" t="str">
        <f>IF('ESTOQUE SETEMBRO'!$E1100&gt;=0,"setembro","sem abastecimento")</f>
        <v>setembro</v>
      </c>
      <c r="O1100" s="15">
        <v>45536</v>
      </c>
    </row>
    <row r="1101" spans="1:15">
      <c r="A1101" s="5" t="s">
        <v>1104</v>
      </c>
      <c r="B1101" s="6" t="s">
        <v>1150</v>
      </c>
      <c r="C1101" s="1">
        <f t="shared" si="34"/>
        <v>21.63</v>
      </c>
      <c r="D1101" s="1">
        <v>22</v>
      </c>
      <c r="E1101" s="1">
        <f>IF(Tabela1[[#This Row],[ESTOQUE_INICIAL]]&gt;=150,Tabela1[[#This Row],[ESTOQUE_INICIAL]]*0,IF(Tabela1[[#This Row],[ESTOQUE_INICIAL]]=0,SUM(Tabela1[[#This Row],[ESTOQUE_INICIAL]],150),Tabela1[[#This Row],[ESTOQUE_INICIAL]]*5))</f>
        <v>110</v>
      </c>
      <c r="F1101" s="1">
        <f t="shared" si="35"/>
        <v>132</v>
      </c>
      <c r="G1101" s="1">
        <v>22</v>
      </c>
      <c r="H1101">
        <v>20</v>
      </c>
      <c r="I1101" t="s">
        <v>1138</v>
      </c>
      <c r="J1101" s="1">
        <f>Tabela1[[#This Row],[ESTOQUE_INICIAL]]*Tabela1[[#This Row],[CUSTO_UNITARIO_M-1]]+Tabela1[[#This Row],[ABASTECIMENTO]]*Tabela1[[#This Row],[CUSTO_UNITARIO_M0]]</f>
        <v>2684</v>
      </c>
      <c r="K1101" s="1">
        <f>_xlfn.XLOOKUP(A1101,MEDIDAS!A:A,MEDIDAS!B:B,"0",0)*5</f>
        <v>3.333333333333333</v>
      </c>
      <c r="L1101" s="1">
        <f>SUM(K1101,(_xlfn.XLOOKUP(A1101,MEDIDAS!A:A,MEDIDAS!B:B,"0",0)*5))</f>
        <v>6.6666666666666661</v>
      </c>
      <c r="M1101" s="1" t="str">
        <f>IF(F1101&gt;=SUM(L1101,_xlfn.XLOOKUP(A1101,'ESTOQUE SETEMBRO'!A:A,'ESTOQUE SETEMBRO'!F:F,,0))/2*1.2,"OVER",IF(F1101&lt;=SUM(L1101,_xlfn.XLOOKUP(A1101,'ESTOQUE SETEMBRO'!A:A,'ESTOQUE SETEMBRO'!F:F,,0))/2*1.1,"IDEAL","OUT"))</f>
        <v>OVER</v>
      </c>
      <c r="N1101" t="str">
        <f>IF('ESTOQUE SETEMBRO'!$E1101&gt;=0,"setembro","sem abastecimento")</f>
        <v>setembro</v>
      </c>
      <c r="O1101" s="15">
        <v>45536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21692-A3CD-4A6C-B88C-B95C992443D0}">
  <dimension ref="A1:O1101"/>
  <sheetViews>
    <sheetView workbookViewId="0">
      <selection activeCell="C2" sqref="C2"/>
    </sheetView>
  </sheetViews>
  <sheetFormatPr defaultRowHeight="15"/>
  <cols>
    <col min="1" max="1" width="7.42578125" style="2" bestFit="1" customWidth="1"/>
    <col min="2" max="2" width="31.28515625" style="2" bestFit="1" customWidth="1"/>
    <col min="3" max="3" width="25.85546875" style="2" customWidth="1"/>
    <col min="4" max="4" width="18.42578125" style="3" customWidth="1"/>
    <col min="5" max="5" width="17.7109375" style="2" customWidth="1"/>
    <col min="6" max="6" width="17.5703125" style="2" customWidth="1"/>
    <col min="7" max="7" width="18.42578125" style="2" customWidth="1"/>
    <col min="8" max="8" width="16.42578125" style="2" bestFit="1" customWidth="1"/>
    <col min="9" max="9" width="24.85546875" style="2" customWidth="1"/>
    <col min="10" max="10" width="19.28515625" customWidth="1"/>
    <col min="11" max="11" width="23.5703125" customWidth="1"/>
    <col min="12" max="12" width="25.140625" customWidth="1"/>
    <col min="13" max="13" width="26.7109375" bestFit="1" customWidth="1"/>
    <col min="15" max="15" width="10.28515625" bestFit="1" customWidth="1"/>
  </cols>
  <sheetData>
    <row r="1" spans="1:15">
      <c r="A1" t="s">
        <v>0</v>
      </c>
      <c r="B1" s="2" t="s">
        <v>1113</v>
      </c>
      <c r="C1" t="s">
        <v>1114</v>
      </c>
      <c r="D1" t="s">
        <v>1115</v>
      </c>
      <c r="E1" t="s">
        <v>1116</v>
      </c>
      <c r="F1" s="1" t="s">
        <v>1117</v>
      </c>
      <c r="G1" s="2" t="s">
        <v>1118</v>
      </c>
      <c r="H1" s="2" t="s">
        <v>1119</v>
      </c>
      <c r="I1" s="2" t="s">
        <v>1120</v>
      </c>
      <c r="J1" t="s">
        <v>1121</v>
      </c>
      <c r="K1" t="s">
        <v>1122</v>
      </c>
      <c r="L1" t="s">
        <v>1123</v>
      </c>
      <c r="M1" t="s">
        <v>1124</v>
      </c>
      <c r="N1" t="s">
        <v>1238</v>
      </c>
      <c r="O1" t="s">
        <v>1126</v>
      </c>
    </row>
    <row r="2" spans="1:15">
      <c r="A2" s="4" t="s">
        <v>5</v>
      </c>
      <c r="B2" s="6" t="s">
        <v>1127</v>
      </c>
      <c r="C2" s="1">
        <f>3.09*2*7</f>
        <v>43.26</v>
      </c>
      <c r="D2" s="3">
        <f>_xlfn.XLOOKUP(Tabela3[[#This Row],[SKU]],'ESTOQUE SETEMBRO'!A:A,'ESTOQUE SETEMBRO'!F:F,,0)-_xlfn.XLOOKUP(Tabela3[[#This Row],[SKU]],'VENDA MES'!A:A,'VENDA MES'!B:B,0,0)</f>
        <v>196</v>
      </c>
      <c r="E2" s="3">
        <f>IF(D2&lt;=0,SUM(Tabela3[[#This Row],[PONTO_DE_REPOSICAO]]*2.5,Tabela3[[#This Row],[ESTOQUE_INICIAL]]),IF(AND(Tabela3[[#This Row],[ESTOQUE_INICIAL]]&lt;=Tabela3[[#This Row],[PONTO_DE_REPOSICAO]],Tabela3[[#This Row],[ESTOQUE_INICIAL]]&gt;0),L2*2.5,D2*0))</f>
        <v>0</v>
      </c>
      <c r="F2" s="3">
        <f t="shared" ref="F2:F33" si="0">SUM(E2,D2)</f>
        <v>196</v>
      </c>
      <c r="G2" s="7">
        <v>24</v>
      </c>
      <c r="H2" s="7">
        <v>24</v>
      </c>
      <c r="I2" s="6" t="s">
        <v>1128</v>
      </c>
      <c r="J2" s="2">
        <f t="shared" ref="J2:J65" si="1">H2*D2</f>
        <v>4704</v>
      </c>
      <c r="K2" s="1">
        <f>_xlfn.XLOOKUP(A2,MEDIDAS!A:A,MEDIDAS!C:C,,0)*5</f>
        <v>5</v>
      </c>
      <c r="L2" s="1">
        <f>SUM(K2,_xlfn.XLOOKUP(A2,MEDIDAS!A:A,MEDIDAS!C:C,,0)*5)</f>
        <v>10</v>
      </c>
      <c r="M2" s="1" t="str">
        <f>IF(F2&gt;=SUM(L2,_xlfn.XLOOKUP(A2,'ESTOQUE SETEMBRO'!A:A,'ESTOQUE SETEMBRO'!F:F,,0))/2*1.2,"OVER",IF(F2&lt;=SUM(L2,_xlfn.XLOOKUP(A2,'ESTOQUE SETEMBRO'!A:A,'ESTOQUE SETEMBRO'!F:F,,0))/2*1.1,"IDEAL","OUT"))</f>
        <v>OVER</v>
      </c>
      <c r="N2" t="str">
        <f>IF('ESTOQUE OUTUBRO'!$D2&gt;=0,"outubro","setembro")</f>
        <v>outubro</v>
      </c>
      <c r="O2" s="15">
        <v>45566</v>
      </c>
    </row>
    <row r="3" spans="1:15">
      <c r="A3" s="4" t="s">
        <v>6</v>
      </c>
      <c r="B3" s="6" t="s">
        <v>1127</v>
      </c>
      <c r="C3" s="1">
        <f t="shared" ref="C3:C66" si="2">3.09*2*7</f>
        <v>43.26</v>
      </c>
      <c r="D3" s="3">
        <f>_xlfn.XLOOKUP(Tabela3[[#This Row],[SKU]],'ESTOQUE SETEMBRO'!A:A,'ESTOQUE SETEMBRO'!F:F,,0)-_xlfn.XLOOKUP(Tabela3[[#This Row],[SKU]],'VENDA MES'!A:A,'VENDA MES'!B:B,0,0)</f>
        <v>112</v>
      </c>
      <c r="E3" s="3">
        <f>IF(D3&lt;=0,SUM(Tabela3[[#This Row],[PONTO_DE_REPOSICAO]]*2.5,Tabela3[[#This Row],[ESTOQUE_INICIAL]]),IF(AND(Tabela3[[#This Row],[ESTOQUE_INICIAL]]&lt;=Tabela3[[#This Row],[PONTO_DE_REPOSICAO]],Tabela3[[#This Row],[ESTOQUE_INICIAL]]&gt;0),L3*2.5,D3*0))</f>
        <v>0</v>
      </c>
      <c r="F3" s="3">
        <f t="shared" si="0"/>
        <v>112</v>
      </c>
      <c r="G3" s="7">
        <v>24</v>
      </c>
      <c r="H3" s="7">
        <v>24</v>
      </c>
      <c r="I3" s="6" t="s">
        <v>1128</v>
      </c>
      <c r="J3" s="2">
        <f t="shared" si="1"/>
        <v>2688</v>
      </c>
      <c r="K3" s="1">
        <f>_xlfn.XLOOKUP(A3,MEDIDAS!A:A,MEDIDAS!C:C,,0)*5</f>
        <v>4.75</v>
      </c>
      <c r="L3" s="1">
        <f>SUM(K3,_xlfn.XLOOKUP(A3,MEDIDAS!A:A,MEDIDAS!C:C,,0)*5)</f>
        <v>9.5</v>
      </c>
      <c r="M3" s="1" t="str">
        <f>IF(F3&gt;=SUM(L3,_xlfn.XLOOKUP(A3,'ESTOQUE SETEMBRO'!A:A,'ESTOQUE SETEMBRO'!F:F,,0))/2*1.2,"OVER",IF(F3&lt;=SUM(L3,_xlfn.XLOOKUP(A3,'ESTOQUE SETEMBRO'!A:A,'ESTOQUE SETEMBRO'!F:F,,0))/2*1.1,"IDEAL","OUT"))</f>
        <v>OVER</v>
      </c>
      <c r="N3" t="str">
        <f>IF('ESTOQUE OUTUBRO'!$D3&gt;=0,"outubro","setembro")</f>
        <v>outubro</v>
      </c>
      <c r="O3" s="15">
        <v>45566</v>
      </c>
    </row>
    <row r="4" spans="1:15">
      <c r="A4" s="4" t="s">
        <v>7</v>
      </c>
      <c r="B4" s="6" t="s">
        <v>1127</v>
      </c>
      <c r="C4" s="1">
        <f t="shared" si="2"/>
        <v>43.26</v>
      </c>
      <c r="D4" s="3">
        <f>_xlfn.XLOOKUP(Tabela3[[#This Row],[SKU]],'ESTOQUE SETEMBRO'!A:A,'ESTOQUE SETEMBRO'!F:F,,0)-_xlfn.XLOOKUP(Tabela3[[#This Row],[SKU]],'VENDA MES'!A:A,'VENDA MES'!B:B,0,0)</f>
        <v>235.2</v>
      </c>
      <c r="E4" s="3">
        <f>IF(D4&lt;=0,SUM(Tabela3[[#This Row],[PONTO_DE_REPOSICAO]]*2.5,Tabela3[[#This Row],[ESTOQUE_INICIAL]]),IF(AND(Tabela3[[#This Row],[ESTOQUE_INICIAL]]&lt;=Tabela3[[#This Row],[PONTO_DE_REPOSICAO]],Tabela3[[#This Row],[ESTOQUE_INICIAL]]&gt;0),L4*2.5,D4*0))</f>
        <v>0</v>
      </c>
      <c r="F4" s="3">
        <f t="shared" si="0"/>
        <v>235.2</v>
      </c>
      <c r="G4" s="7">
        <v>24</v>
      </c>
      <c r="H4" s="7">
        <v>24</v>
      </c>
      <c r="I4" s="6" t="s">
        <v>1128</v>
      </c>
      <c r="J4" s="2">
        <f t="shared" si="1"/>
        <v>5644.7999999999993</v>
      </c>
      <c r="K4" s="1">
        <f>_xlfn.XLOOKUP(A4,MEDIDAS!A:A,MEDIDAS!C:C,,0)*5</f>
        <v>6.6666666666666661</v>
      </c>
      <c r="L4" s="1">
        <f>SUM(K4,_xlfn.XLOOKUP(A4,MEDIDAS!A:A,MEDIDAS!C:C,,0)*5)</f>
        <v>13.333333333333332</v>
      </c>
      <c r="M4" s="1" t="str">
        <f>IF(F4&gt;=SUM(L4,_xlfn.XLOOKUP(A4,'ESTOQUE SETEMBRO'!A:A,'ESTOQUE SETEMBRO'!F:F,,0))/2*1.2,"OVER",IF(F4&lt;=SUM(L4,_xlfn.XLOOKUP(A4,'ESTOQUE SETEMBRO'!A:A,'ESTOQUE SETEMBRO'!F:F,,0))/2*1.1,"IDEAL","OUT"))</f>
        <v>OVER</v>
      </c>
      <c r="N4" t="str">
        <f>IF('ESTOQUE OUTUBRO'!$D4&gt;=0,"outubro","setembro")</f>
        <v>outubro</v>
      </c>
      <c r="O4" s="15">
        <v>45566</v>
      </c>
    </row>
    <row r="5" spans="1:15">
      <c r="A5" s="4" t="s">
        <v>8</v>
      </c>
      <c r="B5" s="6" t="s">
        <v>1127</v>
      </c>
      <c r="C5" s="1">
        <f t="shared" si="2"/>
        <v>43.26</v>
      </c>
      <c r="D5" s="3">
        <f>_xlfn.XLOOKUP(Tabela3[[#This Row],[SKU]],'ESTOQUE SETEMBRO'!A:A,'ESTOQUE SETEMBRO'!F:F,,0)-_xlfn.XLOOKUP(Tabela3[[#This Row],[SKU]],'VENDA MES'!A:A,'VENDA MES'!B:B,0,0)</f>
        <v>61.600000000000009</v>
      </c>
      <c r="E5" s="3">
        <f>IF(D5&lt;=0,SUM(Tabela3[[#This Row],[PONTO_DE_REPOSICAO]]*2.5,Tabela3[[#This Row],[ESTOQUE_INICIAL]]),IF(AND(Tabela3[[#This Row],[ESTOQUE_INICIAL]]&lt;=Tabela3[[#This Row],[PONTO_DE_REPOSICAO]],Tabela3[[#This Row],[ESTOQUE_INICIAL]]&gt;0),L5*2.5,D5*0))</f>
        <v>0</v>
      </c>
      <c r="F5" s="3">
        <f t="shared" si="0"/>
        <v>61.600000000000009</v>
      </c>
      <c r="G5" s="7">
        <v>24</v>
      </c>
      <c r="H5" s="7">
        <v>24</v>
      </c>
      <c r="I5" s="6" t="s">
        <v>1128</v>
      </c>
      <c r="J5" s="2">
        <f t="shared" si="1"/>
        <v>1478.4</v>
      </c>
      <c r="K5" s="1">
        <f>_xlfn.XLOOKUP(A5,MEDIDAS!A:A,MEDIDAS!C:C,,0)*5</f>
        <v>3.333333333333333</v>
      </c>
      <c r="L5" s="1">
        <f>SUM(K5,_xlfn.XLOOKUP(A5,MEDIDAS!A:A,MEDIDAS!C:C,,0)*5)</f>
        <v>6.6666666666666661</v>
      </c>
      <c r="M5" s="1" t="str">
        <f>IF(F5&gt;=SUM(L5,_xlfn.XLOOKUP(A5,'ESTOQUE SETEMBRO'!A:A,'ESTOQUE SETEMBRO'!F:F,,0))/2*1.2,"OVER",IF(F5&lt;=SUM(L5,_xlfn.XLOOKUP(A5,'ESTOQUE SETEMBRO'!A:A,'ESTOQUE SETEMBRO'!F:F,,0))/2*1.1,"IDEAL","OUT"))</f>
        <v>OVER</v>
      </c>
      <c r="N5" t="str">
        <f>IF('ESTOQUE OUTUBRO'!$D5&gt;=0,"outubro","setembro")</f>
        <v>outubro</v>
      </c>
      <c r="O5" s="15">
        <v>45566</v>
      </c>
    </row>
    <row r="6" spans="1:15">
      <c r="A6" s="4" t="s">
        <v>9</v>
      </c>
      <c r="B6" s="6" t="s">
        <v>1127</v>
      </c>
      <c r="C6" s="1">
        <f t="shared" si="2"/>
        <v>43.26</v>
      </c>
      <c r="D6" s="3">
        <f>_xlfn.XLOOKUP(Tabela3[[#This Row],[SKU]],'ESTOQUE SETEMBRO'!A:A,'ESTOQUE SETEMBRO'!F:F,,0)-_xlfn.XLOOKUP(Tabela3[[#This Row],[SKU]],'VENDA MES'!A:A,'VENDA MES'!B:B,0,0)</f>
        <v>56</v>
      </c>
      <c r="E6" s="3">
        <f>IF(D6&lt;=0,SUM(Tabela3[[#This Row],[PONTO_DE_REPOSICAO]]*2.5,Tabela3[[#This Row],[ESTOQUE_INICIAL]]),IF(AND(Tabela3[[#This Row],[ESTOQUE_INICIAL]]&lt;=Tabela3[[#This Row],[PONTO_DE_REPOSICAO]],Tabela3[[#This Row],[ESTOQUE_INICIAL]]&gt;0),L6*2.5,D6*0))</f>
        <v>0</v>
      </c>
      <c r="F6" s="3">
        <f t="shared" si="0"/>
        <v>56</v>
      </c>
      <c r="G6" s="7">
        <v>24</v>
      </c>
      <c r="H6" s="7">
        <v>24</v>
      </c>
      <c r="I6" s="6" t="s">
        <v>1128</v>
      </c>
      <c r="J6" s="2">
        <f t="shared" si="1"/>
        <v>1344</v>
      </c>
      <c r="K6" s="1">
        <f>_xlfn.XLOOKUP(A6,MEDIDAS!A:A,MEDIDAS!C:C,,0)*5</f>
        <v>7.416666666666667</v>
      </c>
      <c r="L6" s="1">
        <f>SUM(K6,_xlfn.XLOOKUP(A6,MEDIDAS!A:A,MEDIDAS!C:C,,0)*5)</f>
        <v>14.833333333333334</v>
      </c>
      <c r="M6" s="1" t="str">
        <f>IF(F6&gt;=SUM(L6,_xlfn.XLOOKUP(A6,'ESTOQUE SETEMBRO'!A:A,'ESTOQUE SETEMBRO'!F:F,,0))/2*1.2,"OVER",IF(F6&lt;=SUM(L6,_xlfn.XLOOKUP(A6,'ESTOQUE SETEMBRO'!A:A,'ESTOQUE SETEMBRO'!F:F,,0))/2*1.1,"IDEAL","OUT"))</f>
        <v>OVER</v>
      </c>
      <c r="N6" t="str">
        <f>IF('ESTOQUE OUTUBRO'!$D6&gt;=0,"outubro","setembro")</f>
        <v>outubro</v>
      </c>
      <c r="O6" s="15">
        <v>45566</v>
      </c>
    </row>
    <row r="7" spans="1:15">
      <c r="A7" s="4" t="s">
        <v>11</v>
      </c>
      <c r="B7" s="6" t="s">
        <v>1127</v>
      </c>
      <c r="C7" s="1">
        <f t="shared" si="2"/>
        <v>43.26</v>
      </c>
      <c r="D7" s="3">
        <f>_xlfn.XLOOKUP(Tabela3[[#This Row],[SKU]],'ESTOQUE SETEMBRO'!A:A,'ESTOQUE SETEMBRO'!F:F,,0)-_xlfn.XLOOKUP(Tabela3[[#This Row],[SKU]],'VENDA MES'!A:A,'VENDA MES'!B:B,0,0)</f>
        <v>150</v>
      </c>
      <c r="E7" s="3">
        <f>IF(D7&lt;=0,SUM(Tabela3[[#This Row],[PONTO_DE_REPOSICAO]]*2.5,Tabela3[[#This Row],[ESTOQUE_INICIAL]]),IF(AND(Tabela3[[#This Row],[ESTOQUE_INICIAL]]&lt;=Tabela3[[#This Row],[PONTO_DE_REPOSICAO]],Tabela3[[#This Row],[ESTOQUE_INICIAL]]&gt;0),L7*2.5,D7*0))</f>
        <v>0</v>
      </c>
      <c r="F7" s="3">
        <f t="shared" si="0"/>
        <v>150</v>
      </c>
      <c r="G7" s="7">
        <v>24</v>
      </c>
      <c r="H7" s="7">
        <v>24</v>
      </c>
      <c r="I7" s="6" t="s">
        <v>1128</v>
      </c>
      <c r="J7" s="2">
        <f t="shared" si="1"/>
        <v>3600</v>
      </c>
      <c r="K7" s="1">
        <f>_xlfn.XLOOKUP(A7,MEDIDAS!A:A,MEDIDAS!C:C,,0)*5</f>
        <v>2</v>
      </c>
      <c r="L7" s="1">
        <f>SUM(K7,_xlfn.XLOOKUP(A7,MEDIDAS!A:A,MEDIDAS!C:C,,0)*5)</f>
        <v>4</v>
      </c>
      <c r="M7" s="1" t="str">
        <f>IF(F7&gt;=SUM(L7,_xlfn.XLOOKUP(A7,'ESTOQUE SETEMBRO'!A:A,'ESTOQUE SETEMBRO'!F:F,,0))/2*1.2,"OVER",IF(F7&lt;=SUM(L7,_xlfn.XLOOKUP(A7,'ESTOQUE SETEMBRO'!A:A,'ESTOQUE SETEMBRO'!F:F,,0))/2*1.1,"IDEAL","OUT"))</f>
        <v>OVER</v>
      </c>
      <c r="N7" t="str">
        <f>IF('ESTOQUE OUTUBRO'!$D7&gt;=0,"outubro","setembro")</f>
        <v>outubro</v>
      </c>
      <c r="O7" s="15">
        <v>45566</v>
      </c>
    </row>
    <row r="8" spans="1:15">
      <c r="A8" s="4" t="s">
        <v>10</v>
      </c>
      <c r="B8" s="6" t="s">
        <v>1127</v>
      </c>
      <c r="C8" s="1">
        <f t="shared" si="2"/>
        <v>43.26</v>
      </c>
      <c r="D8" s="3">
        <f>_xlfn.XLOOKUP(Tabela3[[#This Row],[SKU]],'ESTOQUE SETEMBRO'!A:A,'ESTOQUE SETEMBRO'!F:F,,0)-_xlfn.XLOOKUP(Tabela3[[#This Row],[SKU]],'VENDA MES'!A:A,'VENDA MES'!B:B,0,0)</f>
        <v>162.4</v>
      </c>
      <c r="E8" s="3">
        <f>IF(D8&lt;=0,SUM(Tabela3[[#This Row],[PONTO_DE_REPOSICAO]]*2.5,Tabela3[[#This Row],[ESTOQUE_INICIAL]]),IF(AND(Tabela3[[#This Row],[ESTOQUE_INICIAL]]&lt;=Tabela3[[#This Row],[PONTO_DE_REPOSICAO]],Tabela3[[#This Row],[ESTOQUE_INICIAL]]&gt;0),L8*2.5,D8*0))</f>
        <v>0</v>
      </c>
      <c r="F8" s="3">
        <f t="shared" si="0"/>
        <v>162.4</v>
      </c>
      <c r="G8" s="7">
        <v>24</v>
      </c>
      <c r="H8" s="7">
        <v>24</v>
      </c>
      <c r="I8" s="6" t="s">
        <v>1128</v>
      </c>
      <c r="J8" s="2">
        <f t="shared" si="1"/>
        <v>3897.6000000000004</v>
      </c>
      <c r="K8" s="1">
        <f>_xlfn.XLOOKUP(A8,MEDIDAS!A:A,MEDIDAS!C:C,,0)*5</f>
        <v>4.25</v>
      </c>
      <c r="L8" s="1">
        <f>SUM(K8,_xlfn.XLOOKUP(A8,MEDIDAS!A:A,MEDIDAS!C:C,,0)*5)</f>
        <v>8.5</v>
      </c>
      <c r="M8" s="1" t="str">
        <f>IF(F8&gt;=SUM(L8,_xlfn.XLOOKUP(A8,'ESTOQUE SETEMBRO'!A:A,'ESTOQUE SETEMBRO'!F:F,,0))/2*1.2,"OVER",IF(F8&lt;=SUM(L8,_xlfn.XLOOKUP(A8,'ESTOQUE SETEMBRO'!A:A,'ESTOQUE SETEMBRO'!F:F,,0))/2*1.1,"IDEAL","OUT"))</f>
        <v>OVER</v>
      </c>
      <c r="N8" t="str">
        <f>IF('ESTOQUE OUTUBRO'!$D8&gt;=0,"outubro","setembro")</f>
        <v>outubro</v>
      </c>
      <c r="O8" s="15">
        <v>45566</v>
      </c>
    </row>
    <row r="9" spans="1:15">
      <c r="A9" s="4" t="s">
        <v>12</v>
      </c>
      <c r="B9" s="6" t="s">
        <v>1127</v>
      </c>
      <c r="C9" s="1">
        <f t="shared" si="2"/>
        <v>43.26</v>
      </c>
      <c r="D9" s="3">
        <f>_xlfn.XLOOKUP(Tabela3[[#This Row],[SKU]],'ESTOQUE SETEMBRO'!A:A,'ESTOQUE SETEMBRO'!F:F,,0)-_xlfn.XLOOKUP(Tabela3[[#This Row],[SKU]],'VENDA MES'!A:A,'VENDA MES'!B:B,0,0)</f>
        <v>168</v>
      </c>
      <c r="E9" s="3">
        <f>IF(D9&lt;=0,SUM(Tabela3[[#This Row],[PONTO_DE_REPOSICAO]]*2.5,Tabela3[[#This Row],[ESTOQUE_INICIAL]]),IF(AND(Tabela3[[#This Row],[ESTOQUE_INICIAL]]&lt;=Tabela3[[#This Row],[PONTO_DE_REPOSICAO]],Tabela3[[#This Row],[ESTOQUE_INICIAL]]&gt;0),L9*2.5,D9*0))</f>
        <v>0</v>
      </c>
      <c r="F9" s="3">
        <f t="shared" si="0"/>
        <v>168</v>
      </c>
      <c r="G9" s="7">
        <v>24</v>
      </c>
      <c r="H9" s="7">
        <v>24</v>
      </c>
      <c r="I9" s="6" t="s">
        <v>1128</v>
      </c>
      <c r="J9" s="2">
        <f t="shared" si="1"/>
        <v>4032</v>
      </c>
      <c r="K9" s="1">
        <f>_xlfn.XLOOKUP(A9,MEDIDAS!A:A,MEDIDAS!C:C,,0)*5</f>
        <v>4.75</v>
      </c>
      <c r="L9" s="1">
        <f>SUM(K9,_xlfn.XLOOKUP(A9,MEDIDAS!A:A,MEDIDAS!C:C,,0)*5)</f>
        <v>9.5</v>
      </c>
      <c r="M9" s="1" t="str">
        <f>IF(F9&gt;=SUM(L9,_xlfn.XLOOKUP(A9,'ESTOQUE SETEMBRO'!A:A,'ESTOQUE SETEMBRO'!F:F,,0))/2*1.2,"OVER",IF(F9&lt;=SUM(L9,_xlfn.XLOOKUP(A9,'ESTOQUE SETEMBRO'!A:A,'ESTOQUE SETEMBRO'!F:F,,0))/2*1.1,"IDEAL","OUT"))</f>
        <v>OVER</v>
      </c>
      <c r="N9" t="str">
        <f>IF('ESTOQUE OUTUBRO'!$D9&gt;=0,"outubro","setembro")</f>
        <v>outubro</v>
      </c>
      <c r="O9" s="15">
        <v>45566</v>
      </c>
    </row>
    <row r="10" spans="1:15">
      <c r="A10" s="4" t="s">
        <v>13</v>
      </c>
      <c r="B10" s="6" t="s">
        <v>1127</v>
      </c>
      <c r="C10" s="1">
        <f t="shared" si="2"/>
        <v>43.26</v>
      </c>
      <c r="D10" s="3">
        <f>_xlfn.XLOOKUP(Tabela3[[#This Row],[SKU]],'ESTOQUE SETEMBRO'!A:A,'ESTOQUE SETEMBRO'!F:F,,0)-_xlfn.XLOOKUP(Tabela3[[#This Row],[SKU]],'VENDA MES'!A:A,'VENDA MES'!B:B,0,0)</f>
        <v>151.19999999999999</v>
      </c>
      <c r="E10" s="3">
        <f>IF(D10&lt;=0,SUM(Tabela3[[#This Row],[PONTO_DE_REPOSICAO]]*2.5,Tabela3[[#This Row],[ESTOQUE_INICIAL]]),IF(AND(Tabela3[[#This Row],[ESTOQUE_INICIAL]]&lt;=Tabela3[[#This Row],[PONTO_DE_REPOSICAO]],Tabela3[[#This Row],[ESTOQUE_INICIAL]]&gt;0),L10*2.5,D10*0))</f>
        <v>0</v>
      </c>
      <c r="F10" s="3">
        <f t="shared" si="0"/>
        <v>151.19999999999999</v>
      </c>
      <c r="G10" s="7">
        <v>24</v>
      </c>
      <c r="H10" s="7">
        <v>24</v>
      </c>
      <c r="I10" s="6" t="s">
        <v>1128</v>
      </c>
      <c r="J10" s="2">
        <f t="shared" si="1"/>
        <v>3628.7999999999997</v>
      </c>
      <c r="K10" s="1">
        <f>_xlfn.XLOOKUP(A10,MEDIDAS!A:A,MEDIDAS!C:C,,0)*5</f>
        <v>5.6666666666666661</v>
      </c>
      <c r="L10" s="1">
        <f>SUM(K10,_xlfn.XLOOKUP(A10,MEDIDAS!A:A,MEDIDAS!C:C,,0)*5)</f>
        <v>11.333333333333332</v>
      </c>
      <c r="M10" s="1" t="str">
        <f>IF(F10&gt;=SUM(L10,_xlfn.XLOOKUP(A10,'ESTOQUE SETEMBRO'!A:A,'ESTOQUE SETEMBRO'!F:F,,0))/2*1.2,"OVER",IF(F10&lt;=SUM(L10,_xlfn.XLOOKUP(A10,'ESTOQUE SETEMBRO'!A:A,'ESTOQUE SETEMBRO'!F:F,,0))/2*1.1,"IDEAL","OUT"))</f>
        <v>OVER</v>
      </c>
      <c r="N10" t="str">
        <f>IF('ESTOQUE OUTUBRO'!$D10&gt;=0,"outubro","setembro")</f>
        <v>outubro</v>
      </c>
      <c r="O10" s="15">
        <v>45566</v>
      </c>
    </row>
    <row r="11" spans="1:15">
      <c r="A11" s="5" t="s">
        <v>14</v>
      </c>
      <c r="B11" s="6" t="s">
        <v>1127</v>
      </c>
      <c r="C11" s="1">
        <f t="shared" si="2"/>
        <v>43.26</v>
      </c>
      <c r="D11" s="3">
        <f>_xlfn.XLOOKUP(Tabela3[[#This Row],[SKU]],'ESTOQUE SETEMBRO'!A:A,'ESTOQUE SETEMBRO'!F:F,,0)-_xlfn.XLOOKUP(Tabela3[[#This Row],[SKU]],'VENDA MES'!A:A,'VENDA MES'!B:B,0,0)</f>
        <v>134.4</v>
      </c>
      <c r="E11" s="3">
        <f>IF(D11&lt;=0,SUM(Tabela3[[#This Row],[PONTO_DE_REPOSICAO]]*2.5,Tabela3[[#This Row],[ESTOQUE_INICIAL]]),IF(AND(Tabela3[[#This Row],[ESTOQUE_INICIAL]]&lt;=Tabela3[[#This Row],[PONTO_DE_REPOSICAO]],Tabela3[[#This Row],[ESTOQUE_INICIAL]]&gt;0),L11*2.5,D11*0))</f>
        <v>0</v>
      </c>
      <c r="F11" s="3">
        <f t="shared" si="0"/>
        <v>134.4</v>
      </c>
      <c r="G11" s="7">
        <v>24</v>
      </c>
      <c r="H11" s="7">
        <v>24</v>
      </c>
      <c r="I11" s="6" t="s">
        <v>1128</v>
      </c>
      <c r="J11" s="2">
        <f t="shared" si="1"/>
        <v>3225.6000000000004</v>
      </c>
      <c r="K11" s="1">
        <f>_xlfn.XLOOKUP(A11,MEDIDAS!A:A,MEDIDAS!C:C,,0)*5</f>
        <v>7.5</v>
      </c>
      <c r="L11" s="1">
        <f>SUM(K11,_xlfn.XLOOKUP(A11,MEDIDAS!A:A,MEDIDAS!C:C,,0)*5)</f>
        <v>15</v>
      </c>
      <c r="M11" s="1" t="str">
        <f>IF(F11&gt;=SUM(L11,_xlfn.XLOOKUP(A11,'ESTOQUE SETEMBRO'!A:A,'ESTOQUE SETEMBRO'!F:F,,0))/2*1.2,"OVER",IF(F11&lt;=SUM(L11,_xlfn.XLOOKUP(A11,'ESTOQUE SETEMBRO'!A:A,'ESTOQUE SETEMBRO'!F:F,,0))/2*1.1,"IDEAL","OUT"))</f>
        <v>OVER</v>
      </c>
      <c r="N11" t="str">
        <f>IF('ESTOQUE OUTUBRO'!$D11&gt;=0,"outubro","setembro")</f>
        <v>outubro</v>
      </c>
      <c r="O11" s="15">
        <v>45566</v>
      </c>
    </row>
    <row r="12" spans="1:15">
      <c r="A12" s="4" t="s">
        <v>15</v>
      </c>
      <c r="B12" s="6" t="s">
        <v>1129</v>
      </c>
      <c r="C12" s="1">
        <f t="shared" si="2"/>
        <v>43.26</v>
      </c>
      <c r="D12" s="3">
        <f>_xlfn.XLOOKUP(Tabela3[[#This Row],[SKU]],'ESTOQUE SETEMBRO'!A:A,'ESTOQUE SETEMBRO'!F:F,,0)-_xlfn.XLOOKUP(Tabela3[[#This Row],[SKU]],'VENDA MES'!A:A,'VENDA MES'!B:B,0,0)</f>
        <v>72.8</v>
      </c>
      <c r="E12" s="3">
        <f>IF(D12&lt;=0,SUM(Tabela3[[#This Row],[PONTO_DE_REPOSICAO]]*2.5,Tabela3[[#This Row],[ESTOQUE_INICIAL]]),IF(AND(Tabela3[[#This Row],[ESTOQUE_INICIAL]]&lt;=Tabela3[[#This Row],[PONTO_DE_REPOSICAO]],Tabela3[[#This Row],[ESTOQUE_INICIAL]]&gt;0),L12*2.5,D12*0))</f>
        <v>0</v>
      </c>
      <c r="F12" s="3">
        <f t="shared" si="0"/>
        <v>72.8</v>
      </c>
      <c r="G12" s="7">
        <v>5</v>
      </c>
      <c r="H12" s="7">
        <v>5</v>
      </c>
      <c r="I12" s="6" t="s">
        <v>1130</v>
      </c>
      <c r="J12" s="2">
        <f t="shared" si="1"/>
        <v>364</v>
      </c>
      <c r="K12" s="1">
        <f>_xlfn.XLOOKUP(A12,MEDIDAS!A:A,MEDIDAS!C:C,,0)*5</f>
        <v>3.5</v>
      </c>
      <c r="L12" s="1">
        <f>SUM(K12,_xlfn.XLOOKUP(A12,MEDIDAS!A:A,MEDIDAS!C:C,,0)*5)</f>
        <v>7</v>
      </c>
      <c r="M12" s="1" t="str">
        <f>IF(F12&gt;=SUM(L12,_xlfn.XLOOKUP(A12,'ESTOQUE SETEMBRO'!A:A,'ESTOQUE SETEMBRO'!F:F,,0))/2*1.2,"OVER",IF(F12&lt;=SUM(L12,_xlfn.XLOOKUP(A12,'ESTOQUE SETEMBRO'!A:A,'ESTOQUE SETEMBRO'!F:F,,0))/2*1.1,"IDEAL","OUT"))</f>
        <v>OVER</v>
      </c>
      <c r="N12" t="str">
        <f>IF('ESTOQUE OUTUBRO'!$D12&gt;=0,"outubro","setembro")</f>
        <v>outubro</v>
      </c>
      <c r="O12" s="15">
        <v>45566</v>
      </c>
    </row>
    <row r="13" spans="1:15">
      <c r="A13" s="4" t="s">
        <v>16</v>
      </c>
      <c r="B13" s="6" t="s">
        <v>1129</v>
      </c>
      <c r="C13" s="1">
        <f t="shared" si="2"/>
        <v>43.26</v>
      </c>
      <c r="D13" s="3">
        <f>_xlfn.XLOOKUP(Tabela3[[#This Row],[SKU]],'ESTOQUE SETEMBRO'!A:A,'ESTOQUE SETEMBRO'!F:F,,0)-_xlfn.XLOOKUP(Tabela3[[#This Row],[SKU]],'VENDA MES'!A:A,'VENDA MES'!B:B,0,0)</f>
        <v>89.6</v>
      </c>
      <c r="E13" s="3">
        <f>IF(D13&lt;=0,SUM(Tabela3[[#This Row],[PONTO_DE_REPOSICAO]]*2.5,Tabela3[[#This Row],[ESTOQUE_INICIAL]]),IF(AND(Tabela3[[#This Row],[ESTOQUE_INICIAL]]&lt;=Tabela3[[#This Row],[PONTO_DE_REPOSICAO]],Tabela3[[#This Row],[ESTOQUE_INICIAL]]&gt;0),L13*2.5,D13*0))</f>
        <v>0</v>
      </c>
      <c r="F13" s="3">
        <f t="shared" si="0"/>
        <v>89.6</v>
      </c>
      <c r="G13" s="7">
        <v>5</v>
      </c>
      <c r="H13" s="7">
        <v>5</v>
      </c>
      <c r="I13" s="6" t="s">
        <v>1130</v>
      </c>
      <c r="J13" s="2">
        <f t="shared" si="1"/>
        <v>448</v>
      </c>
      <c r="K13" s="1">
        <f>_xlfn.XLOOKUP(A13,MEDIDAS!A:A,MEDIDAS!C:C,,0)*5</f>
        <v>3.0833333333333335</v>
      </c>
      <c r="L13" s="1">
        <f>SUM(K13,_xlfn.XLOOKUP(A13,MEDIDAS!A:A,MEDIDAS!C:C,,0)*5)</f>
        <v>6.166666666666667</v>
      </c>
      <c r="M13" s="1" t="str">
        <f>IF(F13&gt;=SUM(L13,_xlfn.XLOOKUP(A13,'ESTOQUE SETEMBRO'!A:A,'ESTOQUE SETEMBRO'!F:F,,0))/2*1.2,"OVER",IF(F13&lt;=SUM(L13,_xlfn.XLOOKUP(A13,'ESTOQUE SETEMBRO'!A:A,'ESTOQUE SETEMBRO'!F:F,,0))/2*1.1,"IDEAL","OUT"))</f>
        <v>OVER</v>
      </c>
      <c r="N13" t="str">
        <f>IF('ESTOQUE OUTUBRO'!$D13&gt;=0,"outubro","setembro")</f>
        <v>outubro</v>
      </c>
      <c r="O13" s="15">
        <v>45566</v>
      </c>
    </row>
    <row r="14" spans="1:15">
      <c r="A14" s="4" t="s">
        <v>17</v>
      </c>
      <c r="B14" s="6" t="s">
        <v>1129</v>
      </c>
      <c r="C14" s="1">
        <f t="shared" si="2"/>
        <v>43.26</v>
      </c>
      <c r="D14" s="3">
        <f>_xlfn.XLOOKUP(Tabela3[[#This Row],[SKU]],'ESTOQUE SETEMBRO'!A:A,'ESTOQUE SETEMBRO'!F:F,,0)-_xlfn.XLOOKUP(Tabela3[[#This Row],[SKU]],'VENDA MES'!A:A,'VENDA MES'!B:B,0,0)</f>
        <v>212.80000000000004</v>
      </c>
      <c r="E14" s="3">
        <f>IF(D14&lt;=0,SUM(Tabela3[[#This Row],[PONTO_DE_REPOSICAO]]*2.5,Tabela3[[#This Row],[ESTOQUE_INICIAL]]),IF(AND(Tabela3[[#This Row],[ESTOQUE_INICIAL]]&lt;=Tabela3[[#This Row],[PONTO_DE_REPOSICAO]],Tabela3[[#This Row],[ESTOQUE_INICIAL]]&gt;0),L14*2.5,D14*0))</f>
        <v>0</v>
      </c>
      <c r="F14" s="3">
        <f t="shared" si="0"/>
        <v>212.80000000000004</v>
      </c>
      <c r="G14" s="7">
        <v>5</v>
      </c>
      <c r="H14" s="7">
        <v>5</v>
      </c>
      <c r="I14" s="6" t="s">
        <v>1130</v>
      </c>
      <c r="J14" s="2">
        <f t="shared" si="1"/>
        <v>1064.0000000000002</v>
      </c>
      <c r="K14" s="1">
        <f>_xlfn.XLOOKUP(A14,MEDIDAS!A:A,MEDIDAS!C:C,,0)*5</f>
        <v>5.5</v>
      </c>
      <c r="L14" s="1">
        <f>SUM(K14,_xlfn.XLOOKUP(A14,MEDIDAS!A:A,MEDIDAS!C:C,,0)*5)</f>
        <v>11</v>
      </c>
      <c r="M14" s="1" t="str">
        <f>IF(F14&gt;=SUM(L14,_xlfn.XLOOKUP(A14,'ESTOQUE SETEMBRO'!A:A,'ESTOQUE SETEMBRO'!F:F,,0))/2*1.2,"OVER",IF(F14&lt;=SUM(L14,_xlfn.XLOOKUP(A14,'ESTOQUE SETEMBRO'!A:A,'ESTOQUE SETEMBRO'!F:F,,0))/2*1.1,"IDEAL","OUT"))</f>
        <v>OVER</v>
      </c>
      <c r="N14" t="str">
        <f>IF('ESTOQUE OUTUBRO'!$D14&gt;=0,"outubro","setembro")</f>
        <v>outubro</v>
      </c>
      <c r="O14" s="15">
        <v>45566</v>
      </c>
    </row>
    <row r="15" spans="1:15">
      <c r="A15" s="4" t="s">
        <v>18</v>
      </c>
      <c r="B15" s="6" t="s">
        <v>1129</v>
      </c>
      <c r="C15" s="1">
        <f t="shared" si="2"/>
        <v>43.26</v>
      </c>
      <c r="D15" s="3">
        <f>_xlfn.XLOOKUP(Tabela3[[#This Row],[SKU]],'ESTOQUE SETEMBRO'!A:A,'ESTOQUE SETEMBRO'!F:F,,0)-_xlfn.XLOOKUP(Tabela3[[#This Row],[SKU]],'VENDA MES'!A:A,'VENDA MES'!B:B,0,0)</f>
        <v>201.6</v>
      </c>
      <c r="E15" s="3">
        <f>IF(D15&lt;=0,SUM(Tabela3[[#This Row],[PONTO_DE_REPOSICAO]]*2.5,Tabela3[[#This Row],[ESTOQUE_INICIAL]]),IF(AND(Tabela3[[#This Row],[ESTOQUE_INICIAL]]&lt;=Tabela3[[#This Row],[PONTO_DE_REPOSICAO]],Tabela3[[#This Row],[ESTOQUE_INICIAL]]&gt;0),L15*2.5,D15*0))</f>
        <v>0</v>
      </c>
      <c r="F15" s="3">
        <f t="shared" si="0"/>
        <v>201.6</v>
      </c>
      <c r="G15" s="7">
        <v>5</v>
      </c>
      <c r="H15" s="7">
        <v>5</v>
      </c>
      <c r="I15" s="6" t="s">
        <v>1130</v>
      </c>
      <c r="J15" s="2">
        <f t="shared" si="1"/>
        <v>1008</v>
      </c>
      <c r="K15" s="1">
        <f>_xlfn.XLOOKUP(A15,MEDIDAS!A:A,MEDIDAS!C:C,,0)*5</f>
        <v>5</v>
      </c>
      <c r="L15" s="1">
        <f>SUM(K15,_xlfn.XLOOKUP(A15,MEDIDAS!A:A,MEDIDAS!C:C,,0)*5)</f>
        <v>10</v>
      </c>
      <c r="M15" s="1" t="str">
        <f>IF(F15&gt;=SUM(L15,_xlfn.XLOOKUP(A15,'ESTOQUE SETEMBRO'!A:A,'ESTOQUE SETEMBRO'!F:F,,0))/2*1.2,"OVER",IF(F15&lt;=SUM(L15,_xlfn.XLOOKUP(A15,'ESTOQUE SETEMBRO'!A:A,'ESTOQUE SETEMBRO'!F:F,,0))/2*1.1,"IDEAL","OUT"))</f>
        <v>OVER</v>
      </c>
      <c r="N15" t="str">
        <f>IF('ESTOQUE OUTUBRO'!$D15&gt;=0,"outubro","setembro")</f>
        <v>outubro</v>
      </c>
      <c r="O15" s="15">
        <v>45566</v>
      </c>
    </row>
    <row r="16" spans="1:15">
      <c r="A16" s="4" t="s">
        <v>19</v>
      </c>
      <c r="B16" s="6" t="s">
        <v>1129</v>
      </c>
      <c r="C16" s="1">
        <f t="shared" si="2"/>
        <v>43.26</v>
      </c>
      <c r="D16" s="3">
        <f>_xlfn.XLOOKUP(Tabela3[[#This Row],[SKU]],'ESTOQUE SETEMBRO'!A:A,'ESTOQUE SETEMBRO'!F:F,,0)-_xlfn.XLOOKUP(Tabela3[[#This Row],[SKU]],'VENDA MES'!A:A,'VENDA MES'!B:B,0,0)</f>
        <v>235.2</v>
      </c>
      <c r="E16" s="3">
        <f>IF(D16&lt;=0,SUM(Tabela3[[#This Row],[PONTO_DE_REPOSICAO]]*2.5,Tabela3[[#This Row],[ESTOQUE_INICIAL]]),IF(AND(Tabela3[[#This Row],[ESTOQUE_INICIAL]]&lt;=Tabela3[[#This Row],[PONTO_DE_REPOSICAO]],Tabela3[[#This Row],[ESTOQUE_INICIAL]]&gt;0),L16*2.5,D16*0))</f>
        <v>0</v>
      </c>
      <c r="F16" s="3">
        <f t="shared" si="0"/>
        <v>235.2</v>
      </c>
      <c r="G16" s="7">
        <v>5</v>
      </c>
      <c r="H16" s="7">
        <v>5</v>
      </c>
      <c r="I16" s="6" t="s">
        <v>1130</v>
      </c>
      <c r="J16" s="2">
        <f t="shared" si="1"/>
        <v>1176</v>
      </c>
      <c r="K16" s="1">
        <f>_xlfn.XLOOKUP(A16,MEDIDAS!A:A,MEDIDAS!C:C,,0)*5</f>
        <v>9.0833333333333339</v>
      </c>
      <c r="L16" s="1">
        <f>SUM(K16,_xlfn.XLOOKUP(A16,MEDIDAS!A:A,MEDIDAS!C:C,,0)*5)</f>
        <v>18.166666666666668</v>
      </c>
      <c r="M16" s="1" t="str">
        <f>IF(F16&gt;=SUM(L16,_xlfn.XLOOKUP(A16,'ESTOQUE SETEMBRO'!A:A,'ESTOQUE SETEMBRO'!F:F,,0))/2*1.2,"OVER",IF(F16&lt;=SUM(L16,_xlfn.XLOOKUP(A16,'ESTOQUE SETEMBRO'!A:A,'ESTOQUE SETEMBRO'!F:F,,0))/2*1.1,"IDEAL","OUT"))</f>
        <v>OVER</v>
      </c>
      <c r="N16" t="str">
        <f>IF('ESTOQUE OUTUBRO'!$D16&gt;=0,"outubro","setembro")</f>
        <v>outubro</v>
      </c>
      <c r="O16" s="15">
        <v>45566</v>
      </c>
    </row>
    <row r="17" spans="1:15">
      <c r="A17" s="4" t="s">
        <v>22</v>
      </c>
      <c r="B17" s="6" t="s">
        <v>1129</v>
      </c>
      <c r="C17" s="1">
        <f t="shared" si="2"/>
        <v>43.26</v>
      </c>
      <c r="D17" s="3">
        <f>_xlfn.XLOOKUP(Tabela3[[#This Row],[SKU]],'ESTOQUE SETEMBRO'!A:A,'ESTOQUE SETEMBRO'!F:F,,0)-_xlfn.XLOOKUP(Tabela3[[#This Row],[SKU]],'VENDA MES'!A:A,'VENDA MES'!B:B,0,0)</f>
        <v>150</v>
      </c>
      <c r="E17" s="3">
        <f>IF(D17&lt;=0,SUM(Tabela3[[#This Row],[PONTO_DE_REPOSICAO]]*2.5,Tabela3[[#This Row],[ESTOQUE_INICIAL]]),IF(AND(Tabela3[[#This Row],[ESTOQUE_INICIAL]]&lt;=Tabela3[[#This Row],[PONTO_DE_REPOSICAO]],Tabela3[[#This Row],[ESTOQUE_INICIAL]]&gt;0),L17*2.5,D17*0))</f>
        <v>0</v>
      </c>
      <c r="F17" s="3">
        <f t="shared" si="0"/>
        <v>150</v>
      </c>
      <c r="G17" s="7">
        <v>5</v>
      </c>
      <c r="H17" s="7">
        <v>5</v>
      </c>
      <c r="I17" s="6" t="s">
        <v>1130</v>
      </c>
      <c r="J17" s="2">
        <f t="shared" si="1"/>
        <v>750</v>
      </c>
      <c r="K17" s="1">
        <f>_xlfn.XLOOKUP(A17,MEDIDAS!A:A,MEDIDAS!C:C,,0)*5</f>
        <v>6.333333333333333</v>
      </c>
      <c r="L17" s="1">
        <f>SUM(K17,_xlfn.XLOOKUP(A17,MEDIDAS!A:A,MEDIDAS!C:C,,0)*5)</f>
        <v>12.666666666666666</v>
      </c>
      <c r="M17" s="1" t="str">
        <f>IF(F17&gt;=SUM(L17,_xlfn.XLOOKUP(A17,'ESTOQUE SETEMBRO'!A:A,'ESTOQUE SETEMBRO'!F:F,,0))/2*1.2,"OVER",IF(F17&lt;=SUM(L17,_xlfn.XLOOKUP(A17,'ESTOQUE SETEMBRO'!A:A,'ESTOQUE SETEMBRO'!F:F,,0))/2*1.1,"IDEAL","OUT"))</f>
        <v>OVER</v>
      </c>
      <c r="N17" t="str">
        <f>IF('ESTOQUE OUTUBRO'!$D17&gt;=0,"outubro","setembro")</f>
        <v>outubro</v>
      </c>
      <c r="O17" s="15">
        <v>45566</v>
      </c>
    </row>
    <row r="18" spans="1:15">
      <c r="A18" s="4" t="s">
        <v>20</v>
      </c>
      <c r="B18" s="6" t="s">
        <v>1129</v>
      </c>
      <c r="C18" s="1">
        <f t="shared" si="2"/>
        <v>43.26</v>
      </c>
      <c r="D18" s="3">
        <f>_xlfn.XLOOKUP(Tabela3[[#This Row],[SKU]],'ESTOQUE SETEMBRO'!A:A,'ESTOQUE SETEMBRO'!F:F,,0)-_xlfn.XLOOKUP(Tabela3[[#This Row],[SKU]],'VENDA MES'!A:A,'VENDA MES'!B:B,0,0)</f>
        <v>100.8</v>
      </c>
      <c r="E18" s="3">
        <f>IF(D18&lt;=0,SUM(Tabela3[[#This Row],[PONTO_DE_REPOSICAO]]*2.5,Tabela3[[#This Row],[ESTOQUE_INICIAL]]),IF(AND(Tabela3[[#This Row],[ESTOQUE_INICIAL]]&lt;=Tabela3[[#This Row],[PONTO_DE_REPOSICAO]],Tabela3[[#This Row],[ESTOQUE_INICIAL]]&gt;0),L18*2.5,D18*0))</f>
        <v>0</v>
      </c>
      <c r="F18" s="3">
        <f t="shared" si="0"/>
        <v>100.8</v>
      </c>
      <c r="G18" s="7">
        <v>5</v>
      </c>
      <c r="H18" s="7">
        <v>5</v>
      </c>
      <c r="I18" s="6" t="s">
        <v>1130</v>
      </c>
      <c r="J18" s="2">
        <f t="shared" si="1"/>
        <v>504</v>
      </c>
      <c r="K18" s="1">
        <f>_xlfn.XLOOKUP(A18,MEDIDAS!A:A,MEDIDAS!C:C,,0)*5</f>
        <v>4.4166666666666661</v>
      </c>
      <c r="L18" s="1">
        <f>SUM(K18,_xlfn.XLOOKUP(A18,MEDIDAS!A:A,MEDIDAS!C:C,,0)*5)</f>
        <v>8.8333333333333321</v>
      </c>
      <c r="M18" s="1" t="str">
        <f>IF(F18&gt;=SUM(L18,_xlfn.XLOOKUP(A18,'ESTOQUE SETEMBRO'!A:A,'ESTOQUE SETEMBRO'!F:F,,0))/2*1.2,"OVER",IF(F18&lt;=SUM(L18,_xlfn.XLOOKUP(A18,'ESTOQUE SETEMBRO'!A:A,'ESTOQUE SETEMBRO'!F:F,,0))/2*1.1,"IDEAL","OUT"))</f>
        <v>OVER</v>
      </c>
      <c r="N18" t="str">
        <f>IF('ESTOQUE OUTUBRO'!$D18&gt;=0,"outubro","setembro")</f>
        <v>outubro</v>
      </c>
      <c r="O18" s="15">
        <v>45566</v>
      </c>
    </row>
    <row r="19" spans="1:15">
      <c r="A19" s="4" t="s">
        <v>21</v>
      </c>
      <c r="B19" s="6" t="s">
        <v>1129</v>
      </c>
      <c r="C19" s="1">
        <f t="shared" si="2"/>
        <v>43.26</v>
      </c>
      <c r="D19" s="3">
        <f>_xlfn.XLOOKUP(Tabela3[[#This Row],[SKU]],'ESTOQUE SETEMBRO'!A:A,'ESTOQUE SETEMBRO'!F:F,,0)-_xlfn.XLOOKUP(Tabela3[[#This Row],[SKU]],'VENDA MES'!A:A,'VENDA MES'!B:B,0,0)</f>
        <v>207.2</v>
      </c>
      <c r="E19" s="3">
        <f>IF(D19&lt;=0,SUM(Tabela3[[#This Row],[PONTO_DE_REPOSICAO]]*2.5,Tabela3[[#This Row],[ESTOQUE_INICIAL]]),IF(AND(Tabela3[[#This Row],[ESTOQUE_INICIAL]]&lt;=Tabela3[[#This Row],[PONTO_DE_REPOSICAO]],Tabela3[[#This Row],[ESTOQUE_INICIAL]]&gt;0),L19*2.5,D19*0))</f>
        <v>0</v>
      </c>
      <c r="F19" s="3">
        <f t="shared" si="0"/>
        <v>207.2</v>
      </c>
      <c r="G19" s="7">
        <v>5</v>
      </c>
      <c r="H19" s="7">
        <v>5</v>
      </c>
      <c r="I19" s="6" t="s">
        <v>1130</v>
      </c>
      <c r="J19" s="2">
        <f t="shared" si="1"/>
        <v>1036</v>
      </c>
      <c r="K19" s="1">
        <f>_xlfn.XLOOKUP(A19,MEDIDAS!A:A,MEDIDAS!C:C,,0)*5</f>
        <v>8.8333333333333321</v>
      </c>
      <c r="L19" s="1">
        <f>SUM(K19,_xlfn.XLOOKUP(A19,MEDIDAS!A:A,MEDIDAS!C:C,,0)*5)</f>
        <v>17.666666666666664</v>
      </c>
      <c r="M19" s="1" t="str">
        <f>IF(F19&gt;=SUM(L19,_xlfn.XLOOKUP(A19,'ESTOQUE SETEMBRO'!A:A,'ESTOQUE SETEMBRO'!F:F,,0))/2*1.2,"OVER",IF(F19&lt;=SUM(L19,_xlfn.XLOOKUP(A19,'ESTOQUE SETEMBRO'!A:A,'ESTOQUE SETEMBRO'!F:F,,0))/2*1.1,"IDEAL","OUT"))</f>
        <v>OVER</v>
      </c>
      <c r="N19" t="str">
        <f>IF('ESTOQUE OUTUBRO'!$D19&gt;=0,"outubro","setembro")</f>
        <v>outubro</v>
      </c>
      <c r="O19" s="15">
        <v>45566</v>
      </c>
    </row>
    <row r="20" spans="1:15">
      <c r="A20" s="4" t="s">
        <v>23</v>
      </c>
      <c r="B20" s="6" t="s">
        <v>1129</v>
      </c>
      <c r="C20" s="1">
        <f t="shared" si="2"/>
        <v>43.26</v>
      </c>
      <c r="D20" s="3">
        <f>_xlfn.XLOOKUP(Tabela3[[#This Row],[SKU]],'ESTOQUE SETEMBRO'!A:A,'ESTOQUE SETEMBRO'!F:F,,0)-_xlfn.XLOOKUP(Tabela3[[#This Row],[SKU]],'VENDA MES'!A:A,'VENDA MES'!B:B,0,0)</f>
        <v>140.00000000000003</v>
      </c>
      <c r="E20" s="3">
        <f>IF(D20&lt;=0,SUM(Tabela3[[#This Row],[PONTO_DE_REPOSICAO]]*2.5,Tabela3[[#This Row],[ESTOQUE_INICIAL]]),IF(AND(Tabela3[[#This Row],[ESTOQUE_INICIAL]]&lt;=Tabela3[[#This Row],[PONTO_DE_REPOSICAO]],Tabela3[[#This Row],[ESTOQUE_INICIAL]]&gt;0),L20*2.5,D20*0))</f>
        <v>0</v>
      </c>
      <c r="F20" s="3">
        <f t="shared" si="0"/>
        <v>140.00000000000003</v>
      </c>
      <c r="G20" s="7">
        <v>5</v>
      </c>
      <c r="H20" s="7">
        <v>5</v>
      </c>
      <c r="I20" s="6" t="s">
        <v>1130</v>
      </c>
      <c r="J20" s="2">
        <f t="shared" si="1"/>
        <v>700.00000000000011</v>
      </c>
      <c r="K20" s="1">
        <f>_xlfn.XLOOKUP(A20,MEDIDAS!A:A,MEDIDAS!C:C,,0)*5</f>
        <v>6.166666666666667</v>
      </c>
      <c r="L20" s="1">
        <f>SUM(K20,_xlfn.XLOOKUP(A20,MEDIDAS!A:A,MEDIDAS!C:C,,0)*5)</f>
        <v>12.333333333333334</v>
      </c>
      <c r="M20" s="1" t="str">
        <f>IF(F20&gt;=SUM(L20,_xlfn.XLOOKUP(A20,'ESTOQUE SETEMBRO'!A:A,'ESTOQUE SETEMBRO'!F:F,,0))/2*1.2,"OVER",IF(F20&lt;=SUM(L20,_xlfn.XLOOKUP(A20,'ESTOQUE SETEMBRO'!A:A,'ESTOQUE SETEMBRO'!F:F,,0))/2*1.1,"IDEAL","OUT"))</f>
        <v>OVER</v>
      </c>
      <c r="N20" t="str">
        <f>IF('ESTOQUE OUTUBRO'!$D20&gt;=0,"outubro","setembro")</f>
        <v>outubro</v>
      </c>
      <c r="O20" s="15">
        <v>45566</v>
      </c>
    </row>
    <row r="21" spans="1:15">
      <c r="A21" s="5" t="s">
        <v>24</v>
      </c>
      <c r="B21" s="6" t="s">
        <v>1129</v>
      </c>
      <c r="C21" s="1">
        <f t="shared" si="2"/>
        <v>43.26</v>
      </c>
      <c r="D21" s="3">
        <f>_xlfn.XLOOKUP(Tabela3[[#This Row],[SKU]],'ESTOQUE SETEMBRO'!A:A,'ESTOQUE SETEMBRO'!F:F,,0)-_xlfn.XLOOKUP(Tabela3[[#This Row],[SKU]],'VENDA MES'!A:A,'VENDA MES'!B:B,0,0)</f>
        <v>72.8</v>
      </c>
      <c r="E21" s="3">
        <f>IF(D21&lt;=0,SUM(Tabela3[[#This Row],[PONTO_DE_REPOSICAO]]*2.5,Tabela3[[#This Row],[ESTOQUE_INICIAL]]),IF(AND(Tabela3[[#This Row],[ESTOQUE_INICIAL]]&lt;=Tabela3[[#This Row],[PONTO_DE_REPOSICAO]],Tabela3[[#This Row],[ESTOQUE_INICIAL]]&gt;0),L21*2.5,D21*0))</f>
        <v>0</v>
      </c>
      <c r="F21" s="3">
        <f t="shared" si="0"/>
        <v>72.8</v>
      </c>
      <c r="G21" s="7">
        <v>5</v>
      </c>
      <c r="H21" s="7">
        <v>5</v>
      </c>
      <c r="I21" s="6" t="s">
        <v>1130</v>
      </c>
      <c r="J21" s="2">
        <f t="shared" si="1"/>
        <v>364</v>
      </c>
      <c r="K21" s="1">
        <f>_xlfn.XLOOKUP(A21,MEDIDAS!A:A,MEDIDAS!C:C,,0)*5</f>
        <v>4.166666666666667</v>
      </c>
      <c r="L21" s="1">
        <f>SUM(K21,_xlfn.XLOOKUP(A21,MEDIDAS!A:A,MEDIDAS!C:C,,0)*5)</f>
        <v>8.3333333333333339</v>
      </c>
      <c r="M21" s="1" t="str">
        <f>IF(F21&gt;=SUM(L21,_xlfn.XLOOKUP(A21,'ESTOQUE SETEMBRO'!A:A,'ESTOQUE SETEMBRO'!F:F,,0))/2*1.2,"OVER",IF(F21&lt;=SUM(L21,_xlfn.XLOOKUP(A21,'ESTOQUE SETEMBRO'!A:A,'ESTOQUE SETEMBRO'!F:F,,0))/2*1.1,"IDEAL","OUT"))</f>
        <v>OVER</v>
      </c>
      <c r="N21" t="str">
        <f>IF('ESTOQUE OUTUBRO'!$D21&gt;=0,"outubro","setembro")</f>
        <v>outubro</v>
      </c>
      <c r="O21" s="15">
        <v>45566</v>
      </c>
    </row>
    <row r="22" spans="1:15">
      <c r="A22" s="4" t="s">
        <v>25</v>
      </c>
      <c r="B22" s="6" t="s">
        <v>1131</v>
      </c>
      <c r="C22" s="1">
        <f t="shared" si="2"/>
        <v>43.26</v>
      </c>
      <c r="D22" s="3">
        <f>_xlfn.XLOOKUP(Tabela3[[#This Row],[SKU]],'ESTOQUE SETEMBRO'!A:A,'ESTOQUE SETEMBRO'!F:F,,0)-_xlfn.XLOOKUP(Tabela3[[#This Row],[SKU]],'VENDA MES'!A:A,'VENDA MES'!B:B,0,0)</f>
        <v>235.2</v>
      </c>
      <c r="E22" s="3">
        <f>IF(D22&lt;=0,SUM(Tabela3[[#This Row],[PONTO_DE_REPOSICAO]]*2.5,Tabela3[[#This Row],[ESTOQUE_INICIAL]]),IF(AND(Tabela3[[#This Row],[ESTOQUE_INICIAL]]&lt;=Tabela3[[#This Row],[PONTO_DE_REPOSICAO]],Tabela3[[#This Row],[ESTOQUE_INICIAL]]&gt;0),L22*2.5,D22*0))</f>
        <v>0</v>
      </c>
      <c r="F22" s="3">
        <f t="shared" si="0"/>
        <v>235.2</v>
      </c>
      <c r="G22" s="7">
        <v>60</v>
      </c>
      <c r="H22" s="7">
        <v>60</v>
      </c>
      <c r="I22" s="6" t="s">
        <v>1128</v>
      </c>
      <c r="J22" s="2">
        <f t="shared" si="1"/>
        <v>14112</v>
      </c>
      <c r="K22" s="1">
        <f>_xlfn.XLOOKUP(A22,MEDIDAS!A:A,MEDIDAS!C:C,,0)*5</f>
        <v>7.9166666666666661</v>
      </c>
      <c r="L22" s="1">
        <f>SUM(K22,_xlfn.XLOOKUP(A22,MEDIDAS!A:A,MEDIDAS!C:C,,0)*5)</f>
        <v>15.833333333333332</v>
      </c>
      <c r="M22" s="1" t="str">
        <f>IF(F22&gt;=SUM(L22,_xlfn.XLOOKUP(A22,'ESTOQUE SETEMBRO'!A:A,'ESTOQUE SETEMBRO'!F:F,,0))/2*1.2,"OVER",IF(F22&lt;=SUM(L22,_xlfn.XLOOKUP(A22,'ESTOQUE SETEMBRO'!A:A,'ESTOQUE SETEMBRO'!F:F,,0))/2*1.1,"IDEAL","OUT"))</f>
        <v>OVER</v>
      </c>
      <c r="N22" t="str">
        <f>IF('ESTOQUE OUTUBRO'!$D22&gt;=0,"outubro","setembro")</f>
        <v>outubro</v>
      </c>
      <c r="O22" s="15">
        <v>45566</v>
      </c>
    </row>
    <row r="23" spans="1:15">
      <c r="A23" s="4" t="s">
        <v>26</v>
      </c>
      <c r="B23" s="6" t="s">
        <v>1131</v>
      </c>
      <c r="C23" s="1">
        <f t="shared" si="2"/>
        <v>43.26</v>
      </c>
      <c r="D23" s="3">
        <f>_xlfn.XLOOKUP(Tabela3[[#This Row],[SKU]],'ESTOQUE SETEMBRO'!A:A,'ESTOQUE SETEMBRO'!F:F,,0)-_xlfn.XLOOKUP(Tabela3[[#This Row],[SKU]],'VENDA MES'!A:A,'VENDA MES'!B:B,0,0)</f>
        <v>67.2</v>
      </c>
      <c r="E23" s="3">
        <f>IF(D23&lt;=0,SUM(Tabela3[[#This Row],[PONTO_DE_REPOSICAO]]*2.5,Tabela3[[#This Row],[ESTOQUE_INICIAL]]),IF(AND(Tabela3[[#This Row],[ESTOQUE_INICIAL]]&lt;=Tabela3[[#This Row],[PONTO_DE_REPOSICAO]],Tabela3[[#This Row],[ESTOQUE_INICIAL]]&gt;0),L23*2.5,D23*0))</f>
        <v>0</v>
      </c>
      <c r="F23" s="3">
        <f t="shared" si="0"/>
        <v>67.2</v>
      </c>
      <c r="G23" s="7">
        <v>60</v>
      </c>
      <c r="H23" s="7">
        <v>60</v>
      </c>
      <c r="I23" s="6" t="s">
        <v>1128</v>
      </c>
      <c r="J23" s="2">
        <f t="shared" si="1"/>
        <v>4032</v>
      </c>
      <c r="K23" s="1">
        <f>_xlfn.XLOOKUP(A23,MEDIDAS!A:A,MEDIDAS!C:C,,0)*5</f>
        <v>5.25</v>
      </c>
      <c r="L23" s="1">
        <f>SUM(K23,_xlfn.XLOOKUP(A23,MEDIDAS!A:A,MEDIDAS!C:C,,0)*5)</f>
        <v>10.5</v>
      </c>
      <c r="M23" s="1" t="str">
        <f>IF(F23&gt;=SUM(L23,_xlfn.XLOOKUP(A23,'ESTOQUE SETEMBRO'!A:A,'ESTOQUE SETEMBRO'!F:F,,0))/2*1.2,"OVER",IF(F23&lt;=SUM(L23,_xlfn.XLOOKUP(A23,'ESTOQUE SETEMBRO'!A:A,'ESTOQUE SETEMBRO'!F:F,,0))/2*1.1,"IDEAL","OUT"))</f>
        <v>OVER</v>
      </c>
      <c r="N23" t="str">
        <f>IF('ESTOQUE OUTUBRO'!$D23&gt;=0,"outubro","setembro")</f>
        <v>outubro</v>
      </c>
      <c r="O23" s="15">
        <v>45566</v>
      </c>
    </row>
    <row r="24" spans="1:15">
      <c r="A24" s="4" t="s">
        <v>27</v>
      </c>
      <c r="B24" s="6" t="s">
        <v>1131</v>
      </c>
      <c r="C24" s="1">
        <f t="shared" si="2"/>
        <v>43.26</v>
      </c>
      <c r="D24" s="3">
        <f>_xlfn.XLOOKUP(Tabela3[[#This Row],[SKU]],'ESTOQUE SETEMBRO'!A:A,'ESTOQUE SETEMBRO'!F:F,,0)-_xlfn.XLOOKUP(Tabela3[[#This Row],[SKU]],'VENDA MES'!A:A,'VENDA MES'!B:B,0,0)</f>
        <v>84</v>
      </c>
      <c r="E24" s="3">
        <f>IF(D24&lt;=0,SUM(Tabela3[[#This Row],[PONTO_DE_REPOSICAO]]*2.5,Tabela3[[#This Row],[ESTOQUE_INICIAL]]),IF(AND(Tabela3[[#This Row],[ESTOQUE_INICIAL]]&lt;=Tabela3[[#This Row],[PONTO_DE_REPOSICAO]],Tabela3[[#This Row],[ESTOQUE_INICIAL]]&gt;0),L24*2.5,D24*0))</f>
        <v>0</v>
      </c>
      <c r="F24" s="3">
        <f t="shared" si="0"/>
        <v>84</v>
      </c>
      <c r="G24" s="7">
        <v>60</v>
      </c>
      <c r="H24" s="7">
        <v>60</v>
      </c>
      <c r="I24" s="6" t="s">
        <v>1128</v>
      </c>
      <c r="J24" s="2">
        <f t="shared" si="1"/>
        <v>5040</v>
      </c>
      <c r="K24" s="1">
        <f>_xlfn.XLOOKUP(A24,MEDIDAS!A:A,MEDIDAS!C:C,,0)*5</f>
        <v>6.416666666666667</v>
      </c>
      <c r="L24" s="1">
        <f>SUM(K24,_xlfn.XLOOKUP(A24,MEDIDAS!A:A,MEDIDAS!C:C,,0)*5)</f>
        <v>12.833333333333334</v>
      </c>
      <c r="M24" s="1" t="str">
        <f>IF(F24&gt;=SUM(L24,_xlfn.XLOOKUP(A24,'ESTOQUE SETEMBRO'!A:A,'ESTOQUE SETEMBRO'!F:F,,0))/2*1.2,"OVER",IF(F24&lt;=SUM(L24,_xlfn.XLOOKUP(A24,'ESTOQUE SETEMBRO'!A:A,'ESTOQUE SETEMBRO'!F:F,,0))/2*1.1,"IDEAL","OUT"))</f>
        <v>OVER</v>
      </c>
      <c r="N24" t="str">
        <f>IF('ESTOQUE OUTUBRO'!$D24&gt;=0,"outubro","setembro")</f>
        <v>outubro</v>
      </c>
      <c r="O24" s="15">
        <v>45566</v>
      </c>
    </row>
    <row r="25" spans="1:15">
      <c r="A25" s="4" t="s">
        <v>28</v>
      </c>
      <c r="B25" s="6" t="s">
        <v>1131</v>
      </c>
      <c r="C25" s="1">
        <f t="shared" si="2"/>
        <v>43.26</v>
      </c>
      <c r="D25" s="3">
        <f>_xlfn.XLOOKUP(Tabela3[[#This Row],[SKU]],'ESTOQUE SETEMBRO'!A:A,'ESTOQUE SETEMBRO'!F:F,,0)-_xlfn.XLOOKUP(Tabela3[[#This Row],[SKU]],'VENDA MES'!A:A,'VENDA MES'!B:B,0,0)</f>
        <v>95.200000000000017</v>
      </c>
      <c r="E25" s="3">
        <f>IF(D25&lt;=0,SUM(Tabela3[[#This Row],[PONTO_DE_REPOSICAO]]*2.5,Tabela3[[#This Row],[ESTOQUE_INICIAL]]),IF(AND(Tabela3[[#This Row],[ESTOQUE_INICIAL]]&lt;=Tabela3[[#This Row],[PONTO_DE_REPOSICAO]],Tabela3[[#This Row],[ESTOQUE_INICIAL]]&gt;0),L25*2.5,D25*0))</f>
        <v>0</v>
      </c>
      <c r="F25" s="3">
        <f t="shared" si="0"/>
        <v>95.200000000000017</v>
      </c>
      <c r="G25" s="7">
        <v>60</v>
      </c>
      <c r="H25" s="7">
        <v>60</v>
      </c>
      <c r="I25" s="6" t="s">
        <v>1128</v>
      </c>
      <c r="J25" s="2">
        <f t="shared" si="1"/>
        <v>5712.0000000000009</v>
      </c>
      <c r="K25" s="1">
        <f>_xlfn.XLOOKUP(A25,MEDIDAS!A:A,MEDIDAS!C:C,,0)*5</f>
        <v>5.5833333333333339</v>
      </c>
      <c r="L25" s="1">
        <f>SUM(K25,_xlfn.XLOOKUP(A25,MEDIDAS!A:A,MEDIDAS!C:C,,0)*5)</f>
        <v>11.166666666666668</v>
      </c>
      <c r="M25" s="1" t="str">
        <f>IF(F25&gt;=SUM(L25,_xlfn.XLOOKUP(A25,'ESTOQUE SETEMBRO'!A:A,'ESTOQUE SETEMBRO'!F:F,,0))/2*1.2,"OVER",IF(F25&lt;=SUM(L25,_xlfn.XLOOKUP(A25,'ESTOQUE SETEMBRO'!A:A,'ESTOQUE SETEMBRO'!F:F,,0))/2*1.1,"IDEAL","OUT"))</f>
        <v>OVER</v>
      </c>
      <c r="N25" t="str">
        <f>IF('ESTOQUE OUTUBRO'!$D25&gt;=0,"outubro","setembro")</f>
        <v>outubro</v>
      </c>
      <c r="O25" s="15">
        <v>45566</v>
      </c>
    </row>
    <row r="26" spans="1:15">
      <c r="A26" s="4" t="s">
        <v>29</v>
      </c>
      <c r="B26" s="6" t="s">
        <v>1131</v>
      </c>
      <c r="C26" s="1">
        <f t="shared" si="2"/>
        <v>43.26</v>
      </c>
      <c r="D26" s="3">
        <f>_xlfn.XLOOKUP(Tabela3[[#This Row],[SKU]],'ESTOQUE SETEMBRO'!A:A,'ESTOQUE SETEMBRO'!F:F,,0)-_xlfn.XLOOKUP(Tabela3[[#This Row],[SKU]],'VENDA MES'!A:A,'VENDA MES'!B:B,0,0)</f>
        <v>156.80000000000004</v>
      </c>
      <c r="E26" s="3">
        <f>IF(D26&lt;=0,SUM(Tabela3[[#This Row],[PONTO_DE_REPOSICAO]]*2.5,Tabela3[[#This Row],[ESTOQUE_INICIAL]]),IF(AND(Tabela3[[#This Row],[ESTOQUE_INICIAL]]&lt;=Tabela3[[#This Row],[PONTO_DE_REPOSICAO]],Tabela3[[#This Row],[ESTOQUE_INICIAL]]&gt;0),L26*2.5,D26*0))</f>
        <v>0</v>
      </c>
      <c r="F26" s="3">
        <f t="shared" si="0"/>
        <v>156.80000000000004</v>
      </c>
      <c r="G26" s="7">
        <v>60</v>
      </c>
      <c r="H26" s="7">
        <v>60</v>
      </c>
      <c r="I26" s="6" t="s">
        <v>1128</v>
      </c>
      <c r="J26" s="2">
        <f t="shared" si="1"/>
        <v>9408.0000000000018</v>
      </c>
      <c r="K26" s="1">
        <f>_xlfn.XLOOKUP(A26,MEDIDAS!A:A,MEDIDAS!C:C,,0)*5</f>
        <v>6.9166666666666661</v>
      </c>
      <c r="L26" s="1">
        <f>SUM(K26,_xlfn.XLOOKUP(A26,MEDIDAS!A:A,MEDIDAS!C:C,,0)*5)</f>
        <v>13.833333333333332</v>
      </c>
      <c r="M26" s="1" t="str">
        <f>IF(F26&gt;=SUM(L26,_xlfn.XLOOKUP(A26,'ESTOQUE SETEMBRO'!A:A,'ESTOQUE SETEMBRO'!F:F,,0))/2*1.2,"OVER",IF(F26&lt;=SUM(L26,_xlfn.XLOOKUP(A26,'ESTOQUE SETEMBRO'!A:A,'ESTOQUE SETEMBRO'!F:F,,0))/2*1.1,"IDEAL","OUT"))</f>
        <v>OVER</v>
      </c>
      <c r="N26" t="str">
        <f>IF('ESTOQUE OUTUBRO'!$D26&gt;=0,"outubro","setembro")</f>
        <v>outubro</v>
      </c>
      <c r="O26" s="15">
        <v>45566</v>
      </c>
    </row>
    <row r="27" spans="1:15">
      <c r="A27" s="4" t="s">
        <v>33</v>
      </c>
      <c r="B27" s="6" t="s">
        <v>1131</v>
      </c>
      <c r="C27" s="1">
        <f t="shared" si="2"/>
        <v>43.26</v>
      </c>
      <c r="D27" s="3">
        <f>_xlfn.XLOOKUP(Tabela3[[#This Row],[SKU]],'ESTOQUE SETEMBRO'!A:A,'ESTOQUE SETEMBRO'!F:F,,0)-_xlfn.XLOOKUP(Tabela3[[#This Row],[SKU]],'VENDA MES'!A:A,'VENDA MES'!B:B,0,0)</f>
        <v>150</v>
      </c>
      <c r="E27" s="3">
        <f>IF(D27&lt;=0,SUM(Tabela3[[#This Row],[PONTO_DE_REPOSICAO]]*2.5,Tabela3[[#This Row],[ESTOQUE_INICIAL]]),IF(AND(Tabela3[[#This Row],[ESTOQUE_INICIAL]]&lt;=Tabela3[[#This Row],[PONTO_DE_REPOSICAO]],Tabela3[[#This Row],[ESTOQUE_INICIAL]]&gt;0),L27*2.5,D27*0))</f>
        <v>0</v>
      </c>
      <c r="F27" s="3">
        <f t="shared" si="0"/>
        <v>150</v>
      </c>
      <c r="G27" s="7">
        <v>60</v>
      </c>
      <c r="H27" s="7">
        <v>60</v>
      </c>
      <c r="I27" s="6" t="s">
        <v>1128</v>
      </c>
      <c r="J27" s="2">
        <f t="shared" si="1"/>
        <v>9000</v>
      </c>
      <c r="K27" s="1">
        <f>_xlfn.XLOOKUP(A27,MEDIDAS!A:A,MEDIDAS!C:C,,0)*5</f>
        <v>4.833333333333333</v>
      </c>
      <c r="L27" s="1">
        <f>SUM(K27,_xlfn.XLOOKUP(A27,MEDIDAS!A:A,MEDIDAS!C:C,,0)*5)</f>
        <v>9.6666666666666661</v>
      </c>
      <c r="M27" s="1" t="str">
        <f>IF(F27&gt;=SUM(L27,_xlfn.XLOOKUP(A27,'ESTOQUE SETEMBRO'!A:A,'ESTOQUE SETEMBRO'!F:F,,0))/2*1.2,"OVER",IF(F27&lt;=SUM(L27,_xlfn.XLOOKUP(A27,'ESTOQUE SETEMBRO'!A:A,'ESTOQUE SETEMBRO'!F:F,,0))/2*1.1,"IDEAL","OUT"))</f>
        <v>OVER</v>
      </c>
      <c r="N27" t="str">
        <f>IF('ESTOQUE OUTUBRO'!$D27&gt;=0,"outubro","setembro")</f>
        <v>outubro</v>
      </c>
      <c r="O27" s="15">
        <v>45566</v>
      </c>
    </row>
    <row r="28" spans="1:15">
      <c r="A28" s="4" t="s">
        <v>30</v>
      </c>
      <c r="B28" s="6" t="s">
        <v>1131</v>
      </c>
      <c r="C28" s="1">
        <f t="shared" si="2"/>
        <v>43.26</v>
      </c>
      <c r="D28" s="3">
        <f>_xlfn.XLOOKUP(Tabela3[[#This Row],[SKU]],'ESTOQUE SETEMBRO'!A:A,'ESTOQUE SETEMBRO'!F:F,,0)-_xlfn.XLOOKUP(Tabela3[[#This Row],[SKU]],'VENDA MES'!A:A,'VENDA MES'!B:B,0,0)</f>
        <v>140.00000000000003</v>
      </c>
      <c r="E28" s="3">
        <f>IF(D28&lt;=0,SUM(Tabela3[[#This Row],[PONTO_DE_REPOSICAO]]*2.5,Tabela3[[#This Row],[ESTOQUE_INICIAL]]),IF(AND(Tabela3[[#This Row],[ESTOQUE_INICIAL]]&lt;=Tabela3[[#This Row],[PONTO_DE_REPOSICAO]],Tabela3[[#This Row],[ESTOQUE_INICIAL]]&gt;0),L28*2.5,D28*0))</f>
        <v>0</v>
      </c>
      <c r="F28" s="3">
        <f t="shared" si="0"/>
        <v>140.00000000000003</v>
      </c>
      <c r="G28" s="7">
        <v>60</v>
      </c>
      <c r="H28" s="7">
        <v>60</v>
      </c>
      <c r="I28" s="6" t="s">
        <v>1128</v>
      </c>
      <c r="J28" s="2">
        <f t="shared" si="1"/>
        <v>8400.0000000000018</v>
      </c>
      <c r="K28" s="1">
        <f>_xlfn.XLOOKUP(A28,MEDIDAS!A:A,MEDIDAS!C:C,,0)*5</f>
        <v>7.9166666666666661</v>
      </c>
      <c r="L28" s="1">
        <f>SUM(K28,_xlfn.XLOOKUP(A28,MEDIDAS!A:A,MEDIDAS!C:C,,0)*5)</f>
        <v>15.833333333333332</v>
      </c>
      <c r="M28" s="1" t="str">
        <f>IF(F28&gt;=SUM(L28,_xlfn.XLOOKUP(A28,'ESTOQUE SETEMBRO'!A:A,'ESTOQUE SETEMBRO'!F:F,,0))/2*1.2,"OVER",IF(F28&lt;=SUM(L28,_xlfn.XLOOKUP(A28,'ESTOQUE SETEMBRO'!A:A,'ESTOQUE SETEMBRO'!F:F,,0))/2*1.1,"IDEAL","OUT"))</f>
        <v>OVER</v>
      </c>
      <c r="N28" t="str">
        <f>IF('ESTOQUE OUTUBRO'!$D28&gt;=0,"outubro","setembro")</f>
        <v>outubro</v>
      </c>
      <c r="O28" s="15">
        <v>45566</v>
      </c>
    </row>
    <row r="29" spans="1:15">
      <c r="A29" s="4" t="s">
        <v>31</v>
      </c>
      <c r="B29" s="6" t="s">
        <v>1131</v>
      </c>
      <c r="C29" s="1">
        <f t="shared" si="2"/>
        <v>43.26</v>
      </c>
      <c r="D29" s="3">
        <f>_xlfn.XLOOKUP(Tabela3[[#This Row],[SKU]],'ESTOQUE SETEMBRO'!A:A,'ESTOQUE SETEMBRO'!F:F,,0)-_xlfn.XLOOKUP(Tabela3[[#This Row],[SKU]],'VENDA MES'!A:A,'VENDA MES'!B:B,0,0)</f>
        <v>173.6</v>
      </c>
      <c r="E29" s="3">
        <f>IF(D29&lt;=0,SUM(Tabela3[[#This Row],[PONTO_DE_REPOSICAO]]*2.5,Tabela3[[#This Row],[ESTOQUE_INICIAL]]),IF(AND(Tabela3[[#This Row],[ESTOQUE_INICIAL]]&lt;=Tabela3[[#This Row],[PONTO_DE_REPOSICAO]],Tabela3[[#This Row],[ESTOQUE_INICIAL]]&gt;0),L29*2.5,D29*0))</f>
        <v>0</v>
      </c>
      <c r="F29" s="3">
        <f t="shared" si="0"/>
        <v>173.6</v>
      </c>
      <c r="G29" s="7">
        <v>60</v>
      </c>
      <c r="H29" s="7">
        <v>60</v>
      </c>
      <c r="I29" s="6" t="s">
        <v>1128</v>
      </c>
      <c r="J29" s="2">
        <f t="shared" si="1"/>
        <v>10416</v>
      </c>
      <c r="K29" s="1">
        <f>_xlfn.XLOOKUP(A29,MEDIDAS!A:A,MEDIDAS!C:C,,0)*5</f>
        <v>5.4166666666666661</v>
      </c>
      <c r="L29" s="1">
        <f>SUM(K29,_xlfn.XLOOKUP(A29,MEDIDAS!A:A,MEDIDAS!C:C,,0)*5)</f>
        <v>10.833333333333332</v>
      </c>
      <c r="M29" s="1" t="str">
        <f>IF(F29&gt;=SUM(L29,_xlfn.XLOOKUP(A29,'ESTOQUE SETEMBRO'!A:A,'ESTOQUE SETEMBRO'!F:F,,0))/2*1.2,"OVER",IF(F29&lt;=SUM(L29,_xlfn.XLOOKUP(A29,'ESTOQUE SETEMBRO'!A:A,'ESTOQUE SETEMBRO'!F:F,,0))/2*1.1,"IDEAL","OUT"))</f>
        <v>OVER</v>
      </c>
      <c r="N29" t="str">
        <f>IF('ESTOQUE OUTUBRO'!$D29&gt;=0,"outubro","setembro")</f>
        <v>outubro</v>
      </c>
      <c r="O29" s="15">
        <v>45566</v>
      </c>
    </row>
    <row r="30" spans="1:15">
      <c r="A30" s="4" t="s">
        <v>32</v>
      </c>
      <c r="B30" s="6" t="s">
        <v>1131</v>
      </c>
      <c r="C30" s="1">
        <f t="shared" si="2"/>
        <v>43.26</v>
      </c>
      <c r="D30" s="3">
        <f>_xlfn.XLOOKUP(Tabela3[[#This Row],[SKU]],'ESTOQUE SETEMBRO'!A:A,'ESTOQUE SETEMBRO'!F:F,,0)-_xlfn.XLOOKUP(Tabela3[[#This Row],[SKU]],'VENDA MES'!A:A,'VENDA MES'!B:B,0,0)</f>
        <v>207.2</v>
      </c>
      <c r="E30" s="3">
        <f>IF(D30&lt;=0,SUM(Tabela3[[#This Row],[PONTO_DE_REPOSICAO]]*2.5,Tabela3[[#This Row],[ESTOQUE_INICIAL]]),IF(AND(Tabela3[[#This Row],[ESTOQUE_INICIAL]]&lt;=Tabela3[[#This Row],[PONTO_DE_REPOSICAO]],Tabela3[[#This Row],[ESTOQUE_INICIAL]]&gt;0),L30*2.5,D30*0))</f>
        <v>0</v>
      </c>
      <c r="F30" s="3">
        <f t="shared" si="0"/>
        <v>207.2</v>
      </c>
      <c r="G30" s="7">
        <v>60</v>
      </c>
      <c r="H30" s="7">
        <v>60</v>
      </c>
      <c r="I30" s="6" t="s">
        <v>1128</v>
      </c>
      <c r="J30" s="2">
        <f t="shared" si="1"/>
        <v>12432</v>
      </c>
      <c r="K30" s="1">
        <f>_xlfn.XLOOKUP(A30,MEDIDAS!A:A,MEDIDAS!C:C,,0)*5</f>
        <v>9.6666666666666661</v>
      </c>
      <c r="L30" s="1">
        <f>SUM(K30,_xlfn.XLOOKUP(A30,MEDIDAS!A:A,MEDIDAS!C:C,,0)*5)</f>
        <v>19.333333333333332</v>
      </c>
      <c r="M30" s="1" t="str">
        <f>IF(F30&gt;=SUM(L30,_xlfn.XLOOKUP(A30,'ESTOQUE SETEMBRO'!A:A,'ESTOQUE SETEMBRO'!F:F,,0))/2*1.2,"OVER",IF(F30&lt;=SUM(L30,_xlfn.XLOOKUP(A30,'ESTOQUE SETEMBRO'!A:A,'ESTOQUE SETEMBRO'!F:F,,0))/2*1.1,"IDEAL","OUT"))</f>
        <v>OVER</v>
      </c>
      <c r="N30" t="str">
        <f>IF('ESTOQUE OUTUBRO'!$D30&gt;=0,"outubro","setembro")</f>
        <v>outubro</v>
      </c>
      <c r="O30" s="15">
        <v>45566</v>
      </c>
    </row>
    <row r="31" spans="1:15">
      <c r="A31" s="5" t="s">
        <v>34</v>
      </c>
      <c r="B31" s="6" t="s">
        <v>1131</v>
      </c>
      <c r="C31" s="1">
        <f t="shared" si="2"/>
        <v>43.26</v>
      </c>
      <c r="D31" s="3">
        <f>_xlfn.XLOOKUP(Tabela3[[#This Row],[SKU]],'ESTOQUE SETEMBRO'!A:A,'ESTOQUE SETEMBRO'!F:F,,0)-_xlfn.XLOOKUP(Tabela3[[#This Row],[SKU]],'VENDA MES'!A:A,'VENDA MES'!B:B,0,0)</f>
        <v>274.39999999999998</v>
      </c>
      <c r="E31" s="3">
        <f>IF(D31&lt;=0,SUM(Tabela3[[#This Row],[PONTO_DE_REPOSICAO]]*2.5,Tabela3[[#This Row],[ESTOQUE_INICIAL]]),IF(AND(Tabela3[[#This Row],[ESTOQUE_INICIAL]]&lt;=Tabela3[[#This Row],[PONTO_DE_REPOSICAO]],Tabela3[[#This Row],[ESTOQUE_INICIAL]]&gt;0),L31*2.5,D31*0))</f>
        <v>0</v>
      </c>
      <c r="F31" s="3">
        <f t="shared" si="0"/>
        <v>274.39999999999998</v>
      </c>
      <c r="G31" s="7">
        <v>60</v>
      </c>
      <c r="H31" s="7">
        <v>60</v>
      </c>
      <c r="I31" s="6" t="s">
        <v>1128</v>
      </c>
      <c r="J31" s="2">
        <f t="shared" si="1"/>
        <v>16464</v>
      </c>
      <c r="K31" s="1">
        <f>_xlfn.XLOOKUP(A31,MEDIDAS!A:A,MEDIDAS!C:C,,0)*5</f>
        <v>6.6666666666666661</v>
      </c>
      <c r="L31" s="1">
        <f>SUM(K31,_xlfn.XLOOKUP(A31,MEDIDAS!A:A,MEDIDAS!C:C,,0)*5)</f>
        <v>13.333333333333332</v>
      </c>
      <c r="M31" s="1" t="str">
        <f>IF(F31&gt;=SUM(L31,_xlfn.XLOOKUP(A31,'ESTOQUE SETEMBRO'!A:A,'ESTOQUE SETEMBRO'!F:F,,0))/2*1.2,"OVER",IF(F31&lt;=SUM(L31,_xlfn.XLOOKUP(A31,'ESTOQUE SETEMBRO'!A:A,'ESTOQUE SETEMBRO'!F:F,,0))/2*1.1,"IDEAL","OUT"))</f>
        <v>OVER</v>
      </c>
      <c r="N31" t="str">
        <f>IF('ESTOQUE OUTUBRO'!$D31&gt;=0,"outubro","setembro")</f>
        <v>outubro</v>
      </c>
      <c r="O31" s="15">
        <v>45566</v>
      </c>
    </row>
    <row r="32" spans="1:15">
      <c r="A32" s="4" t="s">
        <v>35</v>
      </c>
      <c r="B32" s="6" t="s">
        <v>1132</v>
      </c>
      <c r="C32" s="1">
        <f t="shared" si="2"/>
        <v>43.26</v>
      </c>
      <c r="D32" s="3">
        <f>_xlfn.XLOOKUP(Tabela3[[#This Row],[SKU]],'ESTOQUE SETEMBRO'!A:A,'ESTOQUE SETEMBRO'!F:F,,0)-_xlfn.XLOOKUP(Tabela3[[#This Row],[SKU]],'VENDA MES'!A:A,'VENDA MES'!B:B,0,0)</f>
        <v>140.00000000000003</v>
      </c>
      <c r="E32" s="3">
        <f>IF(D32&lt;=0,SUM(Tabela3[[#This Row],[PONTO_DE_REPOSICAO]]*2.5,Tabela3[[#This Row],[ESTOQUE_INICIAL]]),IF(AND(Tabela3[[#This Row],[ESTOQUE_INICIAL]]&lt;=Tabela3[[#This Row],[PONTO_DE_REPOSICAO]],Tabela3[[#This Row],[ESTOQUE_INICIAL]]&gt;0),L32*2.5,D32*0))</f>
        <v>0</v>
      </c>
      <c r="F32" s="3">
        <f t="shared" si="0"/>
        <v>140.00000000000003</v>
      </c>
      <c r="G32" s="7">
        <v>16</v>
      </c>
      <c r="H32" s="7">
        <v>16</v>
      </c>
      <c r="I32" s="6" t="s">
        <v>1128</v>
      </c>
      <c r="J32" s="2">
        <f t="shared" si="1"/>
        <v>2240.0000000000005</v>
      </c>
      <c r="K32" s="1">
        <f>_xlfn.XLOOKUP(A32,MEDIDAS!A:A,MEDIDAS!C:C,,0)*5</f>
        <v>4.75</v>
      </c>
      <c r="L32" s="1">
        <f>SUM(K32,_xlfn.XLOOKUP(A32,MEDIDAS!A:A,MEDIDAS!C:C,,0)*5)</f>
        <v>9.5</v>
      </c>
      <c r="M32" s="1" t="str">
        <f>IF(F32&gt;=SUM(L32,_xlfn.XLOOKUP(A32,'ESTOQUE SETEMBRO'!A:A,'ESTOQUE SETEMBRO'!F:F,,0))/2*1.2,"OVER",IF(F32&lt;=SUM(L32,_xlfn.XLOOKUP(A32,'ESTOQUE SETEMBRO'!A:A,'ESTOQUE SETEMBRO'!F:F,,0))/2*1.1,"IDEAL","OUT"))</f>
        <v>OVER</v>
      </c>
      <c r="N32" t="str">
        <f>IF('ESTOQUE OUTUBRO'!$D32&gt;=0,"outubro","setembro")</f>
        <v>outubro</v>
      </c>
      <c r="O32" s="15">
        <v>45566</v>
      </c>
    </row>
    <row r="33" spans="1:15">
      <c r="A33" s="4" t="s">
        <v>36</v>
      </c>
      <c r="B33" s="6" t="s">
        <v>1132</v>
      </c>
      <c r="C33" s="1">
        <f t="shared" si="2"/>
        <v>43.26</v>
      </c>
      <c r="D33" s="3">
        <f>_xlfn.XLOOKUP(Tabela3[[#This Row],[SKU]],'ESTOQUE SETEMBRO'!A:A,'ESTOQUE SETEMBRO'!F:F,,0)-_xlfn.XLOOKUP(Tabela3[[#This Row],[SKU]],'VENDA MES'!A:A,'VENDA MES'!B:B,0,0)</f>
        <v>128.80000000000001</v>
      </c>
      <c r="E33" s="3">
        <f>IF(D33&lt;=0,SUM(Tabela3[[#This Row],[PONTO_DE_REPOSICAO]]*2.5,Tabela3[[#This Row],[ESTOQUE_INICIAL]]),IF(AND(Tabela3[[#This Row],[ESTOQUE_INICIAL]]&lt;=Tabela3[[#This Row],[PONTO_DE_REPOSICAO]],Tabela3[[#This Row],[ESTOQUE_INICIAL]]&gt;0),L33*2.5,D33*0))</f>
        <v>0</v>
      </c>
      <c r="F33" s="3">
        <f t="shared" si="0"/>
        <v>128.80000000000001</v>
      </c>
      <c r="G33" s="7">
        <v>16</v>
      </c>
      <c r="H33" s="7">
        <v>16</v>
      </c>
      <c r="I33" s="6" t="s">
        <v>1128</v>
      </c>
      <c r="J33" s="2">
        <f t="shared" si="1"/>
        <v>2060.8000000000002</v>
      </c>
      <c r="K33" s="1">
        <f>_xlfn.XLOOKUP(A33,MEDIDAS!A:A,MEDIDAS!C:C,,0)*5</f>
        <v>5.083333333333333</v>
      </c>
      <c r="L33" s="1">
        <f>SUM(K33,_xlfn.XLOOKUP(A33,MEDIDAS!A:A,MEDIDAS!C:C,,0)*5)</f>
        <v>10.166666666666666</v>
      </c>
      <c r="M33" s="1" t="str">
        <f>IF(F33&gt;=SUM(L33,_xlfn.XLOOKUP(A33,'ESTOQUE SETEMBRO'!A:A,'ESTOQUE SETEMBRO'!F:F,,0))/2*1.2,"OVER",IF(F33&lt;=SUM(L33,_xlfn.XLOOKUP(A33,'ESTOQUE SETEMBRO'!A:A,'ESTOQUE SETEMBRO'!F:F,,0))/2*1.1,"IDEAL","OUT"))</f>
        <v>OVER</v>
      </c>
      <c r="N33" t="str">
        <f>IF('ESTOQUE OUTUBRO'!$D33&gt;=0,"outubro","setembro")</f>
        <v>outubro</v>
      </c>
      <c r="O33" s="15">
        <v>45566</v>
      </c>
    </row>
    <row r="34" spans="1:15">
      <c r="A34" s="4" t="s">
        <v>37</v>
      </c>
      <c r="B34" s="6" t="s">
        <v>1132</v>
      </c>
      <c r="C34" s="1">
        <f t="shared" si="2"/>
        <v>43.26</v>
      </c>
      <c r="D34" s="3">
        <f>_xlfn.XLOOKUP(Tabela3[[#This Row],[SKU]],'ESTOQUE SETEMBRO'!A:A,'ESTOQUE SETEMBRO'!F:F,,0)-_xlfn.XLOOKUP(Tabela3[[#This Row],[SKU]],'VENDA MES'!A:A,'VENDA MES'!B:B,0,0)</f>
        <v>184.80000000000004</v>
      </c>
      <c r="E34" s="3">
        <f>IF(D34&lt;=0,SUM(Tabela3[[#This Row],[PONTO_DE_REPOSICAO]]*2.5,Tabela3[[#This Row],[ESTOQUE_INICIAL]]),IF(AND(Tabela3[[#This Row],[ESTOQUE_INICIAL]]&lt;=Tabela3[[#This Row],[PONTO_DE_REPOSICAO]],Tabela3[[#This Row],[ESTOQUE_INICIAL]]&gt;0),L34*2.5,D34*0))</f>
        <v>0</v>
      </c>
      <c r="F34" s="3">
        <f t="shared" ref="F34:F65" si="3">SUM(E34,D34)</f>
        <v>184.80000000000004</v>
      </c>
      <c r="G34" s="7">
        <v>16</v>
      </c>
      <c r="H34" s="7">
        <v>16</v>
      </c>
      <c r="I34" s="6" t="s">
        <v>1128</v>
      </c>
      <c r="J34" s="2">
        <f t="shared" si="1"/>
        <v>2956.8000000000006</v>
      </c>
      <c r="K34" s="1">
        <f>_xlfn.XLOOKUP(A34,MEDIDAS!A:A,MEDIDAS!C:C,,0)*5</f>
        <v>4.833333333333333</v>
      </c>
      <c r="L34" s="1">
        <f>SUM(K34,_xlfn.XLOOKUP(A34,MEDIDAS!A:A,MEDIDAS!C:C,,0)*5)</f>
        <v>9.6666666666666661</v>
      </c>
      <c r="M34" s="1" t="str">
        <f>IF(F34&gt;=SUM(L34,_xlfn.XLOOKUP(A34,'ESTOQUE SETEMBRO'!A:A,'ESTOQUE SETEMBRO'!F:F,,0))/2*1.2,"OVER",IF(F34&lt;=SUM(L34,_xlfn.XLOOKUP(A34,'ESTOQUE SETEMBRO'!A:A,'ESTOQUE SETEMBRO'!F:F,,0))/2*1.1,"IDEAL","OUT"))</f>
        <v>OVER</v>
      </c>
      <c r="N34" t="str">
        <f>IF('ESTOQUE OUTUBRO'!$D34&gt;=0,"outubro","setembro")</f>
        <v>outubro</v>
      </c>
      <c r="O34" s="15">
        <v>45566</v>
      </c>
    </row>
    <row r="35" spans="1:15">
      <c r="A35" s="4" t="s">
        <v>38</v>
      </c>
      <c r="B35" s="6" t="s">
        <v>1132</v>
      </c>
      <c r="C35" s="1">
        <f t="shared" si="2"/>
        <v>43.26</v>
      </c>
      <c r="D35" s="3">
        <f>_xlfn.XLOOKUP(Tabela3[[#This Row],[SKU]],'ESTOQUE SETEMBRO'!A:A,'ESTOQUE SETEMBRO'!F:F,,0)-_xlfn.XLOOKUP(Tabela3[[#This Row],[SKU]],'VENDA MES'!A:A,'VENDA MES'!B:B,0,0)</f>
        <v>207.2</v>
      </c>
      <c r="E35" s="3">
        <f>IF(D35&lt;=0,SUM(Tabela3[[#This Row],[PONTO_DE_REPOSICAO]]*2.5,Tabela3[[#This Row],[ESTOQUE_INICIAL]]),IF(AND(Tabela3[[#This Row],[ESTOQUE_INICIAL]]&lt;=Tabela3[[#This Row],[PONTO_DE_REPOSICAO]],Tabela3[[#This Row],[ESTOQUE_INICIAL]]&gt;0),L35*2.5,D35*0))</f>
        <v>0</v>
      </c>
      <c r="F35" s="3">
        <f t="shared" si="3"/>
        <v>207.2</v>
      </c>
      <c r="G35" s="7">
        <v>16</v>
      </c>
      <c r="H35" s="7">
        <v>16</v>
      </c>
      <c r="I35" s="6" t="s">
        <v>1128</v>
      </c>
      <c r="J35" s="2">
        <f t="shared" si="1"/>
        <v>3315.2</v>
      </c>
      <c r="K35" s="1">
        <f>_xlfn.XLOOKUP(A35,MEDIDAS!A:A,MEDIDAS!C:C,,0)*5</f>
        <v>8.1666666666666661</v>
      </c>
      <c r="L35" s="1">
        <f>SUM(K35,_xlfn.XLOOKUP(A35,MEDIDAS!A:A,MEDIDAS!C:C,,0)*5)</f>
        <v>16.333333333333332</v>
      </c>
      <c r="M35" s="1" t="str">
        <f>IF(F35&gt;=SUM(L35,_xlfn.XLOOKUP(A35,'ESTOQUE SETEMBRO'!A:A,'ESTOQUE SETEMBRO'!F:F,,0))/2*1.2,"OVER",IF(F35&lt;=SUM(L35,_xlfn.XLOOKUP(A35,'ESTOQUE SETEMBRO'!A:A,'ESTOQUE SETEMBRO'!F:F,,0))/2*1.1,"IDEAL","OUT"))</f>
        <v>OVER</v>
      </c>
      <c r="N35" t="str">
        <f>IF('ESTOQUE OUTUBRO'!$D35&gt;=0,"outubro","setembro")</f>
        <v>outubro</v>
      </c>
      <c r="O35" s="15">
        <v>45566</v>
      </c>
    </row>
    <row r="36" spans="1:15">
      <c r="A36" s="4" t="s">
        <v>39</v>
      </c>
      <c r="B36" s="6" t="s">
        <v>1132</v>
      </c>
      <c r="C36" s="1">
        <f t="shared" si="2"/>
        <v>43.26</v>
      </c>
      <c r="D36" s="3">
        <f>_xlfn.XLOOKUP(Tabela3[[#This Row],[SKU]],'ESTOQUE SETEMBRO'!A:A,'ESTOQUE SETEMBRO'!F:F,,0)-_xlfn.XLOOKUP(Tabela3[[#This Row],[SKU]],'VENDA MES'!A:A,'VENDA MES'!B:B,0,0)</f>
        <v>207.2</v>
      </c>
      <c r="E36" s="3">
        <f>IF(D36&lt;=0,SUM(Tabela3[[#This Row],[PONTO_DE_REPOSICAO]]*2.5,Tabela3[[#This Row],[ESTOQUE_INICIAL]]),IF(AND(Tabela3[[#This Row],[ESTOQUE_INICIAL]]&lt;=Tabela3[[#This Row],[PONTO_DE_REPOSICAO]],Tabela3[[#This Row],[ESTOQUE_INICIAL]]&gt;0),L36*2.5,D36*0))</f>
        <v>0</v>
      </c>
      <c r="F36" s="3">
        <f t="shared" si="3"/>
        <v>207.2</v>
      </c>
      <c r="G36" s="7">
        <v>16</v>
      </c>
      <c r="H36" s="7">
        <v>16</v>
      </c>
      <c r="I36" s="6" t="s">
        <v>1128</v>
      </c>
      <c r="J36" s="2">
        <f t="shared" si="1"/>
        <v>3315.2</v>
      </c>
      <c r="K36" s="1">
        <f>_xlfn.XLOOKUP(A36,MEDIDAS!A:A,MEDIDAS!C:C,,0)*5</f>
        <v>3.8333333333333335</v>
      </c>
      <c r="L36" s="1">
        <f>SUM(K36,_xlfn.XLOOKUP(A36,MEDIDAS!A:A,MEDIDAS!C:C,,0)*5)</f>
        <v>7.666666666666667</v>
      </c>
      <c r="M36" s="1" t="str">
        <f>IF(F36&gt;=SUM(L36,_xlfn.XLOOKUP(A36,'ESTOQUE SETEMBRO'!A:A,'ESTOQUE SETEMBRO'!F:F,,0))/2*1.2,"OVER",IF(F36&lt;=SUM(L36,_xlfn.XLOOKUP(A36,'ESTOQUE SETEMBRO'!A:A,'ESTOQUE SETEMBRO'!F:F,,0))/2*1.1,"IDEAL","OUT"))</f>
        <v>OVER</v>
      </c>
      <c r="N36" t="str">
        <f>IF('ESTOQUE OUTUBRO'!$D36&gt;=0,"outubro","setembro")</f>
        <v>outubro</v>
      </c>
      <c r="O36" s="15">
        <v>45566</v>
      </c>
    </row>
    <row r="37" spans="1:15">
      <c r="A37" s="4" t="s">
        <v>44</v>
      </c>
      <c r="B37" s="6" t="s">
        <v>1132</v>
      </c>
      <c r="C37" s="1">
        <f t="shared" si="2"/>
        <v>43.26</v>
      </c>
      <c r="D37" s="3">
        <f>_xlfn.XLOOKUP(Tabela3[[#This Row],[SKU]],'ESTOQUE SETEMBRO'!A:A,'ESTOQUE SETEMBRO'!F:F,,0)-_xlfn.XLOOKUP(Tabela3[[#This Row],[SKU]],'VENDA MES'!A:A,'VENDA MES'!B:B,0,0)</f>
        <v>150</v>
      </c>
      <c r="E37" s="3">
        <f>IF(D37&lt;=0,SUM(Tabela3[[#This Row],[PONTO_DE_REPOSICAO]]*2.5,Tabela3[[#This Row],[ESTOQUE_INICIAL]]),IF(AND(Tabela3[[#This Row],[ESTOQUE_INICIAL]]&lt;=Tabela3[[#This Row],[PONTO_DE_REPOSICAO]],Tabela3[[#This Row],[ESTOQUE_INICIAL]]&gt;0),L37*2.5,D37*0))</f>
        <v>0</v>
      </c>
      <c r="F37" s="3">
        <f t="shared" si="3"/>
        <v>150</v>
      </c>
      <c r="G37" s="7">
        <v>16</v>
      </c>
      <c r="H37" s="7">
        <v>16</v>
      </c>
      <c r="I37" s="6" t="s">
        <v>1128</v>
      </c>
      <c r="J37" s="2">
        <f t="shared" si="1"/>
        <v>2400</v>
      </c>
      <c r="K37" s="1">
        <f>_xlfn.XLOOKUP(A37,MEDIDAS!A:A,MEDIDAS!C:C,,0)*5</f>
        <v>3.75</v>
      </c>
      <c r="L37" s="1">
        <f>SUM(K37,_xlfn.XLOOKUP(A37,MEDIDAS!A:A,MEDIDAS!C:C,,0)*5)</f>
        <v>7.5</v>
      </c>
      <c r="M37" s="1" t="str">
        <f>IF(F37&gt;=SUM(L37,_xlfn.XLOOKUP(A37,'ESTOQUE SETEMBRO'!A:A,'ESTOQUE SETEMBRO'!F:F,,0))/2*1.2,"OVER",IF(F37&lt;=SUM(L37,_xlfn.XLOOKUP(A37,'ESTOQUE SETEMBRO'!A:A,'ESTOQUE SETEMBRO'!F:F,,0))/2*1.1,"IDEAL","OUT"))</f>
        <v>OVER</v>
      </c>
      <c r="N37" t="str">
        <f>IF('ESTOQUE OUTUBRO'!$D37&gt;=0,"outubro","setembro")</f>
        <v>outubro</v>
      </c>
      <c r="O37" s="15">
        <v>45566</v>
      </c>
    </row>
    <row r="38" spans="1:15">
      <c r="A38" s="4" t="s">
        <v>40</v>
      </c>
      <c r="B38" s="6" t="s">
        <v>1132</v>
      </c>
      <c r="C38" s="1">
        <f t="shared" si="2"/>
        <v>43.26</v>
      </c>
      <c r="D38" s="3">
        <f>_xlfn.XLOOKUP(Tabela3[[#This Row],[SKU]],'ESTOQUE SETEMBRO'!A:A,'ESTOQUE SETEMBRO'!F:F,,0)-_xlfn.XLOOKUP(Tabela3[[#This Row],[SKU]],'VENDA MES'!A:A,'VENDA MES'!B:B,0,0)</f>
        <v>145.6</v>
      </c>
      <c r="E38" s="3">
        <f>IF(D38&lt;=0,SUM(Tabela3[[#This Row],[PONTO_DE_REPOSICAO]]*2.5,Tabela3[[#This Row],[ESTOQUE_INICIAL]]),IF(AND(Tabela3[[#This Row],[ESTOQUE_INICIAL]]&lt;=Tabela3[[#This Row],[PONTO_DE_REPOSICAO]],Tabela3[[#This Row],[ESTOQUE_INICIAL]]&gt;0),L38*2.5,D38*0))</f>
        <v>0</v>
      </c>
      <c r="F38" s="3">
        <f t="shared" si="3"/>
        <v>145.6</v>
      </c>
      <c r="G38" s="7">
        <v>16</v>
      </c>
      <c r="H38" s="7">
        <v>16</v>
      </c>
      <c r="I38" s="6" t="s">
        <v>1128</v>
      </c>
      <c r="J38" s="2">
        <f t="shared" si="1"/>
        <v>2329.6</v>
      </c>
      <c r="K38" s="1">
        <f>_xlfn.XLOOKUP(A38,MEDIDAS!A:A,MEDIDAS!C:C,,0)*5</f>
        <v>5.8333333333333339</v>
      </c>
      <c r="L38" s="1">
        <f>SUM(K38,_xlfn.XLOOKUP(A38,MEDIDAS!A:A,MEDIDAS!C:C,,0)*5)</f>
        <v>11.666666666666668</v>
      </c>
      <c r="M38" s="1" t="str">
        <f>IF(F38&gt;=SUM(L38,_xlfn.XLOOKUP(A38,'ESTOQUE SETEMBRO'!A:A,'ESTOQUE SETEMBRO'!F:F,,0))/2*1.2,"OVER",IF(F38&lt;=SUM(L38,_xlfn.XLOOKUP(A38,'ESTOQUE SETEMBRO'!A:A,'ESTOQUE SETEMBRO'!F:F,,0))/2*1.1,"IDEAL","OUT"))</f>
        <v>OVER</v>
      </c>
      <c r="N38" t="str">
        <f>IF('ESTOQUE OUTUBRO'!$D38&gt;=0,"outubro","setembro")</f>
        <v>outubro</v>
      </c>
      <c r="O38" s="15">
        <v>45566</v>
      </c>
    </row>
    <row r="39" spans="1:15">
      <c r="A39" s="4" t="s">
        <v>41</v>
      </c>
      <c r="B39" s="6" t="s">
        <v>1132</v>
      </c>
      <c r="C39" s="1">
        <f t="shared" si="2"/>
        <v>43.26</v>
      </c>
      <c r="D39" s="3">
        <f>_xlfn.XLOOKUP(Tabela3[[#This Row],[SKU]],'ESTOQUE SETEMBRO'!A:A,'ESTOQUE SETEMBRO'!F:F,,0)-_xlfn.XLOOKUP(Tabela3[[#This Row],[SKU]],'VENDA MES'!A:A,'VENDA MES'!B:B,0,0)</f>
        <v>112</v>
      </c>
      <c r="E39" s="3">
        <f>IF(D39&lt;=0,SUM(Tabela3[[#This Row],[PONTO_DE_REPOSICAO]]*2.5,Tabela3[[#This Row],[ESTOQUE_INICIAL]]),IF(AND(Tabela3[[#This Row],[ESTOQUE_INICIAL]]&lt;=Tabela3[[#This Row],[PONTO_DE_REPOSICAO]],Tabela3[[#This Row],[ESTOQUE_INICIAL]]&gt;0),L39*2.5,D39*0))</f>
        <v>0</v>
      </c>
      <c r="F39" s="3">
        <f t="shared" si="3"/>
        <v>112</v>
      </c>
      <c r="G39" s="7">
        <v>16</v>
      </c>
      <c r="H39" s="7">
        <v>16</v>
      </c>
      <c r="I39" s="6" t="s">
        <v>1128</v>
      </c>
      <c r="J39" s="2">
        <f t="shared" si="1"/>
        <v>1792</v>
      </c>
      <c r="K39" s="1">
        <f>_xlfn.XLOOKUP(A39,MEDIDAS!A:A,MEDIDAS!C:C,,0)*5</f>
        <v>3.1666666666666665</v>
      </c>
      <c r="L39" s="1">
        <f>SUM(K39,_xlfn.XLOOKUP(A39,MEDIDAS!A:A,MEDIDAS!C:C,,0)*5)</f>
        <v>6.333333333333333</v>
      </c>
      <c r="M39" s="1" t="str">
        <f>IF(F39&gt;=SUM(L39,_xlfn.XLOOKUP(A39,'ESTOQUE SETEMBRO'!A:A,'ESTOQUE SETEMBRO'!F:F,,0))/2*1.2,"OVER",IF(F39&lt;=SUM(L39,_xlfn.XLOOKUP(A39,'ESTOQUE SETEMBRO'!A:A,'ESTOQUE SETEMBRO'!F:F,,0))/2*1.1,"IDEAL","OUT"))</f>
        <v>OVER</v>
      </c>
      <c r="N39" t="str">
        <f>IF('ESTOQUE OUTUBRO'!$D39&gt;=0,"outubro","setembro")</f>
        <v>outubro</v>
      </c>
      <c r="O39" s="15">
        <v>45566</v>
      </c>
    </row>
    <row r="40" spans="1:15">
      <c r="A40" s="4" t="s">
        <v>42</v>
      </c>
      <c r="B40" s="6" t="s">
        <v>1132</v>
      </c>
      <c r="C40" s="1">
        <f t="shared" si="2"/>
        <v>43.26</v>
      </c>
      <c r="D40" s="3">
        <f>_xlfn.XLOOKUP(Tabela3[[#This Row],[SKU]],'ESTOQUE SETEMBRO'!A:A,'ESTOQUE SETEMBRO'!F:F,,0)-_xlfn.XLOOKUP(Tabela3[[#This Row],[SKU]],'VENDA MES'!A:A,'VENDA MES'!B:B,0,0)</f>
        <v>212.80000000000004</v>
      </c>
      <c r="E40" s="3">
        <f>IF(D40&lt;=0,SUM(Tabela3[[#This Row],[PONTO_DE_REPOSICAO]]*2.5,Tabela3[[#This Row],[ESTOQUE_INICIAL]]),IF(AND(Tabela3[[#This Row],[ESTOQUE_INICIAL]]&lt;=Tabela3[[#This Row],[PONTO_DE_REPOSICAO]],Tabela3[[#This Row],[ESTOQUE_INICIAL]]&gt;0),L40*2.5,D40*0))</f>
        <v>0</v>
      </c>
      <c r="F40" s="3">
        <f t="shared" si="3"/>
        <v>212.80000000000004</v>
      </c>
      <c r="G40" s="7">
        <v>16</v>
      </c>
      <c r="H40" s="7">
        <v>16</v>
      </c>
      <c r="I40" s="6" t="s">
        <v>1128</v>
      </c>
      <c r="J40" s="2">
        <f t="shared" si="1"/>
        <v>3404.8000000000006</v>
      </c>
      <c r="K40" s="1">
        <f>_xlfn.XLOOKUP(A40,MEDIDAS!A:A,MEDIDAS!C:C,,0)*5</f>
        <v>6.6666666666666661</v>
      </c>
      <c r="L40" s="1">
        <f>SUM(K40,_xlfn.XLOOKUP(A40,MEDIDAS!A:A,MEDIDAS!C:C,,0)*5)</f>
        <v>13.333333333333332</v>
      </c>
      <c r="M40" s="1" t="str">
        <f>IF(F40&gt;=SUM(L40,_xlfn.XLOOKUP(A40,'ESTOQUE SETEMBRO'!A:A,'ESTOQUE SETEMBRO'!F:F,,0))/2*1.2,"OVER",IF(F40&lt;=SUM(L40,_xlfn.XLOOKUP(A40,'ESTOQUE SETEMBRO'!A:A,'ESTOQUE SETEMBRO'!F:F,,0))/2*1.1,"IDEAL","OUT"))</f>
        <v>OVER</v>
      </c>
      <c r="N40" t="str">
        <f>IF('ESTOQUE OUTUBRO'!$D40&gt;=0,"outubro","setembro")</f>
        <v>outubro</v>
      </c>
      <c r="O40" s="15">
        <v>45566</v>
      </c>
    </row>
    <row r="41" spans="1:15">
      <c r="A41" s="5" t="s">
        <v>43</v>
      </c>
      <c r="B41" s="6" t="s">
        <v>1132</v>
      </c>
      <c r="C41" s="1">
        <f t="shared" si="2"/>
        <v>43.26</v>
      </c>
      <c r="D41" s="3">
        <f>_xlfn.XLOOKUP(Tabela3[[#This Row],[SKU]],'ESTOQUE SETEMBRO'!A:A,'ESTOQUE SETEMBRO'!F:F,,0)-_xlfn.XLOOKUP(Tabela3[[#This Row],[SKU]],'VENDA MES'!A:A,'VENDA MES'!B:B,0,0)</f>
        <v>78.40000000000002</v>
      </c>
      <c r="E41" s="3">
        <f>IF(D41&lt;=0,SUM(Tabela3[[#This Row],[PONTO_DE_REPOSICAO]]*2.5,Tabela3[[#This Row],[ESTOQUE_INICIAL]]),IF(AND(Tabela3[[#This Row],[ESTOQUE_INICIAL]]&lt;=Tabela3[[#This Row],[PONTO_DE_REPOSICAO]],Tabela3[[#This Row],[ESTOQUE_INICIAL]]&gt;0),L41*2.5,D41*0))</f>
        <v>0</v>
      </c>
      <c r="F41" s="3">
        <f t="shared" si="3"/>
        <v>78.40000000000002</v>
      </c>
      <c r="G41" s="7">
        <v>16</v>
      </c>
      <c r="H41" s="7">
        <v>16</v>
      </c>
      <c r="I41" s="6" t="s">
        <v>1128</v>
      </c>
      <c r="J41" s="2">
        <f t="shared" si="1"/>
        <v>1254.4000000000003</v>
      </c>
      <c r="K41" s="1">
        <f>_xlfn.XLOOKUP(A41,MEDIDAS!A:A,MEDIDAS!C:C,,0)*5</f>
        <v>4.9166666666666661</v>
      </c>
      <c r="L41" s="1">
        <f>SUM(K41,_xlfn.XLOOKUP(A41,MEDIDAS!A:A,MEDIDAS!C:C,,0)*5)</f>
        <v>9.8333333333333321</v>
      </c>
      <c r="M41" s="1" t="str">
        <f>IF(F41&gt;=SUM(L41,_xlfn.XLOOKUP(A41,'ESTOQUE SETEMBRO'!A:A,'ESTOQUE SETEMBRO'!F:F,,0))/2*1.2,"OVER",IF(F41&lt;=SUM(L41,_xlfn.XLOOKUP(A41,'ESTOQUE SETEMBRO'!A:A,'ESTOQUE SETEMBRO'!F:F,,0))/2*1.1,"IDEAL","OUT"))</f>
        <v>OVER</v>
      </c>
      <c r="N41" t="str">
        <f>IF('ESTOQUE OUTUBRO'!$D41&gt;=0,"outubro","setembro")</f>
        <v>outubro</v>
      </c>
      <c r="O41" s="15">
        <v>45566</v>
      </c>
    </row>
    <row r="42" spans="1:15">
      <c r="A42" s="4" t="s">
        <v>45</v>
      </c>
      <c r="B42" s="6" t="s">
        <v>1133</v>
      </c>
      <c r="C42" s="1">
        <f t="shared" si="2"/>
        <v>43.26</v>
      </c>
      <c r="D42" s="3">
        <f>_xlfn.XLOOKUP(Tabela3[[#This Row],[SKU]],'ESTOQUE SETEMBRO'!A:A,'ESTOQUE SETEMBRO'!F:F,,0)-_xlfn.XLOOKUP(Tabela3[[#This Row],[SKU]],'VENDA MES'!A:A,'VENDA MES'!B:B,0,0)</f>
        <v>112</v>
      </c>
      <c r="E42" s="3">
        <f>IF(D42&lt;=0,SUM(Tabela3[[#This Row],[PONTO_DE_REPOSICAO]]*2.5,Tabela3[[#This Row],[ESTOQUE_INICIAL]]),IF(AND(Tabela3[[#This Row],[ESTOQUE_INICIAL]]&lt;=Tabela3[[#This Row],[PONTO_DE_REPOSICAO]],Tabela3[[#This Row],[ESTOQUE_INICIAL]]&gt;0),L42*2.5,D42*0))</f>
        <v>0</v>
      </c>
      <c r="F42" s="3">
        <f t="shared" si="3"/>
        <v>112</v>
      </c>
      <c r="G42" s="7">
        <v>10</v>
      </c>
      <c r="H42" s="7">
        <v>10</v>
      </c>
      <c r="I42" s="6" t="s">
        <v>1134</v>
      </c>
      <c r="J42" s="2">
        <f t="shared" si="1"/>
        <v>1120</v>
      </c>
      <c r="K42" s="1">
        <f>_xlfn.XLOOKUP(A42,MEDIDAS!A:A,MEDIDAS!C:C,,0)*5</f>
        <v>5.25</v>
      </c>
      <c r="L42" s="1">
        <f>SUM(K42,_xlfn.XLOOKUP(A42,MEDIDAS!A:A,MEDIDAS!C:C,,0)*5)</f>
        <v>10.5</v>
      </c>
      <c r="M42" s="1" t="str">
        <f>IF(F42&gt;=SUM(L42,_xlfn.XLOOKUP(A42,'ESTOQUE SETEMBRO'!A:A,'ESTOQUE SETEMBRO'!F:F,,0))/2*1.2,"OVER",IF(F42&lt;=SUM(L42,_xlfn.XLOOKUP(A42,'ESTOQUE SETEMBRO'!A:A,'ESTOQUE SETEMBRO'!F:F,,0))/2*1.1,"IDEAL","OUT"))</f>
        <v>OVER</v>
      </c>
      <c r="N42" t="str">
        <f>IF('ESTOQUE OUTUBRO'!$D42&gt;=0,"outubro","setembro")</f>
        <v>outubro</v>
      </c>
      <c r="O42" s="15">
        <v>45566</v>
      </c>
    </row>
    <row r="43" spans="1:15">
      <c r="A43" s="4" t="s">
        <v>46</v>
      </c>
      <c r="B43" s="6" t="s">
        <v>1133</v>
      </c>
      <c r="C43" s="1">
        <f t="shared" si="2"/>
        <v>43.26</v>
      </c>
      <c r="D43" s="3">
        <f>_xlfn.XLOOKUP(Tabela3[[#This Row],[SKU]],'ESTOQUE SETEMBRO'!A:A,'ESTOQUE SETEMBRO'!F:F,,0)-_xlfn.XLOOKUP(Tabela3[[#This Row],[SKU]],'VENDA MES'!A:A,'VENDA MES'!B:B,0,0)</f>
        <v>112</v>
      </c>
      <c r="E43" s="3">
        <f>IF(D43&lt;=0,SUM(Tabela3[[#This Row],[PONTO_DE_REPOSICAO]]*2.5,Tabela3[[#This Row],[ESTOQUE_INICIAL]]),IF(AND(Tabela3[[#This Row],[ESTOQUE_INICIAL]]&lt;=Tabela3[[#This Row],[PONTO_DE_REPOSICAO]],Tabela3[[#This Row],[ESTOQUE_INICIAL]]&gt;0),L43*2.5,D43*0))</f>
        <v>0</v>
      </c>
      <c r="F43" s="3">
        <f t="shared" si="3"/>
        <v>112</v>
      </c>
      <c r="G43" s="7">
        <v>10</v>
      </c>
      <c r="H43" s="7">
        <v>10</v>
      </c>
      <c r="I43" s="6" t="s">
        <v>1134</v>
      </c>
      <c r="J43" s="2">
        <f t="shared" si="1"/>
        <v>1120</v>
      </c>
      <c r="K43" s="1">
        <f>_xlfn.XLOOKUP(A43,MEDIDAS!A:A,MEDIDAS!C:C,,0)*5</f>
        <v>6.5</v>
      </c>
      <c r="L43" s="1">
        <f>SUM(K43,_xlfn.XLOOKUP(A43,MEDIDAS!A:A,MEDIDAS!C:C,,0)*5)</f>
        <v>13</v>
      </c>
      <c r="M43" s="1" t="str">
        <f>IF(F43&gt;=SUM(L43,_xlfn.XLOOKUP(A43,'ESTOQUE SETEMBRO'!A:A,'ESTOQUE SETEMBRO'!F:F,,0))/2*1.2,"OVER",IF(F43&lt;=SUM(L43,_xlfn.XLOOKUP(A43,'ESTOQUE SETEMBRO'!A:A,'ESTOQUE SETEMBRO'!F:F,,0))/2*1.1,"IDEAL","OUT"))</f>
        <v>OVER</v>
      </c>
      <c r="N43" t="str">
        <f>IF('ESTOQUE OUTUBRO'!$D43&gt;=0,"outubro","setembro")</f>
        <v>outubro</v>
      </c>
      <c r="O43" s="15">
        <v>45566</v>
      </c>
    </row>
    <row r="44" spans="1:15">
      <c r="A44" s="4" t="s">
        <v>47</v>
      </c>
      <c r="B44" s="6" t="s">
        <v>1133</v>
      </c>
      <c r="C44" s="1">
        <f t="shared" si="2"/>
        <v>43.26</v>
      </c>
      <c r="D44" s="3">
        <f>_xlfn.XLOOKUP(Tabela3[[#This Row],[SKU]],'ESTOQUE SETEMBRO'!A:A,'ESTOQUE SETEMBRO'!F:F,,0)-_xlfn.XLOOKUP(Tabela3[[#This Row],[SKU]],'VENDA MES'!A:A,'VENDA MES'!B:B,0,0)</f>
        <v>151.19999999999999</v>
      </c>
      <c r="E44" s="3">
        <f>IF(D44&lt;=0,SUM(Tabela3[[#This Row],[PONTO_DE_REPOSICAO]]*2.5,Tabela3[[#This Row],[ESTOQUE_INICIAL]]),IF(AND(Tabela3[[#This Row],[ESTOQUE_INICIAL]]&lt;=Tabela3[[#This Row],[PONTO_DE_REPOSICAO]],Tabela3[[#This Row],[ESTOQUE_INICIAL]]&gt;0),L44*2.5,D44*0))</f>
        <v>0</v>
      </c>
      <c r="F44" s="3">
        <f t="shared" si="3"/>
        <v>151.19999999999999</v>
      </c>
      <c r="G44" s="7">
        <v>10</v>
      </c>
      <c r="H44" s="7">
        <v>10</v>
      </c>
      <c r="I44" s="6" t="s">
        <v>1134</v>
      </c>
      <c r="J44" s="2">
        <f t="shared" si="1"/>
        <v>1512</v>
      </c>
      <c r="K44" s="1">
        <f>_xlfn.XLOOKUP(A44,MEDIDAS!A:A,MEDIDAS!C:C,,0)*5</f>
        <v>4.583333333333333</v>
      </c>
      <c r="L44" s="1">
        <f>SUM(K44,_xlfn.XLOOKUP(A44,MEDIDAS!A:A,MEDIDAS!C:C,,0)*5)</f>
        <v>9.1666666666666661</v>
      </c>
      <c r="M44" s="1" t="str">
        <f>IF(F44&gt;=SUM(L44,_xlfn.XLOOKUP(A44,'ESTOQUE SETEMBRO'!A:A,'ESTOQUE SETEMBRO'!F:F,,0))/2*1.2,"OVER",IF(F44&lt;=SUM(L44,_xlfn.XLOOKUP(A44,'ESTOQUE SETEMBRO'!A:A,'ESTOQUE SETEMBRO'!F:F,,0))/2*1.1,"IDEAL","OUT"))</f>
        <v>OVER</v>
      </c>
      <c r="N44" t="str">
        <f>IF('ESTOQUE OUTUBRO'!$D44&gt;=0,"outubro","setembro")</f>
        <v>outubro</v>
      </c>
      <c r="O44" s="15">
        <v>45566</v>
      </c>
    </row>
    <row r="45" spans="1:15">
      <c r="A45" s="4" t="s">
        <v>48</v>
      </c>
      <c r="B45" s="6" t="s">
        <v>1133</v>
      </c>
      <c r="C45" s="1">
        <f t="shared" si="2"/>
        <v>43.26</v>
      </c>
      <c r="D45" s="3">
        <f>_xlfn.XLOOKUP(Tabela3[[#This Row],[SKU]],'ESTOQUE SETEMBRO'!A:A,'ESTOQUE SETEMBRO'!F:F,,0)-_xlfn.XLOOKUP(Tabela3[[#This Row],[SKU]],'VENDA MES'!A:A,'VENDA MES'!B:B,0,0)</f>
        <v>268.8</v>
      </c>
      <c r="E45" s="3">
        <f>IF(D45&lt;=0,SUM(Tabela3[[#This Row],[PONTO_DE_REPOSICAO]]*2.5,Tabela3[[#This Row],[ESTOQUE_INICIAL]]),IF(AND(Tabela3[[#This Row],[ESTOQUE_INICIAL]]&lt;=Tabela3[[#This Row],[PONTO_DE_REPOSICAO]],Tabela3[[#This Row],[ESTOQUE_INICIAL]]&gt;0),L45*2.5,D45*0))</f>
        <v>0</v>
      </c>
      <c r="F45" s="3">
        <f t="shared" si="3"/>
        <v>268.8</v>
      </c>
      <c r="G45" s="7">
        <v>10</v>
      </c>
      <c r="H45" s="7">
        <v>10</v>
      </c>
      <c r="I45" s="6" t="s">
        <v>1134</v>
      </c>
      <c r="J45" s="2">
        <f t="shared" si="1"/>
        <v>2688</v>
      </c>
      <c r="K45" s="1">
        <f>_xlfn.XLOOKUP(A45,MEDIDAS!A:A,MEDIDAS!C:C,,0)*5</f>
        <v>7.583333333333333</v>
      </c>
      <c r="L45" s="1">
        <f>SUM(K45,_xlfn.XLOOKUP(A45,MEDIDAS!A:A,MEDIDAS!C:C,,0)*5)</f>
        <v>15.166666666666666</v>
      </c>
      <c r="M45" s="1" t="str">
        <f>IF(F45&gt;=SUM(L45,_xlfn.XLOOKUP(A45,'ESTOQUE SETEMBRO'!A:A,'ESTOQUE SETEMBRO'!F:F,,0))/2*1.2,"OVER",IF(F45&lt;=SUM(L45,_xlfn.XLOOKUP(A45,'ESTOQUE SETEMBRO'!A:A,'ESTOQUE SETEMBRO'!F:F,,0))/2*1.1,"IDEAL","OUT"))</f>
        <v>OVER</v>
      </c>
      <c r="N45" t="str">
        <f>IF('ESTOQUE OUTUBRO'!$D45&gt;=0,"outubro","setembro")</f>
        <v>outubro</v>
      </c>
      <c r="O45" s="15">
        <v>45566</v>
      </c>
    </row>
    <row r="46" spans="1:15">
      <c r="A46" s="4" t="s">
        <v>49</v>
      </c>
      <c r="B46" s="6" t="s">
        <v>1133</v>
      </c>
      <c r="C46" s="1">
        <f t="shared" si="2"/>
        <v>43.26</v>
      </c>
      <c r="D46" s="3">
        <f>_xlfn.XLOOKUP(Tabela3[[#This Row],[SKU]],'ESTOQUE SETEMBRO'!A:A,'ESTOQUE SETEMBRO'!F:F,,0)-_xlfn.XLOOKUP(Tabela3[[#This Row],[SKU]],'VENDA MES'!A:A,'VENDA MES'!B:B,0,0)</f>
        <v>128.80000000000001</v>
      </c>
      <c r="E46" s="3">
        <f>IF(D46&lt;=0,SUM(Tabela3[[#This Row],[PONTO_DE_REPOSICAO]]*2.5,Tabela3[[#This Row],[ESTOQUE_INICIAL]]),IF(AND(Tabela3[[#This Row],[ESTOQUE_INICIAL]]&lt;=Tabela3[[#This Row],[PONTO_DE_REPOSICAO]],Tabela3[[#This Row],[ESTOQUE_INICIAL]]&gt;0),L46*2.5,D46*0))</f>
        <v>0</v>
      </c>
      <c r="F46" s="3">
        <f t="shared" si="3"/>
        <v>128.80000000000001</v>
      </c>
      <c r="G46" s="7">
        <v>10</v>
      </c>
      <c r="H46" s="7">
        <v>10</v>
      </c>
      <c r="I46" s="6" t="s">
        <v>1134</v>
      </c>
      <c r="J46" s="2">
        <f t="shared" si="1"/>
        <v>1288</v>
      </c>
      <c r="K46" s="1">
        <f>_xlfn.XLOOKUP(A46,MEDIDAS!A:A,MEDIDAS!C:C,,0)*5</f>
        <v>4.4166666666666661</v>
      </c>
      <c r="L46" s="1">
        <f>SUM(K46,_xlfn.XLOOKUP(A46,MEDIDAS!A:A,MEDIDAS!C:C,,0)*5)</f>
        <v>8.8333333333333321</v>
      </c>
      <c r="M46" s="1" t="str">
        <f>IF(F46&gt;=SUM(L46,_xlfn.XLOOKUP(A46,'ESTOQUE SETEMBRO'!A:A,'ESTOQUE SETEMBRO'!F:F,,0))/2*1.2,"OVER",IF(F46&lt;=SUM(L46,_xlfn.XLOOKUP(A46,'ESTOQUE SETEMBRO'!A:A,'ESTOQUE SETEMBRO'!F:F,,0))/2*1.1,"IDEAL","OUT"))</f>
        <v>OVER</v>
      </c>
      <c r="N46" t="str">
        <f>IF('ESTOQUE OUTUBRO'!$D46&gt;=0,"outubro","setembro")</f>
        <v>outubro</v>
      </c>
      <c r="O46" s="15">
        <v>45566</v>
      </c>
    </row>
    <row r="47" spans="1:15">
      <c r="A47" s="4" t="s">
        <v>55</v>
      </c>
      <c r="B47" s="6" t="s">
        <v>1133</v>
      </c>
      <c r="C47" s="1">
        <f t="shared" si="2"/>
        <v>43.26</v>
      </c>
      <c r="D47" s="3">
        <f>_xlfn.XLOOKUP(Tabela3[[#This Row],[SKU]],'ESTOQUE SETEMBRO'!A:A,'ESTOQUE SETEMBRO'!F:F,,0)-_xlfn.XLOOKUP(Tabela3[[#This Row],[SKU]],'VENDA MES'!A:A,'VENDA MES'!B:B,0,0)</f>
        <v>150</v>
      </c>
      <c r="E47" s="3">
        <f>IF(D47&lt;=0,SUM(Tabela3[[#This Row],[PONTO_DE_REPOSICAO]]*2.5,Tabela3[[#This Row],[ESTOQUE_INICIAL]]),IF(AND(Tabela3[[#This Row],[ESTOQUE_INICIAL]]&lt;=Tabela3[[#This Row],[PONTO_DE_REPOSICAO]],Tabela3[[#This Row],[ESTOQUE_INICIAL]]&gt;0),L47*2.5,D47*0))</f>
        <v>0</v>
      </c>
      <c r="F47" s="3">
        <f t="shared" si="3"/>
        <v>150</v>
      </c>
      <c r="G47" s="7">
        <v>10</v>
      </c>
      <c r="H47" s="7">
        <v>10</v>
      </c>
      <c r="I47" s="6" t="s">
        <v>1134</v>
      </c>
      <c r="J47" s="2">
        <f t="shared" si="1"/>
        <v>1500</v>
      </c>
      <c r="K47" s="1">
        <f>_xlfn.XLOOKUP(A47,MEDIDAS!A:A,MEDIDAS!C:C,,0)*5</f>
        <v>3.6666666666666665</v>
      </c>
      <c r="L47" s="1">
        <f>SUM(K47,_xlfn.XLOOKUP(A47,MEDIDAS!A:A,MEDIDAS!C:C,,0)*5)</f>
        <v>7.333333333333333</v>
      </c>
      <c r="M47" s="1" t="str">
        <f>IF(F47&gt;=SUM(L47,_xlfn.XLOOKUP(A47,'ESTOQUE SETEMBRO'!A:A,'ESTOQUE SETEMBRO'!F:F,,0))/2*1.2,"OVER",IF(F47&lt;=SUM(L47,_xlfn.XLOOKUP(A47,'ESTOQUE SETEMBRO'!A:A,'ESTOQUE SETEMBRO'!F:F,,0))/2*1.1,"IDEAL","OUT"))</f>
        <v>OVER</v>
      </c>
      <c r="N47" t="str">
        <f>IF('ESTOQUE OUTUBRO'!$D47&gt;=0,"outubro","setembro")</f>
        <v>outubro</v>
      </c>
      <c r="O47" s="15">
        <v>45566</v>
      </c>
    </row>
    <row r="48" spans="1:15">
      <c r="A48" s="4" t="s">
        <v>50</v>
      </c>
      <c r="B48" s="6" t="s">
        <v>1133</v>
      </c>
      <c r="C48" s="1">
        <f t="shared" si="2"/>
        <v>43.26</v>
      </c>
      <c r="D48" s="3">
        <f>_xlfn.XLOOKUP(Tabela3[[#This Row],[SKU]],'ESTOQUE SETEMBRO'!A:A,'ESTOQUE SETEMBRO'!F:F,,0)-_xlfn.XLOOKUP(Tabela3[[#This Row],[SKU]],'VENDA MES'!A:A,'VENDA MES'!B:B,0,0)</f>
        <v>134.4</v>
      </c>
      <c r="E48" s="3">
        <f>IF(D48&lt;=0,SUM(Tabela3[[#This Row],[PONTO_DE_REPOSICAO]]*2.5,Tabela3[[#This Row],[ESTOQUE_INICIAL]]),IF(AND(Tabela3[[#This Row],[ESTOQUE_INICIAL]]&lt;=Tabela3[[#This Row],[PONTO_DE_REPOSICAO]],Tabela3[[#This Row],[ESTOQUE_INICIAL]]&gt;0),L48*2.5,D48*0))</f>
        <v>0</v>
      </c>
      <c r="F48" s="3">
        <f t="shared" si="3"/>
        <v>134.4</v>
      </c>
      <c r="G48" s="7">
        <v>10</v>
      </c>
      <c r="H48" s="7">
        <v>10</v>
      </c>
      <c r="I48" s="6" t="s">
        <v>1134</v>
      </c>
      <c r="J48" s="2">
        <f t="shared" si="1"/>
        <v>1344</v>
      </c>
      <c r="K48" s="1">
        <f>_xlfn.XLOOKUP(A48,MEDIDAS!A:A,MEDIDAS!C:C,,0)*5</f>
        <v>5</v>
      </c>
      <c r="L48" s="1">
        <f>SUM(K48,_xlfn.XLOOKUP(A48,MEDIDAS!A:A,MEDIDAS!C:C,,0)*5)</f>
        <v>10</v>
      </c>
      <c r="M48" s="1" t="str">
        <f>IF(F48&gt;=SUM(L48,_xlfn.XLOOKUP(A48,'ESTOQUE SETEMBRO'!A:A,'ESTOQUE SETEMBRO'!F:F,,0))/2*1.2,"OVER",IF(F48&lt;=SUM(L48,_xlfn.XLOOKUP(A48,'ESTOQUE SETEMBRO'!A:A,'ESTOQUE SETEMBRO'!F:F,,0))/2*1.1,"IDEAL","OUT"))</f>
        <v>OVER</v>
      </c>
      <c r="N48" t="str">
        <f>IF('ESTOQUE OUTUBRO'!$D48&gt;=0,"outubro","setembro")</f>
        <v>outubro</v>
      </c>
      <c r="O48" s="15">
        <v>45566</v>
      </c>
    </row>
    <row r="49" spans="1:15">
      <c r="A49" s="4" t="s">
        <v>51</v>
      </c>
      <c r="B49" s="6" t="s">
        <v>1133</v>
      </c>
      <c r="C49" s="1">
        <f t="shared" si="2"/>
        <v>43.26</v>
      </c>
      <c r="D49" s="3">
        <f>_xlfn.XLOOKUP(Tabela3[[#This Row],[SKU]],'ESTOQUE SETEMBRO'!A:A,'ESTOQUE SETEMBRO'!F:F,,0)-_xlfn.XLOOKUP(Tabela3[[#This Row],[SKU]],'VENDA MES'!A:A,'VENDA MES'!B:B,0,0)</f>
        <v>28</v>
      </c>
      <c r="E49" s="3">
        <f>IF(D49&lt;=0,SUM(Tabela3[[#This Row],[PONTO_DE_REPOSICAO]]*2.5,Tabela3[[#This Row],[ESTOQUE_INICIAL]]),IF(AND(Tabela3[[#This Row],[ESTOQUE_INICIAL]]&lt;=Tabela3[[#This Row],[PONTO_DE_REPOSICAO]],Tabela3[[#This Row],[ESTOQUE_INICIAL]]&gt;0),L49*2.5,D49*0))</f>
        <v>0</v>
      </c>
      <c r="F49" s="3">
        <f t="shared" si="3"/>
        <v>28</v>
      </c>
      <c r="G49" s="7">
        <v>10</v>
      </c>
      <c r="H49" s="7">
        <v>10</v>
      </c>
      <c r="I49" s="6" t="s">
        <v>1134</v>
      </c>
      <c r="J49" s="2">
        <f t="shared" si="1"/>
        <v>280</v>
      </c>
      <c r="K49" s="1">
        <f>_xlfn.XLOOKUP(A49,MEDIDAS!A:A,MEDIDAS!C:C,,0)*5</f>
        <v>4.083333333333333</v>
      </c>
      <c r="L49" s="1">
        <f>SUM(K49,_xlfn.XLOOKUP(A49,MEDIDAS!A:A,MEDIDAS!C:C,,0)*5)</f>
        <v>8.1666666666666661</v>
      </c>
      <c r="M49" s="1" t="str">
        <f>IF(F49&gt;=SUM(L49,_xlfn.XLOOKUP(A49,'ESTOQUE SETEMBRO'!A:A,'ESTOQUE SETEMBRO'!F:F,,0))/2*1.2,"OVER",IF(F49&lt;=SUM(L49,_xlfn.XLOOKUP(A49,'ESTOQUE SETEMBRO'!A:A,'ESTOQUE SETEMBRO'!F:F,,0))/2*1.1,"IDEAL","OUT"))</f>
        <v>OVER</v>
      </c>
      <c r="N49" t="str">
        <f>IF('ESTOQUE OUTUBRO'!$D49&gt;=0,"outubro","setembro")</f>
        <v>outubro</v>
      </c>
      <c r="O49" s="15">
        <v>45566</v>
      </c>
    </row>
    <row r="50" spans="1:15">
      <c r="A50" s="4" t="s">
        <v>52</v>
      </c>
      <c r="B50" s="6" t="s">
        <v>1133</v>
      </c>
      <c r="C50" s="1">
        <f t="shared" si="2"/>
        <v>43.26</v>
      </c>
      <c r="D50" s="3">
        <f>_xlfn.XLOOKUP(Tabela3[[#This Row],[SKU]],'ESTOQUE SETEMBRO'!A:A,'ESTOQUE SETEMBRO'!F:F,,0)-_xlfn.XLOOKUP(Tabela3[[#This Row],[SKU]],'VENDA MES'!A:A,'VENDA MES'!B:B,0,0)</f>
        <v>207.2</v>
      </c>
      <c r="E50" s="3">
        <f>IF(D50&lt;=0,SUM(Tabela3[[#This Row],[PONTO_DE_REPOSICAO]]*2.5,Tabela3[[#This Row],[ESTOQUE_INICIAL]]),IF(AND(Tabela3[[#This Row],[ESTOQUE_INICIAL]]&lt;=Tabela3[[#This Row],[PONTO_DE_REPOSICAO]],Tabela3[[#This Row],[ESTOQUE_INICIAL]]&gt;0),L50*2.5,D50*0))</f>
        <v>0</v>
      </c>
      <c r="F50" s="3">
        <f t="shared" si="3"/>
        <v>207.2</v>
      </c>
      <c r="G50" s="7">
        <v>10</v>
      </c>
      <c r="H50" s="7">
        <v>10</v>
      </c>
      <c r="I50" s="6" t="s">
        <v>1134</v>
      </c>
      <c r="J50" s="2">
        <f t="shared" si="1"/>
        <v>2072</v>
      </c>
      <c r="K50" s="1">
        <f>_xlfn.XLOOKUP(A50,MEDIDAS!A:A,MEDIDAS!C:C,,0)*5</f>
        <v>4.9166666666666661</v>
      </c>
      <c r="L50" s="1">
        <f>SUM(K50,_xlfn.XLOOKUP(A50,MEDIDAS!A:A,MEDIDAS!C:C,,0)*5)</f>
        <v>9.8333333333333321</v>
      </c>
      <c r="M50" s="1" t="str">
        <f>IF(F50&gt;=SUM(L50,_xlfn.XLOOKUP(A50,'ESTOQUE SETEMBRO'!A:A,'ESTOQUE SETEMBRO'!F:F,,0))/2*1.2,"OVER",IF(F50&lt;=SUM(L50,_xlfn.XLOOKUP(A50,'ESTOQUE SETEMBRO'!A:A,'ESTOQUE SETEMBRO'!F:F,,0))/2*1.1,"IDEAL","OUT"))</f>
        <v>OVER</v>
      </c>
      <c r="N50" t="str">
        <f>IF('ESTOQUE OUTUBRO'!$D50&gt;=0,"outubro","setembro")</f>
        <v>outubro</v>
      </c>
      <c r="O50" s="15">
        <v>45566</v>
      </c>
    </row>
    <row r="51" spans="1:15">
      <c r="A51" s="5" t="s">
        <v>53</v>
      </c>
      <c r="B51" s="6" t="s">
        <v>1133</v>
      </c>
      <c r="C51" s="1">
        <f t="shared" si="2"/>
        <v>43.26</v>
      </c>
      <c r="D51" s="3">
        <f>_xlfn.XLOOKUP(Tabela3[[#This Row],[SKU]],'ESTOQUE SETEMBRO'!A:A,'ESTOQUE SETEMBRO'!F:F,,0)-_xlfn.XLOOKUP(Tabela3[[#This Row],[SKU]],'VENDA MES'!A:A,'VENDA MES'!B:B,0,0)</f>
        <v>145.6</v>
      </c>
      <c r="E51" s="3">
        <f>IF(D51&lt;=0,SUM(Tabela3[[#This Row],[PONTO_DE_REPOSICAO]]*2.5,Tabela3[[#This Row],[ESTOQUE_INICIAL]]),IF(AND(Tabela3[[#This Row],[ESTOQUE_INICIAL]]&lt;=Tabela3[[#This Row],[PONTO_DE_REPOSICAO]],Tabela3[[#This Row],[ESTOQUE_INICIAL]]&gt;0),L51*2.5,D51*0))</f>
        <v>0</v>
      </c>
      <c r="F51" s="3">
        <f t="shared" si="3"/>
        <v>145.6</v>
      </c>
      <c r="G51" s="7">
        <v>10</v>
      </c>
      <c r="H51" s="7">
        <v>10</v>
      </c>
      <c r="I51" s="6" t="s">
        <v>1134</v>
      </c>
      <c r="J51" s="2">
        <f t="shared" si="1"/>
        <v>1456</v>
      </c>
      <c r="K51" s="1">
        <f>_xlfn.XLOOKUP(A51,MEDIDAS!A:A,MEDIDAS!C:C,,0)*5</f>
        <v>3.9166666666666665</v>
      </c>
      <c r="L51" s="1">
        <f>SUM(K51,_xlfn.XLOOKUP(A51,MEDIDAS!A:A,MEDIDAS!C:C,,0)*5)</f>
        <v>7.833333333333333</v>
      </c>
      <c r="M51" s="1" t="str">
        <f>IF(F51&gt;=SUM(L51,_xlfn.XLOOKUP(A51,'ESTOQUE SETEMBRO'!A:A,'ESTOQUE SETEMBRO'!F:F,,0))/2*1.2,"OVER",IF(F51&lt;=SUM(L51,_xlfn.XLOOKUP(A51,'ESTOQUE SETEMBRO'!A:A,'ESTOQUE SETEMBRO'!F:F,,0))/2*1.1,"IDEAL","OUT"))</f>
        <v>OVER</v>
      </c>
      <c r="N51" t="str">
        <f>IF('ESTOQUE OUTUBRO'!$D51&gt;=0,"outubro","setembro")</f>
        <v>outubro</v>
      </c>
      <c r="O51" s="15">
        <v>45566</v>
      </c>
    </row>
    <row r="52" spans="1:15">
      <c r="A52" s="4" t="s">
        <v>54</v>
      </c>
      <c r="B52" s="6" t="s">
        <v>1135</v>
      </c>
      <c r="C52" s="1">
        <f t="shared" si="2"/>
        <v>43.26</v>
      </c>
      <c r="D52" s="3">
        <f>_xlfn.XLOOKUP(Tabela3[[#This Row],[SKU]],'ESTOQUE SETEMBRO'!A:A,'ESTOQUE SETEMBRO'!F:F,,0)-_xlfn.XLOOKUP(Tabela3[[#This Row],[SKU]],'VENDA MES'!A:A,'VENDA MES'!B:B,0,0)</f>
        <v>78.40000000000002</v>
      </c>
      <c r="E52" s="3">
        <f>IF(D52&lt;=0,SUM(Tabela3[[#This Row],[PONTO_DE_REPOSICAO]]*2.5,Tabela3[[#This Row],[ESTOQUE_INICIAL]]),IF(AND(Tabela3[[#This Row],[ESTOQUE_INICIAL]]&lt;=Tabela3[[#This Row],[PONTO_DE_REPOSICAO]],Tabela3[[#This Row],[ESTOQUE_INICIAL]]&gt;0),L52*2.5,D52*0))</f>
        <v>0</v>
      </c>
      <c r="F52" s="3">
        <f t="shared" si="3"/>
        <v>78.40000000000002</v>
      </c>
      <c r="G52" s="7">
        <v>12</v>
      </c>
      <c r="H52" s="7">
        <v>12</v>
      </c>
      <c r="I52" s="6" t="s">
        <v>1136</v>
      </c>
      <c r="J52" s="2">
        <f t="shared" si="1"/>
        <v>940.80000000000018</v>
      </c>
      <c r="K52" s="1">
        <f>_xlfn.XLOOKUP(A52,MEDIDAS!A:A,MEDIDAS!C:C,,0)*5</f>
        <v>3.1666666666666665</v>
      </c>
      <c r="L52" s="1">
        <f>SUM(K52,_xlfn.XLOOKUP(A52,MEDIDAS!A:A,MEDIDAS!C:C,,0)*5)</f>
        <v>6.333333333333333</v>
      </c>
      <c r="M52" s="1" t="str">
        <f>IF(F52&gt;=SUM(L52,_xlfn.XLOOKUP(A52,'ESTOQUE SETEMBRO'!A:A,'ESTOQUE SETEMBRO'!F:F,,0))/2*1.2,"OVER",IF(F52&lt;=SUM(L52,_xlfn.XLOOKUP(A52,'ESTOQUE SETEMBRO'!A:A,'ESTOQUE SETEMBRO'!F:F,,0))/2*1.1,"IDEAL","OUT"))</f>
        <v>OVER</v>
      </c>
      <c r="N52" t="str">
        <f>IF('ESTOQUE OUTUBRO'!$D52&gt;=0,"outubro","setembro")</f>
        <v>outubro</v>
      </c>
      <c r="O52" s="15">
        <v>45566</v>
      </c>
    </row>
    <row r="53" spans="1:15">
      <c r="A53" s="4" t="s">
        <v>56</v>
      </c>
      <c r="B53" s="6" t="s">
        <v>1135</v>
      </c>
      <c r="C53" s="1">
        <f t="shared" si="2"/>
        <v>43.26</v>
      </c>
      <c r="D53" s="3">
        <f>_xlfn.XLOOKUP(Tabela3[[#This Row],[SKU]],'ESTOQUE SETEMBRO'!A:A,'ESTOQUE SETEMBRO'!F:F,,0)-_xlfn.XLOOKUP(Tabela3[[#This Row],[SKU]],'VENDA MES'!A:A,'VENDA MES'!B:B,0,0)</f>
        <v>145.6</v>
      </c>
      <c r="E53" s="3">
        <f>IF(D53&lt;=0,SUM(Tabela3[[#This Row],[PONTO_DE_REPOSICAO]]*2.5,Tabela3[[#This Row],[ESTOQUE_INICIAL]]),IF(AND(Tabela3[[#This Row],[ESTOQUE_INICIAL]]&lt;=Tabela3[[#This Row],[PONTO_DE_REPOSICAO]],Tabela3[[#This Row],[ESTOQUE_INICIAL]]&gt;0),L53*2.5,D53*0))</f>
        <v>0</v>
      </c>
      <c r="F53" s="3">
        <f t="shared" si="3"/>
        <v>145.6</v>
      </c>
      <c r="G53" s="7">
        <v>12</v>
      </c>
      <c r="H53" s="7">
        <v>12</v>
      </c>
      <c r="I53" s="6" t="s">
        <v>1136</v>
      </c>
      <c r="J53" s="2">
        <f t="shared" si="1"/>
        <v>1747.1999999999998</v>
      </c>
      <c r="K53" s="1">
        <f>_xlfn.XLOOKUP(A53,MEDIDAS!A:A,MEDIDAS!C:C,,0)*5</f>
        <v>5.5</v>
      </c>
      <c r="L53" s="1">
        <f>SUM(K53,_xlfn.XLOOKUP(A53,MEDIDAS!A:A,MEDIDAS!C:C,,0)*5)</f>
        <v>11</v>
      </c>
      <c r="M53" s="1" t="str">
        <f>IF(F53&gt;=SUM(L53,_xlfn.XLOOKUP(A53,'ESTOQUE SETEMBRO'!A:A,'ESTOQUE SETEMBRO'!F:F,,0))/2*1.2,"OVER",IF(F53&lt;=SUM(L53,_xlfn.XLOOKUP(A53,'ESTOQUE SETEMBRO'!A:A,'ESTOQUE SETEMBRO'!F:F,,0))/2*1.1,"IDEAL","OUT"))</f>
        <v>OVER</v>
      </c>
      <c r="N53" t="str">
        <f>IF('ESTOQUE OUTUBRO'!$D53&gt;=0,"outubro","setembro")</f>
        <v>outubro</v>
      </c>
      <c r="O53" s="15">
        <v>45566</v>
      </c>
    </row>
    <row r="54" spans="1:15">
      <c r="A54" s="4" t="s">
        <v>57</v>
      </c>
      <c r="B54" s="6" t="s">
        <v>1135</v>
      </c>
      <c r="C54" s="1">
        <f t="shared" si="2"/>
        <v>43.26</v>
      </c>
      <c r="D54" s="3">
        <f>_xlfn.XLOOKUP(Tabela3[[#This Row],[SKU]],'ESTOQUE SETEMBRO'!A:A,'ESTOQUE SETEMBRO'!F:F,,0)-_xlfn.XLOOKUP(Tabela3[[#This Row],[SKU]],'VENDA MES'!A:A,'VENDA MES'!B:B,0,0)</f>
        <v>156.80000000000004</v>
      </c>
      <c r="E54" s="3">
        <f>IF(D54&lt;=0,SUM(Tabela3[[#This Row],[PONTO_DE_REPOSICAO]]*2.5,Tabela3[[#This Row],[ESTOQUE_INICIAL]]),IF(AND(Tabela3[[#This Row],[ESTOQUE_INICIAL]]&lt;=Tabela3[[#This Row],[PONTO_DE_REPOSICAO]],Tabela3[[#This Row],[ESTOQUE_INICIAL]]&gt;0),L54*2.5,D54*0))</f>
        <v>0</v>
      </c>
      <c r="F54" s="3">
        <f t="shared" si="3"/>
        <v>156.80000000000004</v>
      </c>
      <c r="G54" s="7">
        <v>12</v>
      </c>
      <c r="H54" s="7">
        <v>12</v>
      </c>
      <c r="I54" s="6" t="s">
        <v>1136</v>
      </c>
      <c r="J54" s="2">
        <f t="shared" si="1"/>
        <v>1881.6000000000004</v>
      </c>
      <c r="K54" s="1">
        <f>_xlfn.XLOOKUP(A54,MEDIDAS!A:A,MEDIDAS!C:C,,0)*5</f>
        <v>4.25</v>
      </c>
      <c r="L54" s="1">
        <f>SUM(K54,_xlfn.XLOOKUP(A54,MEDIDAS!A:A,MEDIDAS!C:C,,0)*5)</f>
        <v>8.5</v>
      </c>
      <c r="M54" s="1" t="str">
        <f>IF(F54&gt;=SUM(L54,_xlfn.XLOOKUP(A54,'ESTOQUE SETEMBRO'!A:A,'ESTOQUE SETEMBRO'!F:F,,0))/2*1.2,"OVER",IF(F54&lt;=SUM(L54,_xlfn.XLOOKUP(A54,'ESTOQUE SETEMBRO'!A:A,'ESTOQUE SETEMBRO'!F:F,,0))/2*1.1,"IDEAL","OUT"))</f>
        <v>OVER</v>
      </c>
      <c r="N54" t="str">
        <f>IF('ESTOQUE OUTUBRO'!$D54&gt;=0,"outubro","setembro")</f>
        <v>outubro</v>
      </c>
      <c r="O54" s="15">
        <v>45566</v>
      </c>
    </row>
    <row r="55" spans="1:15">
      <c r="A55" s="4" t="s">
        <v>58</v>
      </c>
      <c r="B55" s="6" t="s">
        <v>1135</v>
      </c>
      <c r="C55" s="1">
        <f t="shared" si="2"/>
        <v>43.26</v>
      </c>
      <c r="D55" s="3">
        <f>_xlfn.XLOOKUP(Tabela3[[#This Row],[SKU]],'ESTOQUE SETEMBRO'!A:A,'ESTOQUE SETEMBRO'!F:F,,0)-_xlfn.XLOOKUP(Tabela3[[#This Row],[SKU]],'VENDA MES'!A:A,'VENDA MES'!B:B,0,0)</f>
        <v>72.8</v>
      </c>
      <c r="E55" s="3">
        <f>IF(D55&lt;=0,SUM(Tabela3[[#This Row],[PONTO_DE_REPOSICAO]]*2.5,Tabela3[[#This Row],[ESTOQUE_INICIAL]]),IF(AND(Tabela3[[#This Row],[ESTOQUE_INICIAL]]&lt;=Tabela3[[#This Row],[PONTO_DE_REPOSICAO]],Tabela3[[#This Row],[ESTOQUE_INICIAL]]&gt;0),L55*2.5,D55*0))</f>
        <v>0</v>
      </c>
      <c r="F55" s="3">
        <f t="shared" si="3"/>
        <v>72.8</v>
      </c>
      <c r="G55" s="7">
        <v>12</v>
      </c>
      <c r="H55" s="7">
        <v>12</v>
      </c>
      <c r="I55" s="6" t="s">
        <v>1136</v>
      </c>
      <c r="J55" s="2">
        <f t="shared" si="1"/>
        <v>873.59999999999991</v>
      </c>
      <c r="K55" s="1">
        <f>_xlfn.XLOOKUP(A55,MEDIDAS!A:A,MEDIDAS!C:C,,0)*5</f>
        <v>5.8333333333333339</v>
      </c>
      <c r="L55" s="1">
        <f>SUM(K55,_xlfn.XLOOKUP(A55,MEDIDAS!A:A,MEDIDAS!C:C,,0)*5)</f>
        <v>11.666666666666668</v>
      </c>
      <c r="M55" s="1" t="str">
        <f>IF(F55&gt;=SUM(L55,_xlfn.XLOOKUP(A55,'ESTOQUE SETEMBRO'!A:A,'ESTOQUE SETEMBRO'!F:F,,0))/2*1.2,"OVER",IF(F55&lt;=SUM(L55,_xlfn.XLOOKUP(A55,'ESTOQUE SETEMBRO'!A:A,'ESTOQUE SETEMBRO'!F:F,,0))/2*1.1,"IDEAL","OUT"))</f>
        <v>OVER</v>
      </c>
      <c r="N55" t="str">
        <f>IF('ESTOQUE OUTUBRO'!$D55&gt;=0,"outubro","setembro")</f>
        <v>outubro</v>
      </c>
      <c r="O55" s="15">
        <v>45566</v>
      </c>
    </row>
    <row r="56" spans="1:15">
      <c r="A56" s="4" t="s">
        <v>59</v>
      </c>
      <c r="B56" s="6" t="s">
        <v>1135</v>
      </c>
      <c r="C56" s="1">
        <f t="shared" si="2"/>
        <v>43.26</v>
      </c>
      <c r="D56" s="3">
        <f>_xlfn.XLOOKUP(Tabela3[[#This Row],[SKU]],'ESTOQUE SETEMBRO'!A:A,'ESTOQUE SETEMBRO'!F:F,,0)-_xlfn.XLOOKUP(Tabela3[[#This Row],[SKU]],'VENDA MES'!A:A,'VENDA MES'!B:B,0,0)</f>
        <v>162.4</v>
      </c>
      <c r="E56" s="3">
        <f>IF(D56&lt;=0,SUM(Tabela3[[#This Row],[PONTO_DE_REPOSICAO]]*2.5,Tabela3[[#This Row],[ESTOQUE_INICIAL]]),IF(AND(Tabela3[[#This Row],[ESTOQUE_INICIAL]]&lt;=Tabela3[[#This Row],[PONTO_DE_REPOSICAO]],Tabela3[[#This Row],[ESTOQUE_INICIAL]]&gt;0),L56*2.5,D56*0))</f>
        <v>0</v>
      </c>
      <c r="F56" s="3">
        <f t="shared" si="3"/>
        <v>162.4</v>
      </c>
      <c r="G56" s="7">
        <v>12</v>
      </c>
      <c r="H56" s="7">
        <v>12</v>
      </c>
      <c r="I56" s="6" t="s">
        <v>1136</v>
      </c>
      <c r="J56" s="2">
        <f t="shared" si="1"/>
        <v>1948.8000000000002</v>
      </c>
      <c r="K56" s="1">
        <f>_xlfn.XLOOKUP(A56,MEDIDAS!A:A,MEDIDAS!C:C,,0)*5</f>
        <v>10</v>
      </c>
      <c r="L56" s="1">
        <f>SUM(K56,_xlfn.XLOOKUP(A56,MEDIDAS!A:A,MEDIDAS!C:C,,0)*5)</f>
        <v>20</v>
      </c>
      <c r="M56" s="1" t="str">
        <f>IF(F56&gt;=SUM(L56,_xlfn.XLOOKUP(A56,'ESTOQUE SETEMBRO'!A:A,'ESTOQUE SETEMBRO'!F:F,,0))/2*1.2,"OVER",IF(F56&lt;=SUM(L56,_xlfn.XLOOKUP(A56,'ESTOQUE SETEMBRO'!A:A,'ESTOQUE SETEMBRO'!F:F,,0))/2*1.1,"IDEAL","OUT"))</f>
        <v>OVER</v>
      </c>
      <c r="N56" t="str">
        <f>IF('ESTOQUE OUTUBRO'!$D56&gt;=0,"outubro","setembro")</f>
        <v>outubro</v>
      </c>
      <c r="O56" s="15">
        <v>45566</v>
      </c>
    </row>
    <row r="57" spans="1:15">
      <c r="A57" s="4" t="s">
        <v>66</v>
      </c>
      <c r="B57" s="6" t="s">
        <v>1135</v>
      </c>
      <c r="C57" s="1">
        <f t="shared" si="2"/>
        <v>43.26</v>
      </c>
      <c r="D57" s="3">
        <f>_xlfn.XLOOKUP(Tabela3[[#This Row],[SKU]],'ESTOQUE SETEMBRO'!A:A,'ESTOQUE SETEMBRO'!F:F,,0)-_xlfn.XLOOKUP(Tabela3[[#This Row],[SKU]],'VENDA MES'!A:A,'VENDA MES'!B:B,0,0)</f>
        <v>150</v>
      </c>
      <c r="E57" s="3">
        <f>IF(D57&lt;=0,SUM(Tabela3[[#This Row],[PONTO_DE_REPOSICAO]]*2.5,Tabela3[[#This Row],[ESTOQUE_INICIAL]]),IF(AND(Tabela3[[#This Row],[ESTOQUE_INICIAL]]&lt;=Tabela3[[#This Row],[PONTO_DE_REPOSICAO]],Tabela3[[#This Row],[ESTOQUE_INICIAL]]&gt;0),L57*2.5,D57*0))</f>
        <v>0</v>
      </c>
      <c r="F57" s="3">
        <f t="shared" si="3"/>
        <v>150</v>
      </c>
      <c r="G57" s="7">
        <v>12</v>
      </c>
      <c r="H57" s="7">
        <v>12</v>
      </c>
      <c r="I57" s="6" t="s">
        <v>1136</v>
      </c>
      <c r="J57" s="2">
        <f t="shared" si="1"/>
        <v>1800</v>
      </c>
      <c r="K57" s="1">
        <f>_xlfn.XLOOKUP(A57,MEDIDAS!A:A,MEDIDAS!C:C,,0)*5</f>
        <v>2.25</v>
      </c>
      <c r="L57" s="1">
        <f>SUM(K57,_xlfn.XLOOKUP(A57,MEDIDAS!A:A,MEDIDAS!C:C,,0)*5)</f>
        <v>4.5</v>
      </c>
      <c r="M57" s="1" t="str">
        <f>IF(F57&gt;=SUM(L57,_xlfn.XLOOKUP(A57,'ESTOQUE SETEMBRO'!A:A,'ESTOQUE SETEMBRO'!F:F,,0))/2*1.2,"OVER",IF(F57&lt;=SUM(L57,_xlfn.XLOOKUP(A57,'ESTOQUE SETEMBRO'!A:A,'ESTOQUE SETEMBRO'!F:F,,0))/2*1.1,"IDEAL","OUT"))</f>
        <v>OVER</v>
      </c>
      <c r="N57" t="str">
        <f>IF('ESTOQUE OUTUBRO'!$D57&gt;=0,"outubro","setembro")</f>
        <v>outubro</v>
      </c>
      <c r="O57" s="15">
        <v>45566</v>
      </c>
    </row>
    <row r="58" spans="1:15">
      <c r="A58" s="4" t="s">
        <v>60</v>
      </c>
      <c r="B58" s="6" t="s">
        <v>1135</v>
      </c>
      <c r="C58" s="1">
        <f t="shared" si="2"/>
        <v>43.26</v>
      </c>
      <c r="D58" s="3">
        <f>_xlfn.XLOOKUP(Tabela3[[#This Row],[SKU]],'ESTOQUE SETEMBRO'!A:A,'ESTOQUE SETEMBRO'!F:F,,0)-_xlfn.XLOOKUP(Tabela3[[#This Row],[SKU]],'VENDA MES'!A:A,'VENDA MES'!B:B,0,0)</f>
        <v>117.6</v>
      </c>
      <c r="E58" s="3">
        <f>IF(D58&lt;=0,SUM(Tabela3[[#This Row],[PONTO_DE_REPOSICAO]]*2.5,Tabela3[[#This Row],[ESTOQUE_INICIAL]]),IF(AND(Tabela3[[#This Row],[ESTOQUE_INICIAL]]&lt;=Tabela3[[#This Row],[PONTO_DE_REPOSICAO]],Tabela3[[#This Row],[ESTOQUE_INICIAL]]&gt;0),L58*2.5,D58*0))</f>
        <v>0</v>
      </c>
      <c r="F58" s="3">
        <f t="shared" si="3"/>
        <v>117.6</v>
      </c>
      <c r="G58" s="7">
        <v>12</v>
      </c>
      <c r="H58" s="7">
        <v>12</v>
      </c>
      <c r="I58" s="6" t="s">
        <v>1136</v>
      </c>
      <c r="J58" s="2">
        <f t="shared" si="1"/>
        <v>1411.1999999999998</v>
      </c>
      <c r="K58" s="1">
        <f>_xlfn.XLOOKUP(A58,MEDIDAS!A:A,MEDIDAS!C:C,,0)*5</f>
        <v>7.416666666666667</v>
      </c>
      <c r="L58" s="1">
        <f>SUM(K58,_xlfn.XLOOKUP(A58,MEDIDAS!A:A,MEDIDAS!C:C,,0)*5)</f>
        <v>14.833333333333334</v>
      </c>
      <c r="M58" s="1" t="str">
        <f>IF(F58&gt;=SUM(L58,_xlfn.XLOOKUP(A58,'ESTOQUE SETEMBRO'!A:A,'ESTOQUE SETEMBRO'!F:F,,0))/2*1.2,"OVER",IF(F58&lt;=SUM(L58,_xlfn.XLOOKUP(A58,'ESTOQUE SETEMBRO'!A:A,'ESTOQUE SETEMBRO'!F:F,,0))/2*1.1,"IDEAL","OUT"))</f>
        <v>OVER</v>
      </c>
      <c r="N58" t="str">
        <f>IF('ESTOQUE OUTUBRO'!$D58&gt;=0,"outubro","setembro")</f>
        <v>outubro</v>
      </c>
      <c r="O58" s="15">
        <v>45566</v>
      </c>
    </row>
    <row r="59" spans="1:15">
      <c r="A59" s="4" t="s">
        <v>61</v>
      </c>
      <c r="B59" s="6" t="s">
        <v>1135</v>
      </c>
      <c r="C59" s="1">
        <f t="shared" si="2"/>
        <v>43.26</v>
      </c>
      <c r="D59" s="3">
        <f>_xlfn.XLOOKUP(Tabela3[[#This Row],[SKU]],'ESTOQUE SETEMBRO'!A:A,'ESTOQUE SETEMBRO'!F:F,,0)-_xlfn.XLOOKUP(Tabela3[[#This Row],[SKU]],'VENDA MES'!A:A,'VENDA MES'!B:B,0,0)</f>
        <v>100.8</v>
      </c>
      <c r="E59" s="3">
        <f>IF(D59&lt;=0,SUM(Tabela3[[#This Row],[PONTO_DE_REPOSICAO]]*2.5,Tabela3[[#This Row],[ESTOQUE_INICIAL]]),IF(AND(Tabela3[[#This Row],[ESTOQUE_INICIAL]]&lt;=Tabela3[[#This Row],[PONTO_DE_REPOSICAO]],Tabela3[[#This Row],[ESTOQUE_INICIAL]]&gt;0),L59*2.5,D59*0))</f>
        <v>0</v>
      </c>
      <c r="F59" s="3">
        <f t="shared" si="3"/>
        <v>100.8</v>
      </c>
      <c r="G59" s="7">
        <v>12</v>
      </c>
      <c r="H59" s="7">
        <v>12</v>
      </c>
      <c r="I59" s="6" t="s">
        <v>1136</v>
      </c>
      <c r="J59" s="2">
        <f t="shared" si="1"/>
        <v>1209.5999999999999</v>
      </c>
      <c r="K59" s="1">
        <f>_xlfn.XLOOKUP(A59,MEDIDAS!A:A,MEDIDAS!C:C,,0)*5</f>
        <v>4.75</v>
      </c>
      <c r="L59" s="1">
        <f>SUM(K59,_xlfn.XLOOKUP(A59,MEDIDAS!A:A,MEDIDAS!C:C,,0)*5)</f>
        <v>9.5</v>
      </c>
      <c r="M59" s="1" t="str">
        <f>IF(F59&gt;=SUM(L59,_xlfn.XLOOKUP(A59,'ESTOQUE SETEMBRO'!A:A,'ESTOQUE SETEMBRO'!F:F,,0))/2*1.2,"OVER",IF(F59&lt;=SUM(L59,_xlfn.XLOOKUP(A59,'ESTOQUE SETEMBRO'!A:A,'ESTOQUE SETEMBRO'!F:F,,0))/2*1.1,"IDEAL","OUT"))</f>
        <v>OVER</v>
      </c>
      <c r="N59" t="str">
        <f>IF('ESTOQUE OUTUBRO'!$D59&gt;=0,"outubro","setembro")</f>
        <v>outubro</v>
      </c>
      <c r="O59" s="15">
        <v>45566</v>
      </c>
    </row>
    <row r="60" spans="1:15">
      <c r="A60" s="4" t="s">
        <v>62</v>
      </c>
      <c r="B60" s="6" t="s">
        <v>1135</v>
      </c>
      <c r="C60" s="1">
        <f t="shared" si="2"/>
        <v>43.26</v>
      </c>
      <c r="D60" s="3">
        <f>_xlfn.XLOOKUP(Tabela3[[#This Row],[SKU]],'ESTOQUE SETEMBRO'!A:A,'ESTOQUE SETEMBRO'!F:F,,0)-_xlfn.XLOOKUP(Tabela3[[#This Row],[SKU]],'VENDA MES'!A:A,'VENDA MES'!B:B,0,0)</f>
        <v>196</v>
      </c>
      <c r="E60" s="3">
        <f>IF(D60&lt;=0,SUM(Tabela3[[#This Row],[PONTO_DE_REPOSICAO]]*2.5,Tabela3[[#This Row],[ESTOQUE_INICIAL]]),IF(AND(Tabela3[[#This Row],[ESTOQUE_INICIAL]]&lt;=Tabela3[[#This Row],[PONTO_DE_REPOSICAO]],Tabela3[[#This Row],[ESTOQUE_INICIAL]]&gt;0),L60*2.5,D60*0))</f>
        <v>0</v>
      </c>
      <c r="F60" s="3">
        <f t="shared" si="3"/>
        <v>196</v>
      </c>
      <c r="G60" s="7">
        <v>12</v>
      </c>
      <c r="H60" s="7">
        <v>12</v>
      </c>
      <c r="I60" s="6" t="s">
        <v>1136</v>
      </c>
      <c r="J60" s="2">
        <f t="shared" si="1"/>
        <v>2352</v>
      </c>
      <c r="K60" s="1">
        <f>_xlfn.XLOOKUP(A60,MEDIDAS!A:A,MEDIDAS!C:C,,0)*5</f>
        <v>4.3333333333333339</v>
      </c>
      <c r="L60" s="1">
        <f>SUM(K60,_xlfn.XLOOKUP(A60,MEDIDAS!A:A,MEDIDAS!C:C,,0)*5)</f>
        <v>8.6666666666666679</v>
      </c>
      <c r="M60" s="1" t="str">
        <f>IF(F60&gt;=SUM(L60,_xlfn.XLOOKUP(A60,'ESTOQUE SETEMBRO'!A:A,'ESTOQUE SETEMBRO'!F:F,,0))/2*1.2,"OVER",IF(F60&lt;=SUM(L60,_xlfn.XLOOKUP(A60,'ESTOQUE SETEMBRO'!A:A,'ESTOQUE SETEMBRO'!F:F,,0))/2*1.1,"IDEAL","OUT"))</f>
        <v>OVER</v>
      </c>
      <c r="N60" t="str">
        <f>IF('ESTOQUE OUTUBRO'!$D60&gt;=0,"outubro","setembro")</f>
        <v>outubro</v>
      </c>
      <c r="O60" s="15">
        <v>45566</v>
      </c>
    </row>
    <row r="61" spans="1:15">
      <c r="A61" s="5" t="s">
        <v>63</v>
      </c>
      <c r="B61" s="6" t="s">
        <v>1135</v>
      </c>
      <c r="C61" s="1">
        <f t="shared" si="2"/>
        <v>43.26</v>
      </c>
      <c r="D61" s="3">
        <f>_xlfn.XLOOKUP(Tabela3[[#This Row],[SKU]],'ESTOQUE SETEMBRO'!A:A,'ESTOQUE SETEMBRO'!F:F,,0)-_xlfn.XLOOKUP(Tabela3[[#This Row],[SKU]],'VENDA MES'!A:A,'VENDA MES'!B:B,0,0)</f>
        <v>123.20000000000002</v>
      </c>
      <c r="E61" s="3">
        <f>IF(D61&lt;=0,SUM(Tabela3[[#This Row],[PONTO_DE_REPOSICAO]]*2.5,Tabela3[[#This Row],[ESTOQUE_INICIAL]]),IF(AND(Tabela3[[#This Row],[ESTOQUE_INICIAL]]&lt;=Tabela3[[#This Row],[PONTO_DE_REPOSICAO]],Tabela3[[#This Row],[ESTOQUE_INICIAL]]&gt;0),L61*2.5,D61*0))</f>
        <v>0</v>
      </c>
      <c r="F61" s="3">
        <f t="shared" si="3"/>
        <v>123.20000000000002</v>
      </c>
      <c r="G61" s="7">
        <v>12</v>
      </c>
      <c r="H61" s="7">
        <v>12</v>
      </c>
      <c r="I61" s="6" t="s">
        <v>1136</v>
      </c>
      <c r="J61" s="2">
        <f t="shared" si="1"/>
        <v>1478.4</v>
      </c>
      <c r="K61" s="1">
        <f>_xlfn.XLOOKUP(A61,MEDIDAS!A:A,MEDIDAS!C:C,,0)*5</f>
        <v>3.9166666666666665</v>
      </c>
      <c r="L61" s="1">
        <f>SUM(K61,_xlfn.XLOOKUP(A61,MEDIDAS!A:A,MEDIDAS!C:C,,0)*5)</f>
        <v>7.833333333333333</v>
      </c>
      <c r="M61" s="1" t="str">
        <f>IF(F61&gt;=SUM(L61,_xlfn.XLOOKUP(A61,'ESTOQUE SETEMBRO'!A:A,'ESTOQUE SETEMBRO'!F:F,,0))/2*1.2,"OVER",IF(F61&lt;=SUM(L61,_xlfn.XLOOKUP(A61,'ESTOQUE SETEMBRO'!A:A,'ESTOQUE SETEMBRO'!F:F,,0))/2*1.1,"IDEAL","OUT"))</f>
        <v>OVER</v>
      </c>
      <c r="N61" t="str">
        <f>IF('ESTOQUE OUTUBRO'!$D61&gt;=0,"outubro","setembro")</f>
        <v>outubro</v>
      </c>
      <c r="O61" s="15">
        <v>45566</v>
      </c>
    </row>
    <row r="62" spans="1:15">
      <c r="A62" s="4" t="s">
        <v>64</v>
      </c>
      <c r="B62" s="6" t="s">
        <v>1137</v>
      </c>
      <c r="C62" s="1">
        <f t="shared" si="2"/>
        <v>43.26</v>
      </c>
      <c r="D62" s="3">
        <f>_xlfn.XLOOKUP(Tabela3[[#This Row],[SKU]],'ESTOQUE SETEMBRO'!A:A,'ESTOQUE SETEMBRO'!F:F,,0)-_xlfn.XLOOKUP(Tabela3[[#This Row],[SKU]],'VENDA MES'!A:A,'VENDA MES'!B:B,0,0)</f>
        <v>123.20000000000002</v>
      </c>
      <c r="E62" s="3">
        <f>IF(D62&lt;=0,SUM(Tabela3[[#This Row],[PONTO_DE_REPOSICAO]]*2.5,Tabela3[[#This Row],[ESTOQUE_INICIAL]]),IF(AND(Tabela3[[#This Row],[ESTOQUE_INICIAL]]&lt;=Tabela3[[#This Row],[PONTO_DE_REPOSICAO]],Tabela3[[#This Row],[ESTOQUE_INICIAL]]&gt;0),L62*2.5,D62*0))</f>
        <v>0</v>
      </c>
      <c r="F62" s="3">
        <f t="shared" si="3"/>
        <v>123.20000000000002</v>
      </c>
      <c r="G62" s="7">
        <v>40</v>
      </c>
      <c r="H62" s="7">
        <v>40</v>
      </c>
      <c r="I62" s="6" t="s">
        <v>1138</v>
      </c>
      <c r="J62" s="2">
        <f t="shared" si="1"/>
        <v>4928.0000000000009</v>
      </c>
      <c r="K62" s="1">
        <f>_xlfn.XLOOKUP(A62,MEDIDAS!A:A,MEDIDAS!C:C,,0)*5</f>
        <v>4.833333333333333</v>
      </c>
      <c r="L62" s="1">
        <f>SUM(K62,_xlfn.XLOOKUP(A62,MEDIDAS!A:A,MEDIDAS!C:C,,0)*5)</f>
        <v>9.6666666666666661</v>
      </c>
      <c r="M62" s="1" t="str">
        <f>IF(F62&gt;=SUM(L62,_xlfn.XLOOKUP(A62,'ESTOQUE SETEMBRO'!A:A,'ESTOQUE SETEMBRO'!F:F,,0))/2*1.2,"OVER",IF(F62&lt;=SUM(L62,_xlfn.XLOOKUP(A62,'ESTOQUE SETEMBRO'!A:A,'ESTOQUE SETEMBRO'!F:F,,0))/2*1.1,"IDEAL","OUT"))</f>
        <v>OVER</v>
      </c>
      <c r="N62" t="str">
        <f>IF('ESTOQUE OUTUBRO'!$D62&gt;=0,"outubro","setembro")</f>
        <v>outubro</v>
      </c>
      <c r="O62" s="15">
        <v>45566</v>
      </c>
    </row>
    <row r="63" spans="1:15">
      <c r="A63" s="4" t="s">
        <v>65</v>
      </c>
      <c r="B63" s="6" t="s">
        <v>1137</v>
      </c>
      <c r="C63" s="1">
        <f t="shared" si="2"/>
        <v>43.26</v>
      </c>
      <c r="D63" s="3">
        <f>_xlfn.XLOOKUP(Tabela3[[#This Row],[SKU]],'ESTOQUE SETEMBRO'!A:A,'ESTOQUE SETEMBRO'!F:F,,0)-_xlfn.XLOOKUP(Tabela3[[#This Row],[SKU]],'VENDA MES'!A:A,'VENDA MES'!B:B,0,0)</f>
        <v>212.80000000000004</v>
      </c>
      <c r="E63" s="3">
        <f>IF(D63&lt;=0,SUM(Tabela3[[#This Row],[PONTO_DE_REPOSICAO]]*2.5,Tabela3[[#This Row],[ESTOQUE_INICIAL]]),IF(AND(Tabela3[[#This Row],[ESTOQUE_INICIAL]]&lt;=Tabela3[[#This Row],[PONTO_DE_REPOSICAO]],Tabela3[[#This Row],[ESTOQUE_INICIAL]]&gt;0),L63*2.5,D63*0))</f>
        <v>0</v>
      </c>
      <c r="F63" s="3">
        <f t="shared" si="3"/>
        <v>212.80000000000004</v>
      </c>
      <c r="G63" s="7">
        <v>40</v>
      </c>
      <c r="H63" s="7">
        <v>40</v>
      </c>
      <c r="I63" s="6" t="s">
        <v>1138</v>
      </c>
      <c r="J63" s="2">
        <f t="shared" si="1"/>
        <v>8512.0000000000018</v>
      </c>
      <c r="K63" s="1">
        <f>_xlfn.XLOOKUP(A63,MEDIDAS!A:A,MEDIDAS!C:C,,0)*5</f>
        <v>5.916666666666667</v>
      </c>
      <c r="L63" s="1">
        <f>SUM(K63,_xlfn.XLOOKUP(A63,MEDIDAS!A:A,MEDIDAS!C:C,,0)*5)</f>
        <v>11.833333333333334</v>
      </c>
      <c r="M63" s="1" t="str">
        <f>IF(F63&gt;=SUM(L63,_xlfn.XLOOKUP(A63,'ESTOQUE SETEMBRO'!A:A,'ESTOQUE SETEMBRO'!F:F,,0))/2*1.2,"OVER",IF(F63&lt;=SUM(L63,_xlfn.XLOOKUP(A63,'ESTOQUE SETEMBRO'!A:A,'ESTOQUE SETEMBRO'!F:F,,0))/2*1.1,"IDEAL","OUT"))</f>
        <v>OVER</v>
      </c>
      <c r="N63" t="str">
        <f>IF('ESTOQUE OUTUBRO'!$D63&gt;=0,"outubro","setembro")</f>
        <v>outubro</v>
      </c>
      <c r="O63" s="15">
        <v>45566</v>
      </c>
    </row>
    <row r="64" spans="1:15">
      <c r="A64" s="4" t="s">
        <v>67</v>
      </c>
      <c r="B64" s="6" t="s">
        <v>1137</v>
      </c>
      <c r="C64" s="1">
        <f t="shared" si="2"/>
        <v>43.26</v>
      </c>
      <c r="D64" s="3">
        <f>_xlfn.XLOOKUP(Tabela3[[#This Row],[SKU]],'ESTOQUE SETEMBRO'!A:A,'ESTOQUE SETEMBRO'!F:F,,0)-_xlfn.XLOOKUP(Tabela3[[#This Row],[SKU]],'VENDA MES'!A:A,'VENDA MES'!B:B,0,0)</f>
        <v>50.4</v>
      </c>
      <c r="E64" s="3">
        <f>IF(D64&lt;=0,SUM(Tabela3[[#This Row],[PONTO_DE_REPOSICAO]]*2.5,Tabela3[[#This Row],[ESTOQUE_INICIAL]]),IF(AND(Tabela3[[#This Row],[ESTOQUE_INICIAL]]&lt;=Tabela3[[#This Row],[PONTO_DE_REPOSICAO]],Tabela3[[#This Row],[ESTOQUE_INICIAL]]&gt;0),L64*2.5,D64*0))</f>
        <v>0</v>
      </c>
      <c r="F64" s="3">
        <f t="shared" si="3"/>
        <v>50.4</v>
      </c>
      <c r="G64" s="7">
        <v>40</v>
      </c>
      <c r="H64" s="7">
        <v>40</v>
      </c>
      <c r="I64" s="6" t="s">
        <v>1138</v>
      </c>
      <c r="J64" s="2">
        <f t="shared" si="1"/>
        <v>2016</v>
      </c>
      <c r="K64" s="1">
        <f>_xlfn.XLOOKUP(A64,MEDIDAS!A:A,MEDIDAS!C:C,,0)*5</f>
        <v>4.4166666666666661</v>
      </c>
      <c r="L64" s="1">
        <f>SUM(K64,_xlfn.XLOOKUP(A64,MEDIDAS!A:A,MEDIDAS!C:C,,0)*5)</f>
        <v>8.8333333333333321</v>
      </c>
      <c r="M64" s="1" t="str">
        <f>IF(F64&gt;=SUM(L64,_xlfn.XLOOKUP(A64,'ESTOQUE SETEMBRO'!A:A,'ESTOQUE SETEMBRO'!F:F,,0))/2*1.2,"OVER",IF(F64&lt;=SUM(L64,_xlfn.XLOOKUP(A64,'ESTOQUE SETEMBRO'!A:A,'ESTOQUE SETEMBRO'!F:F,,0))/2*1.1,"IDEAL","OUT"))</f>
        <v>OVER</v>
      </c>
      <c r="N64" t="str">
        <f>IF('ESTOQUE OUTUBRO'!$D64&gt;=0,"outubro","setembro")</f>
        <v>outubro</v>
      </c>
      <c r="O64" s="15">
        <v>45566</v>
      </c>
    </row>
    <row r="65" spans="1:15">
      <c r="A65" s="4" t="s">
        <v>68</v>
      </c>
      <c r="B65" s="6" t="s">
        <v>1137</v>
      </c>
      <c r="C65" s="1">
        <f t="shared" si="2"/>
        <v>43.26</v>
      </c>
      <c r="D65" s="3">
        <f>_xlfn.XLOOKUP(Tabela3[[#This Row],[SKU]],'ESTOQUE SETEMBRO'!A:A,'ESTOQUE SETEMBRO'!F:F,,0)-_xlfn.XLOOKUP(Tabela3[[#This Row],[SKU]],'VENDA MES'!A:A,'VENDA MES'!B:B,0,0)</f>
        <v>145.6</v>
      </c>
      <c r="E65" s="3">
        <f>IF(D65&lt;=0,SUM(Tabela3[[#This Row],[PONTO_DE_REPOSICAO]]*2.5,Tabela3[[#This Row],[ESTOQUE_INICIAL]]),IF(AND(Tabela3[[#This Row],[ESTOQUE_INICIAL]]&lt;=Tabela3[[#This Row],[PONTO_DE_REPOSICAO]],Tabela3[[#This Row],[ESTOQUE_INICIAL]]&gt;0),L65*2.5,D65*0))</f>
        <v>0</v>
      </c>
      <c r="F65" s="3">
        <f t="shared" si="3"/>
        <v>145.6</v>
      </c>
      <c r="G65" s="7">
        <v>40</v>
      </c>
      <c r="H65" s="7">
        <v>40</v>
      </c>
      <c r="I65" s="6" t="s">
        <v>1138</v>
      </c>
      <c r="J65" s="2">
        <f t="shared" si="1"/>
        <v>5824</v>
      </c>
      <c r="K65" s="1">
        <f>_xlfn.XLOOKUP(A65,MEDIDAS!A:A,MEDIDAS!C:C,,0)*5</f>
        <v>4.833333333333333</v>
      </c>
      <c r="L65" s="1">
        <f>SUM(K65,_xlfn.XLOOKUP(A65,MEDIDAS!A:A,MEDIDAS!C:C,,0)*5)</f>
        <v>9.6666666666666661</v>
      </c>
      <c r="M65" s="1" t="str">
        <f>IF(F65&gt;=SUM(L65,_xlfn.XLOOKUP(A65,'ESTOQUE SETEMBRO'!A:A,'ESTOQUE SETEMBRO'!F:F,,0))/2*1.2,"OVER",IF(F65&lt;=SUM(L65,_xlfn.XLOOKUP(A65,'ESTOQUE SETEMBRO'!A:A,'ESTOQUE SETEMBRO'!F:F,,0))/2*1.1,"IDEAL","OUT"))</f>
        <v>OVER</v>
      </c>
      <c r="N65" t="str">
        <f>IF('ESTOQUE OUTUBRO'!$D65&gt;=0,"outubro","setembro")</f>
        <v>outubro</v>
      </c>
      <c r="O65" s="15">
        <v>45566</v>
      </c>
    </row>
    <row r="66" spans="1:15">
      <c r="A66" s="4" t="s">
        <v>69</v>
      </c>
      <c r="B66" s="6" t="s">
        <v>1137</v>
      </c>
      <c r="C66" s="1">
        <f t="shared" si="2"/>
        <v>43.26</v>
      </c>
      <c r="D66" s="3">
        <f>_xlfn.XLOOKUP(Tabela3[[#This Row],[SKU]],'ESTOQUE SETEMBRO'!A:A,'ESTOQUE SETEMBRO'!F:F,,0)-_xlfn.XLOOKUP(Tabela3[[#This Row],[SKU]],'VENDA MES'!A:A,'VENDA MES'!B:B,0,0)</f>
        <v>140.00000000000003</v>
      </c>
      <c r="E66" s="3">
        <f>IF(D66&lt;=0,SUM(Tabela3[[#This Row],[PONTO_DE_REPOSICAO]]*2.5,Tabela3[[#This Row],[ESTOQUE_INICIAL]]),IF(AND(Tabela3[[#This Row],[ESTOQUE_INICIAL]]&lt;=Tabela3[[#This Row],[PONTO_DE_REPOSICAO]],Tabela3[[#This Row],[ESTOQUE_INICIAL]]&gt;0),L66*2.5,D66*0))</f>
        <v>0</v>
      </c>
      <c r="F66" s="3">
        <f t="shared" ref="F66:F97" si="4">SUM(E66,D66)</f>
        <v>140.00000000000003</v>
      </c>
      <c r="G66" s="7">
        <v>40</v>
      </c>
      <c r="H66" s="7">
        <v>40</v>
      </c>
      <c r="I66" s="6" t="s">
        <v>1138</v>
      </c>
      <c r="J66" s="2">
        <f t="shared" ref="J66:J129" si="5">H66*D66</f>
        <v>5600.0000000000009</v>
      </c>
      <c r="K66" s="1">
        <f>_xlfn.XLOOKUP(A66,MEDIDAS!A:A,MEDIDAS!C:C,,0)*5</f>
        <v>4.3333333333333339</v>
      </c>
      <c r="L66" s="1">
        <f>SUM(K66,_xlfn.XLOOKUP(A66,MEDIDAS!A:A,MEDIDAS!C:C,,0)*5)</f>
        <v>8.6666666666666679</v>
      </c>
      <c r="M66" s="1" t="str">
        <f>IF(F66&gt;=SUM(L66,_xlfn.XLOOKUP(A66,'ESTOQUE SETEMBRO'!A:A,'ESTOQUE SETEMBRO'!F:F,,0))/2*1.2,"OVER",IF(F66&lt;=SUM(L66,_xlfn.XLOOKUP(A66,'ESTOQUE SETEMBRO'!A:A,'ESTOQUE SETEMBRO'!F:F,,0))/2*1.1,"IDEAL","OUT"))</f>
        <v>OVER</v>
      </c>
      <c r="N66" t="str">
        <f>IF('ESTOQUE OUTUBRO'!$D66&gt;=0,"outubro","setembro")</f>
        <v>outubro</v>
      </c>
      <c r="O66" s="15">
        <v>45566</v>
      </c>
    </row>
    <row r="67" spans="1:15">
      <c r="A67" s="4" t="s">
        <v>77</v>
      </c>
      <c r="B67" s="6" t="s">
        <v>1137</v>
      </c>
      <c r="C67" s="1">
        <f t="shared" ref="C67:C130" si="6">3.09*2*7</f>
        <v>43.26</v>
      </c>
      <c r="D67" s="3">
        <f>_xlfn.XLOOKUP(Tabela3[[#This Row],[SKU]],'ESTOQUE SETEMBRO'!A:A,'ESTOQUE SETEMBRO'!F:F,,0)-_xlfn.XLOOKUP(Tabela3[[#This Row],[SKU]],'VENDA MES'!A:A,'VENDA MES'!B:B,0,0)</f>
        <v>150</v>
      </c>
      <c r="E67" s="3">
        <f>IF(D67&lt;=0,SUM(Tabela3[[#This Row],[PONTO_DE_REPOSICAO]]*2.5,Tabela3[[#This Row],[ESTOQUE_INICIAL]]),IF(AND(Tabela3[[#This Row],[ESTOQUE_INICIAL]]&lt;=Tabela3[[#This Row],[PONTO_DE_REPOSICAO]],Tabela3[[#This Row],[ESTOQUE_INICIAL]]&gt;0),L67*2.5,D67*0))</f>
        <v>0</v>
      </c>
      <c r="F67" s="3">
        <f t="shared" si="4"/>
        <v>150</v>
      </c>
      <c r="G67" s="7">
        <v>40</v>
      </c>
      <c r="H67" s="7">
        <v>40</v>
      </c>
      <c r="I67" s="6" t="s">
        <v>1138</v>
      </c>
      <c r="J67" s="2">
        <f t="shared" si="5"/>
        <v>6000</v>
      </c>
      <c r="K67" s="1">
        <f>_xlfn.XLOOKUP(A67,MEDIDAS!A:A,MEDIDAS!C:C,,0)*5</f>
        <v>1.0833333333333335</v>
      </c>
      <c r="L67" s="1">
        <f>SUM(K67,_xlfn.XLOOKUP(A67,MEDIDAS!A:A,MEDIDAS!C:C,,0)*5)</f>
        <v>2.166666666666667</v>
      </c>
      <c r="M67" s="1" t="str">
        <f>IF(F67&gt;=SUM(L67,_xlfn.XLOOKUP(A67,'ESTOQUE SETEMBRO'!A:A,'ESTOQUE SETEMBRO'!F:F,,0))/2*1.2,"OVER",IF(F67&lt;=SUM(L67,_xlfn.XLOOKUP(A67,'ESTOQUE SETEMBRO'!A:A,'ESTOQUE SETEMBRO'!F:F,,0))/2*1.1,"IDEAL","OUT"))</f>
        <v>OVER</v>
      </c>
      <c r="N67" t="str">
        <f>IF('ESTOQUE OUTUBRO'!$D67&gt;=0,"outubro","setembro")</f>
        <v>outubro</v>
      </c>
      <c r="O67" s="15">
        <v>45566</v>
      </c>
    </row>
    <row r="68" spans="1:15">
      <c r="A68" s="4" t="s">
        <v>70</v>
      </c>
      <c r="B68" s="6" t="s">
        <v>1137</v>
      </c>
      <c r="C68" s="1">
        <f t="shared" si="6"/>
        <v>43.26</v>
      </c>
      <c r="D68" s="3">
        <f>_xlfn.XLOOKUP(Tabela3[[#This Row],[SKU]],'ESTOQUE SETEMBRO'!A:A,'ESTOQUE SETEMBRO'!F:F,,0)-_xlfn.XLOOKUP(Tabela3[[#This Row],[SKU]],'VENDA MES'!A:A,'VENDA MES'!B:B,0,0)</f>
        <v>128.80000000000001</v>
      </c>
      <c r="E68" s="3">
        <f>IF(D68&lt;=0,SUM(Tabela3[[#This Row],[PONTO_DE_REPOSICAO]]*2.5,Tabela3[[#This Row],[ESTOQUE_INICIAL]]),IF(AND(Tabela3[[#This Row],[ESTOQUE_INICIAL]]&lt;=Tabela3[[#This Row],[PONTO_DE_REPOSICAO]],Tabela3[[#This Row],[ESTOQUE_INICIAL]]&gt;0),L68*2.5,D68*0))</f>
        <v>0</v>
      </c>
      <c r="F68" s="3">
        <f t="shared" si="4"/>
        <v>128.80000000000001</v>
      </c>
      <c r="G68" s="7">
        <v>40</v>
      </c>
      <c r="H68" s="7">
        <v>40</v>
      </c>
      <c r="I68" s="6" t="s">
        <v>1138</v>
      </c>
      <c r="J68" s="2">
        <f t="shared" si="5"/>
        <v>5152</v>
      </c>
      <c r="K68" s="1">
        <f>_xlfn.XLOOKUP(A68,MEDIDAS!A:A,MEDIDAS!C:C,,0)*5</f>
        <v>5.166666666666667</v>
      </c>
      <c r="L68" s="1">
        <f>SUM(K68,_xlfn.XLOOKUP(A68,MEDIDAS!A:A,MEDIDAS!C:C,,0)*5)</f>
        <v>10.333333333333334</v>
      </c>
      <c r="M68" s="1" t="str">
        <f>IF(F68&gt;=SUM(L68,_xlfn.XLOOKUP(A68,'ESTOQUE SETEMBRO'!A:A,'ESTOQUE SETEMBRO'!F:F,,0))/2*1.2,"OVER",IF(F68&lt;=SUM(L68,_xlfn.XLOOKUP(A68,'ESTOQUE SETEMBRO'!A:A,'ESTOQUE SETEMBRO'!F:F,,0))/2*1.1,"IDEAL","OUT"))</f>
        <v>OVER</v>
      </c>
      <c r="N68" t="str">
        <f>IF('ESTOQUE OUTUBRO'!$D68&gt;=0,"outubro","setembro")</f>
        <v>outubro</v>
      </c>
      <c r="O68" s="15">
        <v>45566</v>
      </c>
    </row>
    <row r="69" spans="1:15">
      <c r="A69" s="4" t="s">
        <v>71</v>
      </c>
      <c r="B69" s="6" t="s">
        <v>1137</v>
      </c>
      <c r="C69" s="1">
        <f t="shared" si="6"/>
        <v>43.26</v>
      </c>
      <c r="D69" s="3">
        <f>_xlfn.XLOOKUP(Tabela3[[#This Row],[SKU]],'ESTOQUE SETEMBRO'!A:A,'ESTOQUE SETEMBRO'!F:F,,0)-_xlfn.XLOOKUP(Tabela3[[#This Row],[SKU]],'VENDA MES'!A:A,'VENDA MES'!B:B,0,0)</f>
        <v>224</v>
      </c>
      <c r="E69" s="3">
        <f>IF(D69&lt;=0,SUM(Tabela3[[#This Row],[PONTO_DE_REPOSICAO]]*2.5,Tabela3[[#This Row],[ESTOQUE_INICIAL]]),IF(AND(Tabela3[[#This Row],[ESTOQUE_INICIAL]]&lt;=Tabela3[[#This Row],[PONTO_DE_REPOSICAO]],Tabela3[[#This Row],[ESTOQUE_INICIAL]]&gt;0),L69*2.5,D69*0))</f>
        <v>0</v>
      </c>
      <c r="F69" s="3">
        <f t="shared" si="4"/>
        <v>224</v>
      </c>
      <c r="G69" s="7">
        <v>40</v>
      </c>
      <c r="H69" s="7">
        <v>40</v>
      </c>
      <c r="I69" s="6" t="s">
        <v>1138</v>
      </c>
      <c r="J69" s="2">
        <f t="shared" si="5"/>
        <v>8960</v>
      </c>
      <c r="K69" s="1">
        <f>_xlfn.XLOOKUP(A69,MEDIDAS!A:A,MEDIDAS!C:C,,0)*5</f>
        <v>5.5833333333333339</v>
      </c>
      <c r="L69" s="1">
        <f>SUM(K69,_xlfn.XLOOKUP(A69,MEDIDAS!A:A,MEDIDAS!C:C,,0)*5)</f>
        <v>11.166666666666668</v>
      </c>
      <c r="M69" s="1" t="str">
        <f>IF(F69&gt;=SUM(L69,_xlfn.XLOOKUP(A69,'ESTOQUE SETEMBRO'!A:A,'ESTOQUE SETEMBRO'!F:F,,0))/2*1.2,"OVER",IF(F69&lt;=SUM(L69,_xlfn.XLOOKUP(A69,'ESTOQUE SETEMBRO'!A:A,'ESTOQUE SETEMBRO'!F:F,,0))/2*1.1,"IDEAL","OUT"))</f>
        <v>OVER</v>
      </c>
      <c r="N69" t="str">
        <f>IF('ESTOQUE OUTUBRO'!$D69&gt;=0,"outubro","setembro")</f>
        <v>outubro</v>
      </c>
      <c r="O69" s="15">
        <v>45566</v>
      </c>
    </row>
    <row r="70" spans="1:15">
      <c r="A70" s="4" t="s">
        <v>72</v>
      </c>
      <c r="B70" s="6" t="s">
        <v>1137</v>
      </c>
      <c r="C70" s="1">
        <f t="shared" si="6"/>
        <v>43.26</v>
      </c>
      <c r="D70" s="3">
        <f>_xlfn.XLOOKUP(Tabela3[[#This Row],[SKU]],'ESTOQUE SETEMBRO'!A:A,'ESTOQUE SETEMBRO'!F:F,,0)-_xlfn.XLOOKUP(Tabela3[[#This Row],[SKU]],'VENDA MES'!A:A,'VENDA MES'!B:B,0,0)</f>
        <v>156.80000000000004</v>
      </c>
      <c r="E70" s="3">
        <f>IF(D70&lt;=0,SUM(Tabela3[[#This Row],[PONTO_DE_REPOSICAO]]*2.5,Tabela3[[#This Row],[ESTOQUE_INICIAL]]),IF(AND(Tabela3[[#This Row],[ESTOQUE_INICIAL]]&lt;=Tabela3[[#This Row],[PONTO_DE_REPOSICAO]],Tabela3[[#This Row],[ESTOQUE_INICIAL]]&gt;0),L70*2.5,D70*0))</f>
        <v>0</v>
      </c>
      <c r="F70" s="3">
        <f t="shared" si="4"/>
        <v>156.80000000000004</v>
      </c>
      <c r="G70" s="7">
        <v>40</v>
      </c>
      <c r="H70" s="7">
        <v>40</v>
      </c>
      <c r="I70" s="6" t="s">
        <v>1138</v>
      </c>
      <c r="J70" s="2">
        <f t="shared" si="5"/>
        <v>6272.0000000000018</v>
      </c>
      <c r="K70" s="1">
        <f>_xlfn.XLOOKUP(A70,MEDIDAS!A:A,MEDIDAS!C:C,,0)*5</f>
        <v>7.333333333333333</v>
      </c>
      <c r="L70" s="1">
        <f>SUM(K70,_xlfn.XLOOKUP(A70,MEDIDAS!A:A,MEDIDAS!C:C,,0)*5)</f>
        <v>14.666666666666666</v>
      </c>
      <c r="M70" s="1" t="str">
        <f>IF(F70&gt;=SUM(L70,_xlfn.XLOOKUP(A70,'ESTOQUE SETEMBRO'!A:A,'ESTOQUE SETEMBRO'!F:F,,0))/2*1.2,"OVER",IF(F70&lt;=SUM(L70,_xlfn.XLOOKUP(A70,'ESTOQUE SETEMBRO'!A:A,'ESTOQUE SETEMBRO'!F:F,,0))/2*1.1,"IDEAL","OUT"))</f>
        <v>OVER</v>
      </c>
      <c r="N70" t="str">
        <f>IF('ESTOQUE OUTUBRO'!$D70&gt;=0,"outubro","setembro")</f>
        <v>outubro</v>
      </c>
      <c r="O70" s="15">
        <v>45566</v>
      </c>
    </row>
    <row r="71" spans="1:15">
      <c r="A71" s="5" t="s">
        <v>73</v>
      </c>
      <c r="B71" s="6" t="s">
        <v>1137</v>
      </c>
      <c r="C71" s="1">
        <f t="shared" si="6"/>
        <v>43.26</v>
      </c>
      <c r="D71" s="3">
        <f>_xlfn.XLOOKUP(Tabela3[[#This Row],[SKU]],'ESTOQUE SETEMBRO'!A:A,'ESTOQUE SETEMBRO'!F:F,,0)-_xlfn.XLOOKUP(Tabela3[[#This Row],[SKU]],'VENDA MES'!A:A,'VENDA MES'!B:B,0,0)</f>
        <v>56</v>
      </c>
      <c r="E71" s="3">
        <f>IF(D71&lt;=0,SUM(Tabela3[[#This Row],[PONTO_DE_REPOSICAO]]*2.5,Tabela3[[#This Row],[ESTOQUE_INICIAL]]),IF(AND(Tabela3[[#This Row],[ESTOQUE_INICIAL]]&lt;=Tabela3[[#This Row],[PONTO_DE_REPOSICAO]],Tabela3[[#This Row],[ESTOQUE_INICIAL]]&gt;0),L71*2.5,D71*0))</f>
        <v>0</v>
      </c>
      <c r="F71" s="3">
        <f t="shared" si="4"/>
        <v>56</v>
      </c>
      <c r="G71" s="7">
        <v>40</v>
      </c>
      <c r="H71" s="7">
        <v>40</v>
      </c>
      <c r="I71" s="6" t="s">
        <v>1138</v>
      </c>
      <c r="J71" s="2">
        <f t="shared" si="5"/>
        <v>2240</v>
      </c>
      <c r="K71" s="1">
        <f>_xlfn.XLOOKUP(A71,MEDIDAS!A:A,MEDIDAS!C:C,,0)*5</f>
        <v>2.0833333333333335</v>
      </c>
      <c r="L71" s="1">
        <f>SUM(K71,_xlfn.XLOOKUP(A71,MEDIDAS!A:A,MEDIDAS!C:C,,0)*5)</f>
        <v>4.166666666666667</v>
      </c>
      <c r="M71" s="1" t="str">
        <f>IF(F71&gt;=SUM(L71,_xlfn.XLOOKUP(A71,'ESTOQUE SETEMBRO'!A:A,'ESTOQUE SETEMBRO'!F:F,,0))/2*1.2,"OVER",IF(F71&lt;=SUM(L71,_xlfn.XLOOKUP(A71,'ESTOQUE SETEMBRO'!A:A,'ESTOQUE SETEMBRO'!F:F,,0))/2*1.1,"IDEAL","OUT"))</f>
        <v>OVER</v>
      </c>
      <c r="N71" t="str">
        <f>IF('ESTOQUE OUTUBRO'!$D71&gt;=0,"outubro","setembro")</f>
        <v>outubro</v>
      </c>
      <c r="O71" s="15">
        <v>45566</v>
      </c>
    </row>
    <row r="72" spans="1:15">
      <c r="A72" s="4" t="s">
        <v>74</v>
      </c>
      <c r="B72" s="6" t="s">
        <v>1139</v>
      </c>
      <c r="C72" s="1">
        <f t="shared" si="6"/>
        <v>43.26</v>
      </c>
      <c r="D72" s="3">
        <f>_xlfn.XLOOKUP(Tabela3[[#This Row],[SKU]],'ESTOQUE SETEMBRO'!A:A,'ESTOQUE SETEMBRO'!F:F,,0)-_xlfn.XLOOKUP(Tabela3[[#This Row],[SKU]],'VENDA MES'!A:A,'VENDA MES'!B:B,0,0)</f>
        <v>235.2</v>
      </c>
      <c r="E72" s="3">
        <f>IF(D72&lt;=0,SUM(Tabela3[[#This Row],[PONTO_DE_REPOSICAO]]*2.5,Tabela3[[#This Row],[ESTOQUE_INICIAL]]),IF(AND(Tabela3[[#This Row],[ESTOQUE_INICIAL]]&lt;=Tabela3[[#This Row],[PONTO_DE_REPOSICAO]],Tabela3[[#This Row],[ESTOQUE_INICIAL]]&gt;0),L72*2.5,D72*0))</f>
        <v>0</v>
      </c>
      <c r="F72" s="3">
        <f t="shared" si="4"/>
        <v>235.2</v>
      </c>
      <c r="G72" s="7">
        <v>18</v>
      </c>
      <c r="H72" s="7">
        <v>18</v>
      </c>
      <c r="I72" s="6" t="s">
        <v>1140</v>
      </c>
      <c r="J72" s="2">
        <f t="shared" si="5"/>
        <v>4233.5999999999995</v>
      </c>
      <c r="K72" s="1">
        <f>_xlfn.XLOOKUP(A72,MEDIDAS!A:A,MEDIDAS!C:C,,0)*5</f>
        <v>4.9166666666666661</v>
      </c>
      <c r="L72" s="1">
        <f>SUM(K72,_xlfn.XLOOKUP(A72,MEDIDAS!A:A,MEDIDAS!C:C,,0)*5)</f>
        <v>9.8333333333333321</v>
      </c>
      <c r="M72" s="1" t="str">
        <f>IF(F72&gt;=SUM(L72,_xlfn.XLOOKUP(A72,'ESTOQUE SETEMBRO'!A:A,'ESTOQUE SETEMBRO'!F:F,,0))/2*1.2,"OVER",IF(F72&lt;=SUM(L72,_xlfn.XLOOKUP(A72,'ESTOQUE SETEMBRO'!A:A,'ESTOQUE SETEMBRO'!F:F,,0))/2*1.1,"IDEAL","OUT"))</f>
        <v>OVER</v>
      </c>
      <c r="N72" t="str">
        <f>IF('ESTOQUE OUTUBRO'!$D72&gt;=0,"outubro","setembro")</f>
        <v>outubro</v>
      </c>
      <c r="O72" s="15">
        <v>45566</v>
      </c>
    </row>
    <row r="73" spans="1:15">
      <c r="A73" s="4" t="s">
        <v>75</v>
      </c>
      <c r="B73" s="6" t="s">
        <v>1139</v>
      </c>
      <c r="C73" s="1">
        <f t="shared" si="6"/>
        <v>43.26</v>
      </c>
      <c r="D73" s="3">
        <f>_xlfn.XLOOKUP(Tabela3[[#This Row],[SKU]],'ESTOQUE SETEMBRO'!A:A,'ESTOQUE SETEMBRO'!F:F,,0)-_xlfn.XLOOKUP(Tabela3[[#This Row],[SKU]],'VENDA MES'!A:A,'VENDA MES'!B:B,0,0)</f>
        <v>145.6</v>
      </c>
      <c r="E73" s="3">
        <f>IF(D73&lt;=0,SUM(Tabela3[[#This Row],[PONTO_DE_REPOSICAO]]*2.5,Tabela3[[#This Row],[ESTOQUE_INICIAL]]),IF(AND(Tabela3[[#This Row],[ESTOQUE_INICIAL]]&lt;=Tabela3[[#This Row],[PONTO_DE_REPOSICAO]],Tabela3[[#This Row],[ESTOQUE_INICIAL]]&gt;0),L73*2.5,D73*0))</f>
        <v>0</v>
      </c>
      <c r="F73" s="3">
        <f t="shared" si="4"/>
        <v>145.6</v>
      </c>
      <c r="G73" s="7">
        <v>18</v>
      </c>
      <c r="H73" s="7">
        <v>18</v>
      </c>
      <c r="I73" s="6" t="s">
        <v>1140</v>
      </c>
      <c r="J73" s="2">
        <f t="shared" si="5"/>
        <v>2620.7999999999997</v>
      </c>
      <c r="K73" s="1">
        <f>_xlfn.XLOOKUP(A73,MEDIDAS!A:A,MEDIDAS!C:C,,0)*5</f>
        <v>6.25</v>
      </c>
      <c r="L73" s="1">
        <f>SUM(K73,_xlfn.XLOOKUP(A73,MEDIDAS!A:A,MEDIDAS!C:C,,0)*5)</f>
        <v>12.5</v>
      </c>
      <c r="M73" s="1" t="str">
        <f>IF(F73&gt;=SUM(L73,_xlfn.XLOOKUP(A73,'ESTOQUE SETEMBRO'!A:A,'ESTOQUE SETEMBRO'!F:F,,0))/2*1.2,"OVER",IF(F73&lt;=SUM(L73,_xlfn.XLOOKUP(A73,'ESTOQUE SETEMBRO'!A:A,'ESTOQUE SETEMBRO'!F:F,,0))/2*1.1,"IDEAL","OUT"))</f>
        <v>OVER</v>
      </c>
      <c r="N73" t="str">
        <f>IF('ESTOQUE OUTUBRO'!$D73&gt;=0,"outubro","setembro")</f>
        <v>outubro</v>
      </c>
      <c r="O73" s="15">
        <v>45566</v>
      </c>
    </row>
    <row r="74" spans="1:15">
      <c r="A74" s="4" t="s">
        <v>76</v>
      </c>
      <c r="B74" s="6" t="s">
        <v>1139</v>
      </c>
      <c r="C74" s="1">
        <f t="shared" si="6"/>
        <v>43.26</v>
      </c>
      <c r="D74" s="3">
        <f>_xlfn.XLOOKUP(Tabela3[[#This Row],[SKU]],'ESTOQUE SETEMBRO'!A:A,'ESTOQUE SETEMBRO'!F:F,,0)-_xlfn.XLOOKUP(Tabela3[[#This Row],[SKU]],'VENDA MES'!A:A,'VENDA MES'!B:B,0,0)</f>
        <v>184.80000000000004</v>
      </c>
      <c r="E74" s="3">
        <f>IF(D74&lt;=0,SUM(Tabela3[[#This Row],[PONTO_DE_REPOSICAO]]*2.5,Tabela3[[#This Row],[ESTOQUE_INICIAL]]),IF(AND(Tabela3[[#This Row],[ESTOQUE_INICIAL]]&lt;=Tabela3[[#This Row],[PONTO_DE_REPOSICAO]],Tabela3[[#This Row],[ESTOQUE_INICIAL]]&gt;0),L74*2.5,D74*0))</f>
        <v>0</v>
      </c>
      <c r="F74" s="3">
        <f t="shared" si="4"/>
        <v>184.80000000000004</v>
      </c>
      <c r="G74" s="7">
        <v>18</v>
      </c>
      <c r="H74" s="7">
        <v>18</v>
      </c>
      <c r="I74" s="6" t="s">
        <v>1140</v>
      </c>
      <c r="J74" s="2">
        <f t="shared" si="5"/>
        <v>3326.4000000000005</v>
      </c>
      <c r="K74" s="1">
        <f>_xlfn.XLOOKUP(A74,MEDIDAS!A:A,MEDIDAS!C:C,,0)*5</f>
        <v>8.1666666666666661</v>
      </c>
      <c r="L74" s="1">
        <f>SUM(K74,_xlfn.XLOOKUP(A74,MEDIDAS!A:A,MEDIDAS!C:C,,0)*5)</f>
        <v>16.333333333333332</v>
      </c>
      <c r="M74" s="1" t="str">
        <f>IF(F74&gt;=SUM(L74,_xlfn.XLOOKUP(A74,'ESTOQUE SETEMBRO'!A:A,'ESTOQUE SETEMBRO'!F:F,,0))/2*1.2,"OVER",IF(F74&lt;=SUM(L74,_xlfn.XLOOKUP(A74,'ESTOQUE SETEMBRO'!A:A,'ESTOQUE SETEMBRO'!F:F,,0))/2*1.1,"IDEAL","OUT"))</f>
        <v>OVER</v>
      </c>
      <c r="N74" t="str">
        <f>IF('ESTOQUE OUTUBRO'!$D74&gt;=0,"outubro","setembro")</f>
        <v>outubro</v>
      </c>
      <c r="O74" s="15">
        <v>45566</v>
      </c>
    </row>
    <row r="75" spans="1:15">
      <c r="A75" s="4" t="s">
        <v>78</v>
      </c>
      <c r="B75" s="6" t="s">
        <v>1139</v>
      </c>
      <c r="C75" s="1">
        <f t="shared" si="6"/>
        <v>43.26</v>
      </c>
      <c r="D75" s="3">
        <f>_xlfn.XLOOKUP(Tabela3[[#This Row],[SKU]],'ESTOQUE SETEMBRO'!A:A,'ESTOQUE SETEMBRO'!F:F,,0)-_xlfn.XLOOKUP(Tabela3[[#This Row],[SKU]],'VENDA MES'!A:A,'VENDA MES'!B:B,0,0)</f>
        <v>84</v>
      </c>
      <c r="E75" s="3">
        <f>IF(D75&lt;=0,SUM(Tabela3[[#This Row],[PONTO_DE_REPOSICAO]]*2.5,Tabela3[[#This Row],[ESTOQUE_INICIAL]]),IF(AND(Tabela3[[#This Row],[ESTOQUE_INICIAL]]&lt;=Tabela3[[#This Row],[PONTO_DE_REPOSICAO]],Tabela3[[#This Row],[ESTOQUE_INICIAL]]&gt;0),L75*2.5,D75*0))</f>
        <v>0</v>
      </c>
      <c r="F75" s="3">
        <f t="shared" si="4"/>
        <v>84</v>
      </c>
      <c r="G75" s="7">
        <v>18</v>
      </c>
      <c r="H75" s="7">
        <v>18</v>
      </c>
      <c r="I75" s="6" t="s">
        <v>1140</v>
      </c>
      <c r="J75" s="2">
        <f t="shared" si="5"/>
        <v>1512</v>
      </c>
      <c r="K75" s="1">
        <f>_xlfn.XLOOKUP(A75,MEDIDAS!A:A,MEDIDAS!C:C,,0)*5</f>
        <v>2.5</v>
      </c>
      <c r="L75" s="1">
        <f>SUM(K75,_xlfn.XLOOKUP(A75,MEDIDAS!A:A,MEDIDAS!C:C,,0)*5)</f>
        <v>5</v>
      </c>
      <c r="M75" s="1" t="str">
        <f>IF(F75&gt;=SUM(L75,_xlfn.XLOOKUP(A75,'ESTOQUE SETEMBRO'!A:A,'ESTOQUE SETEMBRO'!F:F,,0))/2*1.2,"OVER",IF(F75&lt;=SUM(L75,_xlfn.XLOOKUP(A75,'ESTOQUE SETEMBRO'!A:A,'ESTOQUE SETEMBRO'!F:F,,0))/2*1.1,"IDEAL","OUT"))</f>
        <v>OVER</v>
      </c>
      <c r="N75" t="str">
        <f>IF('ESTOQUE OUTUBRO'!$D75&gt;=0,"outubro","setembro")</f>
        <v>outubro</v>
      </c>
      <c r="O75" s="15">
        <v>45566</v>
      </c>
    </row>
    <row r="76" spans="1:15">
      <c r="A76" s="4" t="s">
        <v>79</v>
      </c>
      <c r="B76" s="6" t="s">
        <v>1139</v>
      </c>
      <c r="C76" s="1">
        <f t="shared" si="6"/>
        <v>43.26</v>
      </c>
      <c r="D76" s="3">
        <f>_xlfn.XLOOKUP(Tabela3[[#This Row],[SKU]],'ESTOQUE SETEMBRO'!A:A,'ESTOQUE SETEMBRO'!F:F,,0)-_xlfn.XLOOKUP(Tabela3[[#This Row],[SKU]],'VENDA MES'!A:A,'VENDA MES'!B:B,0,0)</f>
        <v>229.60000000000002</v>
      </c>
      <c r="E76" s="3">
        <f>IF(D76&lt;=0,SUM(Tabela3[[#This Row],[PONTO_DE_REPOSICAO]]*2.5,Tabela3[[#This Row],[ESTOQUE_INICIAL]]),IF(AND(Tabela3[[#This Row],[ESTOQUE_INICIAL]]&lt;=Tabela3[[#This Row],[PONTO_DE_REPOSICAO]],Tabela3[[#This Row],[ESTOQUE_INICIAL]]&gt;0),L76*2.5,D76*0))</f>
        <v>0</v>
      </c>
      <c r="F76" s="3">
        <f t="shared" si="4"/>
        <v>229.60000000000002</v>
      </c>
      <c r="G76" s="7">
        <v>18</v>
      </c>
      <c r="H76" s="7">
        <v>18</v>
      </c>
      <c r="I76" s="6" t="s">
        <v>1140</v>
      </c>
      <c r="J76" s="2">
        <f t="shared" si="5"/>
        <v>4132.8</v>
      </c>
      <c r="K76" s="1">
        <f>_xlfn.XLOOKUP(A76,MEDIDAS!A:A,MEDIDAS!C:C,,0)*5</f>
        <v>6.9166666666666661</v>
      </c>
      <c r="L76" s="1">
        <f>SUM(K76,_xlfn.XLOOKUP(A76,MEDIDAS!A:A,MEDIDAS!C:C,,0)*5)</f>
        <v>13.833333333333332</v>
      </c>
      <c r="M76" s="1" t="str">
        <f>IF(F76&gt;=SUM(L76,_xlfn.XLOOKUP(A76,'ESTOQUE SETEMBRO'!A:A,'ESTOQUE SETEMBRO'!F:F,,0))/2*1.2,"OVER",IF(F76&lt;=SUM(L76,_xlfn.XLOOKUP(A76,'ESTOQUE SETEMBRO'!A:A,'ESTOQUE SETEMBRO'!F:F,,0))/2*1.1,"IDEAL","OUT"))</f>
        <v>OVER</v>
      </c>
      <c r="N76" t="str">
        <f>IF('ESTOQUE OUTUBRO'!$D76&gt;=0,"outubro","setembro")</f>
        <v>outubro</v>
      </c>
      <c r="O76" s="15">
        <v>45566</v>
      </c>
    </row>
    <row r="77" spans="1:15">
      <c r="A77" s="4" t="s">
        <v>88</v>
      </c>
      <c r="B77" s="6" t="s">
        <v>1139</v>
      </c>
      <c r="C77" s="1">
        <f t="shared" si="6"/>
        <v>43.26</v>
      </c>
      <c r="D77" s="3">
        <f>_xlfn.XLOOKUP(Tabela3[[#This Row],[SKU]],'ESTOQUE SETEMBRO'!A:A,'ESTOQUE SETEMBRO'!F:F,,0)-_xlfn.XLOOKUP(Tabela3[[#This Row],[SKU]],'VENDA MES'!A:A,'VENDA MES'!B:B,0,0)</f>
        <v>150</v>
      </c>
      <c r="E77" s="3">
        <f>IF(D77&lt;=0,SUM(Tabela3[[#This Row],[PONTO_DE_REPOSICAO]]*2.5,Tabela3[[#This Row],[ESTOQUE_INICIAL]]),IF(AND(Tabela3[[#This Row],[ESTOQUE_INICIAL]]&lt;=Tabela3[[#This Row],[PONTO_DE_REPOSICAO]],Tabela3[[#This Row],[ESTOQUE_INICIAL]]&gt;0),L77*2.5,D77*0))</f>
        <v>0</v>
      </c>
      <c r="F77" s="3">
        <f t="shared" si="4"/>
        <v>150</v>
      </c>
      <c r="G77" s="7">
        <v>18</v>
      </c>
      <c r="H77" s="7">
        <v>18</v>
      </c>
      <c r="I77" s="6" t="s">
        <v>1140</v>
      </c>
      <c r="J77" s="2">
        <f t="shared" si="5"/>
        <v>2700</v>
      </c>
      <c r="K77" s="1">
        <f>_xlfn.XLOOKUP(A77,MEDIDAS!A:A,MEDIDAS!C:C,,0)*5</f>
        <v>1.6666666666666665</v>
      </c>
      <c r="L77" s="1">
        <f>SUM(K77,_xlfn.XLOOKUP(A77,MEDIDAS!A:A,MEDIDAS!C:C,,0)*5)</f>
        <v>3.333333333333333</v>
      </c>
      <c r="M77" s="1" t="str">
        <f>IF(F77&gt;=SUM(L77,_xlfn.XLOOKUP(A77,'ESTOQUE SETEMBRO'!A:A,'ESTOQUE SETEMBRO'!F:F,,0))/2*1.2,"OVER",IF(F77&lt;=SUM(L77,_xlfn.XLOOKUP(A77,'ESTOQUE SETEMBRO'!A:A,'ESTOQUE SETEMBRO'!F:F,,0))/2*1.1,"IDEAL","OUT"))</f>
        <v>OVER</v>
      </c>
      <c r="N77" t="str">
        <f>IF('ESTOQUE OUTUBRO'!$D77&gt;=0,"outubro","setembro")</f>
        <v>outubro</v>
      </c>
      <c r="O77" s="15">
        <v>45566</v>
      </c>
    </row>
    <row r="78" spans="1:15">
      <c r="A78" s="4" t="s">
        <v>80</v>
      </c>
      <c r="B78" s="6" t="s">
        <v>1139</v>
      </c>
      <c r="C78" s="1">
        <f t="shared" si="6"/>
        <v>43.26</v>
      </c>
      <c r="D78" s="3">
        <f>_xlfn.XLOOKUP(Tabela3[[#This Row],[SKU]],'ESTOQUE SETEMBRO'!A:A,'ESTOQUE SETEMBRO'!F:F,,0)-_xlfn.XLOOKUP(Tabela3[[#This Row],[SKU]],'VENDA MES'!A:A,'VENDA MES'!B:B,0,0)</f>
        <v>201.6</v>
      </c>
      <c r="E78" s="3">
        <f>IF(D78&lt;=0,SUM(Tabela3[[#This Row],[PONTO_DE_REPOSICAO]]*2.5,Tabela3[[#This Row],[ESTOQUE_INICIAL]]),IF(AND(Tabela3[[#This Row],[ESTOQUE_INICIAL]]&lt;=Tabela3[[#This Row],[PONTO_DE_REPOSICAO]],Tabela3[[#This Row],[ESTOQUE_INICIAL]]&gt;0),L78*2.5,D78*0))</f>
        <v>0</v>
      </c>
      <c r="F78" s="3">
        <f t="shared" si="4"/>
        <v>201.6</v>
      </c>
      <c r="G78" s="7">
        <v>18</v>
      </c>
      <c r="H78" s="7">
        <v>18</v>
      </c>
      <c r="I78" s="6" t="s">
        <v>1140</v>
      </c>
      <c r="J78" s="2">
        <f t="shared" si="5"/>
        <v>3628.7999999999997</v>
      </c>
      <c r="K78" s="1">
        <f>_xlfn.XLOOKUP(A78,MEDIDAS!A:A,MEDIDAS!C:C,,0)*5</f>
        <v>4.9166666666666661</v>
      </c>
      <c r="L78" s="1">
        <f>SUM(K78,_xlfn.XLOOKUP(A78,MEDIDAS!A:A,MEDIDAS!C:C,,0)*5)</f>
        <v>9.8333333333333321</v>
      </c>
      <c r="M78" s="1" t="str">
        <f>IF(F78&gt;=SUM(L78,_xlfn.XLOOKUP(A78,'ESTOQUE SETEMBRO'!A:A,'ESTOQUE SETEMBRO'!F:F,,0))/2*1.2,"OVER",IF(F78&lt;=SUM(L78,_xlfn.XLOOKUP(A78,'ESTOQUE SETEMBRO'!A:A,'ESTOQUE SETEMBRO'!F:F,,0))/2*1.1,"IDEAL","OUT"))</f>
        <v>OVER</v>
      </c>
      <c r="N78" t="str">
        <f>IF('ESTOQUE OUTUBRO'!$D78&gt;=0,"outubro","setembro")</f>
        <v>outubro</v>
      </c>
      <c r="O78" s="15">
        <v>45566</v>
      </c>
    </row>
    <row r="79" spans="1:15">
      <c r="A79" s="4" t="s">
        <v>81</v>
      </c>
      <c r="B79" s="6" t="s">
        <v>1139</v>
      </c>
      <c r="C79" s="1">
        <f t="shared" si="6"/>
        <v>43.26</v>
      </c>
      <c r="D79" s="3">
        <f>_xlfn.XLOOKUP(Tabela3[[#This Row],[SKU]],'ESTOQUE SETEMBRO'!A:A,'ESTOQUE SETEMBRO'!F:F,,0)-_xlfn.XLOOKUP(Tabela3[[#This Row],[SKU]],'VENDA MES'!A:A,'VENDA MES'!B:B,0,0)</f>
        <v>173.6</v>
      </c>
      <c r="E79" s="3">
        <f>IF(D79&lt;=0,SUM(Tabela3[[#This Row],[PONTO_DE_REPOSICAO]]*2.5,Tabela3[[#This Row],[ESTOQUE_INICIAL]]),IF(AND(Tabela3[[#This Row],[ESTOQUE_INICIAL]]&lt;=Tabela3[[#This Row],[PONTO_DE_REPOSICAO]],Tabela3[[#This Row],[ESTOQUE_INICIAL]]&gt;0),L79*2.5,D79*0))</f>
        <v>0</v>
      </c>
      <c r="F79" s="3">
        <f t="shared" si="4"/>
        <v>173.6</v>
      </c>
      <c r="G79" s="7">
        <v>18</v>
      </c>
      <c r="H79" s="7">
        <v>18</v>
      </c>
      <c r="I79" s="6" t="s">
        <v>1140</v>
      </c>
      <c r="J79" s="2">
        <f t="shared" si="5"/>
        <v>3124.7999999999997</v>
      </c>
      <c r="K79" s="1">
        <f>_xlfn.XLOOKUP(A79,MEDIDAS!A:A,MEDIDAS!C:C,,0)*5</f>
        <v>4</v>
      </c>
      <c r="L79" s="1">
        <f>SUM(K79,_xlfn.XLOOKUP(A79,MEDIDAS!A:A,MEDIDAS!C:C,,0)*5)</f>
        <v>8</v>
      </c>
      <c r="M79" s="1" t="str">
        <f>IF(F79&gt;=SUM(L79,_xlfn.XLOOKUP(A79,'ESTOQUE SETEMBRO'!A:A,'ESTOQUE SETEMBRO'!F:F,,0))/2*1.2,"OVER",IF(F79&lt;=SUM(L79,_xlfn.XLOOKUP(A79,'ESTOQUE SETEMBRO'!A:A,'ESTOQUE SETEMBRO'!F:F,,0))/2*1.1,"IDEAL","OUT"))</f>
        <v>OVER</v>
      </c>
      <c r="N79" t="str">
        <f>IF('ESTOQUE OUTUBRO'!$D79&gt;=0,"outubro","setembro")</f>
        <v>outubro</v>
      </c>
      <c r="O79" s="15">
        <v>45566</v>
      </c>
    </row>
    <row r="80" spans="1:15">
      <c r="A80" s="4" t="s">
        <v>82</v>
      </c>
      <c r="B80" s="6" t="s">
        <v>1139</v>
      </c>
      <c r="C80" s="1">
        <f t="shared" si="6"/>
        <v>43.26</v>
      </c>
      <c r="D80" s="3">
        <f>_xlfn.XLOOKUP(Tabela3[[#This Row],[SKU]],'ESTOQUE SETEMBRO'!A:A,'ESTOQUE SETEMBRO'!F:F,,0)-_xlfn.XLOOKUP(Tabela3[[#This Row],[SKU]],'VENDA MES'!A:A,'VENDA MES'!B:B,0,0)</f>
        <v>72.8</v>
      </c>
      <c r="E80" s="3">
        <f>IF(D80&lt;=0,SUM(Tabela3[[#This Row],[PONTO_DE_REPOSICAO]]*2.5,Tabela3[[#This Row],[ESTOQUE_INICIAL]]),IF(AND(Tabela3[[#This Row],[ESTOQUE_INICIAL]]&lt;=Tabela3[[#This Row],[PONTO_DE_REPOSICAO]],Tabela3[[#This Row],[ESTOQUE_INICIAL]]&gt;0),L80*2.5,D80*0))</f>
        <v>0</v>
      </c>
      <c r="F80" s="3">
        <f t="shared" si="4"/>
        <v>72.8</v>
      </c>
      <c r="G80" s="7">
        <v>18</v>
      </c>
      <c r="H80" s="7">
        <v>18</v>
      </c>
      <c r="I80" s="6" t="s">
        <v>1140</v>
      </c>
      <c r="J80" s="2">
        <f t="shared" si="5"/>
        <v>1310.3999999999999</v>
      </c>
      <c r="K80" s="1">
        <f>_xlfn.XLOOKUP(A80,MEDIDAS!A:A,MEDIDAS!C:C,,0)*5</f>
        <v>4.3333333333333339</v>
      </c>
      <c r="L80" s="1">
        <f>SUM(K80,_xlfn.XLOOKUP(A80,MEDIDAS!A:A,MEDIDAS!C:C,,0)*5)</f>
        <v>8.6666666666666679</v>
      </c>
      <c r="M80" s="1" t="str">
        <f>IF(F80&gt;=SUM(L80,_xlfn.XLOOKUP(A80,'ESTOQUE SETEMBRO'!A:A,'ESTOQUE SETEMBRO'!F:F,,0))/2*1.2,"OVER",IF(F80&lt;=SUM(L80,_xlfn.XLOOKUP(A80,'ESTOQUE SETEMBRO'!A:A,'ESTOQUE SETEMBRO'!F:F,,0))/2*1.1,"IDEAL","OUT"))</f>
        <v>OVER</v>
      </c>
      <c r="N80" t="str">
        <f>IF('ESTOQUE OUTUBRO'!$D80&gt;=0,"outubro","setembro")</f>
        <v>outubro</v>
      </c>
      <c r="O80" s="15">
        <v>45566</v>
      </c>
    </row>
    <row r="81" spans="1:15">
      <c r="A81" s="5" t="s">
        <v>83</v>
      </c>
      <c r="B81" s="6" t="s">
        <v>1139</v>
      </c>
      <c r="C81" s="1">
        <f t="shared" si="6"/>
        <v>43.26</v>
      </c>
      <c r="D81" s="3">
        <f>_xlfn.XLOOKUP(Tabela3[[#This Row],[SKU]],'ESTOQUE SETEMBRO'!A:A,'ESTOQUE SETEMBRO'!F:F,,0)-_xlfn.XLOOKUP(Tabela3[[#This Row],[SKU]],'VENDA MES'!A:A,'VENDA MES'!B:B,0,0)</f>
        <v>134.4</v>
      </c>
      <c r="E81" s="3">
        <f>IF(D81&lt;=0,SUM(Tabela3[[#This Row],[PONTO_DE_REPOSICAO]]*2.5,Tabela3[[#This Row],[ESTOQUE_INICIAL]]),IF(AND(Tabela3[[#This Row],[ESTOQUE_INICIAL]]&lt;=Tabela3[[#This Row],[PONTO_DE_REPOSICAO]],Tabela3[[#This Row],[ESTOQUE_INICIAL]]&gt;0),L81*2.5,D81*0))</f>
        <v>0</v>
      </c>
      <c r="F81" s="3">
        <f t="shared" si="4"/>
        <v>134.4</v>
      </c>
      <c r="G81" s="7">
        <v>18</v>
      </c>
      <c r="H81" s="7">
        <v>18</v>
      </c>
      <c r="I81" s="6" t="s">
        <v>1140</v>
      </c>
      <c r="J81" s="2">
        <f t="shared" si="5"/>
        <v>2419.2000000000003</v>
      </c>
      <c r="K81" s="1">
        <f>_xlfn.XLOOKUP(A81,MEDIDAS!A:A,MEDIDAS!C:C,,0)*5</f>
        <v>5.166666666666667</v>
      </c>
      <c r="L81" s="1">
        <f>SUM(K81,_xlfn.XLOOKUP(A81,MEDIDAS!A:A,MEDIDAS!C:C,,0)*5)</f>
        <v>10.333333333333334</v>
      </c>
      <c r="M81" s="1" t="str">
        <f>IF(F81&gt;=SUM(L81,_xlfn.XLOOKUP(A81,'ESTOQUE SETEMBRO'!A:A,'ESTOQUE SETEMBRO'!F:F,,0))/2*1.2,"OVER",IF(F81&lt;=SUM(L81,_xlfn.XLOOKUP(A81,'ESTOQUE SETEMBRO'!A:A,'ESTOQUE SETEMBRO'!F:F,,0))/2*1.1,"IDEAL","OUT"))</f>
        <v>OVER</v>
      </c>
      <c r="N81" t="str">
        <f>IF('ESTOQUE OUTUBRO'!$D81&gt;=0,"outubro","setembro")</f>
        <v>outubro</v>
      </c>
      <c r="O81" s="15">
        <v>45566</v>
      </c>
    </row>
    <row r="82" spans="1:15">
      <c r="A82" s="4" t="s">
        <v>84</v>
      </c>
      <c r="B82" s="6" t="s">
        <v>1141</v>
      </c>
      <c r="C82" s="1">
        <f t="shared" si="6"/>
        <v>43.26</v>
      </c>
      <c r="D82" s="3">
        <f>_xlfn.XLOOKUP(Tabela3[[#This Row],[SKU]],'ESTOQUE SETEMBRO'!A:A,'ESTOQUE SETEMBRO'!F:F,,0)-_xlfn.XLOOKUP(Tabela3[[#This Row],[SKU]],'VENDA MES'!A:A,'VENDA MES'!B:B,0,0)</f>
        <v>140.00000000000003</v>
      </c>
      <c r="E82" s="3">
        <f>IF(D82&lt;=0,SUM(Tabela3[[#This Row],[PONTO_DE_REPOSICAO]]*2.5,Tabela3[[#This Row],[ESTOQUE_INICIAL]]),IF(AND(Tabela3[[#This Row],[ESTOQUE_INICIAL]]&lt;=Tabela3[[#This Row],[PONTO_DE_REPOSICAO]],Tabela3[[#This Row],[ESTOQUE_INICIAL]]&gt;0),L82*2.5,D82*0))</f>
        <v>0</v>
      </c>
      <c r="F82" s="3">
        <f t="shared" si="4"/>
        <v>140.00000000000003</v>
      </c>
      <c r="G82" s="7">
        <v>8</v>
      </c>
      <c r="H82" s="7">
        <v>8</v>
      </c>
      <c r="I82" s="6" t="s">
        <v>1142</v>
      </c>
      <c r="J82" s="2">
        <f t="shared" si="5"/>
        <v>1120.0000000000002</v>
      </c>
      <c r="K82" s="1">
        <f>_xlfn.XLOOKUP(A82,MEDIDAS!A:A,MEDIDAS!C:C,,0)*5</f>
        <v>6.5</v>
      </c>
      <c r="L82" s="1">
        <f>SUM(K82,_xlfn.XLOOKUP(A82,MEDIDAS!A:A,MEDIDAS!C:C,,0)*5)</f>
        <v>13</v>
      </c>
      <c r="M82" s="1" t="str">
        <f>IF(F82&gt;=SUM(L82,_xlfn.XLOOKUP(A82,'ESTOQUE SETEMBRO'!A:A,'ESTOQUE SETEMBRO'!F:F,,0))/2*1.2,"OVER",IF(F82&lt;=SUM(L82,_xlfn.XLOOKUP(A82,'ESTOQUE SETEMBRO'!A:A,'ESTOQUE SETEMBRO'!F:F,,0))/2*1.1,"IDEAL","OUT"))</f>
        <v>OVER</v>
      </c>
      <c r="N82" t="str">
        <f>IF('ESTOQUE OUTUBRO'!$D82&gt;=0,"outubro","setembro")</f>
        <v>outubro</v>
      </c>
      <c r="O82" s="15">
        <v>45566</v>
      </c>
    </row>
    <row r="83" spans="1:15">
      <c r="A83" s="4" t="s">
        <v>85</v>
      </c>
      <c r="B83" s="6" t="s">
        <v>1141</v>
      </c>
      <c r="C83" s="1">
        <f t="shared" si="6"/>
        <v>43.26</v>
      </c>
      <c r="D83" s="3">
        <f>_xlfn.XLOOKUP(Tabela3[[#This Row],[SKU]],'ESTOQUE SETEMBRO'!A:A,'ESTOQUE SETEMBRO'!F:F,,0)-_xlfn.XLOOKUP(Tabela3[[#This Row],[SKU]],'VENDA MES'!A:A,'VENDA MES'!B:B,0,0)</f>
        <v>39.20000000000001</v>
      </c>
      <c r="E83" s="3">
        <f>IF(D83&lt;=0,SUM(Tabela3[[#This Row],[PONTO_DE_REPOSICAO]]*2.5,Tabela3[[#This Row],[ESTOQUE_INICIAL]]),IF(AND(Tabela3[[#This Row],[ESTOQUE_INICIAL]]&lt;=Tabela3[[#This Row],[PONTO_DE_REPOSICAO]],Tabela3[[#This Row],[ESTOQUE_INICIAL]]&gt;0),L83*2.5,D83*0))</f>
        <v>0</v>
      </c>
      <c r="F83" s="3">
        <f t="shared" si="4"/>
        <v>39.20000000000001</v>
      </c>
      <c r="G83" s="7">
        <v>8</v>
      </c>
      <c r="H83" s="7">
        <v>8</v>
      </c>
      <c r="I83" s="6" t="s">
        <v>1142</v>
      </c>
      <c r="J83" s="2">
        <f t="shared" si="5"/>
        <v>313.60000000000008</v>
      </c>
      <c r="K83" s="1">
        <f>_xlfn.XLOOKUP(A83,MEDIDAS!A:A,MEDIDAS!C:C,,0)*5</f>
        <v>3.25</v>
      </c>
      <c r="L83" s="1">
        <f>SUM(K83,_xlfn.XLOOKUP(A83,MEDIDAS!A:A,MEDIDAS!C:C,,0)*5)</f>
        <v>6.5</v>
      </c>
      <c r="M83" s="1" t="str">
        <f>IF(F83&gt;=SUM(L83,_xlfn.XLOOKUP(A83,'ESTOQUE SETEMBRO'!A:A,'ESTOQUE SETEMBRO'!F:F,,0))/2*1.2,"OVER",IF(F83&lt;=SUM(L83,_xlfn.XLOOKUP(A83,'ESTOQUE SETEMBRO'!A:A,'ESTOQUE SETEMBRO'!F:F,,0))/2*1.1,"IDEAL","OUT"))</f>
        <v>OVER</v>
      </c>
      <c r="N83" t="str">
        <f>IF('ESTOQUE OUTUBRO'!$D83&gt;=0,"outubro","setembro")</f>
        <v>outubro</v>
      </c>
      <c r="O83" s="15">
        <v>45566</v>
      </c>
    </row>
    <row r="84" spans="1:15">
      <c r="A84" s="4" t="s">
        <v>86</v>
      </c>
      <c r="B84" s="6" t="s">
        <v>1141</v>
      </c>
      <c r="C84" s="1">
        <f t="shared" si="6"/>
        <v>43.26</v>
      </c>
      <c r="D84" s="3">
        <f>_xlfn.XLOOKUP(Tabela3[[#This Row],[SKU]],'ESTOQUE SETEMBRO'!A:A,'ESTOQUE SETEMBRO'!F:F,,0)-_xlfn.XLOOKUP(Tabela3[[#This Row],[SKU]],'VENDA MES'!A:A,'VENDA MES'!B:B,0,0)</f>
        <v>112</v>
      </c>
      <c r="E84" s="3">
        <f>IF(D84&lt;=0,SUM(Tabela3[[#This Row],[PONTO_DE_REPOSICAO]]*2.5,Tabela3[[#This Row],[ESTOQUE_INICIAL]]),IF(AND(Tabela3[[#This Row],[ESTOQUE_INICIAL]]&lt;=Tabela3[[#This Row],[PONTO_DE_REPOSICAO]],Tabela3[[#This Row],[ESTOQUE_INICIAL]]&gt;0),L84*2.5,D84*0))</f>
        <v>0</v>
      </c>
      <c r="F84" s="3">
        <f t="shared" si="4"/>
        <v>112</v>
      </c>
      <c r="G84" s="7">
        <v>8</v>
      </c>
      <c r="H84" s="7">
        <v>8</v>
      </c>
      <c r="I84" s="6" t="s">
        <v>1142</v>
      </c>
      <c r="J84" s="2">
        <f t="shared" si="5"/>
        <v>896</v>
      </c>
      <c r="K84" s="1">
        <f>_xlfn.XLOOKUP(A84,MEDIDAS!A:A,MEDIDAS!C:C,,0)*5</f>
        <v>4.3333333333333339</v>
      </c>
      <c r="L84" s="1">
        <f>SUM(K84,_xlfn.XLOOKUP(A84,MEDIDAS!A:A,MEDIDAS!C:C,,0)*5)</f>
        <v>8.6666666666666679</v>
      </c>
      <c r="M84" s="1" t="str">
        <f>IF(F84&gt;=SUM(L84,_xlfn.XLOOKUP(A84,'ESTOQUE SETEMBRO'!A:A,'ESTOQUE SETEMBRO'!F:F,,0))/2*1.2,"OVER",IF(F84&lt;=SUM(L84,_xlfn.XLOOKUP(A84,'ESTOQUE SETEMBRO'!A:A,'ESTOQUE SETEMBRO'!F:F,,0))/2*1.1,"IDEAL","OUT"))</f>
        <v>OVER</v>
      </c>
      <c r="N84" t="str">
        <f>IF('ESTOQUE OUTUBRO'!$D84&gt;=0,"outubro","setembro")</f>
        <v>outubro</v>
      </c>
      <c r="O84" s="15">
        <v>45566</v>
      </c>
    </row>
    <row r="85" spans="1:15">
      <c r="A85" s="4" t="s">
        <v>87</v>
      </c>
      <c r="B85" s="6" t="s">
        <v>1141</v>
      </c>
      <c r="C85" s="1">
        <f t="shared" si="6"/>
        <v>43.26</v>
      </c>
      <c r="D85" s="3">
        <f>_xlfn.XLOOKUP(Tabela3[[#This Row],[SKU]],'ESTOQUE SETEMBRO'!A:A,'ESTOQUE SETEMBRO'!F:F,,0)-_xlfn.XLOOKUP(Tabela3[[#This Row],[SKU]],'VENDA MES'!A:A,'VENDA MES'!B:B,0,0)</f>
        <v>201.6</v>
      </c>
      <c r="E85" s="3">
        <f>IF(D85&lt;=0,SUM(Tabela3[[#This Row],[PONTO_DE_REPOSICAO]]*2.5,Tabela3[[#This Row],[ESTOQUE_INICIAL]]),IF(AND(Tabela3[[#This Row],[ESTOQUE_INICIAL]]&lt;=Tabela3[[#This Row],[PONTO_DE_REPOSICAO]],Tabela3[[#This Row],[ESTOQUE_INICIAL]]&gt;0),L85*2.5,D85*0))</f>
        <v>0</v>
      </c>
      <c r="F85" s="3">
        <f t="shared" si="4"/>
        <v>201.6</v>
      </c>
      <c r="G85" s="7">
        <v>8</v>
      </c>
      <c r="H85" s="7">
        <v>8</v>
      </c>
      <c r="I85" s="6" t="s">
        <v>1142</v>
      </c>
      <c r="J85" s="2">
        <f t="shared" si="5"/>
        <v>1612.8</v>
      </c>
      <c r="K85" s="1">
        <f>_xlfn.XLOOKUP(A85,MEDIDAS!A:A,MEDIDAS!C:C,,0)*5</f>
        <v>5.916666666666667</v>
      </c>
      <c r="L85" s="1">
        <f>SUM(K85,_xlfn.XLOOKUP(A85,MEDIDAS!A:A,MEDIDAS!C:C,,0)*5)</f>
        <v>11.833333333333334</v>
      </c>
      <c r="M85" s="1" t="str">
        <f>IF(F85&gt;=SUM(L85,_xlfn.XLOOKUP(A85,'ESTOQUE SETEMBRO'!A:A,'ESTOQUE SETEMBRO'!F:F,,0))/2*1.2,"OVER",IF(F85&lt;=SUM(L85,_xlfn.XLOOKUP(A85,'ESTOQUE SETEMBRO'!A:A,'ESTOQUE SETEMBRO'!F:F,,0))/2*1.1,"IDEAL","OUT"))</f>
        <v>OVER</v>
      </c>
      <c r="N85" t="str">
        <f>IF('ESTOQUE OUTUBRO'!$D85&gt;=0,"outubro","setembro")</f>
        <v>outubro</v>
      </c>
      <c r="O85" s="15">
        <v>45566</v>
      </c>
    </row>
    <row r="86" spans="1:15">
      <c r="A86" s="4" t="s">
        <v>89</v>
      </c>
      <c r="B86" s="6" t="s">
        <v>1141</v>
      </c>
      <c r="C86" s="1">
        <f t="shared" si="6"/>
        <v>43.26</v>
      </c>
      <c r="D86" s="3">
        <f>_xlfn.XLOOKUP(Tabela3[[#This Row],[SKU]],'ESTOQUE SETEMBRO'!A:A,'ESTOQUE SETEMBRO'!F:F,,0)-_xlfn.XLOOKUP(Tabela3[[#This Row],[SKU]],'VENDA MES'!A:A,'VENDA MES'!B:B,0,0)</f>
        <v>123.20000000000002</v>
      </c>
      <c r="E86" s="3">
        <f>IF(D86&lt;=0,SUM(Tabela3[[#This Row],[PONTO_DE_REPOSICAO]]*2.5,Tabela3[[#This Row],[ESTOQUE_INICIAL]]),IF(AND(Tabela3[[#This Row],[ESTOQUE_INICIAL]]&lt;=Tabela3[[#This Row],[PONTO_DE_REPOSICAO]],Tabela3[[#This Row],[ESTOQUE_INICIAL]]&gt;0),L86*2.5,D86*0))</f>
        <v>0</v>
      </c>
      <c r="F86" s="3">
        <f t="shared" si="4"/>
        <v>123.20000000000002</v>
      </c>
      <c r="G86" s="7">
        <v>8</v>
      </c>
      <c r="H86" s="7">
        <v>8</v>
      </c>
      <c r="I86" s="6" t="s">
        <v>1142</v>
      </c>
      <c r="J86" s="2">
        <f t="shared" si="5"/>
        <v>985.60000000000014</v>
      </c>
      <c r="K86" s="1">
        <f>_xlfn.XLOOKUP(A86,MEDIDAS!A:A,MEDIDAS!C:C,,0)*5</f>
        <v>4.75</v>
      </c>
      <c r="L86" s="1">
        <f>SUM(K86,_xlfn.XLOOKUP(A86,MEDIDAS!A:A,MEDIDAS!C:C,,0)*5)</f>
        <v>9.5</v>
      </c>
      <c r="M86" s="1" t="str">
        <f>IF(F86&gt;=SUM(L86,_xlfn.XLOOKUP(A86,'ESTOQUE SETEMBRO'!A:A,'ESTOQUE SETEMBRO'!F:F,,0))/2*1.2,"OVER",IF(F86&lt;=SUM(L86,_xlfn.XLOOKUP(A86,'ESTOQUE SETEMBRO'!A:A,'ESTOQUE SETEMBRO'!F:F,,0))/2*1.1,"IDEAL","OUT"))</f>
        <v>OVER</v>
      </c>
      <c r="N86" t="str">
        <f>IF('ESTOQUE OUTUBRO'!$D86&gt;=0,"outubro","setembro")</f>
        <v>outubro</v>
      </c>
      <c r="O86" s="15">
        <v>45566</v>
      </c>
    </row>
    <row r="87" spans="1:15">
      <c r="A87" s="4" t="s">
        <v>99</v>
      </c>
      <c r="B87" s="6" t="s">
        <v>1141</v>
      </c>
      <c r="C87" s="1">
        <f t="shared" si="6"/>
        <v>43.26</v>
      </c>
      <c r="D87" s="3">
        <f>_xlfn.XLOOKUP(Tabela3[[#This Row],[SKU]],'ESTOQUE SETEMBRO'!A:A,'ESTOQUE SETEMBRO'!F:F,,0)-_xlfn.XLOOKUP(Tabela3[[#This Row],[SKU]],'VENDA MES'!A:A,'VENDA MES'!B:B,0,0)</f>
        <v>150</v>
      </c>
      <c r="E87" s="3">
        <f>IF(D87&lt;=0,SUM(Tabela3[[#This Row],[PONTO_DE_REPOSICAO]]*2.5,Tabela3[[#This Row],[ESTOQUE_INICIAL]]),IF(AND(Tabela3[[#This Row],[ESTOQUE_INICIAL]]&lt;=Tabela3[[#This Row],[PONTO_DE_REPOSICAO]],Tabela3[[#This Row],[ESTOQUE_INICIAL]]&gt;0),L87*2.5,D87*0))</f>
        <v>0</v>
      </c>
      <c r="F87" s="3">
        <f t="shared" si="4"/>
        <v>150</v>
      </c>
      <c r="G87" s="7">
        <v>8</v>
      </c>
      <c r="H87" s="7">
        <v>8</v>
      </c>
      <c r="I87" s="6" t="s">
        <v>1142</v>
      </c>
      <c r="J87" s="2">
        <f t="shared" si="5"/>
        <v>1200</v>
      </c>
      <c r="K87" s="1">
        <f>_xlfn.XLOOKUP(A87,MEDIDAS!A:A,MEDIDAS!C:C,,0)*5</f>
        <v>6</v>
      </c>
      <c r="L87" s="1">
        <f>SUM(K87,_xlfn.XLOOKUP(A87,MEDIDAS!A:A,MEDIDAS!C:C,,0)*5)</f>
        <v>12</v>
      </c>
      <c r="M87" s="1" t="str">
        <f>IF(F87&gt;=SUM(L87,_xlfn.XLOOKUP(A87,'ESTOQUE SETEMBRO'!A:A,'ESTOQUE SETEMBRO'!F:F,,0))/2*1.2,"OVER",IF(F87&lt;=SUM(L87,_xlfn.XLOOKUP(A87,'ESTOQUE SETEMBRO'!A:A,'ESTOQUE SETEMBRO'!F:F,,0))/2*1.1,"IDEAL","OUT"))</f>
        <v>OVER</v>
      </c>
      <c r="N87" t="str">
        <f>IF('ESTOQUE OUTUBRO'!$D87&gt;=0,"outubro","setembro")</f>
        <v>outubro</v>
      </c>
      <c r="O87" s="15">
        <v>45566</v>
      </c>
    </row>
    <row r="88" spans="1:15">
      <c r="A88" s="4" t="s">
        <v>90</v>
      </c>
      <c r="B88" s="6" t="s">
        <v>1141</v>
      </c>
      <c r="C88" s="1">
        <f t="shared" si="6"/>
        <v>43.26</v>
      </c>
      <c r="D88" s="3">
        <f>_xlfn.XLOOKUP(Tabela3[[#This Row],[SKU]],'ESTOQUE SETEMBRO'!A:A,'ESTOQUE SETEMBRO'!F:F,,0)-_xlfn.XLOOKUP(Tabela3[[#This Row],[SKU]],'VENDA MES'!A:A,'VENDA MES'!B:B,0,0)</f>
        <v>207.2</v>
      </c>
      <c r="E88" s="3">
        <f>IF(D88&lt;=0,SUM(Tabela3[[#This Row],[PONTO_DE_REPOSICAO]]*2.5,Tabela3[[#This Row],[ESTOQUE_INICIAL]]),IF(AND(Tabela3[[#This Row],[ESTOQUE_INICIAL]]&lt;=Tabela3[[#This Row],[PONTO_DE_REPOSICAO]],Tabela3[[#This Row],[ESTOQUE_INICIAL]]&gt;0),L88*2.5,D88*0))</f>
        <v>0</v>
      </c>
      <c r="F88" s="3">
        <f t="shared" si="4"/>
        <v>207.2</v>
      </c>
      <c r="G88" s="7">
        <v>8</v>
      </c>
      <c r="H88" s="7">
        <v>8</v>
      </c>
      <c r="I88" s="6" t="s">
        <v>1142</v>
      </c>
      <c r="J88" s="2">
        <f t="shared" si="5"/>
        <v>1657.6</v>
      </c>
      <c r="K88" s="1">
        <f>_xlfn.XLOOKUP(A88,MEDIDAS!A:A,MEDIDAS!C:C,,0)*5</f>
        <v>6.166666666666667</v>
      </c>
      <c r="L88" s="1">
        <f>SUM(K88,_xlfn.XLOOKUP(A88,MEDIDAS!A:A,MEDIDAS!C:C,,0)*5)</f>
        <v>12.333333333333334</v>
      </c>
      <c r="M88" s="1" t="str">
        <f>IF(F88&gt;=SUM(L88,_xlfn.XLOOKUP(A88,'ESTOQUE SETEMBRO'!A:A,'ESTOQUE SETEMBRO'!F:F,,0))/2*1.2,"OVER",IF(F88&lt;=SUM(L88,_xlfn.XLOOKUP(A88,'ESTOQUE SETEMBRO'!A:A,'ESTOQUE SETEMBRO'!F:F,,0))/2*1.1,"IDEAL","OUT"))</f>
        <v>OVER</v>
      </c>
      <c r="N88" t="str">
        <f>IF('ESTOQUE OUTUBRO'!$D88&gt;=0,"outubro","setembro")</f>
        <v>outubro</v>
      </c>
      <c r="O88" s="15">
        <v>45566</v>
      </c>
    </row>
    <row r="89" spans="1:15">
      <c r="A89" s="4" t="s">
        <v>91</v>
      </c>
      <c r="B89" s="6" t="s">
        <v>1141</v>
      </c>
      <c r="C89" s="1">
        <f t="shared" si="6"/>
        <v>43.26</v>
      </c>
      <c r="D89" s="3">
        <f>_xlfn.XLOOKUP(Tabela3[[#This Row],[SKU]],'ESTOQUE SETEMBRO'!A:A,'ESTOQUE SETEMBRO'!F:F,,0)-_xlfn.XLOOKUP(Tabela3[[#This Row],[SKU]],'VENDA MES'!A:A,'VENDA MES'!B:B,0,0)</f>
        <v>67.2</v>
      </c>
      <c r="E89" s="3">
        <f>IF(D89&lt;=0,SUM(Tabela3[[#This Row],[PONTO_DE_REPOSICAO]]*2.5,Tabela3[[#This Row],[ESTOQUE_INICIAL]]),IF(AND(Tabela3[[#This Row],[ESTOQUE_INICIAL]]&lt;=Tabela3[[#This Row],[PONTO_DE_REPOSICAO]],Tabela3[[#This Row],[ESTOQUE_INICIAL]]&gt;0),L89*2.5,D89*0))</f>
        <v>0</v>
      </c>
      <c r="F89" s="3">
        <f t="shared" si="4"/>
        <v>67.2</v>
      </c>
      <c r="G89" s="7">
        <v>8</v>
      </c>
      <c r="H89" s="7">
        <v>8</v>
      </c>
      <c r="I89" s="6" t="s">
        <v>1142</v>
      </c>
      <c r="J89" s="2">
        <f t="shared" si="5"/>
        <v>537.6</v>
      </c>
      <c r="K89" s="1">
        <f>_xlfn.XLOOKUP(A89,MEDIDAS!A:A,MEDIDAS!C:C,,0)*5</f>
        <v>4.5</v>
      </c>
      <c r="L89" s="1">
        <f>SUM(K89,_xlfn.XLOOKUP(A89,MEDIDAS!A:A,MEDIDAS!C:C,,0)*5)</f>
        <v>9</v>
      </c>
      <c r="M89" s="1" t="str">
        <f>IF(F89&gt;=SUM(L89,_xlfn.XLOOKUP(A89,'ESTOQUE SETEMBRO'!A:A,'ESTOQUE SETEMBRO'!F:F,,0))/2*1.2,"OVER",IF(F89&lt;=SUM(L89,_xlfn.XLOOKUP(A89,'ESTOQUE SETEMBRO'!A:A,'ESTOQUE SETEMBRO'!F:F,,0))/2*1.1,"IDEAL","OUT"))</f>
        <v>OVER</v>
      </c>
      <c r="N89" t="str">
        <f>IF('ESTOQUE OUTUBRO'!$D89&gt;=0,"outubro","setembro")</f>
        <v>outubro</v>
      </c>
      <c r="O89" s="15">
        <v>45566</v>
      </c>
    </row>
    <row r="90" spans="1:15">
      <c r="A90" s="4" t="s">
        <v>92</v>
      </c>
      <c r="B90" s="6" t="s">
        <v>1141</v>
      </c>
      <c r="C90" s="1">
        <f t="shared" si="6"/>
        <v>43.26</v>
      </c>
      <c r="D90" s="3">
        <f>_xlfn.XLOOKUP(Tabela3[[#This Row],[SKU]],'ESTOQUE SETEMBRO'!A:A,'ESTOQUE SETEMBRO'!F:F,,0)-_xlfn.XLOOKUP(Tabela3[[#This Row],[SKU]],'VENDA MES'!A:A,'VENDA MES'!B:B,0,0)</f>
        <v>134.4</v>
      </c>
      <c r="E90" s="3">
        <f>IF(D90&lt;=0,SUM(Tabela3[[#This Row],[PONTO_DE_REPOSICAO]]*2.5,Tabela3[[#This Row],[ESTOQUE_INICIAL]]),IF(AND(Tabela3[[#This Row],[ESTOQUE_INICIAL]]&lt;=Tabela3[[#This Row],[PONTO_DE_REPOSICAO]],Tabela3[[#This Row],[ESTOQUE_INICIAL]]&gt;0),L90*2.5,D90*0))</f>
        <v>0</v>
      </c>
      <c r="F90" s="3">
        <f t="shared" si="4"/>
        <v>134.4</v>
      </c>
      <c r="G90" s="7">
        <v>8</v>
      </c>
      <c r="H90" s="7">
        <v>8</v>
      </c>
      <c r="I90" s="6" t="s">
        <v>1142</v>
      </c>
      <c r="J90" s="2">
        <f t="shared" si="5"/>
        <v>1075.2</v>
      </c>
      <c r="K90" s="1">
        <f>_xlfn.XLOOKUP(A90,MEDIDAS!A:A,MEDIDAS!C:C,,0)*5</f>
        <v>5.6666666666666661</v>
      </c>
      <c r="L90" s="1">
        <f>SUM(K90,_xlfn.XLOOKUP(A90,MEDIDAS!A:A,MEDIDAS!C:C,,0)*5)</f>
        <v>11.333333333333332</v>
      </c>
      <c r="M90" s="1" t="str">
        <f>IF(F90&gt;=SUM(L90,_xlfn.XLOOKUP(A90,'ESTOQUE SETEMBRO'!A:A,'ESTOQUE SETEMBRO'!F:F,,0))/2*1.2,"OVER",IF(F90&lt;=SUM(L90,_xlfn.XLOOKUP(A90,'ESTOQUE SETEMBRO'!A:A,'ESTOQUE SETEMBRO'!F:F,,0))/2*1.1,"IDEAL","OUT"))</f>
        <v>OVER</v>
      </c>
      <c r="N90" t="str">
        <f>IF('ESTOQUE OUTUBRO'!$D90&gt;=0,"outubro","setembro")</f>
        <v>outubro</v>
      </c>
      <c r="O90" s="15">
        <v>45566</v>
      </c>
    </row>
    <row r="91" spans="1:15">
      <c r="A91" s="5" t="s">
        <v>93</v>
      </c>
      <c r="B91" s="6" t="s">
        <v>1141</v>
      </c>
      <c r="C91" s="1">
        <f t="shared" si="6"/>
        <v>43.26</v>
      </c>
      <c r="D91" s="3">
        <f>_xlfn.XLOOKUP(Tabela3[[#This Row],[SKU]],'ESTOQUE SETEMBRO'!A:A,'ESTOQUE SETEMBRO'!F:F,,0)-_xlfn.XLOOKUP(Tabela3[[#This Row],[SKU]],'VENDA MES'!A:A,'VENDA MES'!B:B,0,0)</f>
        <v>112</v>
      </c>
      <c r="E91" s="3">
        <f>IF(D91&lt;=0,SUM(Tabela3[[#This Row],[PONTO_DE_REPOSICAO]]*2.5,Tabela3[[#This Row],[ESTOQUE_INICIAL]]),IF(AND(Tabela3[[#This Row],[ESTOQUE_INICIAL]]&lt;=Tabela3[[#This Row],[PONTO_DE_REPOSICAO]],Tabela3[[#This Row],[ESTOQUE_INICIAL]]&gt;0),L91*2.5,D91*0))</f>
        <v>0</v>
      </c>
      <c r="F91" s="3">
        <f t="shared" si="4"/>
        <v>112</v>
      </c>
      <c r="G91" s="7">
        <v>8</v>
      </c>
      <c r="H91" s="7">
        <v>8</v>
      </c>
      <c r="I91" s="6" t="s">
        <v>1142</v>
      </c>
      <c r="J91" s="2">
        <f t="shared" si="5"/>
        <v>896</v>
      </c>
      <c r="K91" s="1">
        <f>_xlfn.XLOOKUP(A91,MEDIDAS!A:A,MEDIDAS!C:C,,0)*5</f>
        <v>2.0833333333333335</v>
      </c>
      <c r="L91" s="1">
        <f>SUM(K91,_xlfn.XLOOKUP(A91,MEDIDAS!A:A,MEDIDAS!C:C,,0)*5)</f>
        <v>4.166666666666667</v>
      </c>
      <c r="M91" s="1" t="str">
        <f>IF(F91&gt;=SUM(L91,_xlfn.XLOOKUP(A91,'ESTOQUE SETEMBRO'!A:A,'ESTOQUE SETEMBRO'!F:F,,0))/2*1.2,"OVER",IF(F91&lt;=SUM(L91,_xlfn.XLOOKUP(A91,'ESTOQUE SETEMBRO'!A:A,'ESTOQUE SETEMBRO'!F:F,,0))/2*1.1,"IDEAL","OUT"))</f>
        <v>OVER</v>
      </c>
      <c r="N91" t="str">
        <f>IF('ESTOQUE OUTUBRO'!$D91&gt;=0,"outubro","setembro")</f>
        <v>outubro</v>
      </c>
      <c r="O91" s="15">
        <v>45566</v>
      </c>
    </row>
    <row r="92" spans="1:15">
      <c r="A92" s="4" t="s">
        <v>94</v>
      </c>
      <c r="B92" s="6" t="s">
        <v>1143</v>
      </c>
      <c r="C92" s="1">
        <f t="shared" si="6"/>
        <v>43.26</v>
      </c>
      <c r="D92" s="3">
        <f>_xlfn.XLOOKUP(Tabela3[[#This Row],[SKU]],'ESTOQUE SETEMBRO'!A:A,'ESTOQUE SETEMBRO'!F:F,,0)-_xlfn.XLOOKUP(Tabela3[[#This Row],[SKU]],'VENDA MES'!A:A,'VENDA MES'!B:B,0,0)</f>
        <v>268.8</v>
      </c>
      <c r="E92" s="3">
        <f>IF(D92&lt;=0,SUM(Tabela3[[#This Row],[PONTO_DE_REPOSICAO]]*2.5,Tabela3[[#This Row],[ESTOQUE_INICIAL]]),IF(AND(Tabela3[[#This Row],[ESTOQUE_INICIAL]]&lt;=Tabela3[[#This Row],[PONTO_DE_REPOSICAO]],Tabela3[[#This Row],[ESTOQUE_INICIAL]]&gt;0),L92*2.5,D92*0))</f>
        <v>0</v>
      </c>
      <c r="F92" s="3">
        <f t="shared" si="4"/>
        <v>268.8</v>
      </c>
      <c r="G92" s="7">
        <v>14</v>
      </c>
      <c r="H92" s="7">
        <v>14</v>
      </c>
      <c r="I92" s="6" t="s">
        <v>1142</v>
      </c>
      <c r="J92" s="2">
        <f t="shared" si="5"/>
        <v>3763.2000000000003</v>
      </c>
      <c r="K92" s="1">
        <f>_xlfn.XLOOKUP(A92,MEDIDAS!A:A,MEDIDAS!C:C,,0)*5</f>
        <v>6.583333333333333</v>
      </c>
      <c r="L92" s="1">
        <f>SUM(K92,_xlfn.XLOOKUP(A92,MEDIDAS!A:A,MEDIDAS!C:C,,0)*5)</f>
        <v>13.166666666666666</v>
      </c>
      <c r="M92" s="1" t="str">
        <f>IF(F92&gt;=SUM(L92,_xlfn.XLOOKUP(A92,'ESTOQUE SETEMBRO'!A:A,'ESTOQUE SETEMBRO'!F:F,,0))/2*1.2,"OVER",IF(F92&lt;=SUM(L92,_xlfn.XLOOKUP(A92,'ESTOQUE SETEMBRO'!A:A,'ESTOQUE SETEMBRO'!F:F,,0))/2*1.1,"IDEAL","OUT"))</f>
        <v>OVER</v>
      </c>
      <c r="N92" t="str">
        <f>IF('ESTOQUE OUTUBRO'!$D92&gt;=0,"outubro","setembro")</f>
        <v>outubro</v>
      </c>
      <c r="O92" s="15">
        <v>45566</v>
      </c>
    </row>
    <row r="93" spans="1:15">
      <c r="A93" s="4" t="s">
        <v>95</v>
      </c>
      <c r="B93" s="6" t="s">
        <v>1143</v>
      </c>
      <c r="C93" s="1">
        <f t="shared" si="6"/>
        <v>43.26</v>
      </c>
      <c r="D93" s="3">
        <f>_xlfn.XLOOKUP(Tabela3[[#This Row],[SKU]],'ESTOQUE SETEMBRO'!A:A,'ESTOQUE SETEMBRO'!F:F,,0)-_xlfn.XLOOKUP(Tabela3[[#This Row],[SKU]],'VENDA MES'!A:A,'VENDA MES'!B:B,0,0)</f>
        <v>156.80000000000004</v>
      </c>
      <c r="E93" s="3">
        <f>IF(D93&lt;=0,SUM(Tabela3[[#This Row],[PONTO_DE_REPOSICAO]]*2.5,Tabela3[[#This Row],[ESTOQUE_INICIAL]]),IF(AND(Tabela3[[#This Row],[ESTOQUE_INICIAL]]&lt;=Tabela3[[#This Row],[PONTO_DE_REPOSICAO]],Tabela3[[#This Row],[ESTOQUE_INICIAL]]&gt;0),L93*2.5,D93*0))</f>
        <v>0</v>
      </c>
      <c r="F93" s="3">
        <f t="shared" si="4"/>
        <v>156.80000000000004</v>
      </c>
      <c r="G93" s="7">
        <v>14</v>
      </c>
      <c r="H93" s="7">
        <v>14</v>
      </c>
      <c r="I93" s="6" t="s">
        <v>1142</v>
      </c>
      <c r="J93" s="2">
        <f t="shared" si="5"/>
        <v>2195.2000000000007</v>
      </c>
      <c r="K93" s="1">
        <f>_xlfn.XLOOKUP(A93,MEDIDAS!A:A,MEDIDAS!C:C,,0)*5</f>
        <v>5.5</v>
      </c>
      <c r="L93" s="1">
        <f>SUM(K93,_xlfn.XLOOKUP(A93,MEDIDAS!A:A,MEDIDAS!C:C,,0)*5)</f>
        <v>11</v>
      </c>
      <c r="M93" s="1" t="str">
        <f>IF(F93&gt;=SUM(L93,_xlfn.XLOOKUP(A93,'ESTOQUE SETEMBRO'!A:A,'ESTOQUE SETEMBRO'!F:F,,0))/2*1.2,"OVER",IF(F93&lt;=SUM(L93,_xlfn.XLOOKUP(A93,'ESTOQUE SETEMBRO'!A:A,'ESTOQUE SETEMBRO'!F:F,,0))/2*1.1,"IDEAL","OUT"))</f>
        <v>OVER</v>
      </c>
      <c r="N93" t="str">
        <f>IF('ESTOQUE OUTUBRO'!$D93&gt;=0,"outubro","setembro")</f>
        <v>outubro</v>
      </c>
      <c r="O93" s="15">
        <v>45566</v>
      </c>
    </row>
    <row r="94" spans="1:15">
      <c r="A94" s="4" t="s">
        <v>96</v>
      </c>
      <c r="B94" s="6" t="s">
        <v>1143</v>
      </c>
      <c r="C94" s="1">
        <f t="shared" si="6"/>
        <v>43.26</v>
      </c>
      <c r="D94" s="3">
        <f>_xlfn.XLOOKUP(Tabela3[[#This Row],[SKU]],'ESTOQUE SETEMBRO'!A:A,'ESTOQUE SETEMBRO'!F:F,,0)-_xlfn.XLOOKUP(Tabela3[[#This Row],[SKU]],'VENDA MES'!A:A,'VENDA MES'!B:B,0,0)</f>
        <v>100.8</v>
      </c>
      <c r="E94" s="3">
        <f>IF(D94&lt;=0,SUM(Tabela3[[#This Row],[PONTO_DE_REPOSICAO]]*2.5,Tabela3[[#This Row],[ESTOQUE_INICIAL]]),IF(AND(Tabela3[[#This Row],[ESTOQUE_INICIAL]]&lt;=Tabela3[[#This Row],[PONTO_DE_REPOSICAO]],Tabela3[[#This Row],[ESTOQUE_INICIAL]]&gt;0),L94*2.5,D94*0))</f>
        <v>0</v>
      </c>
      <c r="F94" s="3">
        <f t="shared" si="4"/>
        <v>100.8</v>
      </c>
      <c r="G94" s="7">
        <v>14</v>
      </c>
      <c r="H94" s="7">
        <v>14</v>
      </c>
      <c r="I94" s="6" t="s">
        <v>1142</v>
      </c>
      <c r="J94" s="2">
        <f t="shared" si="5"/>
        <v>1411.2</v>
      </c>
      <c r="K94" s="1">
        <f>_xlfn.XLOOKUP(A94,MEDIDAS!A:A,MEDIDAS!C:C,,0)*5</f>
        <v>3</v>
      </c>
      <c r="L94" s="1">
        <f>SUM(K94,_xlfn.XLOOKUP(A94,MEDIDAS!A:A,MEDIDAS!C:C,,0)*5)</f>
        <v>6</v>
      </c>
      <c r="M94" s="1" t="str">
        <f>IF(F94&gt;=SUM(L94,_xlfn.XLOOKUP(A94,'ESTOQUE SETEMBRO'!A:A,'ESTOQUE SETEMBRO'!F:F,,0))/2*1.2,"OVER",IF(F94&lt;=SUM(L94,_xlfn.XLOOKUP(A94,'ESTOQUE SETEMBRO'!A:A,'ESTOQUE SETEMBRO'!F:F,,0))/2*1.1,"IDEAL","OUT"))</f>
        <v>OVER</v>
      </c>
      <c r="N94" t="str">
        <f>IF('ESTOQUE OUTUBRO'!$D94&gt;=0,"outubro","setembro")</f>
        <v>outubro</v>
      </c>
      <c r="O94" s="15">
        <v>45566</v>
      </c>
    </row>
    <row r="95" spans="1:15">
      <c r="A95" s="4" t="s">
        <v>97</v>
      </c>
      <c r="B95" s="6" t="s">
        <v>1143</v>
      </c>
      <c r="C95" s="1">
        <f t="shared" si="6"/>
        <v>43.26</v>
      </c>
      <c r="D95" s="3">
        <f>_xlfn.XLOOKUP(Tabela3[[#This Row],[SKU]],'ESTOQUE SETEMBRO'!A:A,'ESTOQUE SETEMBRO'!F:F,,0)-_xlfn.XLOOKUP(Tabela3[[#This Row],[SKU]],'VENDA MES'!A:A,'VENDA MES'!B:B,0,0)</f>
        <v>56</v>
      </c>
      <c r="E95" s="3">
        <f>IF(D95&lt;=0,SUM(Tabela3[[#This Row],[PONTO_DE_REPOSICAO]]*2.5,Tabela3[[#This Row],[ESTOQUE_INICIAL]]),IF(AND(Tabela3[[#This Row],[ESTOQUE_INICIAL]]&lt;=Tabela3[[#This Row],[PONTO_DE_REPOSICAO]],Tabela3[[#This Row],[ESTOQUE_INICIAL]]&gt;0),L95*2.5,D95*0))</f>
        <v>0</v>
      </c>
      <c r="F95" s="3">
        <f t="shared" si="4"/>
        <v>56</v>
      </c>
      <c r="G95" s="7">
        <v>14</v>
      </c>
      <c r="H95" s="7">
        <v>14</v>
      </c>
      <c r="I95" s="6" t="s">
        <v>1142</v>
      </c>
      <c r="J95" s="2">
        <f t="shared" si="5"/>
        <v>784</v>
      </c>
      <c r="K95" s="1">
        <f>_xlfn.XLOOKUP(A95,MEDIDAS!A:A,MEDIDAS!C:C,,0)*5</f>
        <v>7.166666666666667</v>
      </c>
      <c r="L95" s="1">
        <f>SUM(K95,_xlfn.XLOOKUP(A95,MEDIDAS!A:A,MEDIDAS!C:C,,0)*5)</f>
        <v>14.333333333333334</v>
      </c>
      <c r="M95" s="1" t="str">
        <f>IF(F95&gt;=SUM(L95,_xlfn.XLOOKUP(A95,'ESTOQUE SETEMBRO'!A:A,'ESTOQUE SETEMBRO'!F:F,,0))/2*1.2,"OVER",IF(F95&lt;=SUM(L95,_xlfn.XLOOKUP(A95,'ESTOQUE SETEMBRO'!A:A,'ESTOQUE SETEMBRO'!F:F,,0))/2*1.1,"IDEAL","OUT"))</f>
        <v>OVER</v>
      </c>
      <c r="N95" t="str">
        <f>IF('ESTOQUE OUTUBRO'!$D95&gt;=0,"outubro","setembro")</f>
        <v>outubro</v>
      </c>
      <c r="O95" s="15">
        <v>45566</v>
      </c>
    </row>
    <row r="96" spans="1:15">
      <c r="A96" s="4" t="s">
        <v>98</v>
      </c>
      <c r="B96" s="6" t="s">
        <v>1143</v>
      </c>
      <c r="C96" s="1">
        <f t="shared" si="6"/>
        <v>43.26</v>
      </c>
      <c r="D96" s="3">
        <f>_xlfn.XLOOKUP(Tabela3[[#This Row],[SKU]],'ESTOQUE SETEMBRO'!A:A,'ESTOQUE SETEMBRO'!F:F,,0)-_xlfn.XLOOKUP(Tabela3[[#This Row],[SKU]],'VENDA MES'!A:A,'VENDA MES'!B:B,0,0)</f>
        <v>145.6</v>
      </c>
      <c r="E96" s="3">
        <f>IF(D96&lt;=0,SUM(Tabela3[[#This Row],[PONTO_DE_REPOSICAO]]*2.5,Tabela3[[#This Row],[ESTOQUE_INICIAL]]),IF(AND(Tabela3[[#This Row],[ESTOQUE_INICIAL]]&lt;=Tabela3[[#This Row],[PONTO_DE_REPOSICAO]],Tabela3[[#This Row],[ESTOQUE_INICIAL]]&gt;0),L96*2.5,D96*0))</f>
        <v>0</v>
      </c>
      <c r="F96" s="3">
        <f t="shared" si="4"/>
        <v>145.6</v>
      </c>
      <c r="G96" s="7">
        <v>14</v>
      </c>
      <c r="H96" s="7">
        <v>14</v>
      </c>
      <c r="I96" s="6" t="s">
        <v>1142</v>
      </c>
      <c r="J96" s="2">
        <f t="shared" si="5"/>
        <v>2038.3999999999999</v>
      </c>
      <c r="K96" s="1">
        <f>_xlfn.XLOOKUP(A96,MEDIDAS!A:A,MEDIDAS!C:C,,0)*5</f>
        <v>7.0833333333333339</v>
      </c>
      <c r="L96" s="1">
        <f>SUM(K96,_xlfn.XLOOKUP(A96,MEDIDAS!A:A,MEDIDAS!C:C,,0)*5)</f>
        <v>14.166666666666668</v>
      </c>
      <c r="M96" s="1" t="str">
        <f>IF(F96&gt;=SUM(L96,_xlfn.XLOOKUP(A96,'ESTOQUE SETEMBRO'!A:A,'ESTOQUE SETEMBRO'!F:F,,0))/2*1.2,"OVER",IF(F96&lt;=SUM(L96,_xlfn.XLOOKUP(A96,'ESTOQUE SETEMBRO'!A:A,'ESTOQUE SETEMBRO'!F:F,,0))/2*1.1,"IDEAL","OUT"))</f>
        <v>OVER</v>
      </c>
      <c r="N96" t="str">
        <f>IF('ESTOQUE OUTUBRO'!$D96&gt;=0,"outubro","setembro")</f>
        <v>outubro</v>
      </c>
      <c r="O96" s="15">
        <v>45566</v>
      </c>
    </row>
    <row r="97" spans="1:15">
      <c r="A97" s="4" t="s">
        <v>110</v>
      </c>
      <c r="B97" s="6" t="s">
        <v>1143</v>
      </c>
      <c r="C97" s="1">
        <f t="shared" si="6"/>
        <v>43.26</v>
      </c>
      <c r="D97" s="3">
        <f>_xlfn.XLOOKUP(Tabela3[[#This Row],[SKU]],'ESTOQUE SETEMBRO'!A:A,'ESTOQUE SETEMBRO'!F:F,,0)-_xlfn.XLOOKUP(Tabela3[[#This Row],[SKU]],'VENDA MES'!A:A,'VENDA MES'!B:B,0,0)</f>
        <v>150</v>
      </c>
      <c r="E97" s="3">
        <f>IF(D97&lt;=0,SUM(Tabela3[[#This Row],[PONTO_DE_REPOSICAO]]*2.5,Tabela3[[#This Row],[ESTOQUE_INICIAL]]),IF(AND(Tabela3[[#This Row],[ESTOQUE_INICIAL]]&lt;=Tabela3[[#This Row],[PONTO_DE_REPOSICAO]],Tabela3[[#This Row],[ESTOQUE_INICIAL]]&gt;0),L97*2.5,D97*0))</f>
        <v>0</v>
      </c>
      <c r="F97" s="3">
        <f t="shared" si="4"/>
        <v>150</v>
      </c>
      <c r="G97" s="7">
        <v>14</v>
      </c>
      <c r="H97" s="7">
        <v>14</v>
      </c>
      <c r="I97" s="6" t="s">
        <v>1142</v>
      </c>
      <c r="J97" s="2">
        <f t="shared" si="5"/>
        <v>2100</v>
      </c>
      <c r="K97" s="1">
        <f>_xlfn.XLOOKUP(A97,MEDIDAS!A:A,MEDIDAS!C:C,,0)*5</f>
        <v>2.833333333333333</v>
      </c>
      <c r="L97" s="1">
        <f>SUM(K97,_xlfn.XLOOKUP(A97,MEDIDAS!A:A,MEDIDAS!C:C,,0)*5)</f>
        <v>5.6666666666666661</v>
      </c>
      <c r="M97" s="1" t="str">
        <f>IF(F97&gt;=SUM(L97,_xlfn.XLOOKUP(A97,'ESTOQUE SETEMBRO'!A:A,'ESTOQUE SETEMBRO'!F:F,,0))/2*1.2,"OVER",IF(F97&lt;=SUM(L97,_xlfn.XLOOKUP(A97,'ESTOQUE SETEMBRO'!A:A,'ESTOQUE SETEMBRO'!F:F,,0))/2*1.1,"IDEAL","OUT"))</f>
        <v>OVER</v>
      </c>
      <c r="N97" t="str">
        <f>IF('ESTOQUE OUTUBRO'!$D97&gt;=0,"outubro","setembro")</f>
        <v>outubro</v>
      </c>
      <c r="O97" s="15">
        <v>45566</v>
      </c>
    </row>
    <row r="98" spans="1:15">
      <c r="A98" s="4" t="s">
        <v>100</v>
      </c>
      <c r="B98" s="6" t="s">
        <v>1143</v>
      </c>
      <c r="C98" s="1">
        <f t="shared" si="6"/>
        <v>43.26</v>
      </c>
      <c r="D98" s="3">
        <f>_xlfn.XLOOKUP(Tabela3[[#This Row],[SKU]],'ESTOQUE SETEMBRO'!A:A,'ESTOQUE SETEMBRO'!F:F,,0)-_xlfn.XLOOKUP(Tabela3[[#This Row],[SKU]],'VENDA MES'!A:A,'VENDA MES'!B:B,0,0)</f>
        <v>117.6</v>
      </c>
      <c r="E98" s="3">
        <f>IF(D98&lt;=0,SUM(Tabela3[[#This Row],[PONTO_DE_REPOSICAO]]*2.5,Tabela3[[#This Row],[ESTOQUE_INICIAL]]),IF(AND(Tabela3[[#This Row],[ESTOQUE_INICIAL]]&lt;=Tabela3[[#This Row],[PONTO_DE_REPOSICAO]],Tabela3[[#This Row],[ESTOQUE_INICIAL]]&gt;0),L98*2.5,D98*0))</f>
        <v>0</v>
      </c>
      <c r="F98" s="3">
        <f t="shared" ref="F98:F161" si="7">SUM(E98,D98)</f>
        <v>117.6</v>
      </c>
      <c r="G98" s="7">
        <v>14</v>
      </c>
      <c r="H98" s="7">
        <v>14</v>
      </c>
      <c r="I98" s="6" t="s">
        <v>1142</v>
      </c>
      <c r="J98" s="2">
        <f t="shared" si="5"/>
        <v>1646.3999999999999</v>
      </c>
      <c r="K98" s="1">
        <f>_xlfn.XLOOKUP(A98,MEDIDAS!A:A,MEDIDAS!C:C,,0)*5</f>
        <v>5.5</v>
      </c>
      <c r="L98" s="1">
        <f>SUM(K98,_xlfn.XLOOKUP(A98,MEDIDAS!A:A,MEDIDAS!C:C,,0)*5)</f>
        <v>11</v>
      </c>
      <c r="M98" s="1" t="str">
        <f>IF(F98&gt;=SUM(L98,_xlfn.XLOOKUP(A98,'ESTOQUE SETEMBRO'!A:A,'ESTOQUE SETEMBRO'!F:F,,0))/2*1.2,"OVER",IF(F98&lt;=SUM(L98,_xlfn.XLOOKUP(A98,'ESTOQUE SETEMBRO'!A:A,'ESTOQUE SETEMBRO'!F:F,,0))/2*1.1,"IDEAL","OUT"))</f>
        <v>OVER</v>
      </c>
      <c r="N98" t="str">
        <f>IF('ESTOQUE OUTUBRO'!$D98&gt;=0,"outubro","setembro")</f>
        <v>outubro</v>
      </c>
      <c r="O98" s="15">
        <v>45566</v>
      </c>
    </row>
    <row r="99" spans="1:15">
      <c r="A99" s="4" t="s">
        <v>101</v>
      </c>
      <c r="B99" s="6" t="s">
        <v>1143</v>
      </c>
      <c r="C99" s="1">
        <f t="shared" si="6"/>
        <v>43.26</v>
      </c>
      <c r="D99" s="3">
        <f>_xlfn.XLOOKUP(Tabela3[[#This Row],[SKU]],'ESTOQUE SETEMBRO'!A:A,'ESTOQUE SETEMBRO'!F:F,,0)-_xlfn.XLOOKUP(Tabela3[[#This Row],[SKU]],'VENDA MES'!A:A,'VENDA MES'!B:B,0,0)</f>
        <v>207.2</v>
      </c>
      <c r="E99" s="3">
        <f>IF(D99&lt;=0,SUM(Tabela3[[#This Row],[PONTO_DE_REPOSICAO]]*2.5,Tabela3[[#This Row],[ESTOQUE_INICIAL]]),IF(AND(Tabela3[[#This Row],[ESTOQUE_INICIAL]]&lt;=Tabela3[[#This Row],[PONTO_DE_REPOSICAO]],Tabela3[[#This Row],[ESTOQUE_INICIAL]]&gt;0),L99*2.5,D99*0))</f>
        <v>0</v>
      </c>
      <c r="F99" s="3">
        <f t="shared" si="7"/>
        <v>207.2</v>
      </c>
      <c r="G99" s="7">
        <v>14</v>
      </c>
      <c r="H99" s="7">
        <v>14</v>
      </c>
      <c r="I99" s="6" t="s">
        <v>1142</v>
      </c>
      <c r="J99" s="2">
        <f t="shared" si="5"/>
        <v>2900.7999999999997</v>
      </c>
      <c r="K99" s="1">
        <f>_xlfn.XLOOKUP(A99,MEDIDAS!A:A,MEDIDAS!C:C,,0)*5</f>
        <v>5</v>
      </c>
      <c r="L99" s="1">
        <f>SUM(K99,_xlfn.XLOOKUP(A99,MEDIDAS!A:A,MEDIDAS!C:C,,0)*5)</f>
        <v>10</v>
      </c>
      <c r="M99" s="1" t="str">
        <f>IF(F99&gt;=SUM(L99,_xlfn.XLOOKUP(A99,'ESTOQUE SETEMBRO'!A:A,'ESTOQUE SETEMBRO'!F:F,,0))/2*1.2,"OVER",IF(F99&lt;=SUM(L99,_xlfn.XLOOKUP(A99,'ESTOQUE SETEMBRO'!A:A,'ESTOQUE SETEMBRO'!F:F,,0))/2*1.1,"IDEAL","OUT"))</f>
        <v>OVER</v>
      </c>
      <c r="N99" t="str">
        <f>IF('ESTOQUE OUTUBRO'!$D99&gt;=0,"outubro","setembro")</f>
        <v>outubro</v>
      </c>
      <c r="O99" s="15">
        <v>45566</v>
      </c>
    </row>
    <row r="100" spans="1:15">
      <c r="A100" s="4" t="s">
        <v>102</v>
      </c>
      <c r="B100" s="6" t="s">
        <v>1143</v>
      </c>
      <c r="C100" s="1">
        <f t="shared" si="6"/>
        <v>43.26</v>
      </c>
      <c r="D100" s="3">
        <f>_xlfn.XLOOKUP(Tabela3[[#This Row],[SKU]],'ESTOQUE SETEMBRO'!A:A,'ESTOQUE SETEMBRO'!F:F,,0)-_xlfn.XLOOKUP(Tabela3[[#This Row],[SKU]],'VENDA MES'!A:A,'VENDA MES'!B:B,0,0)</f>
        <v>190.40000000000003</v>
      </c>
      <c r="E100" s="3">
        <f>IF(D100&lt;=0,SUM(Tabela3[[#This Row],[PONTO_DE_REPOSICAO]]*2.5,Tabela3[[#This Row],[ESTOQUE_INICIAL]]),IF(AND(Tabela3[[#This Row],[ESTOQUE_INICIAL]]&lt;=Tabela3[[#This Row],[PONTO_DE_REPOSICAO]],Tabela3[[#This Row],[ESTOQUE_INICIAL]]&gt;0),L100*2.5,D100*0))</f>
        <v>0</v>
      </c>
      <c r="F100" s="3">
        <f t="shared" si="7"/>
        <v>190.40000000000003</v>
      </c>
      <c r="G100" s="7">
        <v>14</v>
      </c>
      <c r="H100" s="7">
        <v>14</v>
      </c>
      <c r="I100" s="6" t="s">
        <v>1142</v>
      </c>
      <c r="J100" s="2">
        <f t="shared" si="5"/>
        <v>2665.6000000000004</v>
      </c>
      <c r="K100" s="1">
        <f>_xlfn.XLOOKUP(A100,MEDIDAS!A:A,MEDIDAS!C:C,,0)*5</f>
        <v>5.4166666666666661</v>
      </c>
      <c r="L100" s="1">
        <f>SUM(K100,_xlfn.XLOOKUP(A100,MEDIDAS!A:A,MEDIDAS!C:C,,0)*5)</f>
        <v>10.833333333333332</v>
      </c>
      <c r="M100" s="1" t="str">
        <f>IF(F100&gt;=SUM(L100,_xlfn.XLOOKUP(A100,'ESTOQUE SETEMBRO'!A:A,'ESTOQUE SETEMBRO'!F:F,,0))/2*1.2,"OVER",IF(F100&lt;=SUM(L100,_xlfn.XLOOKUP(A100,'ESTOQUE SETEMBRO'!A:A,'ESTOQUE SETEMBRO'!F:F,,0))/2*1.1,"IDEAL","OUT"))</f>
        <v>OVER</v>
      </c>
      <c r="N100" t="str">
        <f>IF('ESTOQUE OUTUBRO'!$D100&gt;=0,"outubro","setembro")</f>
        <v>outubro</v>
      </c>
      <c r="O100" s="15">
        <v>45566</v>
      </c>
    </row>
    <row r="101" spans="1:15">
      <c r="A101" s="5" t="s">
        <v>103</v>
      </c>
      <c r="B101" s="6" t="s">
        <v>1143</v>
      </c>
      <c r="C101" s="1">
        <f t="shared" si="6"/>
        <v>43.26</v>
      </c>
      <c r="D101" s="3">
        <f>_xlfn.XLOOKUP(Tabela3[[#This Row],[SKU]],'ESTOQUE SETEMBRO'!A:A,'ESTOQUE SETEMBRO'!F:F,,0)-_xlfn.XLOOKUP(Tabela3[[#This Row],[SKU]],'VENDA MES'!A:A,'VENDA MES'!B:B,0,0)</f>
        <v>168</v>
      </c>
      <c r="E101" s="3">
        <f>IF(D101&lt;=0,SUM(Tabela3[[#This Row],[PONTO_DE_REPOSICAO]]*2.5,Tabela3[[#This Row],[ESTOQUE_INICIAL]]),IF(AND(Tabela3[[#This Row],[ESTOQUE_INICIAL]]&lt;=Tabela3[[#This Row],[PONTO_DE_REPOSICAO]],Tabela3[[#This Row],[ESTOQUE_INICIAL]]&gt;0),L101*2.5,D101*0))</f>
        <v>0</v>
      </c>
      <c r="F101" s="3">
        <f t="shared" si="7"/>
        <v>168</v>
      </c>
      <c r="G101" s="7">
        <v>14</v>
      </c>
      <c r="H101" s="7">
        <v>14</v>
      </c>
      <c r="I101" s="6" t="s">
        <v>1142</v>
      </c>
      <c r="J101" s="2">
        <f t="shared" si="5"/>
        <v>2352</v>
      </c>
      <c r="K101" s="1">
        <f>_xlfn.XLOOKUP(A101,MEDIDAS!A:A,MEDIDAS!C:C,,0)*5</f>
        <v>7.25</v>
      </c>
      <c r="L101" s="1">
        <f>SUM(K101,_xlfn.XLOOKUP(A101,MEDIDAS!A:A,MEDIDAS!C:C,,0)*5)</f>
        <v>14.5</v>
      </c>
      <c r="M101" s="1" t="str">
        <f>IF(F101&gt;=SUM(L101,_xlfn.XLOOKUP(A101,'ESTOQUE SETEMBRO'!A:A,'ESTOQUE SETEMBRO'!F:F,,0))/2*1.2,"OVER",IF(F101&lt;=SUM(L101,_xlfn.XLOOKUP(A101,'ESTOQUE SETEMBRO'!A:A,'ESTOQUE SETEMBRO'!F:F,,0))/2*1.1,"IDEAL","OUT"))</f>
        <v>OVER</v>
      </c>
      <c r="N101" t="str">
        <f>IF('ESTOQUE OUTUBRO'!$D101&gt;=0,"outubro","setembro")</f>
        <v>outubro</v>
      </c>
      <c r="O101" s="15">
        <v>45566</v>
      </c>
    </row>
    <row r="102" spans="1:15">
      <c r="A102" s="5" t="s">
        <v>104</v>
      </c>
      <c r="B102" s="6" t="s">
        <v>1144</v>
      </c>
      <c r="C102" s="1">
        <f t="shared" si="6"/>
        <v>43.26</v>
      </c>
      <c r="D102" s="3">
        <f>_xlfn.XLOOKUP(Tabela3[[#This Row],[SKU]],'ESTOQUE SETEMBRO'!A:A,'ESTOQUE SETEMBRO'!F:F,,0)-_xlfn.XLOOKUP(Tabela3[[#This Row],[SKU]],'VENDA MES'!A:A,'VENDA MES'!B:B,0,0)</f>
        <v>128.80000000000001</v>
      </c>
      <c r="E102" s="3">
        <f>IF(D102&lt;=0,SUM(Tabela3[[#This Row],[PONTO_DE_REPOSICAO]]*2.5,Tabela3[[#This Row],[ESTOQUE_INICIAL]]),IF(AND(Tabela3[[#This Row],[ESTOQUE_INICIAL]]&lt;=Tabela3[[#This Row],[PONTO_DE_REPOSICAO]],Tabela3[[#This Row],[ESTOQUE_INICIAL]]&gt;0),L102*2.5,D102*0))</f>
        <v>0</v>
      </c>
      <c r="F102" s="3">
        <f t="shared" si="7"/>
        <v>128.80000000000001</v>
      </c>
      <c r="G102" s="7">
        <v>10</v>
      </c>
      <c r="H102" s="7">
        <v>10</v>
      </c>
      <c r="I102" s="6" t="s">
        <v>1134</v>
      </c>
      <c r="J102" s="2">
        <f t="shared" si="5"/>
        <v>1288</v>
      </c>
      <c r="K102" s="1">
        <f>_xlfn.XLOOKUP(A102,MEDIDAS!A:A,MEDIDAS!C:C,,0)*5</f>
        <v>4.833333333333333</v>
      </c>
      <c r="L102" s="1">
        <f>SUM(K102,_xlfn.XLOOKUP(A102,MEDIDAS!A:A,MEDIDAS!C:C,,0)*5)</f>
        <v>9.6666666666666661</v>
      </c>
      <c r="M102" s="1" t="str">
        <f>IF(F102&gt;=SUM(L102,_xlfn.XLOOKUP(A102,'ESTOQUE SETEMBRO'!A:A,'ESTOQUE SETEMBRO'!F:F,,0))/2*1.2,"OVER",IF(F102&lt;=SUM(L102,_xlfn.XLOOKUP(A102,'ESTOQUE SETEMBRO'!A:A,'ESTOQUE SETEMBRO'!F:F,,0))/2*1.1,"IDEAL","OUT"))</f>
        <v>OVER</v>
      </c>
      <c r="N102" t="str">
        <f>IF('ESTOQUE OUTUBRO'!$D102&gt;=0,"outubro","setembro")</f>
        <v>outubro</v>
      </c>
      <c r="O102" s="15">
        <v>45566</v>
      </c>
    </row>
    <row r="103" spans="1:15">
      <c r="A103" s="5" t="s">
        <v>105</v>
      </c>
      <c r="B103" s="6" t="s">
        <v>1144</v>
      </c>
      <c r="C103" s="1">
        <f t="shared" si="6"/>
        <v>43.26</v>
      </c>
      <c r="D103" s="3">
        <f>_xlfn.XLOOKUP(Tabela3[[#This Row],[SKU]],'ESTOQUE SETEMBRO'!A:A,'ESTOQUE SETEMBRO'!F:F,,0)-_xlfn.XLOOKUP(Tabela3[[#This Row],[SKU]],'VENDA MES'!A:A,'VENDA MES'!B:B,0,0)</f>
        <v>84</v>
      </c>
      <c r="E103" s="3">
        <f>IF(D103&lt;=0,SUM(Tabela3[[#This Row],[PONTO_DE_REPOSICAO]]*2.5,Tabela3[[#This Row],[ESTOQUE_INICIAL]]),IF(AND(Tabela3[[#This Row],[ESTOQUE_INICIAL]]&lt;=Tabela3[[#This Row],[PONTO_DE_REPOSICAO]],Tabela3[[#This Row],[ESTOQUE_INICIAL]]&gt;0),L103*2.5,D103*0))</f>
        <v>0</v>
      </c>
      <c r="F103" s="3">
        <f t="shared" si="7"/>
        <v>84</v>
      </c>
      <c r="G103" s="7">
        <v>10</v>
      </c>
      <c r="H103" s="7">
        <v>10</v>
      </c>
      <c r="I103" s="6" t="s">
        <v>1134</v>
      </c>
      <c r="J103" s="2">
        <f t="shared" si="5"/>
        <v>840</v>
      </c>
      <c r="K103" s="1">
        <f>_xlfn.XLOOKUP(A103,MEDIDAS!A:A,MEDIDAS!C:C,,0)*5</f>
        <v>4.25</v>
      </c>
      <c r="L103" s="1">
        <f>SUM(K103,_xlfn.XLOOKUP(A103,MEDIDAS!A:A,MEDIDAS!C:C,,0)*5)</f>
        <v>8.5</v>
      </c>
      <c r="M103" s="1" t="str">
        <f>IF(F103&gt;=SUM(L103,_xlfn.XLOOKUP(A103,'ESTOQUE SETEMBRO'!A:A,'ESTOQUE SETEMBRO'!F:F,,0))/2*1.2,"OVER",IF(F103&lt;=SUM(L103,_xlfn.XLOOKUP(A103,'ESTOQUE SETEMBRO'!A:A,'ESTOQUE SETEMBRO'!F:F,,0))/2*1.1,"IDEAL","OUT"))</f>
        <v>OVER</v>
      </c>
      <c r="N103" t="str">
        <f>IF('ESTOQUE OUTUBRO'!$D103&gt;=0,"outubro","setembro")</f>
        <v>outubro</v>
      </c>
      <c r="O103" s="15">
        <v>45566</v>
      </c>
    </row>
    <row r="104" spans="1:15">
      <c r="A104" s="5" t="s">
        <v>106</v>
      </c>
      <c r="B104" s="6" t="s">
        <v>1144</v>
      </c>
      <c r="C104" s="1">
        <f t="shared" si="6"/>
        <v>43.26</v>
      </c>
      <c r="D104" s="3">
        <f>_xlfn.XLOOKUP(Tabela3[[#This Row],[SKU]],'ESTOQUE SETEMBRO'!A:A,'ESTOQUE SETEMBRO'!F:F,,0)-_xlfn.XLOOKUP(Tabela3[[#This Row],[SKU]],'VENDA MES'!A:A,'VENDA MES'!B:B,0,0)</f>
        <v>151.19999999999999</v>
      </c>
      <c r="E104" s="3">
        <f>IF(D104&lt;=0,SUM(Tabela3[[#This Row],[PONTO_DE_REPOSICAO]]*2.5,Tabela3[[#This Row],[ESTOQUE_INICIAL]]),IF(AND(Tabela3[[#This Row],[ESTOQUE_INICIAL]]&lt;=Tabela3[[#This Row],[PONTO_DE_REPOSICAO]],Tabela3[[#This Row],[ESTOQUE_INICIAL]]&gt;0),L104*2.5,D104*0))</f>
        <v>0</v>
      </c>
      <c r="F104" s="3">
        <f t="shared" si="7"/>
        <v>151.19999999999999</v>
      </c>
      <c r="G104" s="7">
        <v>10</v>
      </c>
      <c r="H104" s="7">
        <v>10</v>
      </c>
      <c r="I104" s="6" t="s">
        <v>1134</v>
      </c>
      <c r="J104" s="2">
        <f t="shared" si="5"/>
        <v>1512</v>
      </c>
      <c r="K104" s="1">
        <f>_xlfn.XLOOKUP(A104,MEDIDAS!A:A,MEDIDAS!C:C,,0)*5</f>
        <v>8.5833333333333321</v>
      </c>
      <c r="L104" s="1">
        <f>SUM(K104,_xlfn.XLOOKUP(A104,MEDIDAS!A:A,MEDIDAS!C:C,,0)*5)</f>
        <v>17.166666666666664</v>
      </c>
      <c r="M104" s="1" t="str">
        <f>IF(F104&gt;=SUM(L104,_xlfn.XLOOKUP(A104,'ESTOQUE SETEMBRO'!A:A,'ESTOQUE SETEMBRO'!F:F,,0))/2*1.2,"OVER",IF(F104&lt;=SUM(L104,_xlfn.XLOOKUP(A104,'ESTOQUE SETEMBRO'!A:A,'ESTOQUE SETEMBRO'!F:F,,0))/2*1.1,"IDEAL","OUT"))</f>
        <v>OVER</v>
      </c>
      <c r="N104" t="str">
        <f>IF('ESTOQUE OUTUBRO'!$D104&gt;=0,"outubro","setembro")</f>
        <v>outubro</v>
      </c>
      <c r="O104" s="15">
        <v>45566</v>
      </c>
    </row>
    <row r="105" spans="1:15">
      <c r="A105" s="5" t="s">
        <v>107</v>
      </c>
      <c r="B105" s="6" t="s">
        <v>1144</v>
      </c>
      <c r="C105" s="1">
        <f t="shared" si="6"/>
        <v>43.26</v>
      </c>
      <c r="D105" s="3">
        <f>_xlfn.XLOOKUP(Tabela3[[#This Row],[SKU]],'ESTOQUE SETEMBRO'!A:A,'ESTOQUE SETEMBRO'!F:F,,0)-_xlfn.XLOOKUP(Tabela3[[#This Row],[SKU]],'VENDA MES'!A:A,'VENDA MES'!B:B,0,0)</f>
        <v>156.80000000000004</v>
      </c>
      <c r="E105" s="3">
        <f>IF(D105&lt;=0,SUM(Tabela3[[#This Row],[PONTO_DE_REPOSICAO]]*2.5,Tabela3[[#This Row],[ESTOQUE_INICIAL]]),IF(AND(Tabela3[[#This Row],[ESTOQUE_INICIAL]]&lt;=Tabela3[[#This Row],[PONTO_DE_REPOSICAO]],Tabela3[[#This Row],[ESTOQUE_INICIAL]]&gt;0),L105*2.5,D105*0))</f>
        <v>0</v>
      </c>
      <c r="F105" s="3">
        <f t="shared" si="7"/>
        <v>156.80000000000004</v>
      </c>
      <c r="G105" s="7">
        <v>10</v>
      </c>
      <c r="H105" s="7">
        <v>10</v>
      </c>
      <c r="I105" s="6" t="s">
        <v>1134</v>
      </c>
      <c r="J105" s="2">
        <f t="shared" si="5"/>
        <v>1568.0000000000005</v>
      </c>
      <c r="K105" s="1">
        <f>_xlfn.XLOOKUP(A105,MEDIDAS!A:A,MEDIDAS!C:C,,0)*5</f>
        <v>4.4166666666666661</v>
      </c>
      <c r="L105" s="1">
        <f>SUM(K105,_xlfn.XLOOKUP(A105,MEDIDAS!A:A,MEDIDAS!C:C,,0)*5)</f>
        <v>8.8333333333333321</v>
      </c>
      <c r="M105" s="1" t="str">
        <f>IF(F105&gt;=SUM(L105,_xlfn.XLOOKUP(A105,'ESTOQUE SETEMBRO'!A:A,'ESTOQUE SETEMBRO'!F:F,,0))/2*1.2,"OVER",IF(F105&lt;=SUM(L105,_xlfn.XLOOKUP(A105,'ESTOQUE SETEMBRO'!A:A,'ESTOQUE SETEMBRO'!F:F,,0))/2*1.1,"IDEAL","OUT"))</f>
        <v>OVER</v>
      </c>
      <c r="N105" t="str">
        <f>IF('ESTOQUE OUTUBRO'!$D105&gt;=0,"outubro","setembro")</f>
        <v>outubro</v>
      </c>
      <c r="O105" s="15">
        <v>45566</v>
      </c>
    </row>
    <row r="106" spans="1:15">
      <c r="A106" s="5" t="s">
        <v>108</v>
      </c>
      <c r="B106" s="6" t="s">
        <v>1144</v>
      </c>
      <c r="C106" s="1">
        <f t="shared" si="6"/>
        <v>43.26</v>
      </c>
      <c r="D106" s="3">
        <f>_xlfn.XLOOKUP(Tabela3[[#This Row],[SKU]],'ESTOQUE SETEMBRO'!A:A,'ESTOQUE SETEMBRO'!F:F,,0)-_xlfn.XLOOKUP(Tabela3[[#This Row],[SKU]],'VENDA MES'!A:A,'VENDA MES'!B:B,0,0)</f>
        <v>106.40000000000002</v>
      </c>
      <c r="E106" s="3">
        <f>IF(D106&lt;=0,SUM(Tabela3[[#This Row],[PONTO_DE_REPOSICAO]]*2.5,Tabela3[[#This Row],[ESTOQUE_INICIAL]]),IF(AND(Tabela3[[#This Row],[ESTOQUE_INICIAL]]&lt;=Tabela3[[#This Row],[PONTO_DE_REPOSICAO]],Tabela3[[#This Row],[ESTOQUE_INICIAL]]&gt;0),L106*2.5,D106*0))</f>
        <v>0</v>
      </c>
      <c r="F106" s="3">
        <f t="shared" si="7"/>
        <v>106.40000000000002</v>
      </c>
      <c r="G106" s="7">
        <v>10</v>
      </c>
      <c r="H106" s="7">
        <v>10</v>
      </c>
      <c r="I106" s="6" t="s">
        <v>1134</v>
      </c>
      <c r="J106" s="2">
        <f t="shared" si="5"/>
        <v>1064.0000000000002</v>
      </c>
      <c r="K106" s="1">
        <f>_xlfn.XLOOKUP(A106,MEDIDAS!A:A,MEDIDAS!C:C,,0)*5</f>
        <v>6.9166666666666661</v>
      </c>
      <c r="L106" s="1">
        <f>SUM(K106,_xlfn.XLOOKUP(A106,MEDIDAS!A:A,MEDIDAS!C:C,,0)*5)</f>
        <v>13.833333333333332</v>
      </c>
      <c r="M106" s="1" t="str">
        <f>IF(F106&gt;=SUM(L106,_xlfn.XLOOKUP(A106,'ESTOQUE SETEMBRO'!A:A,'ESTOQUE SETEMBRO'!F:F,,0))/2*1.2,"OVER",IF(F106&lt;=SUM(L106,_xlfn.XLOOKUP(A106,'ESTOQUE SETEMBRO'!A:A,'ESTOQUE SETEMBRO'!F:F,,0))/2*1.1,"IDEAL","OUT"))</f>
        <v>OVER</v>
      </c>
      <c r="N106" t="str">
        <f>IF('ESTOQUE OUTUBRO'!$D106&gt;=0,"outubro","setembro")</f>
        <v>outubro</v>
      </c>
      <c r="O106" s="15">
        <v>45566</v>
      </c>
    </row>
    <row r="107" spans="1:15">
      <c r="A107" s="5" t="s">
        <v>121</v>
      </c>
      <c r="B107" s="6" t="s">
        <v>1144</v>
      </c>
      <c r="C107" s="1">
        <f t="shared" si="6"/>
        <v>43.26</v>
      </c>
      <c r="D107" s="3">
        <f>_xlfn.XLOOKUP(Tabela3[[#This Row],[SKU]],'ESTOQUE SETEMBRO'!A:A,'ESTOQUE SETEMBRO'!F:F,,0)-_xlfn.XLOOKUP(Tabela3[[#This Row],[SKU]],'VENDA MES'!A:A,'VENDA MES'!B:B,0,0)</f>
        <v>150</v>
      </c>
      <c r="E107" s="3">
        <f>IF(D107&lt;=0,SUM(Tabela3[[#This Row],[PONTO_DE_REPOSICAO]]*2.5,Tabela3[[#This Row],[ESTOQUE_INICIAL]]),IF(AND(Tabela3[[#This Row],[ESTOQUE_INICIAL]]&lt;=Tabela3[[#This Row],[PONTO_DE_REPOSICAO]],Tabela3[[#This Row],[ESTOQUE_INICIAL]]&gt;0),L107*2.5,D107*0))</f>
        <v>0</v>
      </c>
      <c r="F107" s="3">
        <f t="shared" si="7"/>
        <v>150</v>
      </c>
      <c r="G107" s="7">
        <v>10</v>
      </c>
      <c r="H107" s="7">
        <v>10</v>
      </c>
      <c r="I107" s="6" t="s">
        <v>1134</v>
      </c>
      <c r="J107" s="2">
        <f t="shared" si="5"/>
        <v>1500</v>
      </c>
      <c r="K107" s="1">
        <f>_xlfn.XLOOKUP(A107,MEDIDAS!A:A,MEDIDAS!C:C,,0)*5</f>
        <v>2.4166666666666665</v>
      </c>
      <c r="L107" s="1">
        <f>SUM(K107,_xlfn.XLOOKUP(A107,MEDIDAS!A:A,MEDIDAS!C:C,,0)*5)</f>
        <v>4.833333333333333</v>
      </c>
      <c r="M107" s="1" t="str">
        <f>IF(F107&gt;=SUM(L107,_xlfn.XLOOKUP(A107,'ESTOQUE SETEMBRO'!A:A,'ESTOQUE SETEMBRO'!F:F,,0))/2*1.2,"OVER",IF(F107&lt;=SUM(L107,_xlfn.XLOOKUP(A107,'ESTOQUE SETEMBRO'!A:A,'ESTOQUE SETEMBRO'!F:F,,0))/2*1.1,"IDEAL","OUT"))</f>
        <v>OVER</v>
      </c>
      <c r="N107" t="str">
        <f>IF('ESTOQUE OUTUBRO'!$D107&gt;=0,"outubro","setembro")</f>
        <v>outubro</v>
      </c>
      <c r="O107" s="15">
        <v>45566</v>
      </c>
    </row>
    <row r="108" spans="1:15">
      <c r="A108" s="5" t="s">
        <v>109</v>
      </c>
      <c r="B108" s="6" t="s">
        <v>1144</v>
      </c>
      <c r="C108" s="1">
        <f t="shared" si="6"/>
        <v>43.26</v>
      </c>
      <c r="D108" s="3">
        <f>_xlfn.XLOOKUP(Tabela3[[#This Row],[SKU]],'ESTOQUE SETEMBRO'!A:A,'ESTOQUE SETEMBRO'!F:F,,0)-_xlfn.XLOOKUP(Tabela3[[#This Row],[SKU]],'VENDA MES'!A:A,'VENDA MES'!B:B,0,0)</f>
        <v>128.80000000000001</v>
      </c>
      <c r="E108" s="3">
        <f>IF(D108&lt;=0,SUM(Tabela3[[#This Row],[PONTO_DE_REPOSICAO]]*2.5,Tabela3[[#This Row],[ESTOQUE_INICIAL]]),IF(AND(Tabela3[[#This Row],[ESTOQUE_INICIAL]]&lt;=Tabela3[[#This Row],[PONTO_DE_REPOSICAO]],Tabela3[[#This Row],[ESTOQUE_INICIAL]]&gt;0),L108*2.5,D108*0))</f>
        <v>0</v>
      </c>
      <c r="F108" s="3">
        <f t="shared" si="7"/>
        <v>128.80000000000001</v>
      </c>
      <c r="G108" s="7">
        <v>10</v>
      </c>
      <c r="H108" s="7">
        <v>10</v>
      </c>
      <c r="I108" s="6" t="s">
        <v>1134</v>
      </c>
      <c r="J108" s="2">
        <f t="shared" si="5"/>
        <v>1288</v>
      </c>
      <c r="K108" s="1">
        <f>_xlfn.XLOOKUP(A108,MEDIDAS!A:A,MEDIDAS!C:C,,0)*5</f>
        <v>5.083333333333333</v>
      </c>
      <c r="L108" s="1">
        <f>SUM(K108,_xlfn.XLOOKUP(A108,MEDIDAS!A:A,MEDIDAS!C:C,,0)*5)</f>
        <v>10.166666666666666</v>
      </c>
      <c r="M108" s="1" t="str">
        <f>IF(F108&gt;=SUM(L108,_xlfn.XLOOKUP(A108,'ESTOQUE SETEMBRO'!A:A,'ESTOQUE SETEMBRO'!F:F,,0))/2*1.2,"OVER",IF(F108&lt;=SUM(L108,_xlfn.XLOOKUP(A108,'ESTOQUE SETEMBRO'!A:A,'ESTOQUE SETEMBRO'!F:F,,0))/2*1.1,"IDEAL","OUT"))</f>
        <v>OVER</v>
      </c>
      <c r="N108" t="str">
        <f>IF('ESTOQUE OUTUBRO'!$D108&gt;=0,"outubro","setembro")</f>
        <v>outubro</v>
      </c>
      <c r="O108" s="15">
        <v>45566</v>
      </c>
    </row>
    <row r="109" spans="1:15">
      <c r="A109" s="5" t="s">
        <v>111</v>
      </c>
      <c r="B109" s="6" t="s">
        <v>1144</v>
      </c>
      <c r="C109" s="1">
        <f t="shared" si="6"/>
        <v>43.26</v>
      </c>
      <c r="D109" s="3">
        <f>_xlfn.XLOOKUP(Tabela3[[#This Row],[SKU]],'ESTOQUE SETEMBRO'!A:A,'ESTOQUE SETEMBRO'!F:F,,0)-_xlfn.XLOOKUP(Tabela3[[#This Row],[SKU]],'VENDA MES'!A:A,'VENDA MES'!B:B,0,0)</f>
        <v>128.80000000000001</v>
      </c>
      <c r="E109" s="3">
        <f>IF(D109&lt;=0,SUM(Tabela3[[#This Row],[PONTO_DE_REPOSICAO]]*2.5,Tabela3[[#This Row],[ESTOQUE_INICIAL]]),IF(AND(Tabela3[[#This Row],[ESTOQUE_INICIAL]]&lt;=Tabela3[[#This Row],[PONTO_DE_REPOSICAO]],Tabela3[[#This Row],[ESTOQUE_INICIAL]]&gt;0),L109*2.5,D109*0))</f>
        <v>0</v>
      </c>
      <c r="F109" s="3">
        <f t="shared" si="7"/>
        <v>128.80000000000001</v>
      </c>
      <c r="G109" s="7">
        <v>10</v>
      </c>
      <c r="H109" s="7">
        <v>10</v>
      </c>
      <c r="I109" s="6" t="s">
        <v>1134</v>
      </c>
      <c r="J109" s="2">
        <f t="shared" si="5"/>
        <v>1288</v>
      </c>
      <c r="K109" s="1">
        <f>_xlfn.XLOOKUP(A109,MEDIDAS!A:A,MEDIDAS!C:C,,0)*5</f>
        <v>4.3333333333333339</v>
      </c>
      <c r="L109" s="1">
        <f>SUM(K109,_xlfn.XLOOKUP(A109,MEDIDAS!A:A,MEDIDAS!C:C,,0)*5)</f>
        <v>8.6666666666666679</v>
      </c>
      <c r="M109" s="1" t="str">
        <f>IF(F109&gt;=SUM(L109,_xlfn.XLOOKUP(A109,'ESTOQUE SETEMBRO'!A:A,'ESTOQUE SETEMBRO'!F:F,,0))/2*1.2,"OVER",IF(F109&lt;=SUM(L109,_xlfn.XLOOKUP(A109,'ESTOQUE SETEMBRO'!A:A,'ESTOQUE SETEMBRO'!F:F,,0))/2*1.1,"IDEAL","OUT"))</f>
        <v>OVER</v>
      </c>
      <c r="N109" t="str">
        <f>IF('ESTOQUE OUTUBRO'!$D109&gt;=0,"outubro","setembro")</f>
        <v>outubro</v>
      </c>
      <c r="O109" s="15">
        <v>45566</v>
      </c>
    </row>
    <row r="110" spans="1:15">
      <c r="A110" s="5" t="s">
        <v>112</v>
      </c>
      <c r="B110" s="6" t="s">
        <v>1144</v>
      </c>
      <c r="C110" s="1">
        <f t="shared" si="6"/>
        <v>43.26</v>
      </c>
      <c r="D110" s="3">
        <f>_xlfn.XLOOKUP(Tabela3[[#This Row],[SKU]],'ESTOQUE SETEMBRO'!A:A,'ESTOQUE SETEMBRO'!F:F,,0)-_xlfn.XLOOKUP(Tabela3[[#This Row],[SKU]],'VENDA MES'!A:A,'VENDA MES'!B:B,0,0)</f>
        <v>151.19999999999999</v>
      </c>
      <c r="E110" s="3">
        <f>IF(D110&lt;=0,SUM(Tabela3[[#This Row],[PONTO_DE_REPOSICAO]]*2.5,Tabela3[[#This Row],[ESTOQUE_INICIAL]]),IF(AND(Tabela3[[#This Row],[ESTOQUE_INICIAL]]&lt;=Tabela3[[#This Row],[PONTO_DE_REPOSICAO]],Tabela3[[#This Row],[ESTOQUE_INICIAL]]&gt;0),L110*2.5,D110*0))</f>
        <v>0</v>
      </c>
      <c r="F110" s="3">
        <f t="shared" si="7"/>
        <v>151.19999999999999</v>
      </c>
      <c r="G110" s="7">
        <v>10</v>
      </c>
      <c r="H110" s="7">
        <v>10</v>
      </c>
      <c r="I110" s="6" t="s">
        <v>1134</v>
      </c>
      <c r="J110" s="2">
        <f t="shared" si="5"/>
        <v>1512</v>
      </c>
      <c r="K110" s="1">
        <f>_xlfn.XLOOKUP(A110,MEDIDAS!A:A,MEDIDAS!C:C,,0)*5</f>
        <v>5.5833333333333339</v>
      </c>
      <c r="L110" s="1">
        <f>SUM(K110,_xlfn.XLOOKUP(A110,MEDIDAS!A:A,MEDIDAS!C:C,,0)*5)</f>
        <v>11.166666666666668</v>
      </c>
      <c r="M110" s="1" t="str">
        <f>IF(F110&gt;=SUM(L110,_xlfn.XLOOKUP(A110,'ESTOQUE SETEMBRO'!A:A,'ESTOQUE SETEMBRO'!F:F,,0))/2*1.2,"OVER",IF(F110&lt;=SUM(L110,_xlfn.XLOOKUP(A110,'ESTOQUE SETEMBRO'!A:A,'ESTOQUE SETEMBRO'!F:F,,0))/2*1.1,"IDEAL","OUT"))</f>
        <v>OVER</v>
      </c>
      <c r="N110" t="str">
        <f>IF('ESTOQUE OUTUBRO'!$D110&gt;=0,"outubro","setembro")</f>
        <v>outubro</v>
      </c>
      <c r="O110" s="15">
        <v>45566</v>
      </c>
    </row>
    <row r="111" spans="1:15">
      <c r="A111" s="5" t="s">
        <v>113</v>
      </c>
      <c r="B111" s="6" t="s">
        <v>1144</v>
      </c>
      <c r="C111" s="1">
        <f t="shared" si="6"/>
        <v>43.26</v>
      </c>
      <c r="D111" s="3">
        <f>_xlfn.XLOOKUP(Tabela3[[#This Row],[SKU]],'ESTOQUE SETEMBRO'!A:A,'ESTOQUE SETEMBRO'!F:F,,0)-_xlfn.XLOOKUP(Tabela3[[#This Row],[SKU]],'VENDA MES'!A:A,'VENDA MES'!B:B,0,0)</f>
        <v>123.20000000000002</v>
      </c>
      <c r="E111" s="3">
        <f>IF(D111&lt;=0,SUM(Tabela3[[#This Row],[PONTO_DE_REPOSICAO]]*2.5,Tabela3[[#This Row],[ESTOQUE_INICIAL]]),IF(AND(Tabela3[[#This Row],[ESTOQUE_INICIAL]]&lt;=Tabela3[[#This Row],[PONTO_DE_REPOSICAO]],Tabela3[[#This Row],[ESTOQUE_INICIAL]]&gt;0),L111*2.5,D111*0))</f>
        <v>0</v>
      </c>
      <c r="F111" s="3">
        <f t="shared" si="7"/>
        <v>123.20000000000002</v>
      </c>
      <c r="G111" s="7">
        <v>10</v>
      </c>
      <c r="H111" s="7">
        <v>10</v>
      </c>
      <c r="I111" s="6" t="s">
        <v>1134</v>
      </c>
      <c r="J111" s="2">
        <f t="shared" si="5"/>
        <v>1232.0000000000002</v>
      </c>
      <c r="K111" s="1">
        <f>_xlfn.XLOOKUP(A111,MEDIDAS!A:A,MEDIDAS!C:C,,0)*5</f>
        <v>5.083333333333333</v>
      </c>
      <c r="L111" s="1">
        <f>SUM(K111,_xlfn.XLOOKUP(A111,MEDIDAS!A:A,MEDIDAS!C:C,,0)*5)</f>
        <v>10.166666666666666</v>
      </c>
      <c r="M111" s="1" t="str">
        <f>IF(F111&gt;=SUM(L111,_xlfn.XLOOKUP(A111,'ESTOQUE SETEMBRO'!A:A,'ESTOQUE SETEMBRO'!F:F,,0))/2*1.2,"OVER",IF(F111&lt;=SUM(L111,_xlfn.XLOOKUP(A111,'ESTOQUE SETEMBRO'!A:A,'ESTOQUE SETEMBRO'!F:F,,0))/2*1.1,"IDEAL","OUT"))</f>
        <v>OVER</v>
      </c>
      <c r="N111" t="str">
        <f>IF('ESTOQUE OUTUBRO'!$D111&gt;=0,"outubro","setembro")</f>
        <v>outubro</v>
      </c>
      <c r="O111" s="15">
        <v>45566</v>
      </c>
    </row>
    <row r="112" spans="1:15">
      <c r="A112" s="5" t="s">
        <v>114</v>
      </c>
      <c r="B112" s="6" t="s">
        <v>1145</v>
      </c>
      <c r="C112" s="1">
        <f t="shared" si="6"/>
        <v>43.26</v>
      </c>
      <c r="D112" s="3">
        <f>_xlfn.XLOOKUP(Tabela3[[#This Row],[SKU]],'ESTOQUE SETEMBRO'!A:A,'ESTOQUE SETEMBRO'!F:F,,0)-_xlfn.XLOOKUP(Tabela3[[#This Row],[SKU]],'VENDA MES'!A:A,'VENDA MES'!B:B,0,0)</f>
        <v>151.19999999999999</v>
      </c>
      <c r="E112" s="3">
        <f>IF(D112&lt;=0,SUM(Tabela3[[#This Row],[PONTO_DE_REPOSICAO]]*2.5,Tabela3[[#This Row],[ESTOQUE_INICIAL]]),IF(AND(Tabela3[[#This Row],[ESTOQUE_INICIAL]]&lt;=Tabela3[[#This Row],[PONTO_DE_REPOSICAO]],Tabela3[[#This Row],[ESTOQUE_INICIAL]]&gt;0),L112*2.5,D112*0))</f>
        <v>0</v>
      </c>
      <c r="F112" s="3">
        <f t="shared" si="7"/>
        <v>151.19999999999999</v>
      </c>
      <c r="G112" s="7">
        <v>30</v>
      </c>
      <c r="H112" s="7">
        <v>30</v>
      </c>
      <c r="I112" s="6" t="s">
        <v>1146</v>
      </c>
      <c r="J112" s="2">
        <f t="shared" si="5"/>
        <v>4536</v>
      </c>
      <c r="K112" s="1">
        <f>_xlfn.XLOOKUP(A112,MEDIDAS!A:A,MEDIDAS!C:C,,0)*5</f>
        <v>5.916666666666667</v>
      </c>
      <c r="L112" s="1">
        <f>SUM(K112,_xlfn.XLOOKUP(A112,MEDIDAS!A:A,MEDIDAS!C:C,,0)*5)</f>
        <v>11.833333333333334</v>
      </c>
      <c r="M112" s="1" t="str">
        <f>IF(F112&gt;=SUM(L112,_xlfn.XLOOKUP(A112,'ESTOQUE SETEMBRO'!A:A,'ESTOQUE SETEMBRO'!F:F,,0))/2*1.2,"OVER",IF(F112&lt;=SUM(L112,_xlfn.XLOOKUP(A112,'ESTOQUE SETEMBRO'!A:A,'ESTOQUE SETEMBRO'!F:F,,0))/2*1.1,"IDEAL","OUT"))</f>
        <v>OVER</v>
      </c>
      <c r="N112" t="str">
        <f>IF('ESTOQUE OUTUBRO'!$D112&gt;=0,"outubro","setembro")</f>
        <v>outubro</v>
      </c>
      <c r="O112" s="15">
        <v>45566</v>
      </c>
    </row>
    <row r="113" spans="1:15">
      <c r="A113" s="5" t="s">
        <v>115</v>
      </c>
      <c r="B113" s="6" t="s">
        <v>1145</v>
      </c>
      <c r="C113" s="1">
        <f t="shared" si="6"/>
        <v>43.26</v>
      </c>
      <c r="D113" s="3">
        <f>_xlfn.XLOOKUP(Tabela3[[#This Row],[SKU]],'ESTOQUE SETEMBRO'!A:A,'ESTOQUE SETEMBRO'!F:F,,0)-_xlfn.XLOOKUP(Tabela3[[#This Row],[SKU]],'VENDA MES'!A:A,'VENDA MES'!B:B,0,0)</f>
        <v>95.200000000000017</v>
      </c>
      <c r="E113" s="3">
        <f>IF(D113&lt;=0,SUM(Tabela3[[#This Row],[PONTO_DE_REPOSICAO]]*2.5,Tabela3[[#This Row],[ESTOQUE_INICIAL]]),IF(AND(Tabela3[[#This Row],[ESTOQUE_INICIAL]]&lt;=Tabela3[[#This Row],[PONTO_DE_REPOSICAO]],Tabela3[[#This Row],[ESTOQUE_INICIAL]]&gt;0),L113*2.5,D113*0))</f>
        <v>0</v>
      </c>
      <c r="F113" s="3">
        <f t="shared" si="7"/>
        <v>95.200000000000017</v>
      </c>
      <c r="G113" s="7">
        <v>30</v>
      </c>
      <c r="H113" s="7">
        <v>30</v>
      </c>
      <c r="I113" s="6" t="s">
        <v>1146</v>
      </c>
      <c r="J113" s="2">
        <f t="shared" si="5"/>
        <v>2856.0000000000005</v>
      </c>
      <c r="K113" s="1">
        <f>_xlfn.XLOOKUP(A113,MEDIDAS!A:A,MEDIDAS!C:C,,0)*5</f>
        <v>5.166666666666667</v>
      </c>
      <c r="L113" s="1">
        <f>SUM(K113,_xlfn.XLOOKUP(A113,MEDIDAS!A:A,MEDIDAS!C:C,,0)*5)</f>
        <v>10.333333333333334</v>
      </c>
      <c r="M113" s="1" t="str">
        <f>IF(F113&gt;=SUM(L113,_xlfn.XLOOKUP(A113,'ESTOQUE SETEMBRO'!A:A,'ESTOQUE SETEMBRO'!F:F,,0))/2*1.2,"OVER",IF(F113&lt;=SUM(L113,_xlfn.XLOOKUP(A113,'ESTOQUE SETEMBRO'!A:A,'ESTOQUE SETEMBRO'!F:F,,0))/2*1.1,"IDEAL","OUT"))</f>
        <v>OVER</v>
      </c>
      <c r="N113" t="str">
        <f>IF('ESTOQUE OUTUBRO'!$D113&gt;=0,"outubro","setembro")</f>
        <v>outubro</v>
      </c>
      <c r="O113" s="15">
        <v>45566</v>
      </c>
    </row>
    <row r="114" spans="1:15">
      <c r="A114" s="5" t="s">
        <v>116</v>
      </c>
      <c r="B114" s="6" t="s">
        <v>1145</v>
      </c>
      <c r="C114" s="1">
        <f t="shared" si="6"/>
        <v>43.26</v>
      </c>
      <c r="D114" s="3">
        <f>_xlfn.XLOOKUP(Tabela3[[#This Row],[SKU]],'ESTOQUE SETEMBRO'!A:A,'ESTOQUE SETEMBRO'!F:F,,0)-_xlfn.XLOOKUP(Tabela3[[#This Row],[SKU]],'VENDA MES'!A:A,'VENDA MES'!B:B,0,0)</f>
        <v>100.8</v>
      </c>
      <c r="E114" s="3">
        <f>IF(D114&lt;=0,SUM(Tabela3[[#This Row],[PONTO_DE_REPOSICAO]]*2.5,Tabela3[[#This Row],[ESTOQUE_INICIAL]]),IF(AND(Tabela3[[#This Row],[ESTOQUE_INICIAL]]&lt;=Tabela3[[#This Row],[PONTO_DE_REPOSICAO]],Tabela3[[#This Row],[ESTOQUE_INICIAL]]&gt;0),L114*2.5,D114*0))</f>
        <v>0</v>
      </c>
      <c r="F114" s="3">
        <f t="shared" si="7"/>
        <v>100.8</v>
      </c>
      <c r="G114" s="7">
        <v>30</v>
      </c>
      <c r="H114" s="7">
        <v>30</v>
      </c>
      <c r="I114" s="6" t="s">
        <v>1146</v>
      </c>
      <c r="J114" s="2">
        <f t="shared" si="5"/>
        <v>3024</v>
      </c>
      <c r="K114" s="1">
        <f>_xlfn.XLOOKUP(A114,MEDIDAS!A:A,MEDIDAS!C:C,,0)*5</f>
        <v>2.3333333333333335</v>
      </c>
      <c r="L114" s="1">
        <f>SUM(K114,_xlfn.XLOOKUP(A114,MEDIDAS!A:A,MEDIDAS!C:C,,0)*5)</f>
        <v>4.666666666666667</v>
      </c>
      <c r="M114" s="1" t="str">
        <f>IF(F114&gt;=SUM(L114,_xlfn.XLOOKUP(A114,'ESTOQUE SETEMBRO'!A:A,'ESTOQUE SETEMBRO'!F:F,,0))/2*1.2,"OVER",IF(F114&lt;=SUM(L114,_xlfn.XLOOKUP(A114,'ESTOQUE SETEMBRO'!A:A,'ESTOQUE SETEMBRO'!F:F,,0))/2*1.1,"IDEAL","OUT"))</f>
        <v>OVER</v>
      </c>
      <c r="N114" t="str">
        <f>IF('ESTOQUE OUTUBRO'!$D114&gt;=0,"outubro","setembro")</f>
        <v>outubro</v>
      </c>
      <c r="O114" s="15">
        <v>45566</v>
      </c>
    </row>
    <row r="115" spans="1:15">
      <c r="A115" s="5" t="s">
        <v>117</v>
      </c>
      <c r="B115" s="6" t="s">
        <v>1145</v>
      </c>
      <c r="C115" s="1">
        <f t="shared" si="6"/>
        <v>43.26</v>
      </c>
      <c r="D115" s="3">
        <f>_xlfn.XLOOKUP(Tabela3[[#This Row],[SKU]],'ESTOQUE SETEMBRO'!A:A,'ESTOQUE SETEMBRO'!F:F,,0)-_xlfn.XLOOKUP(Tabela3[[#This Row],[SKU]],'VENDA MES'!A:A,'VENDA MES'!B:B,0,0)</f>
        <v>50.4</v>
      </c>
      <c r="E115" s="3">
        <f>IF(D115&lt;=0,SUM(Tabela3[[#This Row],[PONTO_DE_REPOSICAO]]*2.5,Tabela3[[#This Row],[ESTOQUE_INICIAL]]),IF(AND(Tabela3[[#This Row],[ESTOQUE_INICIAL]]&lt;=Tabela3[[#This Row],[PONTO_DE_REPOSICAO]],Tabela3[[#This Row],[ESTOQUE_INICIAL]]&gt;0),L115*2.5,D115*0))</f>
        <v>0</v>
      </c>
      <c r="F115" s="3">
        <f t="shared" si="7"/>
        <v>50.4</v>
      </c>
      <c r="G115" s="7">
        <v>30</v>
      </c>
      <c r="H115" s="7">
        <v>30</v>
      </c>
      <c r="I115" s="6" t="s">
        <v>1146</v>
      </c>
      <c r="J115" s="2">
        <f t="shared" si="5"/>
        <v>1512</v>
      </c>
      <c r="K115" s="1">
        <f>_xlfn.XLOOKUP(A115,MEDIDAS!A:A,MEDIDAS!C:C,,0)*5</f>
        <v>3.75</v>
      </c>
      <c r="L115" s="1">
        <f>SUM(K115,_xlfn.XLOOKUP(A115,MEDIDAS!A:A,MEDIDAS!C:C,,0)*5)</f>
        <v>7.5</v>
      </c>
      <c r="M115" s="1" t="str">
        <f>IF(F115&gt;=SUM(L115,_xlfn.XLOOKUP(A115,'ESTOQUE SETEMBRO'!A:A,'ESTOQUE SETEMBRO'!F:F,,0))/2*1.2,"OVER",IF(F115&lt;=SUM(L115,_xlfn.XLOOKUP(A115,'ESTOQUE SETEMBRO'!A:A,'ESTOQUE SETEMBRO'!F:F,,0))/2*1.1,"IDEAL","OUT"))</f>
        <v>OVER</v>
      </c>
      <c r="N115" t="str">
        <f>IF('ESTOQUE OUTUBRO'!$D115&gt;=0,"outubro","setembro")</f>
        <v>outubro</v>
      </c>
      <c r="O115" s="15">
        <v>45566</v>
      </c>
    </row>
    <row r="116" spans="1:15">
      <c r="A116" s="5" t="s">
        <v>118</v>
      </c>
      <c r="B116" s="6" t="s">
        <v>1145</v>
      </c>
      <c r="C116" s="1">
        <f t="shared" si="6"/>
        <v>43.26</v>
      </c>
      <c r="D116" s="3">
        <f>_xlfn.XLOOKUP(Tabela3[[#This Row],[SKU]],'ESTOQUE SETEMBRO'!A:A,'ESTOQUE SETEMBRO'!F:F,,0)-_xlfn.XLOOKUP(Tabela3[[#This Row],[SKU]],'VENDA MES'!A:A,'VENDA MES'!B:B,0,0)</f>
        <v>117.6</v>
      </c>
      <c r="E116" s="3">
        <f>IF(D116&lt;=0,SUM(Tabela3[[#This Row],[PONTO_DE_REPOSICAO]]*2.5,Tabela3[[#This Row],[ESTOQUE_INICIAL]]),IF(AND(Tabela3[[#This Row],[ESTOQUE_INICIAL]]&lt;=Tabela3[[#This Row],[PONTO_DE_REPOSICAO]],Tabela3[[#This Row],[ESTOQUE_INICIAL]]&gt;0),L116*2.5,D116*0))</f>
        <v>0</v>
      </c>
      <c r="F116" s="3">
        <f t="shared" si="7"/>
        <v>117.6</v>
      </c>
      <c r="G116" s="7">
        <v>30</v>
      </c>
      <c r="H116" s="7">
        <v>30</v>
      </c>
      <c r="I116" s="6" t="s">
        <v>1146</v>
      </c>
      <c r="J116" s="2">
        <f t="shared" si="5"/>
        <v>3528</v>
      </c>
      <c r="K116" s="1">
        <f>_xlfn.XLOOKUP(A116,MEDIDAS!A:A,MEDIDAS!C:C,,0)*5</f>
        <v>5.5833333333333339</v>
      </c>
      <c r="L116" s="1">
        <f>SUM(K116,_xlfn.XLOOKUP(A116,MEDIDAS!A:A,MEDIDAS!C:C,,0)*5)</f>
        <v>11.166666666666668</v>
      </c>
      <c r="M116" s="1" t="str">
        <f>IF(F116&gt;=SUM(L116,_xlfn.XLOOKUP(A116,'ESTOQUE SETEMBRO'!A:A,'ESTOQUE SETEMBRO'!F:F,,0))/2*1.2,"OVER",IF(F116&lt;=SUM(L116,_xlfn.XLOOKUP(A116,'ESTOQUE SETEMBRO'!A:A,'ESTOQUE SETEMBRO'!F:F,,0))/2*1.1,"IDEAL","OUT"))</f>
        <v>OVER</v>
      </c>
      <c r="N116" t="str">
        <f>IF('ESTOQUE OUTUBRO'!$D116&gt;=0,"outubro","setembro")</f>
        <v>outubro</v>
      </c>
      <c r="O116" s="15">
        <v>45566</v>
      </c>
    </row>
    <row r="117" spans="1:15">
      <c r="A117" s="5" t="s">
        <v>132</v>
      </c>
      <c r="B117" s="6" t="s">
        <v>1145</v>
      </c>
      <c r="C117" s="1">
        <f t="shared" si="6"/>
        <v>43.26</v>
      </c>
      <c r="D117" s="3">
        <f>_xlfn.XLOOKUP(Tabela3[[#This Row],[SKU]],'ESTOQUE SETEMBRO'!A:A,'ESTOQUE SETEMBRO'!F:F,,0)-_xlfn.XLOOKUP(Tabela3[[#This Row],[SKU]],'VENDA MES'!A:A,'VENDA MES'!B:B,0,0)</f>
        <v>150</v>
      </c>
      <c r="E117" s="3">
        <f>IF(D117&lt;=0,SUM(Tabela3[[#This Row],[PONTO_DE_REPOSICAO]]*2.5,Tabela3[[#This Row],[ESTOQUE_INICIAL]]),IF(AND(Tabela3[[#This Row],[ESTOQUE_INICIAL]]&lt;=Tabela3[[#This Row],[PONTO_DE_REPOSICAO]],Tabela3[[#This Row],[ESTOQUE_INICIAL]]&gt;0),L117*2.5,D117*0))</f>
        <v>0</v>
      </c>
      <c r="F117" s="3">
        <f t="shared" si="7"/>
        <v>150</v>
      </c>
      <c r="G117" s="7">
        <v>30</v>
      </c>
      <c r="H117" s="7">
        <v>30</v>
      </c>
      <c r="I117" s="6" t="s">
        <v>1146</v>
      </c>
      <c r="J117" s="2">
        <f t="shared" si="5"/>
        <v>4500</v>
      </c>
      <c r="K117" s="1">
        <f>_xlfn.XLOOKUP(A117,MEDIDAS!A:A,MEDIDAS!C:C,,0)*5</f>
        <v>2.833333333333333</v>
      </c>
      <c r="L117" s="1">
        <f>SUM(K117,_xlfn.XLOOKUP(A117,MEDIDAS!A:A,MEDIDAS!C:C,,0)*5)</f>
        <v>5.6666666666666661</v>
      </c>
      <c r="M117" s="1" t="str">
        <f>IF(F117&gt;=SUM(L117,_xlfn.XLOOKUP(A117,'ESTOQUE SETEMBRO'!A:A,'ESTOQUE SETEMBRO'!F:F,,0))/2*1.2,"OVER",IF(F117&lt;=SUM(L117,_xlfn.XLOOKUP(A117,'ESTOQUE SETEMBRO'!A:A,'ESTOQUE SETEMBRO'!F:F,,0))/2*1.1,"IDEAL","OUT"))</f>
        <v>OVER</v>
      </c>
      <c r="N117" t="str">
        <f>IF('ESTOQUE OUTUBRO'!$D117&gt;=0,"outubro","setembro")</f>
        <v>outubro</v>
      </c>
      <c r="O117" s="15">
        <v>45566</v>
      </c>
    </row>
    <row r="118" spans="1:15">
      <c r="A118" s="5" t="s">
        <v>119</v>
      </c>
      <c r="B118" s="6" t="s">
        <v>1145</v>
      </c>
      <c r="C118" s="1">
        <f t="shared" si="6"/>
        <v>43.26</v>
      </c>
      <c r="D118" s="3">
        <f>_xlfn.XLOOKUP(Tabela3[[#This Row],[SKU]],'ESTOQUE SETEMBRO'!A:A,'ESTOQUE SETEMBRO'!F:F,,0)-_xlfn.XLOOKUP(Tabela3[[#This Row],[SKU]],'VENDA MES'!A:A,'VENDA MES'!B:B,0,0)</f>
        <v>145.6</v>
      </c>
      <c r="E118" s="3">
        <f>IF(D118&lt;=0,SUM(Tabela3[[#This Row],[PONTO_DE_REPOSICAO]]*2.5,Tabela3[[#This Row],[ESTOQUE_INICIAL]]),IF(AND(Tabela3[[#This Row],[ESTOQUE_INICIAL]]&lt;=Tabela3[[#This Row],[PONTO_DE_REPOSICAO]],Tabela3[[#This Row],[ESTOQUE_INICIAL]]&gt;0),L118*2.5,D118*0))</f>
        <v>0</v>
      </c>
      <c r="F118" s="3">
        <f t="shared" si="7"/>
        <v>145.6</v>
      </c>
      <c r="G118" s="7">
        <v>30</v>
      </c>
      <c r="H118" s="7">
        <v>30</v>
      </c>
      <c r="I118" s="6" t="s">
        <v>1146</v>
      </c>
      <c r="J118" s="2">
        <f t="shared" si="5"/>
        <v>4368</v>
      </c>
      <c r="K118" s="1">
        <f>_xlfn.XLOOKUP(A118,MEDIDAS!A:A,MEDIDAS!C:C,,0)*5</f>
        <v>5.5</v>
      </c>
      <c r="L118" s="1">
        <f>SUM(K118,_xlfn.XLOOKUP(A118,MEDIDAS!A:A,MEDIDAS!C:C,,0)*5)</f>
        <v>11</v>
      </c>
      <c r="M118" s="1" t="str">
        <f>IF(F118&gt;=SUM(L118,_xlfn.XLOOKUP(A118,'ESTOQUE SETEMBRO'!A:A,'ESTOQUE SETEMBRO'!F:F,,0))/2*1.2,"OVER",IF(F118&lt;=SUM(L118,_xlfn.XLOOKUP(A118,'ESTOQUE SETEMBRO'!A:A,'ESTOQUE SETEMBRO'!F:F,,0))/2*1.1,"IDEAL","OUT"))</f>
        <v>OVER</v>
      </c>
      <c r="N118" t="str">
        <f>IF('ESTOQUE OUTUBRO'!$D118&gt;=0,"outubro","setembro")</f>
        <v>outubro</v>
      </c>
      <c r="O118" s="15">
        <v>45566</v>
      </c>
    </row>
    <row r="119" spans="1:15">
      <c r="A119" s="5" t="s">
        <v>120</v>
      </c>
      <c r="B119" s="6" t="s">
        <v>1145</v>
      </c>
      <c r="C119" s="1">
        <f t="shared" si="6"/>
        <v>43.26</v>
      </c>
      <c r="D119" s="3">
        <f>_xlfn.XLOOKUP(Tabela3[[#This Row],[SKU]],'ESTOQUE SETEMBRO'!A:A,'ESTOQUE SETEMBRO'!F:F,,0)-_xlfn.XLOOKUP(Tabela3[[#This Row],[SKU]],'VENDA MES'!A:A,'VENDA MES'!B:B,0,0)</f>
        <v>106.40000000000002</v>
      </c>
      <c r="E119" s="3">
        <f>IF(D119&lt;=0,SUM(Tabela3[[#This Row],[PONTO_DE_REPOSICAO]]*2.5,Tabela3[[#This Row],[ESTOQUE_INICIAL]]),IF(AND(Tabela3[[#This Row],[ESTOQUE_INICIAL]]&lt;=Tabela3[[#This Row],[PONTO_DE_REPOSICAO]],Tabela3[[#This Row],[ESTOQUE_INICIAL]]&gt;0),L119*2.5,D119*0))</f>
        <v>0</v>
      </c>
      <c r="F119" s="3">
        <f t="shared" si="7"/>
        <v>106.40000000000002</v>
      </c>
      <c r="G119" s="7">
        <v>30</v>
      </c>
      <c r="H119" s="7">
        <v>30</v>
      </c>
      <c r="I119" s="6" t="s">
        <v>1146</v>
      </c>
      <c r="J119" s="2">
        <f t="shared" si="5"/>
        <v>3192.0000000000005</v>
      </c>
      <c r="K119" s="1">
        <f>_xlfn.XLOOKUP(A119,MEDIDAS!A:A,MEDIDAS!C:C,,0)*5</f>
        <v>3.416666666666667</v>
      </c>
      <c r="L119" s="1">
        <f>SUM(K119,_xlfn.XLOOKUP(A119,MEDIDAS!A:A,MEDIDAS!C:C,,0)*5)</f>
        <v>6.8333333333333339</v>
      </c>
      <c r="M119" s="1" t="str">
        <f>IF(F119&gt;=SUM(L119,_xlfn.XLOOKUP(A119,'ESTOQUE SETEMBRO'!A:A,'ESTOQUE SETEMBRO'!F:F,,0))/2*1.2,"OVER",IF(F119&lt;=SUM(L119,_xlfn.XLOOKUP(A119,'ESTOQUE SETEMBRO'!A:A,'ESTOQUE SETEMBRO'!F:F,,0))/2*1.1,"IDEAL","OUT"))</f>
        <v>OVER</v>
      </c>
      <c r="N119" t="str">
        <f>IF('ESTOQUE OUTUBRO'!$D119&gt;=0,"outubro","setembro")</f>
        <v>outubro</v>
      </c>
      <c r="O119" s="15">
        <v>45566</v>
      </c>
    </row>
    <row r="120" spans="1:15">
      <c r="A120" s="5" t="s">
        <v>122</v>
      </c>
      <c r="B120" s="6" t="s">
        <v>1145</v>
      </c>
      <c r="C120" s="1">
        <f t="shared" si="6"/>
        <v>43.26</v>
      </c>
      <c r="D120" s="3">
        <f>_xlfn.XLOOKUP(Tabela3[[#This Row],[SKU]],'ESTOQUE SETEMBRO'!A:A,'ESTOQUE SETEMBRO'!F:F,,0)-_xlfn.XLOOKUP(Tabela3[[#This Row],[SKU]],'VENDA MES'!A:A,'VENDA MES'!B:B,0,0)</f>
        <v>145.6</v>
      </c>
      <c r="E120" s="3">
        <f>IF(D120&lt;=0,SUM(Tabela3[[#This Row],[PONTO_DE_REPOSICAO]]*2.5,Tabela3[[#This Row],[ESTOQUE_INICIAL]]),IF(AND(Tabela3[[#This Row],[ESTOQUE_INICIAL]]&lt;=Tabela3[[#This Row],[PONTO_DE_REPOSICAO]],Tabela3[[#This Row],[ESTOQUE_INICIAL]]&gt;0),L120*2.5,D120*0))</f>
        <v>0</v>
      </c>
      <c r="F120" s="3">
        <f t="shared" si="7"/>
        <v>145.6</v>
      </c>
      <c r="G120" s="7">
        <v>30</v>
      </c>
      <c r="H120" s="7">
        <v>30</v>
      </c>
      <c r="I120" s="6" t="s">
        <v>1146</v>
      </c>
      <c r="J120" s="2">
        <f t="shared" si="5"/>
        <v>4368</v>
      </c>
      <c r="K120" s="1">
        <f>_xlfn.XLOOKUP(A120,MEDIDAS!A:A,MEDIDAS!C:C,,0)*5</f>
        <v>4.166666666666667</v>
      </c>
      <c r="L120" s="1">
        <f>SUM(K120,_xlfn.XLOOKUP(A120,MEDIDAS!A:A,MEDIDAS!C:C,,0)*5)</f>
        <v>8.3333333333333339</v>
      </c>
      <c r="M120" s="1" t="str">
        <f>IF(F120&gt;=SUM(L120,_xlfn.XLOOKUP(A120,'ESTOQUE SETEMBRO'!A:A,'ESTOQUE SETEMBRO'!F:F,,0))/2*1.2,"OVER",IF(F120&lt;=SUM(L120,_xlfn.XLOOKUP(A120,'ESTOQUE SETEMBRO'!A:A,'ESTOQUE SETEMBRO'!F:F,,0))/2*1.1,"IDEAL","OUT"))</f>
        <v>OVER</v>
      </c>
      <c r="N120" t="str">
        <f>IF('ESTOQUE OUTUBRO'!$D120&gt;=0,"outubro","setembro")</f>
        <v>outubro</v>
      </c>
      <c r="O120" s="15">
        <v>45566</v>
      </c>
    </row>
    <row r="121" spans="1:15">
      <c r="A121" s="5" t="s">
        <v>123</v>
      </c>
      <c r="B121" s="6" t="s">
        <v>1145</v>
      </c>
      <c r="C121" s="1">
        <f t="shared" si="6"/>
        <v>43.26</v>
      </c>
      <c r="D121" s="3">
        <f>_xlfn.XLOOKUP(Tabela3[[#This Row],[SKU]],'ESTOQUE SETEMBRO'!A:A,'ESTOQUE SETEMBRO'!F:F,,0)-_xlfn.XLOOKUP(Tabela3[[#This Row],[SKU]],'VENDA MES'!A:A,'VENDA MES'!B:B,0,0)</f>
        <v>106.40000000000002</v>
      </c>
      <c r="E121" s="3">
        <f>IF(D121&lt;=0,SUM(Tabela3[[#This Row],[PONTO_DE_REPOSICAO]]*2.5,Tabela3[[#This Row],[ESTOQUE_INICIAL]]),IF(AND(Tabela3[[#This Row],[ESTOQUE_INICIAL]]&lt;=Tabela3[[#This Row],[PONTO_DE_REPOSICAO]],Tabela3[[#This Row],[ESTOQUE_INICIAL]]&gt;0),L121*2.5,D121*0))</f>
        <v>0</v>
      </c>
      <c r="F121" s="3">
        <f t="shared" si="7"/>
        <v>106.40000000000002</v>
      </c>
      <c r="G121" s="7">
        <v>30</v>
      </c>
      <c r="H121" s="7">
        <v>30</v>
      </c>
      <c r="I121" s="6" t="s">
        <v>1146</v>
      </c>
      <c r="J121" s="2">
        <f t="shared" si="5"/>
        <v>3192.0000000000005</v>
      </c>
      <c r="K121" s="1">
        <f>_xlfn.XLOOKUP(A121,MEDIDAS!A:A,MEDIDAS!C:C,,0)*5</f>
        <v>5</v>
      </c>
      <c r="L121" s="1">
        <f>SUM(K121,_xlfn.XLOOKUP(A121,MEDIDAS!A:A,MEDIDAS!C:C,,0)*5)</f>
        <v>10</v>
      </c>
      <c r="M121" s="1" t="str">
        <f>IF(F121&gt;=SUM(L121,_xlfn.XLOOKUP(A121,'ESTOQUE SETEMBRO'!A:A,'ESTOQUE SETEMBRO'!F:F,,0))/2*1.2,"OVER",IF(F121&lt;=SUM(L121,_xlfn.XLOOKUP(A121,'ESTOQUE SETEMBRO'!A:A,'ESTOQUE SETEMBRO'!F:F,,0))/2*1.1,"IDEAL","OUT"))</f>
        <v>OVER</v>
      </c>
      <c r="N121" t="str">
        <f>IF('ESTOQUE OUTUBRO'!$D121&gt;=0,"outubro","setembro")</f>
        <v>outubro</v>
      </c>
      <c r="O121" s="15">
        <v>45566</v>
      </c>
    </row>
    <row r="122" spans="1:15">
      <c r="A122" s="5" t="s">
        <v>124</v>
      </c>
      <c r="B122" s="6" t="s">
        <v>1147</v>
      </c>
      <c r="C122" s="1">
        <f t="shared" si="6"/>
        <v>43.26</v>
      </c>
      <c r="D122" s="3">
        <f>_xlfn.XLOOKUP(Tabela3[[#This Row],[SKU]],'ESTOQUE SETEMBRO'!A:A,'ESTOQUE SETEMBRO'!F:F,,0)-_xlfn.XLOOKUP(Tabela3[[#This Row],[SKU]],'VENDA MES'!A:A,'VENDA MES'!B:B,0,0)</f>
        <v>173.6</v>
      </c>
      <c r="E122" s="3">
        <f>IF(D122&lt;=0,SUM(Tabela3[[#This Row],[PONTO_DE_REPOSICAO]]*2.5,Tabela3[[#This Row],[ESTOQUE_INICIAL]]),IF(AND(Tabela3[[#This Row],[ESTOQUE_INICIAL]]&lt;=Tabela3[[#This Row],[PONTO_DE_REPOSICAO]],Tabela3[[#This Row],[ESTOQUE_INICIAL]]&gt;0),L122*2.5,D122*0))</f>
        <v>0</v>
      </c>
      <c r="F122" s="3">
        <f t="shared" si="7"/>
        <v>173.6</v>
      </c>
      <c r="G122" s="7">
        <v>80</v>
      </c>
      <c r="H122" s="7">
        <v>80</v>
      </c>
      <c r="I122" s="6" t="s">
        <v>1148</v>
      </c>
      <c r="J122" s="2">
        <f t="shared" si="5"/>
        <v>13888</v>
      </c>
      <c r="K122" s="1">
        <f>_xlfn.XLOOKUP(A122,MEDIDAS!A:A,MEDIDAS!C:C,,0)*5</f>
        <v>6.6666666666666661</v>
      </c>
      <c r="L122" s="1">
        <f>SUM(K122,_xlfn.XLOOKUP(A122,MEDIDAS!A:A,MEDIDAS!C:C,,0)*5)</f>
        <v>13.333333333333332</v>
      </c>
      <c r="M122" s="1" t="str">
        <f>IF(F122&gt;=SUM(L122,_xlfn.XLOOKUP(A122,'ESTOQUE SETEMBRO'!A:A,'ESTOQUE SETEMBRO'!F:F,,0))/2*1.2,"OVER",IF(F122&lt;=SUM(L122,_xlfn.XLOOKUP(A122,'ESTOQUE SETEMBRO'!A:A,'ESTOQUE SETEMBRO'!F:F,,0))/2*1.1,"IDEAL","OUT"))</f>
        <v>OVER</v>
      </c>
      <c r="N122" t="str">
        <f>IF('ESTOQUE OUTUBRO'!$D122&gt;=0,"outubro","setembro")</f>
        <v>outubro</v>
      </c>
      <c r="O122" s="15">
        <v>45566</v>
      </c>
    </row>
    <row r="123" spans="1:15">
      <c r="A123" s="5" t="s">
        <v>125</v>
      </c>
      <c r="B123" s="6" t="s">
        <v>1147</v>
      </c>
      <c r="C123" s="1">
        <f t="shared" si="6"/>
        <v>43.26</v>
      </c>
      <c r="D123" s="3">
        <f>_xlfn.XLOOKUP(Tabela3[[#This Row],[SKU]],'ESTOQUE SETEMBRO'!A:A,'ESTOQUE SETEMBRO'!F:F,,0)-_xlfn.XLOOKUP(Tabela3[[#This Row],[SKU]],'VENDA MES'!A:A,'VENDA MES'!B:B,0,0)</f>
        <v>56</v>
      </c>
      <c r="E123" s="3">
        <f>IF(D123&lt;=0,SUM(Tabela3[[#This Row],[PONTO_DE_REPOSICAO]]*2.5,Tabela3[[#This Row],[ESTOQUE_INICIAL]]),IF(AND(Tabela3[[#This Row],[ESTOQUE_INICIAL]]&lt;=Tabela3[[#This Row],[PONTO_DE_REPOSICAO]],Tabela3[[#This Row],[ESTOQUE_INICIAL]]&gt;0),L123*2.5,D123*0))</f>
        <v>0</v>
      </c>
      <c r="F123" s="3">
        <f t="shared" si="7"/>
        <v>56</v>
      </c>
      <c r="G123" s="7">
        <v>80</v>
      </c>
      <c r="H123" s="7">
        <v>80</v>
      </c>
      <c r="I123" s="6" t="s">
        <v>1148</v>
      </c>
      <c r="J123" s="2">
        <f t="shared" si="5"/>
        <v>4480</v>
      </c>
      <c r="K123" s="1">
        <f>_xlfn.XLOOKUP(A123,MEDIDAS!A:A,MEDIDAS!C:C,,0)*5</f>
        <v>6.333333333333333</v>
      </c>
      <c r="L123" s="1">
        <f>SUM(K123,_xlfn.XLOOKUP(A123,MEDIDAS!A:A,MEDIDAS!C:C,,0)*5)</f>
        <v>12.666666666666666</v>
      </c>
      <c r="M123" s="1" t="str">
        <f>IF(F123&gt;=SUM(L123,_xlfn.XLOOKUP(A123,'ESTOQUE SETEMBRO'!A:A,'ESTOQUE SETEMBRO'!F:F,,0))/2*1.2,"OVER",IF(F123&lt;=SUM(L123,_xlfn.XLOOKUP(A123,'ESTOQUE SETEMBRO'!A:A,'ESTOQUE SETEMBRO'!F:F,,0))/2*1.1,"IDEAL","OUT"))</f>
        <v>OVER</v>
      </c>
      <c r="N123" t="str">
        <f>IF('ESTOQUE OUTUBRO'!$D123&gt;=0,"outubro","setembro")</f>
        <v>outubro</v>
      </c>
      <c r="O123" s="15">
        <v>45566</v>
      </c>
    </row>
    <row r="124" spans="1:15">
      <c r="A124" s="5" t="s">
        <v>126</v>
      </c>
      <c r="B124" s="6" t="s">
        <v>1147</v>
      </c>
      <c r="C124" s="1">
        <f t="shared" si="6"/>
        <v>43.26</v>
      </c>
      <c r="D124" s="3">
        <f>_xlfn.XLOOKUP(Tabela3[[#This Row],[SKU]],'ESTOQUE SETEMBRO'!A:A,'ESTOQUE SETEMBRO'!F:F,,0)-_xlfn.XLOOKUP(Tabela3[[#This Row],[SKU]],'VENDA MES'!A:A,'VENDA MES'!B:B,0,0)</f>
        <v>252.00000000000006</v>
      </c>
      <c r="E124" s="3">
        <f>IF(D124&lt;=0,SUM(Tabela3[[#This Row],[PONTO_DE_REPOSICAO]]*2.5,Tabela3[[#This Row],[ESTOQUE_INICIAL]]),IF(AND(Tabela3[[#This Row],[ESTOQUE_INICIAL]]&lt;=Tabela3[[#This Row],[PONTO_DE_REPOSICAO]],Tabela3[[#This Row],[ESTOQUE_INICIAL]]&gt;0),L124*2.5,D124*0))</f>
        <v>0</v>
      </c>
      <c r="F124" s="3">
        <f t="shared" si="7"/>
        <v>252.00000000000006</v>
      </c>
      <c r="G124" s="7">
        <v>80</v>
      </c>
      <c r="H124" s="7">
        <v>80</v>
      </c>
      <c r="I124" s="6" t="s">
        <v>1148</v>
      </c>
      <c r="J124" s="2">
        <f t="shared" si="5"/>
        <v>20160.000000000004</v>
      </c>
      <c r="K124" s="1">
        <f>_xlfn.XLOOKUP(A124,MEDIDAS!A:A,MEDIDAS!C:C,,0)*5</f>
        <v>7.333333333333333</v>
      </c>
      <c r="L124" s="1">
        <f>SUM(K124,_xlfn.XLOOKUP(A124,MEDIDAS!A:A,MEDIDAS!C:C,,0)*5)</f>
        <v>14.666666666666666</v>
      </c>
      <c r="M124" s="1" t="str">
        <f>IF(F124&gt;=SUM(L124,_xlfn.XLOOKUP(A124,'ESTOQUE SETEMBRO'!A:A,'ESTOQUE SETEMBRO'!F:F,,0))/2*1.2,"OVER",IF(F124&lt;=SUM(L124,_xlfn.XLOOKUP(A124,'ESTOQUE SETEMBRO'!A:A,'ESTOQUE SETEMBRO'!F:F,,0))/2*1.1,"IDEAL","OUT"))</f>
        <v>OVER</v>
      </c>
      <c r="N124" t="str">
        <f>IF('ESTOQUE OUTUBRO'!$D124&gt;=0,"outubro","setembro")</f>
        <v>outubro</v>
      </c>
      <c r="O124" s="15">
        <v>45566</v>
      </c>
    </row>
    <row r="125" spans="1:15">
      <c r="A125" s="5" t="s">
        <v>127</v>
      </c>
      <c r="B125" s="6" t="s">
        <v>1147</v>
      </c>
      <c r="C125" s="1">
        <f t="shared" si="6"/>
        <v>43.26</v>
      </c>
      <c r="D125" s="3">
        <f>_xlfn.XLOOKUP(Tabela3[[#This Row],[SKU]],'ESTOQUE SETEMBRO'!A:A,'ESTOQUE SETEMBRO'!F:F,,0)-_xlfn.XLOOKUP(Tabela3[[#This Row],[SKU]],'VENDA MES'!A:A,'VENDA MES'!B:B,0,0)</f>
        <v>78.40000000000002</v>
      </c>
      <c r="E125" s="3">
        <f>IF(D125&lt;=0,SUM(Tabela3[[#This Row],[PONTO_DE_REPOSICAO]]*2.5,Tabela3[[#This Row],[ESTOQUE_INICIAL]]),IF(AND(Tabela3[[#This Row],[ESTOQUE_INICIAL]]&lt;=Tabela3[[#This Row],[PONTO_DE_REPOSICAO]],Tabela3[[#This Row],[ESTOQUE_INICIAL]]&gt;0),L125*2.5,D125*0))</f>
        <v>0</v>
      </c>
      <c r="F125" s="3">
        <f t="shared" si="7"/>
        <v>78.40000000000002</v>
      </c>
      <c r="G125" s="7">
        <v>80</v>
      </c>
      <c r="H125" s="7">
        <v>80</v>
      </c>
      <c r="I125" s="6" t="s">
        <v>1148</v>
      </c>
      <c r="J125" s="2">
        <f t="shared" si="5"/>
        <v>6272.0000000000018</v>
      </c>
      <c r="K125" s="1">
        <f>_xlfn.XLOOKUP(A125,MEDIDAS!A:A,MEDIDAS!C:C,,0)*5</f>
        <v>3.5</v>
      </c>
      <c r="L125" s="1">
        <f>SUM(K125,_xlfn.XLOOKUP(A125,MEDIDAS!A:A,MEDIDAS!C:C,,0)*5)</f>
        <v>7</v>
      </c>
      <c r="M125" s="1" t="str">
        <f>IF(F125&gt;=SUM(L125,_xlfn.XLOOKUP(A125,'ESTOQUE SETEMBRO'!A:A,'ESTOQUE SETEMBRO'!F:F,,0))/2*1.2,"OVER",IF(F125&lt;=SUM(L125,_xlfn.XLOOKUP(A125,'ESTOQUE SETEMBRO'!A:A,'ESTOQUE SETEMBRO'!F:F,,0))/2*1.1,"IDEAL","OUT"))</f>
        <v>OVER</v>
      </c>
      <c r="N125" t="str">
        <f>IF('ESTOQUE OUTUBRO'!$D125&gt;=0,"outubro","setembro")</f>
        <v>outubro</v>
      </c>
      <c r="O125" s="15">
        <v>45566</v>
      </c>
    </row>
    <row r="126" spans="1:15">
      <c r="A126" s="5" t="s">
        <v>128</v>
      </c>
      <c r="B126" s="6" t="s">
        <v>1147</v>
      </c>
      <c r="C126" s="1">
        <f t="shared" si="6"/>
        <v>43.26</v>
      </c>
      <c r="D126" s="3">
        <f>_xlfn.XLOOKUP(Tabela3[[#This Row],[SKU]],'ESTOQUE SETEMBRO'!A:A,'ESTOQUE SETEMBRO'!F:F,,0)-_xlfn.XLOOKUP(Tabela3[[#This Row],[SKU]],'VENDA MES'!A:A,'VENDA MES'!B:B,0,0)</f>
        <v>112</v>
      </c>
      <c r="E126" s="3">
        <f>IF(D126&lt;=0,SUM(Tabela3[[#This Row],[PONTO_DE_REPOSICAO]]*2.5,Tabela3[[#This Row],[ESTOQUE_INICIAL]]),IF(AND(Tabela3[[#This Row],[ESTOQUE_INICIAL]]&lt;=Tabela3[[#This Row],[PONTO_DE_REPOSICAO]],Tabela3[[#This Row],[ESTOQUE_INICIAL]]&gt;0),L126*2.5,D126*0))</f>
        <v>0</v>
      </c>
      <c r="F126" s="3">
        <f t="shared" si="7"/>
        <v>112</v>
      </c>
      <c r="G126" s="7">
        <v>80</v>
      </c>
      <c r="H126" s="7">
        <v>80</v>
      </c>
      <c r="I126" s="6" t="s">
        <v>1148</v>
      </c>
      <c r="J126" s="2">
        <f t="shared" si="5"/>
        <v>8960</v>
      </c>
      <c r="K126" s="1">
        <f>_xlfn.XLOOKUP(A126,MEDIDAS!A:A,MEDIDAS!C:C,,0)*5</f>
        <v>3.5</v>
      </c>
      <c r="L126" s="1">
        <f>SUM(K126,_xlfn.XLOOKUP(A126,MEDIDAS!A:A,MEDIDAS!C:C,,0)*5)</f>
        <v>7</v>
      </c>
      <c r="M126" s="1" t="str">
        <f>IF(F126&gt;=SUM(L126,_xlfn.XLOOKUP(A126,'ESTOQUE SETEMBRO'!A:A,'ESTOQUE SETEMBRO'!F:F,,0))/2*1.2,"OVER",IF(F126&lt;=SUM(L126,_xlfn.XLOOKUP(A126,'ESTOQUE SETEMBRO'!A:A,'ESTOQUE SETEMBRO'!F:F,,0))/2*1.1,"IDEAL","OUT"))</f>
        <v>OVER</v>
      </c>
      <c r="N126" t="str">
        <f>IF('ESTOQUE OUTUBRO'!$D126&gt;=0,"outubro","setembro")</f>
        <v>outubro</v>
      </c>
      <c r="O126" s="15">
        <v>45566</v>
      </c>
    </row>
    <row r="127" spans="1:15">
      <c r="A127" s="5" t="s">
        <v>143</v>
      </c>
      <c r="B127" s="6" t="s">
        <v>1147</v>
      </c>
      <c r="C127" s="1">
        <f t="shared" si="6"/>
        <v>43.26</v>
      </c>
      <c r="D127" s="3">
        <f>_xlfn.XLOOKUP(Tabela3[[#This Row],[SKU]],'ESTOQUE SETEMBRO'!A:A,'ESTOQUE SETEMBRO'!F:F,,0)-_xlfn.XLOOKUP(Tabela3[[#This Row],[SKU]],'VENDA MES'!A:A,'VENDA MES'!B:B,0,0)</f>
        <v>150</v>
      </c>
      <c r="E127" s="3">
        <f>IF(D127&lt;=0,SUM(Tabela3[[#This Row],[PONTO_DE_REPOSICAO]]*2.5,Tabela3[[#This Row],[ESTOQUE_INICIAL]]),IF(AND(Tabela3[[#This Row],[ESTOQUE_INICIAL]]&lt;=Tabela3[[#This Row],[PONTO_DE_REPOSICAO]],Tabela3[[#This Row],[ESTOQUE_INICIAL]]&gt;0),L127*2.5,D127*0))</f>
        <v>0</v>
      </c>
      <c r="F127" s="3">
        <f t="shared" si="7"/>
        <v>150</v>
      </c>
      <c r="G127" s="7">
        <v>80</v>
      </c>
      <c r="H127" s="7">
        <v>80</v>
      </c>
      <c r="I127" s="6" t="s">
        <v>1148</v>
      </c>
      <c r="J127" s="2">
        <f t="shared" si="5"/>
        <v>12000</v>
      </c>
      <c r="K127" s="1">
        <f>_xlfn.XLOOKUP(A127,MEDIDAS!A:A,MEDIDAS!C:C,,0)*5</f>
        <v>3.9166666666666665</v>
      </c>
      <c r="L127" s="1">
        <f>SUM(K127,_xlfn.XLOOKUP(A127,MEDIDAS!A:A,MEDIDAS!C:C,,0)*5)</f>
        <v>7.833333333333333</v>
      </c>
      <c r="M127" s="1" t="str">
        <f>IF(F127&gt;=SUM(L127,_xlfn.XLOOKUP(A127,'ESTOQUE SETEMBRO'!A:A,'ESTOQUE SETEMBRO'!F:F,,0))/2*1.2,"OVER",IF(F127&lt;=SUM(L127,_xlfn.XLOOKUP(A127,'ESTOQUE SETEMBRO'!A:A,'ESTOQUE SETEMBRO'!F:F,,0))/2*1.1,"IDEAL","OUT"))</f>
        <v>OVER</v>
      </c>
      <c r="N127" t="str">
        <f>IF('ESTOQUE OUTUBRO'!$D127&gt;=0,"outubro","setembro")</f>
        <v>outubro</v>
      </c>
      <c r="O127" s="15">
        <v>45566</v>
      </c>
    </row>
    <row r="128" spans="1:15">
      <c r="A128" s="5" t="s">
        <v>129</v>
      </c>
      <c r="B128" s="6" t="s">
        <v>1147</v>
      </c>
      <c r="C128" s="1">
        <f t="shared" si="6"/>
        <v>43.26</v>
      </c>
      <c r="D128" s="3">
        <f>_xlfn.XLOOKUP(Tabela3[[#This Row],[SKU]],'ESTOQUE SETEMBRO'!A:A,'ESTOQUE SETEMBRO'!F:F,,0)-_xlfn.XLOOKUP(Tabela3[[#This Row],[SKU]],'VENDA MES'!A:A,'VENDA MES'!B:B,0,0)</f>
        <v>117.6</v>
      </c>
      <c r="E128" s="3">
        <f>IF(D128&lt;=0,SUM(Tabela3[[#This Row],[PONTO_DE_REPOSICAO]]*2.5,Tabela3[[#This Row],[ESTOQUE_INICIAL]]),IF(AND(Tabela3[[#This Row],[ESTOQUE_INICIAL]]&lt;=Tabela3[[#This Row],[PONTO_DE_REPOSICAO]],Tabela3[[#This Row],[ESTOQUE_INICIAL]]&gt;0),L128*2.5,D128*0))</f>
        <v>0</v>
      </c>
      <c r="F128" s="3">
        <f t="shared" si="7"/>
        <v>117.6</v>
      </c>
      <c r="G128" s="7">
        <v>80</v>
      </c>
      <c r="H128" s="7">
        <v>80</v>
      </c>
      <c r="I128" s="6" t="s">
        <v>1148</v>
      </c>
      <c r="J128" s="2">
        <f t="shared" si="5"/>
        <v>9408</v>
      </c>
      <c r="K128" s="1">
        <f>_xlfn.XLOOKUP(A128,MEDIDAS!A:A,MEDIDAS!C:C,,0)*5</f>
        <v>6.166666666666667</v>
      </c>
      <c r="L128" s="1">
        <f>SUM(K128,_xlfn.XLOOKUP(A128,MEDIDAS!A:A,MEDIDAS!C:C,,0)*5)</f>
        <v>12.333333333333334</v>
      </c>
      <c r="M128" s="1" t="str">
        <f>IF(F128&gt;=SUM(L128,_xlfn.XLOOKUP(A128,'ESTOQUE SETEMBRO'!A:A,'ESTOQUE SETEMBRO'!F:F,,0))/2*1.2,"OVER",IF(F128&lt;=SUM(L128,_xlfn.XLOOKUP(A128,'ESTOQUE SETEMBRO'!A:A,'ESTOQUE SETEMBRO'!F:F,,0))/2*1.1,"IDEAL","OUT"))</f>
        <v>OVER</v>
      </c>
      <c r="N128" t="str">
        <f>IF('ESTOQUE OUTUBRO'!$D128&gt;=0,"outubro","setembro")</f>
        <v>outubro</v>
      </c>
      <c r="O128" s="15">
        <v>45566</v>
      </c>
    </row>
    <row r="129" spans="1:15">
      <c r="A129" s="5" t="s">
        <v>130</v>
      </c>
      <c r="B129" s="6" t="s">
        <v>1147</v>
      </c>
      <c r="C129" s="1">
        <f t="shared" si="6"/>
        <v>43.26</v>
      </c>
      <c r="D129" s="3">
        <f>_xlfn.XLOOKUP(Tabela3[[#This Row],[SKU]],'ESTOQUE SETEMBRO'!A:A,'ESTOQUE SETEMBRO'!F:F,,0)-_xlfn.XLOOKUP(Tabela3[[#This Row],[SKU]],'VENDA MES'!A:A,'VENDA MES'!B:B,0,0)</f>
        <v>106.40000000000002</v>
      </c>
      <c r="E129" s="3">
        <f>IF(D129&lt;=0,SUM(Tabela3[[#This Row],[PONTO_DE_REPOSICAO]]*2.5,Tabela3[[#This Row],[ESTOQUE_INICIAL]]),IF(AND(Tabela3[[#This Row],[ESTOQUE_INICIAL]]&lt;=Tabela3[[#This Row],[PONTO_DE_REPOSICAO]],Tabela3[[#This Row],[ESTOQUE_INICIAL]]&gt;0),L129*2.5,D129*0))</f>
        <v>0</v>
      </c>
      <c r="F129" s="3">
        <f t="shared" si="7"/>
        <v>106.40000000000002</v>
      </c>
      <c r="G129" s="7">
        <v>80</v>
      </c>
      <c r="H129" s="7">
        <v>80</v>
      </c>
      <c r="I129" s="6" t="s">
        <v>1148</v>
      </c>
      <c r="J129" s="2">
        <f t="shared" si="5"/>
        <v>8512.0000000000018</v>
      </c>
      <c r="K129" s="1">
        <f>_xlfn.XLOOKUP(A129,MEDIDAS!A:A,MEDIDAS!C:C,,0)*5</f>
        <v>3</v>
      </c>
      <c r="L129" s="1">
        <f>SUM(K129,_xlfn.XLOOKUP(A129,MEDIDAS!A:A,MEDIDAS!C:C,,0)*5)</f>
        <v>6</v>
      </c>
      <c r="M129" s="1" t="str">
        <f>IF(F129&gt;=SUM(L129,_xlfn.XLOOKUP(A129,'ESTOQUE SETEMBRO'!A:A,'ESTOQUE SETEMBRO'!F:F,,0))/2*1.2,"OVER",IF(F129&lt;=SUM(L129,_xlfn.XLOOKUP(A129,'ESTOQUE SETEMBRO'!A:A,'ESTOQUE SETEMBRO'!F:F,,0))/2*1.1,"IDEAL","OUT"))</f>
        <v>OVER</v>
      </c>
      <c r="N129" t="str">
        <f>IF('ESTOQUE OUTUBRO'!$D129&gt;=0,"outubro","setembro")</f>
        <v>outubro</v>
      </c>
      <c r="O129" s="15">
        <v>45566</v>
      </c>
    </row>
    <row r="130" spans="1:15">
      <c r="A130" s="5" t="s">
        <v>131</v>
      </c>
      <c r="B130" s="6" t="s">
        <v>1147</v>
      </c>
      <c r="C130" s="1">
        <f t="shared" si="6"/>
        <v>43.26</v>
      </c>
      <c r="D130" s="3">
        <f>_xlfn.XLOOKUP(Tabela3[[#This Row],[SKU]],'ESTOQUE SETEMBRO'!A:A,'ESTOQUE SETEMBRO'!F:F,,0)-_xlfn.XLOOKUP(Tabela3[[#This Row],[SKU]],'VENDA MES'!A:A,'VENDA MES'!B:B,0,0)</f>
        <v>145.6</v>
      </c>
      <c r="E130" s="3">
        <f>IF(D130&lt;=0,SUM(Tabela3[[#This Row],[PONTO_DE_REPOSICAO]]*2.5,Tabela3[[#This Row],[ESTOQUE_INICIAL]]),IF(AND(Tabela3[[#This Row],[ESTOQUE_INICIAL]]&lt;=Tabela3[[#This Row],[PONTO_DE_REPOSICAO]],Tabela3[[#This Row],[ESTOQUE_INICIAL]]&gt;0),L130*2.5,D130*0))</f>
        <v>0</v>
      </c>
      <c r="F130" s="3">
        <f t="shared" si="7"/>
        <v>145.6</v>
      </c>
      <c r="G130" s="7">
        <v>80</v>
      </c>
      <c r="H130" s="7">
        <v>80</v>
      </c>
      <c r="I130" s="6" t="s">
        <v>1148</v>
      </c>
      <c r="J130" s="2">
        <f t="shared" ref="J130:J193" si="8">H130*D130</f>
        <v>11648</v>
      </c>
      <c r="K130" s="1">
        <f>_xlfn.XLOOKUP(A130,MEDIDAS!A:A,MEDIDAS!C:C,,0)*5</f>
        <v>6</v>
      </c>
      <c r="L130" s="1">
        <f>SUM(K130,_xlfn.XLOOKUP(A130,MEDIDAS!A:A,MEDIDAS!C:C,,0)*5)</f>
        <v>12</v>
      </c>
      <c r="M130" s="1" t="str">
        <f>IF(F130&gt;=SUM(L130,_xlfn.XLOOKUP(A130,'ESTOQUE SETEMBRO'!A:A,'ESTOQUE SETEMBRO'!F:F,,0))/2*1.2,"OVER",IF(F130&lt;=SUM(L130,_xlfn.XLOOKUP(A130,'ESTOQUE SETEMBRO'!A:A,'ESTOQUE SETEMBRO'!F:F,,0))/2*1.1,"IDEAL","OUT"))</f>
        <v>OVER</v>
      </c>
      <c r="N130" t="str">
        <f>IF('ESTOQUE OUTUBRO'!$D130&gt;=0,"outubro","setembro")</f>
        <v>outubro</v>
      </c>
      <c r="O130" s="15">
        <v>45566</v>
      </c>
    </row>
    <row r="131" spans="1:15">
      <c r="A131" s="5" t="s">
        <v>133</v>
      </c>
      <c r="B131" s="6" t="s">
        <v>1147</v>
      </c>
      <c r="C131" s="1">
        <f t="shared" ref="C131:C194" si="9">3.09*2*7</f>
        <v>43.26</v>
      </c>
      <c r="D131" s="3">
        <f>_xlfn.XLOOKUP(Tabela3[[#This Row],[SKU]],'ESTOQUE SETEMBRO'!A:A,'ESTOQUE SETEMBRO'!F:F,,0)-_xlfn.XLOOKUP(Tabela3[[#This Row],[SKU]],'VENDA MES'!A:A,'VENDA MES'!B:B,0,0)</f>
        <v>106.40000000000002</v>
      </c>
      <c r="E131" s="3">
        <f>IF(D131&lt;=0,SUM(Tabela3[[#This Row],[PONTO_DE_REPOSICAO]]*2.5,Tabela3[[#This Row],[ESTOQUE_INICIAL]]),IF(AND(Tabela3[[#This Row],[ESTOQUE_INICIAL]]&lt;=Tabela3[[#This Row],[PONTO_DE_REPOSICAO]],Tabela3[[#This Row],[ESTOQUE_INICIAL]]&gt;0),L131*2.5,D131*0))</f>
        <v>0</v>
      </c>
      <c r="F131" s="3">
        <f t="shared" si="7"/>
        <v>106.40000000000002</v>
      </c>
      <c r="G131" s="7">
        <v>80</v>
      </c>
      <c r="H131" s="7">
        <v>80</v>
      </c>
      <c r="I131" s="6" t="s">
        <v>1148</v>
      </c>
      <c r="J131" s="2">
        <f t="shared" si="8"/>
        <v>8512.0000000000018</v>
      </c>
      <c r="K131" s="1">
        <f>_xlfn.XLOOKUP(A131,MEDIDAS!A:A,MEDIDAS!C:C,,0)*5</f>
        <v>4.4166666666666661</v>
      </c>
      <c r="L131" s="1">
        <f>SUM(K131,_xlfn.XLOOKUP(A131,MEDIDAS!A:A,MEDIDAS!C:C,,0)*5)</f>
        <v>8.8333333333333321</v>
      </c>
      <c r="M131" s="1" t="str">
        <f>IF(F131&gt;=SUM(L131,_xlfn.XLOOKUP(A131,'ESTOQUE SETEMBRO'!A:A,'ESTOQUE SETEMBRO'!F:F,,0))/2*1.2,"OVER",IF(F131&lt;=SUM(L131,_xlfn.XLOOKUP(A131,'ESTOQUE SETEMBRO'!A:A,'ESTOQUE SETEMBRO'!F:F,,0))/2*1.1,"IDEAL","OUT"))</f>
        <v>OVER</v>
      </c>
      <c r="N131" t="str">
        <f>IF('ESTOQUE OUTUBRO'!$D131&gt;=0,"outubro","setembro")</f>
        <v>outubro</v>
      </c>
      <c r="O131" s="15">
        <v>45566</v>
      </c>
    </row>
    <row r="132" spans="1:15">
      <c r="A132" s="5" t="s">
        <v>134</v>
      </c>
      <c r="B132" s="6" t="s">
        <v>1149</v>
      </c>
      <c r="C132" s="1">
        <f t="shared" si="9"/>
        <v>43.26</v>
      </c>
      <c r="D132" s="3">
        <f>_xlfn.XLOOKUP(Tabela3[[#This Row],[SKU]],'ESTOQUE SETEMBRO'!A:A,'ESTOQUE SETEMBRO'!F:F,,0)-_xlfn.XLOOKUP(Tabela3[[#This Row],[SKU]],'VENDA MES'!A:A,'VENDA MES'!B:B,0,0)</f>
        <v>168</v>
      </c>
      <c r="E132" s="3">
        <f>IF(D132&lt;=0,SUM(Tabela3[[#This Row],[PONTO_DE_REPOSICAO]]*2.5,Tabela3[[#This Row],[ESTOQUE_INICIAL]]),IF(AND(Tabela3[[#This Row],[ESTOQUE_INICIAL]]&lt;=Tabela3[[#This Row],[PONTO_DE_REPOSICAO]],Tabela3[[#This Row],[ESTOQUE_INICIAL]]&gt;0),L132*2.5,D132*0))</f>
        <v>0</v>
      </c>
      <c r="F132" s="3">
        <f t="shared" si="7"/>
        <v>168</v>
      </c>
      <c r="G132" s="7">
        <v>24</v>
      </c>
      <c r="H132" s="7">
        <v>24</v>
      </c>
      <c r="I132" s="6" t="s">
        <v>1128</v>
      </c>
      <c r="J132" s="2">
        <f t="shared" si="8"/>
        <v>4032</v>
      </c>
      <c r="K132" s="1">
        <f>_xlfn.XLOOKUP(A132,MEDIDAS!A:A,MEDIDAS!C:C,,0)*5</f>
        <v>5.5833333333333339</v>
      </c>
      <c r="L132" s="1">
        <f>SUM(K132,_xlfn.XLOOKUP(A132,MEDIDAS!A:A,MEDIDAS!C:C,,0)*5)</f>
        <v>11.166666666666668</v>
      </c>
      <c r="M132" s="1" t="str">
        <f>IF(F132&gt;=SUM(L132,_xlfn.XLOOKUP(A132,'ESTOQUE SETEMBRO'!A:A,'ESTOQUE SETEMBRO'!F:F,,0))/2*1.2,"OVER",IF(F132&lt;=SUM(L132,_xlfn.XLOOKUP(A132,'ESTOQUE SETEMBRO'!A:A,'ESTOQUE SETEMBRO'!F:F,,0))/2*1.1,"IDEAL","OUT"))</f>
        <v>OVER</v>
      </c>
      <c r="N132" t="str">
        <f>IF('ESTOQUE OUTUBRO'!$D132&gt;=0,"outubro","setembro")</f>
        <v>outubro</v>
      </c>
      <c r="O132" s="15">
        <v>45566</v>
      </c>
    </row>
    <row r="133" spans="1:15">
      <c r="A133" s="5" t="s">
        <v>135</v>
      </c>
      <c r="B133" s="6" t="s">
        <v>1149</v>
      </c>
      <c r="C133" s="1">
        <f t="shared" si="9"/>
        <v>43.26</v>
      </c>
      <c r="D133" s="3">
        <f>_xlfn.XLOOKUP(Tabela3[[#This Row],[SKU]],'ESTOQUE SETEMBRO'!A:A,'ESTOQUE SETEMBRO'!F:F,,0)-_xlfn.XLOOKUP(Tabela3[[#This Row],[SKU]],'VENDA MES'!A:A,'VENDA MES'!B:B,0,0)</f>
        <v>235.2</v>
      </c>
      <c r="E133" s="3">
        <f>IF(D133&lt;=0,SUM(Tabela3[[#This Row],[PONTO_DE_REPOSICAO]]*2.5,Tabela3[[#This Row],[ESTOQUE_INICIAL]]),IF(AND(Tabela3[[#This Row],[ESTOQUE_INICIAL]]&lt;=Tabela3[[#This Row],[PONTO_DE_REPOSICAO]],Tabela3[[#This Row],[ESTOQUE_INICIAL]]&gt;0),L133*2.5,D133*0))</f>
        <v>0</v>
      </c>
      <c r="F133" s="3">
        <f t="shared" si="7"/>
        <v>235.2</v>
      </c>
      <c r="G133" s="7">
        <v>24</v>
      </c>
      <c r="H133" s="7">
        <v>24</v>
      </c>
      <c r="I133" s="6" t="s">
        <v>1128</v>
      </c>
      <c r="J133" s="2">
        <f t="shared" si="8"/>
        <v>5644.7999999999993</v>
      </c>
      <c r="K133" s="1">
        <f>_xlfn.XLOOKUP(A133,MEDIDAS!A:A,MEDIDAS!C:C,,0)*5</f>
        <v>9.3333333333333339</v>
      </c>
      <c r="L133" s="1">
        <f>SUM(K133,_xlfn.XLOOKUP(A133,MEDIDAS!A:A,MEDIDAS!C:C,,0)*5)</f>
        <v>18.666666666666668</v>
      </c>
      <c r="M133" s="1" t="str">
        <f>IF(F133&gt;=SUM(L133,_xlfn.XLOOKUP(A133,'ESTOQUE SETEMBRO'!A:A,'ESTOQUE SETEMBRO'!F:F,,0))/2*1.2,"OVER",IF(F133&lt;=SUM(L133,_xlfn.XLOOKUP(A133,'ESTOQUE SETEMBRO'!A:A,'ESTOQUE SETEMBRO'!F:F,,0))/2*1.1,"IDEAL","OUT"))</f>
        <v>OVER</v>
      </c>
      <c r="N133" t="str">
        <f>IF('ESTOQUE OUTUBRO'!$D133&gt;=0,"outubro","setembro")</f>
        <v>outubro</v>
      </c>
      <c r="O133" s="15">
        <v>45566</v>
      </c>
    </row>
    <row r="134" spans="1:15">
      <c r="A134" s="5" t="s">
        <v>136</v>
      </c>
      <c r="B134" s="6" t="s">
        <v>1149</v>
      </c>
      <c r="C134" s="1">
        <f t="shared" si="9"/>
        <v>43.26</v>
      </c>
      <c r="D134" s="3">
        <f>_xlfn.XLOOKUP(Tabela3[[#This Row],[SKU]],'ESTOQUE SETEMBRO'!A:A,'ESTOQUE SETEMBRO'!F:F,,0)-_xlfn.XLOOKUP(Tabela3[[#This Row],[SKU]],'VENDA MES'!A:A,'VENDA MES'!B:B,0,0)</f>
        <v>95.200000000000017</v>
      </c>
      <c r="E134" s="3">
        <f>IF(D134&lt;=0,SUM(Tabela3[[#This Row],[PONTO_DE_REPOSICAO]]*2.5,Tabela3[[#This Row],[ESTOQUE_INICIAL]]),IF(AND(Tabela3[[#This Row],[ESTOQUE_INICIAL]]&lt;=Tabela3[[#This Row],[PONTO_DE_REPOSICAO]],Tabela3[[#This Row],[ESTOQUE_INICIAL]]&gt;0),L134*2.5,D134*0))</f>
        <v>0</v>
      </c>
      <c r="F134" s="3">
        <f t="shared" si="7"/>
        <v>95.200000000000017</v>
      </c>
      <c r="G134" s="7">
        <v>24</v>
      </c>
      <c r="H134" s="7">
        <v>24</v>
      </c>
      <c r="I134" s="6" t="s">
        <v>1128</v>
      </c>
      <c r="J134" s="2">
        <f t="shared" si="8"/>
        <v>2284.8000000000002</v>
      </c>
      <c r="K134" s="1">
        <f>_xlfn.XLOOKUP(A134,MEDIDAS!A:A,MEDIDAS!C:C,,0)*5</f>
        <v>6</v>
      </c>
      <c r="L134" s="1">
        <f>SUM(K134,_xlfn.XLOOKUP(A134,MEDIDAS!A:A,MEDIDAS!C:C,,0)*5)</f>
        <v>12</v>
      </c>
      <c r="M134" s="1" t="str">
        <f>IF(F134&gt;=SUM(L134,_xlfn.XLOOKUP(A134,'ESTOQUE SETEMBRO'!A:A,'ESTOQUE SETEMBRO'!F:F,,0))/2*1.2,"OVER",IF(F134&lt;=SUM(L134,_xlfn.XLOOKUP(A134,'ESTOQUE SETEMBRO'!A:A,'ESTOQUE SETEMBRO'!F:F,,0))/2*1.1,"IDEAL","OUT"))</f>
        <v>OVER</v>
      </c>
      <c r="N134" t="str">
        <f>IF('ESTOQUE OUTUBRO'!$D134&gt;=0,"outubro","setembro")</f>
        <v>outubro</v>
      </c>
      <c r="O134" s="15">
        <v>45566</v>
      </c>
    </row>
    <row r="135" spans="1:15">
      <c r="A135" s="5" t="s">
        <v>137</v>
      </c>
      <c r="B135" s="6" t="s">
        <v>1149</v>
      </c>
      <c r="C135" s="1">
        <f t="shared" si="9"/>
        <v>43.26</v>
      </c>
      <c r="D135" s="3">
        <f>_xlfn.XLOOKUP(Tabela3[[#This Row],[SKU]],'ESTOQUE SETEMBRO'!A:A,'ESTOQUE SETEMBRO'!F:F,,0)-_xlfn.XLOOKUP(Tabela3[[#This Row],[SKU]],'VENDA MES'!A:A,'VENDA MES'!B:B,0,0)</f>
        <v>106.40000000000002</v>
      </c>
      <c r="E135" s="3">
        <f>IF(D135&lt;=0,SUM(Tabela3[[#This Row],[PONTO_DE_REPOSICAO]]*2.5,Tabela3[[#This Row],[ESTOQUE_INICIAL]]),IF(AND(Tabela3[[#This Row],[ESTOQUE_INICIAL]]&lt;=Tabela3[[#This Row],[PONTO_DE_REPOSICAO]],Tabela3[[#This Row],[ESTOQUE_INICIAL]]&gt;0),L135*2.5,D135*0))</f>
        <v>0</v>
      </c>
      <c r="F135" s="3">
        <f t="shared" si="7"/>
        <v>106.40000000000002</v>
      </c>
      <c r="G135" s="7">
        <v>24</v>
      </c>
      <c r="H135" s="7">
        <v>24</v>
      </c>
      <c r="I135" s="6" t="s">
        <v>1128</v>
      </c>
      <c r="J135" s="2">
        <f t="shared" si="8"/>
        <v>2553.6000000000004</v>
      </c>
      <c r="K135" s="1">
        <f>_xlfn.XLOOKUP(A135,MEDIDAS!A:A,MEDIDAS!C:C,,0)*5</f>
        <v>8.8333333333333321</v>
      </c>
      <c r="L135" s="1">
        <f>SUM(K135,_xlfn.XLOOKUP(A135,MEDIDAS!A:A,MEDIDAS!C:C,,0)*5)</f>
        <v>17.666666666666664</v>
      </c>
      <c r="M135" s="1" t="str">
        <f>IF(F135&gt;=SUM(L135,_xlfn.XLOOKUP(A135,'ESTOQUE SETEMBRO'!A:A,'ESTOQUE SETEMBRO'!F:F,,0))/2*1.2,"OVER",IF(F135&lt;=SUM(L135,_xlfn.XLOOKUP(A135,'ESTOQUE SETEMBRO'!A:A,'ESTOQUE SETEMBRO'!F:F,,0))/2*1.1,"IDEAL","OUT"))</f>
        <v>OVER</v>
      </c>
      <c r="N135" t="str">
        <f>IF('ESTOQUE OUTUBRO'!$D135&gt;=0,"outubro","setembro")</f>
        <v>outubro</v>
      </c>
      <c r="O135" s="15">
        <v>45566</v>
      </c>
    </row>
    <row r="136" spans="1:15">
      <c r="A136" s="5" t="s">
        <v>138</v>
      </c>
      <c r="B136" s="6" t="s">
        <v>1149</v>
      </c>
      <c r="C136" s="1">
        <f t="shared" si="9"/>
        <v>43.26</v>
      </c>
      <c r="D136" s="3">
        <f>_xlfn.XLOOKUP(Tabela3[[#This Row],[SKU]],'ESTOQUE SETEMBRO'!A:A,'ESTOQUE SETEMBRO'!F:F,,0)-_xlfn.XLOOKUP(Tabela3[[#This Row],[SKU]],'VENDA MES'!A:A,'VENDA MES'!B:B,0,0)</f>
        <v>112</v>
      </c>
      <c r="E136" s="3">
        <f>IF(D136&lt;=0,SUM(Tabela3[[#This Row],[PONTO_DE_REPOSICAO]]*2.5,Tabela3[[#This Row],[ESTOQUE_INICIAL]]),IF(AND(Tabela3[[#This Row],[ESTOQUE_INICIAL]]&lt;=Tabela3[[#This Row],[PONTO_DE_REPOSICAO]],Tabela3[[#This Row],[ESTOQUE_INICIAL]]&gt;0),L136*2.5,D136*0))</f>
        <v>0</v>
      </c>
      <c r="F136" s="3">
        <f t="shared" si="7"/>
        <v>112</v>
      </c>
      <c r="G136" s="7">
        <v>24</v>
      </c>
      <c r="H136" s="7">
        <v>24</v>
      </c>
      <c r="I136" s="6" t="s">
        <v>1128</v>
      </c>
      <c r="J136" s="2">
        <f t="shared" si="8"/>
        <v>2688</v>
      </c>
      <c r="K136" s="1">
        <f>_xlfn.XLOOKUP(A136,MEDIDAS!A:A,MEDIDAS!C:C,,0)*5</f>
        <v>5</v>
      </c>
      <c r="L136" s="1">
        <f>SUM(K136,_xlfn.XLOOKUP(A136,MEDIDAS!A:A,MEDIDAS!C:C,,0)*5)</f>
        <v>10</v>
      </c>
      <c r="M136" s="1" t="str">
        <f>IF(F136&gt;=SUM(L136,_xlfn.XLOOKUP(A136,'ESTOQUE SETEMBRO'!A:A,'ESTOQUE SETEMBRO'!F:F,,0))/2*1.2,"OVER",IF(F136&lt;=SUM(L136,_xlfn.XLOOKUP(A136,'ESTOQUE SETEMBRO'!A:A,'ESTOQUE SETEMBRO'!F:F,,0))/2*1.1,"IDEAL","OUT"))</f>
        <v>OVER</v>
      </c>
      <c r="N136" t="str">
        <f>IF('ESTOQUE OUTUBRO'!$D136&gt;=0,"outubro","setembro")</f>
        <v>outubro</v>
      </c>
      <c r="O136" s="15">
        <v>45566</v>
      </c>
    </row>
    <row r="137" spans="1:15">
      <c r="A137" s="5" t="s">
        <v>154</v>
      </c>
      <c r="B137" s="6" t="s">
        <v>1149</v>
      </c>
      <c r="C137" s="1">
        <f t="shared" si="9"/>
        <v>43.26</v>
      </c>
      <c r="D137" s="3">
        <f>_xlfn.XLOOKUP(Tabela3[[#This Row],[SKU]],'ESTOQUE SETEMBRO'!A:A,'ESTOQUE SETEMBRO'!F:F,,0)-_xlfn.XLOOKUP(Tabela3[[#This Row],[SKU]],'VENDA MES'!A:A,'VENDA MES'!B:B,0,0)</f>
        <v>150</v>
      </c>
      <c r="E137" s="3">
        <f>IF(D137&lt;=0,SUM(Tabela3[[#This Row],[PONTO_DE_REPOSICAO]]*2.5,Tabela3[[#This Row],[ESTOQUE_INICIAL]]),IF(AND(Tabela3[[#This Row],[ESTOQUE_INICIAL]]&lt;=Tabela3[[#This Row],[PONTO_DE_REPOSICAO]],Tabela3[[#This Row],[ESTOQUE_INICIAL]]&gt;0),L137*2.5,D137*0))</f>
        <v>0</v>
      </c>
      <c r="F137" s="3">
        <f t="shared" si="7"/>
        <v>150</v>
      </c>
      <c r="G137" s="7">
        <v>24</v>
      </c>
      <c r="H137" s="7">
        <v>24</v>
      </c>
      <c r="I137" s="6" t="s">
        <v>1128</v>
      </c>
      <c r="J137" s="2">
        <f t="shared" si="8"/>
        <v>3600</v>
      </c>
      <c r="K137" s="1">
        <f>_xlfn.XLOOKUP(A137,MEDIDAS!A:A,MEDIDAS!C:C,,0)*5</f>
        <v>6.166666666666667</v>
      </c>
      <c r="L137" s="1">
        <f>SUM(K137,_xlfn.XLOOKUP(A137,MEDIDAS!A:A,MEDIDAS!C:C,,0)*5)</f>
        <v>12.333333333333334</v>
      </c>
      <c r="M137" s="1" t="str">
        <f>IF(F137&gt;=SUM(L137,_xlfn.XLOOKUP(A137,'ESTOQUE SETEMBRO'!A:A,'ESTOQUE SETEMBRO'!F:F,,0))/2*1.2,"OVER",IF(F137&lt;=SUM(L137,_xlfn.XLOOKUP(A137,'ESTOQUE SETEMBRO'!A:A,'ESTOQUE SETEMBRO'!F:F,,0))/2*1.1,"IDEAL","OUT"))</f>
        <v>OVER</v>
      </c>
      <c r="N137" t="str">
        <f>IF('ESTOQUE OUTUBRO'!$D137&gt;=0,"outubro","setembro")</f>
        <v>outubro</v>
      </c>
      <c r="O137" s="15">
        <v>45566</v>
      </c>
    </row>
    <row r="138" spans="1:15">
      <c r="A138" s="5" t="s">
        <v>139</v>
      </c>
      <c r="B138" s="6" t="s">
        <v>1149</v>
      </c>
      <c r="C138" s="1">
        <f t="shared" si="9"/>
        <v>43.26</v>
      </c>
      <c r="D138" s="3">
        <f>_xlfn.XLOOKUP(Tabela3[[#This Row],[SKU]],'ESTOQUE SETEMBRO'!A:A,'ESTOQUE SETEMBRO'!F:F,,0)-_xlfn.XLOOKUP(Tabela3[[#This Row],[SKU]],'VENDA MES'!A:A,'VENDA MES'!B:B,0,0)</f>
        <v>61.600000000000009</v>
      </c>
      <c r="E138" s="3">
        <f>IF(D138&lt;=0,SUM(Tabela3[[#This Row],[PONTO_DE_REPOSICAO]]*2.5,Tabela3[[#This Row],[ESTOQUE_INICIAL]]),IF(AND(Tabela3[[#This Row],[ESTOQUE_INICIAL]]&lt;=Tabela3[[#This Row],[PONTO_DE_REPOSICAO]],Tabela3[[#This Row],[ESTOQUE_INICIAL]]&gt;0),L138*2.5,D138*0))</f>
        <v>0</v>
      </c>
      <c r="F138" s="3">
        <f t="shared" si="7"/>
        <v>61.600000000000009</v>
      </c>
      <c r="G138" s="7">
        <v>24</v>
      </c>
      <c r="H138" s="7">
        <v>24</v>
      </c>
      <c r="I138" s="6" t="s">
        <v>1128</v>
      </c>
      <c r="J138" s="2">
        <f t="shared" si="8"/>
        <v>1478.4</v>
      </c>
      <c r="K138" s="1">
        <f>_xlfn.XLOOKUP(A138,MEDIDAS!A:A,MEDIDAS!C:C,,0)*5</f>
        <v>4.3333333333333339</v>
      </c>
      <c r="L138" s="1">
        <f>SUM(K138,_xlfn.XLOOKUP(A138,MEDIDAS!A:A,MEDIDAS!C:C,,0)*5)</f>
        <v>8.6666666666666679</v>
      </c>
      <c r="M138" s="1" t="str">
        <f>IF(F138&gt;=SUM(L138,_xlfn.XLOOKUP(A138,'ESTOQUE SETEMBRO'!A:A,'ESTOQUE SETEMBRO'!F:F,,0))/2*1.2,"OVER",IF(F138&lt;=SUM(L138,_xlfn.XLOOKUP(A138,'ESTOQUE SETEMBRO'!A:A,'ESTOQUE SETEMBRO'!F:F,,0))/2*1.1,"IDEAL","OUT"))</f>
        <v>OVER</v>
      </c>
      <c r="N138" t="str">
        <f>IF('ESTOQUE OUTUBRO'!$D138&gt;=0,"outubro","setembro")</f>
        <v>outubro</v>
      </c>
      <c r="O138" s="15">
        <v>45566</v>
      </c>
    </row>
    <row r="139" spans="1:15">
      <c r="A139" s="5" t="s">
        <v>140</v>
      </c>
      <c r="B139" s="6" t="s">
        <v>1149</v>
      </c>
      <c r="C139" s="1">
        <f t="shared" si="9"/>
        <v>43.26</v>
      </c>
      <c r="D139" s="3">
        <f>_xlfn.XLOOKUP(Tabela3[[#This Row],[SKU]],'ESTOQUE SETEMBRO'!A:A,'ESTOQUE SETEMBRO'!F:F,,0)-_xlfn.XLOOKUP(Tabela3[[#This Row],[SKU]],'VENDA MES'!A:A,'VENDA MES'!B:B,0,0)</f>
        <v>72.8</v>
      </c>
      <c r="E139" s="3">
        <f>IF(D139&lt;=0,SUM(Tabela3[[#This Row],[PONTO_DE_REPOSICAO]]*2.5,Tabela3[[#This Row],[ESTOQUE_INICIAL]]),IF(AND(Tabela3[[#This Row],[ESTOQUE_INICIAL]]&lt;=Tabela3[[#This Row],[PONTO_DE_REPOSICAO]],Tabela3[[#This Row],[ESTOQUE_INICIAL]]&gt;0),L139*2.5,D139*0))</f>
        <v>0</v>
      </c>
      <c r="F139" s="3">
        <f t="shared" si="7"/>
        <v>72.8</v>
      </c>
      <c r="G139" s="7">
        <v>24</v>
      </c>
      <c r="H139" s="7">
        <v>24</v>
      </c>
      <c r="I139" s="6" t="s">
        <v>1128</v>
      </c>
      <c r="J139" s="2">
        <f t="shared" si="8"/>
        <v>1747.1999999999998</v>
      </c>
      <c r="K139" s="1">
        <f>_xlfn.XLOOKUP(A139,MEDIDAS!A:A,MEDIDAS!C:C,,0)*5</f>
        <v>3.25</v>
      </c>
      <c r="L139" s="1">
        <f>SUM(K139,_xlfn.XLOOKUP(A139,MEDIDAS!A:A,MEDIDAS!C:C,,0)*5)</f>
        <v>6.5</v>
      </c>
      <c r="M139" s="1" t="str">
        <f>IF(F139&gt;=SUM(L139,_xlfn.XLOOKUP(A139,'ESTOQUE SETEMBRO'!A:A,'ESTOQUE SETEMBRO'!F:F,,0))/2*1.2,"OVER",IF(F139&lt;=SUM(L139,_xlfn.XLOOKUP(A139,'ESTOQUE SETEMBRO'!A:A,'ESTOQUE SETEMBRO'!F:F,,0))/2*1.1,"IDEAL","OUT"))</f>
        <v>OVER</v>
      </c>
      <c r="N139" t="str">
        <f>IF('ESTOQUE OUTUBRO'!$D139&gt;=0,"outubro","setembro")</f>
        <v>outubro</v>
      </c>
      <c r="O139" s="15">
        <v>45566</v>
      </c>
    </row>
    <row r="140" spans="1:15">
      <c r="A140" s="5" t="s">
        <v>141</v>
      </c>
      <c r="B140" s="6" t="s">
        <v>1149</v>
      </c>
      <c r="C140" s="1">
        <f t="shared" si="9"/>
        <v>43.26</v>
      </c>
      <c r="D140" s="3">
        <f>_xlfn.XLOOKUP(Tabela3[[#This Row],[SKU]],'ESTOQUE SETEMBRO'!A:A,'ESTOQUE SETEMBRO'!F:F,,0)-_xlfn.XLOOKUP(Tabela3[[#This Row],[SKU]],'VENDA MES'!A:A,'VENDA MES'!B:B,0,0)</f>
        <v>196</v>
      </c>
      <c r="E140" s="3">
        <f>IF(D140&lt;=0,SUM(Tabela3[[#This Row],[PONTO_DE_REPOSICAO]]*2.5,Tabela3[[#This Row],[ESTOQUE_INICIAL]]),IF(AND(Tabela3[[#This Row],[ESTOQUE_INICIAL]]&lt;=Tabela3[[#This Row],[PONTO_DE_REPOSICAO]],Tabela3[[#This Row],[ESTOQUE_INICIAL]]&gt;0),L140*2.5,D140*0))</f>
        <v>0</v>
      </c>
      <c r="F140" s="3">
        <f t="shared" si="7"/>
        <v>196</v>
      </c>
      <c r="G140" s="7">
        <v>24</v>
      </c>
      <c r="H140" s="7">
        <v>24</v>
      </c>
      <c r="I140" s="6" t="s">
        <v>1128</v>
      </c>
      <c r="J140" s="2">
        <f t="shared" si="8"/>
        <v>4704</v>
      </c>
      <c r="K140" s="1">
        <f>_xlfn.XLOOKUP(A140,MEDIDAS!A:A,MEDIDAS!C:C,,0)*5</f>
        <v>6.5</v>
      </c>
      <c r="L140" s="1">
        <f>SUM(K140,_xlfn.XLOOKUP(A140,MEDIDAS!A:A,MEDIDAS!C:C,,0)*5)</f>
        <v>13</v>
      </c>
      <c r="M140" s="1" t="str">
        <f>IF(F140&gt;=SUM(L140,_xlfn.XLOOKUP(A140,'ESTOQUE SETEMBRO'!A:A,'ESTOQUE SETEMBRO'!F:F,,0))/2*1.2,"OVER",IF(F140&lt;=SUM(L140,_xlfn.XLOOKUP(A140,'ESTOQUE SETEMBRO'!A:A,'ESTOQUE SETEMBRO'!F:F,,0))/2*1.1,"IDEAL","OUT"))</f>
        <v>OVER</v>
      </c>
      <c r="N140" t="str">
        <f>IF('ESTOQUE OUTUBRO'!$D140&gt;=0,"outubro","setembro")</f>
        <v>outubro</v>
      </c>
      <c r="O140" s="15">
        <v>45566</v>
      </c>
    </row>
    <row r="141" spans="1:15">
      <c r="A141" s="5" t="s">
        <v>142</v>
      </c>
      <c r="B141" s="6" t="s">
        <v>1149</v>
      </c>
      <c r="C141" s="1">
        <f t="shared" si="9"/>
        <v>43.26</v>
      </c>
      <c r="D141" s="3">
        <f>_xlfn.XLOOKUP(Tabela3[[#This Row],[SKU]],'ESTOQUE SETEMBRO'!A:A,'ESTOQUE SETEMBRO'!F:F,,0)-_xlfn.XLOOKUP(Tabela3[[#This Row],[SKU]],'VENDA MES'!A:A,'VENDA MES'!B:B,0,0)</f>
        <v>89.6</v>
      </c>
      <c r="E141" s="3">
        <f>IF(D141&lt;=0,SUM(Tabela3[[#This Row],[PONTO_DE_REPOSICAO]]*2.5,Tabela3[[#This Row],[ESTOQUE_INICIAL]]),IF(AND(Tabela3[[#This Row],[ESTOQUE_INICIAL]]&lt;=Tabela3[[#This Row],[PONTO_DE_REPOSICAO]],Tabela3[[#This Row],[ESTOQUE_INICIAL]]&gt;0),L141*2.5,D141*0))</f>
        <v>0</v>
      </c>
      <c r="F141" s="3">
        <f t="shared" si="7"/>
        <v>89.6</v>
      </c>
      <c r="G141" s="7">
        <v>24</v>
      </c>
      <c r="H141" s="7">
        <v>24</v>
      </c>
      <c r="I141" s="6" t="s">
        <v>1128</v>
      </c>
      <c r="J141" s="2">
        <f t="shared" si="8"/>
        <v>2150.3999999999996</v>
      </c>
      <c r="K141" s="1">
        <f>_xlfn.XLOOKUP(A141,MEDIDAS!A:A,MEDIDAS!C:C,,0)*5</f>
        <v>3.6666666666666665</v>
      </c>
      <c r="L141" s="1">
        <f>SUM(K141,_xlfn.XLOOKUP(A141,MEDIDAS!A:A,MEDIDAS!C:C,,0)*5)</f>
        <v>7.333333333333333</v>
      </c>
      <c r="M141" s="1" t="str">
        <f>IF(F141&gt;=SUM(L141,_xlfn.XLOOKUP(A141,'ESTOQUE SETEMBRO'!A:A,'ESTOQUE SETEMBRO'!F:F,,0))/2*1.2,"OVER",IF(F141&lt;=SUM(L141,_xlfn.XLOOKUP(A141,'ESTOQUE SETEMBRO'!A:A,'ESTOQUE SETEMBRO'!F:F,,0))/2*1.1,"IDEAL","OUT"))</f>
        <v>OVER</v>
      </c>
      <c r="N141" t="str">
        <f>IF('ESTOQUE OUTUBRO'!$D141&gt;=0,"outubro","setembro")</f>
        <v>outubro</v>
      </c>
      <c r="O141" s="15">
        <v>45566</v>
      </c>
    </row>
    <row r="142" spans="1:15">
      <c r="A142" s="5" t="s">
        <v>144</v>
      </c>
      <c r="B142" s="6" t="s">
        <v>1150</v>
      </c>
      <c r="C142" s="1">
        <f t="shared" si="9"/>
        <v>43.26</v>
      </c>
      <c r="D142" s="3">
        <f>_xlfn.XLOOKUP(Tabela3[[#This Row],[SKU]],'ESTOQUE SETEMBRO'!A:A,'ESTOQUE SETEMBRO'!F:F,,0)-_xlfn.XLOOKUP(Tabela3[[#This Row],[SKU]],'VENDA MES'!A:A,'VENDA MES'!B:B,0,0)</f>
        <v>173.6</v>
      </c>
      <c r="E142" s="3">
        <f>IF(D142&lt;=0,SUM(Tabela3[[#This Row],[PONTO_DE_REPOSICAO]]*2.5,Tabela3[[#This Row],[ESTOQUE_INICIAL]]),IF(AND(Tabela3[[#This Row],[ESTOQUE_INICIAL]]&lt;=Tabela3[[#This Row],[PONTO_DE_REPOSICAO]],Tabela3[[#This Row],[ESTOQUE_INICIAL]]&gt;0),L142*2.5,D142*0))</f>
        <v>0</v>
      </c>
      <c r="F142" s="3">
        <f t="shared" si="7"/>
        <v>173.6</v>
      </c>
      <c r="G142" s="7">
        <v>20</v>
      </c>
      <c r="H142" s="7">
        <v>20</v>
      </c>
      <c r="I142" s="6" t="s">
        <v>1138</v>
      </c>
      <c r="J142" s="2">
        <f t="shared" si="8"/>
        <v>3472</v>
      </c>
      <c r="K142" s="1">
        <f>_xlfn.XLOOKUP(A142,MEDIDAS!A:A,MEDIDAS!C:C,,0)*5</f>
        <v>6.583333333333333</v>
      </c>
      <c r="L142" s="1">
        <f>SUM(K142,_xlfn.XLOOKUP(A142,MEDIDAS!A:A,MEDIDAS!C:C,,0)*5)</f>
        <v>13.166666666666666</v>
      </c>
      <c r="M142" s="1" t="str">
        <f>IF(F142&gt;=SUM(L142,_xlfn.XLOOKUP(A142,'ESTOQUE SETEMBRO'!A:A,'ESTOQUE SETEMBRO'!F:F,,0))/2*1.2,"OVER",IF(F142&lt;=SUM(L142,_xlfn.XLOOKUP(A142,'ESTOQUE SETEMBRO'!A:A,'ESTOQUE SETEMBRO'!F:F,,0))/2*1.1,"IDEAL","OUT"))</f>
        <v>OVER</v>
      </c>
      <c r="N142" t="str">
        <f>IF('ESTOQUE OUTUBRO'!$D142&gt;=0,"outubro","setembro")</f>
        <v>outubro</v>
      </c>
      <c r="O142" s="15">
        <v>45566</v>
      </c>
    </row>
    <row r="143" spans="1:15">
      <c r="A143" s="5" t="s">
        <v>145</v>
      </c>
      <c r="B143" s="6" t="s">
        <v>1150</v>
      </c>
      <c r="C143" s="1">
        <f t="shared" si="9"/>
        <v>43.26</v>
      </c>
      <c r="D143" s="3">
        <f>_xlfn.XLOOKUP(Tabela3[[#This Row],[SKU]],'ESTOQUE SETEMBRO'!A:A,'ESTOQUE SETEMBRO'!F:F,,0)-_xlfn.XLOOKUP(Tabela3[[#This Row],[SKU]],'VENDA MES'!A:A,'VENDA MES'!B:B,0,0)</f>
        <v>128.80000000000001</v>
      </c>
      <c r="E143" s="3">
        <f>IF(D143&lt;=0,SUM(Tabela3[[#This Row],[PONTO_DE_REPOSICAO]]*2.5,Tabela3[[#This Row],[ESTOQUE_INICIAL]]),IF(AND(Tabela3[[#This Row],[ESTOQUE_INICIAL]]&lt;=Tabela3[[#This Row],[PONTO_DE_REPOSICAO]],Tabela3[[#This Row],[ESTOQUE_INICIAL]]&gt;0),L143*2.5,D143*0))</f>
        <v>0</v>
      </c>
      <c r="F143" s="3">
        <f t="shared" si="7"/>
        <v>128.80000000000001</v>
      </c>
      <c r="G143" s="7">
        <v>20</v>
      </c>
      <c r="H143" s="7">
        <v>20</v>
      </c>
      <c r="I143" s="6" t="s">
        <v>1138</v>
      </c>
      <c r="J143" s="2">
        <f t="shared" si="8"/>
        <v>2576</v>
      </c>
      <c r="K143" s="1">
        <f>_xlfn.XLOOKUP(A143,MEDIDAS!A:A,MEDIDAS!C:C,,0)*5</f>
        <v>6.083333333333333</v>
      </c>
      <c r="L143" s="1">
        <f>SUM(K143,_xlfn.XLOOKUP(A143,MEDIDAS!A:A,MEDIDAS!C:C,,0)*5)</f>
        <v>12.166666666666666</v>
      </c>
      <c r="M143" s="1" t="str">
        <f>IF(F143&gt;=SUM(L143,_xlfn.XLOOKUP(A143,'ESTOQUE SETEMBRO'!A:A,'ESTOQUE SETEMBRO'!F:F,,0))/2*1.2,"OVER",IF(F143&lt;=SUM(L143,_xlfn.XLOOKUP(A143,'ESTOQUE SETEMBRO'!A:A,'ESTOQUE SETEMBRO'!F:F,,0))/2*1.1,"IDEAL","OUT"))</f>
        <v>OVER</v>
      </c>
      <c r="N143" t="str">
        <f>IF('ESTOQUE OUTUBRO'!$D143&gt;=0,"outubro","setembro")</f>
        <v>outubro</v>
      </c>
      <c r="O143" s="15">
        <v>45566</v>
      </c>
    </row>
    <row r="144" spans="1:15">
      <c r="A144" s="5" t="s">
        <v>146</v>
      </c>
      <c r="B144" s="6" t="s">
        <v>1150</v>
      </c>
      <c r="C144" s="1">
        <f t="shared" si="9"/>
        <v>43.26</v>
      </c>
      <c r="D144" s="3">
        <f>_xlfn.XLOOKUP(Tabela3[[#This Row],[SKU]],'ESTOQUE SETEMBRO'!A:A,'ESTOQUE SETEMBRO'!F:F,,0)-_xlfn.XLOOKUP(Tabela3[[#This Row],[SKU]],'VENDA MES'!A:A,'VENDA MES'!B:B,0,0)</f>
        <v>100.8</v>
      </c>
      <c r="E144" s="3">
        <f>IF(D144&lt;=0,SUM(Tabela3[[#This Row],[PONTO_DE_REPOSICAO]]*2.5,Tabela3[[#This Row],[ESTOQUE_INICIAL]]),IF(AND(Tabela3[[#This Row],[ESTOQUE_INICIAL]]&lt;=Tabela3[[#This Row],[PONTO_DE_REPOSICAO]],Tabela3[[#This Row],[ESTOQUE_INICIAL]]&gt;0),L144*2.5,D144*0))</f>
        <v>0</v>
      </c>
      <c r="F144" s="3">
        <f t="shared" si="7"/>
        <v>100.8</v>
      </c>
      <c r="G144" s="7">
        <v>20</v>
      </c>
      <c r="H144" s="7">
        <v>20</v>
      </c>
      <c r="I144" s="6" t="s">
        <v>1138</v>
      </c>
      <c r="J144" s="2">
        <f t="shared" si="8"/>
        <v>2016</v>
      </c>
      <c r="K144" s="1">
        <f>_xlfn.XLOOKUP(A144,MEDIDAS!A:A,MEDIDAS!C:C,,0)*5</f>
        <v>3.25</v>
      </c>
      <c r="L144" s="1">
        <f>SUM(K144,_xlfn.XLOOKUP(A144,MEDIDAS!A:A,MEDIDAS!C:C,,0)*5)</f>
        <v>6.5</v>
      </c>
      <c r="M144" s="1" t="str">
        <f>IF(F144&gt;=SUM(L144,_xlfn.XLOOKUP(A144,'ESTOQUE SETEMBRO'!A:A,'ESTOQUE SETEMBRO'!F:F,,0))/2*1.2,"OVER",IF(F144&lt;=SUM(L144,_xlfn.XLOOKUP(A144,'ESTOQUE SETEMBRO'!A:A,'ESTOQUE SETEMBRO'!F:F,,0))/2*1.1,"IDEAL","OUT"))</f>
        <v>OVER</v>
      </c>
      <c r="N144" t="str">
        <f>IF('ESTOQUE OUTUBRO'!$D144&gt;=0,"outubro","setembro")</f>
        <v>outubro</v>
      </c>
      <c r="O144" s="15">
        <v>45566</v>
      </c>
    </row>
    <row r="145" spans="1:15">
      <c r="A145" s="5" t="s">
        <v>147</v>
      </c>
      <c r="B145" s="6" t="s">
        <v>1150</v>
      </c>
      <c r="C145" s="1">
        <f t="shared" si="9"/>
        <v>43.26</v>
      </c>
      <c r="D145" s="3">
        <f>_xlfn.XLOOKUP(Tabela3[[#This Row],[SKU]],'ESTOQUE SETEMBRO'!A:A,'ESTOQUE SETEMBRO'!F:F,,0)-_xlfn.XLOOKUP(Tabela3[[#This Row],[SKU]],'VENDA MES'!A:A,'VENDA MES'!B:B,0,0)</f>
        <v>140.00000000000003</v>
      </c>
      <c r="E145" s="3">
        <f>IF(D145&lt;=0,SUM(Tabela3[[#This Row],[PONTO_DE_REPOSICAO]]*2.5,Tabela3[[#This Row],[ESTOQUE_INICIAL]]),IF(AND(Tabela3[[#This Row],[ESTOQUE_INICIAL]]&lt;=Tabela3[[#This Row],[PONTO_DE_REPOSICAO]],Tabela3[[#This Row],[ESTOQUE_INICIAL]]&gt;0),L145*2.5,D145*0))</f>
        <v>0</v>
      </c>
      <c r="F145" s="3">
        <f t="shared" si="7"/>
        <v>140.00000000000003</v>
      </c>
      <c r="G145" s="7">
        <v>20</v>
      </c>
      <c r="H145" s="7">
        <v>20</v>
      </c>
      <c r="I145" s="6" t="s">
        <v>1138</v>
      </c>
      <c r="J145" s="2">
        <f t="shared" si="8"/>
        <v>2800.0000000000005</v>
      </c>
      <c r="K145" s="1">
        <f>_xlfn.XLOOKUP(A145,MEDIDAS!A:A,MEDIDAS!C:C,,0)*5</f>
        <v>9.5833333333333339</v>
      </c>
      <c r="L145" s="1">
        <f>SUM(K145,_xlfn.XLOOKUP(A145,MEDIDAS!A:A,MEDIDAS!C:C,,0)*5)</f>
        <v>19.166666666666668</v>
      </c>
      <c r="M145" s="1" t="str">
        <f>IF(F145&gt;=SUM(L145,_xlfn.XLOOKUP(A145,'ESTOQUE SETEMBRO'!A:A,'ESTOQUE SETEMBRO'!F:F,,0))/2*1.2,"OVER",IF(F145&lt;=SUM(L145,_xlfn.XLOOKUP(A145,'ESTOQUE SETEMBRO'!A:A,'ESTOQUE SETEMBRO'!F:F,,0))/2*1.1,"IDEAL","OUT"))</f>
        <v>OVER</v>
      </c>
      <c r="N145" t="str">
        <f>IF('ESTOQUE OUTUBRO'!$D145&gt;=0,"outubro","setembro")</f>
        <v>outubro</v>
      </c>
      <c r="O145" s="15">
        <v>45566</v>
      </c>
    </row>
    <row r="146" spans="1:15">
      <c r="A146" s="5" t="s">
        <v>148</v>
      </c>
      <c r="B146" s="6" t="s">
        <v>1150</v>
      </c>
      <c r="C146" s="1">
        <f t="shared" si="9"/>
        <v>43.26</v>
      </c>
      <c r="D146" s="3">
        <f>_xlfn.XLOOKUP(Tabela3[[#This Row],[SKU]],'ESTOQUE SETEMBRO'!A:A,'ESTOQUE SETEMBRO'!F:F,,0)-_xlfn.XLOOKUP(Tabela3[[#This Row],[SKU]],'VENDA MES'!A:A,'VENDA MES'!B:B,0,0)</f>
        <v>95.200000000000017</v>
      </c>
      <c r="E146" s="3">
        <f>IF(D146&lt;=0,SUM(Tabela3[[#This Row],[PONTO_DE_REPOSICAO]]*2.5,Tabela3[[#This Row],[ESTOQUE_INICIAL]]),IF(AND(Tabela3[[#This Row],[ESTOQUE_INICIAL]]&lt;=Tabela3[[#This Row],[PONTO_DE_REPOSICAO]],Tabela3[[#This Row],[ESTOQUE_INICIAL]]&gt;0),L146*2.5,D146*0))</f>
        <v>0</v>
      </c>
      <c r="F146" s="3">
        <f t="shared" si="7"/>
        <v>95.200000000000017</v>
      </c>
      <c r="G146" s="7">
        <v>20</v>
      </c>
      <c r="H146" s="7">
        <v>20</v>
      </c>
      <c r="I146" s="6" t="s">
        <v>1138</v>
      </c>
      <c r="J146" s="2">
        <f t="shared" si="8"/>
        <v>1904.0000000000005</v>
      </c>
      <c r="K146" s="1">
        <f>_xlfn.XLOOKUP(A146,MEDIDAS!A:A,MEDIDAS!C:C,,0)*5</f>
        <v>6.083333333333333</v>
      </c>
      <c r="L146" s="1">
        <f>SUM(K146,_xlfn.XLOOKUP(A146,MEDIDAS!A:A,MEDIDAS!C:C,,0)*5)</f>
        <v>12.166666666666666</v>
      </c>
      <c r="M146" s="1" t="str">
        <f>IF(F146&gt;=SUM(L146,_xlfn.XLOOKUP(A146,'ESTOQUE SETEMBRO'!A:A,'ESTOQUE SETEMBRO'!F:F,,0))/2*1.2,"OVER",IF(F146&lt;=SUM(L146,_xlfn.XLOOKUP(A146,'ESTOQUE SETEMBRO'!A:A,'ESTOQUE SETEMBRO'!F:F,,0))/2*1.1,"IDEAL","OUT"))</f>
        <v>OVER</v>
      </c>
      <c r="N146" t="str">
        <f>IF('ESTOQUE OUTUBRO'!$D146&gt;=0,"outubro","setembro")</f>
        <v>outubro</v>
      </c>
      <c r="O146" s="15">
        <v>45566</v>
      </c>
    </row>
    <row r="147" spans="1:15">
      <c r="A147" s="5" t="s">
        <v>165</v>
      </c>
      <c r="B147" s="6" t="s">
        <v>1150</v>
      </c>
      <c r="C147" s="1">
        <f t="shared" si="9"/>
        <v>43.26</v>
      </c>
      <c r="D147" s="3">
        <f>_xlfn.XLOOKUP(Tabela3[[#This Row],[SKU]],'ESTOQUE SETEMBRO'!A:A,'ESTOQUE SETEMBRO'!F:F,,0)-_xlfn.XLOOKUP(Tabela3[[#This Row],[SKU]],'VENDA MES'!A:A,'VENDA MES'!B:B,0,0)</f>
        <v>150</v>
      </c>
      <c r="E147" s="3">
        <f>IF(D147&lt;=0,SUM(Tabela3[[#This Row],[PONTO_DE_REPOSICAO]]*2.5,Tabela3[[#This Row],[ESTOQUE_INICIAL]]),IF(AND(Tabela3[[#This Row],[ESTOQUE_INICIAL]]&lt;=Tabela3[[#This Row],[PONTO_DE_REPOSICAO]],Tabela3[[#This Row],[ESTOQUE_INICIAL]]&gt;0),L147*2.5,D147*0))</f>
        <v>0</v>
      </c>
      <c r="F147" s="3">
        <f t="shared" si="7"/>
        <v>150</v>
      </c>
      <c r="G147" s="7">
        <v>20</v>
      </c>
      <c r="H147" s="7">
        <v>20</v>
      </c>
      <c r="I147" s="6" t="s">
        <v>1138</v>
      </c>
      <c r="J147" s="2">
        <f t="shared" si="8"/>
        <v>3000</v>
      </c>
      <c r="K147" s="1">
        <f>_xlfn.XLOOKUP(A147,MEDIDAS!A:A,MEDIDAS!C:C,,0)*5</f>
        <v>1</v>
      </c>
      <c r="L147" s="1">
        <f>SUM(K147,_xlfn.XLOOKUP(A147,MEDIDAS!A:A,MEDIDAS!C:C,,0)*5)</f>
        <v>2</v>
      </c>
      <c r="M147" s="1" t="str">
        <f>IF(F147&gt;=SUM(L147,_xlfn.XLOOKUP(A147,'ESTOQUE SETEMBRO'!A:A,'ESTOQUE SETEMBRO'!F:F,,0))/2*1.2,"OVER",IF(F147&lt;=SUM(L147,_xlfn.XLOOKUP(A147,'ESTOQUE SETEMBRO'!A:A,'ESTOQUE SETEMBRO'!F:F,,0))/2*1.1,"IDEAL","OUT"))</f>
        <v>OVER</v>
      </c>
      <c r="N147" t="str">
        <f>IF('ESTOQUE OUTUBRO'!$D147&gt;=0,"outubro","setembro")</f>
        <v>outubro</v>
      </c>
      <c r="O147" s="15">
        <v>45566</v>
      </c>
    </row>
    <row r="148" spans="1:15">
      <c r="A148" s="5" t="s">
        <v>149</v>
      </c>
      <c r="B148" s="6" t="s">
        <v>1150</v>
      </c>
      <c r="C148" s="1">
        <f t="shared" si="9"/>
        <v>43.26</v>
      </c>
      <c r="D148" s="3">
        <f>_xlfn.XLOOKUP(Tabela3[[#This Row],[SKU]],'ESTOQUE SETEMBRO'!A:A,'ESTOQUE SETEMBRO'!F:F,,0)-_xlfn.XLOOKUP(Tabela3[[#This Row],[SKU]],'VENDA MES'!A:A,'VENDA MES'!B:B,0,0)</f>
        <v>84</v>
      </c>
      <c r="E148" s="3">
        <f>IF(D148&lt;=0,SUM(Tabela3[[#This Row],[PONTO_DE_REPOSICAO]]*2.5,Tabela3[[#This Row],[ESTOQUE_INICIAL]]),IF(AND(Tabela3[[#This Row],[ESTOQUE_INICIAL]]&lt;=Tabela3[[#This Row],[PONTO_DE_REPOSICAO]],Tabela3[[#This Row],[ESTOQUE_INICIAL]]&gt;0),L148*2.5,D148*0))</f>
        <v>0</v>
      </c>
      <c r="F148" s="3">
        <f t="shared" si="7"/>
        <v>84</v>
      </c>
      <c r="G148" s="7">
        <v>20</v>
      </c>
      <c r="H148" s="7">
        <v>20</v>
      </c>
      <c r="I148" s="6" t="s">
        <v>1138</v>
      </c>
      <c r="J148" s="2">
        <f t="shared" si="8"/>
        <v>1680</v>
      </c>
      <c r="K148" s="1">
        <f>_xlfn.XLOOKUP(A148,MEDIDAS!A:A,MEDIDAS!C:C,,0)*5</f>
        <v>3.9166666666666665</v>
      </c>
      <c r="L148" s="1">
        <f>SUM(K148,_xlfn.XLOOKUP(A148,MEDIDAS!A:A,MEDIDAS!C:C,,0)*5)</f>
        <v>7.833333333333333</v>
      </c>
      <c r="M148" s="1" t="str">
        <f>IF(F148&gt;=SUM(L148,_xlfn.XLOOKUP(A148,'ESTOQUE SETEMBRO'!A:A,'ESTOQUE SETEMBRO'!F:F,,0))/2*1.2,"OVER",IF(F148&lt;=SUM(L148,_xlfn.XLOOKUP(A148,'ESTOQUE SETEMBRO'!A:A,'ESTOQUE SETEMBRO'!F:F,,0))/2*1.1,"IDEAL","OUT"))</f>
        <v>OVER</v>
      </c>
      <c r="N148" t="str">
        <f>IF('ESTOQUE OUTUBRO'!$D148&gt;=0,"outubro","setembro")</f>
        <v>outubro</v>
      </c>
      <c r="O148" s="15">
        <v>45566</v>
      </c>
    </row>
    <row r="149" spans="1:15">
      <c r="A149" s="5" t="s">
        <v>150</v>
      </c>
      <c r="B149" s="6" t="s">
        <v>1150</v>
      </c>
      <c r="C149" s="1">
        <f t="shared" si="9"/>
        <v>43.26</v>
      </c>
      <c r="D149" s="3">
        <f>_xlfn.XLOOKUP(Tabela3[[#This Row],[SKU]],'ESTOQUE SETEMBRO'!A:A,'ESTOQUE SETEMBRO'!F:F,,0)-_xlfn.XLOOKUP(Tabela3[[#This Row],[SKU]],'VENDA MES'!A:A,'VENDA MES'!B:B,0,0)</f>
        <v>179.2</v>
      </c>
      <c r="E149" s="3">
        <f>IF(D149&lt;=0,SUM(Tabela3[[#This Row],[PONTO_DE_REPOSICAO]]*2.5,Tabela3[[#This Row],[ESTOQUE_INICIAL]]),IF(AND(Tabela3[[#This Row],[ESTOQUE_INICIAL]]&lt;=Tabela3[[#This Row],[PONTO_DE_REPOSICAO]],Tabela3[[#This Row],[ESTOQUE_INICIAL]]&gt;0),L149*2.5,D149*0))</f>
        <v>0</v>
      </c>
      <c r="F149" s="3">
        <f t="shared" si="7"/>
        <v>179.2</v>
      </c>
      <c r="G149" s="7">
        <v>20</v>
      </c>
      <c r="H149" s="7">
        <v>20</v>
      </c>
      <c r="I149" s="6" t="s">
        <v>1138</v>
      </c>
      <c r="J149" s="2">
        <f t="shared" si="8"/>
        <v>3584</v>
      </c>
      <c r="K149" s="1">
        <f>_xlfn.XLOOKUP(A149,MEDIDAS!A:A,MEDIDAS!C:C,,0)*5</f>
        <v>5.8333333333333339</v>
      </c>
      <c r="L149" s="1">
        <f>SUM(K149,_xlfn.XLOOKUP(A149,MEDIDAS!A:A,MEDIDAS!C:C,,0)*5)</f>
        <v>11.666666666666668</v>
      </c>
      <c r="M149" s="1" t="str">
        <f>IF(F149&gt;=SUM(L149,_xlfn.XLOOKUP(A149,'ESTOQUE SETEMBRO'!A:A,'ESTOQUE SETEMBRO'!F:F,,0))/2*1.2,"OVER",IF(F149&lt;=SUM(L149,_xlfn.XLOOKUP(A149,'ESTOQUE SETEMBRO'!A:A,'ESTOQUE SETEMBRO'!F:F,,0))/2*1.1,"IDEAL","OUT"))</f>
        <v>OVER</v>
      </c>
      <c r="N149" t="str">
        <f>IF('ESTOQUE OUTUBRO'!$D149&gt;=0,"outubro","setembro")</f>
        <v>outubro</v>
      </c>
      <c r="O149" s="15">
        <v>45566</v>
      </c>
    </row>
    <row r="150" spans="1:15">
      <c r="A150" s="5" t="s">
        <v>151</v>
      </c>
      <c r="B150" s="6" t="s">
        <v>1150</v>
      </c>
      <c r="C150" s="1">
        <f t="shared" si="9"/>
        <v>43.26</v>
      </c>
      <c r="D150" s="3">
        <f>_xlfn.XLOOKUP(Tabela3[[#This Row],[SKU]],'ESTOQUE SETEMBRO'!A:A,'ESTOQUE SETEMBRO'!F:F,,0)-_xlfn.XLOOKUP(Tabela3[[#This Row],[SKU]],'VENDA MES'!A:A,'VENDA MES'!B:B,0,0)</f>
        <v>151.19999999999999</v>
      </c>
      <c r="E150" s="3">
        <f>IF(D150&lt;=0,SUM(Tabela3[[#This Row],[PONTO_DE_REPOSICAO]]*2.5,Tabela3[[#This Row],[ESTOQUE_INICIAL]]),IF(AND(Tabela3[[#This Row],[ESTOQUE_INICIAL]]&lt;=Tabela3[[#This Row],[PONTO_DE_REPOSICAO]],Tabela3[[#This Row],[ESTOQUE_INICIAL]]&gt;0),L150*2.5,D150*0))</f>
        <v>0</v>
      </c>
      <c r="F150" s="3">
        <f t="shared" si="7"/>
        <v>151.19999999999999</v>
      </c>
      <c r="G150" s="7">
        <v>20</v>
      </c>
      <c r="H150" s="7">
        <v>20</v>
      </c>
      <c r="I150" s="6" t="s">
        <v>1138</v>
      </c>
      <c r="J150" s="2">
        <f t="shared" si="8"/>
        <v>3024</v>
      </c>
      <c r="K150" s="1">
        <f>_xlfn.XLOOKUP(A150,MEDIDAS!A:A,MEDIDAS!C:C,,0)*5</f>
        <v>5.166666666666667</v>
      </c>
      <c r="L150" s="1">
        <f>SUM(K150,_xlfn.XLOOKUP(A150,MEDIDAS!A:A,MEDIDAS!C:C,,0)*5)</f>
        <v>10.333333333333334</v>
      </c>
      <c r="M150" s="1" t="str">
        <f>IF(F150&gt;=SUM(L150,_xlfn.XLOOKUP(A150,'ESTOQUE SETEMBRO'!A:A,'ESTOQUE SETEMBRO'!F:F,,0))/2*1.2,"OVER",IF(F150&lt;=SUM(L150,_xlfn.XLOOKUP(A150,'ESTOQUE SETEMBRO'!A:A,'ESTOQUE SETEMBRO'!F:F,,0))/2*1.1,"IDEAL","OUT"))</f>
        <v>OVER</v>
      </c>
      <c r="N150" t="str">
        <f>IF('ESTOQUE OUTUBRO'!$D150&gt;=0,"outubro","setembro")</f>
        <v>outubro</v>
      </c>
      <c r="O150" s="15">
        <v>45566</v>
      </c>
    </row>
    <row r="151" spans="1:15">
      <c r="A151" s="5" t="s">
        <v>152</v>
      </c>
      <c r="B151" s="6" t="s">
        <v>1150</v>
      </c>
      <c r="C151" s="1">
        <f t="shared" si="9"/>
        <v>43.26</v>
      </c>
      <c r="D151" s="3">
        <f>_xlfn.XLOOKUP(Tabela3[[#This Row],[SKU]],'ESTOQUE SETEMBRO'!A:A,'ESTOQUE SETEMBRO'!F:F,,0)-_xlfn.XLOOKUP(Tabela3[[#This Row],[SKU]],'VENDA MES'!A:A,'VENDA MES'!B:B,0,0)</f>
        <v>168</v>
      </c>
      <c r="E151" s="3">
        <f>IF(D151&lt;=0,SUM(Tabela3[[#This Row],[PONTO_DE_REPOSICAO]]*2.5,Tabela3[[#This Row],[ESTOQUE_INICIAL]]),IF(AND(Tabela3[[#This Row],[ESTOQUE_INICIAL]]&lt;=Tabela3[[#This Row],[PONTO_DE_REPOSICAO]],Tabela3[[#This Row],[ESTOQUE_INICIAL]]&gt;0),L151*2.5,D151*0))</f>
        <v>0</v>
      </c>
      <c r="F151" s="3">
        <f t="shared" si="7"/>
        <v>168</v>
      </c>
      <c r="G151" s="7">
        <v>20</v>
      </c>
      <c r="H151" s="7">
        <v>20</v>
      </c>
      <c r="I151" s="6" t="s">
        <v>1138</v>
      </c>
      <c r="J151" s="2">
        <f t="shared" si="8"/>
        <v>3360</v>
      </c>
      <c r="K151" s="1">
        <f>_xlfn.XLOOKUP(A151,MEDIDAS!A:A,MEDIDAS!C:C,,0)*5</f>
        <v>8.9166666666666679</v>
      </c>
      <c r="L151" s="1">
        <f>SUM(K151,_xlfn.XLOOKUP(A151,MEDIDAS!A:A,MEDIDAS!C:C,,0)*5)</f>
        <v>17.833333333333336</v>
      </c>
      <c r="M151" s="1" t="str">
        <f>IF(F151&gt;=SUM(L151,_xlfn.XLOOKUP(A151,'ESTOQUE SETEMBRO'!A:A,'ESTOQUE SETEMBRO'!F:F,,0))/2*1.2,"OVER",IF(F151&lt;=SUM(L151,_xlfn.XLOOKUP(A151,'ESTOQUE SETEMBRO'!A:A,'ESTOQUE SETEMBRO'!F:F,,0))/2*1.1,"IDEAL","OUT"))</f>
        <v>OVER</v>
      </c>
      <c r="N151" t="str">
        <f>IF('ESTOQUE OUTUBRO'!$D151&gt;=0,"outubro","setembro")</f>
        <v>outubro</v>
      </c>
      <c r="O151" s="15">
        <v>45566</v>
      </c>
    </row>
    <row r="152" spans="1:15">
      <c r="A152" s="5" t="s">
        <v>153</v>
      </c>
      <c r="B152" s="6" t="s">
        <v>1151</v>
      </c>
      <c r="C152" s="1">
        <f t="shared" si="9"/>
        <v>43.26</v>
      </c>
      <c r="D152" s="3">
        <f>_xlfn.XLOOKUP(Tabela3[[#This Row],[SKU]],'ESTOQUE SETEMBRO'!A:A,'ESTOQUE SETEMBRO'!F:F,,0)-_xlfn.XLOOKUP(Tabela3[[#This Row],[SKU]],'VENDA MES'!A:A,'VENDA MES'!B:B,0,0)</f>
        <v>28</v>
      </c>
      <c r="E152" s="3">
        <f>IF(D152&lt;=0,SUM(Tabela3[[#This Row],[PONTO_DE_REPOSICAO]]*2.5,Tabela3[[#This Row],[ESTOQUE_INICIAL]]),IF(AND(Tabela3[[#This Row],[ESTOQUE_INICIAL]]&lt;=Tabela3[[#This Row],[PONTO_DE_REPOSICAO]],Tabela3[[#This Row],[ESTOQUE_INICIAL]]&gt;0),L152*2.5,D152*0))</f>
        <v>0</v>
      </c>
      <c r="F152" s="3">
        <f t="shared" si="7"/>
        <v>28</v>
      </c>
      <c r="G152" s="7">
        <v>50</v>
      </c>
      <c r="H152" s="7">
        <v>50</v>
      </c>
      <c r="I152" s="6" t="s">
        <v>1152</v>
      </c>
      <c r="J152" s="2">
        <f t="shared" si="8"/>
        <v>1400</v>
      </c>
      <c r="K152" s="1">
        <f>_xlfn.XLOOKUP(A152,MEDIDAS!A:A,MEDIDAS!C:C,,0)*5</f>
        <v>4</v>
      </c>
      <c r="L152" s="1">
        <f>SUM(K152,_xlfn.XLOOKUP(A152,MEDIDAS!A:A,MEDIDAS!C:C,,0)*5)</f>
        <v>8</v>
      </c>
      <c r="M152" s="1" t="str">
        <f>IF(F152&gt;=SUM(L152,_xlfn.XLOOKUP(A152,'ESTOQUE SETEMBRO'!A:A,'ESTOQUE SETEMBRO'!F:F,,0))/2*1.2,"OVER",IF(F152&lt;=SUM(L152,_xlfn.XLOOKUP(A152,'ESTOQUE SETEMBRO'!A:A,'ESTOQUE SETEMBRO'!F:F,,0))/2*1.1,"IDEAL","OUT"))</f>
        <v>OVER</v>
      </c>
      <c r="N152" t="str">
        <f>IF('ESTOQUE OUTUBRO'!$D152&gt;=0,"outubro","setembro")</f>
        <v>outubro</v>
      </c>
      <c r="O152" s="15">
        <v>45566</v>
      </c>
    </row>
    <row r="153" spans="1:15">
      <c r="A153" s="5" t="s">
        <v>155</v>
      </c>
      <c r="B153" s="6" t="s">
        <v>1151</v>
      </c>
      <c r="C153" s="1">
        <f t="shared" si="9"/>
        <v>43.26</v>
      </c>
      <c r="D153" s="3">
        <f>_xlfn.XLOOKUP(Tabela3[[#This Row],[SKU]],'ESTOQUE SETEMBRO'!A:A,'ESTOQUE SETEMBRO'!F:F,,0)-_xlfn.XLOOKUP(Tabela3[[#This Row],[SKU]],'VENDA MES'!A:A,'VENDA MES'!B:B,0,0)</f>
        <v>128.80000000000001</v>
      </c>
      <c r="E153" s="3">
        <f>IF(D153&lt;=0,SUM(Tabela3[[#This Row],[PONTO_DE_REPOSICAO]]*2.5,Tabela3[[#This Row],[ESTOQUE_INICIAL]]),IF(AND(Tabela3[[#This Row],[ESTOQUE_INICIAL]]&lt;=Tabela3[[#This Row],[PONTO_DE_REPOSICAO]],Tabela3[[#This Row],[ESTOQUE_INICIAL]]&gt;0),L153*2.5,D153*0))</f>
        <v>0</v>
      </c>
      <c r="F153" s="3">
        <f t="shared" si="7"/>
        <v>128.80000000000001</v>
      </c>
      <c r="G153" s="7">
        <v>50</v>
      </c>
      <c r="H153" s="7">
        <v>50</v>
      </c>
      <c r="I153" s="6" t="s">
        <v>1152</v>
      </c>
      <c r="J153" s="2">
        <f t="shared" si="8"/>
        <v>6440.0000000000009</v>
      </c>
      <c r="K153" s="1">
        <f>_xlfn.XLOOKUP(A153,MEDIDAS!A:A,MEDIDAS!C:C,,0)*5</f>
        <v>6.9166666666666661</v>
      </c>
      <c r="L153" s="1">
        <f>SUM(K153,_xlfn.XLOOKUP(A153,MEDIDAS!A:A,MEDIDAS!C:C,,0)*5)</f>
        <v>13.833333333333332</v>
      </c>
      <c r="M153" s="1" t="str">
        <f>IF(F153&gt;=SUM(L153,_xlfn.XLOOKUP(A153,'ESTOQUE SETEMBRO'!A:A,'ESTOQUE SETEMBRO'!F:F,,0))/2*1.2,"OVER",IF(F153&lt;=SUM(L153,_xlfn.XLOOKUP(A153,'ESTOQUE SETEMBRO'!A:A,'ESTOQUE SETEMBRO'!F:F,,0))/2*1.1,"IDEAL","OUT"))</f>
        <v>OVER</v>
      </c>
      <c r="N153" t="str">
        <f>IF('ESTOQUE OUTUBRO'!$D153&gt;=0,"outubro","setembro")</f>
        <v>outubro</v>
      </c>
      <c r="O153" s="15">
        <v>45566</v>
      </c>
    </row>
    <row r="154" spans="1:15">
      <c r="A154" s="5" t="s">
        <v>156</v>
      </c>
      <c r="B154" s="6" t="s">
        <v>1151</v>
      </c>
      <c r="C154" s="1">
        <f t="shared" si="9"/>
        <v>43.26</v>
      </c>
      <c r="D154" s="3">
        <f>_xlfn.XLOOKUP(Tabela3[[#This Row],[SKU]],'ESTOQUE SETEMBRO'!A:A,'ESTOQUE SETEMBRO'!F:F,,0)-_xlfn.XLOOKUP(Tabela3[[#This Row],[SKU]],'VENDA MES'!A:A,'VENDA MES'!B:B,0,0)</f>
        <v>78.40000000000002</v>
      </c>
      <c r="E154" s="3">
        <f>IF(D154&lt;=0,SUM(Tabela3[[#This Row],[PONTO_DE_REPOSICAO]]*2.5,Tabela3[[#This Row],[ESTOQUE_INICIAL]]),IF(AND(Tabela3[[#This Row],[ESTOQUE_INICIAL]]&lt;=Tabela3[[#This Row],[PONTO_DE_REPOSICAO]],Tabela3[[#This Row],[ESTOQUE_INICIAL]]&gt;0),L154*2.5,D154*0))</f>
        <v>0</v>
      </c>
      <c r="F154" s="3">
        <f t="shared" si="7"/>
        <v>78.40000000000002</v>
      </c>
      <c r="G154" s="7">
        <v>50</v>
      </c>
      <c r="H154" s="7">
        <v>50</v>
      </c>
      <c r="I154" s="6" t="s">
        <v>1152</v>
      </c>
      <c r="J154" s="2">
        <f t="shared" si="8"/>
        <v>3920.0000000000009</v>
      </c>
      <c r="K154" s="1">
        <f>_xlfn.XLOOKUP(A154,MEDIDAS!A:A,MEDIDAS!C:C,,0)*5</f>
        <v>4</v>
      </c>
      <c r="L154" s="1">
        <f>SUM(K154,_xlfn.XLOOKUP(A154,MEDIDAS!A:A,MEDIDAS!C:C,,0)*5)</f>
        <v>8</v>
      </c>
      <c r="M154" s="1" t="str">
        <f>IF(F154&gt;=SUM(L154,_xlfn.XLOOKUP(A154,'ESTOQUE SETEMBRO'!A:A,'ESTOQUE SETEMBRO'!F:F,,0))/2*1.2,"OVER",IF(F154&lt;=SUM(L154,_xlfn.XLOOKUP(A154,'ESTOQUE SETEMBRO'!A:A,'ESTOQUE SETEMBRO'!F:F,,0))/2*1.1,"IDEAL","OUT"))</f>
        <v>OVER</v>
      </c>
      <c r="N154" t="str">
        <f>IF('ESTOQUE OUTUBRO'!$D154&gt;=0,"outubro","setembro")</f>
        <v>outubro</v>
      </c>
      <c r="O154" s="15">
        <v>45566</v>
      </c>
    </row>
    <row r="155" spans="1:15">
      <c r="A155" s="5" t="s">
        <v>157</v>
      </c>
      <c r="B155" s="6" t="s">
        <v>1151</v>
      </c>
      <c r="C155" s="1">
        <f t="shared" si="9"/>
        <v>43.26</v>
      </c>
      <c r="D155" s="3">
        <f>_xlfn.XLOOKUP(Tabela3[[#This Row],[SKU]],'ESTOQUE SETEMBRO'!A:A,'ESTOQUE SETEMBRO'!F:F,,0)-_xlfn.XLOOKUP(Tabela3[[#This Row],[SKU]],'VENDA MES'!A:A,'VENDA MES'!B:B,0,0)</f>
        <v>140.00000000000003</v>
      </c>
      <c r="E155" s="3">
        <f>IF(D155&lt;=0,SUM(Tabela3[[#This Row],[PONTO_DE_REPOSICAO]]*2.5,Tabela3[[#This Row],[ESTOQUE_INICIAL]]),IF(AND(Tabela3[[#This Row],[ESTOQUE_INICIAL]]&lt;=Tabela3[[#This Row],[PONTO_DE_REPOSICAO]],Tabela3[[#This Row],[ESTOQUE_INICIAL]]&gt;0),L155*2.5,D155*0))</f>
        <v>0</v>
      </c>
      <c r="F155" s="3">
        <f t="shared" si="7"/>
        <v>140.00000000000003</v>
      </c>
      <c r="G155" s="7">
        <v>50</v>
      </c>
      <c r="H155" s="7">
        <v>50</v>
      </c>
      <c r="I155" s="6" t="s">
        <v>1152</v>
      </c>
      <c r="J155" s="2">
        <f t="shared" si="8"/>
        <v>7000.0000000000018</v>
      </c>
      <c r="K155" s="1">
        <f>_xlfn.XLOOKUP(A155,MEDIDAS!A:A,MEDIDAS!C:C,,0)*5</f>
        <v>3.416666666666667</v>
      </c>
      <c r="L155" s="1">
        <f>SUM(K155,_xlfn.XLOOKUP(A155,MEDIDAS!A:A,MEDIDAS!C:C,,0)*5)</f>
        <v>6.8333333333333339</v>
      </c>
      <c r="M155" s="1" t="str">
        <f>IF(F155&gt;=SUM(L155,_xlfn.XLOOKUP(A155,'ESTOQUE SETEMBRO'!A:A,'ESTOQUE SETEMBRO'!F:F,,0))/2*1.2,"OVER",IF(F155&lt;=SUM(L155,_xlfn.XLOOKUP(A155,'ESTOQUE SETEMBRO'!A:A,'ESTOQUE SETEMBRO'!F:F,,0))/2*1.1,"IDEAL","OUT"))</f>
        <v>OVER</v>
      </c>
      <c r="N155" t="str">
        <f>IF('ESTOQUE OUTUBRO'!$D155&gt;=0,"outubro","setembro")</f>
        <v>outubro</v>
      </c>
      <c r="O155" s="15">
        <v>45566</v>
      </c>
    </row>
    <row r="156" spans="1:15">
      <c r="A156" s="5" t="s">
        <v>158</v>
      </c>
      <c r="B156" s="6" t="s">
        <v>1151</v>
      </c>
      <c r="C156" s="1">
        <f t="shared" si="9"/>
        <v>43.26</v>
      </c>
      <c r="D156" s="3">
        <f>_xlfn.XLOOKUP(Tabela3[[#This Row],[SKU]],'ESTOQUE SETEMBRO'!A:A,'ESTOQUE SETEMBRO'!F:F,,0)-_xlfn.XLOOKUP(Tabela3[[#This Row],[SKU]],'VENDA MES'!A:A,'VENDA MES'!B:B,0,0)</f>
        <v>128.80000000000001</v>
      </c>
      <c r="E156" s="3">
        <f>IF(D156&lt;=0,SUM(Tabela3[[#This Row],[PONTO_DE_REPOSICAO]]*2.5,Tabela3[[#This Row],[ESTOQUE_INICIAL]]),IF(AND(Tabela3[[#This Row],[ESTOQUE_INICIAL]]&lt;=Tabela3[[#This Row],[PONTO_DE_REPOSICAO]],Tabela3[[#This Row],[ESTOQUE_INICIAL]]&gt;0),L156*2.5,D156*0))</f>
        <v>0</v>
      </c>
      <c r="F156" s="3">
        <f t="shared" si="7"/>
        <v>128.80000000000001</v>
      </c>
      <c r="G156" s="7">
        <v>50</v>
      </c>
      <c r="H156" s="7">
        <v>50</v>
      </c>
      <c r="I156" s="6" t="s">
        <v>1152</v>
      </c>
      <c r="J156" s="2">
        <f t="shared" si="8"/>
        <v>6440.0000000000009</v>
      </c>
      <c r="K156" s="1">
        <f>_xlfn.XLOOKUP(A156,MEDIDAS!A:A,MEDIDAS!C:C,,0)*5</f>
        <v>3.5833333333333335</v>
      </c>
      <c r="L156" s="1">
        <f>SUM(K156,_xlfn.XLOOKUP(A156,MEDIDAS!A:A,MEDIDAS!C:C,,0)*5)</f>
        <v>7.166666666666667</v>
      </c>
      <c r="M156" s="1" t="str">
        <f>IF(F156&gt;=SUM(L156,_xlfn.XLOOKUP(A156,'ESTOQUE SETEMBRO'!A:A,'ESTOQUE SETEMBRO'!F:F,,0))/2*1.2,"OVER",IF(F156&lt;=SUM(L156,_xlfn.XLOOKUP(A156,'ESTOQUE SETEMBRO'!A:A,'ESTOQUE SETEMBRO'!F:F,,0))/2*1.1,"IDEAL","OUT"))</f>
        <v>OVER</v>
      </c>
      <c r="N156" t="str">
        <f>IF('ESTOQUE OUTUBRO'!$D156&gt;=0,"outubro","setembro")</f>
        <v>outubro</v>
      </c>
      <c r="O156" s="15">
        <v>45566</v>
      </c>
    </row>
    <row r="157" spans="1:15">
      <c r="A157" s="5" t="s">
        <v>176</v>
      </c>
      <c r="B157" s="6" t="s">
        <v>1151</v>
      </c>
      <c r="C157" s="1">
        <f t="shared" si="9"/>
        <v>43.26</v>
      </c>
      <c r="D157" s="3">
        <f>_xlfn.XLOOKUP(Tabela3[[#This Row],[SKU]],'ESTOQUE SETEMBRO'!A:A,'ESTOQUE SETEMBRO'!F:F,,0)-_xlfn.XLOOKUP(Tabela3[[#This Row],[SKU]],'VENDA MES'!A:A,'VENDA MES'!B:B,0,0)</f>
        <v>150</v>
      </c>
      <c r="E157" s="3">
        <f>IF(D157&lt;=0,SUM(Tabela3[[#This Row],[PONTO_DE_REPOSICAO]]*2.5,Tabela3[[#This Row],[ESTOQUE_INICIAL]]),IF(AND(Tabela3[[#This Row],[ESTOQUE_INICIAL]]&lt;=Tabela3[[#This Row],[PONTO_DE_REPOSICAO]],Tabela3[[#This Row],[ESTOQUE_INICIAL]]&gt;0),L157*2.5,D157*0))</f>
        <v>0</v>
      </c>
      <c r="F157" s="3">
        <f t="shared" si="7"/>
        <v>150</v>
      </c>
      <c r="G157" s="7">
        <v>50</v>
      </c>
      <c r="H157" s="7">
        <v>50</v>
      </c>
      <c r="I157" s="6" t="s">
        <v>1152</v>
      </c>
      <c r="J157" s="2">
        <f t="shared" si="8"/>
        <v>7500</v>
      </c>
      <c r="K157" s="1">
        <f>_xlfn.XLOOKUP(A157,MEDIDAS!A:A,MEDIDAS!C:C,,0)*5</f>
        <v>2.5</v>
      </c>
      <c r="L157" s="1">
        <f>SUM(K157,_xlfn.XLOOKUP(A157,MEDIDAS!A:A,MEDIDAS!C:C,,0)*5)</f>
        <v>5</v>
      </c>
      <c r="M157" s="1" t="str">
        <f>IF(F157&gt;=SUM(L157,_xlfn.XLOOKUP(A157,'ESTOQUE SETEMBRO'!A:A,'ESTOQUE SETEMBRO'!F:F,,0))/2*1.2,"OVER",IF(F157&lt;=SUM(L157,_xlfn.XLOOKUP(A157,'ESTOQUE SETEMBRO'!A:A,'ESTOQUE SETEMBRO'!F:F,,0))/2*1.1,"IDEAL","OUT"))</f>
        <v>OVER</v>
      </c>
      <c r="N157" t="str">
        <f>IF('ESTOQUE OUTUBRO'!$D157&gt;=0,"outubro","setembro")</f>
        <v>outubro</v>
      </c>
      <c r="O157" s="15">
        <v>45566</v>
      </c>
    </row>
    <row r="158" spans="1:15">
      <c r="A158" s="5" t="s">
        <v>159</v>
      </c>
      <c r="B158" s="6" t="s">
        <v>1151</v>
      </c>
      <c r="C158" s="1">
        <f t="shared" si="9"/>
        <v>43.26</v>
      </c>
      <c r="D158" s="3">
        <f>_xlfn.XLOOKUP(Tabela3[[#This Row],[SKU]],'ESTOQUE SETEMBRO'!A:A,'ESTOQUE SETEMBRO'!F:F,,0)-_xlfn.XLOOKUP(Tabela3[[#This Row],[SKU]],'VENDA MES'!A:A,'VENDA MES'!B:B,0,0)</f>
        <v>72.8</v>
      </c>
      <c r="E158" s="3">
        <f>IF(D158&lt;=0,SUM(Tabela3[[#This Row],[PONTO_DE_REPOSICAO]]*2.5,Tabela3[[#This Row],[ESTOQUE_INICIAL]]),IF(AND(Tabela3[[#This Row],[ESTOQUE_INICIAL]]&lt;=Tabela3[[#This Row],[PONTO_DE_REPOSICAO]],Tabela3[[#This Row],[ESTOQUE_INICIAL]]&gt;0),L158*2.5,D158*0))</f>
        <v>0</v>
      </c>
      <c r="F158" s="3">
        <f t="shared" si="7"/>
        <v>72.8</v>
      </c>
      <c r="G158" s="7">
        <v>50</v>
      </c>
      <c r="H158" s="7">
        <v>50</v>
      </c>
      <c r="I158" s="6" t="s">
        <v>1152</v>
      </c>
      <c r="J158" s="2">
        <f t="shared" si="8"/>
        <v>3640</v>
      </c>
      <c r="K158" s="1">
        <f>_xlfn.XLOOKUP(A158,MEDIDAS!A:A,MEDIDAS!C:C,,0)*5</f>
        <v>4.3333333333333339</v>
      </c>
      <c r="L158" s="1">
        <f>SUM(K158,_xlfn.XLOOKUP(A158,MEDIDAS!A:A,MEDIDAS!C:C,,0)*5)</f>
        <v>8.6666666666666679</v>
      </c>
      <c r="M158" s="1" t="str">
        <f>IF(F158&gt;=SUM(L158,_xlfn.XLOOKUP(A158,'ESTOQUE SETEMBRO'!A:A,'ESTOQUE SETEMBRO'!F:F,,0))/2*1.2,"OVER",IF(F158&lt;=SUM(L158,_xlfn.XLOOKUP(A158,'ESTOQUE SETEMBRO'!A:A,'ESTOQUE SETEMBRO'!F:F,,0))/2*1.1,"IDEAL","OUT"))</f>
        <v>OVER</v>
      </c>
      <c r="N158" t="str">
        <f>IF('ESTOQUE OUTUBRO'!$D158&gt;=0,"outubro","setembro")</f>
        <v>outubro</v>
      </c>
      <c r="O158" s="15">
        <v>45566</v>
      </c>
    </row>
    <row r="159" spans="1:15">
      <c r="A159" s="5" t="s">
        <v>160</v>
      </c>
      <c r="B159" s="6" t="s">
        <v>1151</v>
      </c>
      <c r="C159" s="1">
        <f t="shared" si="9"/>
        <v>43.26</v>
      </c>
      <c r="D159" s="3">
        <f>_xlfn.XLOOKUP(Tabela3[[#This Row],[SKU]],'ESTOQUE SETEMBRO'!A:A,'ESTOQUE SETEMBRO'!F:F,,0)-_xlfn.XLOOKUP(Tabela3[[#This Row],[SKU]],'VENDA MES'!A:A,'VENDA MES'!B:B,0,0)</f>
        <v>78.40000000000002</v>
      </c>
      <c r="E159" s="3">
        <f>IF(D159&lt;=0,SUM(Tabela3[[#This Row],[PONTO_DE_REPOSICAO]]*2.5,Tabela3[[#This Row],[ESTOQUE_INICIAL]]),IF(AND(Tabela3[[#This Row],[ESTOQUE_INICIAL]]&lt;=Tabela3[[#This Row],[PONTO_DE_REPOSICAO]],Tabela3[[#This Row],[ESTOQUE_INICIAL]]&gt;0),L159*2.5,D159*0))</f>
        <v>0</v>
      </c>
      <c r="F159" s="3">
        <f t="shared" si="7"/>
        <v>78.40000000000002</v>
      </c>
      <c r="G159" s="7">
        <v>50</v>
      </c>
      <c r="H159" s="7">
        <v>50</v>
      </c>
      <c r="I159" s="6" t="s">
        <v>1152</v>
      </c>
      <c r="J159" s="2">
        <f t="shared" si="8"/>
        <v>3920.0000000000009</v>
      </c>
      <c r="K159" s="1">
        <f>_xlfn.XLOOKUP(A159,MEDIDAS!A:A,MEDIDAS!C:C,,0)*5</f>
        <v>5.5</v>
      </c>
      <c r="L159" s="1">
        <f>SUM(K159,_xlfn.XLOOKUP(A159,MEDIDAS!A:A,MEDIDAS!C:C,,0)*5)</f>
        <v>11</v>
      </c>
      <c r="M159" s="1" t="str">
        <f>IF(F159&gt;=SUM(L159,_xlfn.XLOOKUP(A159,'ESTOQUE SETEMBRO'!A:A,'ESTOQUE SETEMBRO'!F:F,,0))/2*1.2,"OVER",IF(F159&lt;=SUM(L159,_xlfn.XLOOKUP(A159,'ESTOQUE SETEMBRO'!A:A,'ESTOQUE SETEMBRO'!F:F,,0))/2*1.1,"IDEAL","OUT"))</f>
        <v>OVER</v>
      </c>
      <c r="N159" t="str">
        <f>IF('ESTOQUE OUTUBRO'!$D159&gt;=0,"outubro","setembro")</f>
        <v>outubro</v>
      </c>
      <c r="O159" s="15">
        <v>45566</v>
      </c>
    </row>
    <row r="160" spans="1:15">
      <c r="A160" s="5" t="s">
        <v>161</v>
      </c>
      <c r="B160" s="6" t="s">
        <v>1151</v>
      </c>
      <c r="C160" s="1">
        <f t="shared" si="9"/>
        <v>43.26</v>
      </c>
      <c r="D160" s="3">
        <f>_xlfn.XLOOKUP(Tabela3[[#This Row],[SKU]],'ESTOQUE SETEMBRO'!A:A,'ESTOQUE SETEMBRO'!F:F,,0)-_xlfn.XLOOKUP(Tabela3[[#This Row],[SKU]],'VENDA MES'!A:A,'VENDA MES'!B:B,0,0)</f>
        <v>134.4</v>
      </c>
      <c r="E160" s="3">
        <f>IF(D160&lt;=0,SUM(Tabela3[[#This Row],[PONTO_DE_REPOSICAO]]*2.5,Tabela3[[#This Row],[ESTOQUE_INICIAL]]),IF(AND(Tabela3[[#This Row],[ESTOQUE_INICIAL]]&lt;=Tabela3[[#This Row],[PONTO_DE_REPOSICAO]],Tabela3[[#This Row],[ESTOQUE_INICIAL]]&gt;0),L160*2.5,D160*0))</f>
        <v>0</v>
      </c>
      <c r="F160" s="3">
        <f t="shared" si="7"/>
        <v>134.4</v>
      </c>
      <c r="G160" s="7">
        <v>50</v>
      </c>
      <c r="H160" s="7">
        <v>50</v>
      </c>
      <c r="I160" s="6" t="s">
        <v>1152</v>
      </c>
      <c r="J160" s="2">
        <f t="shared" si="8"/>
        <v>6720</v>
      </c>
      <c r="K160" s="1">
        <f>_xlfn.XLOOKUP(A160,MEDIDAS!A:A,MEDIDAS!C:C,,0)*5</f>
        <v>4.3333333333333339</v>
      </c>
      <c r="L160" s="1">
        <f>SUM(K160,_xlfn.XLOOKUP(A160,MEDIDAS!A:A,MEDIDAS!C:C,,0)*5)</f>
        <v>8.6666666666666679</v>
      </c>
      <c r="M160" s="1" t="str">
        <f>IF(F160&gt;=SUM(L160,_xlfn.XLOOKUP(A160,'ESTOQUE SETEMBRO'!A:A,'ESTOQUE SETEMBRO'!F:F,,0))/2*1.2,"OVER",IF(F160&lt;=SUM(L160,_xlfn.XLOOKUP(A160,'ESTOQUE SETEMBRO'!A:A,'ESTOQUE SETEMBRO'!F:F,,0))/2*1.1,"IDEAL","OUT"))</f>
        <v>OVER</v>
      </c>
      <c r="N160" t="str">
        <f>IF('ESTOQUE OUTUBRO'!$D160&gt;=0,"outubro","setembro")</f>
        <v>outubro</v>
      </c>
      <c r="O160" s="15">
        <v>45566</v>
      </c>
    </row>
    <row r="161" spans="1:15">
      <c r="A161" s="5" t="s">
        <v>162</v>
      </c>
      <c r="B161" s="6" t="s">
        <v>1151</v>
      </c>
      <c r="C161" s="1">
        <f t="shared" si="9"/>
        <v>43.26</v>
      </c>
      <c r="D161" s="3">
        <f>_xlfn.XLOOKUP(Tabela3[[#This Row],[SKU]],'ESTOQUE SETEMBRO'!A:A,'ESTOQUE SETEMBRO'!F:F,,0)-_xlfn.XLOOKUP(Tabela3[[#This Row],[SKU]],'VENDA MES'!A:A,'VENDA MES'!B:B,0,0)</f>
        <v>224</v>
      </c>
      <c r="E161" s="3">
        <f>IF(D161&lt;=0,SUM(Tabela3[[#This Row],[PONTO_DE_REPOSICAO]]*2.5,Tabela3[[#This Row],[ESTOQUE_INICIAL]]),IF(AND(Tabela3[[#This Row],[ESTOQUE_INICIAL]]&lt;=Tabela3[[#This Row],[PONTO_DE_REPOSICAO]],Tabela3[[#This Row],[ESTOQUE_INICIAL]]&gt;0),L161*2.5,D161*0))</f>
        <v>0</v>
      </c>
      <c r="F161" s="3">
        <f t="shared" si="7"/>
        <v>224</v>
      </c>
      <c r="G161" s="7">
        <v>50</v>
      </c>
      <c r="H161" s="7">
        <v>50</v>
      </c>
      <c r="I161" s="6" t="s">
        <v>1152</v>
      </c>
      <c r="J161" s="2">
        <f t="shared" si="8"/>
        <v>11200</v>
      </c>
      <c r="K161" s="1">
        <f>_xlfn.XLOOKUP(A161,MEDIDAS!A:A,MEDIDAS!C:C,,0)*5</f>
        <v>9.5833333333333339</v>
      </c>
      <c r="L161" s="1">
        <f>SUM(K161,_xlfn.XLOOKUP(A161,MEDIDAS!A:A,MEDIDAS!C:C,,0)*5)</f>
        <v>19.166666666666668</v>
      </c>
      <c r="M161" s="1" t="str">
        <f>IF(F161&gt;=SUM(L161,_xlfn.XLOOKUP(A161,'ESTOQUE SETEMBRO'!A:A,'ESTOQUE SETEMBRO'!F:F,,0))/2*1.2,"OVER",IF(F161&lt;=SUM(L161,_xlfn.XLOOKUP(A161,'ESTOQUE SETEMBRO'!A:A,'ESTOQUE SETEMBRO'!F:F,,0))/2*1.1,"IDEAL","OUT"))</f>
        <v>OVER</v>
      </c>
      <c r="N161" t="str">
        <f>IF('ESTOQUE OUTUBRO'!$D161&gt;=0,"outubro","setembro")</f>
        <v>outubro</v>
      </c>
      <c r="O161" s="15">
        <v>45566</v>
      </c>
    </row>
    <row r="162" spans="1:15">
      <c r="A162" s="5" t="s">
        <v>163</v>
      </c>
      <c r="B162" s="6" t="s">
        <v>1153</v>
      </c>
      <c r="C162" s="1">
        <f t="shared" si="9"/>
        <v>43.26</v>
      </c>
      <c r="D162" s="3">
        <f>_xlfn.XLOOKUP(Tabela3[[#This Row],[SKU]],'ESTOQUE SETEMBRO'!A:A,'ESTOQUE SETEMBRO'!F:F,,0)-_xlfn.XLOOKUP(Tabela3[[#This Row],[SKU]],'VENDA MES'!A:A,'VENDA MES'!B:B,0,0)</f>
        <v>140.00000000000003</v>
      </c>
      <c r="E162" s="3">
        <f>IF(D162&lt;=0,SUM(Tabela3[[#This Row],[PONTO_DE_REPOSICAO]]*2.5,Tabela3[[#This Row],[ESTOQUE_INICIAL]]),IF(AND(Tabela3[[#This Row],[ESTOQUE_INICIAL]]&lt;=Tabela3[[#This Row],[PONTO_DE_REPOSICAO]],Tabela3[[#This Row],[ESTOQUE_INICIAL]]&gt;0),L162*2.5,D162*0))</f>
        <v>0</v>
      </c>
      <c r="F162" s="3">
        <f t="shared" ref="F162:F225" si="10">SUM(E162,D162)</f>
        <v>140.00000000000003</v>
      </c>
      <c r="G162" s="7">
        <v>10</v>
      </c>
      <c r="H162" s="7">
        <v>10</v>
      </c>
      <c r="I162" s="6" t="s">
        <v>1134</v>
      </c>
      <c r="J162" s="2">
        <f t="shared" si="8"/>
        <v>1400.0000000000002</v>
      </c>
      <c r="K162" s="1">
        <f>_xlfn.XLOOKUP(A162,MEDIDAS!A:A,MEDIDAS!C:C,,0)*5</f>
        <v>5.166666666666667</v>
      </c>
      <c r="L162" s="1">
        <f>SUM(K162,_xlfn.XLOOKUP(A162,MEDIDAS!A:A,MEDIDAS!C:C,,0)*5)</f>
        <v>10.333333333333334</v>
      </c>
      <c r="M162" s="1" t="str">
        <f>IF(F162&gt;=SUM(L162,_xlfn.XLOOKUP(A162,'ESTOQUE SETEMBRO'!A:A,'ESTOQUE SETEMBRO'!F:F,,0))/2*1.2,"OVER",IF(F162&lt;=SUM(L162,_xlfn.XLOOKUP(A162,'ESTOQUE SETEMBRO'!A:A,'ESTOQUE SETEMBRO'!F:F,,0))/2*1.1,"IDEAL","OUT"))</f>
        <v>OVER</v>
      </c>
      <c r="N162" t="str">
        <f>IF('ESTOQUE OUTUBRO'!$D162&gt;=0,"outubro","setembro")</f>
        <v>outubro</v>
      </c>
      <c r="O162" s="15">
        <v>45566</v>
      </c>
    </row>
    <row r="163" spans="1:15">
      <c r="A163" s="5" t="s">
        <v>164</v>
      </c>
      <c r="B163" s="6" t="s">
        <v>1153</v>
      </c>
      <c r="C163" s="1">
        <f t="shared" si="9"/>
        <v>43.26</v>
      </c>
      <c r="D163" s="3">
        <f>_xlfn.XLOOKUP(Tabela3[[#This Row],[SKU]],'ESTOQUE SETEMBRO'!A:A,'ESTOQUE SETEMBRO'!F:F,,0)-_xlfn.XLOOKUP(Tabela3[[#This Row],[SKU]],'VENDA MES'!A:A,'VENDA MES'!B:B,0,0)</f>
        <v>168</v>
      </c>
      <c r="E163" s="3">
        <f>IF(D163&lt;=0,SUM(Tabela3[[#This Row],[PONTO_DE_REPOSICAO]]*2.5,Tabela3[[#This Row],[ESTOQUE_INICIAL]]),IF(AND(Tabela3[[#This Row],[ESTOQUE_INICIAL]]&lt;=Tabela3[[#This Row],[PONTO_DE_REPOSICAO]],Tabela3[[#This Row],[ESTOQUE_INICIAL]]&gt;0),L163*2.5,D163*0))</f>
        <v>0</v>
      </c>
      <c r="F163" s="3">
        <f t="shared" si="10"/>
        <v>168</v>
      </c>
      <c r="G163" s="7">
        <v>10</v>
      </c>
      <c r="H163" s="7">
        <v>10</v>
      </c>
      <c r="I163" s="6" t="s">
        <v>1134</v>
      </c>
      <c r="J163" s="2">
        <f t="shared" si="8"/>
        <v>1680</v>
      </c>
      <c r="K163" s="1">
        <f>_xlfn.XLOOKUP(A163,MEDIDAS!A:A,MEDIDAS!C:C,,0)*5</f>
        <v>5.333333333333333</v>
      </c>
      <c r="L163" s="1">
        <f>SUM(K163,_xlfn.XLOOKUP(A163,MEDIDAS!A:A,MEDIDAS!C:C,,0)*5)</f>
        <v>10.666666666666666</v>
      </c>
      <c r="M163" s="1" t="str">
        <f>IF(F163&gt;=SUM(L163,_xlfn.XLOOKUP(A163,'ESTOQUE SETEMBRO'!A:A,'ESTOQUE SETEMBRO'!F:F,,0))/2*1.2,"OVER",IF(F163&lt;=SUM(L163,_xlfn.XLOOKUP(A163,'ESTOQUE SETEMBRO'!A:A,'ESTOQUE SETEMBRO'!F:F,,0))/2*1.1,"IDEAL","OUT"))</f>
        <v>OVER</v>
      </c>
      <c r="N163" t="str">
        <f>IF('ESTOQUE OUTUBRO'!$D163&gt;=0,"outubro","setembro")</f>
        <v>outubro</v>
      </c>
      <c r="O163" s="15">
        <v>45566</v>
      </c>
    </row>
    <row r="164" spans="1:15">
      <c r="A164" s="5" t="s">
        <v>166</v>
      </c>
      <c r="B164" s="6" t="s">
        <v>1153</v>
      </c>
      <c r="C164" s="1">
        <f t="shared" si="9"/>
        <v>43.26</v>
      </c>
      <c r="D164" s="3">
        <f>_xlfn.XLOOKUP(Tabela3[[#This Row],[SKU]],'ESTOQUE SETEMBRO'!A:A,'ESTOQUE SETEMBRO'!F:F,,0)-_xlfn.XLOOKUP(Tabela3[[#This Row],[SKU]],'VENDA MES'!A:A,'VENDA MES'!B:B,0,0)</f>
        <v>123.20000000000002</v>
      </c>
      <c r="E164" s="3">
        <f>IF(D164&lt;=0,SUM(Tabela3[[#This Row],[PONTO_DE_REPOSICAO]]*2.5,Tabela3[[#This Row],[ESTOQUE_INICIAL]]),IF(AND(Tabela3[[#This Row],[ESTOQUE_INICIAL]]&lt;=Tabela3[[#This Row],[PONTO_DE_REPOSICAO]],Tabela3[[#This Row],[ESTOQUE_INICIAL]]&gt;0),L164*2.5,D164*0))</f>
        <v>0</v>
      </c>
      <c r="F164" s="3">
        <f t="shared" si="10"/>
        <v>123.20000000000002</v>
      </c>
      <c r="G164" s="7">
        <v>10</v>
      </c>
      <c r="H164" s="7">
        <v>10</v>
      </c>
      <c r="I164" s="6" t="s">
        <v>1134</v>
      </c>
      <c r="J164" s="2">
        <f t="shared" si="8"/>
        <v>1232.0000000000002</v>
      </c>
      <c r="K164" s="1">
        <f>_xlfn.XLOOKUP(A164,MEDIDAS!A:A,MEDIDAS!C:C,,0)*5</f>
        <v>3.75</v>
      </c>
      <c r="L164" s="1">
        <f>SUM(K164,_xlfn.XLOOKUP(A164,MEDIDAS!A:A,MEDIDAS!C:C,,0)*5)</f>
        <v>7.5</v>
      </c>
      <c r="M164" s="1" t="str">
        <f>IF(F164&gt;=SUM(L164,_xlfn.XLOOKUP(A164,'ESTOQUE SETEMBRO'!A:A,'ESTOQUE SETEMBRO'!F:F,,0))/2*1.2,"OVER",IF(F164&lt;=SUM(L164,_xlfn.XLOOKUP(A164,'ESTOQUE SETEMBRO'!A:A,'ESTOQUE SETEMBRO'!F:F,,0))/2*1.1,"IDEAL","OUT"))</f>
        <v>OVER</v>
      </c>
      <c r="N164" t="str">
        <f>IF('ESTOQUE OUTUBRO'!$D164&gt;=0,"outubro","setembro")</f>
        <v>outubro</v>
      </c>
      <c r="O164" s="15">
        <v>45566</v>
      </c>
    </row>
    <row r="165" spans="1:15">
      <c r="A165" s="5" t="s">
        <v>167</v>
      </c>
      <c r="B165" s="6" t="s">
        <v>1153</v>
      </c>
      <c r="C165" s="1">
        <f t="shared" si="9"/>
        <v>43.26</v>
      </c>
      <c r="D165" s="3">
        <f>_xlfn.XLOOKUP(Tabela3[[#This Row],[SKU]],'ESTOQUE SETEMBRO'!A:A,'ESTOQUE SETEMBRO'!F:F,,0)-_xlfn.XLOOKUP(Tabela3[[#This Row],[SKU]],'VENDA MES'!A:A,'VENDA MES'!B:B,0,0)</f>
        <v>257.60000000000002</v>
      </c>
      <c r="E165" s="3">
        <f>IF(D165&lt;=0,SUM(Tabela3[[#This Row],[PONTO_DE_REPOSICAO]]*2.5,Tabela3[[#This Row],[ESTOQUE_INICIAL]]),IF(AND(Tabela3[[#This Row],[ESTOQUE_INICIAL]]&lt;=Tabela3[[#This Row],[PONTO_DE_REPOSICAO]],Tabela3[[#This Row],[ESTOQUE_INICIAL]]&gt;0),L165*2.5,D165*0))</f>
        <v>0</v>
      </c>
      <c r="F165" s="3">
        <f t="shared" si="10"/>
        <v>257.60000000000002</v>
      </c>
      <c r="G165" s="7">
        <v>10</v>
      </c>
      <c r="H165" s="7">
        <v>10</v>
      </c>
      <c r="I165" s="6" t="s">
        <v>1134</v>
      </c>
      <c r="J165" s="2">
        <f t="shared" si="8"/>
        <v>2576</v>
      </c>
      <c r="K165" s="1">
        <f>_xlfn.XLOOKUP(A165,MEDIDAS!A:A,MEDIDAS!C:C,,0)*5</f>
        <v>5.75</v>
      </c>
      <c r="L165" s="1">
        <f>SUM(K165,_xlfn.XLOOKUP(A165,MEDIDAS!A:A,MEDIDAS!C:C,,0)*5)</f>
        <v>11.5</v>
      </c>
      <c r="M165" s="1" t="str">
        <f>IF(F165&gt;=SUM(L165,_xlfn.XLOOKUP(A165,'ESTOQUE SETEMBRO'!A:A,'ESTOQUE SETEMBRO'!F:F,,0))/2*1.2,"OVER",IF(F165&lt;=SUM(L165,_xlfn.XLOOKUP(A165,'ESTOQUE SETEMBRO'!A:A,'ESTOQUE SETEMBRO'!F:F,,0))/2*1.1,"IDEAL","OUT"))</f>
        <v>OVER</v>
      </c>
      <c r="N165" t="str">
        <f>IF('ESTOQUE OUTUBRO'!$D165&gt;=0,"outubro","setembro")</f>
        <v>outubro</v>
      </c>
      <c r="O165" s="15">
        <v>45566</v>
      </c>
    </row>
    <row r="166" spans="1:15">
      <c r="A166" s="5" t="s">
        <v>168</v>
      </c>
      <c r="B166" s="6" t="s">
        <v>1153</v>
      </c>
      <c r="C166" s="1">
        <f t="shared" si="9"/>
        <v>43.26</v>
      </c>
      <c r="D166" s="3">
        <f>_xlfn.XLOOKUP(Tabela3[[#This Row],[SKU]],'ESTOQUE SETEMBRO'!A:A,'ESTOQUE SETEMBRO'!F:F,,0)-_xlfn.XLOOKUP(Tabela3[[#This Row],[SKU]],'VENDA MES'!A:A,'VENDA MES'!B:B,0,0)</f>
        <v>235.2</v>
      </c>
      <c r="E166" s="3">
        <f>IF(D166&lt;=0,SUM(Tabela3[[#This Row],[PONTO_DE_REPOSICAO]]*2.5,Tabela3[[#This Row],[ESTOQUE_INICIAL]]),IF(AND(Tabela3[[#This Row],[ESTOQUE_INICIAL]]&lt;=Tabela3[[#This Row],[PONTO_DE_REPOSICAO]],Tabela3[[#This Row],[ESTOQUE_INICIAL]]&gt;0),L166*2.5,D166*0))</f>
        <v>0</v>
      </c>
      <c r="F166" s="3">
        <f t="shared" si="10"/>
        <v>235.2</v>
      </c>
      <c r="G166" s="7">
        <v>10</v>
      </c>
      <c r="H166" s="7">
        <v>10</v>
      </c>
      <c r="I166" s="6" t="s">
        <v>1134</v>
      </c>
      <c r="J166" s="2">
        <f t="shared" si="8"/>
        <v>2352</v>
      </c>
      <c r="K166" s="1">
        <f>_xlfn.XLOOKUP(A166,MEDIDAS!A:A,MEDIDAS!C:C,,0)*5</f>
        <v>6.166666666666667</v>
      </c>
      <c r="L166" s="1">
        <f>SUM(K166,_xlfn.XLOOKUP(A166,MEDIDAS!A:A,MEDIDAS!C:C,,0)*5)</f>
        <v>12.333333333333334</v>
      </c>
      <c r="M166" s="1" t="str">
        <f>IF(F166&gt;=SUM(L166,_xlfn.XLOOKUP(A166,'ESTOQUE SETEMBRO'!A:A,'ESTOQUE SETEMBRO'!F:F,,0))/2*1.2,"OVER",IF(F166&lt;=SUM(L166,_xlfn.XLOOKUP(A166,'ESTOQUE SETEMBRO'!A:A,'ESTOQUE SETEMBRO'!F:F,,0))/2*1.1,"IDEAL","OUT"))</f>
        <v>OVER</v>
      </c>
      <c r="N166" t="str">
        <f>IF('ESTOQUE OUTUBRO'!$D166&gt;=0,"outubro","setembro")</f>
        <v>outubro</v>
      </c>
      <c r="O166" s="15">
        <v>45566</v>
      </c>
    </row>
    <row r="167" spans="1:15">
      <c r="A167" s="5" t="s">
        <v>187</v>
      </c>
      <c r="B167" s="6" t="s">
        <v>1153</v>
      </c>
      <c r="C167" s="1">
        <f t="shared" si="9"/>
        <v>43.26</v>
      </c>
      <c r="D167" s="3">
        <f>_xlfn.XLOOKUP(Tabela3[[#This Row],[SKU]],'ESTOQUE SETEMBRO'!A:A,'ESTOQUE SETEMBRO'!F:F,,0)-_xlfn.XLOOKUP(Tabela3[[#This Row],[SKU]],'VENDA MES'!A:A,'VENDA MES'!B:B,0,0)</f>
        <v>150</v>
      </c>
      <c r="E167" s="3">
        <f>IF(D167&lt;=0,SUM(Tabela3[[#This Row],[PONTO_DE_REPOSICAO]]*2.5,Tabela3[[#This Row],[ESTOQUE_INICIAL]]),IF(AND(Tabela3[[#This Row],[ESTOQUE_INICIAL]]&lt;=Tabela3[[#This Row],[PONTO_DE_REPOSICAO]],Tabela3[[#This Row],[ESTOQUE_INICIAL]]&gt;0),L167*2.5,D167*0))</f>
        <v>0</v>
      </c>
      <c r="F167" s="3">
        <f t="shared" si="10"/>
        <v>150</v>
      </c>
      <c r="G167" s="7">
        <v>10</v>
      </c>
      <c r="H167" s="7">
        <v>10</v>
      </c>
      <c r="I167" s="6" t="s">
        <v>1134</v>
      </c>
      <c r="J167" s="2">
        <f t="shared" si="8"/>
        <v>1500</v>
      </c>
      <c r="K167" s="1">
        <f>_xlfn.XLOOKUP(A167,MEDIDAS!A:A,MEDIDAS!C:C,,0)*5</f>
        <v>3.75</v>
      </c>
      <c r="L167" s="1">
        <f>SUM(K167,_xlfn.XLOOKUP(A167,MEDIDAS!A:A,MEDIDAS!C:C,,0)*5)</f>
        <v>7.5</v>
      </c>
      <c r="M167" s="1" t="str">
        <f>IF(F167&gt;=SUM(L167,_xlfn.XLOOKUP(A167,'ESTOQUE SETEMBRO'!A:A,'ESTOQUE SETEMBRO'!F:F,,0))/2*1.2,"OVER",IF(F167&lt;=SUM(L167,_xlfn.XLOOKUP(A167,'ESTOQUE SETEMBRO'!A:A,'ESTOQUE SETEMBRO'!F:F,,0))/2*1.1,"IDEAL","OUT"))</f>
        <v>OVER</v>
      </c>
      <c r="N167" t="str">
        <f>IF('ESTOQUE OUTUBRO'!$D167&gt;=0,"outubro","setembro")</f>
        <v>outubro</v>
      </c>
      <c r="O167" s="15">
        <v>45566</v>
      </c>
    </row>
    <row r="168" spans="1:15">
      <c r="A168" s="5" t="s">
        <v>169</v>
      </c>
      <c r="B168" s="6" t="s">
        <v>1153</v>
      </c>
      <c r="C168" s="1">
        <f t="shared" si="9"/>
        <v>43.26</v>
      </c>
      <c r="D168" s="3">
        <f>_xlfn.XLOOKUP(Tabela3[[#This Row],[SKU]],'ESTOQUE SETEMBRO'!A:A,'ESTOQUE SETEMBRO'!F:F,,0)-_xlfn.XLOOKUP(Tabela3[[#This Row],[SKU]],'VENDA MES'!A:A,'VENDA MES'!B:B,0,0)</f>
        <v>89.6</v>
      </c>
      <c r="E168" s="3">
        <f>IF(D168&lt;=0,SUM(Tabela3[[#This Row],[PONTO_DE_REPOSICAO]]*2.5,Tabela3[[#This Row],[ESTOQUE_INICIAL]]),IF(AND(Tabela3[[#This Row],[ESTOQUE_INICIAL]]&lt;=Tabela3[[#This Row],[PONTO_DE_REPOSICAO]],Tabela3[[#This Row],[ESTOQUE_INICIAL]]&gt;0),L168*2.5,D168*0))</f>
        <v>0</v>
      </c>
      <c r="F168" s="3">
        <f t="shared" si="10"/>
        <v>89.6</v>
      </c>
      <c r="G168" s="7">
        <v>10</v>
      </c>
      <c r="H168" s="7">
        <v>10</v>
      </c>
      <c r="I168" s="6" t="s">
        <v>1134</v>
      </c>
      <c r="J168" s="2">
        <f t="shared" si="8"/>
        <v>896</v>
      </c>
      <c r="K168" s="1">
        <f>_xlfn.XLOOKUP(A168,MEDIDAS!A:A,MEDIDAS!C:C,,0)*5</f>
        <v>4.25</v>
      </c>
      <c r="L168" s="1">
        <f>SUM(K168,_xlfn.XLOOKUP(A168,MEDIDAS!A:A,MEDIDAS!C:C,,0)*5)</f>
        <v>8.5</v>
      </c>
      <c r="M168" s="1" t="str">
        <f>IF(F168&gt;=SUM(L168,_xlfn.XLOOKUP(A168,'ESTOQUE SETEMBRO'!A:A,'ESTOQUE SETEMBRO'!F:F,,0))/2*1.2,"OVER",IF(F168&lt;=SUM(L168,_xlfn.XLOOKUP(A168,'ESTOQUE SETEMBRO'!A:A,'ESTOQUE SETEMBRO'!F:F,,0))/2*1.1,"IDEAL","OUT"))</f>
        <v>OVER</v>
      </c>
      <c r="N168" t="str">
        <f>IF('ESTOQUE OUTUBRO'!$D168&gt;=0,"outubro","setembro")</f>
        <v>outubro</v>
      </c>
      <c r="O168" s="15">
        <v>45566</v>
      </c>
    </row>
    <row r="169" spans="1:15">
      <c r="A169" s="5" t="s">
        <v>170</v>
      </c>
      <c r="B169" s="6" t="s">
        <v>1153</v>
      </c>
      <c r="C169" s="1">
        <f t="shared" si="9"/>
        <v>43.26</v>
      </c>
      <c r="D169" s="3">
        <f>_xlfn.XLOOKUP(Tabela3[[#This Row],[SKU]],'ESTOQUE SETEMBRO'!A:A,'ESTOQUE SETEMBRO'!F:F,,0)-_xlfn.XLOOKUP(Tabela3[[#This Row],[SKU]],'VENDA MES'!A:A,'VENDA MES'!B:B,0,0)</f>
        <v>100.8</v>
      </c>
      <c r="E169" s="3">
        <f>IF(D169&lt;=0,SUM(Tabela3[[#This Row],[PONTO_DE_REPOSICAO]]*2.5,Tabela3[[#This Row],[ESTOQUE_INICIAL]]),IF(AND(Tabela3[[#This Row],[ESTOQUE_INICIAL]]&lt;=Tabela3[[#This Row],[PONTO_DE_REPOSICAO]],Tabela3[[#This Row],[ESTOQUE_INICIAL]]&gt;0),L169*2.5,D169*0))</f>
        <v>0</v>
      </c>
      <c r="F169" s="3">
        <f t="shared" si="10"/>
        <v>100.8</v>
      </c>
      <c r="G169" s="7">
        <v>10</v>
      </c>
      <c r="H169" s="7">
        <v>10</v>
      </c>
      <c r="I169" s="6" t="s">
        <v>1134</v>
      </c>
      <c r="J169" s="2">
        <f t="shared" si="8"/>
        <v>1008</v>
      </c>
      <c r="K169" s="1">
        <f>_xlfn.XLOOKUP(A169,MEDIDAS!A:A,MEDIDAS!C:C,,0)*5</f>
        <v>6</v>
      </c>
      <c r="L169" s="1">
        <f>SUM(K169,_xlfn.XLOOKUP(A169,MEDIDAS!A:A,MEDIDAS!C:C,,0)*5)</f>
        <v>12</v>
      </c>
      <c r="M169" s="1" t="str">
        <f>IF(F169&gt;=SUM(L169,_xlfn.XLOOKUP(A169,'ESTOQUE SETEMBRO'!A:A,'ESTOQUE SETEMBRO'!F:F,,0))/2*1.2,"OVER",IF(F169&lt;=SUM(L169,_xlfn.XLOOKUP(A169,'ESTOQUE SETEMBRO'!A:A,'ESTOQUE SETEMBRO'!F:F,,0))/2*1.1,"IDEAL","OUT"))</f>
        <v>OVER</v>
      </c>
      <c r="N169" t="str">
        <f>IF('ESTOQUE OUTUBRO'!$D169&gt;=0,"outubro","setembro")</f>
        <v>outubro</v>
      </c>
      <c r="O169" s="15">
        <v>45566</v>
      </c>
    </row>
    <row r="170" spans="1:15">
      <c r="A170" s="5" t="s">
        <v>171</v>
      </c>
      <c r="B170" s="6" t="s">
        <v>1153</v>
      </c>
      <c r="C170" s="1">
        <f t="shared" si="9"/>
        <v>43.26</v>
      </c>
      <c r="D170" s="3">
        <f>_xlfn.XLOOKUP(Tabela3[[#This Row],[SKU]],'ESTOQUE SETEMBRO'!A:A,'ESTOQUE SETEMBRO'!F:F,,0)-_xlfn.XLOOKUP(Tabela3[[#This Row],[SKU]],'VENDA MES'!A:A,'VENDA MES'!B:B,0,0)</f>
        <v>112</v>
      </c>
      <c r="E170" s="3">
        <f>IF(D170&lt;=0,SUM(Tabela3[[#This Row],[PONTO_DE_REPOSICAO]]*2.5,Tabela3[[#This Row],[ESTOQUE_INICIAL]]),IF(AND(Tabela3[[#This Row],[ESTOQUE_INICIAL]]&lt;=Tabela3[[#This Row],[PONTO_DE_REPOSICAO]],Tabela3[[#This Row],[ESTOQUE_INICIAL]]&gt;0),L170*2.5,D170*0))</f>
        <v>0</v>
      </c>
      <c r="F170" s="3">
        <f t="shared" si="10"/>
        <v>112</v>
      </c>
      <c r="G170" s="7">
        <v>10</v>
      </c>
      <c r="H170" s="7">
        <v>10</v>
      </c>
      <c r="I170" s="6" t="s">
        <v>1134</v>
      </c>
      <c r="J170" s="2">
        <f t="shared" si="8"/>
        <v>1120</v>
      </c>
      <c r="K170" s="1">
        <f>_xlfn.XLOOKUP(A170,MEDIDAS!A:A,MEDIDAS!C:C,,0)*5</f>
        <v>6.166666666666667</v>
      </c>
      <c r="L170" s="1">
        <f>SUM(K170,_xlfn.XLOOKUP(A170,MEDIDAS!A:A,MEDIDAS!C:C,,0)*5)</f>
        <v>12.333333333333334</v>
      </c>
      <c r="M170" s="1" t="str">
        <f>IF(F170&gt;=SUM(L170,_xlfn.XLOOKUP(A170,'ESTOQUE SETEMBRO'!A:A,'ESTOQUE SETEMBRO'!F:F,,0))/2*1.2,"OVER",IF(F170&lt;=SUM(L170,_xlfn.XLOOKUP(A170,'ESTOQUE SETEMBRO'!A:A,'ESTOQUE SETEMBRO'!F:F,,0))/2*1.1,"IDEAL","OUT"))</f>
        <v>OVER</v>
      </c>
      <c r="N170" t="str">
        <f>IF('ESTOQUE OUTUBRO'!$D170&gt;=0,"outubro","setembro")</f>
        <v>outubro</v>
      </c>
      <c r="O170" s="15">
        <v>45566</v>
      </c>
    </row>
    <row r="171" spans="1:15">
      <c r="A171" s="5" t="s">
        <v>172</v>
      </c>
      <c r="B171" s="6" t="s">
        <v>1153</v>
      </c>
      <c r="C171" s="1">
        <f t="shared" si="9"/>
        <v>43.26</v>
      </c>
      <c r="D171" s="3">
        <f>_xlfn.XLOOKUP(Tabela3[[#This Row],[SKU]],'ESTOQUE SETEMBRO'!A:A,'ESTOQUE SETEMBRO'!F:F,,0)-_xlfn.XLOOKUP(Tabela3[[#This Row],[SKU]],'VENDA MES'!A:A,'VENDA MES'!B:B,0,0)</f>
        <v>145.6</v>
      </c>
      <c r="E171" s="3">
        <f>IF(D171&lt;=0,SUM(Tabela3[[#This Row],[PONTO_DE_REPOSICAO]]*2.5,Tabela3[[#This Row],[ESTOQUE_INICIAL]]),IF(AND(Tabela3[[#This Row],[ESTOQUE_INICIAL]]&lt;=Tabela3[[#This Row],[PONTO_DE_REPOSICAO]],Tabela3[[#This Row],[ESTOQUE_INICIAL]]&gt;0),L171*2.5,D171*0))</f>
        <v>0</v>
      </c>
      <c r="F171" s="3">
        <f t="shared" si="10"/>
        <v>145.6</v>
      </c>
      <c r="G171" s="7">
        <v>10</v>
      </c>
      <c r="H171" s="7">
        <v>10</v>
      </c>
      <c r="I171" s="6" t="s">
        <v>1134</v>
      </c>
      <c r="J171" s="2">
        <f t="shared" si="8"/>
        <v>1456</v>
      </c>
      <c r="K171" s="1">
        <f>_xlfn.XLOOKUP(A171,MEDIDAS!A:A,MEDIDAS!C:C,,0)*5</f>
        <v>5.75</v>
      </c>
      <c r="L171" s="1">
        <f>SUM(K171,_xlfn.XLOOKUP(A171,MEDIDAS!A:A,MEDIDAS!C:C,,0)*5)</f>
        <v>11.5</v>
      </c>
      <c r="M171" s="1" t="str">
        <f>IF(F171&gt;=SUM(L171,_xlfn.XLOOKUP(A171,'ESTOQUE SETEMBRO'!A:A,'ESTOQUE SETEMBRO'!F:F,,0))/2*1.2,"OVER",IF(F171&lt;=SUM(L171,_xlfn.XLOOKUP(A171,'ESTOQUE SETEMBRO'!A:A,'ESTOQUE SETEMBRO'!F:F,,0))/2*1.1,"IDEAL","OUT"))</f>
        <v>OVER</v>
      </c>
      <c r="N171" t="str">
        <f>IF('ESTOQUE OUTUBRO'!$D171&gt;=0,"outubro","setembro")</f>
        <v>outubro</v>
      </c>
      <c r="O171" s="15">
        <v>45566</v>
      </c>
    </row>
    <row r="172" spans="1:15">
      <c r="A172" s="5" t="s">
        <v>173</v>
      </c>
      <c r="B172" s="6" t="s">
        <v>1154</v>
      </c>
      <c r="C172" s="1">
        <f t="shared" si="9"/>
        <v>43.26</v>
      </c>
      <c r="D172" s="3">
        <f>_xlfn.XLOOKUP(Tabela3[[#This Row],[SKU]],'ESTOQUE SETEMBRO'!A:A,'ESTOQUE SETEMBRO'!F:F,,0)-_xlfn.XLOOKUP(Tabela3[[#This Row],[SKU]],'VENDA MES'!A:A,'VENDA MES'!B:B,0,0)</f>
        <v>201.6</v>
      </c>
      <c r="E172" s="3">
        <f>IF(D172&lt;=0,SUM(Tabela3[[#This Row],[PONTO_DE_REPOSICAO]]*2.5,Tabela3[[#This Row],[ESTOQUE_INICIAL]]),IF(AND(Tabela3[[#This Row],[ESTOQUE_INICIAL]]&lt;=Tabela3[[#This Row],[PONTO_DE_REPOSICAO]],Tabela3[[#This Row],[ESTOQUE_INICIAL]]&gt;0),L172*2.5,D172*0))</f>
        <v>0</v>
      </c>
      <c r="F172" s="3">
        <f t="shared" si="10"/>
        <v>201.6</v>
      </c>
      <c r="G172" s="7">
        <v>40</v>
      </c>
      <c r="H172" s="7">
        <v>40</v>
      </c>
      <c r="I172" s="6" t="s">
        <v>1138</v>
      </c>
      <c r="J172" s="2">
        <f t="shared" si="8"/>
        <v>8064</v>
      </c>
      <c r="K172" s="1">
        <f>_xlfn.XLOOKUP(A172,MEDIDAS!A:A,MEDIDAS!C:C,,0)*5</f>
        <v>7.583333333333333</v>
      </c>
      <c r="L172" s="1">
        <f>SUM(K172,_xlfn.XLOOKUP(A172,MEDIDAS!A:A,MEDIDAS!C:C,,0)*5)</f>
        <v>15.166666666666666</v>
      </c>
      <c r="M172" s="1" t="str">
        <f>IF(F172&gt;=SUM(L172,_xlfn.XLOOKUP(A172,'ESTOQUE SETEMBRO'!A:A,'ESTOQUE SETEMBRO'!F:F,,0))/2*1.2,"OVER",IF(F172&lt;=SUM(L172,_xlfn.XLOOKUP(A172,'ESTOQUE SETEMBRO'!A:A,'ESTOQUE SETEMBRO'!F:F,,0))/2*1.1,"IDEAL","OUT"))</f>
        <v>OVER</v>
      </c>
      <c r="N172" t="str">
        <f>IF('ESTOQUE OUTUBRO'!$D172&gt;=0,"outubro","setembro")</f>
        <v>outubro</v>
      </c>
      <c r="O172" s="15">
        <v>45566</v>
      </c>
    </row>
    <row r="173" spans="1:15">
      <c r="A173" s="5" t="s">
        <v>174</v>
      </c>
      <c r="B173" s="6" t="s">
        <v>1154</v>
      </c>
      <c r="C173" s="1">
        <f t="shared" si="9"/>
        <v>43.26</v>
      </c>
      <c r="D173" s="3">
        <f>_xlfn.XLOOKUP(Tabela3[[#This Row],[SKU]],'ESTOQUE SETEMBRO'!A:A,'ESTOQUE SETEMBRO'!F:F,,0)-_xlfn.XLOOKUP(Tabela3[[#This Row],[SKU]],'VENDA MES'!A:A,'VENDA MES'!B:B,0,0)</f>
        <v>207.2</v>
      </c>
      <c r="E173" s="3">
        <f>IF(D173&lt;=0,SUM(Tabela3[[#This Row],[PONTO_DE_REPOSICAO]]*2.5,Tabela3[[#This Row],[ESTOQUE_INICIAL]]),IF(AND(Tabela3[[#This Row],[ESTOQUE_INICIAL]]&lt;=Tabela3[[#This Row],[PONTO_DE_REPOSICAO]],Tabela3[[#This Row],[ESTOQUE_INICIAL]]&gt;0),L173*2.5,D173*0))</f>
        <v>0</v>
      </c>
      <c r="F173" s="3">
        <f t="shared" si="10"/>
        <v>207.2</v>
      </c>
      <c r="G173" s="7">
        <v>40</v>
      </c>
      <c r="H173" s="7">
        <v>40</v>
      </c>
      <c r="I173" s="6" t="s">
        <v>1138</v>
      </c>
      <c r="J173" s="2">
        <f t="shared" si="8"/>
        <v>8288</v>
      </c>
      <c r="K173" s="1">
        <f>_xlfn.XLOOKUP(A173,MEDIDAS!A:A,MEDIDAS!C:C,,0)*5</f>
        <v>7.25</v>
      </c>
      <c r="L173" s="1">
        <f>SUM(K173,_xlfn.XLOOKUP(A173,MEDIDAS!A:A,MEDIDAS!C:C,,0)*5)</f>
        <v>14.5</v>
      </c>
      <c r="M173" s="1" t="str">
        <f>IF(F173&gt;=SUM(L173,_xlfn.XLOOKUP(A173,'ESTOQUE SETEMBRO'!A:A,'ESTOQUE SETEMBRO'!F:F,,0))/2*1.2,"OVER",IF(F173&lt;=SUM(L173,_xlfn.XLOOKUP(A173,'ESTOQUE SETEMBRO'!A:A,'ESTOQUE SETEMBRO'!F:F,,0))/2*1.1,"IDEAL","OUT"))</f>
        <v>OVER</v>
      </c>
      <c r="N173" t="str">
        <f>IF('ESTOQUE OUTUBRO'!$D173&gt;=0,"outubro","setembro")</f>
        <v>outubro</v>
      </c>
      <c r="O173" s="15">
        <v>45566</v>
      </c>
    </row>
    <row r="174" spans="1:15">
      <c r="A174" s="5" t="s">
        <v>175</v>
      </c>
      <c r="B174" s="6" t="s">
        <v>1154</v>
      </c>
      <c r="C174" s="1">
        <f t="shared" si="9"/>
        <v>43.26</v>
      </c>
      <c r="D174" s="3">
        <f>_xlfn.XLOOKUP(Tabela3[[#This Row],[SKU]],'ESTOQUE SETEMBRO'!A:A,'ESTOQUE SETEMBRO'!F:F,,0)-_xlfn.XLOOKUP(Tabela3[[#This Row],[SKU]],'VENDA MES'!A:A,'VENDA MES'!B:B,0,0)</f>
        <v>156.80000000000004</v>
      </c>
      <c r="E174" s="3">
        <f>IF(D174&lt;=0,SUM(Tabela3[[#This Row],[PONTO_DE_REPOSICAO]]*2.5,Tabela3[[#This Row],[ESTOQUE_INICIAL]]),IF(AND(Tabela3[[#This Row],[ESTOQUE_INICIAL]]&lt;=Tabela3[[#This Row],[PONTO_DE_REPOSICAO]],Tabela3[[#This Row],[ESTOQUE_INICIAL]]&gt;0),L174*2.5,D174*0))</f>
        <v>0</v>
      </c>
      <c r="F174" s="3">
        <f t="shared" si="10"/>
        <v>156.80000000000004</v>
      </c>
      <c r="G174" s="7">
        <v>40</v>
      </c>
      <c r="H174" s="7">
        <v>40</v>
      </c>
      <c r="I174" s="6" t="s">
        <v>1138</v>
      </c>
      <c r="J174" s="2">
        <f t="shared" si="8"/>
        <v>6272.0000000000018</v>
      </c>
      <c r="K174" s="1">
        <f>_xlfn.XLOOKUP(A174,MEDIDAS!A:A,MEDIDAS!C:C,,0)*5</f>
        <v>6.25</v>
      </c>
      <c r="L174" s="1">
        <f>SUM(K174,_xlfn.XLOOKUP(A174,MEDIDAS!A:A,MEDIDAS!C:C,,0)*5)</f>
        <v>12.5</v>
      </c>
      <c r="M174" s="1" t="str">
        <f>IF(F174&gt;=SUM(L174,_xlfn.XLOOKUP(A174,'ESTOQUE SETEMBRO'!A:A,'ESTOQUE SETEMBRO'!F:F,,0))/2*1.2,"OVER",IF(F174&lt;=SUM(L174,_xlfn.XLOOKUP(A174,'ESTOQUE SETEMBRO'!A:A,'ESTOQUE SETEMBRO'!F:F,,0))/2*1.1,"IDEAL","OUT"))</f>
        <v>OVER</v>
      </c>
      <c r="N174" t="str">
        <f>IF('ESTOQUE OUTUBRO'!$D174&gt;=0,"outubro","setembro")</f>
        <v>outubro</v>
      </c>
      <c r="O174" s="15">
        <v>45566</v>
      </c>
    </row>
    <row r="175" spans="1:15">
      <c r="A175" s="5" t="s">
        <v>177</v>
      </c>
      <c r="B175" s="6" t="s">
        <v>1154</v>
      </c>
      <c r="C175" s="1">
        <f t="shared" si="9"/>
        <v>43.26</v>
      </c>
      <c r="D175" s="3">
        <f>_xlfn.XLOOKUP(Tabela3[[#This Row],[SKU]],'ESTOQUE SETEMBRO'!A:A,'ESTOQUE SETEMBRO'!F:F,,0)-_xlfn.XLOOKUP(Tabela3[[#This Row],[SKU]],'VENDA MES'!A:A,'VENDA MES'!B:B,0,0)</f>
        <v>134.4</v>
      </c>
      <c r="E175" s="3">
        <f>IF(D175&lt;=0,SUM(Tabela3[[#This Row],[PONTO_DE_REPOSICAO]]*2.5,Tabela3[[#This Row],[ESTOQUE_INICIAL]]),IF(AND(Tabela3[[#This Row],[ESTOQUE_INICIAL]]&lt;=Tabela3[[#This Row],[PONTO_DE_REPOSICAO]],Tabela3[[#This Row],[ESTOQUE_INICIAL]]&gt;0),L175*2.5,D175*0))</f>
        <v>0</v>
      </c>
      <c r="F175" s="3">
        <f t="shared" si="10"/>
        <v>134.4</v>
      </c>
      <c r="G175" s="7">
        <v>40</v>
      </c>
      <c r="H175" s="7">
        <v>40</v>
      </c>
      <c r="I175" s="6" t="s">
        <v>1138</v>
      </c>
      <c r="J175" s="2">
        <f t="shared" si="8"/>
        <v>5376</v>
      </c>
      <c r="K175" s="1">
        <f>_xlfn.XLOOKUP(A175,MEDIDAS!A:A,MEDIDAS!C:C,,0)*5</f>
        <v>6.583333333333333</v>
      </c>
      <c r="L175" s="1">
        <f>SUM(K175,_xlfn.XLOOKUP(A175,MEDIDAS!A:A,MEDIDAS!C:C,,0)*5)</f>
        <v>13.166666666666666</v>
      </c>
      <c r="M175" s="1" t="str">
        <f>IF(F175&gt;=SUM(L175,_xlfn.XLOOKUP(A175,'ESTOQUE SETEMBRO'!A:A,'ESTOQUE SETEMBRO'!F:F,,0))/2*1.2,"OVER",IF(F175&lt;=SUM(L175,_xlfn.XLOOKUP(A175,'ESTOQUE SETEMBRO'!A:A,'ESTOQUE SETEMBRO'!F:F,,0))/2*1.1,"IDEAL","OUT"))</f>
        <v>OVER</v>
      </c>
      <c r="N175" t="str">
        <f>IF('ESTOQUE OUTUBRO'!$D175&gt;=0,"outubro","setembro")</f>
        <v>outubro</v>
      </c>
      <c r="O175" s="15">
        <v>45566</v>
      </c>
    </row>
    <row r="176" spans="1:15">
      <c r="A176" s="5" t="s">
        <v>178</v>
      </c>
      <c r="B176" s="6" t="s">
        <v>1154</v>
      </c>
      <c r="C176" s="1">
        <f t="shared" si="9"/>
        <v>43.26</v>
      </c>
      <c r="D176" s="3">
        <f>_xlfn.XLOOKUP(Tabela3[[#This Row],[SKU]],'ESTOQUE SETEMBRO'!A:A,'ESTOQUE SETEMBRO'!F:F,,0)-_xlfn.XLOOKUP(Tabela3[[#This Row],[SKU]],'VENDA MES'!A:A,'VENDA MES'!B:B,0,0)</f>
        <v>145.6</v>
      </c>
      <c r="E176" s="3">
        <f>IF(D176&lt;=0,SUM(Tabela3[[#This Row],[PONTO_DE_REPOSICAO]]*2.5,Tabela3[[#This Row],[ESTOQUE_INICIAL]]),IF(AND(Tabela3[[#This Row],[ESTOQUE_INICIAL]]&lt;=Tabela3[[#This Row],[PONTO_DE_REPOSICAO]],Tabela3[[#This Row],[ESTOQUE_INICIAL]]&gt;0),L176*2.5,D176*0))</f>
        <v>0</v>
      </c>
      <c r="F176" s="3">
        <f t="shared" si="10"/>
        <v>145.6</v>
      </c>
      <c r="G176" s="7">
        <v>40</v>
      </c>
      <c r="H176" s="7">
        <v>40</v>
      </c>
      <c r="I176" s="6" t="s">
        <v>1138</v>
      </c>
      <c r="J176" s="2">
        <f t="shared" si="8"/>
        <v>5824</v>
      </c>
      <c r="K176" s="1">
        <f>_xlfn.XLOOKUP(A176,MEDIDAS!A:A,MEDIDAS!C:C,,0)*5</f>
        <v>8.25</v>
      </c>
      <c r="L176" s="1">
        <f>SUM(K176,_xlfn.XLOOKUP(A176,MEDIDAS!A:A,MEDIDAS!C:C,,0)*5)</f>
        <v>16.5</v>
      </c>
      <c r="M176" s="1" t="str">
        <f>IF(F176&gt;=SUM(L176,_xlfn.XLOOKUP(A176,'ESTOQUE SETEMBRO'!A:A,'ESTOQUE SETEMBRO'!F:F,,0))/2*1.2,"OVER",IF(F176&lt;=SUM(L176,_xlfn.XLOOKUP(A176,'ESTOQUE SETEMBRO'!A:A,'ESTOQUE SETEMBRO'!F:F,,0))/2*1.1,"IDEAL","OUT"))</f>
        <v>OVER</v>
      </c>
      <c r="N176" t="str">
        <f>IF('ESTOQUE OUTUBRO'!$D176&gt;=0,"outubro","setembro")</f>
        <v>outubro</v>
      </c>
      <c r="O176" s="15">
        <v>45566</v>
      </c>
    </row>
    <row r="177" spans="1:15">
      <c r="A177" s="5" t="s">
        <v>198</v>
      </c>
      <c r="B177" s="6" t="s">
        <v>1154</v>
      </c>
      <c r="C177" s="1">
        <f t="shared" si="9"/>
        <v>43.26</v>
      </c>
      <c r="D177" s="3">
        <f>_xlfn.XLOOKUP(Tabela3[[#This Row],[SKU]],'ESTOQUE SETEMBRO'!A:A,'ESTOQUE SETEMBRO'!F:F,,0)-_xlfn.XLOOKUP(Tabela3[[#This Row],[SKU]],'VENDA MES'!A:A,'VENDA MES'!B:B,0,0)</f>
        <v>150</v>
      </c>
      <c r="E177" s="3">
        <f>IF(D177&lt;=0,SUM(Tabela3[[#This Row],[PONTO_DE_REPOSICAO]]*2.5,Tabela3[[#This Row],[ESTOQUE_INICIAL]]),IF(AND(Tabela3[[#This Row],[ESTOQUE_INICIAL]]&lt;=Tabela3[[#This Row],[PONTO_DE_REPOSICAO]],Tabela3[[#This Row],[ESTOQUE_INICIAL]]&gt;0),L177*2.5,D177*0))</f>
        <v>0</v>
      </c>
      <c r="F177" s="3">
        <f t="shared" si="10"/>
        <v>150</v>
      </c>
      <c r="G177" s="7">
        <v>40</v>
      </c>
      <c r="H177" s="7">
        <v>40</v>
      </c>
      <c r="I177" s="6" t="s">
        <v>1138</v>
      </c>
      <c r="J177" s="2">
        <f t="shared" si="8"/>
        <v>6000</v>
      </c>
      <c r="K177" s="1">
        <f>_xlfn.XLOOKUP(A177,MEDIDAS!A:A,MEDIDAS!C:C,,0)*5</f>
        <v>3.416666666666667</v>
      </c>
      <c r="L177" s="1">
        <f>SUM(K177,_xlfn.XLOOKUP(A177,MEDIDAS!A:A,MEDIDAS!C:C,,0)*5)</f>
        <v>6.8333333333333339</v>
      </c>
      <c r="M177" s="1" t="str">
        <f>IF(F177&gt;=SUM(L177,_xlfn.XLOOKUP(A177,'ESTOQUE SETEMBRO'!A:A,'ESTOQUE SETEMBRO'!F:F,,0))/2*1.2,"OVER",IF(F177&lt;=SUM(L177,_xlfn.XLOOKUP(A177,'ESTOQUE SETEMBRO'!A:A,'ESTOQUE SETEMBRO'!F:F,,0))/2*1.1,"IDEAL","OUT"))</f>
        <v>OVER</v>
      </c>
      <c r="N177" t="str">
        <f>IF('ESTOQUE OUTUBRO'!$D177&gt;=0,"outubro","setembro")</f>
        <v>outubro</v>
      </c>
      <c r="O177" s="15">
        <v>45566</v>
      </c>
    </row>
    <row r="178" spans="1:15">
      <c r="A178" s="5" t="s">
        <v>179</v>
      </c>
      <c r="B178" s="6" t="s">
        <v>1154</v>
      </c>
      <c r="C178" s="1">
        <f t="shared" si="9"/>
        <v>43.26</v>
      </c>
      <c r="D178" s="3">
        <f>_xlfn.XLOOKUP(Tabela3[[#This Row],[SKU]],'ESTOQUE SETEMBRO'!A:A,'ESTOQUE SETEMBRO'!F:F,,0)-_xlfn.XLOOKUP(Tabela3[[#This Row],[SKU]],'VENDA MES'!A:A,'VENDA MES'!B:B,0,0)</f>
        <v>162.4</v>
      </c>
      <c r="E178" s="3">
        <f>IF(D178&lt;=0,SUM(Tabela3[[#This Row],[PONTO_DE_REPOSICAO]]*2.5,Tabela3[[#This Row],[ESTOQUE_INICIAL]]),IF(AND(Tabela3[[#This Row],[ESTOQUE_INICIAL]]&lt;=Tabela3[[#This Row],[PONTO_DE_REPOSICAO]],Tabela3[[#This Row],[ESTOQUE_INICIAL]]&gt;0),L178*2.5,D178*0))</f>
        <v>0</v>
      </c>
      <c r="F178" s="3">
        <f t="shared" si="10"/>
        <v>162.4</v>
      </c>
      <c r="G178" s="7">
        <v>40</v>
      </c>
      <c r="H178" s="7">
        <v>40</v>
      </c>
      <c r="I178" s="6" t="s">
        <v>1138</v>
      </c>
      <c r="J178" s="2">
        <f t="shared" si="8"/>
        <v>6496</v>
      </c>
      <c r="K178" s="1">
        <f>_xlfn.XLOOKUP(A178,MEDIDAS!A:A,MEDIDAS!C:C,,0)*5</f>
        <v>4.75</v>
      </c>
      <c r="L178" s="1">
        <f>SUM(K178,_xlfn.XLOOKUP(A178,MEDIDAS!A:A,MEDIDAS!C:C,,0)*5)</f>
        <v>9.5</v>
      </c>
      <c r="M178" s="1" t="str">
        <f>IF(F178&gt;=SUM(L178,_xlfn.XLOOKUP(A178,'ESTOQUE SETEMBRO'!A:A,'ESTOQUE SETEMBRO'!F:F,,0))/2*1.2,"OVER",IF(F178&lt;=SUM(L178,_xlfn.XLOOKUP(A178,'ESTOQUE SETEMBRO'!A:A,'ESTOQUE SETEMBRO'!F:F,,0))/2*1.1,"IDEAL","OUT"))</f>
        <v>OVER</v>
      </c>
      <c r="N178" t="str">
        <f>IF('ESTOQUE OUTUBRO'!$D178&gt;=0,"outubro","setembro")</f>
        <v>outubro</v>
      </c>
      <c r="O178" s="15">
        <v>45566</v>
      </c>
    </row>
    <row r="179" spans="1:15">
      <c r="A179" s="5" t="s">
        <v>180</v>
      </c>
      <c r="B179" s="6" t="s">
        <v>1154</v>
      </c>
      <c r="C179" s="1">
        <f t="shared" si="9"/>
        <v>43.26</v>
      </c>
      <c r="D179" s="3">
        <f>_xlfn.XLOOKUP(Tabela3[[#This Row],[SKU]],'ESTOQUE SETEMBRO'!A:A,'ESTOQUE SETEMBRO'!F:F,,0)-_xlfn.XLOOKUP(Tabela3[[#This Row],[SKU]],'VENDA MES'!A:A,'VENDA MES'!B:B,0,0)</f>
        <v>173.6</v>
      </c>
      <c r="E179" s="3">
        <f>IF(D179&lt;=0,SUM(Tabela3[[#This Row],[PONTO_DE_REPOSICAO]]*2.5,Tabela3[[#This Row],[ESTOQUE_INICIAL]]),IF(AND(Tabela3[[#This Row],[ESTOQUE_INICIAL]]&lt;=Tabela3[[#This Row],[PONTO_DE_REPOSICAO]],Tabela3[[#This Row],[ESTOQUE_INICIAL]]&gt;0),L179*2.5,D179*0))</f>
        <v>0</v>
      </c>
      <c r="F179" s="3">
        <f t="shared" si="10"/>
        <v>173.6</v>
      </c>
      <c r="G179" s="7">
        <v>40</v>
      </c>
      <c r="H179" s="7">
        <v>40</v>
      </c>
      <c r="I179" s="6" t="s">
        <v>1138</v>
      </c>
      <c r="J179" s="2">
        <f t="shared" si="8"/>
        <v>6944</v>
      </c>
      <c r="K179" s="1">
        <f>_xlfn.XLOOKUP(A179,MEDIDAS!A:A,MEDIDAS!C:C,,0)*5</f>
        <v>5.75</v>
      </c>
      <c r="L179" s="1">
        <f>SUM(K179,_xlfn.XLOOKUP(A179,MEDIDAS!A:A,MEDIDAS!C:C,,0)*5)</f>
        <v>11.5</v>
      </c>
      <c r="M179" s="1" t="str">
        <f>IF(F179&gt;=SUM(L179,_xlfn.XLOOKUP(A179,'ESTOQUE SETEMBRO'!A:A,'ESTOQUE SETEMBRO'!F:F,,0))/2*1.2,"OVER",IF(F179&lt;=SUM(L179,_xlfn.XLOOKUP(A179,'ESTOQUE SETEMBRO'!A:A,'ESTOQUE SETEMBRO'!F:F,,0))/2*1.1,"IDEAL","OUT"))</f>
        <v>OVER</v>
      </c>
      <c r="N179" t="str">
        <f>IF('ESTOQUE OUTUBRO'!$D179&gt;=0,"outubro","setembro")</f>
        <v>outubro</v>
      </c>
      <c r="O179" s="15">
        <v>45566</v>
      </c>
    </row>
    <row r="180" spans="1:15">
      <c r="A180" s="5" t="s">
        <v>181</v>
      </c>
      <c r="B180" s="6" t="s">
        <v>1154</v>
      </c>
      <c r="C180" s="1">
        <f t="shared" si="9"/>
        <v>43.26</v>
      </c>
      <c r="D180" s="3">
        <f>_xlfn.XLOOKUP(Tabela3[[#This Row],[SKU]],'ESTOQUE SETEMBRO'!A:A,'ESTOQUE SETEMBRO'!F:F,,0)-_xlfn.XLOOKUP(Tabela3[[#This Row],[SKU]],'VENDA MES'!A:A,'VENDA MES'!B:B,0,0)</f>
        <v>257.60000000000002</v>
      </c>
      <c r="E180" s="3">
        <f>IF(D180&lt;=0,SUM(Tabela3[[#This Row],[PONTO_DE_REPOSICAO]]*2.5,Tabela3[[#This Row],[ESTOQUE_INICIAL]]),IF(AND(Tabela3[[#This Row],[ESTOQUE_INICIAL]]&lt;=Tabela3[[#This Row],[PONTO_DE_REPOSICAO]],Tabela3[[#This Row],[ESTOQUE_INICIAL]]&gt;0),L180*2.5,D180*0))</f>
        <v>0</v>
      </c>
      <c r="F180" s="3">
        <f t="shared" si="10"/>
        <v>257.60000000000002</v>
      </c>
      <c r="G180" s="7">
        <v>40</v>
      </c>
      <c r="H180" s="7">
        <v>40</v>
      </c>
      <c r="I180" s="6" t="s">
        <v>1138</v>
      </c>
      <c r="J180" s="2">
        <f t="shared" si="8"/>
        <v>10304</v>
      </c>
      <c r="K180" s="1">
        <f>_xlfn.XLOOKUP(A180,MEDIDAS!A:A,MEDIDAS!C:C,,0)*5</f>
        <v>4.25</v>
      </c>
      <c r="L180" s="1">
        <f>SUM(K180,_xlfn.XLOOKUP(A180,MEDIDAS!A:A,MEDIDAS!C:C,,0)*5)</f>
        <v>8.5</v>
      </c>
      <c r="M180" s="1" t="str">
        <f>IF(F180&gt;=SUM(L180,_xlfn.XLOOKUP(A180,'ESTOQUE SETEMBRO'!A:A,'ESTOQUE SETEMBRO'!F:F,,0))/2*1.2,"OVER",IF(F180&lt;=SUM(L180,_xlfn.XLOOKUP(A180,'ESTOQUE SETEMBRO'!A:A,'ESTOQUE SETEMBRO'!F:F,,0))/2*1.1,"IDEAL","OUT"))</f>
        <v>OVER</v>
      </c>
      <c r="N180" t="str">
        <f>IF('ESTOQUE OUTUBRO'!$D180&gt;=0,"outubro","setembro")</f>
        <v>outubro</v>
      </c>
      <c r="O180" s="15">
        <v>45566</v>
      </c>
    </row>
    <row r="181" spans="1:15">
      <c r="A181" s="5" t="s">
        <v>182</v>
      </c>
      <c r="B181" s="6" t="s">
        <v>1154</v>
      </c>
      <c r="C181" s="1">
        <f t="shared" si="9"/>
        <v>43.26</v>
      </c>
      <c r="D181" s="3">
        <f>_xlfn.XLOOKUP(Tabela3[[#This Row],[SKU]],'ESTOQUE SETEMBRO'!A:A,'ESTOQUE SETEMBRO'!F:F,,0)-_xlfn.XLOOKUP(Tabela3[[#This Row],[SKU]],'VENDA MES'!A:A,'VENDA MES'!B:B,0,0)</f>
        <v>84</v>
      </c>
      <c r="E181" s="3">
        <f>IF(D181&lt;=0,SUM(Tabela3[[#This Row],[PONTO_DE_REPOSICAO]]*2.5,Tabela3[[#This Row],[ESTOQUE_INICIAL]]),IF(AND(Tabela3[[#This Row],[ESTOQUE_INICIAL]]&lt;=Tabela3[[#This Row],[PONTO_DE_REPOSICAO]],Tabela3[[#This Row],[ESTOQUE_INICIAL]]&gt;0),L181*2.5,D181*0))</f>
        <v>0</v>
      </c>
      <c r="F181" s="3">
        <f t="shared" si="10"/>
        <v>84</v>
      </c>
      <c r="G181" s="7">
        <v>40</v>
      </c>
      <c r="H181" s="7">
        <v>40</v>
      </c>
      <c r="I181" s="6" t="s">
        <v>1138</v>
      </c>
      <c r="J181" s="2">
        <f t="shared" si="8"/>
        <v>3360</v>
      </c>
      <c r="K181" s="1">
        <f>_xlfn.XLOOKUP(A181,MEDIDAS!A:A,MEDIDAS!C:C,,0)*5</f>
        <v>4.666666666666667</v>
      </c>
      <c r="L181" s="1">
        <f>SUM(K181,_xlfn.XLOOKUP(A181,MEDIDAS!A:A,MEDIDAS!C:C,,0)*5)</f>
        <v>9.3333333333333339</v>
      </c>
      <c r="M181" s="1" t="str">
        <f>IF(F181&gt;=SUM(L181,_xlfn.XLOOKUP(A181,'ESTOQUE SETEMBRO'!A:A,'ESTOQUE SETEMBRO'!F:F,,0))/2*1.2,"OVER",IF(F181&lt;=SUM(L181,_xlfn.XLOOKUP(A181,'ESTOQUE SETEMBRO'!A:A,'ESTOQUE SETEMBRO'!F:F,,0))/2*1.1,"IDEAL","OUT"))</f>
        <v>OVER</v>
      </c>
      <c r="N181" t="str">
        <f>IF('ESTOQUE OUTUBRO'!$D181&gt;=0,"outubro","setembro")</f>
        <v>outubro</v>
      </c>
      <c r="O181" s="15">
        <v>45566</v>
      </c>
    </row>
    <row r="182" spans="1:15">
      <c r="A182" s="5" t="s">
        <v>183</v>
      </c>
      <c r="B182" s="6" t="s">
        <v>1155</v>
      </c>
      <c r="C182" s="1">
        <f t="shared" si="9"/>
        <v>43.26</v>
      </c>
      <c r="D182" s="3">
        <f>_xlfn.XLOOKUP(Tabela3[[#This Row],[SKU]],'ESTOQUE SETEMBRO'!A:A,'ESTOQUE SETEMBRO'!F:F,,0)-_xlfn.XLOOKUP(Tabela3[[#This Row],[SKU]],'VENDA MES'!A:A,'VENDA MES'!B:B,0,0)</f>
        <v>117.6</v>
      </c>
      <c r="E182" s="3">
        <f>IF(D182&lt;=0,SUM(Tabela3[[#This Row],[PONTO_DE_REPOSICAO]]*2.5,Tabela3[[#This Row],[ESTOQUE_INICIAL]]),IF(AND(Tabela3[[#This Row],[ESTOQUE_INICIAL]]&lt;=Tabela3[[#This Row],[PONTO_DE_REPOSICAO]],Tabela3[[#This Row],[ESTOQUE_INICIAL]]&gt;0),L182*2.5,D182*0))</f>
        <v>0</v>
      </c>
      <c r="F182" s="3">
        <f t="shared" si="10"/>
        <v>117.6</v>
      </c>
      <c r="G182" s="7">
        <v>50</v>
      </c>
      <c r="H182" s="7">
        <v>50</v>
      </c>
      <c r="I182" s="6" t="s">
        <v>1152</v>
      </c>
      <c r="J182" s="2">
        <f t="shared" si="8"/>
        <v>5880</v>
      </c>
      <c r="K182" s="1">
        <f>_xlfn.XLOOKUP(A182,MEDIDAS!A:A,MEDIDAS!C:C,,0)*5</f>
        <v>4.5</v>
      </c>
      <c r="L182" s="1">
        <f>SUM(K182,_xlfn.XLOOKUP(A182,MEDIDAS!A:A,MEDIDAS!C:C,,0)*5)</f>
        <v>9</v>
      </c>
      <c r="M182" s="1" t="str">
        <f>IF(F182&gt;=SUM(L182,_xlfn.XLOOKUP(A182,'ESTOQUE SETEMBRO'!A:A,'ESTOQUE SETEMBRO'!F:F,,0))/2*1.2,"OVER",IF(F182&lt;=SUM(L182,_xlfn.XLOOKUP(A182,'ESTOQUE SETEMBRO'!A:A,'ESTOQUE SETEMBRO'!F:F,,0))/2*1.1,"IDEAL","OUT"))</f>
        <v>OVER</v>
      </c>
      <c r="N182" t="str">
        <f>IF('ESTOQUE OUTUBRO'!$D182&gt;=0,"outubro","setembro")</f>
        <v>outubro</v>
      </c>
      <c r="O182" s="15">
        <v>45566</v>
      </c>
    </row>
    <row r="183" spans="1:15">
      <c r="A183" s="5" t="s">
        <v>184</v>
      </c>
      <c r="B183" s="6" t="s">
        <v>1155</v>
      </c>
      <c r="C183" s="1">
        <f t="shared" si="9"/>
        <v>43.26</v>
      </c>
      <c r="D183" s="3">
        <f>_xlfn.XLOOKUP(Tabela3[[#This Row],[SKU]],'ESTOQUE SETEMBRO'!A:A,'ESTOQUE SETEMBRO'!F:F,,0)-_xlfn.XLOOKUP(Tabela3[[#This Row],[SKU]],'VENDA MES'!A:A,'VENDA MES'!B:B,0,0)</f>
        <v>89.6</v>
      </c>
      <c r="E183" s="3">
        <f>IF(D183&lt;=0,SUM(Tabela3[[#This Row],[PONTO_DE_REPOSICAO]]*2.5,Tabela3[[#This Row],[ESTOQUE_INICIAL]]),IF(AND(Tabela3[[#This Row],[ESTOQUE_INICIAL]]&lt;=Tabela3[[#This Row],[PONTO_DE_REPOSICAO]],Tabela3[[#This Row],[ESTOQUE_INICIAL]]&gt;0),L183*2.5,D183*0))</f>
        <v>0</v>
      </c>
      <c r="F183" s="3">
        <f t="shared" si="10"/>
        <v>89.6</v>
      </c>
      <c r="G183" s="7">
        <v>50</v>
      </c>
      <c r="H183" s="7">
        <v>50</v>
      </c>
      <c r="I183" s="6" t="s">
        <v>1152</v>
      </c>
      <c r="J183" s="2">
        <f t="shared" si="8"/>
        <v>4480</v>
      </c>
      <c r="K183" s="1">
        <f>_xlfn.XLOOKUP(A183,MEDIDAS!A:A,MEDIDAS!C:C,,0)*5</f>
        <v>2.916666666666667</v>
      </c>
      <c r="L183" s="1">
        <f>SUM(K183,_xlfn.XLOOKUP(A183,MEDIDAS!A:A,MEDIDAS!C:C,,0)*5)</f>
        <v>5.8333333333333339</v>
      </c>
      <c r="M183" s="1" t="str">
        <f>IF(F183&gt;=SUM(L183,_xlfn.XLOOKUP(A183,'ESTOQUE SETEMBRO'!A:A,'ESTOQUE SETEMBRO'!F:F,,0))/2*1.2,"OVER",IF(F183&lt;=SUM(L183,_xlfn.XLOOKUP(A183,'ESTOQUE SETEMBRO'!A:A,'ESTOQUE SETEMBRO'!F:F,,0))/2*1.1,"IDEAL","OUT"))</f>
        <v>OVER</v>
      </c>
      <c r="N183" t="str">
        <f>IF('ESTOQUE OUTUBRO'!$D183&gt;=0,"outubro","setembro")</f>
        <v>outubro</v>
      </c>
      <c r="O183" s="15">
        <v>45566</v>
      </c>
    </row>
    <row r="184" spans="1:15">
      <c r="A184" s="5" t="s">
        <v>185</v>
      </c>
      <c r="B184" s="6" t="s">
        <v>1155</v>
      </c>
      <c r="C184" s="1">
        <f t="shared" si="9"/>
        <v>43.26</v>
      </c>
      <c r="D184" s="3">
        <f>_xlfn.XLOOKUP(Tabela3[[#This Row],[SKU]],'ESTOQUE SETEMBRO'!A:A,'ESTOQUE SETEMBRO'!F:F,,0)-_xlfn.XLOOKUP(Tabela3[[#This Row],[SKU]],'VENDA MES'!A:A,'VENDA MES'!B:B,0,0)</f>
        <v>156.80000000000004</v>
      </c>
      <c r="E184" s="3">
        <f>IF(D184&lt;=0,SUM(Tabela3[[#This Row],[PONTO_DE_REPOSICAO]]*2.5,Tabela3[[#This Row],[ESTOQUE_INICIAL]]),IF(AND(Tabela3[[#This Row],[ESTOQUE_INICIAL]]&lt;=Tabela3[[#This Row],[PONTO_DE_REPOSICAO]],Tabela3[[#This Row],[ESTOQUE_INICIAL]]&gt;0),L184*2.5,D184*0))</f>
        <v>0</v>
      </c>
      <c r="F184" s="3">
        <f t="shared" si="10"/>
        <v>156.80000000000004</v>
      </c>
      <c r="G184" s="7">
        <v>50</v>
      </c>
      <c r="H184" s="7">
        <v>50</v>
      </c>
      <c r="I184" s="6" t="s">
        <v>1152</v>
      </c>
      <c r="J184" s="2">
        <f t="shared" si="8"/>
        <v>7840.0000000000018</v>
      </c>
      <c r="K184" s="1">
        <f>_xlfn.XLOOKUP(A184,MEDIDAS!A:A,MEDIDAS!C:C,,0)*5</f>
        <v>6.9166666666666661</v>
      </c>
      <c r="L184" s="1">
        <f>SUM(K184,_xlfn.XLOOKUP(A184,MEDIDAS!A:A,MEDIDAS!C:C,,0)*5)</f>
        <v>13.833333333333332</v>
      </c>
      <c r="M184" s="1" t="str">
        <f>IF(F184&gt;=SUM(L184,_xlfn.XLOOKUP(A184,'ESTOQUE SETEMBRO'!A:A,'ESTOQUE SETEMBRO'!F:F,,0))/2*1.2,"OVER",IF(F184&lt;=SUM(L184,_xlfn.XLOOKUP(A184,'ESTOQUE SETEMBRO'!A:A,'ESTOQUE SETEMBRO'!F:F,,0))/2*1.1,"IDEAL","OUT"))</f>
        <v>OVER</v>
      </c>
      <c r="N184" t="str">
        <f>IF('ESTOQUE OUTUBRO'!$D184&gt;=0,"outubro","setembro")</f>
        <v>outubro</v>
      </c>
      <c r="O184" s="15">
        <v>45566</v>
      </c>
    </row>
    <row r="185" spans="1:15">
      <c r="A185" s="5" t="s">
        <v>186</v>
      </c>
      <c r="B185" s="6" t="s">
        <v>1155</v>
      </c>
      <c r="C185" s="1">
        <f t="shared" si="9"/>
        <v>43.26</v>
      </c>
      <c r="D185" s="3">
        <f>_xlfn.XLOOKUP(Tabela3[[#This Row],[SKU]],'ESTOQUE SETEMBRO'!A:A,'ESTOQUE SETEMBRO'!F:F,,0)-_xlfn.XLOOKUP(Tabela3[[#This Row],[SKU]],'VENDA MES'!A:A,'VENDA MES'!B:B,0,0)</f>
        <v>128.80000000000001</v>
      </c>
      <c r="E185" s="3">
        <f>IF(D185&lt;=0,SUM(Tabela3[[#This Row],[PONTO_DE_REPOSICAO]]*2.5,Tabela3[[#This Row],[ESTOQUE_INICIAL]]),IF(AND(Tabela3[[#This Row],[ESTOQUE_INICIAL]]&lt;=Tabela3[[#This Row],[PONTO_DE_REPOSICAO]],Tabela3[[#This Row],[ESTOQUE_INICIAL]]&gt;0),L185*2.5,D185*0))</f>
        <v>0</v>
      </c>
      <c r="F185" s="3">
        <f t="shared" si="10"/>
        <v>128.80000000000001</v>
      </c>
      <c r="G185" s="7">
        <v>50</v>
      </c>
      <c r="H185" s="7">
        <v>50</v>
      </c>
      <c r="I185" s="6" t="s">
        <v>1152</v>
      </c>
      <c r="J185" s="2">
        <f t="shared" si="8"/>
        <v>6440.0000000000009</v>
      </c>
      <c r="K185" s="1">
        <f>_xlfn.XLOOKUP(A185,MEDIDAS!A:A,MEDIDAS!C:C,,0)*5</f>
        <v>5.4166666666666661</v>
      </c>
      <c r="L185" s="1">
        <f>SUM(K185,_xlfn.XLOOKUP(A185,MEDIDAS!A:A,MEDIDAS!C:C,,0)*5)</f>
        <v>10.833333333333332</v>
      </c>
      <c r="M185" s="1" t="str">
        <f>IF(F185&gt;=SUM(L185,_xlfn.XLOOKUP(A185,'ESTOQUE SETEMBRO'!A:A,'ESTOQUE SETEMBRO'!F:F,,0))/2*1.2,"OVER",IF(F185&lt;=SUM(L185,_xlfn.XLOOKUP(A185,'ESTOQUE SETEMBRO'!A:A,'ESTOQUE SETEMBRO'!F:F,,0))/2*1.1,"IDEAL","OUT"))</f>
        <v>OVER</v>
      </c>
      <c r="N185" t="str">
        <f>IF('ESTOQUE OUTUBRO'!$D185&gt;=0,"outubro","setembro")</f>
        <v>outubro</v>
      </c>
      <c r="O185" s="15">
        <v>45566</v>
      </c>
    </row>
    <row r="186" spans="1:15">
      <c r="A186" s="5" t="s">
        <v>188</v>
      </c>
      <c r="B186" s="6" t="s">
        <v>1155</v>
      </c>
      <c r="C186" s="1">
        <f t="shared" si="9"/>
        <v>43.26</v>
      </c>
      <c r="D186" s="3">
        <f>_xlfn.XLOOKUP(Tabela3[[#This Row],[SKU]],'ESTOQUE SETEMBRO'!A:A,'ESTOQUE SETEMBRO'!F:F,,0)-_xlfn.XLOOKUP(Tabela3[[#This Row],[SKU]],'VENDA MES'!A:A,'VENDA MES'!B:B,0,0)</f>
        <v>128.80000000000001</v>
      </c>
      <c r="E186" s="3">
        <f>IF(D186&lt;=0,SUM(Tabela3[[#This Row],[PONTO_DE_REPOSICAO]]*2.5,Tabela3[[#This Row],[ESTOQUE_INICIAL]]),IF(AND(Tabela3[[#This Row],[ESTOQUE_INICIAL]]&lt;=Tabela3[[#This Row],[PONTO_DE_REPOSICAO]],Tabela3[[#This Row],[ESTOQUE_INICIAL]]&gt;0),L186*2.5,D186*0))</f>
        <v>0</v>
      </c>
      <c r="F186" s="3">
        <f t="shared" si="10"/>
        <v>128.80000000000001</v>
      </c>
      <c r="G186" s="7">
        <v>50</v>
      </c>
      <c r="H186" s="7">
        <v>50</v>
      </c>
      <c r="I186" s="6" t="s">
        <v>1152</v>
      </c>
      <c r="J186" s="2">
        <f t="shared" si="8"/>
        <v>6440.0000000000009</v>
      </c>
      <c r="K186" s="1">
        <f>_xlfn.XLOOKUP(A186,MEDIDAS!A:A,MEDIDAS!C:C,,0)*5</f>
        <v>5.8333333333333339</v>
      </c>
      <c r="L186" s="1">
        <f>SUM(K186,_xlfn.XLOOKUP(A186,MEDIDAS!A:A,MEDIDAS!C:C,,0)*5)</f>
        <v>11.666666666666668</v>
      </c>
      <c r="M186" s="1" t="str">
        <f>IF(F186&gt;=SUM(L186,_xlfn.XLOOKUP(A186,'ESTOQUE SETEMBRO'!A:A,'ESTOQUE SETEMBRO'!F:F,,0))/2*1.2,"OVER",IF(F186&lt;=SUM(L186,_xlfn.XLOOKUP(A186,'ESTOQUE SETEMBRO'!A:A,'ESTOQUE SETEMBRO'!F:F,,0))/2*1.1,"IDEAL","OUT"))</f>
        <v>OVER</v>
      </c>
      <c r="N186" t="str">
        <f>IF('ESTOQUE OUTUBRO'!$D186&gt;=0,"outubro","setembro")</f>
        <v>outubro</v>
      </c>
      <c r="O186" s="15">
        <v>45566</v>
      </c>
    </row>
    <row r="187" spans="1:15">
      <c r="A187" s="5" t="s">
        <v>209</v>
      </c>
      <c r="B187" s="6" t="s">
        <v>1155</v>
      </c>
      <c r="C187" s="1">
        <f t="shared" si="9"/>
        <v>43.26</v>
      </c>
      <c r="D187" s="3">
        <f>_xlfn.XLOOKUP(Tabela3[[#This Row],[SKU]],'ESTOQUE SETEMBRO'!A:A,'ESTOQUE SETEMBRO'!F:F,,0)-_xlfn.XLOOKUP(Tabela3[[#This Row],[SKU]],'VENDA MES'!A:A,'VENDA MES'!B:B,0,0)</f>
        <v>150</v>
      </c>
      <c r="E187" s="3">
        <f>IF(D187&lt;=0,SUM(Tabela3[[#This Row],[PONTO_DE_REPOSICAO]]*2.5,Tabela3[[#This Row],[ESTOQUE_INICIAL]]),IF(AND(Tabela3[[#This Row],[ESTOQUE_INICIAL]]&lt;=Tabela3[[#This Row],[PONTO_DE_REPOSICAO]],Tabela3[[#This Row],[ESTOQUE_INICIAL]]&gt;0),L187*2.5,D187*0))</f>
        <v>0</v>
      </c>
      <c r="F187" s="3">
        <f t="shared" si="10"/>
        <v>150</v>
      </c>
      <c r="G187" s="7">
        <v>50</v>
      </c>
      <c r="H187" s="7">
        <v>50</v>
      </c>
      <c r="I187" s="6" t="s">
        <v>1152</v>
      </c>
      <c r="J187" s="2">
        <f t="shared" si="8"/>
        <v>7500</v>
      </c>
      <c r="K187" s="1">
        <f>_xlfn.XLOOKUP(A187,MEDIDAS!A:A,MEDIDAS!C:C,,0)*5</f>
        <v>4</v>
      </c>
      <c r="L187" s="1">
        <f>SUM(K187,_xlfn.XLOOKUP(A187,MEDIDAS!A:A,MEDIDAS!C:C,,0)*5)</f>
        <v>8</v>
      </c>
      <c r="M187" s="1" t="str">
        <f>IF(F187&gt;=SUM(L187,_xlfn.XLOOKUP(A187,'ESTOQUE SETEMBRO'!A:A,'ESTOQUE SETEMBRO'!F:F,,0))/2*1.2,"OVER",IF(F187&lt;=SUM(L187,_xlfn.XLOOKUP(A187,'ESTOQUE SETEMBRO'!A:A,'ESTOQUE SETEMBRO'!F:F,,0))/2*1.1,"IDEAL","OUT"))</f>
        <v>OVER</v>
      </c>
      <c r="N187" t="str">
        <f>IF('ESTOQUE OUTUBRO'!$D187&gt;=0,"outubro","setembro")</f>
        <v>outubro</v>
      </c>
      <c r="O187" s="15">
        <v>45566</v>
      </c>
    </row>
    <row r="188" spans="1:15">
      <c r="A188" s="5" t="s">
        <v>189</v>
      </c>
      <c r="B188" s="6" t="s">
        <v>1155</v>
      </c>
      <c r="C188" s="1">
        <f t="shared" si="9"/>
        <v>43.26</v>
      </c>
      <c r="D188" s="3">
        <f>_xlfn.XLOOKUP(Tabela3[[#This Row],[SKU]],'ESTOQUE SETEMBRO'!A:A,'ESTOQUE SETEMBRO'!F:F,,0)-_xlfn.XLOOKUP(Tabela3[[#This Row],[SKU]],'VENDA MES'!A:A,'VENDA MES'!B:B,0,0)</f>
        <v>100.8</v>
      </c>
      <c r="E188" s="3">
        <f>IF(D188&lt;=0,SUM(Tabela3[[#This Row],[PONTO_DE_REPOSICAO]]*2.5,Tabela3[[#This Row],[ESTOQUE_INICIAL]]),IF(AND(Tabela3[[#This Row],[ESTOQUE_INICIAL]]&lt;=Tabela3[[#This Row],[PONTO_DE_REPOSICAO]],Tabela3[[#This Row],[ESTOQUE_INICIAL]]&gt;0),L188*2.5,D188*0))</f>
        <v>0</v>
      </c>
      <c r="F188" s="3">
        <f t="shared" si="10"/>
        <v>100.8</v>
      </c>
      <c r="G188" s="7">
        <v>50</v>
      </c>
      <c r="H188" s="7">
        <v>50</v>
      </c>
      <c r="I188" s="6" t="s">
        <v>1152</v>
      </c>
      <c r="J188" s="2">
        <f t="shared" si="8"/>
        <v>5040</v>
      </c>
      <c r="K188" s="1">
        <f>_xlfn.XLOOKUP(A188,MEDIDAS!A:A,MEDIDAS!C:C,,0)*5</f>
        <v>4.833333333333333</v>
      </c>
      <c r="L188" s="1">
        <f>SUM(K188,_xlfn.XLOOKUP(A188,MEDIDAS!A:A,MEDIDAS!C:C,,0)*5)</f>
        <v>9.6666666666666661</v>
      </c>
      <c r="M188" s="1" t="str">
        <f>IF(F188&gt;=SUM(L188,_xlfn.XLOOKUP(A188,'ESTOQUE SETEMBRO'!A:A,'ESTOQUE SETEMBRO'!F:F,,0))/2*1.2,"OVER",IF(F188&lt;=SUM(L188,_xlfn.XLOOKUP(A188,'ESTOQUE SETEMBRO'!A:A,'ESTOQUE SETEMBRO'!F:F,,0))/2*1.1,"IDEAL","OUT"))</f>
        <v>OVER</v>
      </c>
      <c r="N188" t="str">
        <f>IF('ESTOQUE OUTUBRO'!$D188&gt;=0,"outubro","setembro")</f>
        <v>outubro</v>
      </c>
      <c r="O188" s="15">
        <v>45566</v>
      </c>
    </row>
    <row r="189" spans="1:15">
      <c r="A189" s="5" t="s">
        <v>190</v>
      </c>
      <c r="B189" s="6" t="s">
        <v>1155</v>
      </c>
      <c r="C189" s="1">
        <f t="shared" si="9"/>
        <v>43.26</v>
      </c>
      <c r="D189" s="3">
        <f>_xlfn.XLOOKUP(Tabela3[[#This Row],[SKU]],'ESTOQUE SETEMBRO'!A:A,'ESTOQUE SETEMBRO'!F:F,,0)-_xlfn.XLOOKUP(Tabela3[[#This Row],[SKU]],'VENDA MES'!A:A,'VENDA MES'!B:B,0,0)</f>
        <v>123.20000000000002</v>
      </c>
      <c r="E189" s="3">
        <f>IF(D189&lt;=0,SUM(Tabela3[[#This Row],[PONTO_DE_REPOSICAO]]*2.5,Tabela3[[#This Row],[ESTOQUE_INICIAL]]),IF(AND(Tabela3[[#This Row],[ESTOQUE_INICIAL]]&lt;=Tabela3[[#This Row],[PONTO_DE_REPOSICAO]],Tabela3[[#This Row],[ESTOQUE_INICIAL]]&gt;0),L189*2.5,D189*0))</f>
        <v>0</v>
      </c>
      <c r="F189" s="3">
        <f t="shared" si="10"/>
        <v>123.20000000000002</v>
      </c>
      <c r="G189" s="7">
        <v>50</v>
      </c>
      <c r="H189" s="7">
        <v>50</v>
      </c>
      <c r="I189" s="6" t="s">
        <v>1152</v>
      </c>
      <c r="J189" s="2">
        <f t="shared" si="8"/>
        <v>6160.0000000000009</v>
      </c>
      <c r="K189" s="1">
        <f>_xlfn.XLOOKUP(A189,MEDIDAS!A:A,MEDIDAS!C:C,,0)*5</f>
        <v>4.666666666666667</v>
      </c>
      <c r="L189" s="1">
        <f>SUM(K189,_xlfn.XLOOKUP(A189,MEDIDAS!A:A,MEDIDAS!C:C,,0)*5)</f>
        <v>9.3333333333333339</v>
      </c>
      <c r="M189" s="1" t="str">
        <f>IF(F189&gt;=SUM(L189,_xlfn.XLOOKUP(A189,'ESTOQUE SETEMBRO'!A:A,'ESTOQUE SETEMBRO'!F:F,,0))/2*1.2,"OVER",IF(F189&lt;=SUM(L189,_xlfn.XLOOKUP(A189,'ESTOQUE SETEMBRO'!A:A,'ESTOQUE SETEMBRO'!F:F,,0))/2*1.1,"IDEAL","OUT"))</f>
        <v>OVER</v>
      </c>
      <c r="N189" t="str">
        <f>IF('ESTOQUE OUTUBRO'!$D189&gt;=0,"outubro","setembro")</f>
        <v>outubro</v>
      </c>
      <c r="O189" s="15">
        <v>45566</v>
      </c>
    </row>
    <row r="190" spans="1:15">
      <c r="A190" s="5" t="s">
        <v>191</v>
      </c>
      <c r="B190" s="6" t="s">
        <v>1155</v>
      </c>
      <c r="C190" s="1">
        <f t="shared" si="9"/>
        <v>43.26</v>
      </c>
      <c r="D190" s="3">
        <f>_xlfn.XLOOKUP(Tabela3[[#This Row],[SKU]],'ESTOQUE SETEMBRO'!A:A,'ESTOQUE SETEMBRO'!F:F,,0)-_xlfn.XLOOKUP(Tabela3[[#This Row],[SKU]],'VENDA MES'!A:A,'VENDA MES'!B:B,0,0)</f>
        <v>84</v>
      </c>
      <c r="E190" s="3">
        <f>IF(D190&lt;=0,SUM(Tabela3[[#This Row],[PONTO_DE_REPOSICAO]]*2.5,Tabela3[[#This Row],[ESTOQUE_INICIAL]]),IF(AND(Tabela3[[#This Row],[ESTOQUE_INICIAL]]&lt;=Tabela3[[#This Row],[PONTO_DE_REPOSICAO]],Tabela3[[#This Row],[ESTOQUE_INICIAL]]&gt;0),L190*2.5,D190*0))</f>
        <v>0</v>
      </c>
      <c r="F190" s="3">
        <f t="shared" si="10"/>
        <v>84</v>
      </c>
      <c r="G190" s="7">
        <v>50</v>
      </c>
      <c r="H190" s="7">
        <v>50</v>
      </c>
      <c r="I190" s="6" t="s">
        <v>1152</v>
      </c>
      <c r="J190" s="2">
        <f t="shared" si="8"/>
        <v>4200</v>
      </c>
      <c r="K190" s="1">
        <f>_xlfn.XLOOKUP(A190,MEDIDAS!A:A,MEDIDAS!C:C,,0)*5</f>
        <v>2.3333333333333335</v>
      </c>
      <c r="L190" s="1">
        <f>SUM(K190,_xlfn.XLOOKUP(A190,MEDIDAS!A:A,MEDIDAS!C:C,,0)*5)</f>
        <v>4.666666666666667</v>
      </c>
      <c r="M190" s="1" t="str">
        <f>IF(F190&gt;=SUM(L190,_xlfn.XLOOKUP(A190,'ESTOQUE SETEMBRO'!A:A,'ESTOQUE SETEMBRO'!F:F,,0))/2*1.2,"OVER",IF(F190&lt;=SUM(L190,_xlfn.XLOOKUP(A190,'ESTOQUE SETEMBRO'!A:A,'ESTOQUE SETEMBRO'!F:F,,0))/2*1.1,"IDEAL","OUT"))</f>
        <v>OVER</v>
      </c>
      <c r="N190" t="str">
        <f>IF('ESTOQUE OUTUBRO'!$D190&gt;=0,"outubro","setembro")</f>
        <v>outubro</v>
      </c>
      <c r="O190" s="15">
        <v>45566</v>
      </c>
    </row>
    <row r="191" spans="1:15">
      <c r="A191" s="5" t="s">
        <v>192</v>
      </c>
      <c r="B191" s="6" t="s">
        <v>1155</v>
      </c>
      <c r="C191" s="1">
        <f t="shared" si="9"/>
        <v>43.26</v>
      </c>
      <c r="D191" s="3">
        <f>_xlfn.XLOOKUP(Tabela3[[#This Row],[SKU]],'ESTOQUE SETEMBRO'!A:A,'ESTOQUE SETEMBRO'!F:F,,0)-_xlfn.XLOOKUP(Tabela3[[#This Row],[SKU]],'VENDA MES'!A:A,'VENDA MES'!B:B,0,0)</f>
        <v>61.600000000000009</v>
      </c>
      <c r="E191" s="3">
        <f>IF(D191&lt;=0,SUM(Tabela3[[#This Row],[PONTO_DE_REPOSICAO]]*2.5,Tabela3[[#This Row],[ESTOQUE_INICIAL]]),IF(AND(Tabela3[[#This Row],[ESTOQUE_INICIAL]]&lt;=Tabela3[[#This Row],[PONTO_DE_REPOSICAO]],Tabela3[[#This Row],[ESTOQUE_INICIAL]]&gt;0),L191*2.5,D191*0))</f>
        <v>0</v>
      </c>
      <c r="F191" s="3">
        <f t="shared" si="10"/>
        <v>61.600000000000009</v>
      </c>
      <c r="G191" s="7">
        <v>50</v>
      </c>
      <c r="H191" s="7">
        <v>50</v>
      </c>
      <c r="I191" s="6" t="s">
        <v>1152</v>
      </c>
      <c r="J191" s="2">
        <f t="shared" si="8"/>
        <v>3080.0000000000005</v>
      </c>
      <c r="K191" s="1">
        <f>_xlfn.XLOOKUP(A191,MEDIDAS!A:A,MEDIDAS!C:C,,0)*5</f>
        <v>5</v>
      </c>
      <c r="L191" s="1">
        <f>SUM(K191,_xlfn.XLOOKUP(A191,MEDIDAS!A:A,MEDIDAS!C:C,,0)*5)</f>
        <v>10</v>
      </c>
      <c r="M191" s="1" t="str">
        <f>IF(F191&gt;=SUM(L191,_xlfn.XLOOKUP(A191,'ESTOQUE SETEMBRO'!A:A,'ESTOQUE SETEMBRO'!F:F,,0))/2*1.2,"OVER",IF(F191&lt;=SUM(L191,_xlfn.XLOOKUP(A191,'ESTOQUE SETEMBRO'!A:A,'ESTOQUE SETEMBRO'!F:F,,0))/2*1.1,"IDEAL","OUT"))</f>
        <v>OVER</v>
      </c>
      <c r="N191" t="str">
        <f>IF('ESTOQUE OUTUBRO'!$D191&gt;=0,"outubro","setembro")</f>
        <v>outubro</v>
      </c>
      <c r="O191" s="15">
        <v>45566</v>
      </c>
    </row>
    <row r="192" spans="1:15">
      <c r="A192" s="5" t="s">
        <v>193</v>
      </c>
      <c r="B192" s="6" t="s">
        <v>1156</v>
      </c>
      <c r="C192" s="1">
        <f t="shared" si="9"/>
        <v>43.26</v>
      </c>
      <c r="D192" s="3">
        <f>_xlfn.XLOOKUP(Tabela3[[#This Row],[SKU]],'ESTOQUE SETEMBRO'!A:A,'ESTOQUE SETEMBRO'!F:F,,0)-_xlfn.XLOOKUP(Tabela3[[#This Row],[SKU]],'VENDA MES'!A:A,'VENDA MES'!B:B,0,0)</f>
        <v>184.80000000000004</v>
      </c>
      <c r="E192" s="3">
        <f>IF(D192&lt;=0,SUM(Tabela3[[#This Row],[PONTO_DE_REPOSICAO]]*2.5,Tabela3[[#This Row],[ESTOQUE_INICIAL]]),IF(AND(Tabela3[[#This Row],[ESTOQUE_INICIAL]]&lt;=Tabela3[[#This Row],[PONTO_DE_REPOSICAO]],Tabela3[[#This Row],[ESTOQUE_INICIAL]]&gt;0),L192*2.5,D192*0))</f>
        <v>0</v>
      </c>
      <c r="F192" s="3">
        <f t="shared" si="10"/>
        <v>184.80000000000004</v>
      </c>
      <c r="G192" s="7">
        <v>18</v>
      </c>
      <c r="H192" s="7">
        <v>18</v>
      </c>
      <c r="I192" s="6" t="s">
        <v>1140</v>
      </c>
      <c r="J192" s="2">
        <f t="shared" si="8"/>
        <v>3326.4000000000005</v>
      </c>
      <c r="K192" s="1">
        <f>_xlfn.XLOOKUP(A192,MEDIDAS!A:A,MEDIDAS!C:C,,0)*5</f>
        <v>6.083333333333333</v>
      </c>
      <c r="L192" s="1">
        <f>SUM(K192,_xlfn.XLOOKUP(A192,MEDIDAS!A:A,MEDIDAS!C:C,,0)*5)</f>
        <v>12.166666666666666</v>
      </c>
      <c r="M192" s="1" t="str">
        <f>IF(F192&gt;=SUM(L192,_xlfn.XLOOKUP(A192,'ESTOQUE SETEMBRO'!A:A,'ESTOQUE SETEMBRO'!F:F,,0))/2*1.2,"OVER",IF(F192&lt;=SUM(L192,_xlfn.XLOOKUP(A192,'ESTOQUE SETEMBRO'!A:A,'ESTOQUE SETEMBRO'!F:F,,0))/2*1.1,"IDEAL","OUT"))</f>
        <v>OVER</v>
      </c>
      <c r="N192" t="str">
        <f>IF('ESTOQUE OUTUBRO'!$D192&gt;=0,"outubro","setembro")</f>
        <v>outubro</v>
      </c>
      <c r="O192" s="15">
        <v>45566</v>
      </c>
    </row>
    <row r="193" spans="1:15">
      <c r="A193" s="5" t="s">
        <v>194</v>
      </c>
      <c r="B193" s="6" t="s">
        <v>1156</v>
      </c>
      <c r="C193" s="1">
        <f t="shared" si="9"/>
        <v>43.26</v>
      </c>
      <c r="D193" s="3">
        <f>_xlfn.XLOOKUP(Tabela3[[#This Row],[SKU]],'ESTOQUE SETEMBRO'!A:A,'ESTOQUE SETEMBRO'!F:F,,0)-_xlfn.XLOOKUP(Tabela3[[#This Row],[SKU]],'VENDA MES'!A:A,'VENDA MES'!B:B,0,0)</f>
        <v>151.19999999999999</v>
      </c>
      <c r="E193" s="3">
        <f>IF(D193&lt;=0,SUM(Tabela3[[#This Row],[PONTO_DE_REPOSICAO]]*2.5,Tabela3[[#This Row],[ESTOQUE_INICIAL]]),IF(AND(Tabela3[[#This Row],[ESTOQUE_INICIAL]]&lt;=Tabela3[[#This Row],[PONTO_DE_REPOSICAO]],Tabela3[[#This Row],[ESTOQUE_INICIAL]]&gt;0),L193*2.5,D193*0))</f>
        <v>0</v>
      </c>
      <c r="F193" s="3">
        <f t="shared" si="10"/>
        <v>151.19999999999999</v>
      </c>
      <c r="G193" s="7">
        <v>18</v>
      </c>
      <c r="H193" s="7">
        <v>18</v>
      </c>
      <c r="I193" s="6" t="s">
        <v>1140</v>
      </c>
      <c r="J193" s="2">
        <f t="shared" si="8"/>
        <v>2721.6</v>
      </c>
      <c r="K193" s="1">
        <f>_xlfn.XLOOKUP(A193,MEDIDAS!A:A,MEDIDAS!C:C,,0)*5</f>
        <v>8.8333333333333321</v>
      </c>
      <c r="L193" s="1">
        <f>SUM(K193,_xlfn.XLOOKUP(A193,MEDIDAS!A:A,MEDIDAS!C:C,,0)*5)</f>
        <v>17.666666666666664</v>
      </c>
      <c r="M193" s="1" t="str">
        <f>IF(F193&gt;=SUM(L193,_xlfn.XLOOKUP(A193,'ESTOQUE SETEMBRO'!A:A,'ESTOQUE SETEMBRO'!F:F,,0))/2*1.2,"OVER",IF(F193&lt;=SUM(L193,_xlfn.XLOOKUP(A193,'ESTOQUE SETEMBRO'!A:A,'ESTOQUE SETEMBRO'!F:F,,0))/2*1.1,"IDEAL","OUT"))</f>
        <v>OVER</v>
      </c>
      <c r="N193" t="str">
        <f>IF('ESTOQUE OUTUBRO'!$D193&gt;=0,"outubro","setembro")</f>
        <v>outubro</v>
      </c>
      <c r="O193" s="15">
        <v>45566</v>
      </c>
    </row>
    <row r="194" spans="1:15">
      <c r="A194" s="5" t="s">
        <v>195</v>
      </c>
      <c r="B194" s="6" t="s">
        <v>1156</v>
      </c>
      <c r="C194" s="1">
        <f t="shared" si="9"/>
        <v>43.26</v>
      </c>
      <c r="D194" s="3">
        <f>_xlfn.XLOOKUP(Tabela3[[#This Row],[SKU]],'ESTOQUE SETEMBRO'!A:A,'ESTOQUE SETEMBRO'!F:F,,0)-_xlfn.XLOOKUP(Tabela3[[#This Row],[SKU]],'VENDA MES'!A:A,'VENDA MES'!B:B,0,0)</f>
        <v>140.00000000000003</v>
      </c>
      <c r="E194" s="3">
        <f>IF(D194&lt;=0,SUM(Tabela3[[#This Row],[PONTO_DE_REPOSICAO]]*2.5,Tabela3[[#This Row],[ESTOQUE_INICIAL]]),IF(AND(Tabela3[[#This Row],[ESTOQUE_INICIAL]]&lt;=Tabela3[[#This Row],[PONTO_DE_REPOSICAO]],Tabela3[[#This Row],[ESTOQUE_INICIAL]]&gt;0),L194*2.5,D194*0))</f>
        <v>0</v>
      </c>
      <c r="F194" s="3">
        <f t="shared" si="10"/>
        <v>140.00000000000003</v>
      </c>
      <c r="G194" s="7">
        <v>18</v>
      </c>
      <c r="H194" s="7">
        <v>18</v>
      </c>
      <c r="I194" s="6" t="s">
        <v>1140</v>
      </c>
      <c r="J194" s="2">
        <f t="shared" ref="J194:J257" si="11">H194*D194</f>
        <v>2520.0000000000005</v>
      </c>
      <c r="K194" s="1">
        <f>_xlfn.XLOOKUP(A194,MEDIDAS!A:A,MEDIDAS!C:C,,0)*5</f>
        <v>7</v>
      </c>
      <c r="L194" s="1">
        <f>SUM(K194,_xlfn.XLOOKUP(A194,MEDIDAS!A:A,MEDIDAS!C:C,,0)*5)</f>
        <v>14</v>
      </c>
      <c r="M194" s="1" t="str">
        <f>IF(F194&gt;=SUM(L194,_xlfn.XLOOKUP(A194,'ESTOQUE SETEMBRO'!A:A,'ESTOQUE SETEMBRO'!F:F,,0))/2*1.2,"OVER",IF(F194&lt;=SUM(L194,_xlfn.XLOOKUP(A194,'ESTOQUE SETEMBRO'!A:A,'ESTOQUE SETEMBRO'!F:F,,0))/2*1.1,"IDEAL","OUT"))</f>
        <v>OVER</v>
      </c>
      <c r="N194" t="str">
        <f>IF('ESTOQUE OUTUBRO'!$D194&gt;=0,"outubro","setembro")</f>
        <v>outubro</v>
      </c>
      <c r="O194" s="15">
        <v>45566</v>
      </c>
    </row>
    <row r="195" spans="1:15">
      <c r="A195" s="5" t="s">
        <v>196</v>
      </c>
      <c r="B195" s="6" t="s">
        <v>1156</v>
      </c>
      <c r="C195" s="1">
        <f t="shared" ref="C195:C258" si="12">3.09*2*7</f>
        <v>43.26</v>
      </c>
      <c r="D195" s="3">
        <f>_xlfn.XLOOKUP(Tabela3[[#This Row],[SKU]],'ESTOQUE SETEMBRO'!A:A,'ESTOQUE SETEMBRO'!F:F,,0)-_xlfn.XLOOKUP(Tabela3[[#This Row],[SKU]],'VENDA MES'!A:A,'VENDA MES'!B:B,0,0)</f>
        <v>168</v>
      </c>
      <c r="E195" s="3">
        <f>IF(D195&lt;=0,SUM(Tabela3[[#This Row],[PONTO_DE_REPOSICAO]]*2.5,Tabela3[[#This Row],[ESTOQUE_INICIAL]]),IF(AND(Tabela3[[#This Row],[ESTOQUE_INICIAL]]&lt;=Tabela3[[#This Row],[PONTO_DE_REPOSICAO]],Tabela3[[#This Row],[ESTOQUE_INICIAL]]&gt;0),L195*2.5,D195*0))</f>
        <v>0</v>
      </c>
      <c r="F195" s="3">
        <f t="shared" si="10"/>
        <v>168</v>
      </c>
      <c r="G195" s="7">
        <v>18</v>
      </c>
      <c r="H195" s="7">
        <v>18</v>
      </c>
      <c r="I195" s="6" t="s">
        <v>1140</v>
      </c>
      <c r="J195" s="2">
        <f t="shared" si="11"/>
        <v>3024</v>
      </c>
      <c r="K195" s="1">
        <f>_xlfn.XLOOKUP(A195,MEDIDAS!A:A,MEDIDAS!C:C,,0)*5</f>
        <v>5.8333333333333339</v>
      </c>
      <c r="L195" s="1">
        <f>SUM(K195,_xlfn.XLOOKUP(A195,MEDIDAS!A:A,MEDIDAS!C:C,,0)*5)</f>
        <v>11.666666666666668</v>
      </c>
      <c r="M195" s="1" t="str">
        <f>IF(F195&gt;=SUM(L195,_xlfn.XLOOKUP(A195,'ESTOQUE SETEMBRO'!A:A,'ESTOQUE SETEMBRO'!F:F,,0))/2*1.2,"OVER",IF(F195&lt;=SUM(L195,_xlfn.XLOOKUP(A195,'ESTOQUE SETEMBRO'!A:A,'ESTOQUE SETEMBRO'!F:F,,0))/2*1.1,"IDEAL","OUT"))</f>
        <v>OVER</v>
      </c>
      <c r="N195" t="str">
        <f>IF('ESTOQUE OUTUBRO'!$D195&gt;=0,"outubro","setembro")</f>
        <v>outubro</v>
      </c>
      <c r="O195" s="15">
        <v>45566</v>
      </c>
    </row>
    <row r="196" spans="1:15">
      <c r="A196" s="5" t="s">
        <v>197</v>
      </c>
      <c r="B196" s="6" t="s">
        <v>1156</v>
      </c>
      <c r="C196" s="1">
        <f t="shared" si="12"/>
        <v>43.26</v>
      </c>
      <c r="D196" s="3">
        <f>_xlfn.XLOOKUP(Tabela3[[#This Row],[SKU]],'ESTOQUE SETEMBRO'!A:A,'ESTOQUE SETEMBRO'!F:F,,0)-_xlfn.XLOOKUP(Tabela3[[#This Row],[SKU]],'VENDA MES'!A:A,'VENDA MES'!B:B,0,0)</f>
        <v>168</v>
      </c>
      <c r="E196" s="3">
        <f>IF(D196&lt;=0,SUM(Tabela3[[#This Row],[PONTO_DE_REPOSICAO]]*2.5,Tabela3[[#This Row],[ESTOQUE_INICIAL]]),IF(AND(Tabela3[[#This Row],[ESTOQUE_INICIAL]]&lt;=Tabela3[[#This Row],[PONTO_DE_REPOSICAO]],Tabela3[[#This Row],[ESTOQUE_INICIAL]]&gt;0),L196*2.5,D196*0))</f>
        <v>0</v>
      </c>
      <c r="F196" s="3">
        <f t="shared" si="10"/>
        <v>168</v>
      </c>
      <c r="G196" s="7">
        <v>18</v>
      </c>
      <c r="H196" s="7">
        <v>18</v>
      </c>
      <c r="I196" s="6" t="s">
        <v>1140</v>
      </c>
      <c r="J196" s="2">
        <f t="shared" si="11"/>
        <v>3024</v>
      </c>
      <c r="K196" s="1">
        <f>_xlfn.XLOOKUP(A196,MEDIDAS!A:A,MEDIDAS!C:C,,0)*5</f>
        <v>5.75</v>
      </c>
      <c r="L196" s="1">
        <f>SUM(K196,_xlfn.XLOOKUP(A196,MEDIDAS!A:A,MEDIDAS!C:C,,0)*5)</f>
        <v>11.5</v>
      </c>
      <c r="M196" s="1" t="str">
        <f>IF(F196&gt;=SUM(L196,_xlfn.XLOOKUP(A196,'ESTOQUE SETEMBRO'!A:A,'ESTOQUE SETEMBRO'!F:F,,0))/2*1.2,"OVER",IF(F196&lt;=SUM(L196,_xlfn.XLOOKUP(A196,'ESTOQUE SETEMBRO'!A:A,'ESTOQUE SETEMBRO'!F:F,,0))/2*1.1,"IDEAL","OUT"))</f>
        <v>OVER</v>
      </c>
      <c r="N196" t="str">
        <f>IF('ESTOQUE OUTUBRO'!$D196&gt;=0,"outubro","setembro")</f>
        <v>outubro</v>
      </c>
      <c r="O196" s="15">
        <v>45566</v>
      </c>
    </row>
    <row r="197" spans="1:15">
      <c r="A197" s="5" t="s">
        <v>220</v>
      </c>
      <c r="B197" s="6" t="s">
        <v>1156</v>
      </c>
      <c r="C197" s="1">
        <f t="shared" si="12"/>
        <v>43.26</v>
      </c>
      <c r="D197" s="3">
        <f>_xlfn.XLOOKUP(Tabela3[[#This Row],[SKU]],'ESTOQUE SETEMBRO'!A:A,'ESTOQUE SETEMBRO'!F:F,,0)-_xlfn.XLOOKUP(Tabela3[[#This Row],[SKU]],'VENDA MES'!A:A,'VENDA MES'!B:B,0,0)</f>
        <v>150</v>
      </c>
      <c r="E197" s="3">
        <f>IF(D197&lt;=0,SUM(Tabela3[[#This Row],[PONTO_DE_REPOSICAO]]*2.5,Tabela3[[#This Row],[ESTOQUE_INICIAL]]),IF(AND(Tabela3[[#This Row],[ESTOQUE_INICIAL]]&lt;=Tabela3[[#This Row],[PONTO_DE_REPOSICAO]],Tabela3[[#This Row],[ESTOQUE_INICIAL]]&gt;0),L197*2.5,D197*0))</f>
        <v>0</v>
      </c>
      <c r="F197" s="3">
        <f t="shared" si="10"/>
        <v>150</v>
      </c>
      <c r="G197" s="7">
        <v>18</v>
      </c>
      <c r="H197" s="7">
        <v>18</v>
      </c>
      <c r="I197" s="6" t="s">
        <v>1140</v>
      </c>
      <c r="J197" s="2">
        <f t="shared" si="11"/>
        <v>2700</v>
      </c>
      <c r="K197" s="1">
        <f>_xlfn.XLOOKUP(A197,MEDIDAS!A:A,MEDIDAS!C:C,,0)*5</f>
        <v>5.916666666666667</v>
      </c>
      <c r="L197" s="1">
        <f>SUM(K197,_xlfn.XLOOKUP(A197,MEDIDAS!A:A,MEDIDAS!C:C,,0)*5)</f>
        <v>11.833333333333334</v>
      </c>
      <c r="M197" s="1" t="str">
        <f>IF(F197&gt;=SUM(L197,_xlfn.XLOOKUP(A197,'ESTOQUE SETEMBRO'!A:A,'ESTOQUE SETEMBRO'!F:F,,0))/2*1.2,"OVER",IF(F197&lt;=SUM(L197,_xlfn.XLOOKUP(A197,'ESTOQUE SETEMBRO'!A:A,'ESTOQUE SETEMBRO'!F:F,,0))/2*1.1,"IDEAL","OUT"))</f>
        <v>OVER</v>
      </c>
      <c r="N197" t="str">
        <f>IF('ESTOQUE OUTUBRO'!$D197&gt;=0,"outubro","setembro")</f>
        <v>outubro</v>
      </c>
      <c r="O197" s="15">
        <v>45566</v>
      </c>
    </row>
    <row r="198" spans="1:15">
      <c r="A198" s="5" t="s">
        <v>199</v>
      </c>
      <c r="B198" s="6" t="s">
        <v>1156</v>
      </c>
      <c r="C198" s="1">
        <f t="shared" si="12"/>
        <v>43.26</v>
      </c>
      <c r="D198" s="3">
        <f>_xlfn.XLOOKUP(Tabela3[[#This Row],[SKU]],'ESTOQUE SETEMBRO'!A:A,'ESTOQUE SETEMBRO'!F:F,,0)-_xlfn.XLOOKUP(Tabela3[[#This Row],[SKU]],'VENDA MES'!A:A,'VENDA MES'!B:B,0,0)</f>
        <v>168</v>
      </c>
      <c r="E198" s="3">
        <f>IF(D198&lt;=0,SUM(Tabela3[[#This Row],[PONTO_DE_REPOSICAO]]*2.5,Tabela3[[#This Row],[ESTOQUE_INICIAL]]),IF(AND(Tabela3[[#This Row],[ESTOQUE_INICIAL]]&lt;=Tabela3[[#This Row],[PONTO_DE_REPOSICAO]],Tabela3[[#This Row],[ESTOQUE_INICIAL]]&gt;0),L198*2.5,D198*0))</f>
        <v>0</v>
      </c>
      <c r="F198" s="3">
        <f t="shared" si="10"/>
        <v>168</v>
      </c>
      <c r="G198" s="7">
        <v>18</v>
      </c>
      <c r="H198" s="7">
        <v>18</v>
      </c>
      <c r="I198" s="6" t="s">
        <v>1140</v>
      </c>
      <c r="J198" s="2">
        <f t="shared" si="11"/>
        <v>3024</v>
      </c>
      <c r="K198" s="1">
        <f>_xlfn.XLOOKUP(A198,MEDIDAS!A:A,MEDIDAS!C:C,,0)*5</f>
        <v>6.166666666666667</v>
      </c>
      <c r="L198" s="1">
        <f>SUM(K198,_xlfn.XLOOKUP(A198,MEDIDAS!A:A,MEDIDAS!C:C,,0)*5)</f>
        <v>12.333333333333334</v>
      </c>
      <c r="M198" s="1" t="str">
        <f>IF(F198&gt;=SUM(L198,_xlfn.XLOOKUP(A198,'ESTOQUE SETEMBRO'!A:A,'ESTOQUE SETEMBRO'!F:F,,0))/2*1.2,"OVER",IF(F198&lt;=SUM(L198,_xlfn.XLOOKUP(A198,'ESTOQUE SETEMBRO'!A:A,'ESTOQUE SETEMBRO'!F:F,,0))/2*1.1,"IDEAL","OUT"))</f>
        <v>OVER</v>
      </c>
      <c r="N198" t="str">
        <f>IF('ESTOQUE OUTUBRO'!$D198&gt;=0,"outubro","setembro")</f>
        <v>outubro</v>
      </c>
      <c r="O198" s="15">
        <v>45566</v>
      </c>
    </row>
    <row r="199" spans="1:15">
      <c r="A199" s="5" t="s">
        <v>200</v>
      </c>
      <c r="B199" s="6" t="s">
        <v>1156</v>
      </c>
      <c r="C199" s="1">
        <f t="shared" si="12"/>
        <v>43.26</v>
      </c>
      <c r="D199" s="3">
        <f>_xlfn.XLOOKUP(Tabela3[[#This Row],[SKU]],'ESTOQUE SETEMBRO'!A:A,'ESTOQUE SETEMBRO'!F:F,,0)-_xlfn.XLOOKUP(Tabela3[[#This Row],[SKU]],'VENDA MES'!A:A,'VENDA MES'!B:B,0,0)</f>
        <v>184.80000000000004</v>
      </c>
      <c r="E199" s="3">
        <f>IF(D199&lt;=0,SUM(Tabela3[[#This Row],[PONTO_DE_REPOSICAO]]*2.5,Tabela3[[#This Row],[ESTOQUE_INICIAL]]),IF(AND(Tabela3[[#This Row],[ESTOQUE_INICIAL]]&lt;=Tabela3[[#This Row],[PONTO_DE_REPOSICAO]],Tabela3[[#This Row],[ESTOQUE_INICIAL]]&gt;0),L199*2.5,D199*0))</f>
        <v>0</v>
      </c>
      <c r="F199" s="3">
        <f t="shared" si="10"/>
        <v>184.80000000000004</v>
      </c>
      <c r="G199" s="7">
        <v>18</v>
      </c>
      <c r="H199" s="7">
        <v>18</v>
      </c>
      <c r="I199" s="6" t="s">
        <v>1140</v>
      </c>
      <c r="J199" s="2">
        <f t="shared" si="11"/>
        <v>3326.4000000000005</v>
      </c>
      <c r="K199" s="1">
        <f>_xlfn.XLOOKUP(A199,MEDIDAS!A:A,MEDIDAS!C:C,,0)*5</f>
        <v>8.3333333333333339</v>
      </c>
      <c r="L199" s="1">
        <f>SUM(K199,_xlfn.XLOOKUP(A199,MEDIDAS!A:A,MEDIDAS!C:C,,0)*5)</f>
        <v>16.666666666666668</v>
      </c>
      <c r="M199" s="1" t="str">
        <f>IF(F199&gt;=SUM(L199,_xlfn.XLOOKUP(A199,'ESTOQUE SETEMBRO'!A:A,'ESTOQUE SETEMBRO'!F:F,,0))/2*1.2,"OVER",IF(F199&lt;=SUM(L199,_xlfn.XLOOKUP(A199,'ESTOQUE SETEMBRO'!A:A,'ESTOQUE SETEMBRO'!F:F,,0))/2*1.1,"IDEAL","OUT"))</f>
        <v>OVER</v>
      </c>
      <c r="N199" t="str">
        <f>IF('ESTOQUE OUTUBRO'!$D199&gt;=0,"outubro","setembro")</f>
        <v>outubro</v>
      </c>
      <c r="O199" s="15">
        <v>45566</v>
      </c>
    </row>
    <row r="200" spans="1:15">
      <c r="A200" s="5" t="s">
        <v>201</v>
      </c>
      <c r="B200" s="6" t="s">
        <v>1156</v>
      </c>
      <c r="C200" s="1">
        <f t="shared" si="12"/>
        <v>43.26</v>
      </c>
      <c r="D200" s="3">
        <f>_xlfn.XLOOKUP(Tabela3[[#This Row],[SKU]],'ESTOQUE SETEMBRO'!A:A,'ESTOQUE SETEMBRO'!F:F,,0)-_xlfn.XLOOKUP(Tabela3[[#This Row],[SKU]],'VENDA MES'!A:A,'VENDA MES'!B:B,0,0)</f>
        <v>95.200000000000017</v>
      </c>
      <c r="E200" s="3">
        <f>IF(D200&lt;=0,SUM(Tabela3[[#This Row],[PONTO_DE_REPOSICAO]]*2.5,Tabela3[[#This Row],[ESTOQUE_INICIAL]]),IF(AND(Tabela3[[#This Row],[ESTOQUE_INICIAL]]&lt;=Tabela3[[#This Row],[PONTO_DE_REPOSICAO]],Tabela3[[#This Row],[ESTOQUE_INICIAL]]&gt;0),L200*2.5,D200*0))</f>
        <v>0</v>
      </c>
      <c r="F200" s="3">
        <f t="shared" si="10"/>
        <v>95.200000000000017</v>
      </c>
      <c r="G200" s="7">
        <v>18</v>
      </c>
      <c r="H200" s="7">
        <v>18</v>
      </c>
      <c r="I200" s="6" t="s">
        <v>1140</v>
      </c>
      <c r="J200" s="2">
        <f t="shared" si="11"/>
        <v>1713.6000000000004</v>
      </c>
      <c r="K200" s="1">
        <f>_xlfn.XLOOKUP(A200,MEDIDAS!A:A,MEDIDAS!C:C,,0)*5</f>
        <v>4.75</v>
      </c>
      <c r="L200" s="1">
        <f>SUM(K200,_xlfn.XLOOKUP(A200,MEDIDAS!A:A,MEDIDAS!C:C,,0)*5)</f>
        <v>9.5</v>
      </c>
      <c r="M200" s="1" t="str">
        <f>IF(F200&gt;=SUM(L200,_xlfn.XLOOKUP(A200,'ESTOQUE SETEMBRO'!A:A,'ESTOQUE SETEMBRO'!F:F,,0))/2*1.2,"OVER",IF(F200&lt;=SUM(L200,_xlfn.XLOOKUP(A200,'ESTOQUE SETEMBRO'!A:A,'ESTOQUE SETEMBRO'!F:F,,0))/2*1.1,"IDEAL","OUT"))</f>
        <v>OVER</v>
      </c>
      <c r="N200" t="str">
        <f>IF('ESTOQUE OUTUBRO'!$D200&gt;=0,"outubro","setembro")</f>
        <v>outubro</v>
      </c>
      <c r="O200" s="15">
        <v>45566</v>
      </c>
    </row>
    <row r="201" spans="1:15">
      <c r="A201" s="5" t="s">
        <v>202</v>
      </c>
      <c r="B201" s="6" t="s">
        <v>1156</v>
      </c>
      <c r="C201" s="1">
        <f t="shared" si="12"/>
        <v>43.26</v>
      </c>
      <c r="D201" s="3">
        <f>_xlfn.XLOOKUP(Tabela3[[#This Row],[SKU]],'ESTOQUE SETEMBRO'!A:A,'ESTOQUE SETEMBRO'!F:F,,0)-_xlfn.XLOOKUP(Tabela3[[#This Row],[SKU]],'VENDA MES'!A:A,'VENDA MES'!B:B,0,0)</f>
        <v>140.00000000000003</v>
      </c>
      <c r="E201" s="3">
        <f>IF(D201&lt;=0,SUM(Tabela3[[#This Row],[PONTO_DE_REPOSICAO]]*2.5,Tabela3[[#This Row],[ESTOQUE_INICIAL]]),IF(AND(Tabela3[[#This Row],[ESTOQUE_INICIAL]]&lt;=Tabela3[[#This Row],[PONTO_DE_REPOSICAO]],Tabela3[[#This Row],[ESTOQUE_INICIAL]]&gt;0),L201*2.5,D201*0))</f>
        <v>0</v>
      </c>
      <c r="F201" s="3">
        <f t="shared" si="10"/>
        <v>140.00000000000003</v>
      </c>
      <c r="G201" s="7">
        <v>18</v>
      </c>
      <c r="H201" s="7">
        <v>18</v>
      </c>
      <c r="I201" s="6" t="s">
        <v>1140</v>
      </c>
      <c r="J201" s="2">
        <f t="shared" si="11"/>
        <v>2520.0000000000005</v>
      </c>
      <c r="K201" s="1">
        <f>_xlfn.XLOOKUP(A201,MEDIDAS!A:A,MEDIDAS!C:C,,0)*5</f>
        <v>7.5</v>
      </c>
      <c r="L201" s="1">
        <f>SUM(K201,_xlfn.XLOOKUP(A201,MEDIDAS!A:A,MEDIDAS!C:C,,0)*5)</f>
        <v>15</v>
      </c>
      <c r="M201" s="1" t="str">
        <f>IF(F201&gt;=SUM(L201,_xlfn.XLOOKUP(A201,'ESTOQUE SETEMBRO'!A:A,'ESTOQUE SETEMBRO'!F:F,,0))/2*1.2,"OVER",IF(F201&lt;=SUM(L201,_xlfn.XLOOKUP(A201,'ESTOQUE SETEMBRO'!A:A,'ESTOQUE SETEMBRO'!F:F,,0))/2*1.1,"IDEAL","OUT"))</f>
        <v>OVER</v>
      </c>
      <c r="N201" t="str">
        <f>IF('ESTOQUE OUTUBRO'!$D201&gt;=0,"outubro","setembro")</f>
        <v>outubro</v>
      </c>
      <c r="O201" s="15">
        <v>45566</v>
      </c>
    </row>
    <row r="202" spans="1:15">
      <c r="A202" s="5" t="s">
        <v>203</v>
      </c>
      <c r="B202" s="6" t="s">
        <v>1157</v>
      </c>
      <c r="C202" s="1">
        <f t="shared" si="12"/>
        <v>43.26</v>
      </c>
      <c r="D202" s="3">
        <f>_xlfn.XLOOKUP(Tabela3[[#This Row],[SKU]],'ESTOQUE SETEMBRO'!A:A,'ESTOQUE SETEMBRO'!F:F,,0)-_xlfn.XLOOKUP(Tabela3[[#This Row],[SKU]],'VENDA MES'!A:A,'VENDA MES'!B:B,0,0)</f>
        <v>5.6</v>
      </c>
      <c r="E202" s="3">
        <f>IF(D202&lt;=0,SUM(Tabela3[[#This Row],[PONTO_DE_REPOSICAO]]*2.5,Tabela3[[#This Row],[ESTOQUE_INICIAL]]),IF(AND(Tabela3[[#This Row],[ESTOQUE_INICIAL]]&lt;=Tabela3[[#This Row],[PONTO_DE_REPOSICAO]],Tabela3[[#This Row],[ESTOQUE_INICIAL]]&gt;0),L202*2.5,D202*0))</f>
        <v>0</v>
      </c>
      <c r="F202" s="3">
        <f t="shared" si="10"/>
        <v>5.6</v>
      </c>
      <c r="G202" s="7">
        <v>24</v>
      </c>
      <c r="H202" s="7">
        <v>24</v>
      </c>
      <c r="I202" s="6" t="s">
        <v>1128</v>
      </c>
      <c r="J202" s="2">
        <f t="shared" si="11"/>
        <v>134.39999999999998</v>
      </c>
      <c r="K202" s="1">
        <f>_xlfn.XLOOKUP(A202,MEDIDAS!A:A,MEDIDAS!C:C,,0)*5</f>
        <v>1.9166666666666667</v>
      </c>
      <c r="L202" s="1">
        <f>SUM(K202,_xlfn.XLOOKUP(A202,MEDIDAS!A:A,MEDIDAS!C:C,,0)*5)</f>
        <v>3.8333333333333335</v>
      </c>
      <c r="M202" s="1" t="str">
        <f>IF(F202&gt;=SUM(L202,_xlfn.XLOOKUP(A202,'ESTOQUE SETEMBRO'!A:A,'ESTOQUE SETEMBRO'!F:F,,0))/2*1.2,"OVER",IF(F202&lt;=SUM(L202,_xlfn.XLOOKUP(A202,'ESTOQUE SETEMBRO'!A:A,'ESTOQUE SETEMBRO'!F:F,,0))/2*1.1,"IDEAL","OUT"))</f>
        <v>IDEAL</v>
      </c>
      <c r="N202" t="str">
        <f>IF('ESTOQUE OUTUBRO'!$D202&gt;=0,"outubro","setembro")</f>
        <v>outubro</v>
      </c>
      <c r="O202" s="15">
        <v>45566</v>
      </c>
    </row>
    <row r="203" spans="1:15">
      <c r="A203" s="5" t="s">
        <v>204</v>
      </c>
      <c r="B203" s="6" t="s">
        <v>1157</v>
      </c>
      <c r="C203" s="1">
        <f t="shared" si="12"/>
        <v>43.26</v>
      </c>
      <c r="D203" s="3">
        <f>_xlfn.XLOOKUP(Tabela3[[#This Row],[SKU]],'ESTOQUE SETEMBRO'!A:A,'ESTOQUE SETEMBRO'!F:F,,0)-_xlfn.XLOOKUP(Tabela3[[#This Row],[SKU]],'VENDA MES'!A:A,'VENDA MES'!B:B,0,0)</f>
        <v>106.40000000000002</v>
      </c>
      <c r="E203" s="3">
        <f>IF(D203&lt;=0,SUM(Tabela3[[#This Row],[PONTO_DE_REPOSICAO]]*2.5,Tabela3[[#This Row],[ESTOQUE_INICIAL]]),IF(AND(Tabela3[[#This Row],[ESTOQUE_INICIAL]]&lt;=Tabela3[[#This Row],[PONTO_DE_REPOSICAO]],Tabela3[[#This Row],[ESTOQUE_INICIAL]]&gt;0),L203*2.5,D203*0))</f>
        <v>0</v>
      </c>
      <c r="F203" s="3">
        <f t="shared" si="10"/>
        <v>106.40000000000002</v>
      </c>
      <c r="G203" s="7">
        <v>24</v>
      </c>
      <c r="H203" s="7">
        <v>24</v>
      </c>
      <c r="I203" s="6" t="s">
        <v>1128</v>
      </c>
      <c r="J203" s="2">
        <f t="shared" si="11"/>
        <v>2553.6000000000004</v>
      </c>
      <c r="K203" s="1">
        <f>_xlfn.XLOOKUP(A203,MEDIDAS!A:A,MEDIDAS!C:C,,0)*5</f>
        <v>3.5</v>
      </c>
      <c r="L203" s="1">
        <f>SUM(K203,_xlfn.XLOOKUP(A203,MEDIDAS!A:A,MEDIDAS!C:C,,0)*5)</f>
        <v>7</v>
      </c>
      <c r="M203" s="1" t="str">
        <f>IF(F203&gt;=SUM(L203,_xlfn.XLOOKUP(A203,'ESTOQUE SETEMBRO'!A:A,'ESTOQUE SETEMBRO'!F:F,,0))/2*1.2,"OVER",IF(F203&lt;=SUM(L203,_xlfn.XLOOKUP(A203,'ESTOQUE SETEMBRO'!A:A,'ESTOQUE SETEMBRO'!F:F,,0))/2*1.1,"IDEAL","OUT"))</f>
        <v>OVER</v>
      </c>
      <c r="N203" t="str">
        <f>IF('ESTOQUE OUTUBRO'!$D203&gt;=0,"outubro","setembro")</f>
        <v>outubro</v>
      </c>
      <c r="O203" s="15">
        <v>45566</v>
      </c>
    </row>
    <row r="204" spans="1:15">
      <c r="A204" s="5" t="s">
        <v>205</v>
      </c>
      <c r="B204" s="6" t="s">
        <v>1157</v>
      </c>
      <c r="C204" s="1">
        <f t="shared" si="12"/>
        <v>43.26</v>
      </c>
      <c r="D204" s="3">
        <f>_xlfn.XLOOKUP(Tabela3[[#This Row],[SKU]],'ESTOQUE SETEMBRO'!A:A,'ESTOQUE SETEMBRO'!F:F,,0)-_xlfn.XLOOKUP(Tabela3[[#This Row],[SKU]],'VENDA MES'!A:A,'VENDA MES'!B:B,0,0)</f>
        <v>173.6</v>
      </c>
      <c r="E204" s="3">
        <f>IF(D204&lt;=0,SUM(Tabela3[[#This Row],[PONTO_DE_REPOSICAO]]*2.5,Tabela3[[#This Row],[ESTOQUE_INICIAL]]),IF(AND(Tabela3[[#This Row],[ESTOQUE_INICIAL]]&lt;=Tabela3[[#This Row],[PONTO_DE_REPOSICAO]],Tabela3[[#This Row],[ESTOQUE_INICIAL]]&gt;0),L204*2.5,D204*0))</f>
        <v>0</v>
      </c>
      <c r="F204" s="3">
        <f t="shared" si="10"/>
        <v>173.6</v>
      </c>
      <c r="G204" s="7">
        <v>24</v>
      </c>
      <c r="H204" s="7">
        <v>24</v>
      </c>
      <c r="I204" s="6" t="s">
        <v>1128</v>
      </c>
      <c r="J204" s="2">
        <f t="shared" si="11"/>
        <v>4166.3999999999996</v>
      </c>
      <c r="K204" s="1">
        <f>_xlfn.XLOOKUP(A204,MEDIDAS!A:A,MEDIDAS!C:C,,0)*5</f>
        <v>9.9166666666666679</v>
      </c>
      <c r="L204" s="1">
        <f>SUM(K204,_xlfn.XLOOKUP(A204,MEDIDAS!A:A,MEDIDAS!C:C,,0)*5)</f>
        <v>19.833333333333336</v>
      </c>
      <c r="M204" s="1" t="str">
        <f>IF(F204&gt;=SUM(L204,_xlfn.XLOOKUP(A204,'ESTOQUE SETEMBRO'!A:A,'ESTOQUE SETEMBRO'!F:F,,0))/2*1.2,"OVER",IF(F204&lt;=SUM(L204,_xlfn.XLOOKUP(A204,'ESTOQUE SETEMBRO'!A:A,'ESTOQUE SETEMBRO'!F:F,,0))/2*1.1,"IDEAL","OUT"))</f>
        <v>OVER</v>
      </c>
      <c r="N204" t="str">
        <f>IF('ESTOQUE OUTUBRO'!$D204&gt;=0,"outubro","setembro")</f>
        <v>outubro</v>
      </c>
      <c r="O204" s="15">
        <v>45566</v>
      </c>
    </row>
    <row r="205" spans="1:15">
      <c r="A205" s="5" t="s">
        <v>206</v>
      </c>
      <c r="B205" s="6" t="s">
        <v>1157</v>
      </c>
      <c r="C205" s="1">
        <f t="shared" si="12"/>
        <v>43.26</v>
      </c>
      <c r="D205" s="3">
        <f>_xlfn.XLOOKUP(Tabela3[[#This Row],[SKU]],'ESTOQUE SETEMBRO'!A:A,'ESTOQUE SETEMBRO'!F:F,,0)-_xlfn.XLOOKUP(Tabela3[[#This Row],[SKU]],'VENDA MES'!A:A,'VENDA MES'!B:B,0,0)</f>
        <v>84</v>
      </c>
      <c r="E205" s="3">
        <f>IF(D205&lt;=0,SUM(Tabela3[[#This Row],[PONTO_DE_REPOSICAO]]*2.5,Tabela3[[#This Row],[ESTOQUE_INICIAL]]),IF(AND(Tabela3[[#This Row],[ESTOQUE_INICIAL]]&lt;=Tabela3[[#This Row],[PONTO_DE_REPOSICAO]],Tabela3[[#This Row],[ESTOQUE_INICIAL]]&gt;0),L205*2.5,D205*0))</f>
        <v>0</v>
      </c>
      <c r="F205" s="3">
        <f t="shared" si="10"/>
        <v>84</v>
      </c>
      <c r="G205" s="7">
        <v>24</v>
      </c>
      <c r="H205" s="7">
        <v>24</v>
      </c>
      <c r="I205" s="6" t="s">
        <v>1128</v>
      </c>
      <c r="J205" s="2">
        <f t="shared" si="11"/>
        <v>2016</v>
      </c>
      <c r="K205" s="1">
        <f>_xlfn.XLOOKUP(A205,MEDIDAS!A:A,MEDIDAS!C:C,,0)*5</f>
        <v>5.083333333333333</v>
      </c>
      <c r="L205" s="1">
        <f>SUM(K205,_xlfn.XLOOKUP(A205,MEDIDAS!A:A,MEDIDAS!C:C,,0)*5)</f>
        <v>10.166666666666666</v>
      </c>
      <c r="M205" s="1" t="str">
        <f>IF(F205&gt;=SUM(L205,_xlfn.XLOOKUP(A205,'ESTOQUE SETEMBRO'!A:A,'ESTOQUE SETEMBRO'!F:F,,0))/2*1.2,"OVER",IF(F205&lt;=SUM(L205,_xlfn.XLOOKUP(A205,'ESTOQUE SETEMBRO'!A:A,'ESTOQUE SETEMBRO'!F:F,,0))/2*1.1,"IDEAL","OUT"))</f>
        <v>OVER</v>
      </c>
      <c r="N205" t="str">
        <f>IF('ESTOQUE OUTUBRO'!$D205&gt;=0,"outubro","setembro")</f>
        <v>outubro</v>
      </c>
      <c r="O205" s="15">
        <v>45566</v>
      </c>
    </row>
    <row r="206" spans="1:15">
      <c r="A206" s="5" t="s">
        <v>207</v>
      </c>
      <c r="B206" s="6" t="s">
        <v>1157</v>
      </c>
      <c r="C206" s="1">
        <f t="shared" si="12"/>
        <v>43.26</v>
      </c>
      <c r="D206" s="3">
        <f>_xlfn.XLOOKUP(Tabela3[[#This Row],[SKU]],'ESTOQUE SETEMBRO'!A:A,'ESTOQUE SETEMBRO'!F:F,,0)-_xlfn.XLOOKUP(Tabela3[[#This Row],[SKU]],'VENDA MES'!A:A,'VENDA MES'!B:B,0,0)</f>
        <v>72.8</v>
      </c>
      <c r="E206" s="3">
        <f>IF(D206&lt;=0,SUM(Tabela3[[#This Row],[PONTO_DE_REPOSICAO]]*2.5,Tabela3[[#This Row],[ESTOQUE_INICIAL]]),IF(AND(Tabela3[[#This Row],[ESTOQUE_INICIAL]]&lt;=Tabela3[[#This Row],[PONTO_DE_REPOSICAO]],Tabela3[[#This Row],[ESTOQUE_INICIAL]]&gt;0),L206*2.5,D206*0))</f>
        <v>0</v>
      </c>
      <c r="F206" s="3">
        <f t="shared" si="10"/>
        <v>72.8</v>
      </c>
      <c r="G206" s="7">
        <v>24</v>
      </c>
      <c r="H206" s="7">
        <v>24</v>
      </c>
      <c r="I206" s="6" t="s">
        <v>1128</v>
      </c>
      <c r="J206" s="2">
        <f t="shared" si="11"/>
        <v>1747.1999999999998</v>
      </c>
      <c r="K206" s="1">
        <f>_xlfn.XLOOKUP(A206,MEDIDAS!A:A,MEDIDAS!C:C,,0)*5</f>
        <v>3.6666666666666665</v>
      </c>
      <c r="L206" s="1">
        <f>SUM(K206,_xlfn.XLOOKUP(A206,MEDIDAS!A:A,MEDIDAS!C:C,,0)*5)</f>
        <v>7.333333333333333</v>
      </c>
      <c r="M206" s="1" t="str">
        <f>IF(F206&gt;=SUM(L206,_xlfn.XLOOKUP(A206,'ESTOQUE SETEMBRO'!A:A,'ESTOQUE SETEMBRO'!F:F,,0))/2*1.2,"OVER",IF(F206&lt;=SUM(L206,_xlfn.XLOOKUP(A206,'ESTOQUE SETEMBRO'!A:A,'ESTOQUE SETEMBRO'!F:F,,0))/2*1.1,"IDEAL","OUT"))</f>
        <v>OVER</v>
      </c>
      <c r="N206" t="str">
        <f>IF('ESTOQUE OUTUBRO'!$D206&gt;=0,"outubro","setembro")</f>
        <v>outubro</v>
      </c>
      <c r="O206" s="15">
        <v>45566</v>
      </c>
    </row>
    <row r="207" spans="1:15">
      <c r="A207" s="5" t="s">
        <v>231</v>
      </c>
      <c r="B207" s="6" t="s">
        <v>1157</v>
      </c>
      <c r="C207" s="1">
        <f t="shared" si="12"/>
        <v>43.26</v>
      </c>
      <c r="D207" s="3">
        <f>_xlfn.XLOOKUP(Tabela3[[#This Row],[SKU]],'ESTOQUE SETEMBRO'!A:A,'ESTOQUE SETEMBRO'!F:F,,0)-_xlfn.XLOOKUP(Tabela3[[#This Row],[SKU]],'VENDA MES'!A:A,'VENDA MES'!B:B,0,0)</f>
        <v>150</v>
      </c>
      <c r="E207" s="3">
        <f>IF(D207&lt;=0,SUM(Tabela3[[#This Row],[PONTO_DE_REPOSICAO]]*2.5,Tabela3[[#This Row],[ESTOQUE_INICIAL]]),IF(AND(Tabela3[[#This Row],[ESTOQUE_INICIAL]]&lt;=Tabela3[[#This Row],[PONTO_DE_REPOSICAO]],Tabela3[[#This Row],[ESTOQUE_INICIAL]]&gt;0),L207*2.5,D207*0))</f>
        <v>0</v>
      </c>
      <c r="F207" s="3">
        <f t="shared" si="10"/>
        <v>150</v>
      </c>
      <c r="G207" s="7">
        <v>24</v>
      </c>
      <c r="H207" s="7">
        <v>24</v>
      </c>
      <c r="I207" s="6" t="s">
        <v>1128</v>
      </c>
      <c r="J207" s="2">
        <f t="shared" si="11"/>
        <v>3600</v>
      </c>
      <c r="K207" s="1">
        <f>_xlfn.XLOOKUP(A207,MEDIDAS!A:A,MEDIDAS!C:C,,0)*5</f>
        <v>2.0833333333333335</v>
      </c>
      <c r="L207" s="1">
        <f>SUM(K207,_xlfn.XLOOKUP(A207,MEDIDAS!A:A,MEDIDAS!C:C,,0)*5)</f>
        <v>4.166666666666667</v>
      </c>
      <c r="M207" s="1" t="str">
        <f>IF(F207&gt;=SUM(L207,_xlfn.XLOOKUP(A207,'ESTOQUE SETEMBRO'!A:A,'ESTOQUE SETEMBRO'!F:F,,0))/2*1.2,"OVER",IF(F207&lt;=SUM(L207,_xlfn.XLOOKUP(A207,'ESTOQUE SETEMBRO'!A:A,'ESTOQUE SETEMBRO'!F:F,,0))/2*1.1,"IDEAL","OUT"))</f>
        <v>OVER</v>
      </c>
      <c r="N207" t="str">
        <f>IF('ESTOQUE OUTUBRO'!$D207&gt;=0,"outubro","setembro")</f>
        <v>outubro</v>
      </c>
      <c r="O207" s="15">
        <v>45566</v>
      </c>
    </row>
    <row r="208" spans="1:15">
      <c r="A208" s="5" t="s">
        <v>208</v>
      </c>
      <c r="B208" s="6" t="s">
        <v>1157</v>
      </c>
      <c r="C208" s="1">
        <f t="shared" si="12"/>
        <v>43.26</v>
      </c>
      <c r="D208" s="3">
        <f>_xlfn.XLOOKUP(Tabela3[[#This Row],[SKU]],'ESTOQUE SETEMBRO'!A:A,'ESTOQUE SETEMBRO'!F:F,,0)-_xlfn.XLOOKUP(Tabela3[[#This Row],[SKU]],'VENDA MES'!A:A,'VENDA MES'!B:B,0,0)</f>
        <v>56</v>
      </c>
      <c r="E208" s="3">
        <f>IF(D208&lt;=0,SUM(Tabela3[[#This Row],[PONTO_DE_REPOSICAO]]*2.5,Tabela3[[#This Row],[ESTOQUE_INICIAL]]),IF(AND(Tabela3[[#This Row],[ESTOQUE_INICIAL]]&lt;=Tabela3[[#This Row],[PONTO_DE_REPOSICAO]],Tabela3[[#This Row],[ESTOQUE_INICIAL]]&gt;0),L208*2.5,D208*0))</f>
        <v>0</v>
      </c>
      <c r="F208" s="3">
        <f t="shared" si="10"/>
        <v>56</v>
      </c>
      <c r="G208" s="7">
        <v>24</v>
      </c>
      <c r="H208" s="7">
        <v>24</v>
      </c>
      <c r="I208" s="6" t="s">
        <v>1128</v>
      </c>
      <c r="J208" s="2">
        <f t="shared" si="11"/>
        <v>1344</v>
      </c>
      <c r="K208" s="1">
        <f>_xlfn.XLOOKUP(A208,MEDIDAS!A:A,MEDIDAS!C:C,,0)*5</f>
        <v>7.583333333333333</v>
      </c>
      <c r="L208" s="1">
        <f>SUM(K208,_xlfn.XLOOKUP(A208,MEDIDAS!A:A,MEDIDAS!C:C,,0)*5)</f>
        <v>15.166666666666666</v>
      </c>
      <c r="M208" s="1" t="str">
        <f>IF(F208&gt;=SUM(L208,_xlfn.XLOOKUP(A208,'ESTOQUE SETEMBRO'!A:A,'ESTOQUE SETEMBRO'!F:F,,0))/2*1.2,"OVER",IF(F208&lt;=SUM(L208,_xlfn.XLOOKUP(A208,'ESTOQUE SETEMBRO'!A:A,'ESTOQUE SETEMBRO'!F:F,,0))/2*1.1,"IDEAL","OUT"))</f>
        <v>OVER</v>
      </c>
      <c r="N208" t="str">
        <f>IF('ESTOQUE OUTUBRO'!$D208&gt;=0,"outubro","setembro")</f>
        <v>outubro</v>
      </c>
      <c r="O208" s="15">
        <v>45566</v>
      </c>
    </row>
    <row r="209" spans="1:15">
      <c r="A209" s="5" t="s">
        <v>210</v>
      </c>
      <c r="B209" s="6" t="s">
        <v>1157</v>
      </c>
      <c r="C209" s="1">
        <f t="shared" si="12"/>
        <v>43.26</v>
      </c>
      <c r="D209" s="3">
        <f>_xlfn.XLOOKUP(Tabela3[[#This Row],[SKU]],'ESTOQUE SETEMBRO'!A:A,'ESTOQUE SETEMBRO'!F:F,,0)-_xlfn.XLOOKUP(Tabela3[[#This Row],[SKU]],'VENDA MES'!A:A,'VENDA MES'!B:B,0,0)</f>
        <v>168</v>
      </c>
      <c r="E209" s="3">
        <f>IF(D209&lt;=0,SUM(Tabela3[[#This Row],[PONTO_DE_REPOSICAO]]*2.5,Tabela3[[#This Row],[ESTOQUE_INICIAL]]),IF(AND(Tabela3[[#This Row],[ESTOQUE_INICIAL]]&lt;=Tabela3[[#This Row],[PONTO_DE_REPOSICAO]],Tabela3[[#This Row],[ESTOQUE_INICIAL]]&gt;0),L209*2.5,D209*0))</f>
        <v>0</v>
      </c>
      <c r="F209" s="3">
        <f t="shared" si="10"/>
        <v>168</v>
      </c>
      <c r="G209" s="7">
        <v>24</v>
      </c>
      <c r="H209" s="7">
        <v>24</v>
      </c>
      <c r="I209" s="6" t="s">
        <v>1128</v>
      </c>
      <c r="J209" s="2">
        <f t="shared" si="11"/>
        <v>4032</v>
      </c>
      <c r="K209" s="1">
        <f>_xlfn.XLOOKUP(A209,MEDIDAS!A:A,MEDIDAS!C:C,,0)*5</f>
        <v>5.166666666666667</v>
      </c>
      <c r="L209" s="1">
        <f>SUM(K209,_xlfn.XLOOKUP(A209,MEDIDAS!A:A,MEDIDAS!C:C,,0)*5)</f>
        <v>10.333333333333334</v>
      </c>
      <c r="M209" s="1" t="str">
        <f>IF(F209&gt;=SUM(L209,_xlfn.XLOOKUP(A209,'ESTOQUE SETEMBRO'!A:A,'ESTOQUE SETEMBRO'!F:F,,0))/2*1.2,"OVER",IF(F209&lt;=SUM(L209,_xlfn.XLOOKUP(A209,'ESTOQUE SETEMBRO'!A:A,'ESTOQUE SETEMBRO'!F:F,,0))/2*1.1,"IDEAL","OUT"))</f>
        <v>OVER</v>
      </c>
      <c r="N209" t="str">
        <f>IF('ESTOQUE OUTUBRO'!$D209&gt;=0,"outubro","setembro")</f>
        <v>outubro</v>
      </c>
      <c r="O209" s="15">
        <v>45566</v>
      </c>
    </row>
    <row r="210" spans="1:15">
      <c r="A210" s="5" t="s">
        <v>211</v>
      </c>
      <c r="B210" s="6" t="s">
        <v>1157</v>
      </c>
      <c r="C210" s="1">
        <f t="shared" si="12"/>
        <v>43.26</v>
      </c>
      <c r="D210" s="3">
        <f>_xlfn.XLOOKUP(Tabela3[[#This Row],[SKU]],'ESTOQUE SETEMBRO'!A:A,'ESTOQUE SETEMBRO'!F:F,,0)-_xlfn.XLOOKUP(Tabela3[[#This Row],[SKU]],'VENDA MES'!A:A,'VENDA MES'!B:B,0,0)</f>
        <v>257.60000000000002</v>
      </c>
      <c r="E210" s="3">
        <f>IF(D210&lt;=0,SUM(Tabela3[[#This Row],[PONTO_DE_REPOSICAO]]*2.5,Tabela3[[#This Row],[ESTOQUE_INICIAL]]),IF(AND(Tabela3[[#This Row],[ESTOQUE_INICIAL]]&lt;=Tabela3[[#This Row],[PONTO_DE_REPOSICAO]],Tabela3[[#This Row],[ESTOQUE_INICIAL]]&gt;0),L210*2.5,D210*0))</f>
        <v>0</v>
      </c>
      <c r="F210" s="3">
        <f t="shared" si="10"/>
        <v>257.60000000000002</v>
      </c>
      <c r="G210" s="7">
        <v>24</v>
      </c>
      <c r="H210" s="7">
        <v>24</v>
      </c>
      <c r="I210" s="6" t="s">
        <v>1128</v>
      </c>
      <c r="J210" s="2">
        <f t="shared" si="11"/>
        <v>6182.4000000000005</v>
      </c>
      <c r="K210" s="1">
        <f>_xlfn.XLOOKUP(A210,MEDIDAS!A:A,MEDIDAS!C:C,,0)*5</f>
        <v>7.75</v>
      </c>
      <c r="L210" s="1">
        <f>SUM(K210,_xlfn.XLOOKUP(A210,MEDIDAS!A:A,MEDIDAS!C:C,,0)*5)</f>
        <v>15.5</v>
      </c>
      <c r="M210" s="1" t="str">
        <f>IF(F210&gt;=SUM(L210,_xlfn.XLOOKUP(A210,'ESTOQUE SETEMBRO'!A:A,'ESTOQUE SETEMBRO'!F:F,,0))/2*1.2,"OVER",IF(F210&lt;=SUM(L210,_xlfn.XLOOKUP(A210,'ESTOQUE SETEMBRO'!A:A,'ESTOQUE SETEMBRO'!F:F,,0))/2*1.1,"IDEAL","OUT"))</f>
        <v>OVER</v>
      </c>
      <c r="N210" t="str">
        <f>IF('ESTOQUE OUTUBRO'!$D210&gt;=0,"outubro","setembro")</f>
        <v>outubro</v>
      </c>
      <c r="O210" s="15">
        <v>45566</v>
      </c>
    </row>
    <row r="211" spans="1:15">
      <c r="A211" s="5" t="s">
        <v>212</v>
      </c>
      <c r="B211" s="6" t="s">
        <v>1157</v>
      </c>
      <c r="C211" s="1">
        <f t="shared" si="12"/>
        <v>43.26</v>
      </c>
      <c r="D211" s="3">
        <f>_xlfn.XLOOKUP(Tabela3[[#This Row],[SKU]],'ESTOQUE SETEMBRO'!A:A,'ESTOQUE SETEMBRO'!F:F,,0)-_xlfn.XLOOKUP(Tabela3[[#This Row],[SKU]],'VENDA MES'!A:A,'VENDA MES'!B:B,0,0)</f>
        <v>156.80000000000004</v>
      </c>
      <c r="E211" s="3">
        <f>IF(D211&lt;=0,SUM(Tabela3[[#This Row],[PONTO_DE_REPOSICAO]]*2.5,Tabela3[[#This Row],[ESTOQUE_INICIAL]]),IF(AND(Tabela3[[#This Row],[ESTOQUE_INICIAL]]&lt;=Tabela3[[#This Row],[PONTO_DE_REPOSICAO]],Tabela3[[#This Row],[ESTOQUE_INICIAL]]&gt;0),L211*2.5,D211*0))</f>
        <v>0</v>
      </c>
      <c r="F211" s="3">
        <f t="shared" si="10"/>
        <v>156.80000000000004</v>
      </c>
      <c r="G211" s="7">
        <v>24</v>
      </c>
      <c r="H211" s="7">
        <v>24</v>
      </c>
      <c r="I211" s="6" t="s">
        <v>1128</v>
      </c>
      <c r="J211" s="2">
        <f t="shared" si="11"/>
        <v>3763.2000000000007</v>
      </c>
      <c r="K211" s="1">
        <f>_xlfn.XLOOKUP(A211,MEDIDAS!A:A,MEDIDAS!C:C,,0)*5</f>
        <v>6.6666666666666661</v>
      </c>
      <c r="L211" s="1">
        <f>SUM(K211,_xlfn.XLOOKUP(A211,MEDIDAS!A:A,MEDIDAS!C:C,,0)*5)</f>
        <v>13.333333333333332</v>
      </c>
      <c r="M211" s="1" t="str">
        <f>IF(F211&gt;=SUM(L211,_xlfn.XLOOKUP(A211,'ESTOQUE SETEMBRO'!A:A,'ESTOQUE SETEMBRO'!F:F,,0))/2*1.2,"OVER",IF(F211&lt;=SUM(L211,_xlfn.XLOOKUP(A211,'ESTOQUE SETEMBRO'!A:A,'ESTOQUE SETEMBRO'!F:F,,0))/2*1.1,"IDEAL","OUT"))</f>
        <v>OVER</v>
      </c>
      <c r="N211" t="str">
        <f>IF('ESTOQUE OUTUBRO'!$D211&gt;=0,"outubro","setembro")</f>
        <v>outubro</v>
      </c>
      <c r="O211" s="15">
        <v>45566</v>
      </c>
    </row>
    <row r="212" spans="1:15">
      <c r="A212" s="5" t="s">
        <v>213</v>
      </c>
      <c r="B212" s="6" t="s">
        <v>1158</v>
      </c>
      <c r="C212" s="1">
        <f t="shared" si="12"/>
        <v>43.26</v>
      </c>
      <c r="D212" s="3">
        <f>_xlfn.XLOOKUP(Tabela3[[#This Row],[SKU]],'ESTOQUE SETEMBRO'!A:A,'ESTOQUE SETEMBRO'!F:F,,0)-_xlfn.XLOOKUP(Tabela3[[#This Row],[SKU]],'VENDA MES'!A:A,'VENDA MES'!B:B,0,0)</f>
        <v>140.00000000000003</v>
      </c>
      <c r="E212" s="3">
        <f>IF(D212&lt;=0,SUM(Tabela3[[#This Row],[PONTO_DE_REPOSICAO]]*2.5,Tabela3[[#This Row],[ESTOQUE_INICIAL]]),IF(AND(Tabela3[[#This Row],[ESTOQUE_INICIAL]]&lt;=Tabela3[[#This Row],[PONTO_DE_REPOSICAO]],Tabela3[[#This Row],[ESTOQUE_INICIAL]]&gt;0),L212*2.5,D212*0))</f>
        <v>0</v>
      </c>
      <c r="F212" s="3">
        <f t="shared" si="10"/>
        <v>140.00000000000003</v>
      </c>
      <c r="G212" s="7">
        <v>12</v>
      </c>
      <c r="H212" s="7">
        <v>12</v>
      </c>
      <c r="I212" s="6" t="s">
        <v>1136</v>
      </c>
      <c r="J212" s="2">
        <f t="shared" si="11"/>
        <v>1680.0000000000005</v>
      </c>
      <c r="K212" s="1">
        <f>_xlfn.XLOOKUP(A212,MEDIDAS!A:A,MEDIDAS!C:C,,0)*5</f>
        <v>4.75</v>
      </c>
      <c r="L212" s="1">
        <f>SUM(K212,_xlfn.XLOOKUP(A212,MEDIDAS!A:A,MEDIDAS!C:C,,0)*5)</f>
        <v>9.5</v>
      </c>
      <c r="M212" s="1" t="str">
        <f>IF(F212&gt;=SUM(L212,_xlfn.XLOOKUP(A212,'ESTOQUE SETEMBRO'!A:A,'ESTOQUE SETEMBRO'!F:F,,0))/2*1.2,"OVER",IF(F212&lt;=SUM(L212,_xlfn.XLOOKUP(A212,'ESTOQUE SETEMBRO'!A:A,'ESTOQUE SETEMBRO'!F:F,,0))/2*1.1,"IDEAL","OUT"))</f>
        <v>OVER</v>
      </c>
      <c r="N212" t="str">
        <f>IF('ESTOQUE OUTUBRO'!$D212&gt;=0,"outubro","setembro")</f>
        <v>outubro</v>
      </c>
      <c r="O212" s="15">
        <v>45566</v>
      </c>
    </row>
    <row r="213" spans="1:15">
      <c r="A213" s="5" t="s">
        <v>214</v>
      </c>
      <c r="B213" s="6" t="s">
        <v>1158</v>
      </c>
      <c r="C213" s="1">
        <f t="shared" si="12"/>
        <v>43.26</v>
      </c>
      <c r="D213" s="3">
        <f>_xlfn.XLOOKUP(Tabela3[[#This Row],[SKU]],'ESTOQUE SETEMBRO'!A:A,'ESTOQUE SETEMBRO'!F:F,,0)-_xlfn.XLOOKUP(Tabela3[[#This Row],[SKU]],'VENDA MES'!A:A,'VENDA MES'!B:B,0,0)</f>
        <v>106.40000000000002</v>
      </c>
      <c r="E213" s="3">
        <f>IF(D213&lt;=0,SUM(Tabela3[[#This Row],[PONTO_DE_REPOSICAO]]*2.5,Tabela3[[#This Row],[ESTOQUE_INICIAL]]),IF(AND(Tabela3[[#This Row],[ESTOQUE_INICIAL]]&lt;=Tabela3[[#This Row],[PONTO_DE_REPOSICAO]],Tabela3[[#This Row],[ESTOQUE_INICIAL]]&gt;0),L213*2.5,D213*0))</f>
        <v>0</v>
      </c>
      <c r="F213" s="3">
        <f t="shared" si="10"/>
        <v>106.40000000000002</v>
      </c>
      <c r="G213" s="7">
        <v>12</v>
      </c>
      <c r="H213" s="7">
        <v>12</v>
      </c>
      <c r="I213" s="6" t="s">
        <v>1136</v>
      </c>
      <c r="J213" s="2">
        <f t="shared" si="11"/>
        <v>1276.8000000000002</v>
      </c>
      <c r="K213" s="1">
        <f>_xlfn.XLOOKUP(A213,MEDIDAS!A:A,MEDIDAS!C:C,,0)*5</f>
        <v>6.416666666666667</v>
      </c>
      <c r="L213" s="1">
        <f>SUM(K213,_xlfn.XLOOKUP(A213,MEDIDAS!A:A,MEDIDAS!C:C,,0)*5)</f>
        <v>12.833333333333334</v>
      </c>
      <c r="M213" s="1" t="str">
        <f>IF(F213&gt;=SUM(L213,_xlfn.XLOOKUP(A213,'ESTOQUE SETEMBRO'!A:A,'ESTOQUE SETEMBRO'!F:F,,0))/2*1.2,"OVER",IF(F213&lt;=SUM(L213,_xlfn.XLOOKUP(A213,'ESTOQUE SETEMBRO'!A:A,'ESTOQUE SETEMBRO'!F:F,,0))/2*1.1,"IDEAL","OUT"))</f>
        <v>OVER</v>
      </c>
      <c r="N213" t="str">
        <f>IF('ESTOQUE OUTUBRO'!$D213&gt;=0,"outubro","setembro")</f>
        <v>outubro</v>
      </c>
      <c r="O213" s="15">
        <v>45566</v>
      </c>
    </row>
    <row r="214" spans="1:15">
      <c r="A214" s="5" t="s">
        <v>215</v>
      </c>
      <c r="B214" s="6" t="s">
        <v>1158</v>
      </c>
      <c r="C214" s="1">
        <f t="shared" si="12"/>
        <v>43.26</v>
      </c>
      <c r="D214" s="3">
        <f>_xlfn.XLOOKUP(Tabela3[[#This Row],[SKU]],'ESTOQUE SETEMBRO'!A:A,'ESTOQUE SETEMBRO'!F:F,,0)-_xlfn.XLOOKUP(Tabela3[[#This Row],[SKU]],'VENDA MES'!A:A,'VENDA MES'!B:B,0,0)</f>
        <v>140.00000000000003</v>
      </c>
      <c r="E214" s="3">
        <f>IF(D214&lt;=0,SUM(Tabela3[[#This Row],[PONTO_DE_REPOSICAO]]*2.5,Tabela3[[#This Row],[ESTOQUE_INICIAL]]),IF(AND(Tabela3[[#This Row],[ESTOQUE_INICIAL]]&lt;=Tabela3[[#This Row],[PONTO_DE_REPOSICAO]],Tabela3[[#This Row],[ESTOQUE_INICIAL]]&gt;0),L214*2.5,D214*0))</f>
        <v>0</v>
      </c>
      <c r="F214" s="3">
        <f t="shared" si="10"/>
        <v>140.00000000000003</v>
      </c>
      <c r="G214" s="7">
        <v>12</v>
      </c>
      <c r="H214" s="7">
        <v>12</v>
      </c>
      <c r="I214" s="6" t="s">
        <v>1136</v>
      </c>
      <c r="J214" s="2">
        <f t="shared" si="11"/>
        <v>1680.0000000000005</v>
      </c>
      <c r="K214" s="1">
        <f>_xlfn.XLOOKUP(A214,MEDIDAS!A:A,MEDIDAS!C:C,,0)*5</f>
        <v>5.8333333333333339</v>
      </c>
      <c r="L214" s="1">
        <f>SUM(K214,_xlfn.XLOOKUP(A214,MEDIDAS!A:A,MEDIDAS!C:C,,0)*5)</f>
        <v>11.666666666666668</v>
      </c>
      <c r="M214" s="1" t="str">
        <f>IF(F214&gt;=SUM(L214,_xlfn.XLOOKUP(A214,'ESTOQUE SETEMBRO'!A:A,'ESTOQUE SETEMBRO'!F:F,,0))/2*1.2,"OVER",IF(F214&lt;=SUM(L214,_xlfn.XLOOKUP(A214,'ESTOQUE SETEMBRO'!A:A,'ESTOQUE SETEMBRO'!F:F,,0))/2*1.1,"IDEAL","OUT"))</f>
        <v>OVER</v>
      </c>
      <c r="N214" t="str">
        <f>IF('ESTOQUE OUTUBRO'!$D214&gt;=0,"outubro","setembro")</f>
        <v>outubro</v>
      </c>
      <c r="O214" s="15">
        <v>45566</v>
      </c>
    </row>
    <row r="215" spans="1:15">
      <c r="A215" s="5" t="s">
        <v>216</v>
      </c>
      <c r="B215" s="6" t="s">
        <v>1158</v>
      </c>
      <c r="C215" s="1">
        <f t="shared" si="12"/>
        <v>43.26</v>
      </c>
      <c r="D215" s="3">
        <f>_xlfn.XLOOKUP(Tabela3[[#This Row],[SKU]],'ESTOQUE SETEMBRO'!A:A,'ESTOQUE SETEMBRO'!F:F,,0)-_xlfn.XLOOKUP(Tabela3[[#This Row],[SKU]],'VENDA MES'!A:A,'VENDA MES'!B:B,0,0)</f>
        <v>95.200000000000017</v>
      </c>
      <c r="E215" s="3">
        <f>IF(D215&lt;=0,SUM(Tabela3[[#This Row],[PONTO_DE_REPOSICAO]]*2.5,Tabela3[[#This Row],[ESTOQUE_INICIAL]]),IF(AND(Tabela3[[#This Row],[ESTOQUE_INICIAL]]&lt;=Tabela3[[#This Row],[PONTO_DE_REPOSICAO]],Tabela3[[#This Row],[ESTOQUE_INICIAL]]&gt;0),L215*2.5,D215*0))</f>
        <v>0</v>
      </c>
      <c r="F215" s="3">
        <f t="shared" si="10"/>
        <v>95.200000000000017</v>
      </c>
      <c r="G215" s="7">
        <v>12</v>
      </c>
      <c r="H215" s="7">
        <v>12</v>
      </c>
      <c r="I215" s="6" t="s">
        <v>1136</v>
      </c>
      <c r="J215" s="2">
        <f t="shared" si="11"/>
        <v>1142.4000000000001</v>
      </c>
      <c r="K215" s="1">
        <f>_xlfn.XLOOKUP(A215,MEDIDAS!A:A,MEDIDAS!C:C,,0)*5</f>
        <v>4.25</v>
      </c>
      <c r="L215" s="1">
        <f>SUM(K215,_xlfn.XLOOKUP(A215,MEDIDAS!A:A,MEDIDAS!C:C,,0)*5)</f>
        <v>8.5</v>
      </c>
      <c r="M215" s="1" t="str">
        <f>IF(F215&gt;=SUM(L215,_xlfn.XLOOKUP(A215,'ESTOQUE SETEMBRO'!A:A,'ESTOQUE SETEMBRO'!F:F,,0))/2*1.2,"OVER",IF(F215&lt;=SUM(L215,_xlfn.XLOOKUP(A215,'ESTOQUE SETEMBRO'!A:A,'ESTOQUE SETEMBRO'!F:F,,0))/2*1.1,"IDEAL","OUT"))</f>
        <v>OVER</v>
      </c>
      <c r="N215" t="str">
        <f>IF('ESTOQUE OUTUBRO'!$D215&gt;=0,"outubro","setembro")</f>
        <v>outubro</v>
      </c>
      <c r="O215" s="15">
        <v>45566</v>
      </c>
    </row>
    <row r="216" spans="1:15">
      <c r="A216" s="5" t="s">
        <v>217</v>
      </c>
      <c r="B216" s="6" t="s">
        <v>1158</v>
      </c>
      <c r="C216" s="1">
        <f t="shared" si="12"/>
        <v>43.26</v>
      </c>
      <c r="D216" s="3">
        <f>_xlfn.XLOOKUP(Tabela3[[#This Row],[SKU]],'ESTOQUE SETEMBRO'!A:A,'ESTOQUE SETEMBRO'!F:F,,0)-_xlfn.XLOOKUP(Tabela3[[#This Row],[SKU]],'VENDA MES'!A:A,'VENDA MES'!B:B,0,0)</f>
        <v>162.4</v>
      </c>
      <c r="E216" s="3">
        <f>IF(D216&lt;=0,SUM(Tabela3[[#This Row],[PONTO_DE_REPOSICAO]]*2.5,Tabela3[[#This Row],[ESTOQUE_INICIAL]]),IF(AND(Tabela3[[#This Row],[ESTOQUE_INICIAL]]&lt;=Tabela3[[#This Row],[PONTO_DE_REPOSICAO]],Tabela3[[#This Row],[ESTOQUE_INICIAL]]&gt;0),L216*2.5,D216*0))</f>
        <v>0</v>
      </c>
      <c r="F216" s="3">
        <f t="shared" si="10"/>
        <v>162.4</v>
      </c>
      <c r="G216" s="7">
        <v>12</v>
      </c>
      <c r="H216" s="7">
        <v>12</v>
      </c>
      <c r="I216" s="6" t="s">
        <v>1136</v>
      </c>
      <c r="J216" s="2">
        <f t="shared" si="11"/>
        <v>1948.8000000000002</v>
      </c>
      <c r="K216" s="1">
        <f>_xlfn.XLOOKUP(A216,MEDIDAS!A:A,MEDIDAS!C:C,,0)*5</f>
        <v>5.8333333333333339</v>
      </c>
      <c r="L216" s="1">
        <f>SUM(K216,_xlfn.XLOOKUP(A216,MEDIDAS!A:A,MEDIDAS!C:C,,0)*5)</f>
        <v>11.666666666666668</v>
      </c>
      <c r="M216" s="1" t="str">
        <f>IF(F216&gt;=SUM(L216,_xlfn.XLOOKUP(A216,'ESTOQUE SETEMBRO'!A:A,'ESTOQUE SETEMBRO'!F:F,,0))/2*1.2,"OVER",IF(F216&lt;=SUM(L216,_xlfn.XLOOKUP(A216,'ESTOQUE SETEMBRO'!A:A,'ESTOQUE SETEMBRO'!F:F,,0))/2*1.1,"IDEAL","OUT"))</f>
        <v>OVER</v>
      </c>
      <c r="N216" t="str">
        <f>IF('ESTOQUE OUTUBRO'!$D216&gt;=0,"outubro","setembro")</f>
        <v>outubro</v>
      </c>
      <c r="O216" s="15">
        <v>45566</v>
      </c>
    </row>
    <row r="217" spans="1:15">
      <c r="A217" s="5" t="s">
        <v>242</v>
      </c>
      <c r="B217" s="6" t="s">
        <v>1158</v>
      </c>
      <c r="C217" s="1">
        <f t="shared" si="12"/>
        <v>43.26</v>
      </c>
      <c r="D217" s="3">
        <f>_xlfn.XLOOKUP(Tabela3[[#This Row],[SKU]],'ESTOQUE SETEMBRO'!A:A,'ESTOQUE SETEMBRO'!F:F,,0)-_xlfn.XLOOKUP(Tabela3[[#This Row],[SKU]],'VENDA MES'!A:A,'VENDA MES'!B:B,0,0)</f>
        <v>150</v>
      </c>
      <c r="E217" s="3">
        <f>IF(D217&lt;=0,SUM(Tabela3[[#This Row],[PONTO_DE_REPOSICAO]]*2.5,Tabela3[[#This Row],[ESTOQUE_INICIAL]]),IF(AND(Tabela3[[#This Row],[ESTOQUE_INICIAL]]&lt;=Tabela3[[#This Row],[PONTO_DE_REPOSICAO]],Tabela3[[#This Row],[ESTOQUE_INICIAL]]&gt;0),L217*2.5,D217*0))</f>
        <v>0</v>
      </c>
      <c r="F217" s="3">
        <f t="shared" si="10"/>
        <v>150</v>
      </c>
      <c r="G217" s="7">
        <v>12</v>
      </c>
      <c r="H217" s="7">
        <v>12</v>
      </c>
      <c r="I217" s="6" t="s">
        <v>1136</v>
      </c>
      <c r="J217" s="2">
        <f t="shared" si="11"/>
        <v>1800</v>
      </c>
      <c r="K217" s="1">
        <f>_xlfn.XLOOKUP(A217,MEDIDAS!A:A,MEDIDAS!C:C,,0)*5</f>
        <v>3.75</v>
      </c>
      <c r="L217" s="1">
        <f>SUM(K217,_xlfn.XLOOKUP(A217,MEDIDAS!A:A,MEDIDAS!C:C,,0)*5)</f>
        <v>7.5</v>
      </c>
      <c r="M217" s="1" t="str">
        <f>IF(F217&gt;=SUM(L217,_xlfn.XLOOKUP(A217,'ESTOQUE SETEMBRO'!A:A,'ESTOQUE SETEMBRO'!F:F,,0))/2*1.2,"OVER",IF(F217&lt;=SUM(L217,_xlfn.XLOOKUP(A217,'ESTOQUE SETEMBRO'!A:A,'ESTOQUE SETEMBRO'!F:F,,0))/2*1.1,"IDEAL","OUT"))</f>
        <v>OVER</v>
      </c>
      <c r="N217" t="str">
        <f>IF('ESTOQUE OUTUBRO'!$D217&gt;=0,"outubro","setembro")</f>
        <v>outubro</v>
      </c>
      <c r="O217" s="15">
        <v>45566</v>
      </c>
    </row>
    <row r="218" spans="1:15">
      <c r="A218" s="5" t="s">
        <v>218</v>
      </c>
      <c r="B218" s="6" t="s">
        <v>1158</v>
      </c>
      <c r="C218" s="1">
        <f t="shared" si="12"/>
        <v>43.26</v>
      </c>
      <c r="D218" s="3">
        <f>_xlfn.XLOOKUP(Tabela3[[#This Row],[SKU]],'ESTOQUE SETEMBRO'!A:A,'ESTOQUE SETEMBRO'!F:F,,0)-_xlfn.XLOOKUP(Tabela3[[#This Row],[SKU]],'VENDA MES'!A:A,'VENDA MES'!B:B,0,0)</f>
        <v>207.2</v>
      </c>
      <c r="E218" s="3">
        <f>IF(D218&lt;=0,SUM(Tabela3[[#This Row],[PONTO_DE_REPOSICAO]]*2.5,Tabela3[[#This Row],[ESTOQUE_INICIAL]]),IF(AND(Tabela3[[#This Row],[ESTOQUE_INICIAL]]&lt;=Tabela3[[#This Row],[PONTO_DE_REPOSICAO]],Tabela3[[#This Row],[ESTOQUE_INICIAL]]&gt;0),L218*2.5,D218*0))</f>
        <v>0</v>
      </c>
      <c r="F218" s="3">
        <f t="shared" si="10"/>
        <v>207.2</v>
      </c>
      <c r="G218" s="7">
        <v>12</v>
      </c>
      <c r="H218" s="7">
        <v>12</v>
      </c>
      <c r="I218" s="6" t="s">
        <v>1136</v>
      </c>
      <c r="J218" s="2">
        <f t="shared" si="11"/>
        <v>2486.3999999999996</v>
      </c>
      <c r="K218" s="1">
        <f>_xlfn.XLOOKUP(A218,MEDIDAS!A:A,MEDIDAS!C:C,,0)*5</f>
        <v>7.75</v>
      </c>
      <c r="L218" s="1">
        <f>SUM(K218,_xlfn.XLOOKUP(A218,MEDIDAS!A:A,MEDIDAS!C:C,,0)*5)</f>
        <v>15.5</v>
      </c>
      <c r="M218" s="1" t="str">
        <f>IF(F218&gt;=SUM(L218,_xlfn.XLOOKUP(A218,'ESTOQUE SETEMBRO'!A:A,'ESTOQUE SETEMBRO'!F:F,,0))/2*1.2,"OVER",IF(F218&lt;=SUM(L218,_xlfn.XLOOKUP(A218,'ESTOQUE SETEMBRO'!A:A,'ESTOQUE SETEMBRO'!F:F,,0))/2*1.1,"IDEAL","OUT"))</f>
        <v>OVER</v>
      </c>
      <c r="N218" t="str">
        <f>IF('ESTOQUE OUTUBRO'!$D218&gt;=0,"outubro","setembro")</f>
        <v>outubro</v>
      </c>
      <c r="O218" s="15">
        <v>45566</v>
      </c>
    </row>
    <row r="219" spans="1:15">
      <c r="A219" s="5" t="s">
        <v>219</v>
      </c>
      <c r="B219" s="6" t="s">
        <v>1158</v>
      </c>
      <c r="C219" s="1">
        <f t="shared" si="12"/>
        <v>43.26</v>
      </c>
      <c r="D219" s="3">
        <f>_xlfn.XLOOKUP(Tabela3[[#This Row],[SKU]],'ESTOQUE SETEMBRO'!A:A,'ESTOQUE SETEMBRO'!F:F,,0)-_xlfn.XLOOKUP(Tabela3[[#This Row],[SKU]],'VENDA MES'!A:A,'VENDA MES'!B:B,0,0)</f>
        <v>190.40000000000003</v>
      </c>
      <c r="E219" s="3">
        <f>IF(D219&lt;=0,SUM(Tabela3[[#This Row],[PONTO_DE_REPOSICAO]]*2.5,Tabela3[[#This Row],[ESTOQUE_INICIAL]]),IF(AND(Tabela3[[#This Row],[ESTOQUE_INICIAL]]&lt;=Tabela3[[#This Row],[PONTO_DE_REPOSICAO]],Tabela3[[#This Row],[ESTOQUE_INICIAL]]&gt;0),L219*2.5,D219*0))</f>
        <v>0</v>
      </c>
      <c r="F219" s="3">
        <f t="shared" si="10"/>
        <v>190.40000000000003</v>
      </c>
      <c r="G219" s="7">
        <v>12</v>
      </c>
      <c r="H219" s="7">
        <v>12</v>
      </c>
      <c r="I219" s="6" t="s">
        <v>1136</v>
      </c>
      <c r="J219" s="2">
        <f t="shared" si="11"/>
        <v>2284.8000000000002</v>
      </c>
      <c r="K219" s="1">
        <f>_xlfn.XLOOKUP(A219,MEDIDAS!A:A,MEDIDAS!C:C,,0)*5</f>
        <v>9.25</v>
      </c>
      <c r="L219" s="1">
        <f>SUM(K219,_xlfn.XLOOKUP(A219,MEDIDAS!A:A,MEDIDAS!C:C,,0)*5)</f>
        <v>18.5</v>
      </c>
      <c r="M219" s="1" t="str">
        <f>IF(F219&gt;=SUM(L219,_xlfn.XLOOKUP(A219,'ESTOQUE SETEMBRO'!A:A,'ESTOQUE SETEMBRO'!F:F,,0))/2*1.2,"OVER",IF(F219&lt;=SUM(L219,_xlfn.XLOOKUP(A219,'ESTOQUE SETEMBRO'!A:A,'ESTOQUE SETEMBRO'!F:F,,0))/2*1.1,"IDEAL","OUT"))</f>
        <v>OVER</v>
      </c>
      <c r="N219" t="str">
        <f>IF('ESTOQUE OUTUBRO'!$D219&gt;=0,"outubro","setembro")</f>
        <v>outubro</v>
      </c>
      <c r="O219" s="15">
        <v>45566</v>
      </c>
    </row>
    <row r="220" spans="1:15">
      <c r="A220" s="5" t="s">
        <v>221</v>
      </c>
      <c r="B220" s="6" t="s">
        <v>1158</v>
      </c>
      <c r="C220" s="1">
        <f t="shared" si="12"/>
        <v>43.26</v>
      </c>
      <c r="D220" s="3">
        <f>_xlfn.XLOOKUP(Tabela3[[#This Row],[SKU]],'ESTOQUE SETEMBRO'!A:A,'ESTOQUE SETEMBRO'!F:F,,0)-_xlfn.XLOOKUP(Tabela3[[#This Row],[SKU]],'VENDA MES'!A:A,'VENDA MES'!B:B,0,0)</f>
        <v>61.600000000000009</v>
      </c>
      <c r="E220" s="3">
        <f>IF(D220&lt;=0,SUM(Tabela3[[#This Row],[PONTO_DE_REPOSICAO]]*2.5,Tabela3[[#This Row],[ESTOQUE_INICIAL]]),IF(AND(Tabela3[[#This Row],[ESTOQUE_INICIAL]]&lt;=Tabela3[[#This Row],[PONTO_DE_REPOSICAO]],Tabela3[[#This Row],[ESTOQUE_INICIAL]]&gt;0),L220*2.5,D220*0))</f>
        <v>0</v>
      </c>
      <c r="F220" s="3">
        <f t="shared" si="10"/>
        <v>61.600000000000009</v>
      </c>
      <c r="G220" s="7">
        <v>12</v>
      </c>
      <c r="H220" s="7">
        <v>12</v>
      </c>
      <c r="I220" s="6" t="s">
        <v>1136</v>
      </c>
      <c r="J220" s="2">
        <f t="shared" si="11"/>
        <v>739.2</v>
      </c>
      <c r="K220" s="1">
        <f>_xlfn.XLOOKUP(A220,MEDIDAS!A:A,MEDIDAS!C:C,,0)*5</f>
        <v>4.666666666666667</v>
      </c>
      <c r="L220" s="1">
        <f>SUM(K220,_xlfn.XLOOKUP(A220,MEDIDAS!A:A,MEDIDAS!C:C,,0)*5)</f>
        <v>9.3333333333333339</v>
      </c>
      <c r="M220" s="1" t="str">
        <f>IF(F220&gt;=SUM(L220,_xlfn.XLOOKUP(A220,'ESTOQUE SETEMBRO'!A:A,'ESTOQUE SETEMBRO'!F:F,,0))/2*1.2,"OVER",IF(F220&lt;=SUM(L220,_xlfn.XLOOKUP(A220,'ESTOQUE SETEMBRO'!A:A,'ESTOQUE SETEMBRO'!F:F,,0))/2*1.1,"IDEAL","OUT"))</f>
        <v>OVER</v>
      </c>
      <c r="N220" t="str">
        <f>IF('ESTOQUE OUTUBRO'!$D220&gt;=0,"outubro","setembro")</f>
        <v>outubro</v>
      </c>
      <c r="O220" s="15">
        <v>45566</v>
      </c>
    </row>
    <row r="221" spans="1:15">
      <c r="A221" s="5" t="s">
        <v>222</v>
      </c>
      <c r="B221" s="6" t="s">
        <v>1158</v>
      </c>
      <c r="C221" s="1">
        <f t="shared" si="12"/>
        <v>43.26</v>
      </c>
      <c r="D221" s="3">
        <f>_xlfn.XLOOKUP(Tabela3[[#This Row],[SKU]],'ESTOQUE SETEMBRO'!A:A,'ESTOQUE SETEMBRO'!F:F,,0)-_xlfn.XLOOKUP(Tabela3[[#This Row],[SKU]],'VENDA MES'!A:A,'VENDA MES'!B:B,0,0)</f>
        <v>128.80000000000001</v>
      </c>
      <c r="E221" s="3">
        <f>IF(D221&lt;=0,SUM(Tabela3[[#This Row],[PONTO_DE_REPOSICAO]]*2.5,Tabela3[[#This Row],[ESTOQUE_INICIAL]]),IF(AND(Tabela3[[#This Row],[ESTOQUE_INICIAL]]&lt;=Tabela3[[#This Row],[PONTO_DE_REPOSICAO]],Tabela3[[#This Row],[ESTOQUE_INICIAL]]&gt;0),L221*2.5,D221*0))</f>
        <v>0</v>
      </c>
      <c r="F221" s="3">
        <f t="shared" si="10"/>
        <v>128.80000000000001</v>
      </c>
      <c r="G221" s="7">
        <v>12</v>
      </c>
      <c r="H221" s="7">
        <v>12</v>
      </c>
      <c r="I221" s="6" t="s">
        <v>1136</v>
      </c>
      <c r="J221" s="2">
        <f t="shared" si="11"/>
        <v>1545.6000000000001</v>
      </c>
      <c r="K221" s="1">
        <f>_xlfn.XLOOKUP(A221,MEDIDAS!A:A,MEDIDAS!C:C,,0)*5</f>
        <v>7.0833333333333339</v>
      </c>
      <c r="L221" s="1">
        <f>SUM(K221,_xlfn.XLOOKUP(A221,MEDIDAS!A:A,MEDIDAS!C:C,,0)*5)</f>
        <v>14.166666666666668</v>
      </c>
      <c r="M221" s="1" t="str">
        <f>IF(F221&gt;=SUM(L221,_xlfn.XLOOKUP(A221,'ESTOQUE SETEMBRO'!A:A,'ESTOQUE SETEMBRO'!F:F,,0))/2*1.2,"OVER",IF(F221&lt;=SUM(L221,_xlfn.XLOOKUP(A221,'ESTOQUE SETEMBRO'!A:A,'ESTOQUE SETEMBRO'!F:F,,0))/2*1.1,"IDEAL","OUT"))</f>
        <v>OVER</v>
      </c>
      <c r="N221" t="str">
        <f>IF('ESTOQUE OUTUBRO'!$D221&gt;=0,"outubro","setembro")</f>
        <v>outubro</v>
      </c>
      <c r="O221" s="15">
        <v>45566</v>
      </c>
    </row>
    <row r="222" spans="1:15">
      <c r="A222" s="5" t="s">
        <v>223</v>
      </c>
      <c r="B222" s="6" t="s">
        <v>1159</v>
      </c>
      <c r="C222" s="1">
        <f t="shared" si="12"/>
        <v>43.26</v>
      </c>
      <c r="D222" s="3">
        <f>_xlfn.XLOOKUP(Tabela3[[#This Row],[SKU]],'ESTOQUE SETEMBRO'!A:A,'ESTOQUE SETEMBRO'!F:F,,0)-_xlfn.XLOOKUP(Tabela3[[#This Row],[SKU]],'VENDA MES'!A:A,'VENDA MES'!B:B,0,0)</f>
        <v>179.2</v>
      </c>
      <c r="E222" s="3">
        <f>IF(D222&lt;=0,SUM(Tabela3[[#This Row],[PONTO_DE_REPOSICAO]]*2.5,Tabela3[[#This Row],[ESTOQUE_INICIAL]]),IF(AND(Tabela3[[#This Row],[ESTOQUE_INICIAL]]&lt;=Tabela3[[#This Row],[PONTO_DE_REPOSICAO]],Tabela3[[#This Row],[ESTOQUE_INICIAL]]&gt;0),L222*2.5,D222*0))</f>
        <v>0</v>
      </c>
      <c r="F222" s="3">
        <f t="shared" si="10"/>
        <v>179.2</v>
      </c>
      <c r="G222" s="7">
        <v>4</v>
      </c>
      <c r="H222" s="7">
        <v>4</v>
      </c>
      <c r="I222" s="6" t="s">
        <v>1160</v>
      </c>
      <c r="J222" s="2">
        <f t="shared" si="11"/>
        <v>716.8</v>
      </c>
      <c r="K222" s="1">
        <f>_xlfn.XLOOKUP(A222,MEDIDAS!A:A,MEDIDAS!C:C,,0)*5</f>
        <v>5.6666666666666661</v>
      </c>
      <c r="L222" s="1">
        <f>SUM(K222,_xlfn.XLOOKUP(A222,MEDIDAS!A:A,MEDIDAS!C:C,,0)*5)</f>
        <v>11.333333333333332</v>
      </c>
      <c r="M222" s="1" t="str">
        <f>IF(F222&gt;=SUM(L222,_xlfn.XLOOKUP(A222,'ESTOQUE SETEMBRO'!A:A,'ESTOQUE SETEMBRO'!F:F,,0))/2*1.2,"OVER",IF(F222&lt;=SUM(L222,_xlfn.XLOOKUP(A222,'ESTOQUE SETEMBRO'!A:A,'ESTOQUE SETEMBRO'!F:F,,0))/2*1.1,"IDEAL","OUT"))</f>
        <v>OVER</v>
      </c>
      <c r="N222" t="str">
        <f>IF('ESTOQUE OUTUBRO'!$D222&gt;=0,"outubro","setembro")</f>
        <v>outubro</v>
      </c>
      <c r="O222" s="15">
        <v>45566</v>
      </c>
    </row>
    <row r="223" spans="1:15">
      <c r="A223" s="5" t="s">
        <v>224</v>
      </c>
      <c r="B223" s="6" t="s">
        <v>1159</v>
      </c>
      <c r="C223" s="1">
        <f t="shared" si="12"/>
        <v>43.26</v>
      </c>
      <c r="D223" s="3">
        <f>_xlfn.XLOOKUP(Tabela3[[#This Row],[SKU]],'ESTOQUE SETEMBRO'!A:A,'ESTOQUE SETEMBRO'!F:F,,0)-_xlfn.XLOOKUP(Tabela3[[#This Row],[SKU]],'VENDA MES'!A:A,'VENDA MES'!B:B,0,0)</f>
        <v>61.600000000000009</v>
      </c>
      <c r="E223" s="3">
        <f>IF(D223&lt;=0,SUM(Tabela3[[#This Row],[PONTO_DE_REPOSICAO]]*2.5,Tabela3[[#This Row],[ESTOQUE_INICIAL]]),IF(AND(Tabela3[[#This Row],[ESTOQUE_INICIAL]]&lt;=Tabela3[[#This Row],[PONTO_DE_REPOSICAO]],Tabela3[[#This Row],[ESTOQUE_INICIAL]]&gt;0),L223*2.5,D223*0))</f>
        <v>0</v>
      </c>
      <c r="F223" s="3">
        <f t="shared" si="10"/>
        <v>61.600000000000009</v>
      </c>
      <c r="G223" s="7">
        <v>4</v>
      </c>
      <c r="H223" s="7">
        <v>4</v>
      </c>
      <c r="I223" s="6" t="s">
        <v>1160</v>
      </c>
      <c r="J223" s="2">
        <f t="shared" si="11"/>
        <v>246.40000000000003</v>
      </c>
      <c r="K223" s="1">
        <f>_xlfn.XLOOKUP(A223,MEDIDAS!A:A,MEDIDAS!C:C,,0)*5</f>
        <v>5.083333333333333</v>
      </c>
      <c r="L223" s="1">
        <f>SUM(K223,_xlfn.XLOOKUP(A223,MEDIDAS!A:A,MEDIDAS!C:C,,0)*5)</f>
        <v>10.166666666666666</v>
      </c>
      <c r="M223" s="1" t="str">
        <f>IF(F223&gt;=SUM(L223,_xlfn.XLOOKUP(A223,'ESTOQUE SETEMBRO'!A:A,'ESTOQUE SETEMBRO'!F:F,,0))/2*1.2,"OVER",IF(F223&lt;=SUM(L223,_xlfn.XLOOKUP(A223,'ESTOQUE SETEMBRO'!A:A,'ESTOQUE SETEMBRO'!F:F,,0))/2*1.1,"IDEAL","OUT"))</f>
        <v>OVER</v>
      </c>
      <c r="N223" t="str">
        <f>IF('ESTOQUE OUTUBRO'!$D223&gt;=0,"outubro","setembro")</f>
        <v>outubro</v>
      </c>
      <c r="O223" s="15">
        <v>45566</v>
      </c>
    </row>
    <row r="224" spans="1:15">
      <c r="A224" s="5" t="s">
        <v>225</v>
      </c>
      <c r="B224" s="6" t="s">
        <v>1159</v>
      </c>
      <c r="C224" s="1">
        <f t="shared" si="12"/>
        <v>43.26</v>
      </c>
      <c r="D224" s="3">
        <f>_xlfn.XLOOKUP(Tabela3[[#This Row],[SKU]],'ESTOQUE SETEMBRO'!A:A,'ESTOQUE SETEMBRO'!F:F,,0)-_xlfn.XLOOKUP(Tabela3[[#This Row],[SKU]],'VENDA MES'!A:A,'VENDA MES'!B:B,0,0)</f>
        <v>11.2</v>
      </c>
      <c r="E224" s="3">
        <f>IF(D224&lt;=0,SUM(Tabela3[[#This Row],[PONTO_DE_REPOSICAO]]*2.5,Tabela3[[#This Row],[ESTOQUE_INICIAL]]),IF(AND(Tabela3[[#This Row],[ESTOQUE_INICIAL]]&lt;=Tabela3[[#This Row],[PONTO_DE_REPOSICAO]],Tabela3[[#This Row],[ESTOQUE_INICIAL]]&gt;0),L224*2.5,D224*0))</f>
        <v>0</v>
      </c>
      <c r="F224" s="3">
        <f t="shared" si="10"/>
        <v>11.2</v>
      </c>
      <c r="G224" s="7">
        <v>4</v>
      </c>
      <c r="H224" s="7">
        <v>4</v>
      </c>
      <c r="I224" s="6" t="s">
        <v>1160</v>
      </c>
      <c r="J224" s="2">
        <f t="shared" si="11"/>
        <v>44.8</v>
      </c>
      <c r="K224" s="1">
        <f>_xlfn.XLOOKUP(A224,MEDIDAS!A:A,MEDIDAS!C:C,,0)*5</f>
        <v>3.25</v>
      </c>
      <c r="L224" s="1">
        <f>SUM(K224,_xlfn.XLOOKUP(A224,MEDIDAS!A:A,MEDIDAS!C:C,,0)*5)</f>
        <v>6.5</v>
      </c>
      <c r="M224" s="1" t="str">
        <f>IF(F224&gt;=SUM(L224,_xlfn.XLOOKUP(A224,'ESTOQUE SETEMBRO'!A:A,'ESTOQUE SETEMBRO'!F:F,,0))/2*1.2,"OVER",IF(F224&lt;=SUM(L224,_xlfn.XLOOKUP(A224,'ESTOQUE SETEMBRO'!A:A,'ESTOQUE SETEMBRO'!F:F,,0))/2*1.1,"IDEAL","OUT"))</f>
        <v>OUT</v>
      </c>
      <c r="N224" t="str">
        <f>IF('ESTOQUE OUTUBRO'!$D224&gt;=0,"outubro","setembro")</f>
        <v>outubro</v>
      </c>
      <c r="O224" s="15">
        <v>45566</v>
      </c>
    </row>
    <row r="225" spans="1:15">
      <c r="A225" s="5" t="s">
        <v>226</v>
      </c>
      <c r="B225" s="6" t="s">
        <v>1159</v>
      </c>
      <c r="C225" s="1">
        <f t="shared" si="12"/>
        <v>43.26</v>
      </c>
      <c r="D225" s="3">
        <f>_xlfn.XLOOKUP(Tabela3[[#This Row],[SKU]],'ESTOQUE SETEMBRO'!A:A,'ESTOQUE SETEMBRO'!F:F,,0)-_xlfn.XLOOKUP(Tabela3[[#This Row],[SKU]],'VENDA MES'!A:A,'VENDA MES'!B:B,0,0)</f>
        <v>123.20000000000002</v>
      </c>
      <c r="E225" s="3">
        <f>IF(D225&lt;=0,SUM(Tabela3[[#This Row],[PONTO_DE_REPOSICAO]]*2.5,Tabela3[[#This Row],[ESTOQUE_INICIAL]]),IF(AND(Tabela3[[#This Row],[ESTOQUE_INICIAL]]&lt;=Tabela3[[#This Row],[PONTO_DE_REPOSICAO]],Tabela3[[#This Row],[ESTOQUE_INICIAL]]&gt;0),L225*2.5,D225*0))</f>
        <v>0</v>
      </c>
      <c r="F225" s="3">
        <f t="shared" si="10"/>
        <v>123.20000000000002</v>
      </c>
      <c r="G225" s="7">
        <v>4</v>
      </c>
      <c r="H225" s="7">
        <v>4</v>
      </c>
      <c r="I225" s="6" t="s">
        <v>1160</v>
      </c>
      <c r="J225" s="2">
        <f t="shared" si="11"/>
        <v>492.80000000000007</v>
      </c>
      <c r="K225" s="1">
        <f>_xlfn.XLOOKUP(A225,MEDIDAS!A:A,MEDIDAS!C:C,,0)*5</f>
        <v>2.916666666666667</v>
      </c>
      <c r="L225" s="1">
        <f>SUM(K225,_xlfn.XLOOKUP(A225,MEDIDAS!A:A,MEDIDAS!C:C,,0)*5)</f>
        <v>5.8333333333333339</v>
      </c>
      <c r="M225" s="1" t="str">
        <f>IF(F225&gt;=SUM(L225,_xlfn.XLOOKUP(A225,'ESTOQUE SETEMBRO'!A:A,'ESTOQUE SETEMBRO'!F:F,,0))/2*1.2,"OVER",IF(F225&lt;=SUM(L225,_xlfn.XLOOKUP(A225,'ESTOQUE SETEMBRO'!A:A,'ESTOQUE SETEMBRO'!F:F,,0))/2*1.1,"IDEAL","OUT"))</f>
        <v>OVER</v>
      </c>
      <c r="N225" t="str">
        <f>IF('ESTOQUE OUTUBRO'!$D225&gt;=0,"outubro","setembro")</f>
        <v>outubro</v>
      </c>
      <c r="O225" s="15">
        <v>45566</v>
      </c>
    </row>
    <row r="226" spans="1:15">
      <c r="A226" s="5" t="s">
        <v>227</v>
      </c>
      <c r="B226" s="6" t="s">
        <v>1159</v>
      </c>
      <c r="C226" s="1">
        <f t="shared" si="12"/>
        <v>43.26</v>
      </c>
      <c r="D226" s="3">
        <f>_xlfn.XLOOKUP(Tabela3[[#This Row],[SKU]],'ESTOQUE SETEMBRO'!A:A,'ESTOQUE SETEMBRO'!F:F,,0)-_xlfn.XLOOKUP(Tabela3[[#This Row],[SKU]],'VENDA MES'!A:A,'VENDA MES'!B:B,0,0)</f>
        <v>151.19999999999999</v>
      </c>
      <c r="E226" s="3">
        <f>IF(D226&lt;=0,SUM(Tabela3[[#This Row],[PONTO_DE_REPOSICAO]]*2.5,Tabela3[[#This Row],[ESTOQUE_INICIAL]]),IF(AND(Tabela3[[#This Row],[ESTOQUE_INICIAL]]&lt;=Tabela3[[#This Row],[PONTO_DE_REPOSICAO]],Tabela3[[#This Row],[ESTOQUE_INICIAL]]&gt;0),L226*2.5,D226*0))</f>
        <v>0</v>
      </c>
      <c r="F226" s="3">
        <f t="shared" ref="F226:F289" si="13">SUM(E226,D226)</f>
        <v>151.19999999999999</v>
      </c>
      <c r="G226" s="7">
        <v>4</v>
      </c>
      <c r="H226" s="7">
        <v>4</v>
      </c>
      <c r="I226" s="6" t="s">
        <v>1160</v>
      </c>
      <c r="J226" s="2">
        <f t="shared" si="11"/>
        <v>604.79999999999995</v>
      </c>
      <c r="K226" s="1">
        <f>_xlfn.XLOOKUP(A226,MEDIDAS!A:A,MEDIDAS!C:C,,0)*5</f>
        <v>3.5</v>
      </c>
      <c r="L226" s="1">
        <f>SUM(K226,_xlfn.XLOOKUP(A226,MEDIDAS!A:A,MEDIDAS!C:C,,0)*5)</f>
        <v>7</v>
      </c>
      <c r="M226" s="1" t="str">
        <f>IF(F226&gt;=SUM(L226,_xlfn.XLOOKUP(A226,'ESTOQUE SETEMBRO'!A:A,'ESTOQUE SETEMBRO'!F:F,,0))/2*1.2,"OVER",IF(F226&lt;=SUM(L226,_xlfn.XLOOKUP(A226,'ESTOQUE SETEMBRO'!A:A,'ESTOQUE SETEMBRO'!F:F,,0))/2*1.1,"IDEAL","OUT"))</f>
        <v>OVER</v>
      </c>
      <c r="N226" t="str">
        <f>IF('ESTOQUE OUTUBRO'!$D226&gt;=0,"outubro","setembro")</f>
        <v>outubro</v>
      </c>
      <c r="O226" s="15">
        <v>45566</v>
      </c>
    </row>
    <row r="227" spans="1:15">
      <c r="A227" s="5" t="s">
        <v>253</v>
      </c>
      <c r="B227" s="6" t="s">
        <v>1159</v>
      </c>
      <c r="C227" s="1">
        <f t="shared" si="12"/>
        <v>43.26</v>
      </c>
      <c r="D227" s="3">
        <f>_xlfn.XLOOKUP(Tabela3[[#This Row],[SKU]],'ESTOQUE SETEMBRO'!A:A,'ESTOQUE SETEMBRO'!F:F,,0)-_xlfn.XLOOKUP(Tabela3[[#This Row],[SKU]],'VENDA MES'!A:A,'VENDA MES'!B:B,0,0)</f>
        <v>150</v>
      </c>
      <c r="E227" s="3">
        <f>IF(D227&lt;=0,SUM(Tabela3[[#This Row],[PONTO_DE_REPOSICAO]]*2.5,Tabela3[[#This Row],[ESTOQUE_INICIAL]]),IF(AND(Tabela3[[#This Row],[ESTOQUE_INICIAL]]&lt;=Tabela3[[#This Row],[PONTO_DE_REPOSICAO]],Tabela3[[#This Row],[ESTOQUE_INICIAL]]&gt;0),L227*2.5,D227*0))</f>
        <v>0</v>
      </c>
      <c r="F227" s="3">
        <f t="shared" si="13"/>
        <v>150</v>
      </c>
      <c r="G227" s="7">
        <v>4</v>
      </c>
      <c r="H227" s="7">
        <v>4</v>
      </c>
      <c r="I227" s="6" t="s">
        <v>1160</v>
      </c>
      <c r="J227" s="2">
        <f t="shared" si="11"/>
        <v>600</v>
      </c>
      <c r="K227" s="1">
        <f>_xlfn.XLOOKUP(A227,MEDIDAS!A:A,MEDIDAS!C:C,,0)*5</f>
        <v>3.8333333333333335</v>
      </c>
      <c r="L227" s="1">
        <f>SUM(K227,_xlfn.XLOOKUP(A227,MEDIDAS!A:A,MEDIDAS!C:C,,0)*5)</f>
        <v>7.666666666666667</v>
      </c>
      <c r="M227" s="1" t="str">
        <f>IF(F227&gt;=SUM(L227,_xlfn.XLOOKUP(A227,'ESTOQUE SETEMBRO'!A:A,'ESTOQUE SETEMBRO'!F:F,,0))/2*1.2,"OVER",IF(F227&lt;=SUM(L227,_xlfn.XLOOKUP(A227,'ESTOQUE SETEMBRO'!A:A,'ESTOQUE SETEMBRO'!F:F,,0))/2*1.1,"IDEAL","OUT"))</f>
        <v>OVER</v>
      </c>
      <c r="N227" t="str">
        <f>IF('ESTOQUE OUTUBRO'!$D227&gt;=0,"outubro","setembro")</f>
        <v>outubro</v>
      </c>
      <c r="O227" s="15">
        <v>45566</v>
      </c>
    </row>
    <row r="228" spans="1:15">
      <c r="A228" s="5" t="s">
        <v>228</v>
      </c>
      <c r="B228" s="6" t="s">
        <v>1159</v>
      </c>
      <c r="C228" s="1">
        <f t="shared" si="12"/>
        <v>43.26</v>
      </c>
      <c r="D228" s="3">
        <f>_xlfn.XLOOKUP(Tabela3[[#This Row],[SKU]],'ESTOQUE SETEMBRO'!A:A,'ESTOQUE SETEMBRO'!F:F,,0)-_xlfn.XLOOKUP(Tabela3[[#This Row],[SKU]],'VENDA MES'!A:A,'VENDA MES'!B:B,0,0)</f>
        <v>168</v>
      </c>
      <c r="E228" s="3">
        <f>IF(D228&lt;=0,SUM(Tabela3[[#This Row],[PONTO_DE_REPOSICAO]]*2.5,Tabela3[[#This Row],[ESTOQUE_INICIAL]]),IF(AND(Tabela3[[#This Row],[ESTOQUE_INICIAL]]&lt;=Tabela3[[#This Row],[PONTO_DE_REPOSICAO]],Tabela3[[#This Row],[ESTOQUE_INICIAL]]&gt;0),L228*2.5,D228*0))</f>
        <v>0</v>
      </c>
      <c r="F228" s="3">
        <f t="shared" si="13"/>
        <v>168</v>
      </c>
      <c r="G228" s="7">
        <v>4</v>
      </c>
      <c r="H228" s="7">
        <v>4</v>
      </c>
      <c r="I228" s="6" t="s">
        <v>1160</v>
      </c>
      <c r="J228" s="2">
        <f t="shared" si="11"/>
        <v>672</v>
      </c>
      <c r="K228" s="1">
        <f>_xlfn.XLOOKUP(A228,MEDIDAS!A:A,MEDIDAS!C:C,,0)*5</f>
        <v>3.416666666666667</v>
      </c>
      <c r="L228" s="1">
        <f>SUM(K228,_xlfn.XLOOKUP(A228,MEDIDAS!A:A,MEDIDAS!C:C,,0)*5)</f>
        <v>6.8333333333333339</v>
      </c>
      <c r="M228" s="1" t="str">
        <f>IF(F228&gt;=SUM(L228,_xlfn.XLOOKUP(A228,'ESTOQUE SETEMBRO'!A:A,'ESTOQUE SETEMBRO'!F:F,,0))/2*1.2,"OVER",IF(F228&lt;=SUM(L228,_xlfn.XLOOKUP(A228,'ESTOQUE SETEMBRO'!A:A,'ESTOQUE SETEMBRO'!F:F,,0))/2*1.1,"IDEAL","OUT"))</f>
        <v>OVER</v>
      </c>
      <c r="N228" t="str">
        <f>IF('ESTOQUE OUTUBRO'!$D228&gt;=0,"outubro","setembro")</f>
        <v>outubro</v>
      </c>
      <c r="O228" s="15">
        <v>45566</v>
      </c>
    </row>
    <row r="229" spans="1:15">
      <c r="A229" s="5" t="s">
        <v>229</v>
      </c>
      <c r="B229" s="6" t="s">
        <v>1159</v>
      </c>
      <c r="C229" s="1">
        <f t="shared" si="12"/>
        <v>43.26</v>
      </c>
      <c r="D229" s="3">
        <f>_xlfn.XLOOKUP(Tabela3[[#This Row],[SKU]],'ESTOQUE SETEMBRO'!A:A,'ESTOQUE SETEMBRO'!F:F,,0)-_xlfn.XLOOKUP(Tabela3[[#This Row],[SKU]],'VENDA MES'!A:A,'VENDA MES'!B:B,0,0)</f>
        <v>100.8</v>
      </c>
      <c r="E229" s="3">
        <f>IF(D229&lt;=0,SUM(Tabela3[[#This Row],[PONTO_DE_REPOSICAO]]*2.5,Tabela3[[#This Row],[ESTOQUE_INICIAL]]),IF(AND(Tabela3[[#This Row],[ESTOQUE_INICIAL]]&lt;=Tabela3[[#This Row],[PONTO_DE_REPOSICAO]],Tabela3[[#This Row],[ESTOQUE_INICIAL]]&gt;0),L229*2.5,D229*0))</f>
        <v>0</v>
      </c>
      <c r="F229" s="3">
        <f t="shared" si="13"/>
        <v>100.8</v>
      </c>
      <c r="G229" s="7">
        <v>4</v>
      </c>
      <c r="H229" s="7">
        <v>4</v>
      </c>
      <c r="I229" s="6" t="s">
        <v>1160</v>
      </c>
      <c r="J229" s="2">
        <f t="shared" si="11"/>
        <v>403.2</v>
      </c>
      <c r="K229" s="1">
        <f>_xlfn.XLOOKUP(A229,MEDIDAS!A:A,MEDIDAS!C:C,,0)*5</f>
        <v>4.666666666666667</v>
      </c>
      <c r="L229" s="1">
        <f>SUM(K229,_xlfn.XLOOKUP(A229,MEDIDAS!A:A,MEDIDAS!C:C,,0)*5)</f>
        <v>9.3333333333333339</v>
      </c>
      <c r="M229" s="1" t="str">
        <f>IF(F229&gt;=SUM(L229,_xlfn.XLOOKUP(A229,'ESTOQUE SETEMBRO'!A:A,'ESTOQUE SETEMBRO'!F:F,,0))/2*1.2,"OVER",IF(F229&lt;=SUM(L229,_xlfn.XLOOKUP(A229,'ESTOQUE SETEMBRO'!A:A,'ESTOQUE SETEMBRO'!F:F,,0))/2*1.1,"IDEAL","OUT"))</f>
        <v>OVER</v>
      </c>
      <c r="N229" t="str">
        <f>IF('ESTOQUE OUTUBRO'!$D229&gt;=0,"outubro","setembro")</f>
        <v>outubro</v>
      </c>
      <c r="O229" s="15">
        <v>45566</v>
      </c>
    </row>
    <row r="230" spans="1:15">
      <c r="A230" s="5" t="s">
        <v>230</v>
      </c>
      <c r="B230" s="6" t="s">
        <v>1159</v>
      </c>
      <c r="C230" s="1">
        <f t="shared" si="12"/>
        <v>43.26</v>
      </c>
      <c r="D230" s="3">
        <f>_xlfn.XLOOKUP(Tabela3[[#This Row],[SKU]],'ESTOQUE SETEMBRO'!A:A,'ESTOQUE SETEMBRO'!F:F,,0)-_xlfn.XLOOKUP(Tabela3[[#This Row],[SKU]],'VENDA MES'!A:A,'VENDA MES'!B:B,0,0)</f>
        <v>61.600000000000009</v>
      </c>
      <c r="E230" s="3">
        <f>IF(D230&lt;=0,SUM(Tabela3[[#This Row],[PONTO_DE_REPOSICAO]]*2.5,Tabela3[[#This Row],[ESTOQUE_INICIAL]]),IF(AND(Tabela3[[#This Row],[ESTOQUE_INICIAL]]&lt;=Tabela3[[#This Row],[PONTO_DE_REPOSICAO]],Tabela3[[#This Row],[ESTOQUE_INICIAL]]&gt;0),L230*2.5,D230*0))</f>
        <v>0</v>
      </c>
      <c r="F230" s="3">
        <f t="shared" si="13"/>
        <v>61.600000000000009</v>
      </c>
      <c r="G230" s="7">
        <v>4</v>
      </c>
      <c r="H230" s="7">
        <v>4</v>
      </c>
      <c r="I230" s="6" t="s">
        <v>1160</v>
      </c>
      <c r="J230" s="2">
        <f t="shared" si="11"/>
        <v>246.40000000000003</v>
      </c>
      <c r="K230" s="1">
        <f>_xlfn.XLOOKUP(A230,MEDIDAS!A:A,MEDIDAS!C:C,,0)*5</f>
        <v>5.5</v>
      </c>
      <c r="L230" s="1">
        <f>SUM(K230,_xlfn.XLOOKUP(A230,MEDIDAS!A:A,MEDIDAS!C:C,,0)*5)</f>
        <v>11</v>
      </c>
      <c r="M230" s="1" t="str">
        <f>IF(F230&gt;=SUM(L230,_xlfn.XLOOKUP(A230,'ESTOQUE SETEMBRO'!A:A,'ESTOQUE SETEMBRO'!F:F,,0))/2*1.2,"OVER",IF(F230&lt;=SUM(L230,_xlfn.XLOOKUP(A230,'ESTOQUE SETEMBRO'!A:A,'ESTOQUE SETEMBRO'!F:F,,0))/2*1.1,"IDEAL","OUT"))</f>
        <v>OVER</v>
      </c>
      <c r="N230" t="str">
        <f>IF('ESTOQUE OUTUBRO'!$D230&gt;=0,"outubro","setembro")</f>
        <v>outubro</v>
      </c>
      <c r="O230" s="15">
        <v>45566</v>
      </c>
    </row>
    <row r="231" spans="1:15">
      <c r="A231" s="5" t="s">
        <v>232</v>
      </c>
      <c r="B231" s="6" t="s">
        <v>1159</v>
      </c>
      <c r="C231" s="1">
        <f t="shared" si="12"/>
        <v>43.26</v>
      </c>
      <c r="D231" s="3">
        <f>_xlfn.XLOOKUP(Tabela3[[#This Row],[SKU]],'ESTOQUE SETEMBRO'!A:A,'ESTOQUE SETEMBRO'!F:F,,0)-_xlfn.XLOOKUP(Tabela3[[#This Row],[SKU]],'VENDA MES'!A:A,'VENDA MES'!B:B,0,0)</f>
        <v>145.6</v>
      </c>
      <c r="E231" s="3">
        <f>IF(D231&lt;=0,SUM(Tabela3[[#This Row],[PONTO_DE_REPOSICAO]]*2.5,Tabela3[[#This Row],[ESTOQUE_INICIAL]]),IF(AND(Tabela3[[#This Row],[ESTOQUE_INICIAL]]&lt;=Tabela3[[#This Row],[PONTO_DE_REPOSICAO]],Tabela3[[#This Row],[ESTOQUE_INICIAL]]&gt;0),L231*2.5,D231*0))</f>
        <v>0</v>
      </c>
      <c r="F231" s="3">
        <f t="shared" si="13"/>
        <v>145.6</v>
      </c>
      <c r="G231" s="7">
        <v>4</v>
      </c>
      <c r="H231" s="7">
        <v>4</v>
      </c>
      <c r="I231" s="6" t="s">
        <v>1160</v>
      </c>
      <c r="J231" s="2">
        <f t="shared" si="11"/>
        <v>582.4</v>
      </c>
      <c r="K231" s="1">
        <f>_xlfn.XLOOKUP(A231,MEDIDAS!A:A,MEDIDAS!C:C,,0)*5</f>
        <v>5.5833333333333339</v>
      </c>
      <c r="L231" s="1">
        <f>SUM(K231,_xlfn.XLOOKUP(A231,MEDIDAS!A:A,MEDIDAS!C:C,,0)*5)</f>
        <v>11.166666666666668</v>
      </c>
      <c r="M231" s="1" t="str">
        <f>IF(F231&gt;=SUM(L231,_xlfn.XLOOKUP(A231,'ESTOQUE SETEMBRO'!A:A,'ESTOQUE SETEMBRO'!F:F,,0))/2*1.2,"OVER",IF(F231&lt;=SUM(L231,_xlfn.XLOOKUP(A231,'ESTOQUE SETEMBRO'!A:A,'ESTOQUE SETEMBRO'!F:F,,0))/2*1.1,"IDEAL","OUT"))</f>
        <v>OVER</v>
      </c>
      <c r="N231" t="str">
        <f>IF('ESTOQUE OUTUBRO'!$D231&gt;=0,"outubro","setembro")</f>
        <v>outubro</v>
      </c>
      <c r="O231" s="15">
        <v>45566</v>
      </c>
    </row>
    <row r="232" spans="1:15">
      <c r="A232" s="5" t="s">
        <v>233</v>
      </c>
      <c r="B232" s="6" t="s">
        <v>1161</v>
      </c>
      <c r="C232" s="1">
        <f t="shared" si="12"/>
        <v>43.26</v>
      </c>
      <c r="D232" s="3">
        <f>_xlfn.XLOOKUP(Tabela3[[#This Row],[SKU]],'ESTOQUE SETEMBRO'!A:A,'ESTOQUE SETEMBRO'!F:F,,0)-_xlfn.XLOOKUP(Tabela3[[#This Row],[SKU]],'VENDA MES'!A:A,'VENDA MES'!B:B,0,0)</f>
        <v>56</v>
      </c>
      <c r="E232" s="3">
        <f>IF(D232&lt;=0,SUM(Tabela3[[#This Row],[PONTO_DE_REPOSICAO]]*2.5,Tabela3[[#This Row],[ESTOQUE_INICIAL]]),IF(AND(Tabela3[[#This Row],[ESTOQUE_INICIAL]]&lt;=Tabela3[[#This Row],[PONTO_DE_REPOSICAO]],Tabela3[[#This Row],[ESTOQUE_INICIAL]]&gt;0),L232*2.5,D232*0))</f>
        <v>0</v>
      </c>
      <c r="F232" s="3">
        <f t="shared" si="13"/>
        <v>56</v>
      </c>
      <c r="G232" s="7">
        <v>24</v>
      </c>
      <c r="H232" s="7">
        <v>24</v>
      </c>
      <c r="I232" s="6" t="s">
        <v>1128</v>
      </c>
      <c r="J232" s="2">
        <f t="shared" si="11"/>
        <v>1344</v>
      </c>
      <c r="K232" s="1">
        <f>_xlfn.XLOOKUP(A232,MEDIDAS!A:A,MEDIDAS!C:C,,0)*5</f>
        <v>3.0833333333333335</v>
      </c>
      <c r="L232" s="1">
        <f>SUM(K232,_xlfn.XLOOKUP(A232,MEDIDAS!A:A,MEDIDAS!C:C,,0)*5)</f>
        <v>6.166666666666667</v>
      </c>
      <c r="M232" s="1" t="str">
        <f>IF(F232&gt;=SUM(L232,_xlfn.XLOOKUP(A232,'ESTOQUE SETEMBRO'!A:A,'ESTOQUE SETEMBRO'!F:F,,0))/2*1.2,"OVER",IF(F232&lt;=SUM(L232,_xlfn.XLOOKUP(A232,'ESTOQUE SETEMBRO'!A:A,'ESTOQUE SETEMBRO'!F:F,,0))/2*1.1,"IDEAL","OUT"))</f>
        <v>OVER</v>
      </c>
      <c r="N232" t="str">
        <f>IF('ESTOQUE OUTUBRO'!$D232&gt;=0,"outubro","setembro")</f>
        <v>outubro</v>
      </c>
      <c r="O232" s="15">
        <v>45566</v>
      </c>
    </row>
    <row r="233" spans="1:15">
      <c r="A233" s="5" t="s">
        <v>234</v>
      </c>
      <c r="B233" s="6" t="s">
        <v>1161</v>
      </c>
      <c r="C233" s="1">
        <f t="shared" si="12"/>
        <v>43.26</v>
      </c>
      <c r="D233" s="3">
        <f>_xlfn.XLOOKUP(Tabela3[[#This Row],[SKU]],'ESTOQUE SETEMBRO'!A:A,'ESTOQUE SETEMBRO'!F:F,,0)-_xlfn.XLOOKUP(Tabela3[[#This Row],[SKU]],'VENDA MES'!A:A,'VENDA MES'!B:B,0,0)</f>
        <v>156.80000000000004</v>
      </c>
      <c r="E233" s="3">
        <f>IF(D233&lt;=0,SUM(Tabela3[[#This Row],[PONTO_DE_REPOSICAO]]*2.5,Tabela3[[#This Row],[ESTOQUE_INICIAL]]),IF(AND(Tabela3[[#This Row],[ESTOQUE_INICIAL]]&lt;=Tabela3[[#This Row],[PONTO_DE_REPOSICAO]],Tabela3[[#This Row],[ESTOQUE_INICIAL]]&gt;0),L233*2.5,D233*0))</f>
        <v>0</v>
      </c>
      <c r="F233" s="3">
        <f t="shared" si="13"/>
        <v>156.80000000000004</v>
      </c>
      <c r="G233" s="7">
        <v>24</v>
      </c>
      <c r="H233" s="7">
        <v>24</v>
      </c>
      <c r="I233" s="6" t="s">
        <v>1128</v>
      </c>
      <c r="J233" s="2">
        <f t="shared" si="11"/>
        <v>3763.2000000000007</v>
      </c>
      <c r="K233" s="1">
        <f>_xlfn.XLOOKUP(A233,MEDIDAS!A:A,MEDIDAS!C:C,,0)*5</f>
        <v>5.8333333333333339</v>
      </c>
      <c r="L233" s="1">
        <f>SUM(K233,_xlfn.XLOOKUP(A233,MEDIDAS!A:A,MEDIDAS!C:C,,0)*5)</f>
        <v>11.666666666666668</v>
      </c>
      <c r="M233" s="1" t="str">
        <f>IF(F233&gt;=SUM(L233,_xlfn.XLOOKUP(A233,'ESTOQUE SETEMBRO'!A:A,'ESTOQUE SETEMBRO'!F:F,,0))/2*1.2,"OVER",IF(F233&lt;=SUM(L233,_xlfn.XLOOKUP(A233,'ESTOQUE SETEMBRO'!A:A,'ESTOQUE SETEMBRO'!F:F,,0))/2*1.1,"IDEAL","OUT"))</f>
        <v>OVER</v>
      </c>
      <c r="N233" t="str">
        <f>IF('ESTOQUE OUTUBRO'!$D233&gt;=0,"outubro","setembro")</f>
        <v>outubro</v>
      </c>
      <c r="O233" s="15">
        <v>45566</v>
      </c>
    </row>
    <row r="234" spans="1:15">
      <c r="A234" s="5" t="s">
        <v>235</v>
      </c>
      <c r="B234" s="6" t="s">
        <v>1161</v>
      </c>
      <c r="C234" s="1">
        <f t="shared" si="12"/>
        <v>43.26</v>
      </c>
      <c r="D234" s="3">
        <f>_xlfn.XLOOKUP(Tabela3[[#This Row],[SKU]],'ESTOQUE SETEMBRO'!A:A,'ESTOQUE SETEMBRO'!F:F,,0)-_xlfn.XLOOKUP(Tabela3[[#This Row],[SKU]],'VENDA MES'!A:A,'VENDA MES'!B:B,0,0)</f>
        <v>117.6</v>
      </c>
      <c r="E234" s="3">
        <f>IF(D234&lt;=0,SUM(Tabela3[[#This Row],[PONTO_DE_REPOSICAO]]*2.5,Tabela3[[#This Row],[ESTOQUE_INICIAL]]),IF(AND(Tabela3[[#This Row],[ESTOQUE_INICIAL]]&lt;=Tabela3[[#This Row],[PONTO_DE_REPOSICAO]],Tabela3[[#This Row],[ESTOQUE_INICIAL]]&gt;0),L234*2.5,D234*0))</f>
        <v>0</v>
      </c>
      <c r="F234" s="3">
        <f t="shared" si="13"/>
        <v>117.6</v>
      </c>
      <c r="G234" s="7">
        <v>24</v>
      </c>
      <c r="H234" s="7">
        <v>24</v>
      </c>
      <c r="I234" s="6" t="s">
        <v>1128</v>
      </c>
      <c r="J234" s="2">
        <f t="shared" si="11"/>
        <v>2822.3999999999996</v>
      </c>
      <c r="K234" s="1">
        <f>_xlfn.XLOOKUP(A234,MEDIDAS!A:A,MEDIDAS!C:C,,0)*5</f>
        <v>5.916666666666667</v>
      </c>
      <c r="L234" s="1">
        <f>SUM(K234,_xlfn.XLOOKUP(A234,MEDIDAS!A:A,MEDIDAS!C:C,,0)*5)</f>
        <v>11.833333333333334</v>
      </c>
      <c r="M234" s="1" t="str">
        <f>IF(F234&gt;=SUM(L234,_xlfn.XLOOKUP(A234,'ESTOQUE SETEMBRO'!A:A,'ESTOQUE SETEMBRO'!F:F,,0))/2*1.2,"OVER",IF(F234&lt;=SUM(L234,_xlfn.XLOOKUP(A234,'ESTOQUE SETEMBRO'!A:A,'ESTOQUE SETEMBRO'!F:F,,0))/2*1.1,"IDEAL","OUT"))</f>
        <v>OVER</v>
      </c>
      <c r="N234" t="str">
        <f>IF('ESTOQUE OUTUBRO'!$D234&gt;=0,"outubro","setembro")</f>
        <v>outubro</v>
      </c>
      <c r="O234" s="15">
        <v>45566</v>
      </c>
    </row>
    <row r="235" spans="1:15">
      <c r="A235" s="5" t="s">
        <v>236</v>
      </c>
      <c r="B235" s="6" t="s">
        <v>1161</v>
      </c>
      <c r="C235" s="1">
        <f t="shared" si="12"/>
        <v>43.26</v>
      </c>
      <c r="D235" s="3">
        <f>_xlfn.XLOOKUP(Tabela3[[#This Row],[SKU]],'ESTOQUE SETEMBRO'!A:A,'ESTOQUE SETEMBRO'!F:F,,0)-_xlfn.XLOOKUP(Tabela3[[#This Row],[SKU]],'VENDA MES'!A:A,'VENDA MES'!B:B,0,0)</f>
        <v>78.40000000000002</v>
      </c>
      <c r="E235" s="3">
        <f>IF(D235&lt;=0,SUM(Tabela3[[#This Row],[PONTO_DE_REPOSICAO]]*2.5,Tabela3[[#This Row],[ESTOQUE_INICIAL]]),IF(AND(Tabela3[[#This Row],[ESTOQUE_INICIAL]]&lt;=Tabela3[[#This Row],[PONTO_DE_REPOSICAO]],Tabela3[[#This Row],[ESTOQUE_INICIAL]]&gt;0),L235*2.5,D235*0))</f>
        <v>0</v>
      </c>
      <c r="F235" s="3">
        <f t="shared" si="13"/>
        <v>78.40000000000002</v>
      </c>
      <c r="G235" s="7">
        <v>24</v>
      </c>
      <c r="H235" s="7">
        <v>24</v>
      </c>
      <c r="I235" s="6" t="s">
        <v>1128</v>
      </c>
      <c r="J235" s="2">
        <f t="shared" si="11"/>
        <v>1881.6000000000004</v>
      </c>
      <c r="K235" s="1">
        <f>_xlfn.XLOOKUP(A235,MEDIDAS!A:A,MEDIDAS!C:C,,0)*5</f>
        <v>4.583333333333333</v>
      </c>
      <c r="L235" s="1">
        <f>SUM(K235,_xlfn.XLOOKUP(A235,MEDIDAS!A:A,MEDIDAS!C:C,,0)*5)</f>
        <v>9.1666666666666661</v>
      </c>
      <c r="M235" s="1" t="str">
        <f>IF(F235&gt;=SUM(L235,_xlfn.XLOOKUP(A235,'ESTOQUE SETEMBRO'!A:A,'ESTOQUE SETEMBRO'!F:F,,0))/2*1.2,"OVER",IF(F235&lt;=SUM(L235,_xlfn.XLOOKUP(A235,'ESTOQUE SETEMBRO'!A:A,'ESTOQUE SETEMBRO'!F:F,,0))/2*1.1,"IDEAL","OUT"))</f>
        <v>OVER</v>
      </c>
      <c r="N235" t="str">
        <f>IF('ESTOQUE OUTUBRO'!$D235&gt;=0,"outubro","setembro")</f>
        <v>outubro</v>
      </c>
      <c r="O235" s="15">
        <v>45566</v>
      </c>
    </row>
    <row r="236" spans="1:15">
      <c r="A236" s="5" t="s">
        <v>237</v>
      </c>
      <c r="B236" s="6" t="s">
        <v>1161</v>
      </c>
      <c r="C236" s="1">
        <f t="shared" si="12"/>
        <v>43.26</v>
      </c>
      <c r="D236" s="3">
        <f>_xlfn.XLOOKUP(Tabela3[[#This Row],[SKU]],'ESTOQUE SETEMBRO'!A:A,'ESTOQUE SETEMBRO'!F:F,,0)-_xlfn.XLOOKUP(Tabela3[[#This Row],[SKU]],'VENDA MES'!A:A,'VENDA MES'!B:B,0,0)</f>
        <v>151.19999999999999</v>
      </c>
      <c r="E236" s="3">
        <f>IF(D236&lt;=0,SUM(Tabela3[[#This Row],[PONTO_DE_REPOSICAO]]*2.5,Tabela3[[#This Row],[ESTOQUE_INICIAL]]),IF(AND(Tabela3[[#This Row],[ESTOQUE_INICIAL]]&lt;=Tabela3[[#This Row],[PONTO_DE_REPOSICAO]],Tabela3[[#This Row],[ESTOQUE_INICIAL]]&gt;0),L236*2.5,D236*0))</f>
        <v>0</v>
      </c>
      <c r="F236" s="3">
        <f t="shared" si="13"/>
        <v>151.19999999999999</v>
      </c>
      <c r="G236" s="7">
        <v>24</v>
      </c>
      <c r="H236" s="7">
        <v>24</v>
      </c>
      <c r="I236" s="6" t="s">
        <v>1128</v>
      </c>
      <c r="J236" s="2">
        <f t="shared" si="11"/>
        <v>3628.7999999999997</v>
      </c>
      <c r="K236" s="1">
        <f>_xlfn.XLOOKUP(A236,MEDIDAS!A:A,MEDIDAS!C:C,,0)*5</f>
        <v>6</v>
      </c>
      <c r="L236" s="1">
        <f>SUM(K236,_xlfn.XLOOKUP(A236,MEDIDAS!A:A,MEDIDAS!C:C,,0)*5)</f>
        <v>12</v>
      </c>
      <c r="M236" s="1" t="str">
        <f>IF(F236&gt;=SUM(L236,_xlfn.XLOOKUP(A236,'ESTOQUE SETEMBRO'!A:A,'ESTOQUE SETEMBRO'!F:F,,0))/2*1.2,"OVER",IF(F236&lt;=SUM(L236,_xlfn.XLOOKUP(A236,'ESTOQUE SETEMBRO'!A:A,'ESTOQUE SETEMBRO'!F:F,,0))/2*1.1,"IDEAL","OUT"))</f>
        <v>OVER</v>
      </c>
      <c r="N236" t="str">
        <f>IF('ESTOQUE OUTUBRO'!$D236&gt;=0,"outubro","setembro")</f>
        <v>outubro</v>
      </c>
      <c r="O236" s="15">
        <v>45566</v>
      </c>
    </row>
    <row r="237" spans="1:15">
      <c r="A237" s="5" t="s">
        <v>264</v>
      </c>
      <c r="B237" s="6" t="s">
        <v>1161</v>
      </c>
      <c r="C237" s="1">
        <f t="shared" si="12"/>
        <v>43.26</v>
      </c>
      <c r="D237" s="3">
        <f>_xlfn.XLOOKUP(Tabela3[[#This Row],[SKU]],'ESTOQUE SETEMBRO'!A:A,'ESTOQUE SETEMBRO'!F:F,,0)-_xlfn.XLOOKUP(Tabela3[[#This Row],[SKU]],'VENDA MES'!A:A,'VENDA MES'!B:B,0,0)</f>
        <v>150</v>
      </c>
      <c r="E237" s="3">
        <f>IF(D237&lt;=0,SUM(Tabela3[[#This Row],[PONTO_DE_REPOSICAO]]*2.5,Tabela3[[#This Row],[ESTOQUE_INICIAL]]),IF(AND(Tabela3[[#This Row],[ESTOQUE_INICIAL]]&lt;=Tabela3[[#This Row],[PONTO_DE_REPOSICAO]],Tabela3[[#This Row],[ESTOQUE_INICIAL]]&gt;0),L237*2.5,D237*0))</f>
        <v>0</v>
      </c>
      <c r="F237" s="3">
        <f t="shared" si="13"/>
        <v>150</v>
      </c>
      <c r="G237" s="7">
        <v>24</v>
      </c>
      <c r="H237" s="7">
        <v>24</v>
      </c>
      <c r="I237" s="6" t="s">
        <v>1128</v>
      </c>
      <c r="J237" s="2">
        <f t="shared" si="11"/>
        <v>3600</v>
      </c>
      <c r="K237" s="1">
        <f>_xlfn.XLOOKUP(A237,MEDIDAS!A:A,MEDIDAS!C:C,,0)*5</f>
        <v>4.25</v>
      </c>
      <c r="L237" s="1">
        <f>SUM(K237,_xlfn.XLOOKUP(A237,MEDIDAS!A:A,MEDIDAS!C:C,,0)*5)</f>
        <v>8.5</v>
      </c>
      <c r="M237" s="1" t="str">
        <f>IF(F237&gt;=SUM(L237,_xlfn.XLOOKUP(A237,'ESTOQUE SETEMBRO'!A:A,'ESTOQUE SETEMBRO'!F:F,,0))/2*1.2,"OVER",IF(F237&lt;=SUM(L237,_xlfn.XLOOKUP(A237,'ESTOQUE SETEMBRO'!A:A,'ESTOQUE SETEMBRO'!F:F,,0))/2*1.1,"IDEAL","OUT"))</f>
        <v>OVER</v>
      </c>
      <c r="N237" t="str">
        <f>IF('ESTOQUE OUTUBRO'!$D237&gt;=0,"outubro","setembro")</f>
        <v>outubro</v>
      </c>
      <c r="O237" s="15">
        <v>45566</v>
      </c>
    </row>
    <row r="238" spans="1:15">
      <c r="A238" s="5" t="s">
        <v>238</v>
      </c>
      <c r="B238" s="6" t="s">
        <v>1161</v>
      </c>
      <c r="C238" s="1">
        <f t="shared" si="12"/>
        <v>43.26</v>
      </c>
      <c r="D238" s="3">
        <f>_xlfn.XLOOKUP(Tabela3[[#This Row],[SKU]],'ESTOQUE SETEMBRO'!A:A,'ESTOQUE SETEMBRO'!F:F,,0)-_xlfn.XLOOKUP(Tabela3[[#This Row],[SKU]],'VENDA MES'!A:A,'VENDA MES'!B:B,0,0)</f>
        <v>89.6</v>
      </c>
      <c r="E238" s="3">
        <f>IF(D238&lt;=0,SUM(Tabela3[[#This Row],[PONTO_DE_REPOSICAO]]*2.5,Tabela3[[#This Row],[ESTOQUE_INICIAL]]),IF(AND(Tabela3[[#This Row],[ESTOQUE_INICIAL]]&lt;=Tabela3[[#This Row],[PONTO_DE_REPOSICAO]],Tabela3[[#This Row],[ESTOQUE_INICIAL]]&gt;0),L238*2.5,D238*0))</f>
        <v>0</v>
      </c>
      <c r="F238" s="3">
        <f t="shared" si="13"/>
        <v>89.6</v>
      </c>
      <c r="G238" s="7">
        <v>24</v>
      </c>
      <c r="H238" s="7">
        <v>24</v>
      </c>
      <c r="I238" s="6" t="s">
        <v>1128</v>
      </c>
      <c r="J238" s="2">
        <f t="shared" si="11"/>
        <v>2150.3999999999996</v>
      </c>
      <c r="K238" s="1">
        <f>_xlfn.XLOOKUP(A238,MEDIDAS!A:A,MEDIDAS!C:C,,0)*5</f>
        <v>4.083333333333333</v>
      </c>
      <c r="L238" s="1">
        <f>SUM(K238,_xlfn.XLOOKUP(A238,MEDIDAS!A:A,MEDIDAS!C:C,,0)*5)</f>
        <v>8.1666666666666661</v>
      </c>
      <c r="M238" s="1" t="str">
        <f>IF(F238&gt;=SUM(L238,_xlfn.XLOOKUP(A238,'ESTOQUE SETEMBRO'!A:A,'ESTOQUE SETEMBRO'!F:F,,0))/2*1.2,"OVER",IF(F238&lt;=SUM(L238,_xlfn.XLOOKUP(A238,'ESTOQUE SETEMBRO'!A:A,'ESTOQUE SETEMBRO'!F:F,,0))/2*1.1,"IDEAL","OUT"))</f>
        <v>OVER</v>
      </c>
      <c r="N238" t="str">
        <f>IF('ESTOQUE OUTUBRO'!$D238&gt;=0,"outubro","setembro")</f>
        <v>outubro</v>
      </c>
      <c r="O238" s="15">
        <v>45566</v>
      </c>
    </row>
    <row r="239" spans="1:15">
      <c r="A239" s="5" t="s">
        <v>239</v>
      </c>
      <c r="B239" s="6" t="s">
        <v>1161</v>
      </c>
      <c r="C239" s="1">
        <f t="shared" si="12"/>
        <v>43.26</v>
      </c>
      <c r="D239" s="3">
        <f>_xlfn.XLOOKUP(Tabela3[[#This Row],[SKU]],'ESTOQUE SETEMBRO'!A:A,'ESTOQUE SETEMBRO'!F:F,,0)-_xlfn.XLOOKUP(Tabela3[[#This Row],[SKU]],'VENDA MES'!A:A,'VENDA MES'!B:B,0,0)</f>
        <v>179.2</v>
      </c>
      <c r="E239" s="3">
        <f>IF(D239&lt;=0,SUM(Tabela3[[#This Row],[PONTO_DE_REPOSICAO]]*2.5,Tabela3[[#This Row],[ESTOQUE_INICIAL]]),IF(AND(Tabela3[[#This Row],[ESTOQUE_INICIAL]]&lt;=Tabela3[[#This Row],[PONTO_DE_REPOSICAO]],Tabela3[[#This Row],[ESTOQUE_INICIAL]]&gt;0),L239*2.5,D239*0))</f>
        <v>0</v>
      </c>
      <c r="F239" s="3">
        <f t="shared" si="13"/>
        <v>179.2</v>
      </c>
      <c r="G239" s="7">
        <v>24</v>
      </c>
      <c r="H239" s="7">
        <v>24</v>
      </c>
      <c r="I239" s="6" t="s">
        <v>1128</v>
      </c>
      <c r="J239" s="2">
        <f t="shared" si="11"/>
        <v>4300.7999999999993</v>
      </c>
      <c r="K239" s="1">
        <f>_xlfn.XLOOKUP(A239,MEDIDAS!A:A,MEDIDAS!C:C,,0)*5</f>
        <v>4.3333333333333339</v>
      </c>
      <c r="L239" s="1">
        <f>SUM(K239,_xlfn.XLOOKUP(A239,MEDIDAS!A:A,MEDIDAS!C:C,,0)*5)</f>
        <v>8.6666666666666679</v>
      </c>
      <c r="M239" s="1" t="str">
        <f>IF(F239&gt;=SUM(L239,_xlfn.XLOOKUP(A239,'ESTOQUE SETEMBRO'!A:A,'ESTOQUE SETEMBRO'!F:F,,0))/2*1.2,"OVER",IF(F239&lt;=SUM(L239,_xlfn.XLOOKUP(A239,'ESTOQUE SETEMBRO'!A:A,'ESTOQUE SETEMBRO'!F:F,,0))/2*1.1,"IDEAL","OUT"))</f>
        <v>OVER</v>
      </c>
      <c r="N239" t="str">
        <f>IF('ESTOQUE OUTUBRO'!$D239&gt;=0,"outubro","setembro")</f>
        <v>outubro</v>
      </c>
      <c r="O239" s="15">
        <v>45566</v>
      </c>
    </row>
    <row r="240" spans="1:15">
      <c r="A240" s="5" t="s">
        <v>240</v>
      </c>
      <c r="B240" s="6" t="s">
        <v>1161</v>
      </c>
      <c r="C240" s="1">
        <f t="shared" si="12"/>
        <v>43.26</v>
      </c>
      <c r="D240" s="3">
        <f>_xlfn.XLOOKUP(Tabela3[[#This Row],[SKU]],'ESTOQUE SETEMBRO'!A:A,'ESTOQUE SETEMBRO'!F:F,,0)-_xlfn.XLOOKUP(Tabela3[[#This Row],[SKU]],'VENDA MES'!A:A,'VENDA MES'!B:B,0,0)</f>
        <v>179.2</v>
      </c>
      <c r="E240" s="3">
        <f>IF(D240&lt;=0,SUM(Tabela3[[#This Row],[PONTO_DE_REPOSICAO]]*2.5,Tabela3[[#This Row],[ESTOQUE_INICIAL]]),IF(AND(Tabela3[[#This Row],[ESTOQUE_INICIAL]]&lt;=Tabela3[[#This Row],[PONTO_DE_REPOSICAO]],Tabela3[[#This Row],[ESTOQUE_INICIAL]]&gt;0),L240*2.5,D240*0))</f>
        <v>0</v>
      </c>
      <c r="F240" s="3">
        <f t="shared" si="13"/>
        <v>179.2</v>
      </c>
      <c r="G240" s="7">
        <v>24</v>
      </c>
      <c r="H240" s="7">
        <v>24</v>
      </c>
      <c r="I240" s="6" t="s">
        <v>1128</v>
      </c>
      <c r="J240" s="2">
        <f t="shared" si="11"/>
        <v>4300.7999999999993</v>
      </c>
      <c r="K240" s="1">
        <f>_xlfn.XLOOKUP(A240,MEDIDAS!A:A,MEDIDAS!C:C,,0)*5</f>
        <v>4.75</v>
      </c>
      <c r="L240" s="1">
        <f>SUM(K240,_xlfn.XLOOKUP(A240,MEDIDAS!A:A,MEDIDAS!C:C,,0)*5)</f>
        <v>9.5</v>
      </c>
      <c r="M240" s="1" t="str">
        <f>IF(F240&gt;=SUM(L240,_xlfn.XLOOKUP(A240,'ESTOQUE SETEMBRO'!A:A,'ESTOQUE SETEMBRO'!F:F,,0))/2*1.2,"OVER",IF(F240&lt;=SUM(L240,_xlfn.XLOOKUP(A240,'ESTOQUE SETEMBRO'!A:A,'ESTOQUE SETEMBRO'!F:F,,0))/2*1.1,"IDEAL","OUT"))</f>
        <v>OVER</v>
      </c>
      <c r="N240" t="str">
        <f>IF('ESTOQUE OUTUBRO'!$D240&gt;=0,"outubro","setembro")</f>
        <v>outubro</v>
      </c>
      <c r="O240" s="15">
        <v>45566</v>
      </c>
    </row>
    <row r="241" spans="1:15">
      <c r="A241" s="5" t="s">
        <v>241</v>
      </c>
      <c r="B241" s="6" t="s">
        <v>1161</v>
      </c>
      <c r="C241" s="1">
        <f t="shared" si="12"/>
        <v>43.26</v>
      </c>
      <c r="D241" s="3">
        <f>_xlfn.XLOOKUP(Tabela3[[#This Row],[SKU]],'ESTOQUE SETEMBRO'!A:A,'ESTOQUE SETEMBRO'!F:F,,0)-_xlfn.XLOOKUP(Tabela3[[#This Row],[SKU]],'VENDA MES'!A:A,'VENDA MES'!B:B,0,0)</f>
        <v>263.2</v>
      </c>
      <c r="E241" s="3">
        <f>IF(D241&lt;=0,SUM(Tabela3[[#This Row],[PONTO_DE_REPOSICAO]]*2.5,Tabela3[[#This Row],[ESTOQUE_INICIAL]]),IF(AND(Tabela3[[#This Row],[ESTOQUE_INICIAL]]&lt;=Tabela3[[#This Row],[PONTO_DE_REPOSICAO]],Tabela3[[#This Row],[ESTOQUE_INICIAL]]&gt;0),L241*2.5,D241*0))</f>
        <v>0</v>
      </c>
      <c r="F241" s="3">
        <f t="shared" si="13"/>
        <v>263.2</v>
      </c>
      <c r="G241" s="7">
        <v>24</v>
      </c>
      <c r="H241" s="7">
        <v>24</v>
      </c>
      <c r="I241" s="6" t="s">
        <v>1128</v>
      </c>
      <c r="J241" s="2">
        <f t="shared" si="11"/>
        <v>6316.7999999999993</v>
      </c>
      <c r="K241" s="1">
        <f>_xlfn.XLOOKUP(A241,MEDIDAS!A:A,MEDIDAS!C:C,,0)*5</f>
        <v>4.583333333333333</v>
      </c>
      <c r="L241" s="1">
        <f>SUM(K241,_xlfn.XLOOKUP(A241,MEDIDAS!A:A,MEDIDAS!C:C,,0)*5)</f>
        <v>9.1666666666666661</v>
      </c>
      <c r="M241" s="1" t="str">
        <f>IF(F241&gt;=SUM(L241,_xlfn.XLOOKUP(A241,'ESTOQUE SETEMBRO'!A:A,'ESTOQUE SETEMBRO'!F:F,,0))/2*1.2,"OVER",IF(F241&lt;=SUM(L241,_xlfn.XLOOKUP(A241,'ESTOQUE SETEMBRO'!A:A,'ESTOQUE SETEMBRO'!F:F,,0))/2*1.1,"IDEAL","OUT"))</f>
        <v>OVER</v>
      </c>
      <c r="N241" t="str">
        <f>IF('ESTOQUE OUTUBRO'!$D241&gt;=0,"outubro","setembro")</f>
        <v>outubro</v>
      </c>
      <c r="O241" s="15">
        <v>45566</v>
      </c>
    </row>
    <row r="242" spans="1:15">
      <c r="A242" s="5" t="s">
        <v>243</v>
      </c>
      <c r="B242" s="6" t="s">
        <v>1162</v>
      </c>
      <c r="C242" s="1">
        <f t="shared" si="12"/>
        <v>43.26</v>
      </c>
      <c r="D242" s="3">
        <f>_xlfn.XLOOKUP(Tabela3[[#This Row],[SKU]],'ESTOQUE SETEMBRO'!A:A,'ESTOQUE SETEMBRO'!F:F,,0)-_xlfn.XLOOKUP(Tabela3[[#This Row],[SKU]],'VENDA MES'!A:A,'VENDA MES'!B:B,0,0)</f>
        <v>168</v>
      </c>
      <c r="E242" s="3">
        <f>IF(D242&lt;=0,SUM(Tabela3[[#This Row],[PONTO_DE_REPOSICAO]]*2.5,Tabela3[[#This Row],[ESTOQUE_INICIAL]]),IF(AND(Tabela3[[#This Row],[ESTOQUE_INICIAL]]&lt;=Tabela3[[#This Row],[PONTO_DE_REPOSICAO]],Tabela3[[#This Row],[ESTOQUE_INICIAL]]&gt;0),L242*2.5,D242*0))</f>
        <v>0</v>
      </c>
      <c r="F242" s="3">
        <f t="shared" si="13"/>
        <v>168</v>
      </c>
      <c r="G242" s="7">
        <v>5</v>
      </c>
      <c r="H242" s="7">
        <v>5</v>
      </c>
      <c r="I242" s="6" t="s">
        <v>1130</v>
      </c>
      <c r="J242" s="2">
        <f t="shared" si="11"/>
        <v>840</v>
      </c>
      <c r="K242" s="1">
        <f>_xlfn.XLOOKUP(A242,MEDIDAS!A:A,MEDIDAS!C:C,,0)*5</f>
        <v>5.8333333333333339</v>
      </c>
      <c r="L242" s="1">
        <f>SUM(K242,_xlfn.XLOOKUP(A242,MEDIDAS!A:A,MEDIDAS!C:C,,0)*5)</f>
        <v>11.666666666666668</v>
      </c>
      <c r="M242" s="1" t="str">
        <f>IF(F242&gt;=SUM(L242,_xlfn.XLOOKUP(A242,'ESTOQUE SETEMBRO'!A:A,'ESTOQUE SETEMBRO'!F:F,,0))/2*1.2,"OVER",IF(F242&lt;=SUM(L242,_xlfn.XLOOKUP(A242,'ESTOQUE SETEMBRO'!A:A,'ESTOQUE SETEMBRO'!F:F,,0))/2*1.1,"IDEAL","OUT"))</f>
        <v>OVER</v>
      </c>
      <c r="N242" t="str">
        <f>IF('ESTOQUE OUTUBRO'!$D242&gt;=0,"outubro","setembro")</f>
        <v>outubro</v>
      </c>
      <c r="O242" s="15">
        <v>45566</v>
      </c>
    </row>
    <row r="243" spans="1:15">
      <c r="A243" s="5" t="s">
        <v>244</v>
      </c>
      <c r="B243" s="6" t="s">
        <v>1162</v>
      </c>
      <c r="C243" s="1">
        <f t="shared" si="12"/>
        <v>43.26</v>
      </c>
      <c r="D243" s="3">
        <f>_xlfn.XLOOKUP(Tabela3[[#This Row],[SKU]],'ESTOQUE SETEMBRO'!A:A,'ESTOQUE SETEMBRO'!F:F,,0)-_xlfn.XLOOKUP(Tabela3[[#This Row],[SKU]],'VENDA MES'!A:A,'VENDA MES'!B:B,0,0)</f>
        <v>162.4</v>
      </c>
      <c r="E243" s="3">
        <f>IF(D243&lt;=0,SUM(Tabela3[[#This Row],[PONTO_DE_REPOSICAO]]*2.5,Tabela3[[#This Row],[ESTOQUE_INICIAL]]),IF(AND(Tabela3[[#This Row],[ESTOQUE_INICIAL]]&lt;=Tabela3[[#This Row],[PONTO_DE_REPOSICAO]],Tabela3[[#This Row],[ESTOQUE_INICIAL]]&gt;0),L243*2.5,D243*0))</f>
        <v>0</v>
      </c>
      <c r="F243" s="3">
        <f t="shared" si="13"/>
        <v>162.4</v>
      </c>
      <c r="G243" s="7">
        <v>5</v>
      </c>
      <c r="H243" s="7">
        <v>5</v>
      </c>
      <c r="I243" s="6" t="s">
        <v>1130</v>
      </c>
      <c r="J243" s="2">
        <f t="shared" si="11"/>
        <v>812</v>
      </c>
      <c r="K243" s="1">
        <f>_xlfn.XLOOKUP(A243,MEDIDAS!A:A,MEDIDAS!C:C,,0)*5</f>
        <v>5.6666666666666661</v>
      </c>
      <c r="L243" s="1">
        <f>SUM(K243,_xlfn.XLOOKUP(A243,MEDIDAS!A:A,MEDIDAS!C:C,,0)*5)</f>
        <v>11.333333333333332</v>
      </c>
      <c r="M243" s="1" t="str">
        <f>IF(F243&gt;=SUM(L243,_xlfn.XLOOKUP(A243,'ESTOQUE SETEMBRO'!A:A,'ESTOQUE SETEMBRO'!F:F,,0))/2*1.2,"OVER",IF(F243&lt;=SUM(L243,_xlfn.XLOOKUP(A243,'ESTOQUE SETEMBRO'!A:A,'ESTOQUE SETEMBRO'!F:F,,0))/2*1.1,"IDEAL","OUT"))</f>
        <v>OVER</v>
      </c>
      <c r="N243" t="str">
        <f>IF('ESTOQUE OUTUBRO'!$D243&gt;=0,"outubro","setembro")</f>
        <v>outubro</v>
      </c>
      <c r="O243" s="15">
        <v>45566</v>
      </c>
    </row>
    <row r="244" spans="1:15">
      <c r="A244" s="5" t="s">
        <v>245</v>
      </c>
      <c r="B244" s="6" t="s">
        <v>1162</v>
      </c>
      <c r="C244" s="1">
        <f t="shared" si="12"/>
        <v>43.26</v>
      </c>
      <c r="D244" s="3">
        <f>_xlfn.XLOOKUP(Tabela3[[#This Row],[SKU]],'ESTOQUE SETEMBRO'!A:A,'ESTOQUE SETEMBRO'!F:F,,0)-_xlfn.XLOOKUP(Tabela3[[#This Row],[SKU]],'VENDA MES'!A:A,'VENDA MES'!B:B,0,0)</f>
        <v>151.19999999999999</v>
      </c>
      <c r="E244" s="3">
        <f>IF(D244&lt;=0,SUM(Tabela3[[#This Row],[PONTO_DE_REPOSICAO]]*2.5,Tabela3[[#This Row],[ESTOQUE_INICIAL]]),IF(AND(Tabela3[[#This Row],[ESTOQUE_INICIAL]]&lt;=Tabela3[[#This Row],[PONTO_DE_REPOSICAO]],Tabela3[[#This Row],[ESTOQUE_INICIAL]]&gt;0),L244*2.5,D244*0))</f>
        <v>0</v>
      </c>
      <c r="F244" s="3">
        <f t="shared" si="13"/>
        <v>151.19999999999999</v>
      </c>
      <c r="G244" s="7">
        <v>5</v>
      </c>
      <c r="H244" s="7">
        <v>5</v>
      </c>
      <c r="I244" s="6" t="s">
        <v>1130</v>
      </c>
      <c r="J244" s="2">
        <f t="shared" si="11"/>
        <v>756</v>
      </c>
      <c r="K244" s="1">
        <f>_xlfn.XLOOKUP(A244,MEDIDAS!A:A,MEDIDAS!C:C,,0)*5</f>
        <v>4.166666666666667</v>
      </c>
      <c r="L244" s="1">
        <f>SUM(K244,_xlfn.XLOOKUP(A244,MEDIDAS!A:A,MEDIDAS!C:C,,0)*5)</f>
        <v>8.3333333333333339</v>
      </c>
      <c r="M244" s="1" t="str">
        <f>IF(F244&gt;=SUM(L244,_xlfn.XLOOKUP(A244,'ESTOQUE SETEMBRO'!A:A,'ESTOQUE SETEMBRO'!F:F,,0))/2*1.2,"OVER",IF(F244&lt;=SUM(L244,_xlfn.XLOOKUP(A244,'ESTOQUE SETEMBRO'!A:A,'ESTOQUE SETEMBRO'!F:F,,0))/2*1.1,"IDEAL","OUT"))</f>
        <v>OVER</v>
      </c>
      <c r="N244" t="str">
        <f>IF('ESTOQUE OUTUBRO'!$D244&gt;=0,"outubro","setembro")</f>
        <v>outubro</v>
      </c>
      <c r="O244" s="15">
        <v>45566</v>
      </c>
    </row>
    <row r="245" spans="1:15">
      <c r="A245" s="5" t="s">
        <v>246</v>
      </c>
      <c r="B245" s="6" t="s">
        <v>1162</v>
      </c>
      <c r="C245" s="1">
        <f t="shared" si="12"/>
        <v>43.26</v>
      </c>
      <c r="D245" s="3">
        <f>_xlfn.XLOOKUP(Tabela3[[#This Row],[SKU]],'ESTOQUE SETEMBRO'!A:A,'ESTOQUE SETEMBRO'!F:F,,0)-_xlfn.XLOOKUP(Tabela3[[#This Row],[SKU]],'VENDA MES'!A:A,'VENDA MES'!B:B,0,0)</f>
        <v>95.200000000000017</v>
      </c>
      <c r="E245" s="3">
        <f>IF(D245&lt;=0,SUM(Tabela3[[#This Row],[PONTO_DE_REPOSICAO]]*2.5,Tabela3[[#This Row],[ESTOQUE_INICIAL]]),IF(AND(Tabela3[[#This Row],[ESTOQUE_INICIAL]]&lt;=Tabela3[[#This Row],[PONTO_DE_REPOSICAO]],Tabela3[[#This Row],[ESTOQUE_INICIAL]]&gt;0),L245*2.5,D245*0))</f>
        <v>0</v>
      </c>
      <c r="F245" s="3">
        <f t="shared" si="13"/>
        <v>95.200000000000017</v>
      </c>
      <c r="G245" s="7">
        <v>5</v>
      </c>
      <c r="H245" s="7">
        <v>5</v>
      </c>
      <c r="I245" s="6" t="s">
        <v>1130</v>
      </c>
      <c r="J245" s="2">
        <f t="shared" si="11"/>
        <v>476.00000000000011</v>
      </c>
      <c r="K245" s="1">
        <f>_xlfn.XLOOKUP(A245,MEDIDAS!A:A,MEDIDAS!C:C,,0)*5</f>
        <v>6.166666666666667</v>
      </c>
      <c r="L245" s="1">
        <f>SUM(K245,_xlfn.XLOOKUP(A245,MEDIDAS!A:A,MEDIDAS!C:C,,0)*5)</f>
        <v>12.333333333333334</v>
      </c>
      <c r="M245" s="1" t="str">
        <f>IF(F245&gt;=SUM(L245,_xlfn.XLOOKUP(A245,'ESTOQUE SETEMBRO'!A:A,'ESTOQUE SETEMBRO'!F:F,,0))/2*1.2,"OVER",IF(F245&lt;=SUM(L245,_xlfn.XLOOKUP(A245,'ESTOQUE SETEMBRO'!A:A,'ESTOQUE SETEMBRO'!F:F,,0))/2*1.1,"IDEAL","OUT"))</f>
        <v>OVER</v>
      </c>
      <c r="N245" t="str">
        <f>IF('ESTOQUE OUTUBRO'!$D245&gt;=0,"outubro","setembro")</f>
        <v>outubro</v>
      </c>
      <c r="O245" s="15">
        <v>45566</v>
      </c>
    </row>
    <row r="246" spans="1:15">
      <c r="A246" s="5" t="s">
        <v>247</v>
      </c>
      <c r="B246" s="6" t="s">
        <v>1162</v>
      </c>
      <c r="C246" s="1">
        <f t="shared" si="12"/>
        <v>43.26</v>
      </c>
      <c r="D246" s="3">
        <f>_xlfn.XLOOKUP(Tabela3[[#This Row],[SKU]],'ESTOQUE SETEMBRO'!A:A,'ESTOQUE SETEMBRO'!F:F,,0)-_xlfn.XLOOKUP(Tabela3[[#This Row],[SKU]],'VENDA MES'!A:A,'VENDA MES'!B:B,0,0)</f>
        <v>117.6</v>
      </c>
      <c r="E246" s="3">
        <f>IF(D246&lt;=0,SUM(Tabela3[[#This Row],[PONTO_DE_REPOSICAO]]*2.5,Tabela3[[#This Row],[ESTOQUE_INICIAL]]),IF(AND(Tabela3[[#This Row],[ESTOQUE_INICIAL]]&lt;=Tabela3[[#This Row],[PONTO_DE_REPOSICAO]],Tabela3[[#This Row],[ESTOQUE_INICIAL]]&gt;0),L246*2.5,D246*0))</f>
        <v>0</v>
      </c>
      <c r="F246" s="3">
        <f t="shared" si="13"/>
        <v>117.6</v>
      </c>
      <c r="G246" s="7">
        <v>5</v>
      </c>
      <c r="H246" s="7">
        <v>5</v>
      </c>
      <c r="I246" s="6" t="s">
        <v>1130</v>
      </c>
      <c r="J246" s="2">
        <f t="shared" si="11"/>
        <v>588</v>
      </c>
      <c r="K246" s="1">
        <f>_xlfn.XLOOKUP(A246,MEDIDAS!A:A,MEDIDAS!C:C,,0)*5</f>
        <v>4.083333333333333</v>
      </c>
      <c r="L246" s="1">
        <f>SUM(K246,_xlfn.XLOOKUP(A246,MEDIDAS!A:A,MEDIDAS!C:C,,0)*5)</f>
        <v>8.1666666666666661</v>
      </c>
      <c r="M246" s="1" t="str">
        <f>IF(F246&gt;=SUM(L246,_xlfn.XLOOKUP(A246,'ESTOQUE SETEMBRO'!A:A,'ESTOQUE SETEMBRO'!F:F,,0))/2*1.2,"OVER",IF(F246&lt;=SUM(L246,_xlfn.XLOOKUP(A246,'ESTOQUE SETEMBRO'!A:A,'ESTOQUE SETEMBRO'!F:F,,0))/2*1.1,"IDEAL","OUT"))</f>
        <v>OVER</v>
      </c>
      <c r="N246" t="str">
        <f>IF('ESTOQUE OUTUBRO'!$D246&gt;=0,"outubro","setembro")</f>
        <v>outubro</v>
      </c>
      <c r="O246" s="15">
        <v>45566</v>
      </c>
    </row>
    <row r="247" spans="1:15">
      <c r="A247" s="5" t="s">
        <v>275</v>
      </c>
      <c r="B247" s="6" t="s">
        <v>1162</v>
      </c>
      <c r="C247" s="1">
        <f t="shared" si="12"/>
        <v>43.26</v>
      </c>
      <c r="D247" s="3">
        <f>_xlfn.XLOOKUP(Tabela3[[#This Row],[SKU]],'ESTOQUE SETEMBRO'!A:A,'ESTOQUE SETEMBRO'!F:F,,0)-_xlfn.XLOOKUP(Tabela3[[#This Row],[SKU]],'VENDA MES'!A:A,'VENDA MES'!B:B,0,0)</f>
        <v>150</v>
      </c>
      <c r="E247" s="3">
        <f>IF(D247&lt;=0,SUM(Tabela3[[#This Row],[PONTO_DE_REPOSICAO]]*2.5,Tabela3[[#This Row],[ESTOQUE_INICIAL]]),IF(AND(Tabela3[[#This Row],[ESTOQUE_INICIAL]]&lt;=Tabela3[[#This Row],[PONTO_DE_REPOSICAO]],Tabela3[[#This Row],[ESTOQUE_INICIAL]]&gt;0),L247*2.5,D247*0))</f>
        <v>0</v>
      </c>
      <c r="F247" s="3">
        <f t="shared" si="13"/>
        <v>150</v>
      </c>
      <c r="G247" s="7">
        <v>5</v>
      </c>
      <c r="H247" s="7">
        <v>5</v>
      </c>
      <c r="I247" s="6" t="s">
        <v>1130</v>
      </c>
      <c r="J247" s="2">
        <f t="shared" si="11"/>
        <v>750</v>
      </c>
      <c r="K247" s="1">
        <f>_xlfn.XLOOKUP(A247,MEDIDAS!A:A,MEDIDAS!C:C,,0)*5</f>
        <v>3</v>
      </c>
      <c r="L247" s="1">
        <f>SUM(K247,_xlfn.XLOOKUP(A247,MEDIDAS!A:A,MEDIDAS!C:C,,0)*5)</f>
        <v>6</v>
      </c>
      <c r="M247" s="1" t="str">
        <f>IF(F247&gt;=SUM(L247,_xlfn.XLOOKUP(A247,'ESTOQUE SETEMBRO'!A:A,'ESTOQUE SETEMBRO'!F:F,,0))/2*1.2,"OVER",IF(F247&lt;=SUM(L247,_xlfn.XLOOKUP(A247,'ESTOQUE SETEMBRO'!A:A,'ESTOQUE SETEMBRO'!F:F,,0))/2*1.1,"IDEAL","OUT"))</f>
        <v>OVER</v>
      </c>
      <c r="N247" t="str">
        <f>IF('ESTOQUE OUTUBRO'!$D247&gt;=0,"outubro","setembro")</f>
        <v>outubro</v>
      </c>
      <c r="O247" s="15">
        <v>45566</v>
      </c>
    </row>
    <row r="248" spans="1:15">
      <c r="A248" s="5" t="s">
        <v>248</v>
      </c>
      <c r="B248" s="6" t="s">
        <v>1162</v>
      </c>
      <c r="C248" s="1">
        <f t="shared" si="12"/>
        <v>43.26</v>
      </c>
      <c r="D248" s="3">
        <f>_xlfn.XLOOKUP(Tabela3[[#This Row],[SKU]],'ESTOQUE SETEMBRO'!A:A,'ESTOQUE SETEMBRO'!F:F,,0)-_xlfn.XLOOKUP(Tabela3[[#This Row],[SKU]],'VENDA MES'!A:A,'VENDA MES'!B:B,0,0)</f>
        <v>78.40000000000002</v>
      </c>
      <c r="E248" s="3">
        <f>IF(D248&lt;=0,SUM(Tabela3[[#This Row],[PONTO_DE_REPOSICAO]]*2.5,Tabela3[[#This Row],[ESTOQUE_INICIAL]]),IF(AND(Tabela3[[#This Row],[ESTOQUE_INICIAL]]&lt;=Tabela3[[#This Row],[PONTO_DE_REPOSICAO]],Tabela3[[#This Row],[ESTOQUE_INICIAL]]&gt;0),L248*2.5,D248*0))</f>
        <v>0</v>
      </c>
      <c r="F248" s="3">
        <f t="shared" si="13"/>
        <v>78.40000000000002</v>
      </c>
      <c r="G248" s="7">
        <v>5</v>
      </c>
      <c r="H248" s="7">
        <v>5</v>
      </c>
      <c r="I248" s="6" t="s">
        <v>1130</v>
      </c>
      <c r="J248" s="2">
        <f t="shared" si="11"/>
        <v>392.00000000000011</v>
      </c>
      <c r="K248" s="1">
        <f>_xlfn.XLOOKUP(A248,MEDIDAS!A:A,MEDIDAS!C:C,,0)*5</f>
        <v>6.166666666666667</v>
      </c>
      <c r="L248" s="1">
        <f>SUM(K248,_xlfn.XLOOKUP(A248,MEDIDAS!A:A,MEDIDAS!C:C,,0)*5)</f>
        <v>12.333333333333334</v>
      </c>
      <c r="M248" s="1" t="str">
        <f>IF(F248&gt;=SUM(L248,_xlfn.XLOOKUP(A248,'ESTOQUE SETEMBRO'!A:A,'ESTOQUE SETEMBRO'!F:F,,0))/2*1.2,"OVER",IF(F248&lt;=SUM(L248,_xlfn.XLOOKUP(A248,'ESTOQUE SETEMBRO'!A:A,'ESTOQUE SETEMBRO'!F:F,,0))/2*1.1,"IDEAL","OUT"))</f>
        <v>OVER</v>
      </c>
      <c r="N248" t="str">
        <f>IF('ESTOQUE OUTUBRO'!$D248&gt;=0,"outubro","setembro")</f>
        <v>outubro</v>
      </c>
      <c r="O248" s="15">
        <v>45566</v>
      </c>
    </row>
    <row r="249" spans="1:15">
      <c r="A249" s="5" t="s">
        <v>249</v>
      </c>
      <c r="B249" s="6" t="s">
        <v>1162</v>
      </c>
      <c r="C249" s="1">
        <f t="shared" si="12"/>
        <v>43.26</v>
      </c>
      <c r="D249" s="3">
        <f>_xlfn.XLOOKUP(Tabela3[[#This Row],[SKU]],'ESTOQUE SETEMBRO'!A:A,'ESTOQUE SETEMBRO'!F:F,,0)-_xlfn.XLOOKUP(Tabela3[[#This Row],[SKU]],'VENDA MES'!A:A,'VENDA MES'!B:B,0,0)</f>
        <v>106.40000000000002</v>
      </c>
      <c r="E249" s="3">
        <f>IF(D249&lt;=0,SUM(Tabela3[[#This Row],[PONTO_DE_REPOSICAO]]*2.5,Tabela3[[#This Row],[ESTOQUE_INICIAL]]),IF(AND(Tabela3[[#This Row],[ESTOQUE_INICIAL]]&lt;=Tabela3[[#This Row],[PONTO_DE_REPOSICAO]],Tabela3[[#This Row],[ESTOQUE_INICIAL]]&gt;0),L249*2.5,D249*0))</f>
        <v>0</v>
      </c>
      <c r="F249" s="3">
        <f t="shared" si="13"/>
        <v>106.40000000000002</v>
      </c>
      <c r="G249" s="7">
        <v>5</v>
      </c>
      <c r="H249" s="7">
        <v>5</v>
      </c>
      <c r="I249" s="6" t="s">
        <v>1130</v>
      </c>
      <c r="J249" s="2">
        <f t="shared" si="11"/>
        <v>532.00000000000011</v>
      </c>
      <c r="K249" s="1">
        <f>_xlfn.XLOOKUP(A249,MEDIDAS!A:A,MEDIDAS!C:C,,0)*5</f>
        <v>3.416666666666667</v>
      </c>
      <c r="L249" s="1">
        <f>SUM(K249,_xlfn.XLOOKUP(A249,MEDIDAS!A:A,MEDIDAS!C:C,,0)*5)</f>
        <v>6.8333333333333339</v>
      </c>
      <c r="M249" s="1" t="str">
        <f>IF(F249&gt;=SUM(L249,_xlfn.XLOOKUP(A249,'ESTOQUE SETEMBRO'!A:A,'ESTOQUE SETEMBRO'!F:F,,0))/2*1.2,"OVER",IF(F249&lt;=SUM(L249,_xlfn.XLOOKUP(A249,'ESTOQUE SETEMBRO'!A:A,'ESTOQUE SETEMBRO'!F:F,,0))/2*1.1,"IDEAL","OUT"))</f>
        <v>OVER</v>
      </c>
      <c r="N249" t="str">
        <f>IF('ESTOQUE OUTUBRO'!$D249&gt;=0,"outubro","setembro")</f>
        <v>outubro</v>
      </c>
      <c r="O249" s="15">
        <v>45566</v>
      </c>
    </row>
    <row r="250" spans="1:15">
      <c r="A250" s="5" t="s">
        <v>250</v>
      </c>
      <c r="B250" s="6" t="s">
        <v>1162</v>
      </c>
      <c r="C250" s="1">
        <f t="shared" si="12"/>
        <v>43.26</v>
      </c>
      <c r="D250" s="3">
        <f>_xlfn.XLOOKUP(Tabela3[[#This Row],[SKU]],'ESTOQUE SETEMBRO'!A:A,'ESTOQUE SETEMBRO'!F:F,,0)-_xlfn.XLOOKUP(Tabela3[[#This Row],[SKU]],'VENDA MES'!A:A,'VENDA MES'!B:B,0,0)</f>
        <v>162.4</v>
      </c>
      <c r="E250" s="3">
        <f>IF(D250&lt;=0,SUM(Tabela3[[#This Row],[PONTO_DE_REPOSICAO]]*2.5,Tabela3[[#This Row],[ESTOQUE_INICIAL]]),IF(AND(Tabela3[[#This Row],[ESTOQUE_INICIAL]]&lt;=Tabela3[[#This Row],[PONTO_DE_REPOSICAO]],Tabela3[[#This Row],[ESTOQUE_INICIAL]]&gt;0),L250*2.5,D250*0))</f>
        <v>0</v>
      </c>
      <c r="F250" s="3">
        <f t="shared" si="13"/>
        <v>162.4</v>
      </c>
      <c r="G250" s="7">
        <v>5</v>
      </c>
      <c r="H250" s="7">
        <v>5</v>
      </c>
      <c r="I250" s="6" t="s">
        <v>1130</v>
      </c>
      <c r="J250" s="2">
        <f t="shared" si="11"/>
        <v>812</v>
      </c>
      <c r="K250" s="1">
        <f>_xlfn.XLOOKUP(A250,MEDIDAS!A:A,MEDIDAS!C:C,,0)*5</f>
        <v>5.25</v>
      </c>
      <c r="L250" s="1">
        <f>SUM(K250,_xlfn.XLOOKUP(A250,MEDIDAS!A:A,MEDIDAS!C:C,,0)*5)</f>
        <v>10.5</v>
      </c>
      <c r="M250" s="1" t="str">
        <f>IF(F250&gt;=SUM(L250,_xlfn.XLOOKUP(A250,'ESTOQUE SETEMBRO'!A:A,'ESTOQUE SETEMBRO'!F:F,,0))/2*1.2,"OVER",IF(F250&lt;=SUM(L250,_xlfn.XLOOKUP(A250,'ESTOQUE SETEMBRO'!A:A,'ESTOQUE SETEMBRO'!F:F,,0))/2*1.1,"IDEAL","OUT"))</f>
        <v>OVER</v>
      </c>
      <c r="N250" t="str">
        <f>IF('ESTOQUE OUTUBRO'!$D250&gt;=0,"outubro","setembro")</f>
        <v>outubro</v>
      </c>
      <c r="O250" s="15">
        <v>45566</v>
      </c>
    </row>
    <row r="251" spans="1:15">
      <c r="A251" s="5" t="s">
        <v>251</v>
      </c>
      <c r="B251" s="6" t="s">
        <v>1162</v>
      </c>
      <c r="C251" s="1">
        <f t="shared" si="12"/>
        <v>43.26</v>
      </c>
      <c r="D251" s="3">
        <f>_xlfn.XLOOKUP(Tabela3[[#This Row],[SKU]],'ESTOQUE SETEMBRO'!A:A,'ESTOQUE SETEMBRO'!F:F,,0)-_xlfn.XLOOKUP(Tabela3[[#This Row],[SKU]],'VENDA MES'!A:A,'VENDA MES'!B:B,0,0)</f>
        <v>128.80000000000001</v>
      </c>
      <c r="E251" s="3">
        <f>IF(D251&lt;=0,SUM(Tabela3[[#This Row],[PONTO_DE_REPOSICAO]]*2.5,Tabela3[[#This Row],[ESTOQUE_INICIAL]]),IF(AND(Tabela3[[#This Row],[ESTOQUE_INICIAL]]&lt;=Tabela3[[#This Row],[PONTO_DE_REPOSICAO]],Tabela3[[#This Row],[ESTOQUE_INICIAL]]&gt;0),L251*2.5,D251*0))</f>
        <v>0</v>
      </c>
      <c r="F251" s="3">
        <f t="shared" si="13"/>
        <v>128.80000000000001</v>
      </c>
      <c r="G251" s="7">
        <v>5</v>
      </c>
      <c r="H251" s="7">
        <v>5</v>
      </c>
      <c r="I251" s="6" t="s">
        <v>1130</v>
      </c>
      <c r="J251" s="2">
        <f t="shared" si="11"/>
        <v>644</v>
      </c>
      <c r="K251" s="1">
        <f>_xlfn.XLOOKUP(A251,MEDIDAS!A:A,MEDIDAS!C:C,,0)*5</f>
        <v>6.583333333333333</v>
      </c>
      <c r="L251" s="1">
        <f>SUM(K251,_xlfn.XLOOKUP(A251,MEDIDAS!A:A,MEDIDAS!C:C,,0)*5)</f>
        <v>13.166666666666666</v>
      </c>
      <c r="M251" s="1" t="str">
        <f>IF(F251&gt;=SUM(L251,_xlfn.XLOOKUP(A251,'ESTOQUE SETEMBRO'!A:A,'ESTOQUE SETEMBRO'!F:F,,0))/2*1.2,"OVER",IF(F251&lt;=SUM(L251,_xlfn.XLOOKUP(A251,'ESTOQUE SETEMBRO'!A:A,'ESTOQUE SETEMBRO'!F:F,,0))/2*1.1,"IDEAL","OUT"))</f>
        <v>OVER</v>
      </c>
      <c r="N251" t="str">
        <f>IF('ESTOQUE OUTUBRO'!$D251&gt;=0,"outubro","setembro")</f>
        <v>outubro</v>
      </c>
      <c r="O251" s="15">
        <v>45566</v>
      </c>
    </row>
    <row r="252" spans="1:15">
      <c r="A252" s="5" t="s">
        <v>252</v>
      </c>
      <c r="B252" s="6" t="s">
        <v>1163</v>
      </c>
      <c r="C252" s="1">
        <f t="shared" si="12"/>
        <v>43.26</v>
      </c>
      <c r="D252" s="3">
        <f>_xlfn.XLOOKUP(Tabela3[[#This Row],[SKU]],'ESTOQUE SETEMBRO'!A:A,'ESTOQUE SETEMBRO'!F:F,,0)-_xlfn.XLOOKUP(Tabela3[[#This Row],[SKU]],'VENDA MES'!A:A,'VENDA MES'!B:B,0,0)</f>
        <v>78.40000000000002</v>
      </c>
      <c r="E252" s="3">
        <f>IF(D252&lt;=0,SUM(Tabela3[[#This Row],[PONTO_DE_REPOSICAO]]*2.5,Tabela3[[#This Row],[ESTOQUE_INICIAL]]),IF(AND(Tabela3[[#This Row],[ESTOQUE_INICIAL]]&lt;=Tabela3[[#This Row],[PONTO_DE_REPOSICAO]],Tabela3[[#This Row],[ESTOQUE_INICIAL]]&gt;0),L252*2.5,D252*0))</f>
        <v>0</v>
      </c>
      <c r="F252" s="3">
        <f t="shared" si="13"/>
        <v>78.40000000000002</v>
      </c>
      <c r="G252" s="7">
        <v>5</v>
      </c>
      <c r="H252" s="7">
        <v>5</v>
      </c>
      <c r="I252" s="6" t="s">
        <v>1130</v>
      </c>
      <c r="J252" s="2">
        <f t="shared" si="11"/>
        <v>392.00000000000011</v>
      </c>
      <c r="K252" s="1">
        <f>_xlfn.XLOOKUP(A252,MEDIDAS!A:A,MEDIDAS!C:C,,0)*5</f>
        <v>5.4166666666666661</v>
      </c>
      <c r="L252" s="1">
        <f>SUM(K252,_xlfn.XLOOKUP(A252,MEDIDAS!A:A,MEDIDAS!C:C,,0)*5)</f>
        <v>10.833333333333332</v>
      </c>
      <c r="M252" s="1" t="str">
        <f>IF(F252&gt;=SUM(L252,_xlfn.XLOOKUP(A252,'ESTOQUE SETEMBRO'!A:A,'ESTOQUE SETEMBRO'!F:F,,0))/2*1.2,"OVER",IF(F252&lt;=SUM(L252,_xlfn.XLOOKUP(A252,'ESTOQUE SETEMBRO'!A:A,'ESTOQUE SETEMBRO'!F:F,,0))/2*1.1,"IDEAL","OUT"))</f>
        <v>OVER</v>
      </c>
      <c r="N252" t="str">
        <f>IF('ESTOQUE OUTUBRO'!$D252&gt;=0,"outubro","setembro")</f>
        <v>outubro</v>
      </c>
      <c r="O252" s="15">
        <v>45566</v>
      </c>
    </row>
    <row r="253" spans="1:15">
      <c r="A253" s="5" t="s">
        <v>254</v>
      </c>
      <c r="B253" s="6" t="s">
        <v>1163</v>
      </c>
      <c r="C253" s="1">
        <f t="shared" si="12"/>
        <v>43.26</v>
      </c>
      <c r="D253" s="3">
        <f>_xlfn.XLOOKUP(Tabela3[[#This Row],[SKU]],'ESTOQUE SETEMBRO'!A:A,'ESTOQUE SETEMBRO'!F:F,,0)-_xlfn.XLOOKUP(Tabela3[[#This Row],[SKU]],'VENDA MES'!A:A,'VENDA MES'!B:B,0,0)</f>
        <v>117.6</v>
      </c>
      <c r="E253" s="3">
        <f>IF(D253&lt;=0,SUM(Tabela3[[#This Row],[PONTO_DE_REPOSICAO]]*2.5,Tabela3[[#This Row],[ESTOQUE_INICIAL]]),IF(AND(Tabela3[[#This Row],[ESTOQUE_INICIAL]]&lt;=Tabela3[[#This Row],[PONTO_DE_REPOSICAO]],Tabela3[[#This Row],[ESTOQUE_INICIAL]]&gt;0),L253*2.5,D253*0))</f>
        <v>0</v>
      </c>
      <c r="F253" s="3">
        <f t="shared" si="13"/>
        <v>117.6</v>
      </c>
      <c r="G253" s="7">
        <v>5</v>
      </c>
      <c r="H253" s="7">
        <v>5</v>
      </c>
      <c r="I253" s="6" t="s">
        <v>1130</v>
      </c>
      <c r="J253" s="2">
        <f t="shared" si="11"/>
        <v>588</v>
      </c>
      <c r="K253" s="1">
        <f>_xlfn.XLOOKUP(A253,MEDIDAS!A:A,MEDIDAS!C:C,,0)*5</f>
        <v>3.25</v>
      </c>
      <c r="L253" s="1">
        <f>SUM(K253,_xlfn.XLOOKUP(A253,MEDIDAS!A:A,MEDIDAS!C:C,,0)*5)</f>
        <v>6.5</v>
      </c>
      <c r="M253" s="1" t="str">
        <f>IF(F253&gt;=SUM(L253,_xlfn.XLOOKUP(A253,'ESTOQUE SETEMBRO'!A:A,'ESTOQUE SETEMBRO'!F:F,,0))/2*1.2,"OVER",IF(F253&lt;=SUM(L253,_xlfn.XLOOKUP(A253,'ESTOQUE SETEMBRO'!A:A,'ESTOQUE SETEMBRO'!F:F,,0))/2*1.1,"IDEAL","OUT"))</f>
        <v>OVER</v>
      </c>
      <c r="N253" t="str">
        <f>IF('ESTOQUE OUTUBRO'!$D253&gt;=0,"outubro","setembro")</f>
        <v>outubro</v>
      </c>
      <c r="O253" s="15">
        <v>45566</v>
      </c>
    </row>
    <row r="254" spans="1:15">
      <c r="A254" s="5" t="s">
        <v>255</v>
      </c>
      <c r="B254" s="6" t="s">
        <v>1163</v>
      </c>
      <c r="C254" s="1">
        <f t="shared" si="12"/>
        <v>43.26</v>
      </c>
      <c r="D254" s="3">
        <f>_xlfn.XLOOKUP(Tabela3[[#This Row],[SKU]],'ESTOQUE SETEMBRO'!A:A,'ESTOQUE SETEMBRO'!F:F,,0)-_xlfn.XLOOKUP(Tabela3[[#This Row],[SKU]],'VENDA MES'!A:A,'VENDA MES'!B:B,0,0)</f>
        <v>134.4</v>
      </c>
      <c r="E254" s="3">
        <f>IF(D254&lt;=0,SUM(Tabela3[[#This Row],[PONTO_DE_REPOSICAO]]*2.5,Tabela3[[#This Row],[ESTOQUE_INICIAL]]),IF(AND(Tabela3[[#This Row],[ESTOQUE_INICIAL]]&lt;=Tabela3[[#This Row],[PONTO_DE_REPOSICAO]],Tabela3[[#This Row],[ESTOQUE_INICIAL]]&gt;0),L254*2.5,D254*0))</f>
        <v>0</v>
      </c>
      <c r="F254" s="3">
        <f t="shared" si="13"/>
        <v>134.4</v>
      </c>
      <c r="G254" s="7">
        <v>5</v>
      </c>
      <c r="H254" s="7">
        <v>5</v>
      </c>
      <c r="I254" s="6" t="s">
        <v>1130</v>
      </c>
      <c r="J254" s="2">
        <f t="shared" si="11"/>
        <v>672</v>
      </c>
      <c r="K254" s="1">
        <f>_xlfn.XLOOKUP(A254,MEDIDAS!A:A,MEDIDAS!C:C,,0)*5</f>
        <v>3.9166666666666665</v>
      </c>
      <c r="L254" s="1">
        <f>SUM(K254,_xlfn.XLOOKUP(A254,MEDIDAS!A:A,MEDIDAS!C:C,,0)*5)</f>
        <v>7.833333333333333</v>
      </c>
      <c r="M254" s="1" t="str">
        <f>IF(F254&gt;=SUM(L254,_xlfn.XLOOKUP(A254,'ESTOQUE SETEMBRO'!A:A,'ESTOQUE SETEMBRO'!F:F,,0))/2*1.2,"OVER",IF(F254&lt;=SUM(L254,_xlfn.XLOOKUP(A254,'ESTOQUE SETEMBRO'!A:A,'ESTOQUE SETEMBRO'!F:F,,0))/2*1.1,"IDEAL","OUT"))</f>
        <v>OVER</v>
      </c>
      <c r="N254" t="str">
        <f>IF('ESTOQUE OUTUBRO'!$D254&gt;=0,"outubro","setembro")</f>
        <v>outubro</v>
      </c>
      <c r="O254" s="15">
        <v>45566</v>
      </c>
    </row>
    <row r="255" spans="1:15">
      <c r="A255" s="5" t="s">
        <v>256</v>
      </c>
      <c r="B255" s="6" t="s">
        <v>1163</v>
      </c>
      <c r="C255" s="1">
        <f t="shared" si="12"/>
        <v>43.26</v>
      </c>
      <c r="D255" s="3">
        <f>_xlfn.XLOOKUP(Tabela3[[#This Row],[SKU]],'ESTOQUE SETEMBRO'!A:A,'ESTOQUE SETEMBRO'!F:F,,0)-_xlfn.XLOOKUP(Tabela3[[#This Row],[SKU]],'VENDA MES'!A:A,'VENDA MES'!B:B,0,0)</f>
        <v>112</v>
      </c>
      <c r="E255" s="3">
        <f>IF(D255&lt;=0,SUM(Tabela3[[#This Row],[PONTO_DE_REPOSICAO]]*2.5,Tabela3[[#This Row],[ESTOQUE_INICIAL]]),IF(AND(Tabela3[[#This Row],[ESTOQUE_INICIAL]]&lt;=Tabela3[[#This Row],[PONTO_DE_REPOSICAO]],Tabela3[[#This Row],[ESTOQUE_INICIAL]]&gt;0),L255*2.5,D255*0))</f>
        <v>0</v>
      </c>
      <c r="F255" s="3">
        <f t="shared" si="13"/>
        <v>112</v>
      </c>
      <c r="G255" s="7">
        <v>5</v>
      </c>
      <c r="H255" s="7">
        <v>5</v>
      </c>
      <c r="I255" s="6" t="s">
        <v>1130</v>
      </c>
      <c r="J255" s="2">
        <f t="shared" si="11"/>
        <v>560</v>
      </c>
      <c r="K255" s="1">
        <f>_xlfn.XLOOKUP(A255,MEDIDAS!A:A,MEDIDAS!C:C,,0)*5</f>
        <v>6</v>
      </c>
      <c r="L255" s="1">
        <f>SUM(K255,_xlfn.XLOOKUP(A255,MEDIDAS!A:A,MEDIDAS!C:C,,0)*5)</f>
        <v>12</v>
      </c>
      <c r="M255" s="1" t="str">
        <f>IF(F255&gt;=SUM(L255,_xlfn.XLOOKUP(A255,'ESTOQUE SETEMBRO'!A:A,'ESTOQUE SETEMBRO'!F:F,,0))/2*1.2,"OVER",IF(F255&lt;=SUM(L255,_xlfn.XLOOKUP(A255,'ESTOQUE SETEMBRO'!A:A,'ESTOQUE SETEMBRO'!F:F,,0))/2*1.1,"IDEAL","OUT"))</f>
        <v>OVER</v>
      </c>
      <c r="N255" t="str">
        <f>IF('ESTOQUE OUTUBRO'!$D255&gt;=0,"outubro","setembro")</f>
        <v>outubro</v>
      </c>
      <c r="O255" s="15">
        <v>45566</v>
      </c>
    </row>
    <row r="256" spans="1:15">
      <c r="A256" s="5" t="s">
        <v>257</v>
      </c>
      <c r="B256" s="6" t="s">
        <v>1163</v>
      </c>
      <c r="C256" s="1">
        <f t="shared" si="12"/>
        <v>43.26</v>
      </c>
      <c r="D256" s="3">
        <f>_xlfn.XLOOKUP(Tabela3[[#This Row],[SKU]],'ESTOQUE SETEMBRO'!A:A,'ESTOQUE SETEMBRO'!F:F,,0)-_xlfn.XLOOKUP(Tabela3[[#This Row],[SKU]],'VENDA MES'!A:A,'VENDA MES'!B:B,0,0)</f>
        <v>184.80000000000004</v>
      </c>
      <c r="E256" s="3">
        <f>IF(D256&lt;=0,SUM(Tabela3[[#This Row],[PONTO_DE_REPOSICAO]]*2.5,Tabela3[[#This Row],[ESTOQUE_INICIAL]]),IF(AND(Tabela3[[#This Row],[ESTOQUE_INICIAL]]&lt;=Tabela3[[#This Row],[PONTO_DE_REPOSICAO]],Tabela3[[#This Row],[ESTOQUE_INICIAL]]&gt;0),L256*2.5,D256*0))</f>
        <v>0</v>
      </c>
      <c r="F256" s="3">
        <f t="shared" si="13"/>
        <v>184.80000000000004</v>
      </c>
      <c r="G256" s="7">
        <v>5</v>
      </c>
      <c r="H256" s="7">
        <v>5</v>
      </c>
      <c r="I256" s="6" t="s">
        <v>1130</v>
      </c>
      <c r="J256" s="2">
        <f t="shared" si="11"/>
        <v>924.00000000000023</v>
      </c>
      <c r="K256" s="1">
        <f>_xlfn.XLOOKUP(A256,MEDIDAS!A:A,MEDIDAS!C:C,,0)*5</f>
        <v>7.166666666666667</v>
      </c>
      <c r="L256" s="1">
        <f>SUM(K256,_xlfn.XLOOKUP(A256,MEDIDAS!A:A,MEDIDAS!C:C,,0)*5)</f>
        <v>14.333333333333334</v>
      </c>
      <c r="M256" s="1" t="str">
        <f>IF(F256&gt;=SUM(L256,_xlfn.XLOOKUP(A256,'ESTOQUE SETEMBRO'!A:A,'ESTOQUE SETEMBRO'!F:F,,0))/2*1.2,"OVER",IF(F256&lt;=SUM(L256,_xlfn.XLOOKUP(A256,'ESTOQUE SETEMBRO'!A:A,'ESTOQUE SETEMBRO'!F:F,,0))/2*1.1,"IDEAL","OUT"))</f>
        <v>OVER</v>
      </c>
      <c r="N256" t="str">
        <f>IF('ESTOQUE OUTUBRO'!$D256&gt;=0,"outubro","setembro")</f>
        <v>outubro</v>
      </c>
      <c r="O256" s="15">
        <v>45566</v>
      </c>
    </row>
    <row r="257" spans="1:15">
      <c r="A257" s="5" t="s">
        <v>286</v>
      </c>
      <c r="B257" s="6" t="s">
        <v>1163</v>
      </c>
      <c r="C257" s="1">
        <f t="shared" si="12"/>
        <v>43.26</v>
      </c>
      <c r="D257" s="3">
        <f>_xlfn.XLOOKUP(Tabela3[[#This Row],[SKU]],'ESTOQUE SETEMBRO'!A:A,'ESTOQUE SETEMBRO'!F:F,,0)-_xlfn.XLOOKUP(Tabela3[[#This Row],[SKU]],'VENDA MES'!A:A,'VENDA MES'!B:B,0,0)</f>
        <v>150</v>
      </c>
      <c r="E257" s="3">
        <f>IF(D257&lt;=0,SUM(Tabela3[[#This Row],[PONTO_DE_REPOSICAO]]*2.5,Tabela3[[#This Row],[ESTOQUE_INICIAL]]),IF(AND(Tabela3[[#This Row],[ESTOQUE_INICIAL]]&lt;=Tabela3[[#This Row],[PONTO_DE_REPOSICAO]],Tabela3[[#This Row],[ESTOQUE_INICIAL]]&gt;0),L257*2.5,D257*0))</f>
        <v>0</v>
      </c>
      <c r="F257" s="3">
        <f t="shared" si="13"/>
        <v>150</v>
      </c>
      <c r="G257" s="7">
        <v>5</v>
      </c>
      <c r="H257" s="7">
        <v>5</v>
      </c>
      <c r="I257" s="6" t="s">
        <v>1130</v>
      </c>
      <c r="J257" s="2">
        <f t="shared" si="11"/>
        <v>750</v>
      </c>
      <c r="K257" s="1">
        <f>_xlfn.XLOOKUP(A257,MEDIDAS!A:A,MEDIDAS!C:C,,0)*5</f>
        <v>4.75</v>
      </c>
      <c r="L257" s="1">
        <f>SUM(K257,_xlfn.XLOOKUP(A257,MEDIDAS!A:A,MEDIDAS!C:C,,0)*5)</f>
        <v>9.5</v>
      </c>
      <c r="M257" s="1" t="str">
        <f>IF(F257&gt;=SUM(L257,_xlfn.XLOOKUP(A257,'ESTOQUE SETEMBRO'!A:A,'ESTOQUE SETEMBRO'!F:F,,0))/2*1.2,"OVER",IF(F257&lt;=SUM(L257,_xlfn.XLOOKUP(A257,'ESTOQUE SETEMBRO'!A:A,'ESTOQUE SETEMBRO'!F:F,,0))/2*1.1,"IDEAL","OUT"))</f>
        <v>OVER</v>
      </c>
      <c r="N257" t="str">
        <f>IF('ESTOQUE OUTUBRO'!$D257&gt;=0,"outubro","setembro")</f>
        <v>outubro</v>
      </c>
      <c r="O257" s="15">
        <v>45566</v>
      </c>
    </row>
    <row r="258" spans="1:15">
      <c r="A258" s="5" t="s">
        <v>258</v>
      </c>
      <c r="B258" s="6" t="s">
        <v>1163</v>
      </c>
      <c r="C258" s="1">
        <f t="shared" si="12"/>
        <v>43.26</v>
      </c>
      <c r="D258" s="3">
        <f>_xlfn.XLOOKUP(Tabela3[[#This Row],[SKU]],'ESTOQUE SETEMBRO'!A:A,'ESTOQUE SETEMBRO'!F:F,,0)-_xlfn.XLOOKUP(Tabela3[[#This Row],[SKU]],'VENDA MES'!A:A,'VENDA MES'!B:B,0,0)</f>
        <v>84</v>
      </c>
      <c r="E258" s="3">
        <f>IF(D258&lt;=0,SUM(Tabela3[[#This Row],[PONTO_DE_REPOSICAO]]*2.5,Tabela3[[#This Row],[ESTOQUE_INICIAL]]),IF(AND(Tabela3[[#This Row],[ESTOQUE_INICIAL]]&lt;=Tabela3[[#This Row],[PONTO_DE_REPOSICAO]],Tabela3[[#This Row],[ESTOQUE_INICIAL]]&gt;0),L258*2.5,D258*0))</f>
        <v>0</v>
      </c>
      <c r="F258" s="3">
        <f t="shared" si="13"/>
        <v>84</v>
      </c>
      <c r="G258" s="7">
        <v>5</v>
      </c>
      <c r="H258" s="7">
        <v>5</v>
      </c>
      <c r="I258" s="6" t="s">
        <v>1130</v>
      </c>
      <c r="J258" s="2">
        <f t="shared" ref="J258:J321" si="14">H258*D258</f>
        <v>420</v>
      </c>
      <c r="K258" s="1">
        <f>_xlfn.XLOOKUP(A258,MEDIDAS!A:A,MEDIDAS!C:C,,0)*5</f>
        <v>7.75</v>
      </c>
      <c r="L258" s="1">
        <f>SUM(K258,_xlfn.XLOOKUP(A258,MEDIDAS!A:A,MEDIDAS!C:C,,0)*5)</f>
        <v>15.5</v>
      </c>
      <c r="M258" s="1" t="str">
        <f>IF(F258&gt;=SUM(L258,_xlfn.XLOOKUP(A258,'ESTOQUE SETEMBRO'!A:A,'ESTOQUE SETEMBRO'!F:F,,0))/2*1.2,"OVER",IF(F258&lt;=SUM(L258,_xlfn.XLOOKUP(A258,'ESTOQUE SETEMBRO'!A:A,'ESTOQUE SETEMBRO'!F:F,,0))/2*1.1,"IDEAL","OUT"))</f>
        <v>OVER</v>
      </c>
      <c r="N258" t="str">
        <f>IF('ESTOQUE OUTUBRO'!$D258&gt;=0,"outubro","setembro")</f>
        <v>outubro</v>
      </c>
      <c r="O258" s="15">
        <v>45566</v>
      </c>
    </row>
    <row r="259" spans="1:15">
      <c r="A259" s="5" t="s">
        <v>259</v>
      </c>
      <c r="B259" s="6" t="s">
        <v>1163</v>
      </c>
      <c r="C259" s="1">
        <f t="shared" ref="C259:C322" si="15">3.09*2*7</f>
        <v>43.26</v>
      </c>
      <c r="D259" s="3">
        <f>_xlfn.XLOOKUP(Tabela3[[#This Row],[SKU]],'ESTOQUE SETEMBRO'!A:A,'ESTOQUE SETEMBRO'!F:F,,0)-_xlfn.XLOOKUP(Tabela3[[#This Row],[SKU]],'VENDA MES'!A:A,'VENDA MES'!B:B,0,0)</f>
        <v>229.60000000000002</v>
      </c>
      <c r="E259" s="3">
        <f>IF(D259&lt;=0,SUM(Tabela3[[#This Row],[PONTO_DE_REPOSICAO]]*2.5,Tabela3[[#This Row],[ESTOQUE_INICIAL]]),IF(AND(Tabela3[[#This Row],[ESTOQUE_INICIAL]]&lt;=Tabela3[[#This Row],[PONTO_DE_REPOSICAO]],Tabela3[[#This Row],[ESTOQUE_INICIAL]]&gt;0),L259*2.5,D259*0))</f>
        <v>0</v>
      </c>
      <c r="F259" s="3">
        <f t="shared" si="13"/>
        <v>229.60000000000002</v>
      </c>
      <c r="G259" s="7">
        <v>5</v>
      </c>
      <c r="H259" s="7">
        <v>5</v>
      </c>
      <c r="I259" s="6" t="s">
        <v>1130</v>
      </c>
      <c r="J259" s="2">
        <f t="shared" si="14"/>
        <v>1148</v>
      </c>
      <c r="K259" s="1">
        <f>_xlfn.XLOOKUP(A259,MEDIDAS!A:A,MEDIDAS!C:C,,0)*5</f>
        <v>6</v>
      </c>
      <c r="L259" s="1">
        <f>SUM(K259,_xlfn.XLOOKUP(A259,MEDIDAS!A:A,MEDIDAS!C:C,,0)*5)</f>
        <v>12</v>
      </c>
      <c r="M259" s="1" t="str">
        <f>IF(F259&gt;=SUM(L259,_xlfn.XLOOKUP(A259,'ESTOQUE SETEMBRO'!A:A,'ESTOQUE SETEMBRO'!F:F,,0))/2*1.2,"OVER",IF(F259&lt;=SUM(L259,_xlfn.XLOOKUP(A259,'ESTOQUE SETEMBRO'!A:A,'ESTOQUE SETEMBRO'!F:F,,0))/2*1.1,"IDEAL","OUT"))</f>
        <v>OVER</v>
      </c>
      <c r="N259" t="str">
        <f>IF('ESTOQUE OUTUBRO'!$D259&gt;=0,"outubro","setembro")</f>
        <v>outubro</v>
      </c>
      <c r="O259" s="15">
        <v>45566</v>
      </c>
    </row>
    <row r="260" spans="1:15">
      <c r="A260" s="5" t="s">
        <v>260</v>
      </c>
      <c r="B260" s="6" t="s">
        <v>1163</v>
      </c>
      <c r="C260" s="1">
        <f t="shared" si="15"/>
        <v>43.26</v>
      </c>
      <c r="D260" s="3">
        <f>_xlfn.XLOOKUP(Tabela3[[#This Row],[SKU]],'ESTOQUE SETEMBRO'!A:A,'ESTOQUE SETEMBRO'!F:F,,0)-_xlfn.XLOOKUP(Tabela3[[#This Row],[SKU]],'VENDA MES'!A:A,'VENDA MES'!B:B,0,0)</f>
        <v>123.20000000000002</v>
      </c>
      <c r="E260" s="3">
        <f>IF(D260&lt;=0,SUM(Tabela3[[#This Row],[PONTO_DE_REPOSICAO]]*2.5,Tabela3[[#This Row],[ESTOQUE_INICIAL]]),IF(AND(Tabela3[[#This Row],[ESTOQUE_INICIAL]]&lt;=Tabela3[[#This Row],[PONTO_DE_REPOSICAO]],Tabela3[[#This Row],[ESTOQUE_INICIAL]]&gt;0),L260*2.5,D260*0))</f>
        <v>0</v>
      </c>
      <c r="F260" s="3">
        <f t="shared" si="13"/>
        <v>123.20000000000002</v>
      </c>
      <c r="G260" s="7">
        <v>5</v>
      </c>
      <c r="H260" s="7">
        <v>5</v>
      </c>
      <c r="I260" s="6" t="s">
        <v>1130</v>
      </c>
      <c r="J260" s="2">
        <f t="shared" si="14"/>
        <v>616.00000000000011</v>
      </c>
      <c r="K260" s="1">
        <f>_xlfn.XLOOKUP(A260,MEDIDAS!A:A,MEDIDAS!C:C,,0)*5</f>
        <v>6.333333333333333</v>
      </c>
      <c r="L260" s="1">
        <f>SUM(K260,_xlfn.XLOOKUP(A260,MEDIDAS!A:A,MEDIDAS!C:C,,0)*5)</f>
        <v>12.666666666666666</v>
      </c>
      <c r="M260" s="1" t="str">
        <f>IF(F260&gt;=SUM(L260,_xlfn.XLOOKUP(A260,'ESTOQUE SETEMBRO'!A:A,'ESTOQUE SETEMBRO'!F:F,,0))/2*1.2,"OVER",IF(F260&lt;=SUM(L260,_xlfn.XLOOKUP(A260,'ESTOQUE SETEMBRO'!A:A,'ESTOQUE SETEMBRO'!F:F,,0))/2*1.1,"IDEAL","OUT"))</f>
        <v>OVER</v>
      </c>
      <c r="N260" t="str">
        <f>IF('ESTOQUE OUTUBRO'!$D260&gt;=0,"outubro","setembro")</f>
        <v>outubro</v>
      </c>
      <c r="O260" s="15">
        <v>45566</v>
      </c>
    </row>
    <row r="261" spans="1:15">
      <c r="A261" s="5" t="s">
        <v>261</v>
      </c>
      <c r="B261" s="6" t="s">
        <v>1163</v>
      </c>
      <c r="C261" s="1">
        <f t="shared" si="15"/>
        <v>43.26</v>
      </c>
      <c r="D261" s="3">
        <f>_xlfn.XLOOKUP(Tabela3[[#This Row],[SKU]],'ESTOQUE SETEMBRO'!A:A,'ESTOQUE SETEMBRO'!F:F,,0)-_xlfn.XLOOKUP(Tabela3[[#This Row],[SKU]],'VENDA MES'!A:A,'VENDA MES'!B:B,0,0)</f>
        <v>145.6</v>
      </c>
      <c r="E261" s="3">
        <f>IF(D261&lt;=0,SUM(Tabela3[[#This Row],[PONTO_DE_REPOSICAO]]*2.5,Tabela3[[#This Row],[ESTOQUE_INICIAL]]),IF(AND(Tabela3[[#This Row],[ESTOQUE_INICIAL]]&lt;=Tabela3[[#This Row],[PONTO_DE_REPOSICAO]],Tabela3[[#This Row],[ESTOQUE_INICIAL]]&gt;0),L261*2.5,D261*0))</f>
        <v>0</v>
      </c>
      <c r="F261" s="3">
        <f t="shared" si="13"/>
        <v>145.6</v>
      </c>
      <c r="G261" s="7">
        <v>5</v>
      </c>
      <c r="H261" s="7">
        <v>5</v>
      </c>
      <c r="I261" s="6" t="s">
        <v>1130</v>
      </c>
      <c r="J261" s="2">
        <f t="shared" si="14"/>
        <v>728</v>
      </c>
      <c r="K261" s="1">
        <f>_xlfn.XLOOKUP(A261,MEDIDAS!A:A,MEDIDAS!C:C,,0)*5</f>
        <v>3.5833333333333335</v>
      </c>
      <c r="L261" s="1">
        <f>SUM(K261,_xlfn.XLOOKUP(A261,MEDIDAS!A:A,MEDIDAS!C:C,,0)*5)</f>
        <v>7.166666666666667</v>
      </c>
      <c r="M261" s="1" t="str">
        <f>IF(F261&gt;=SUM(L261,_xlfn.XLOOKUP(A261,'ESTOQUE SETEMBRO'!A:A,'ESTOQUE SETEMBRO'!F:F,,0))/2*1.2,"OVER",IF(F261&lt;=SUM(L261,_xlfn.XLOOKUP(A261,'ESTOQUE SETEMBRO'!A:A,'ESTOQUE SETEMBRO'!F:F,,0))/2*1.1,"IDEAL","OUT"))</f>
        <v>OVER</v>
      </c>
      <c r="N261" t="str">
        <f>IF('ESTOQUE OUTUBRO'!$D261&gt;=0,"outubro","setembro")</f>
        <v>outubro</v>
      </c>
      <c r="O261" s="15">
        <v>45566</v>
      </c>
    </row>
    <row r="262" spans="1:15">
      <c r="A262" s="5" t="s">
        <v>262</v>
      </c>
      <c r="B262" s="6" t="s">
        <v>1164</v>
      </c>
      <c r="C262" s="1">
        <f t="shared" si="15"/>
        <v>43.26</v>
      </c>
      <c r="D262" s="3">
        <f>_xlfn.XLOOKUP(Tabela3[[#This Row],[SKU]],'ESTOQUE SETEMBRO'!A:A,'ESTOQUE SETEMBRO'!F:F,,0)-_xlfn.XLOOKUP(Tabela3[[#This Row],[SKU]],'VENDA MES'!A:A,'VENDA MES'!B:B,0,0)</f>
        <v>190.40000000000003</v>
      </c>
      <c r="E262" s="3">
        <f>IF(D262&lt;=0,SUM(Tabela3[[#This Row],[PONTO_DE_REPOSICAO]]*2.5,Tabela3[[#This Row],[ESTOQUE_INICIAL]]),IF(AND(Tabela3[[#This Row],[ESTOQUE_INICIAL]]&lt;=Tabela3[[#This Row],[PONTO_DE_REPOSICAO]],Tabela3[[#This Row],[ESTOQUE_INICIAL]]&gt;0),L262*2.5,D262*0))</f>
        <v>0</v>
      </c>
      <c r="F262" s="3">
        <f t="shared" si="13"/>
        <v>190.40000000000003</v>
      </c>
      <c r="G262" s="7">
        <v>24</v>
      </c>
      <c r="H262" s="7">
        <v>24</v>
      </c>
      <c r="I262" s="6" t="s">
        <v>1128</v>
      </c>
      <c r="J262" s="2">
        <f t="shared" si="14"/>
        <v>4569.6000000000004</v>
      </c>
      <c r="K262" s="1">
        <f>_xlfn.XLOOKUP(A262,MEDIDAS!A:A,MEDIDAS!C:C,,0)*5</f>
        <v>6.75</v>
      </c>
      <c r="L262" s="1">
        <f>SUM(K262,_xlfn.XLOOKUP(A262,MEDIDAS!A:A,MEDIDAS!C:C,,0)*5)</f>
        <v>13.5</v>
      </c>
      <c r="M262" s="1" t="str">
        <f>IF(F262&gt;=SUM(L262,_xlfn.XLOOKUP(A262,'ESTOQUE SETEMBRO'!A:A,'ESTOQUE SETEMBRO'!F:F,,0))/2*1.2,"OVER",IF(F262&lt;=SUM(L262,_xlfn.XLOOKUP(A262,'ESTOQUE SETEMBRO'!A:A,'ESTOQUE SETEMBRO'!F:F,,0))/2*1.1,"IDEAL","OUT"))</f>
        <v>OVER</v>
      </c>
      <c r="N262" t="str">
        <f>IF('ESTOQUE OUTUBRO'!$D262&gt;=0,"outubro","setembro")</f>
        <v>outubro</v>
      </c>
      <c r="O262" s="15">
        <v>45566</v>
      </c>
    </row>
    <row r="263" spans="1:15">
      <c r="A263" s="5" t="s">
        <v>263</v>
      </c>
      <c r="B263" s="6" t="s">
        <v>1164</v>
      </c>
      <c r="C263" s="1">
        <f t="shared" si="15"/>
        <v>43.26</v>
      </c>
      <c r="D263" s="3">
        <f>_xlfn.XLOOKUP(Tabela3[[#This Row],[SKU]],'ESTOQUE SETEMBRO'!A:A,'ESTOQUE SETEMBRO'!F:F,,0)-_xlfn.XLOOKUP(Tabela3[[#This Row],[SKU]],'VENDA MES'!A:A,'VENDA MES'!B:B,0,0)</f>
        <v>78.40000000000002</v>
      </c>
      <c r="E263" s="3">
        <f>IF(D263&lt;=0,SUM(Tabela3[[#This Row],[PONTO_DE_REPOSICAO]]*2.5,Tabela3[[#This Row],[ESTOQUE_INICIAL]]),IF(AND(Tabela3[[#This Row],[ESTOQUE_INICIAL]]&lt;=Tabela3[[#This Row],[PONTO_DE_REPOSICAO]],Tabela3[[#This Row],[ESTOQUE_INICIAL]]&gt;0),L263*2.5,D263*0))</f>
        <v>0</v>
      </c>
      <c r="F263" s="3">
        <f t="shared" si="13"/>
        <v>78.40000000000002</v>
      </c>
      <c r="G263" s="7">
        <v>24</v>
      </c>
      <c r="H263" s="7">
        <v>24</v>
      </c>
      <c r="I263" s="6" t="s">
        <v>1128</v>
      </c>
      <c r="J263" s="2">
        <f t="shared" si="14"/>
        <v>1881.6000000000004</v>
      </c>
      <c r="K263" s="1">
        <f>_xlfn.XLOOKUP(A263,MEDIDAS!A:A,MEDIDAS!C:C,,0)*5</f>
        <v>5</v>
      </c>
      <c r="L263" s="1">
        <f>SUM(K263,_xlfn.XLOOKUP(A263,MEDIDAS!A:A,MEDIDAS!C:C,,0)*5)</f>
        <v>10</v>
      </c>
      <c r="M263" s="1" t="str">
        <f>IF(F263&gt;=SUM(L263,_xlfn.XLOOKUP(A263,'ESTOQUE SETEMBRO'!A:A,'ESTOQUE SETEMBRO'!F:F,,0))/2*1.2,"OVER",IF(F263&lt;=SUM(L263,_xlfn.XLOOKUP(A263,'ESTOQUE SETEMBRO'!A:A,'ESTOQUE SETEMBRO'!F:F,,0))/2*1.1,"IDEAL","OUT"))</f>
        <v>OVER</v>
      </c>
      <c r="N263" t="str">
        <f>IF('ESTOQUE OUTUBRO'!$D263&gt;=0,"outubro","setembro")</f>
        <v>outubro</v>
      </c>
      <c r="O263" s="15">
        <v>45566</v>
      </c>
    </row>
    <row r="264" spans="1:15">
      <c r="A264" s="5" t="s">
        <v>265</v>
      </c>
      <c r="B264" s="6" t="s">
        <v>1164</v>
      </c>
      <c r="C264" s="1">
        <f t="shared" si="15"/>
        <v>43.26</v>
      </c>
      <c r="D264" s="3">
        <f>_xlfn.XLOOKUP(Tabela3[[#This Row],[SKU]],'ESTOQUE SETEMBRO'!A:A,'ESTOQUE SETEMBRO'!F:F,,0)-_xlfn.XLOOKUP(Tabela3[[#This Row],[SKU]],'VENDA MES'!A:A,'VENDA MES'!B:B,0,0)</f>
        <v>145.6</v>
      </c>
      <c r="E264" s="3">
        <f>IF(D264&lt;=0,SUM(Tabela3[[#This Row],[PONTO_DE_REPOSICAO]]*2.5,Tabela3[[#This Row],[ESTOQUE_INICIAL]]),IF(AND(Tabela3[[#This Row],[ESTOQUE_INICIAL]]&lt;=Tabela3[[#This Row],[PONTO_DE_REPOSICAO]],Tabela3[[#This Row],[ESTOQUE_INICIAL]]&gt;0),L264*2.5,D264*0))</f>
        <v>0</v>
      </c>
      <c r="F264" s="3">
        <f t="shared" si="13"/>
        <v>145.6</v>
      </c>
      <c r="G264" s="7">
        <v>24</v>
      </c>
      <c r="H264" s="7">
        <v>24</v>
      </c>
      <c r="I264" s="6" t="s">
        <v>1128</v>
      </c>
      <c r="J264" s="2">
        <f t="shared" si="14"/>
        <v>3494.3999999999996</v>
      </c>
      <c r="K264" s="1">
        <f>_xlfn.XLOOKUP(A264,MEDIDAS!A:A,MEDIDAS!C:C,,0)*5</f>
        <v>5.5833333333333339</v>
      </c>
      <c r="L264" s="1">
        <f>SUM(K264,_xlfn.XLOOKUP(A264,MEDIDAS!A:A,MEDIDAS!C:C,,0)*5)</f>
        <v>11.166666666666668</v>
      </c>
      <c r="M264" s="1" t="str">
        <f>IF(F264&gt;=SUM(L264,_xlfn.XLOOKUP(A264,'ESTOQUE SETEMBRO'!A:A,'ESTOQUE SETEMBRO'!F:F,,0))/2*1.2,"OVER",IF(F264&lt;=SUM(L264,_xlfn.XLOOKUP(A264,'ESTOQUE SETEMBRO'!A:A,'ESTOQUE SETEMBRO'!F:F,,0))/2*1.1,"IDEAL","OUT"))</f>
        <v>OVER</v>
      </c>
      <c r="N264" t="str">
        <f>IF('ESTOQUE OUTUBRO'!$D264&gt;=0,"outubro","setembro")</f>
        <v>outubro</v>
      </c>
      <c r="O264" s="15">
        <v>45566</v>
      </c>
    </row>
    <row r="265" spans="1:15">
      <c r="A265" s="5" t="s">
        <v>266</v>
      </c>
      <c r="B265" s="6" t="s">
        <v>1164</v>
      </c>
      <c r="C265" s="1">
        <f t="shared" si="15"/>
        <v>43.26</v>
      </c>
      <c r="D265" s="3">
        <f>_xlfn.XLOOKUP(Tabela3[[#This Row],[SKU]],'ESTOQUE SETEMBRO'!A:A,'ESTOQUE SETEMBRO'!F:F,,0)-_xlfn.XLOOKUP(Tabela3[[#This Row],[SKU]],'VENDA MES'!A:A,'VENDA MES'!B:B,0,0)</f>
        <v>145.6</v>
      </c>
      <c r="E265" s="3">
        <f>IF(D265&lt;=0,SUM(Tabela3[[#This Row],[PONTO_DE_REPOSICAO]]*2.5,Tabela3[[#This Row],[ESTOQUE_INICIAL]]),IF(AND(Tabela3[[#This Row],[ESTOQUE_INICIAL]]&lt;=Tabela3[[#This Row],[PONTO_DE_REPOSICAO]],Tabela3[[#This Row],[ESTOQUE_INICIAL]]&gt;0),L265*2.5,D265*0))</f>
        <v>0</v>
      </c>
      <c r="F265" s="3">
        <f t="shared" si="13"/>
        <v>145.6</v>
      </c>
      <c r="G265" s="7">
        <v>24</v>
      </c>
      <c r="H265" s="7">
        <v>24</v>
      </c>
      <c r="I265" s="6" t="s">
        <v>1128</v>
      </c>
      <c r="J265" s="2">
        <f t="shared" si="14"/>
        <v>3494.3999999999996</v>
      </c>
      <c r="K265" s="1">
        <f>_xlfn.XLOOKUP(A265,MEDIDAS!A:A,MEDIDAS!C:C,,0)*5</f>
        <v>6.333333333333333</v>
      </c>
      <c r="L265" s="1">
        <f>SUM(K265,_xlfn.XLOOKUP(A265,MEDIDAS!A:A,MEDIDAS!C:C,,0)*5)</f>
        <v>12.666666666666666</v>
      </c>
      <c r="M265" s="1" t="str">
        <f>IF(F265&gt;=SUM(L265,_xlfn.XLOOKUP(A265,'ESTOQUE SETEMBRO'!A:A,'ESTOQUE SETEMBRO'!F:F,,0))/2*1.2,"OVER",IF(F265&lt;=SUM(L265,_xlfn.XLOOKUP(A265,'ESTOQUE SETEMBRO'!A:A,'ESTOQUE SETEMBRO'!F:F,,0))/2*1.1,"IDEAL","OUT"))</f>
        <v>OVER</v>
      </c>
      <c r="N265" t="str">
        <f>IF('ESTOQUE OUTUBRO'!$D265&gt;=0,"outubro","setembro")</f>
        <v>outubro</v>
      </c>
      <c r="O265" s="15">
        <v>45566</v>
      </c>
    </row>
    <row r="266" spans="1:15">
      <c r="A266" s="5" t="s">
        <v>267</v>
      </c>
      <c r="B266" s="6" t="s">
        <v>1164</v>
      </c>
      <c r="C266" s="1">
        <f t="shared" si="15"/>
        <v>43.26</v>
      </c>
      <c r="D266" s="3">
        <f>_xlfn.XLOOKUP(Tabela3[[#This Row],[SKU]],'ESTOQUE SETEMBRO'!A:A,'ESTOQUE SETEMBRO'!F:F,,0)-_xlfn.XLOOKUP(Tabela3[[#This Row],[SKU]],'VENDA MES'!A:A,'VENDA MES'!B:B,0,0)</f>
        <v>168</v>
      </c>
      <c r="E266" s="3">
        <f>IF(D266&lt;=0,SUM(Tabela3[[#This Row],[PONTO_DE_REPOSICAO]]*2.5,Tabela3[[#This Row],[ESTOQUE_INICIAL]]),IF(AND(Tabela3[[#This Row],[ESTOQUE_INICIAL]]&lt;=Tabela3[[#This Row],[PONTO_DE_REPOSICAO]],Tabela3[[#This Row],[ESTOQUE_INICIAL]]&gt;0),L266*2.5,D266*0))</f>
        <v>0</v>
      </c>
      <c r="F266" s="3">
        <f t="shared" si="13"/>
        <v>168</v>
      </c>
      <c r="G266" s="7">
        <v>24</v>
      </c>
      <c r="H266" s="7">
        <v>24</v>
      </c>
      <c r="I266" s="6" t="s">
        <v>1128</v>
      </c>
      <c r="J266" s="2">
        <f t="shared" si="14"/>
        <v>4032</v>
      </c>
      <c r="K266" s="1">
        <f>_xlfn.XLOOKUP(A266,MEDIDAS!A:A,MEDIDAS!C:C,,0)*5</f>
        <v>3.333333333333333</v>
      </c>
      <c r="L266" s="1">
        <f>SUM(K266,_xlfn.XLOOKUP(A266,MEDIDAS!A:A,MEDIDAS!C:C,,0)*5)</f>
        <v>6.6666666666666661</v>
      </c>
      <c r="M266" s="1" t="str">
        <f>IF(F266&gt;=SUM(L266,_xlfn.XLOOKUP(A266,'ESTOQUE SETEMBRO'!A:A,'ESTOQUE SETEMBRO'!F:F,,0))/2*1.2,"OVER",IF(F266&lt;=SUM(L266,_xlfn.XLOOKUP(A266,'ESTOQUE SETEMBRO'!A:A,'ESTOQUE SETEMBRO'!F:F,,0))/2*1.1,"IDEAL","OUT"))</f>
        <v>OVER</v>
      </c>
      <c r="N266" t="str">
        <f>IF('ESTOQUE OUTUBRO'!$D266&gt;=0,"outubro","setembro")</f>
        <v>outubro</v>
      </c>
      <c r="O266" s="15">
        <v>45566</v>
      </c>
    </row>
    <row r="267" spans="1:15">
      <c r="A267" s="5" t="s">
        <v>297</v>
      </c>
      <c r="B267" s="6" t="s">
        <v>1164</v>
      </c>
      <c r="C267" s="1">
        <f t="shared" si="15"/>
        <v>43.26</v>
      </c>
      <c r="D267" s="3">
        <f>_xlfn.XLOOKUP(Tabela3[[#This Row],[SKU]],'ESTOQUE SETEMBRO'!A:A,'ESTOQUE SETEMBRO'!F:F,,0)-_xlfn.XLOOKUP(Tabela3[[#This Row],[SKU]],'VENDA MES'!A:A,'VENDA MES'!B:B,0,0)</f>
        <v>150</v>
      </c>
      <c r="E267" s="3">
        <f>IF(D267&lt;=0,SUM(Tabela3[[#This Row],[PONTO_DE_REPOSICAO]]*2.5,Tabela3[[#This Row],[ESTOQUE_INICIAL]]),IF(AND(Tabela3[[#This Row],[ESTOQUE_INICIAL]]&lt;=Tabela3[[#This Row],[PONTO_DE_REPOSICAO]],Tabela3[[#This Row],[ESTOQUE_INICIAL]]&gt;0),L267*2.5,D267*0))</f>
        <v>0</v>
      </c>
      <c r="F267" s="3">
        <f t="shared" si="13"/>
        <v>150</v>
      </c>
      <c r="G267" s="7">
        <v>24</v>
      </c>
      <c r="H267" s="7">
        <v>24</v>
      </c>
      <c r="I267" s="6" t="s">
        <v>1128</v>
      </c>
      <c r="J267" s="2">
        <f t="shared" si="14"/>
        <v>3600</v>
      </c>
      <c r="K267" s="1">
        <f>_xlfn.XLOOKUP(A267,MEDIDAS!A:A,MEDIDAS!C:C,,0)*5</f>
        <v>3.25</v>
      </c>
      <c r="L267" s="1">
        <f>SUM(K267,_xlfn.XLOOKUP(A267,MEDIDAS!A:A,MEDIDAS!C:C,,0)*5)</f>
        <v>6.5</v>
      </c>
      <c r="M267" s="1" t="str">
        <f>IF(F267&gt;=SUM(L267,_xlfn.XLOOKUP(A267,'ESTOQUE SETEMBRO'!A:A,'ESTOQUE SETEMBRO'!F:F,,0))/2*1.2,"OVER",IF(F267&lt;=SUM(L267,_xlfn.XLOOKUP(A267,'ESTOQUE SETEMBRO'!A:A,'ESTOQUE SETEMBRO'!F:F,,0))/2*1.1,"IDEAL","OUT"))</f>
        <v>OVER</v>
      </c>
      <c r="N267" t="str">
        <f>IF('ESTOQUE OUTUBRO'!$D267&gt;=0,"outubro","setembro")</f>
        <v>outubro</v>
      </c>
      <c r="O267" s="15">
        <v>45566</v>
      </c>
    </row>
    <row r="268" spans="1:15">
      <c r="A268" s="5" t="s">
        <v>268</v>
      </c>
      <c r="B268" s="6" t="s">
        <v>1164</v>
      </c>
      <c r="C268" s="1">
        <f t="shared" si="15"/>
        <v>43.26</v>
      </c>
      <c r="D268" s="3">
        <f>_xlfn.XLOOKUP(Tabela3[[#This Row],[SKU]],'ESTOQUE SETEMBRO'!A:A,'ESTOQUE SETEMBRO'!F:F,,0)-_xlfn.XLOOKUP(Tabela3[[#This Row],[SKU]],'VENDA MES'!A:A,'VENDA MES'!B:B,0,0)</f>
        <v>72.8</v>
      </c>
      <c r="E268" s="3">
        <f>IF(D268&lt;=0,SUM(Tabela3[[#This Row],[PONTO_DE_REPOSICAO]]*2.5,Tabela3[[#This Row],[ESTOQUE_INICIAL]]),IF(AND(Tabela3[[#This Row],[ESTOQUE_INICIAL]]&lt;=Tabela3[[#This Row],[PONTO_DE_REPOSICAO]],Tabela3[[#This Row],[ESTOQUE_INICIAL]]&gt;0),L268*2.5,D268*0))</f>
        <v>0</v>
      </c>
      <c r="F268" s="3">
        <f t="shared" si="13"/>
        <v>72.8</v>
      </c>
      <c r="G268" s="7">
        <v>24</v>
      </c>
      <c r="H268" s="7">
        <v>24</v>
      </c>
      <c r="I268" s="6" t="s">
        <v>1128</v>
      </c>
      <c r="J268" s="2">
        <f t="shared" si="14"/>
        <v>1747.1999999999998</v>
      </c>
      <c r="K268" s="1">
        <f>_xlfn.XLOOKUP(A268,MEDIDAS!A:A,MEDIDAS!C:C,,0)*5</f>
        <v>4.083333333333333</v>
      </c>
      <c r="L268" s="1">
        <f>SUM(K268,_xlfn.XLOOKUP(A268,MEDIDAS!A:A,MEDIDAS!C:C,,0)*5)</f>
        <v>8.1666666666666661</v>
      </c>
      <c r="M268" s="1" t="str">
        <f>IF(F268&gt;=SUM(L268,_xlfn.XLOOKUP(A268,'ESTOQUE SETEMBRO'!A:A,'ESTOQUE SETEMBRO'!F:F,,0))/2*1.2,"OVER",IF(F268&lt;=SUM(L268,_xlfn.XLOOKUP(A268,'ESTOQUE SETEMBRO'!A:A,'ESTOQUE SETEMBRO'!F:F,,0))/2*1.1,"IDEAL","OUT"))</f>
        <v>OVER</v>
      </c>
      <c r="N268" t="str">
        <f>IF('ESTOQUE OUTUBRO'!$D268&gt;=0,"outubro","setembro")</f>
        <v>outubro</v>
      </c>
      <c r="O268" s="15">
        <v>45566</v>
      </c>
    </row>
    <row r="269" spans="1:15">
      <c r="A269" s="5" t="s">
        <v>269</v>
      </c>
      <c r="B269" s="6" t="s">
        <v>1164</v>
      </c>
      <c r="C269" s="1">
        <f t="shared" si="15"/>
        <v>43.26</v>
      </c>
      <c r="D269" s="3">
        <f>_xlfn.XLOOKUP(Tabela3[[#This Row],[SKU]],'ESTOQUE SETEMBRO'!A:A,'ESTOQUE SETEMBRO'!F:F,,0)-_xlfn.XLOOKUP(Tabela3[[#This Row],[SKU]],'VENDA MES'!A:A,'VENDA MES'!B:B,0,0)</f>
        <v>145.6</v>
      </c>
      <c r="E269" s="3">
        <f>IF(D269&lt;=0,SUM(Tabela3[[#This Row],[PONTO_DE_REPOSICAO]]*2.5,Tabela3[[#This Row],[ESTOQUE_INICIAL]]),IF(AND(Tabela3[[#This Row],[ESTOQUE_INICIAL]]&lt;=Tabela3[[#This Row],[PONTO_DE_REPOSICAO]],Tabela3[[#This Row],[ESTOQUE_INICIAL]]&gt;0),L269*2.5,D269*0))</f>
        <v>0</v>
      </c>
      <c r="F269" s="3">
        <f t="shared" si="13"/>
        <v>145.6</v>
      </c>
      <c r="G269" s="7">
        <v>24</v>
      </c>
      <c r="H269" s="7">
        <v>24</v>
      </c>
      <c r="I269" s="6" t="s">
        <v>1128</v>
      </c>
      <c r="J269" s="2">
        <f t="shared" si="14"/>
        <v>3494.3999999999996</v>
      </c>
      <c r="K269" s="1">
        <f>_xlfn.XLOOKUP(A269,MEDIDAS!A:A,MEDIDAS!C:C,,0)*5</f>
        <v>3.25</v>
      </c>
      <c r="L269" s="1">
        <f>SUM(K269,_xlfn.XLOOKUP(A269,MEDIDAS!A:A,MEDIDAS!C:C,,0)*5)</f>
        <v>6.5</v>
      </c>
      <c r="M269" s="1" t="str">
        <f>IF(F269&gt;=SUM(L269,_xlfn.XLOOKUP(A269,'ESTOQUE SETEMBRO'!A:A,'ESTOQUE SETEMBRO'!F:F,,0))/2*1.2,"OVER",IF(F269&lt;=SUM(L269,_xlfn.XLOOKUP(A269,'ESTOQUE SETEMBRO'!A:A,'ESTOQUE SETEMBRO'!F:F,,0))/2*1.1,"IDEAL","OUT"))</f>
        <v>OVER</v>
      </c>
      <c r="N269" t="str">
        <f>IF('ESTOQUE OUTUBRO'!$D269&gt;=0,"outubro","setembro")</f>
        <v>outubro</v>
      </c>
      <c r="O269" s="15">
        <v>45566</v>
      </c>
    </row>
    <row r="270" spans="1:15">
      <c r="A270" s="5" t="s">
        <v>270</v>
      </c>
      <c r="B270" s="6" t="s">
        <v>1164</v>
      </c>
      <c r="C270" s="1">
        <f t="shared" si="15"/>
        <v>43.26</v>
      </c>
      <c r="D270" s="3">
        <f>_xlfn.XLOOKUP(Tabela3[[#This Row],[SKU]],'ESTOQUE SETEMBRO'!A:A,'ESTOQUE SETEMBRO'!F:F,,0)-_xlfn.XLOOKUP(Tabela3[[#This Row],[SKU]],'VENDA MES'!A:A,'VENDA MES'!B:B,0,0)</f>
        <v>128.80000000000001</v>
      </c>
      <c r="E270" s="3">
        <f>IF(D270&lt;=0,SUM(Tabela3[[#This Row],[PONTO_DE_REPOSICAO]]*2.5,Tabela3[[#This Row],[ESTOQUE_INICIAL]]),IF(AND(Tabela3[[#This Row],[ESTOQUE_INICIAL]]&lt;=Tabela3[[#This Row],[PONTO_DE_REPOSICAO]],Tabela3[[#This Row],[ESTOQUE_INICIAL]]&gt;0),L270*2.5,D270*0))</f>
        <v>0</v>
      </c>
      <c r="F270" s="3">
        <f t="shared" si="13"/>
        <v>128.80000000000001</v>
      </c>
      <c r="G270" s="7">
        <v>24</v>
      </c>
      <c r="H270" s="7">
        <v>24</v>
      </c>
      <c r="I270" s="6" t="s">
        <v>1128</v>
      </c>
      <c r="J270" s="2">
        <f t="shared" si="14"/>
        <v>3091.2000000000003</v>
      </c>
      <c r="K270" s="1">
        <f>_xlfn.XLOOKUP(A270,MEDIDAS!A:A,MEDIDAS!C:C,,0)*5</f>
        <v>5</v>
      </c>
      <c r="L270" s="1">
        <f>SUM(K270,_xlfn.XLOOKUP(A270,MEDIDAS!A:A,MEDIDAS!C:C,,0)*5)</f>
        <v>10</v>
      </c>
      <c r="M270" s="1" t="str">
        <f>IF(F270&gt;=SUM(L270,_xlfn.XLOOKUP(A270,'ESTOQUE SETEMBRO'!A:A,'ESTOQUE SETEMBRO'!F:F,,0))/2*1.2,"OVER",IF(F270&lt;=SUM(L270,_xlfn.XLOOKUP(A270,'ESTOQUE SETEMBRO'!A:A,'ESTOQUE SETEMBRO'!F:F,,0))/2*1.1,"IDEAL","OUT"))</f>
        <v>OVER</v>
      </c>
      <c r="N270" t="str">
        <f>IF('ESTOQUE OUTUBRO'!$D270&gt;=0,"outubro","setembro")</f>
        <v>outubro</v>
      </c>
      <c r="O270" s="15">
        <v>45566</v>
      </c>
    </row>
    <row r="271" spans="1:15">
      <c r="A271" s="5" t="s">
        <v>271</v>
      </c>
      <c r="B271" s="6" t="s">
        <v>1164</v>
      </c>
      <c r="C271" s="1">
        <f t="shared" si="15"/>
        <v>43.26</v>
      </c>
      <c r="D271" s="3">
        <f>_xlfn.XLOOKUP(Tabela3[[#This Row],[SKU]],'ESTOQUE SETEMBRO'!A:A,'ESTOQUE SETEMBRO'!F:F,,0)-_xlfn.XLOOKUP(Tabela3[[#This Row],[SKU]],'VENDA MES'!A:A,'VENDA MES'!B:B,0,0)</f>
        <v>168</v>
      </c>
      <c r="E271" s="3">
        <f>IF(D271&lt;=0,SUM(Tabela3[[#This Row],[PONTO_DE_REPOSICAO]]*2.5,Tabela3[[#This Row],[ESTOQUE_INICIAL]]),IF(AND(Tabela3[[#This Row],[ESTOQUE_INICIAL]]&lt;=Tabela3[[#This Row],[PONTO_DE_REPOSICAO]],Tabela3[[#This Row],[ESTOQUE_INICIAL]]&gt;0),L271*2.5,D271*0))</f>
        <v>0</v>
      </c>
      <c r="F271" s="3">
        <f t="shared" si="13"/>
        <v>168</v>
      </c>
      <c r="G271" s="7">
        <v>24</v>
      </c>
      <c r="H271" s="7">
        <v>24</v>
      </c>
      <c r="I271" s="6" t="s">
        <v>1128</v>
      </c>
      <c r="J271" s="2">
        <f t="shared" si="14"/>
        <v>4032</v>
      </c>
      <c r="K271" s="1">
        <f>_xlfn.XLOOKUP(A271,MEDIDAS!A:A,MEDIDAS!C:C,,0)*5</f>
        <v>7.25</v>
      </c>
      <c r="L271" s="1">
        <f>SUM(K271,_xlfn.XLOOKUP(A271,MEDIDAS!A:A,MEDIDAS!C:C,,0)*5)</f>
        <v>14.5</v>
      </c>
      <c r="M271" s="1" t="str">
        <f>IF(F271&gt;=SUM(L271,_xlfn.XLOOKUP(A271,'ESTOQUE SETEMBRO'!A:A,'ESTOQUE SETEMBRO'!F:F,,0))/2*1.2,"OVER",IF(F271&lt;=SUM(L271,_xlfn.XLOOKUP(A271,'ESTOQUE SETEMBRO'!A:A,'ESTOQUE SETEMBRO'!F:F,,0))/2*1.1,"IDEAL","OUT"))</f>
        <v>OVER</v>
      </c>
      <c r="N271" t="str">
        <f>IF('ESTOQUE OUTUBRO'!$D271&gt;=0,"outubro","setembro")</f>
        <v>outubro</v>
      </c>
      <c r="O271" s="15">
        <v>45566</v>
      </c>
    </row>
    <row r="272" spans="1:15">
      <c r="A272" s="5" t="s">
        <v>272</v>
      </c>
      <c r="B272" s="6" t="s">
        <v>1165</v>
      </c>
      <c r="C272" s="1">
        <f t="shared" si="15"/>
        <v>43.26</v>
      </c>
      <c r="D272" s="3">
        <f>_xlfn.XLOOKUP(Tabela3[[#This Row],[SKU]],'ESTOQUE SETEMBRO'!A:A,'ESTOQUE SETEMBRO'!F:F,,0)-_xlfn.XLOOKUP(Tabela3[[#This Row],[SKU]],'VENDA MES'!A:A,'VENDA MES'!B:B,0,0)</f>
        <v>78.40000000000002</v>
      </c>
      <c r="E272" s="3">
        <f>IF(D272&lt;=0,SUM(Tabela3[[#This Row],[PONTO_DE_REPOSICAO]]*2.5,Tabela3[[#This Row],[ESTOQUE_INICIAL]]),IF(AND(Tabela3[[#This Row],[ESTOQUE_INICIAL]]&lt;=Tabela3[[#This Row],[PONTO_DE_REPOSICAO]],Tabela3[[#This Row],[ESTOQUE_INICIAL]]&gt;0),L272*2.5,D272*0))</f>
        <v>0</v>
      </c>
      <c r="F272" s="3">
        <f t="shared" si="13"/>
        <v>78.40000000000002</v>
      </c>
      <c r="G272" s="7">
        <v>14</v>
      </c>
      <c r="H272" s="7">
        <v>14</v>
      </c>
      <c r="I272" s="6" t="s">
        <v>1142</v>
      </c>
      <c r="J272" s="2">
        <f t="shared" si="14"/>
        <v>1097.6000000000004</v>
      </c>
      <c r="K272" s="1">
        <f>_xlfn.XLOOKUP(A272,MEDIDAS!A:A,MEDIDAS!C:C,,0)*5</f>
        <v>5.6666666666666661</v>
      </c>
      <c r="L272" s="1">
        <f>SUM(K272,_xlfn.XLOOKUP(A272,MEDIDAS!A:A,MEDIDAS!C:C,,0)*5)</f>
        <v>11.333333333333332</v>
      </c>
      <c r="M272" s="1" t="str">
        <f>IF(F272&gt;=SUM(L272,_xlfn.XLOOKUP(A272,'ESTOQUE SETEMBRO'!A:A,'ESTOQUE SETEMBRO'!F:F,,0))/2*1.2,"OVER",IF(F272&lt;=SUM(L272,_xlfn.XLOOKUP(A272,'ESTOQUE SETEMBRO'!A:A,'ESTOQUE SETEMBRO'!F:F,,0))/2*1.1,"IDEAL","OUT"))</f>
        <v>OVER</v>
      </c>
      <c r="N272" t="str">
        <f>IF('ESTOQUE OUTUBRO'!$D272&gt;=0,"outubro","setembro")</f>
        <v>outubro</v>
      </c>
      <c r="O272" s="15">
        <v>45566</v>
      </c>
    </row>
    <row r="273" spans="1:15">
      <c r="A273" s="5" t="s">
        <v>273</v>
      </c>
      <c r="B273" s="6" t="s">
        <v>1165</v>
      </c>
      <c r="C273" s="1">
        <f t="shared" si="15"/>
        <v>43.26</v>
      </c>
      <c r="D273" s="3">
        <f>_xlfn.XLOOKUP(Tabela3[[#This Row],[SKU]],'ESTOQUE SETEMBRO'!A:A,'ESTOQUE SETEMBRO'!F:F,,0)-_xlfn.XLOOKUP(Tabela3[[#This Row],[SKU]],'VENDA MES'!A:A,'VENDA MES'!B:B,0,0)</f>
        <v>100.8</v>
      </c>
      <c r="E273" s="3">
        <f>IF(D273&lt;=0,SUM(Tabela3[[#This Row],[PONTO_DE_REPOSICAO]]*2.5,Tabela3[[#This Row],[ESTOQUE_INICIAL]]),IF(AND(Tabela3[[#This Row],[ESTOQUE_INICIAL]]&lt;=Tabela3[[#This Row],[PONTO_DE_REPOSICAO]],Tabela3[[#This Row],[ESTOQUE_INICIAL]]&gt;0),L273*2.5,D273*0))</f>
        <v>0</v>
      </c>
      <c r="F273" s="3">
        <f t="shared" si="13"/>
        <v>100.8</v>
      </c>
      <c r="G273" s="7">
        <v>14</v>
      </c>
      <c r="H273" s="7">
        <v>14</v>
      </c>
      <c r="I273" s="6" t="s">
        <v>1142</v>
      </c>
      <c r="J273" s="2">
        <f t="shared" si="14"/>
        <v>1411.2</v>
      </c>
      <c r="K273" s="1">
        <f>_xlfn.XLOOKUP(A273,MEDIDAS!A:A,MEDIDAS!C:C,,0)*5</f>
        <v>5.166666666666667</v>
      </c>
      <c r="L273" s="1">
        <f>SUM(K273,_xlfn.XLOOKUP(A273,MEDIDAS!A:A,MEDIDAS!C:C,,0)*5)</f>
        <v>10.333333333333334</v>
      </c>
      <c r="M273" s="1" t="str">
        <f>IF(F273&gt;=SUM(L273,_xlfn.XLOOKUP(A273,'ESTOQUE SETEMBRO'!A:A,'ESTOQUE SETEMBRO'!F:F,,0))/2*1.2,"OVER",IF(F273&lt;=SUM(L273,_xlfn.XLOOKUP(A273,'ESTOQUE SETEMBRO'!A:A,'ESTOQUE SETEMBRO'!F:F,,0))/2*1.1,"IDEAL","OUT"))</f>
        <v>OVER</v>
      </c>
      <c r="N273" t="str">
        <f>IF('ESTOQUE OUTUBRO'!$D273&gt;=0,"outubro","setembro")</f>
        <v>outubro</v>
      </c>
      <c r="O273" s="15">
        <v>45566</v>
      </c>
    </row>
    <row r="274" spans="1:15">
      <c r="A274" s="5" t="s">
        <v>274</v>
      </c>
      <c r="B274" s="6" t="s">
        <v>1165</v>
      </c>
      <c r="C274" s="1">
        <f t="shared" si="15"/>
        <v>43.26</v>
      </c>
      <c r="D274" s="3">
        <f>_xlfn.XLOOKUP(Tabela3[[#This Row],[SKU]],'ESTOQUE SETEMBRO'!A:A,'ESTOQUE SETEMBRO'!F:F,,0)-_xlfn.XLOOKUP(Tabela3[[#This Row],[SKU]],'VENDA MES'!A:A,'VENDA MES'!B:B,0,0)</f>
        <v>179.2</v>
      </c>
      <c r="E274" s="3">
        <f>IF(D274&lt;=0,SUM(Tabela3[[#This Row],[PONTO_DE_REPOSICAO]]*2.5,Tabela3[[#This Row],[ESTOQUE_INICIAL]]),IF(AND(Tabela3[[#This Row],[ESTOQUE_INICIAL]]&lt;=Tabela3[[#This Row],[PONTO_DE_REPOSICAO]],Tabela3[[#This Row],[ESTOQUE_INICIAL]]&gt;0),L274*2.5,D274*0))</f>
        <v>0</v>
      </c>
      <c r="F274" s="3">
        <f t="shared" si="13"/>
        <v>179.2</v>
      </c>
      <c r="G274" s="7">
        <v>14</v>
      </c>
      <c r="H274" s="7">
        <v>14</v>
      </c>
      <c r="I274" s="6" t="s">
        <v>1142</v>
      </c>
      <c r="J274" s="2">
        <f t="shared" si="14"/>
        <v>2508.7999999999997</v>
      </c>
      <c r="K274" s="1">
        <f>_xlfn.XLOOKUP(A274,MEDIDAS!A:A,MEDIDAS!C:C,,0)*5</f>
        <v>7</v>
      </c>
      <c r="L274" s="1">
        <f>SUM(K274,_xlfn.XLOOKUP(A274,MEDIDAS!A:A,MEDIDAS!C:C,,0)*5)</f>
        <v>14</v>
      </c>
      <c r="M274" s="1" t="str">
        <f>IF(F274&gt;=SUM(L274,_xlfn.XLOOKUP(A274,'ESTOQUE SETEMBRO'!A:A,'ESTOQUE SETEMBRO'!F:F,,0))/2*1.2,"OVER",IF(F274&lt;=SUM(L274,_xlfn.XLOOKUP(A274,'ESTOQUE SETEMBRO'!A:A,'ESTOQUE SETEMBRO'!F:F,,0))/2*1.1,"IDEAL","OUT"))</f>
        <v>OVER</v>
      </c>
      <c r="N274" t="str">
        <f>IF('ESTOQUE OUTUBRO'!$D274&gt;=0,"outubro","setembro")</f>
        <v>outubro</v>
      </c>
      <c r="O274" s="15">
        <v>45566</v>
      </c>
    </row>
    <row r="275" spans="1:15">
      <c r="A275" s="5" t="s">
        <v>276</v>
      </c>
      <c r="B275" s="6" t="s">
        <v>1165</v>
      </c>
      <c r="C275" s="1">
        <f t="shared" si="15"/>
        <v>43.26</v>
      </c>
      <c r="D275" s="3">
        <f>_xlfn.XLOOKUP(Tabela3[[#This Row],[SKU]],'ESTOQUE SETEMBRO'!A:A,'ESTOQUE SETEMBRO'!F:F,,0)-_xlfn.XLOOKUP(Tabela3[[#This Row],[SKU]],'VENDA MES'!A:A,'VENDA MES'!B:B,0,0)</f>
        <v>207.2</v>
      </c>
      <c r="E275" s="3">
        <f>IF(D275&lt;=0,SUM(Tabela3[[#This Row],[PONTO_DE_REPOSICAO]]*2.5,Tabela3[[#This Row],[ESTOQUE_INICIAL]]),IF(AND(Tabela3[[#This Row],[ESTOQUE_INICIAL]]&lt;=Tabela3[[#This Row],[PONTO_DE_REPOSICAO]],Tabela3[[#This Row],[ESTOQUE_INICIAL]]&gt;0),L275*2.5,D275*0))</f>
        <v>0</v>
      </c>
      <c r="F275" s="3">
        <f t="shared" si="13"/>
        <v>207.2</v>
      </c>
      <c r="G275" s="7">
        <v>14</v>
      </c>
      <c r="H275" s="7">
        <v>14</v>
      </c>
      <c r="I275" s="6" t="s">
        <v>1142</v>
      </c>
      <c r="J275" s="2">
        <f t="shared" si="14"/>
        <v>2900.7999999999997</v>
      </c>
      <c r="K275" s="1">
        <f>_xlfn.XLOOKUP(A275,MEDIDAS!A:A,MEDIDAS!C:C,,0)*5</f>
        <v>4.5</v>
      </c>
      <c r="L275" s="1">
        <f>SUM(K275,_xlfn.XLOOKUP(A275,MEDIDAS!A:A,MEDIDAS!C:C,,0)*5)</f>
        <v>9</v>
      </c>
      <c r="M275" s="1" t="str">
        <f>IF(F275&gt;=SUM(L275,_xlfn.XLOOKUP(A275,'ESTOQUE SETEMBRO'!A:A,'ESTOQUE SETEMBRO'!F:F,,0))/2*1.2,"OVER",IF(F275&lt;=SUM(L275,_xlfn.XLOOKUP(A275,'ESTOQUE SETEMBRO'!A:A,'ESTOQUE SETEMBRO'!F:F,,0))/2*1.1,"IDEAL","OUT"))</f>
        <v>OVER</v>
      </c>
      <c r="N275" t="str">
        <f>IF('ESTOQUE OUTUBRO'!$D275&gt;=0,"outubro","setembro")</f>
        <v>outubro</v>
      </c>
      <c r="O275" s="15">
        <v>45566</v>
      </c>
    </row>
    <row r="276" spans="1:15">
      <c r="A276" s="5" t="s">
        <v>277</v>
      </c>
      <c r="B276" s="6" t="s">
        <v>1165</v>
      </c>
      <c r="C276" s="1">
        <f t="shared" si="15"/>
        <v>43.26</v>
      </c>
      <c r="D276" s="3">
        <f>_xlfn.XLOOKUP(Tabela3[[#This Row],[SKU]],'ESTOQUE SETEMBRO'!A:A,'ESTOQUE SETEMBRO'!F:F,,0)-_xlfn.XLOOKUP(Tabela3[[#This Row],[SKU]],'VENDA MES'!A:A,'VENDA MES'!B:B,0,0)</f>
        <v>78.40000000000002</v>
      </c>
      <c r="E276" s="3">
        <f>IF(D276&lt;=0,SUM(Tabela3[[#This Row],[PONTO_DE_REPOSICAO]]*2.5,Tabela3[[#This Row],[ESTOQUE_INICIAL]]),IF(AND(Tabela3[[#This Row],[ESTOQUE_INICIAL]]&lt;=Tabela3[[#This Row],[PONTO_DE_REPOSICAO]],Tabela3[[#This Row],[ESTOQUE_INICIAL]]&gt;0),L276*2.5,D276*0))</f>
        <v>0</v>
      </c>
      <c r="F276" s="3">
        <f t="shared" si="13"/>
        <v>78.40000000000002</v>
      </c>
      <c r="G276" s="7">
        <v>14</v>
      </c>
      <c r="H276" s="7">
        <v>14</v>
      </c>
      <c r="I276" s="6" t="s">
        <v>1142</v>
      </c>
      <c r="J276" s="2">
        <f t="shared" si="14"/>
        <v>1097.6000000000004</v>
      </c>
      <c r="K276" s="1">
        <f>_xlfn.XLOOKUP(A276,MEDIDAS!A:A,MEDIDAS!C:C,,0)*5</f>
        <v>5.916666666666667</v>
      </c>
      <c r="L276" s="1">
        <f>SUM(K276,_xlfn.XLOOKUP(A276,MEDIDAS!A:A,MEDIDAS!C:C,,0)*5)</f>
        <v>11.833333333333334</v>
      </c>
      <c r="M276" s="1" t="str">
        <f>IF(F276&gt;=SUM(L276,_xlfn.XLOOKUP(A276,'ESTOQUE SETEMBRO'!A:A,'ESTOQUE SETEMBRO'!F:F,,0))/2*1.2,"OVER",IF(F276&lt;=SUM(L276,_xlfn.XLOOKUP(A276,'ESTOQUE SETEMBRO'!A:A,'ESTOQUE SETEMBRO'!F:F,,0))/2*1.1,"IDEAL","OUT"))</f>
        <v>OVER</v>
      </c>
      <c r="N276" t="str">
        <f>IF('ESTOQUE OUTUBRO'!$D276&gt;=0,"outubro","setembro")</f>
        <v>outubro</v>
      </c>
      <c r="O276" s="15">
        <v>45566</v>
      </c>
    </row>
    <row r="277" spans="1:15">
      <c r="A277" s="5" t="s">
        <v>308</v>
      </c>
      <c r="B277" s="6" t="s">
        <v>1165</v>
      </c>
      <c r="C277" s="1">
        <f t="shared" si="15"/>
        <v>43.26</v>
      </c>
      <c r="D277" s="3">
        <f>_xlfn.XLOOKUP(Tabela3[[#This Row],[SKU]],'ESTOQUE SETEMBRO'!A:A,'ESTOQUE SETEMBRO'!F:F,,0)-_xlfn.XLOOKUP(Tabela3[[#This Row],[SKU]],'VENDA MES'!A:A,'VENDA MES'!B:B,0,0)</f>
        <v>150</v>
      </c>
      <c r="E277" s="3">
        <f>IF(D277&lt;=0,SUM(Tabela3[[#This Row],[PONTO_DE_REPOSICAO]]*2.5,Tabela3[[#This Row],[ESTOQUE_INICIAL]]),IF(AND(Tabela3[[#This Row],[ESTOQUE_INICIAL]]&lt;=Tabela3[[#This Row],[PONTO_DE_REPOSICAO]],Tabela3[[#This Row],[ESTOQUE_INICIAL]]&gt;0),L277*2.5,D277*0))</f>
        <v>0</v>
      </c>
      <c r="F277" s="3">
        <f t="shared" si="13"/>
        <v>150</v>
      </c>
      <c r="G277" s="7">
        <v>14</v>
      </c>
      <c r="H277" s="7">
        <v>14</v>
      </c>
      <c r="I277" s="6" t="s">
        <v>1142</v>
      </c>
      <c r="J277" s="2">
        <f t="shared" si="14"/>
        <v>2100</v>
      </c>
      <c r="K277" s="1">
        <f>_xlfn.XLOOKUP(A277,MEDIDAS!A:A,MEDIDAS!C:C,,0)*5</f>
        <v>6.416666666666667</v>
      </c>
      <c r="L277" s="1">
        <f>SUM(K277,_xlfn.XLOOKUP(A277,MEDIDAS!A:A,MEDIDAS!C:C,,0)*5)</f>
        <v>12.833333333333334</v>
      </c>
      <c r="M277" s="1" t="str">
        <f>IF(F277&gt;=SUM(L277,_xlfn.XLOOKUP(A277,'ESTOQUE SETEMBRO'!A:A,'ESTOQUE SETEMBRO'!F:F,,0))/2*1.2,"OVER",IF(F277&lt;=SUM(L277,_xlfn.XLOOKUP(A277,'ESTOQUE SETEMBRO'!A:A,'ESTOQUE SETEMBRO'!F:F,,0))/2*1.1,"IDEAL","OUT"))</f>
        <v>OVER</v>
      </c>
      <c r="N277" t="str">
        <f>IF('ESTOQUE OUTUBRO'!$D277&gt;=0,"outubro","setembro")</f>
        <v>outubro</v>
      </c>
      <c r="O277" s="15">
        <v>45566</v>
      </c>
    </row>
    <row r="278" spans="1:15">
      <c r="A278" s="5" t="s">
        <v>278</v>
      </c>
      <c r="B278" s="6" t="s">
        <v>1165</v>
      </c>
      <c r="C278" s="1">
        <f t="shared" si="15"/>
        <v>43.26</v>
      </c>
      <c r="D278" s="3">
        <f>_xlfn.XLOOKUP(Tabela3[[#This Row],[SKU]],'ESTOQUE SETEMBRO'!A:A,'ESTOQUE SETEMBRO'!F:F,,0)-_xlfn.XLOOKUP(Tabela3[[#This Row],[SKU]],'VENDA MES'!A:A,'VENDA MES'!B:B,0,0)</f>
        <v>179.2</v>
      </c>
      <c r="E278" s="3">
        <f>IF(D278&lt;=0,SUM(Tabela3[[#This Row],[PONTO_DE_REPOSICAO]]*2.5,Tabela3[[#This Row],[ESTOQUE_INICIAL]]),IF(AND(Tabela3[[#This Row],[ESTOQUE_INICIAL]]&lt;=Tabela3[[#This Row],[PONTO_DE_REPOSICAO]],Tabela3[[#This Row],[ESTOQUE_INICIAL]]&gt;0),L278*2.5,D278*0))</f>
        <v>0</v>
      </c>
      <c r="F278" s="3">
        <f t="shared" si="13"/>
        <v>179.2</v>
      </c>
      <c r="G278" s="7">
        <v>14</v>
      </c>
      <c r="H278" s="7">
        <v>14</v>
      </c>
      <c r="I278" s="6" t="s">
        <v>1142</v>
      </c>
      <c r="J278" s="2">
        <f t="shared" si="14"/>
        <v>2508.7999999999997</v>
      </c>
      <c r="K278" s="1">
        <f>_xlfn.XLOOKUP(A278,MEDIDAS!A:A,MEDIDAS!C:C,,0)*5</f>
        <v>6.75</v>
      </c>
      <c r="L278" s="1">
        <f>SUM(K278,_xlfn.XLOOKUP(A278,MEDIDAS!A:A,MEDIDAS!C:C,,0)*5)</f>
        <v>13.5</v>
      </c>
      <c r="M278" s="1" t="str">
        <f>IF(F278&gt;=SUM(L278,_xlfn.XLOOKUP(A278,'ESTOQUE SETEMBRO'!A:A,'ESTOQUE SETEMBRO'!F:F,,0))/2*1.2,"OVER",IF(F278&lt;=SUM(L278,_xlfn.XLOOKUP(A278,'ESTOQUE SETEMBRO'!A:A,'ESTOQUE SETEMBRO'!F:F,,0))/2*1.1,"IDEAL","OUT"))</f>
        <v>OVER</v>
      </c>
      <c r="N278" t="str">
        <f>IF('ESTOQUE OUTUBRO'!$D278&gt;=0,"outubro","setembro")</f>
        <v>outubro</v>
      </c>
      <c r="O278" s="15">
        <v>45566</v>
      </c>
    </row>
    <row r="279" spans="1:15">
      <c r="A279" s="5" t="s">
        <v>279</v>
      </c>
      <c r="B279" s="6" t="s">
        <v>1165</v>
      </c>
      <c r="C279" s="1">
        <f t="shared" si="15"/>
        <v>43.26</v>
      </c>
      <c r="D279" s="3">
        <f>_xlfn.XLOOKUP(Tabela3[[#This Row],[SKU]],'ESTOQUE SETEMBRO'!A:A,'ESTOQUE SETEMBRO'!F:F,,0)-_xlfn.XLOOKUP(Tabela3[[#This Row],[SKU]],'VENDA MES'!A:A,'VENDA MES'!B:B,0,0)</f>
        <v>117.6</v>
      </c>
      <c r="E279" s="3">
        <f>IF(D279&lt;=0,SUM(Tabela3[[#This Row],[PONTO_DE_REPOSICAO]]*2.5,Tabela3[[#This Row],[ESTOQUE_INICIAL]]),IF(AND(Tabela3[[#This Row],[ESTOQUE_INICIAL]]&lt;=Tabela3[[#This Row],[PONTO_DE_REPOSICAO]],Tabela3[[#This Row],[ESTOQUE_INICIAL]]&gt;0),L279*2.5,D279*0))</f>
        <v>0</v>
      </c>
      <c r="F279" s="3">
        <f t="shared" si="13"/>
        <v>117.6</v>
      </c>
      <c r="G279" s="7">
        <v>14</v>
      </c>
      <c r="H279" s="7">
        <v>14</v>
      </c>
      <c r="I279" s="6" t="s">
        <v>1142</v>
      </c>
      <c r="J279" s="2">
        <f t="shared" si="14"/>
        <v>1646.3999999999999</v>
      </c>
      <c r="K279" s="1">
        <f>_xlfn.XLOOKUP(A279,MEDIDAS!A:A,MEDIDAS!C:C,,0)*5</f>
        <v>4.25</v>
      </c>
      <c r="L279" s="1">
        <f>SUM(K279,_xlfn.XLOOKUP(A279,MEDIDAS!A:A,MEDIDAS!C:C,,0)*5)</f>
        <v>8.5</v>
      </c>
      <c r="M279" s="1" t="str">
        <f>IF(F279&gt;=SUM(L279,_xlfn.XLOOKUP(A279,'ESTOQUE SETEMBRO'!A:A,'ESTOQUE SETEMBRO'!F:F,,0))/2*1.2,"OVER",IF(F279&lt;=SUM(L279,_xlfn.XLOOKUP(A279,'ESTOQUE SETEMBRO'!A:A,'ESTOQUE SETEMBRO'!F:F,,0))/2*1.1,"IDEAL","OUT"))</f>
        <v>OVER</v>
      </c>
      <c r="N279" t="str">
        <f>IF('ESTOQUE OUTUBRO'!$D279&gt;=0,"outubro","setembro")</f>
        <v>outubro</v>
      </c>
      <c r="O279" s="15">
        <v>45566</v>
      </c>
    </row>
    <row r="280" spans="1:15">
      <c r="A280" s="5" t="s">
        <v>280</v>
      </c>
      <c r="B280" s="6" t="s">
        <v>1165</v>
      </c>
      <c r="C280" s="1">
        <f t="shared" si="15"/>
        <v>43.26</v>
      </c>
      <c r="D280" s="3">
        <f>_xlfn.XLOOKUP(Tabela3[[#This Row],[SKU]],'ESTOQUE SETEMBRO'!A:A,'ESTOQUE SETEMBRO'!F:F,,0)-_xlfn.XLOOKUP(Tabela3[[#This Row],[SKU]],'VENDA MES'!A:A,'VENDA MES'!B:B,0,0)</f>
        <v>100.8</v>
      </c>
      <c r="E280" s="3">
        <f>IF(D280&lt;=0,SUM(Tabela3[[#This Row],[PONTO_DE_REPOSICAO]]*2.5,Tabela3[[#This Row],[ESTOQUE_INICIAL]]),IF(AND(Tabela3[[#This Row],[ESTOQUE_INICIAL]]&lt;=Tabela3[[#This Row],[PONTO_DE_REPOSICAO]],Tabela3[[#This Row],[ESTOQUE_INICIAL]]&gt;0),L280*2.5,D280*0))</f>
        <v>0</v>
      </c>
      <c r="F280" s="3">
        <f t="shared" si="13"/>
        <v>100.8</v>
      </c>
      <c r="G280" s="7">
        <v>14</v>
      </c>
      <c r="H280" s="7">
        <v>14</v>
      </c>
      <c r="I280" s="6" t="s">
        <v>1142</v>
      </c>
      <c r="J280" s="2">
        <f t="shared" si="14"/>
        <v>1411.2</v>
      </c>
      <c r="K280" s="1">
        <f>_xlfn.XLOOKUP(A280,MEDIDAS!A:A,MEDIDAS!C:C,,0)*5</f>
        <v>5.333333333333333</v>
      </c>
      <c r="L280" s="1">
        <f>SUM(K280,_xlfn.XLOOKUP(A280,MEDIDAS!A:A,MEDIDAS!C:C,,0)*5)</f>
        <v>10.666666666666666</v>
      </c>
      <c r="M280" s="1" t="str">
        <f>IF(F280&gt;=SUM(L280,_xlfn.XLOOKUP(A280,'ESTOQUE SETEMBRO'!A:A,'ESTOQUE SETEMBRO'!F:F,,0))/2*1.2,"OVER",IF(F280&lt;=SUM(L280,_xlfn.XLOOKUP(A280,'ESTOQUE SETEMBRO'!A:A,'ESTOQUE SETEMBRO'!F:F,,0))/2*1.1,"IDEAL","OUT"))</f>
        <v>OVER</v>
      </c>
      <c r="N280" t="str">
        <f>IF('ESTOQUE OUTUBRO'!$D280&gt;=0,"outubro","setembro")</f>
        <v>outubro</v>
      </c>
      <c r="O280" s="15">
        <v>45566</v>
      </c>
    </row>
    <row r="281" spans="1:15">
      <c r="A281" s="5" t="s">
        <v>281</v>
      </c>
      <c r="B281" s="6" t="s">
        <v>1165</v>
      </c>
      <c r="C281" s="1">
        <f t="shared" si="15"/>
        <v>43.26</v>
      </c>
      <c r="D281" s="3">
        <f>_xlfn.XLOOKUP(Tabela3[[#This Row],[SKU]],'ESTOQUE SETEMBRO'!A:A,'ESTOQUE SETEMBRO'!F:F,,0)-_xlfn.XLOOKUP(Tabela3[[#This Row],[SKU]],'VENDA MES'!A:A,'VENDA MES'!B:B,0,0)</f>
        <v>28</v>
      </c>
      <c r="E281" s="3">
        <f>IF(D281&lt;=0,SUM(Tabela3[[#This Row],[PONTO_DE_REPOSICAO]]*2.5,Tabela3[[#This Row],[ESTOQUE_INICIAL]]),IF(AND(Tabela3[[#This Row],[ESTOQUE_INICIAL]]&lt;=Tabela3[[#This Row],[PONTO_DE_REPOSICAO]],Tabela3[[#This Row],[ESTOQUE_INICIAL]]&gt;0),L281*2.5,D281*0))</f>
        <v>0</v>
      </c>
      <c r="F281" s="3">
        <f t="shared" si="13"/>
        <v>28</v>
      </c>
      <c r="G281" s="7">
        <v>14</v>
      </c>
      <c r="H281" s="7">
        <v>14</v>
      </c>
      <c r="I281" s="6" t="s">
        <v>1142</v>
      </c>
      <c r="J281" s="2">
        <f t="shared" si="14"/>
        <v>392</v>
      </c>
      <c r="K281" s="1">
        <f>_xlfn.XLOOKUP(A281,MEDIDAS!A:A,MEDIDAS!C:C,,0)*5</f>
        <v>3.8333333333333335</v>
      </c>
      <c r="L281" s="1">
        <f>SUM(K281,_xlfn.XLOOKUP(A281,MEDIDAS!A:A,MEDIDAS!C:C,,0)*5)</f>
        <v>7.666666666666667</v>
      </c>
      <c r="M281" s="1" t="str">
        <f>IF(F281&gt;=SUM(L281,_xlfn.XLOOKUP(A281,'ESTOQUE SETEMBRO'!A:A,'ESTOQUE SETEMBRO'!F:F,,0))/2*1.2,"OVER",IF(F281&lt;=SUM(L281,_xlfn.XLOOKUP(A281,'ESTOQUE SETEMBRO'!A:A,'ESTOQUE SETEMBRO'!F:F,,0))/2*1.1,"IDEAL","OUT"))</f>
        <v>OVER</v>
      </c>
      <c r="N281" t="str">
        <f>IF('ESTOQUE OUTUBRO'!$D281&gt;=0,"outubro","setembro")</f>
        <v>outubro</v>
      </c>
      <c r="O281" s="15">
        <v>45566</v>
      </c>
    </row>
    <row r="282" spans="1:15">
      <c r="A282" s="5" t="s">
        <v>282</v>
      </c>
      <c r="B282" s="6" t="s">
        <v>1166</v>
      </c>
      <c r="C282" s="1">
        <f t="shared" si="15"/>
        <v>43.26</v>
      </c>
      <c r="D282" s="3">
        <f>_xlfn.XLOOKUP(Tabela3[[#This Row],[SKU]],'ESTOQUE SETEMBRO'!A:A,'ESTOQUE SETEMBRO'!F:F,,0)-_xlfn.XLOOKUP(Tabela3[[#This Row],[SKU]],'VENDA MES'!A:A,'VENDA MES'!B:B,0,0)</f>
        <v>145.6</v>
      </c>
      <c r="E282" s="3">
        <f>IF(D282&lt;=0,SUM(Tabela3[[#This Row],[PONTO_DE_REPOSICAO]]*2.5,Tabela3[[#This Row],[ESTOQUE_INICIAL]]),IF(AND(Tabela3[[#This Row],[ESTOQUE_INICIAL]]&lt;=Tabela3[[#This Row],[PONTO_DE_REPOSICAO]],Tabela3[[#This Row],[ESTOQUE_INICIAL]]&gt;0),L282*2.5,D282*0))</f>
        <v>0</v>
      </c>
      <c r="F282" s="3">
        <f t="shared" si="13"/>
        <v>145.6</v>
      </c>
      <c r="G282" s="7">
        <v>60</v>
      </c>
      <c r="H282" s="7">
        <v>60</v>
      </c>
      <c r="I282" s="6" t="s">
        <v>1128</v>
      </c>
      <c r="J282" s="2">
        <f t="shared" si="14"/>
        <v>8736</v>
      </c>
      <c r="K282" s="1">
        <f>_xlfn.XLOOKUP(A282,MEDIDAS!A:A,MEDIDAS!C:C,,0)*5</f>
        <v>7</v>
      </c>
      <c r="L282" s="1">
        <f>SUM(K282,_xlfn.XLOOKUP(A282,MEDIDAS!A:A,MEDIDAS!C:C,,0)*5)</f>
        <v>14</v>
      </c>
      <c r="M282" s="1" t="str">
        <f>IF(F282&gt;=SUM(L282,_xlfn.XLOOKUP(A282,'ESTOQUE SETEMBRO'!A:A,'ESTOQUE SETEMBRO'!F:F,,0))/2*1.2,"OVER",IF(F282&lt;=SUM(L282,_xlfn.XLOOKUP(A282,'ESTOQUE SETEMBRO'!A:A,'ESTOQUE SETEMBRO'!F:F,,0))/2*1.1,"IDEAL","OUT"))</f>
        <v>OVER</v>
      </c>
      <c r="N282" t="str">
        <f>IF('ESTOQUE OUTUBRO'!$D282&gt;=0,"outubro","setembro")</f>
        <v>outubro</v>
      </c>
      <c r="O282" s="15">
        <v>45566</v>
      </c>
    </row>
    <row r="283" spans="1:15">
      <c r="A283" s="5" t="s">
        <v>283</v>
      </c>
      <c r="B283" s="6" t="s">
        <v>1166</v>
      </c>
      <c r="C283" s="1">
        <f t="shared" si="15"/>
        <v>43.26</v>
      </c>
      <c r="D283" s="3">
        <f>_xlfn.XLOOKUP(Tabela3[[#This Row],[SKU]],'ESTOQUE SETEMBRO'!A:A,'ESTOQUE SETEMBRO'!F:F,,0)-_xlfn.XLOOKUP(Tabela3[[#This Row],[SKU]],'VENDA MES'!A:A,'VENDA MES'!B:B,0,0)</f>
        <v>61.600000000000009</v>
      </c>
      <c r="E283" s="3">
        <f>IF(D283&lt;=0,SUM(Tabela3[[#This Row],[PONTO_DE_REPOSICAO]]*2.5,Tabela3[[#This Row],[ESTOQUE_INICIAL]]),IF(AND(Tabela3[[#This Row],[ESTOQUE_INICIAL]]&lt;=Tabela3[[#This Row],[PONTO_DE_REPOSICAO]],Tabela3[[#This Row],[ESTOQUE_INICIAL]]&gt;0),L283*2.5,D283*0))</f>
        <v>0</v>
      </c>
      <c r="F283" s="3">
        <f t="shared" si="13"/>
        <v>61.600000000000009</v>
      </c>
      <c r="G283" s="7">
        <v>60</v>
      </c>
      <c r="H283" s="7">
        <v>60</v>
      </c>
      <c r="I283" s="6" t="s">
        <v>1128</v>
      </c>
      <c r="J283" s="2">
        <f t="shared" si="14"/>
        <v>3696.0000000000005</v>
      </c>
      <c r="K283" s="1">
        <f>_xlfn.XLOOKUP(A283,MEDIDAS!A:A,MEDIDAS!C:C,,0)*5</f>
        <v>2.5833333333333335</v>
      </c>
      <c r="L283" s="1">
        <f>SUM(K283,_xlfn.XLOOKUP(A283,MEDIDAS!A:A,MEDIDAS!C:C,,0)*5)</f>
        <v>5.166666666666667</v>
      </c>
      <c r="M283" s="1" t="str">
        <f>IF(F283&gt;=SUM(L283,_xlfn.XLOOKUP(A283,'ESTOQUE SETEMBRO'!A:A,'ESTOQUE SETEMBRO'!F:F,,0))/2*1.2,"OVER",IF(F283&lt;=SUM(L283,_xlfn.XLOOKUP(A283,'ESTOQUE SETEMBRO'!A:A,'ESTOQUE SETEMBRO'!F:F,,0))/2*1.1,"IDEAL","OUT"))</f>
        <v>OVER</v>
      </c>
      <c r="N283" t="str">
        <f>IF('ESTOQUE OUTUBRO'!$D283&gt;=0,"outubro","setembro")</f>
        <v>outubro</v>
      </c>
      <c r="O283" s="15">
        <v>45566</v>
      </c>
    </row>
    <row r="284" spans="1:15">
      <c r="A284" s="5" t="s">
        <v>284</v>
      </c>
      <c r="B284" s="6" t="s">
        <v>1166</v>
      </c>
      <c r="C284" s="1">
        <f t="shared" si="15"/>
        <v>43.26</v>
      </c>
      <c r="D284" s="3">
        <f>_xlfn.XLOOKUP(Tabela3[[#This Row],[SKU]],'ESTOQUE SETEMBRO'!A:A,'ESTOQUE SETEMBRO'!F:F,,0)-_xlfn.XLOOKUP(Tabela3[[#This Row],[SKU]],'VENDA MES'!A:A,'VENDA MES'!B:B,0,0)</f>
        <v>100.8</v>
      </c>
      <c r="E284" s="3">
        <f>IF(D284&lt;=0,SUM(Tabela3[[#This Row],[PONTO_DE_REPOSICAO]]*2.5,Tabela3[[#This Row],[ESTOQUE_INICIAL]]),IF(AND(Tabela3[[#This Row],[ESTOQUE_INICIAL]]&lt;=Tabela3[[#This Row],[PONTO_DE_REPOSICAO]],Tabela3[[#This Row],[ESTOQUE_INICIAL]]&gt;0),L284*2.5,D284*0))</f>
        <v>0</v>
      </c>
      <c r="F284" s="3">
        <f t="shared" si="13"/>
        <v>100.8</v>
      </c>
      <c r="G284" s="7">
        <v>60</v>
      </c>
      <c r="H284" s="7">
        <v>60</v>
      </c>
      <c r="I284" s="6" t="s">
        <v>1128</v>
      </c>
      <c r="J284" s="2">
        <f t="shared" si="14"/>
        <v>6048</v>
      </c>
      <c r="K284" s="1">
        <f>_xlfn.XLOOKUP(A284,MEDIDAS!A:A,MEDIDAS!C:C,,0)*5</f>
        <v>2.916666666666667</v>
      </c>
      <c r="L284" s="1">
        <f>SUM(K284,_xlfn.XLOOKUP(A284,MEDIDAS!A:A,MEDIDAS!C:C,,0)*5)</f>
        <v>5.8333333333333339</v>
      </c>
      <c r="M284" s="1" t="str">
        <f>IF(F284&gt;=SUM(L284,_xlfn.XLOOKUP(A284,'ESTOQUE SETEMBRO'!A:A,'ESTOQUE SETEMBRO'!F:F,,0))/2*1.2,"OVER",IF(F284&lt;=SUM(L284,_xlfn.XLOOKUP(A284,'ESTOQUE SETEMBRO'!A:A,'ESTOQUE SETEMBRO'!F:F,,0))/2*1.1,"IDEAL","OUT"))</f>
        <v>OVER</v>
      </c>
      <c r="N284" t="str">
        <f>IF('ESTOQUE OUTUBRO'!$D284&gt;=0,"outubro","setembro")</f>
        <v>outubro</v>
      </c>
      <c r="O284" s="15">
        <v>45566</v>
      </c>
    </row>
    <row r="285" spans="1:15">
      <c r="A285" s="5" t="s">
        <v>285</v>
      </c>
      <c r="B285" s="6" t="s">
        <v>1166</v>
      </c>
      <c r="C285" s="1">
        <f t="shared" si="15"/>
        <v>43.26</v>
      </c>
      <c r="D285" s="3">
        <f>_xlfn.XLOOKUP(Tabela3[[#This Row],[SKU]],'ESTOQUE SETEMBRO'!A:A,'ESTOQUE SETEMBRO'!F:F,,0)-_xlfn.XLOOKUP(Tabela3[[#This Row],[SKU]],'VENDA MES'!A:A,'VENDA MES'!B:B,0,0)</f>
        <v>78.40000000000002</v>
      </c>
      <c r="E285" s="3">
        <f>IF(D285&lt;=0,SUM(Tabela3[[#This Row],[PONTO_DE_REPOSICAO]]*2.5,Tabela3[[#This Row],[ESTOQUE_INICIAL]]),IF(AND(Tabela3[[#This Row],[ESTOQUE_INICIAL]]&lt;=Tabela3[[#This Row],[PONTO_DE_REPOSICAO]],Tabela3[[#This Row],[ESTOQUE_INICIAL]]&gt;0),L285*2.5,D285*0))</f>
        <v>0</v>
      </c>
      <c r="F285" s="3">
        <f t="shared" si="13"/>
        <v>78.40000000000002</v>
      </c>
      <c r="G285" s="7">
        <v>60</v>
      </c>
      <c r="H285" s="7">
        <v>60</v>
      </c>
      <c r="I285" s="6" t="s">
        <v>1128</v>
      </c>
      <c r="J285" s="2">
        <f t="shared" si="14"/>
        <v>4704.0000000000009</v>
      </c>
      <c r="K285" s="1">
        <f>_xlfn.XLOOKUP(A285,MEDIDAS!A:A,MEDIDAS!C:C,,0)*5</f>
        <v>3.416666666666667</v>
      </c>
      <c r="L285" s="1">
        <f>SUM(K285,_xlfn.XLOOKUP(A285,MEDIDAS!A:A,MEDIDAS!C:C,,0)*5)</f>
        <v>6.8333333333333339</v>
      </c>
      <c r="M285" s="1" t="str">
        <f>IF(F285&gt;=SUM(L285,_xlfn.XLOOKUP(A285,'ESTOQUE SETEMBRO'!A:A,'ESTOQUE SETEMBRO'!F:F,,0))/2*1.2,"OVER",IF(F285&lt;=SUM(L285,_xlfn.XLOOKUP(A285,'ESTOQUE SETEMBRO'!A:A,'ESTOQUE SETEMBRO'!F:F,,0))/2*1.1,"IDEAL","OUT"))</f>
        <v>OVER</v>
      </c>
      <c r="N285" t="str">
        <f>IF('ESTOQUE OUTUBRO'!$D285&gt;=0,"outubro","setembro")</f>
        <v>outubro</v>
      </c>
      <c r="O285" s="15">
        <v>45566</v>
      </c>
    </row>
    <row r="286" spans="1:15">
      <c r="A286" s="5" t="s">
        <v>287</v>
      </c>
      <c r="B286" s="6" t="s">
        <v>1166</v>
      </c>
      <c r="C286" s="1">
        <f t="shared" si="15"/>
        <v>43.26</v>
      </c>
      <c r="D286" s="3">
        <f>_xlfn.XLOOKUP(Tabela3[[#This Row],[SKU]],'ESTOQUE SETEMBRO'!A:A,'ESTOQUE SETEMBRO'!F:F,,0)-_xlfn.XLOOKUP(Tabela3[[#This Row],[SKU]],'VENDA MES'!A:A,'VENDA MES'!B:B,0,0)</f>
        <v>162.4</v>
      </c>
      <c r="E286" s="3">
        <f>IF(D286&lt;=0,SUM(Tabela3[[#This Row],[PONTO_DE_REPOSICAO]]*2.5,Tabela3[[#This Row],[ESTOQUE_INICIAL]]),IF(AND(Tabela3[[#This Row],[ESTOQUE_INICIAL]]&lt;=Tabela3[[#This Row],[PONTO_DE_REPOSICAO]],Tabela3[[#This Row],[ESTOQUE_INICIAL]]&gt;0),L286*2.5,D286*0))</f>
        <v>0</v>
      </c>
      <c r="F286" s="3">
        <f t="shared" si="13"/>
        <v>162.4</v>
      </c>
      <c r="G286" s="7">
        <v>60</v>
      </c>
      <c r="H286" s="7">
        <v>60</v>
      </c>
      <c r="I286" s="6" t="s">
        <v>1128</v>
      </c>
      <c r="J286" s="2">
        <f t="shared" si="14"/>
        <v>9744</v>
      </c>
      <c r="K286" s="1">
        <f>_xlfn.XLOOKUP(A286,MEDIDAS!A:A,MEDIDAS!C:C,,0)*5</f>
        <v>4.5</v>
      </c>
      <c r="L286" s="1">
        <f>SUM(K286,_xlfn.XLOOKUP(A286,MEDIDAS!A:A,MEDIDAS!C:C,,0)*5)</f>
        <v>9</v>
      </c>
      <c r="M286" s="1" t="str">
        <f>IF(F286&gt;=SUM(L286,_xlfn.XLOOKUP(A286,'ESTOQUE SETEMBRO'!A:A,'ESTOQUE SETEMBRO'!F:F,,0))/2*1.2,"OVER",IF(F286&lt;=SUM(L286,_xlfn.XLOOKUP(A286,'ESTOQUE SETEMBRO'!A:A,'ESTOQUE SETEMBRO'!F:F,,0))/2*1.1,"IDEAL","OUT"))</f>
        <v>OVER</v>
      </c>
      <c r="N286" t="str">
        <f>IF('ESTOQUE OUTUBRO'!$D286&gt;=0,"outubro","setembro")</f>
        <v>outubro</v>
      </c>
      <c r="O286" s="15">
        <v>45566</v>
      </c>
    </row>
    <row r="287" spans="1:15">
      <c r="A287" s="5" t="s">
        <v>319</v>
      </c>
      <c r="B287" s="6" t="s">
        <v>1166</v>
      </c>
      <c r="C287" s="1">
        <f t="shared" si="15"/>
        <v>43.26</v>
      </c>
      <c r="D287" s="3">
        <f>_xlfn.XLOOKUP(Tabela3[[#This Row],[SKU]],'ESTOQUE SETEMBRO'!A:A,'ESTOQUE SETEMBRO'!F:F,,0)-_xlfn.XLOOKUP(Tabela3[[#This Row],[SKU]],'VENDA MES'!A:A,'VENDA MES'!B:B,0,0)</f>
        <v>150</v>
      </c>
      <c r="E287" s="3">
        <f>IF(D287&lt;=0,SUM(Tabela3[[#This Row],[PONTO_DE_REPOSICAO]]*2.5,Tabela3[[#This Row],[ESTOQUE_INICIAL]]),IF(AND(Tabela3[[#This Row],[ESTOQUE_INICIAL]]&lt;=Tabela3[[#This Row],[PONTO_DE_REPOSICAO]],Tabela3[[#This Row],[ESTOQUE_INICIAL]]&gt;0),L287*2.5,D287*0))</f>
        <v>0</v>
      </c>
      <c r="F287" s="3">
        <f t="shared" si="13"/>
        <v>150</v>
      </c>
      <c r="G287" s="7">
        <v>60</v>
      </c>
      <c r="H287" s="7">
        <v>60</v>
      </c>
      <c r="I287" s="6" t="s">
        <v>1128</v>
      </c>
      <c r="J287" s="2">
        <f t="shared" si="14"/>
        <v>9000</v>
      </c>
      <c r="K287" s="1">
        <f>_xlfn.XLOOKUP(A287,MEDIDAS!A:A,MEDIDAS!C:C,,0)*5</f>
        <v>2.75</v>
      </c>
      <c r="L287" s="1">
        <f>SUM(K287,_xlfn.XLOOKUP(A287,MEDIDAS!A:A,MEDIDAS!C:C,,0)*5)</f>
        <v>5.5</v>
      </c>
      <c r="M287" s="1" t="str">
        <f>IF(F287&gt;=SUM(L287,_xlfn.XLOOKUP(A287,'ESTOQUE SETEMBRO'!A:A,'ESTOQUE SETEMBRO'!F:F,,0))/2*1.2,"OVER",IF(F287&lt;=SUM(L287,_xlfn.XLOOKUP(A287,'ESTOQUE SETEMBRO'!A:A,'ESTOQUE SETEMBRO'!F:F,,0))/2*1.1,"IDEAL","OUT"))</f>
        <v>OVER</v>
      </c>
      <c r="N287" t="str">
        <f>IF('ESTOQUE OUTUBRO'!$D287&gt;=0,"outubro","setembro")</f>
        <v>outubro</v>
      </c>
      <c r="O287" s="15">
        <v>45566</v>
      </c>
    </row>
    <row r="288" spans="1:15">
      <c r="A288" s="5" t="s">
        <v>288</v>
      </c>
      <c r="B288" s="6" t="s">
        <v>1166</v>
      </c>
      <c r="C288" s="1">
        <f t="shared" si="15"/>
        <v>43.26</v>
      </c>
      <c r="D288" s="3">
        <f>_xlfn.XLOOKUP(Tabela3[[#This Row],[SKU]],'ESTOQUE SETEMBRO'!A:A,'ESTOQUE SETEMBRO'!F:F,,0)-_xlfn.XLOOKUP(Tabela3[[#This Row],[SKU]],'VENDA MES'!A:A,'VENDA MES'!B:B,0,0)</f>
        <v>168</v>
      </c>
      <c r="E288" s="3">
        <f>IF(D288&lt;=0,SUM(Tabela3[[#This Row],[PONTO_DE_REPOSICAO]]*2.5,Tabela3[[#This Row],[ESTOQUE_INICIAL]]),IF(AND(Tabela3[[#This Row],[ESTOQUE_INICIAL]]&lt;=Tabela3[[#This Row],[PONTO_DE_REPOSICAO]],Tabela3[[#This Row],[ESTOQUE_INICIAL]]&gt;0),L288*2.5,D288*0))</f>
        <v>0</v>
      </c>
      <c r="F288" s="3">
        <f t="shared" si="13"/>
        <v>168</v>
      </c>
      <c r="G288" s="7">
        <v>60</v>
      </c>
      <c r="H288" s="7">
        <v>60</v>
      </c>
      <c r="I288" s="6" t="s">
        <v>1128</v>
      </c>
      <c r="J288" s="2">
        <f t="shared" si="14"/>
        <v>10080</v>
      </c>
      <c r="K288" s="1">
        <f>_xlfn.XLOOKUP(A288,MEDIDAS!A:A,MEDIDAS!C:C,,0)*5</f>
        <v>5.6666666666666661</v>
      </c>
      <c r="L288" s="1">
        <f>SUM(K288,_xlfn.XLOOKUP(A288,MEDIDAS!A:A,MEDIDAS!C:C,,0)*5)</f>
        <v>11.333333333333332</v>
      </c>
      <c r="M288" s="1" t="str">
        <f>IF(F288&gt;=SUM(L288,_xlfn.XLOOKUP(A288,'ESTOQUE SETEMBRO'!A:A,'ESTOQUE SETEMBRO'!F:F,,0))/2*1.2,"OVER",IF(F288&lt;=SUM(L288,_xlfn.XLOOKUP(A288,'ESTOQUE SETEMBRO'!A:A,'ESTOQUE SETEMBRO'!F:F,,0))/2*1.1,"IDEAL","OUT"))</f>
        <v>OVER</v>
      </c>
      <c r="N288" t="str">
        <f>IF('ESTOQUE OUTUBRO'!$D288&gt;=0,"outubro","setembro")</f>
        <v>outubro</v>
      </c>
      <c r="O288" s="15">
        <v>45566</v>
      </c>
    </row>
    <row r="289" spans="1:15">
      <c r="A289" s="5" t="s">
        <v>289</v>
      </c>
      <c r="B289" s="6" t="s">
        <v>1166</v>
      </c>
      <c r="C289" s="1">
        <f t="shared" si="15"/>
        <v>43.26</v>
      </c>
      <c r="D289" s="3">
        <f>_xlfn.XLOOKUP(Tabela3[[#This Row],[SKU]],'ESTOQUE SETEMBRO'!A:A,'ESTOQUE SETEMBRO'!F:F,,0)-_xlfn.XLOOKUP(Tabela3[[#This Row],[SKU]],'VENDA MES'!A:A,'VENDA MES'!B:B,0,0)</f>
        <v>196</v>
      </c>
      <c r="E289" s="3">
        <f>IF(D289&lt;=0,SUM(Tabela3[[#This Row],[PONTO_DE_REPOSICAO]]*2.5,Tabela3[[#This Row],[ESTOQUE_INICIAL]]),IF(AND(Tabela3[[#This Row],[ESTOQUE_INICIAL]]&lt;=Tabela3[[#This Row],[PONTO_DE_REPOSICAO]],Tabela3[[#This Row],[ESTOQUE_INICIAL]]&gt;0),L289*2.5,D289*0))</f>
        <v>0</v>
      </c>
      <c r="F289" s="3">
        <f t="shared" si="13"/>
        <v>196</v>
      </c>
      <c r="G289" s="7">
        <v>60</v>
      </c>
      <c r="H289" s="7">
        <v>60</v>
      </c>
      <c r="I289" s="6" t="s">
        <v>1128</v>
      </c>
      <c r="J289" s="2">
        <f t="shared" si="14"/>
        <v>11760</v>
      </c>
      <c r="K289" s="1">
        <f>_xlfn.XLOOKUP(A289,MEDIDAS!A:A,MEDIDAS!C:C,,0)*5</f>
        <v>8.5</v>
      </c>
      <c r="L289" s="1">
        <f>SUM(K289,_xlfn.XLOOKUP(A289,MEDIDAS!A:A,MEDIDAS!C:C,,0)*5)</f>
        <v>17</v>
      </c>
      <c r="M289" s="1" t="str">
        <f>IF(F289&gt;=SUM(L289,_xlfn.XLOOKUP(A289,'ESTOQUE SETEMBRO'!A:A,'ESTOQUE SETEMBRO'!F:F,,0))/2*1.2,"OVER",IF(F289&lt;=SUM(L289,_xlfn.XLOOKUP(A289,'ESTOQUE SETEMBRO'!A:A,'ESTOQUE SETEMBRO'!F:F,,0))/2*1.1,"IDEAL","OUT"))</f>
        <v>OVER</v>
      </c>
      <c r="N289" t="str">
        <f>IF('ESTOQUE OUTUBRO'!$D289&gt;=0,"outubro","setembro")</f>
        <v>outubro</v>
      </c>
      <c r="O289" s="15">
        <v>45566</v>
      </c>
    </row>
    <row r="290" spans="1:15">
      <c r="A290" s="5" t="s">
        <v>290</v>
      </c>
      <c r="B290" s="6" t="s">
        <v>1166</v>
      </c>
      <c r="C290" s="1">
        <f t="shared" si="15"/>
        <v>43.26</v>
      </c>
      <c r="D290" s="3">
        <f>_xlfn.XLOOKUP(Tabela3[[#This Row],[SKU]],'ESTOQUE SETEMBRO'!A:A,'ESTOQUE SETEMBRO'!F:F,,0)-_xlfn.XLOOKUP(Tabela3[[#This Row],[SKU]],'VENDA MES'!A:A,'VENDA MES'!B:B,0,0)</f>
        <v>106.40000000000002</v>
      </c>
      <c r="E290" s="3">
        <f>IF(D290&lt;=0,SUM(Tabela3[[#This Row],[PONTO_DE_REPOSICAO]]*2.5,Tabela3[[#This Row],[ESTOQUE_INICIAL]]),IF(AND(Tabela3[[#This Row],[ESTOQUE_INICIAL]]&lt;=Tabela3[[#This Row],[PONTO_DE_REPOSICAO]],Tabela3[[#This Row],[ESTOQUE_INICIAL]]&gt;0),L290*2.5,D290*0))</f>
        <v>0</v>
      </c>
      <c r="F290" s="3">
        <f t="shared" ref="F290:F353" si="16">SUM(E290,D290)</f>
        <v>106.40000000000002</v>
      </c>
      <c r="G290" s="7">
        <v>60</v>
      </c>
      <c r="H290" s="7">
        <v>60</v>
      </c>
      <c r="I290" s="6" t="s">
        <v>1128</v>
      </c>
      <c r="J290" s="2">
        <f t="shared" si="14"/>
        <v>6384.0000000000009</v>
      </c>
      <c r="K290" s="1">
        <f>_xlfn.XLOOKUP(A290,MEDIDAS!A:A,MEDIDAS!C:C,,0)*5</f>
        <v>4</v>
      </c>
      <c r="L290" s="1">
        <f>SUM(K290,_xlfn.XLOOKUP(A290,MEDIDAS!A:A,MEDIDAS!C:C,,0)*5)</f>
        <v>8</v>
      </c>
      <c r="M290" s="1" t="str">
        <f>IF(F290&gt;=SUM(L290,_xlfn.XLOOKUP(A290,'ESTOQUE SETEMBRO'!A:A,'ESTOQUE SETEMBRO'!F:F,,0))/2*1.2,"OVER",IF(F290&lt;=SUM(L290,_xlfn.XLOOKUP(A290,'ESTOQUE SETEMBRO'!A:A,'ESTOQUE SETEMBRO'!F:F,,0))/2*1.1,"IDEAL","OUT"))</f>
        <v>OVER</v>
      </c>
      <c r="N290" t="str">
        <f>IF('ESTOQUE OUTUBRO'!$D290&gt;=0,"outubro","setembro")</f>
        <v>outubro</v>
      </c>
      <c r="O290" s="15">
        <v>45566</v>
      </c>
    </row>
    <row r="291" spans="1:15">
      <c r="A291" s="5" t="s">
        <v>291</v>
      </c>
      <c r="B291" s="6" t="s">
        <v>1166</v>
      </c>
      <c r="C291" s="1">
        <f t="shared" si="15"/>
        <v>43.26</v>
      </c>
      <c r="D291" s="3">
        <f>_xlfn.XLOOKUP(Tabela3[[#This Row],[SKU]],'ESTOQUE SETEMBRO'!A:A,'ESTOQUE SETEMBRO'!F:F,,0)-_xlfn.XLOOKUP(Tabela3[[#This Row],[SKU]],'VENDA MES'!A:A,'VENDA MES'!B:B,0,0)</f>
        <v>168</v>
      </c>
      <c r="E291" s="3">
        <f>IF(D291&lt;=0,SUM(Tabela3[[#This Row],[PONTO_DE_REPOSICAO]]*2.5,Tabela3[[#This Row],[ESTOQUE_INICIAL]]),IF(AND(Tabela3[[#This Row],[ESTOQUE_INICIAL]]&lt;=Tabela3[[#This Row],[PONTO_DE_REPOSICAO]],Tabela3[[#This Row],[ESTOQUE_INICIAL]]&gt;0),L291*2.5,D291*0))</f>
        <v>0</v>
      </c>
      <c r="F291" s="3">
        <f t="shared" si="16"/>
        <v>168</v>
      </c>
      <c r="G291" s="7">
        <v>60</v>
      </c>
      <c r="H291" s="7">
        <v>60</v>
      </c>
      <c r="I291" s="6" t="s">
        <v>1128</v>
      </c>
      <c r="J291" s="2">
        <f t="shared" si="14"/>
        <v>10080</v>
      </c>
      <c r="K291" s="1">
        <f>_xlfn.XLOOKUP(A291,MEDIDAS!A:A,MEDIDAS!C:C,,0)*5</f>
        <v>5.25</v>
      </c>
      <c r="L291" s="1">
        <f>SUM(K291,_xlfn.XLOOKUP(A291,MEDIDAS!A:A,MEDIDAS!C:C,,0)*5)</f>
        <v>10.5</v>
      </c>
      <c r="M291" s="1" t="str">
        <f>IF(F291&gt;=SUM(L291,_xlfn.XLOOKUP(A291,'ESTOQUE SETEMBRO'!A:A,'ESTOQUE SETEMBRO'!F:F,,0))/2*1.2,"OVER",IF(F291&lt;=SUM(L291,_xlfn.XLOOKUP(A291,'ESTOQUE SETEMBRO'!A:A,'ESTOQUE SETEMBRO'!F:F,,0))/2*1.1,"IDEAL","OUT"))</f>
        <v>OVER</v>
      </c>
      <c r="N291" t="str">
        <f>IF('ESTOQUE OUTUBRO'!$D291&gt;=0,"outubro","setembro")</f>
        <v>outubro</v>
      </c>
      <c r="O291" s="15">
        <v>45566</v>
      </c>
    </row>
    <row r="292" spans="1:15">
      <c r="A292" s="5" t="s">
        <v>292</v>
      </c>
      <c r="B292" s="6" t="s">
        <v>1167</v>
      </c>
      <c r="C292" s="1">
        <f t="shared" si="15"/>
        <v>43.26</v>
      </c>
      <c r="D292" s="3">
        <f>_xlfn.XLOOKUP(Tabela3[[#This Row],[SKU]],'ESTOQUE SETEMBRO'!A:A,'ESTOQUE SETEMBRO'!F:F,,0)-_xlfn.XLOOKUP(Tabela3[[#This Row],[SKU]],'VENDA MES'!A:A,'VENDA MES'!B:B,0,0)</f>
        <v>117.6</v>
      </c>
      <c r="E292" s="3">
        <f>IF(D292&lt;=0,SUM(Tabela3[[#This Row],[PONTO_DE_REPOSICAO]]*2.5,Tabela3[[#This Row],[ESTOQUE_INICIAL]]),IF(AND(Tabela3[[#This Row],[ESTOQUE_INICIAL]]&lt;=Tabela3[[#This Row],[PONTO_DE_REPOSICAO]],Tabela3[[#This Row],[ESTOQUE_INICIAL]]&gt;0),L292*2.5,D292*0))</f>
        <v>0</v>
      </c>
      <c r="F292" s="3">
        <f t="shared" si="16"/>
        <v>117.6</v>
      </c>
      <c r="G292" s="7">
        <v>12</v>
      </c>
      <c r="H292" s="7">
        <v>12</v>
      </c>
      <c r="I292" s="6" t="s">
        <v>1136</v>
      </c>
      <c r="J292" s="2">
        <f t="shared" si="14"/>
        <v>1411.1999999999998</v>
      </c>
      <c r="K292" s="1">
        <f>_xlfn.XLOOKUP(A292,MEDIDAS!A:A,MEDIDAS!C:C,,0)*5</f>
        <v>5.333333333333333</v>
      </c>
      <c r="L292" s="1">
        <f>SUM(K292,_xlfn.XLOOKUP(A292,MEDIDAS!A:A,MEDIDAS!C:C,,0)*5)</f>
        <v>10.666666666666666</v>
      </c>
      <c r="M292" s="1" t="str">
        <f>IF(F292&gt;=SUM(L292,_xlfn.XLOOKUP(A292,'ESTOQUE SETEMBRO'!A:A,'ESTOQUE SETEMBRO'!F:F,,0))/2*1.2,"OVER",IF(F292&lt;=SUM(L292,_xlfn.XLOOKUP(A292,'ESTOQUE SETEMBRO'!A:A,'ESTOQUE SETEMBRO'!F:F,,0))/2*1.1,"IDEAL","OUT"))</f>
        <v>OVER</v>
      </c>
      <c r="N292" t="str">
        <f>IF('ESTOQUE OUTUBRO'!$D292&gt;=0,"outubro","setembro")</f>
        <v>outubro</v>
      </c>
      <c r="O292" s="15">
        <v>45566</v>
      </c>
    </row>
    <row r="293" spans="1:15">
      <c r="A293" s="5" t="s">
        <v>293</v>
      </c>
      <c r="B293" s="6" t="s">
        <v>1167</v>
      </c>
      <c r="C293" s="1">
        <f t="shared" si="15"/>
        <v>43.26</v>
      </c>
      <c r="D293" s="3">
        <f>_xlfn.XLOOKUP(Tabela3[[#This Row],[SKU]],'ESTOQUE SETEMBRO'!A:A,'ESTOQUE SETEMBRO'!F:F,,0)-_xlfn.XLOOKUP(Tabela3[[#This Row],[SKU]],'VENDA MES'!A:A,'VENDA MES'!B:B,0,0)</f>
        <v>128.80000000000001</v>
      </c>
      <c r="E293" s="3">
        <f>IF(D293&lt;=0,SUM(Tabela3[[#This Row],[PONTO_DE_REPOSICAO]]*2.5,Tabela3[[#This Row],[ESTOQUE_INICIAL]]),IF(AND(Tabela3[[#This Row],[ESTOQUE_INICIAL]]&lt;=Tabela3[[#This Row],[PONTO_DE_REPOSICAO]],Tabela3[[#This Row],[ESTOQUE_INICIAL]]&gt;0),L293*2.5,D293*0))</f>
        <v>0</v>
      </c>
      <c r="F293" s="3">
        <f t="shared" si="16"/>
        <v>128.80000000000001</v>
      </c>
      <c r="G293" s="7">
        <v>12</v>
      </c>
      <c r="H293" s="7">
        <v>12</v>
      </c>
      <c r="I293" s="6" t="s">
        <v>1136</v>
      </c>
      <c r="J293" s="2">
        <f t="shared" si="14"/>
        <v>1545.6000000000001</v>
      </c>
      <c r="K293" s="1">
        <f>_xlfn.XLOOKUP(A293,MEDIDAS!A:A,MEDIDAS!C:C,,0)*5</f>
        <v>3.5833333333333335</v>
      </c>
      <c r="L293" s="1">
        <f>SUM(K293,_xlfn.XLOOKUP(A293,MEDIDAS!A:A,MEDIDAS!C:C,,0)*5)</f>
        <v>7.166666666666667</v>
      </c>
      <c r="M293" s="1" t="str">
        <f>IF(F293&gt;=SUM(L293,_xlfn.XLOOKUP(A293,'ESTOQUE SETEMBRO'!A:A,'ESTOQUE SETEMBRO'!F:F,,0))/2*1.2,"OVER",IF(F293&lt;=SUM(L293,_xlfn.XLOOKUP(A293,'ESTOQUE SETEMBRO'!A:A,'ESTOQUE SETEMBRO'!F:F,,0))/2*1.1,"IDEAL","OUT"))</f>
        <v>OVER</v>
      </c>
      <c r="N293" t="str">
        <f>IF('ESTOQUE OUTUBRO'!$D293&gt;=0,"outubro","setembro")</f>
        <v>outubro</v>
      </c>
      <c r="O293" s="15">
        <v>45566</v>
      </c>
    </row>
    <row r="294" spans="1:15">
      <c r="A294" s="5" t="s">
        <v>294</v>
      </c>
      <c r="B294" s="6" t="s">
        <v>1167</v>
      </c>
      <c r="C294" s="1">
        <f t="shared" si="15"/>
        <v>43.26</v>
      </c>
      <c r="D294" s="3">
        <f>_xlfn.XLOOKUP(Tabela3[[#This Row],[SKU]],'ESTOQUE SETEMBRO'!A:A,'ESTOQUE SETEMBRO'!F:F,,0)-_xlfn.XLOOKUP(Tabela3[[#This Row],[SKU]],'VENDA MES'!A:A,'VENDA MES'!B:B,0,0)</f>
        <v>140.00000000000003</v>
      </c>
      <c r="E294" s="3">
        <f>IF(D294&lt;=0,SUM(Tabela3[[#This Row],[PONTO_DE_REPOSICAO]]*2.5,Tabela3[[#This Row],[ESTOQUE_INICIAL]]),IF(AND(Tabela3[[#This Row],[ESTOQUE_INICIAL]]&lt;=Tabela3[[#This Row],[PONTO_DE_REPOSICAO]],Tabela3[[#This Row],[ESTOQUE_INICIAL]]&gt;0),L294*2.5,D294*0))</f>
        <v>0</v>
      </c>
      <c r="F294" s="3">
        <f t="shared" si="16"/>
        <v>140.00000000000003</v>
      </c>
      <c r="G294" s="7">
        <v>12</v>
      </c>
      <c r="H294" s="7">
        <v>12</v>
      </c>
      <c r="I294" s="6" t="s">
        <v>1136</v>
      </c>
      <c r="J294" s="2">
        <f t="shared" si="14"/>
        <v>1680.0000000000005</v>
      </c>
      <c r="K294" s="1">
        <f>_xlfn.XLOOKUP(A294,MEDIDAS!A:A,MEDIDAS!C:C,,0)*5</f>
        <v>5.5</v>
      </c>
      <c r="L294" s="1">
        <f>SUM(K294,_xlfn.XLOOKUP(A294,MEDIDAS!A:A,MEDIDAS!C:C,,0)*5)</f>
        <v>11</v>
      </c>
      <c r="M294" s="1" t="str">
        <f>IF(F294&gt;=SUM(L294,_xlfn.XLOOKUP(A294,'ESTOQUE SETEMBRO'!A:A,'ESTOQUE SETEMBRO'!F:F,,0))/2*1.2,"OVER",IF(F294&lt;=SUM(L294,_xlfn.XLOOKUP(A294,'ESTOQUE SETEMBRO'!A:A,'ESTOQUE SETEMBRO'!F:F,,0))/2*1.1,"IDEAL","OUT"))</f>
        <v>OVER</v>
      </c>
      <c r="N294" t="str">
        <f>IF('ESTOQUE OUTUBRO'!$D294&gt;=0,"outubro","setembro")</f>
        <v>outubro</v>
      </c>
      <c r="O294" s="15">
        <v>45566</v>
      </c>
    </row>
    <row r="295" spans="1:15">
      <c r="A295" s="5" t="s">
        <v>295</v>
      </c>
      <c r="B295" s="6" t="s">
        <v>1167</v>
      </c>
      <c r="C295" s="1">
        <f t="shared" si="15"/>
        <v>43.26</v>
      </c>
      <c r="D295" s="3">
        <f>_xlfn.XLOOKUP(Tabela3[[#This Row],[SKU]],'ESTOQUE SETEMBRO'!A:A,'ESTOQUE SETEMBRO'!F:F,,0)-_xlfn.XLOOKUP(Tabela3[[#This Row],[SKU]],'VENDA MES'!A:A,'VENDA MES'!B:B,0,0)</f>
        <v>100.8</v>
      </c>
      <c r="E295" s="3">
        <f>IF(D295&lt;=0,SUM(Tabela3[[#This Row],[PONTO_DE_REPOSICAO]]*2.5,Tabela3[[#This Row],[ESTOQUE_INICIAL]]),IF(AND(Tabela3[[#This Row],[ESTOQUE_INICIAL]]&lt;=Tabela3[[#This Row],[PONTO_DE_REPOSICAO]],Tabela3[[#This Row],[ESTOQUE_INICIAL]]&gt;0),L295*2.5,D295*0))</f>
        <v>0</v>
      </c>
      <c r="F295" s="3">
        <f t="shared" si="16"/>
        <v>100.8</v>
      </c>
      <c r="G295" s="7">
        <v>12</v>
      </c>
      <c r="H295" s="7">
        <v>12</v>
      </c>
      <c r="I295" s="6" t="s">
        <v>1136</v>
      </c>
      <c r="J295" s="2">
        <f t="shared" si="14"/>
        <v>1209.5999999999999</v>
      </c>
      <c r="K295" s="1">
        <f>_xlfn.XLOOKUP(A295,MEDIDAS!A:A,MEDIDAS!C:C,,0)*5</f>
        <v>7</v>
      </c>
      <c r="L295" s="1">
        <f>SUM(K295,_xlfn.XLOOKUP(A295,MEDIDAS!A:A,MEDIDAS!C:C,,0)*5)</f>
        <v>14</v>
      </c>
      <c r="M295" s="1" t="str">
        <f>IF(F295&gt;=SUM(L295,_xlfn.XLOOKUP(A295,'ESTOQUE SETEMBRO'!A:A,'ESTOQUE SETEMBRO'!F:F,,0))/2*1.2,"OVER",IF(F295&lt;=SUM(L295,_xlfn.XLOOKUP(A295,'ESTOQUE SETEMBRO'!A:A,'ESTOQUE SETEMBRO'!F:F,,0))/2*1.1,"IDEAL","OUT"))</f>
        <v>OVER</v>
      </c>
      <c r="N295" t="str">
        <f>IF('ESTOQUE OUTUBRO'!$D295&gt;=0,"outubro","setembro")</f>
        <v>outubro</v>
      </c>
      <c r="O295" s="15">
        <v>45566</v>
      </c>
    </row>
    <row r="296" spans="1:15">
      <c r="A296" s="5" t="s">
        <v>296</v>
      </c>
      <c r="B296" s="6" t="s">
        <v>1167</v>
      </c>
      <c r="C296" s="1">
        <f t="shared" si="15"/>
        <v>43.26</v>
      </c>
      <c r="D296" s="3">
        <f>_xlfn.XLOOKUP(Tabela3[[#This Row],[SKU]],'ESTOQUE SETEMBRO'!A:A,'ESTOQUE SETEMBRO'!F:F,,0)-_xlfn.XLOOKUP(Tabela3[[#This Row],[SKU]],'VENDA MES'!A:A,'VENDA MES'!B:B,0,0)</f>
        <v>151.19999999999999</v>
      </c>
      <c r="E296" s="3">
        <f>IF(D296&lt;=0,SUM(Tabela3[[#This Row],[PONTO_DE_REPOSICAO]]*2.5,Tabela3[[#This Row],[ESTOQUE_INICIAL]]),IF(AND(Tabela3[[#This Row],[ESTOQUE_INICIAL]]&lt;=Tabela3[[#This Row],[PONTO_DE_REPOSICAO]],Tabela3[[#This Row],[ESTOQUE_INICIAL]]&gt;0),L296*2.5,D296*0))</f>
        <v>0</v>
      </c>
      <c r="F296" s="3">
        <f t="shared" si="16"/>
        <v>151.19999999999999</v>
      </c>
      <c r="G296" s="7">
        <v>12</v>
      </c>
      <c r="H296" s="7">
        <v>12</v>
      </c>
      <c r="I296" s="6" t="s">
        <v>1136</v>
      </c>
      <c r="J296" s="2">
        <f t="shared" si="14"/>
        <v>1814.3999999999999</v>
      </c>
      <c r="K296" s="1">
        <f>_xlfn.XLOOKUP(A296,MEDIDAS!A:A,MEDIDAS!C:C,,0)*5</f>
        <v>8.6666666666666679</v>
      </c>
      <c r="L296" s="1">
        <f>SUM(K296,_xlfn.XLOOKUP(A296,MEDIDAS!A:A,MEDIDAS!C:C,,0)*5)</f>
        <v>17.333333333333336</v>
      </c>
      <c r="M296" s="1" t="str">
        <f>IF(F296&gt;=SUM(L296,_xlfn.XLOOKUP(A296,'ESTOQUE SETEMBRO'!A:A,'ESTOQUE SETEMBRO'!F:F,,0))/2*1.2,"OVER",IF(F296&lt;=SUM(L296,_xlfn.XLOOKUP(A296,'ESTOQUE SETEMBRO'!A:A,'ESTOQUE SETEMBRO'!F:F,,0))/2*1.1,"IDEAL","OUT"))</f>
        <v>OVER</v>
      </c>
      <c r="N296" t="str">
        <f>IF('ESTOQUE OUTUBRO'!$D296&gt;=0,"outubro","setembro")</f>
        <v>outubro</v>
      </c>
      <c r="O296" s="15">
        <v>45566</v>
      </c>
    </row>
    <row r="297" spans="1:15">
      <c r="A297" s="5" t="s">
        <v>330</v>
      </c>
      <c r="B297" s="6" t="s">
        <v>1167</v>
      </c>
      <c r="C297" s="1">
        <f t="shared" si="15"/>
        <v>43.26</v>
      </c>
      <c r="D297" s="3">
        <f>_xlfn.XLOOKUP(Tabela3[[#This Row],[SKU]],'ESTOQUE SETEMBRO'!A:A,'ESTOQUE SETEMBRO'!F:F,,0)-_xlfn.XLOOKUP(Tabela3[[#This Row],[SKU]],'VENDA MES'!A:A,'VENDA MES'!B:B,0,0)</f>
        <v>150</v>
      </c>
      <c r="E297" s="3">
        <f>IF(D297&lt;=0,SUM(Tabela3[[#This Row],[PONTO_DE_REPOSICAO]]*2.5,Tabela3[[#This Row],[ESTOQUE_INICIAL]]),IF(AND(Tabela3[[#This Row],[ESTOQUE_INICIAL]]&lt;=Tabela3[[#This Row],[PONTO_DE_REPOSICAO]],Tabela3[[#This Row],[ESTOQUE_INICIAL]]&gt;0),L297*2.5,D297*0))</f>
        <v>0</v>
      </c>
      <c r="F297" s="3">
        <f t="shared" si="16"/>
        <v>150</v>
      </c>
      <c r="G297" s="7">
        <v>12</v>
      </c>
      <c r="H297" s="7">
        <v>12</v>
      </c>
      <c r="I297" s="6" t="s">
        <v>1136</v>
      </c>
      <c r="J297" s="2">
        <f t="shared" si="14"/>
        <v>1800</v>
      </c>
      <c r="K297" s="1">
        <f>_xlfn.XLOOKUP(A297,MEDIDAS!A:A,MEDIDAS!C:C,,0)*5</f>
        <v>3.333333333333333</v>
      </c>
      <c r="L297" s="1">
        <f>SUM(K297,_xlfn.XLOOKUP(A297,MEDIDAS!A:A,MEDIDAS!C:C,,0)*5)</f>
        <v>6.6666666666666661</v>
      </c>
      <c r="M297" s="1" t="str">
        <f>IF(F297&gt;=SUM(L297,_xlfn.XLOOKUP(A297,'ESTOQUE SETEMBRO'!A:A,'ESTOQUE SETEMBRO'!F:F,,0))/2*1.2,"OVER",IF(F297&lt;=SUM(L297,_xlfn.XLOOKUP(A297,'ESTOQUE SETEMBRO'!A:A,'ESTOQUE SETEMBRO'!F:F,,0))/2*1.1,"IDEAL","OUT"))</f>
        <v>OVER</v>
      </c>
      <c r="N297" t="str">
        <f>IF('ESTOQUE OUTUBRO'!$D297&gt;=0,"outubro","setembro")</f>
        <v>outubro</v>
      </c>
      <c r="O297" s="15">
        <v>45566</v>
      </c>
    </row>
    <row r="298" spans="1:15">
      <c r="A298" s="5" t="s">
        <v>298</v>
      </c>
      <c r="B298" s="6" t="s">
        <v>1167</v>
      </c>
      <c r="C298" s="1">
        <f t="shared" si="15"/>
        <v>43.26</v>
      </c>
      <c r="D298" s="3">
        <f>_xlfn.XLOOKUP(Tabela3[[#This Row],[SKU]],'ESTOQUE SETEMBRO'!A:A,'ESTOQUE SETEMBRO'!F:F,,0)-_xlfn.XLOOKUP(Tabela3[[#This Row],[SKU]],'VENDA MES'!A:A,'VENDA MES'!B:B,0,0)</f>
        <v>128.80000000000001</v>
      </c>
      <c r="E298" s="3">
        <f>IF(D298&lt;=0,SUM(Tabela3[[#This Row],[PONTO_DE_REPOSICAO]]*2.5,Tabela3[[#This Row],[ESTOQUE_INICIAL]]),IF(AND(Tabela3[[#This Row],[ESTOQUE_INICIAL]]&lt;=Tabela3[[#This Row],[PONTO_DE_REPOSICAO]],Tabela3[[#This Row],[ESTOQUE_INICIAL]]&gt;0),L298*2.5,D298*0))</f>
        <v>0</v>
      </c>
      <c r="F298" s="3">
        <f t="shared" si="16"/>
        <v>128.80000000000001</v>
      </c>
      <c r="G298" s="7">
        <v>12</v>
      </c>
      <c r="H298" s="7">
        <v>12</v>
      </c>
      <c r="I298" s="6" t="s">
        <v>1136</v>
      </c>
      <c r="J298" s="2">
        <f t="shared" si="14"/>
        <v>1545.6000000000001</v>
      </c>
      <c r="K298" s="1">
        <f>_xlfn.XLOOKUP(A298,MEDIDAS!A:A,MEDIDAS!C:C,,0)*5</f>
        <v>5.5</v>
      </c>
      <c r="L298" s="1">
        <f>SUM(K298,_xlfn.XLOOKUP(A298,MEDIDAS!A:A,MEDIDAS!C:C,,0)*5)</f>
        <v>11</v>
      </c>
      <c r="M298" s="1" t="str">
        <f>IF(F298&gt;=SUM(L298,_xlfn.XLOOKUP(A298,'ESTOQUE SETEMBRO'!A:A,'ESTOQUE SETEMBRO'!F:F,,0))/2*1.2,"OVER",IF(F298&lt;=SUM(L298,_xlfn.XLOOKUP(A298,'ESTOQUE SETEMBRO'!A:A,'ESTOQUE SETEMBRO'!F:F,,0))/2*1.1,"IDEAL","OUT"))</f>
        <v>OVER</v>
      </c>
      <c r="N298" t="str">
        <f>IF('ESTOQUE OUTUBRO'!$D298&gt;=0,"outubro","setembro")</f>
        <v>outubro</v>
      </c>
      <c r="O298" s="15">
        <v>45566</v>
      </c>
    </row>
    <row r="299" spans="1:15">
      <c r="A299" s="5" t="s">
        <v>299</v>
      </c>
      <c r="B299" s="6" t="s">
        <v>1167</v>
      </c>
      <c r="C299" s="1">
        <f t="shared" si="15"/>
        <v>43.26</v>
      </c>
      <c r="D299" s="3">
        <f>_xlfn.XLOOKUP(Tabela3[[#This Row],[SKU]],'ESTOQUE SETEMBRO'!A:A,'ESTOQUE SETEMBRO'!F:F,,0)-_xlfn.XLOOKUP(Tabela3[[#This Row],[SKU]],'VENDA MES'!A:A,'VENDA MES'!B:B,0,0)</f>
        <v>162.4</v>
      </c>
      <c r="E299" s="3">
        <f>IF(D299&lt;=0,SUM(Tabela3[[#This Row],[PONTO_DE_REPOSICAO]]*2.5,Tabela3[[#This Row],[ESTOQUE_INICIAL]]),IF(AND(Tabela3[[#This Row],[ESTOQUE_INICIAL]]&lt;=Tabela3[[#This Row],[PONTO_DE_REPOSICAO]],Tabela3[[#This Row],[ESTOQUE_INICIAL]]&gt;0),L299*2.5,D299*0))</f>
        <v>0</v>
      </c>
      <c r="F299" s="3">
        <f t="shared" si="16"/>
        <v>162.4</v>
      </c>
      <c r="G299" s="7">
        <v>12</v>
      </c>
      <c r="H299" s="7">
        <v>12</v>
      </c>
      <c r="I299" s="6" t="s">
        <v>1136</v>
      </c>
      <c r="J299" s="2">
        <f t="shared" si="14"/>
        <v>1948.8000000000002</v>
      </c>
      <c r="K299" s="1">
        <f>_xlfn.XLOOKUP(A299,MEDIDAS!A:A,MEDIDAS!C:C,,0)*5</f>
        <v>4.666666666666667</v>
      </c>
      <c r="L299" s="1">
        <f>SUM(K299,_xlfn.XLOOKUP(A299,MEDIDAS!A:A,MEDIDAS!C:C,,0)*5)</f>
        <v>9.3333333333333339</v>
      </c>
      <c r="M299" s="1" t="str">
        <f>IF(F299&gt;=SUM(L299,_xlfn.XLOOKUP(A299,'ESTOQUE SETEMBRO'!A:A,'ESTOQUE SETEMBRO'!F:F,,0))/2*1.2,"OVER",IF(F299&lt;=SUM(L299,_xlfn.XLOOKUP(A299,'ESTOQUE SETEMBRO'!A:A,'ESTOQUE SETEMBRO'!F:F,,0))/2*1.1,"IDEAL","OUT"))</f>
        <v>OVER</v>
      </c>
      <c r="N299" t="str">
        <f>IF('ESTOQUE OUTUBRO'!$D299&gt;=0,"outubro","setembro")</f>
        <v>outubro</v>
      </c>
      <c r="O299" s="15">
        <v>45566</v>
      </c>
    </row>
    <row r="300" spans="1:15">
      <c r="A300" s="5" t="s">
        <v>300</v>
      </c>
      <c r="B300" s="6" t="s">
        <v>1167</v>
      </c>
      <c r="C300" s="1">
        <f t="shared" si="15"/>
        <v>43.26</v>
      </c>
      <c r="D300" s="3">
        <f>_xlfn.XLOOKUP(Tabela3[[#This Row],[SKU]],'ESTOQUE SETEMBRO'!A:A,'ESTOQUE SETEMBRO'!F:F,,0)-_xlfn.XLOOKUP(Tabela3[[#This Row],[SKU]],'VENDA MES'!A:A,'VENDA MES'!B:B,0,0)</f>
        <v>224</v>
      </c>
      <c r="E300" s="3">
        <f>IF(D300&lt;=0,SUM(Tabela3[[#This Row],[PONTO_DE_REPOSICAO]]*2.5,Tabela3[[#This Row],[ESTOQUE_INICIAL]]),IF(AND(Tabela3[[#This Row],[ESTOQUE_INICIAL]]&lt;=Tabela3[[#This Row],[PONTO_DE_REPOSICAO]],Tabela3[[#This Row],[ESTOQUE_INICIAL]]&gt;0),L300*2.5,D300*0))</f>
        <v>0</v>
      </c>
      <c r="F300" s="3">
        <f t="shared" si="16"/>
        <v>224</v>
      </c>
      <c r="G300" s="7">
        <v>12</v>
      </c>
      <c r="H300" s="7">
        <v>12</v>
      </c>
      <c r="I300" s="6" t="s">
        <v>1136</v>
      </c>
      <c r="J300" s="2">
        <f t="shared" si="14"/>
        <v>2688</v>
      </c>
      <c r="K300" s="1">
        <f>_xlfn.XLOOKUP(A300,MEDIDAS!A:A,MEDIDAS!C:C,,0)*5</f>
        <v>4.666666666666667</v>
      </c>
      <c r="L300" s="1">
        <f>SUM(K300,_xlfn.XLOOKUP(A300,MEDIDAS!A:A,MEDIDAS!C:C,,0)*5)</f>
        <v>9.3333333333333339</v>
      </c>
      <c r="M300" s="1" t="str">
        <f>IF(F300&gt;=SUM(L300,_xlfn.XLOOKUP(A300,'ESTOQUE SETEMBRO'!A:A,'ESTOQUE SETEMBRO'!F:F,,0))/2*1.2,"OVER",IF(F300&lt;=SUM(L300,_xlfn.XLOOKUP(A300,'ESTOQUE SETEMBRO'!A:A,'ESTOQUE SETEMBRO'!F:F,,0))/2*1.1,"IDEAL","OUT"))</f>
        <v>OVER</v>
      </c>
      <c r="N300" t="str">
        <f>IF('ESTOQUE OUTUBRO'!$D300&gt;=0,"outubro","setembro")</f>
        <v>outubro</v>
      </c>
      <c r="O300" s="15">
        <v>45566</v>
      </c>
    </row>
    <row r="301" spans="1:15">
      <c r="A301" s="5" t="s">
        <v>301</v>
      </c>
      <c r="B301" s="6" t="s">
        <v>1167</v>
      </c>
      <c r="C301" s="1">
        <f t="shared" si="15"/>
        <v>43.26</v>
      </c>
      <c r="D301" s="3">
        <f>_xlfn.XLOOKUP(Tabela3[[#This Row],[SKU]],'ESTOQUE SETEMBRO'!A:A,'ESTOQUE SETEMBRO'!F:F,,0)-_xlfn.XLOOKUP(Tabela3[[#This Row],[SKU]],'VENDA MES'!A:A,'VENDA MES'!B:B,0,0)</f>
        <v>67.2</v>
      </c>
      <c r="E301" s="3">
        <f>IF(D301&lt;=0,SUM(Tabela3[[#This Row],[PONTO_DE_REPOSICAO]]*2.5,Tabela3[[#This Row],[ESTOQUE_INICIAL]]),IF(AND(Tabela3[[#This Row],[ESTOQUE_INICIAL]]&lt;=Tabela3[[#This Row],[PONTO_DE_REPOSICAO]],Tabela3[[#This Row],[ESTOQUE_INICIAL]]&gt;0),L301*2.5,D301*0))</f>
        <v>0</v>
      </c>
      <c r="F301" s="3">
        <f t="shared" si="16"/>
        <v>67.2</v>
      </c>
      <c r="G301" s="7">
        <v>12</v>
      </c>
      <c r="H301" s="7">
        <v>12</v>
      </c>
      <c r="I301" s="6" t="s">
        <v>1136</v>
      </c>
      <c r="J301" s="2">
        <f t="shared" si="14"/>
        <v>806.40000000000009</v>
      </c>
      <c r="K301" s="1">
        <f>_xlfn.XLOOKUP(A301,MEDIDAS!A:A,MEDIDAS!C:C,,0)*5</f>
        <v>3.5833333333333335</v>
      </c>
      <c r="L301" s="1">
        <f>SUM(K301,_xlfn.XLOOKUP(A301,MEDIDAS!A:A,MEDIDAS!C:C,,0)*5)</f>
        <v>7.166666666666667</v>
      </c>
      <c r="M301" s="1" t="str">
        <f>IF(F301&gt;=SUM(L301,_xlfn.XLOOKUP(A301,'ESTOQUE SETEMBRO'!A:A,'ESTOQUE SETEMBRO'!F:F,,0))/2*1.2,"OVER",IF(F301&lt;=SUM(L301,_xlfn.XLOOKUP(A301,'ESTOQUE SETEMBRO'!A:A,'ESTOQUE SETEMBRO'!F:F,,0))/2*1.1,"IDEAL","OUT"))</f>
        <v>OVER</v>
      </c>
      <c r="N301" t="str">
        <f>IF('ESTOQUE OUTUBRO'!$D301&gt;=0,"outubro","setembro")</f>
        <v>outubro</v>
      </c>
      <c r="O301" s="15">
        <v>45566</v>
      </c>
    </row>
    <row r="302" spans="1:15">
      <c r="A302" s="5" t="s">
        <v>302</v>
      </c>
      <c r="B302" s="6" t="s">
        <v>1168</v>
      </c>
      <c r="C302" s="1">
        <f t="shared" si="15"/>
        <v>43.26</v>
      </c>
      <c r="D302" s="3">
        <f>_xlfn.XLOOKUP(Tabela3[[#This Row],[SKU]],'ESTOQUE SETEMBRO'!A:A,'ESTOQUE SETEMBRO'!F:F,,0)-_xlfn.XLOOKUP(Tabela3[[#This Row],[SKU]],'VENDA MES'!A:A,'VENDA MES'!B:B,0,0)</f>
        <v>95.200000000000017</v>
      </c>
      <c r="E302" s="3">
        <f>IF(D302&lt;=0,SUM(Tabela3[[#This Row],[PONTO_DE_REPOSICAO]]*2.5,Tabela3[[#This Row],[ESTOQUE_INICIAL]]),IF(AND(Tabela3[[#This Row],[ESTOQUE_INICIAL]]&lt;=Tabela3[[#This Row],[PONTO_DE_REPOSICAO]],Tabela3[[#This Row],[ESTOQUE_INICIAL]]&gt;0),L302*2.5,D302*0))</f>
        <v>0</v>
      </c>
      <c r="F302" s="3">
        <f t="shared" si="16"/>
        <v>95.200000000000017</v>
      </c>
      <c r="G302" s="7">
        <v>8</v>
      </c>
      <c r="H302" s="7">
        <v>8</v>
      </c>
      <c r="I302" s="6" t="s">
        <v>1142</v>
      </c>
      <c r="J302" s="2">
        <f t="shared" si="14"/>
        <v>761.60000000000014</v>
      </c>
      <c r="K302" s="1">
        <f>_xlfn.XLOOKUP(A302,MEDIDAS!A:A,MEDIDAS!C:C,,0)*5</f>
        <v>3.6666666666666665</v>
      </c>
      <c r="L302" s="1">
        <f>SUM(K302,_xlfn.XLOOKUP(A302,MEDIDAS!A:A,MEDIDAS!C:C,,0)*5)</f>
        <v>7.333333333333333</v>
      </c>
      <c r="M302" s="1" t="str">
        <f>IF(F302&gt;=SUM(L302,_xlfn.XLOOKUP(A302,'ESTOQUE SETEMBRO'!A:A,'ESTOQUE SETEMBRO'!F:F,,0))/2*1.2,"OVER",IF(F302&lt;=SUM(L302,_xlfn.XLOOKUP(A302,'ESTOQUE SETEMBRO'!A:A,'ESTOQUE SETEMBRO'!F:F,,0))/2*1.1,"IDEAL","OUT"))</f>
        <v>OVER</v>
      </c>
      <c r="N302" t="str">
        <f>IF('ESTOQUE OUTUBRO'!$D302&gt;=0,"outubro","setembro")</f>
        <v>outubro</v>
      </c>
      <c r="O302" s="15">
        <v>45566</v>
      </c>
    </row>
    <row r="303" spans="1:15">
      <c r="A303" s="5" t="s">
        <v>303</v>
      </c>
      <c r="B303" s="6" t="s">
        <v>1168</v>
      </c>
      <c r="C303" s="1">
        <f t="shared" si="15"/>
        <v>43.26</v>
      </c>
      <c r="D303" s="3">
        <f>_xlfn.XLOOKUP(Tabela3[[#This Row],[SKU]],'ESTOQUE SETEMBRO'!A:A,'ESTOQUE SETEMBRO'!F:F,,0)-_xlfn.XLOOKUP(Tabela3[[#This Row],[SKU]],'VENDA MES'!A:A,'VENDA MES'!B:B,0,0)</f>
        <v>168</v>
      </c>
      <c r="E303" s="3">
        <f>IF(D303&lt;=0,SUM(Tabela3[[#This Row],[PONTO_DE_REPOSICAO]]*2.5,Tabela3[[#This Row],[ESTOQUE_INICIAL]]),IF(AND(Tabela3[[#This Row],[ESTOQUE_INICIAL]]&lt;=Tabela3[[#This Row],[PONTO_DE_REPOSICAO]],Tabela3[[#This Row],[ESTOQUE_INICIAL]]&gt;0),L303*2.5,D303*0))</f>
        <v>0</v>
      </c>
      <c r="F303" s="3">
        <f t="shared" si="16"/>
        <v>168</v>
      </c>
      <c r="G303" s="7">
        <v>8</v>
      </c>
      <c r="H303" s="7">
        <v>8</v>
      </c>
      <c r="I303" s="6" t="s">
        <v>1142</v>
      </c>
      <c r="J303" s="2">
        <f t="shared" si="14"/>
        <v>1344</v>
      </c>
      <c r="K303" s="1">
        <f>_xlfn.XLOOKUP(A303,MEDIDAS!A:A,MEDIDAS!C:C,,0)*5</f>
        <v>6.416666666666667</v>
      </c>
      <c r="L303" s="1">
        <f>SUM(K303,_xlfn.XLOOKUP(A303,MEDIDAS!A:A,MEDIDAS!C:C,,0)*5)</f>
        <v>12.833333333333334</v>
      </c>
      <c r="M303" s="1" t="str">
        <f>IF(F303&gt;=SUM(L303,_xlfn.XLOOKUP(A303,'ESTOQUE SETEMBRO'!A:A,'ESTOQUE SETEMBRO'!F:F,,0))/2*1.2,"OVER",IF(F303&lt;=SUM(L303,_xlfn.XLOOKUP(A303,'ESTOQUE SETEMBRO'!A:A,'ESTOQUE SETEMBRO'!F:F,,0))/2*1.1,"IDEAL","OUT"))</f>
        <v>OVER</v>
      </c>
      <c r="N303" t="str">
        <f>IF('ESTOQUE OUTUBRO'!$D303&gt;=0,"outubro","setembro")</f>
        <v>outubro</v>
      </c>
      <c r="O303" s="15">
        <v>45566</v>
      </c>
    </row>
    <row r="304" spans="1:15">
      <c r="A304" s="5" t="s">
        <v>304</v>
      </c>
      <c r="B304" s="6" t="s">
        <v>1168</v>
      </c>
      <c r="C304" s="1">
        <f t="shared" si="15"/>
        <v>43.26</v>
      </c>
      <c r="D304" s="3">
        <f>_xlfn.XLOOKUP(Tabela3[[#This Row],[SKU]],'ESTOQUE SETEMBRO'!A:A,'ESTOQUE SETEMBRO'!F:F,,0)-_xlfn.XLOOKUP(Tabela3[[#This Row],[SKU]],'VENDA MES'!A:A,'VENDA MES'!B:B,0,0)</f>
        <v>72.8</v>
      </c>
      <c r="E304" s="3">
        <f>IF(D304&lt;=0,SUM(Tabela3[[#This Row],[PONTO_DE_REPOSICAO]]*2.5,Tabela3[[#This Row],[ESTOQUE_INICIAL]]),IF(AND(Tabela3[[#This Row],[ESTOQUE_INICIAL]]&lt;=Tabela3[[#This Row],[PONTO_DE_REPOSICAO]],Tabela3[[#This Row],[ESTOQUE_INICIAL]]&gt;0),L304*2.5,D304*0))</f>
        <v>0</v>
      </c>
      <c r="F304" s="3">
        <f t="shared" si="16"/>
        <v>72.8</v>
      </c>
      <c r="G304" s="7">
        <v>8</v>
      </c>
      <c r="H304" s="7">
        <v>8</v>
      </c>
      <c r="I304" s="6" t="s">
        <v>1142</v>
      </c>
      <c r="J304" s="2">
        <f t="shared" si="14"/>
        <v>582.4</v>
      </c>
      <c r="K304" s="1">
        <f>_xlfn.XLOOKUP(A304,MEDIDAS!A:A,MEDIDAS!C:C,,0)*5</f>
        <v>5.083333333333333</v>
      </c>
      <c r="L304" s="1">
        <f>SUM(K304,_xlfn.XLOOKUP(A304,MEDIDAS!A:A,MEDIDAS!C:C,,0)*5)</f>
        <v>10.166666666666666</v>
      </c>
      <c r="M304" s="1" t="str">
        <f>IF(F304&gt;=SUM(L304,_xlfn.XLOOKUP(A304,'ESTOQUE SETEMBRO'!A:A,'ESTOQUE SETEMBRO'!F:F,,0))/2*1.2,"OVER",IF(F304&lt;=SUM(L304,_xlfn.XLOOKUP(A304,'ESTOQUE SETEMBRO'!A:A,'ESTOQUE SETEMBRO'!F:F,,0))/2*1.1,"IDEAL","OUT"))</f>
        <v>OVER</v>
      </c>
      <c r="N304" t="str">
        <f>IF('ESTOQUE OUTUBRO'!$D304&gt;=0,"outubro","setembro")</f>
        <v>outubro</v>
      </c>
      <c r="O304" s="15">
        <v>45566</v>
      </c>
    </row>
    <row r="305" spans="1:15">
      <c r="A305" s="5" t="s">
        <v>305</v>
      </c>
      <c r="B305" s="6" t="s">
        <v>1168</v>
      </c>
      <c r="C305" s="1">
        <f t="shared" si="15"/>
        <v>43.26</v>
      </c>
      <c r="D305" s="3">
        <f>_xlfn.XLOOKUP(Tabela3[[#This Row],[SKU]],'ESTOQUE SETEMBRO'!A:A,'ESTOQUE SETEMBRO'!F:F,,0)-_xlfn.XLOOKUP(Tabela3[[#This Row],[SKU]],'VENDA MES'!A:A,'VENDA MES'!B:B,0,0)</f>
        <v>173.6</v>
      </c>
      <c r="E305" s="3">
        <f>IF(D305&lt;=0,SUM(Tabela3[[#This Row],[PONTO_DE_REPOSICAO]]*2.5,Tabela3[[#This Row],[ESTOQUE_INICIAL]]),IF(AND(Tabela3[[#This Row],[ESTOQUE_INICIAL]]&lt;=Tabela3[[#This Row],[PONTO_DE_REPOSICAO]],Tabela3[[#This Row],[ESTOQUE_INICIAL]]&gt;0),L305*2.5,D305*0))</f>
        <v>0</v>
      </c>
      <c r="F305" s="3">
        <f t="shared" si="16"/>
        <v>173.6</v>
      </c>
      <c r="G305" s="7">
        <v>8</v>
      </c>
      <c r="H305" s="7">
        <v>8</v>
      </c>
      <c r="I305" s="6" t="s">
        <v>1142</v>
      </c>
      <c r="J305" s="2">
        <f t="shared" si="14"/>
        <v>1388.8</v>
      </c>
      <c r="K305" s="1">
        <f>_xlfn.XLOOKUP(A305,MEDIDAS!A:A,MEDIDAS!C:C,,0)*5</f>
        <v>4.5</v>
      </c>
      <c r="L305" s="1">
        <f>SUM(K305,_xlfn.XLOOKUP(A305,MEDIDAS!A:A,MEDIDAS!C:C,,0)*5)</f>
        <v>9</v>
      </c>
      <c r="M305" s="1" t="str">
        <f>IF(F305&gt;=SUM(L305,_xlfn.XLOOKUP(A305,'ESTOQUE SETEMBRO'!A:A,'ESTOQUE SETEMBRO'!F:F,,0))/2*1.2,"OVER",IF(F305&lt;=SUM(L305,_xlfn.XLOOKUP(A305,'ESTOQUE SETEMBRO'!A:A,'ESTOQUE SETEMBRO'!F:F,,0))/2*1.1,"IDEAL","OUT"))</f>
        <v>OVER</v>
      </c>
      <c r="N305" t="str">
        <f>IF('ESTOQUE OUTUBRO'!$D305&gt;=0,"outubro","setembro")</f>
        <v>outubro</v>
      </c>
      <c r="O305" s="15">
        <v>45566</v>
      </c>
    </row>
    <row r="306" spans="1:15">
      <c r="A306" s="5" t="s">
        <v>306</v>
      </c>
      <c r="B306" s="6" t="s">
        <v>1168</v>
      </c>
      <c r="C306" s="1">
        <f t="shared" si="15"/>
        <v>43.26</v>
      </c>
      <c r="D306" s="3">
        <f>_xlfn.XLOOKUP(Tabela3[[#This Row],[SKU]],'ESTOQUE SETEMBRO'!A:A,'ESTOQUE SETEMBRO'!F:F,,0)-_xlfn.XLOOKUP(Tabela3[[#This Row],[SKU]],'VENDA MES'!A:A,'VENDA MES'!B:B,0,0)</f>
        <v>151.19999999999999</v>
      </c>
      <c r="E306" s="3">
        <f>IF(D306&lt;=0,SUM(Tabela3[[#This Row],[PONTO_DE_REPOSICAO]]*2.5,Tabela3[[#This Row],[ESTOQUE_INICIAL]]),IF(AND(Tabela3[[#This Row],[ESTOQUE_INICIAL]]&lt;=Tabela3[[#This Row],[PONTO_DE_REPOSICAO]],Tabela3[[#This Row],[ESTOQUE_INICIAL]]&gt;0),L306*2.5,D306*0))</f>
        <v>0</v>
      </c>
      <c r="F306" s="3">
        <f t="shared" si="16"/>
        <v>151.19999999999999</v>
      </c>
      <c r="G306" s="7">
        <v>8</v>
      </c>
      <c r="H306" s="7">
        <v>8</v>
      </c>
      <c r="I306" s="6" t="s">
        <v>1142</v>
      </c>
      <c r="J306" s="2">
        <f t="shared" si="14"/>
        <v>1209.5999999999999</v>
      </c>
      <c r="K306" s="1">
        <f>_xlfn.XLOOKUP(A306,MEDIDAS!A:A,MEDIDAS!C:C,,0)*5</f>
        <v>4.25</v>
      </c>
      <c r="L306" s="1">
        <f>SUM(K306,_xlfn.XLOOKUP(A306,MEDIDAS!A:A,MEDIDAS!C:C,,0)*5)</f>
        <v>8.5</v>
      </c>
      <c r="M306" s="1" t="str">
        <f>IF(F306&gt;=SUM(L306,_xlfn.XLOOKUP(A306,'ESTOQUE SETEMBRO'!A:A,'ESTOQUE SETEMBRO'!F:F,,0))/2*1.2,"OVER",IF(F306&lt;=SUM(L306,_xlfn.XLOOKUP(A306,'ESTOQUE SETEMBRO'!A:A,'ESTOQUE SETEMBRO'!F:F,,0))/2*1.1,"IDEAL","OUT"))</f>
        <v>OVER</v>
      </c>
      <c r="N306" t="str">
        <f>IF('ESTOQUE OUTUBRO'!$D306&gt;=0,"outubro","setembro")</f>
        <v>outubro</v>
      </c>
      <c r="O306" s="15">
        <v>45566</v>
      </c>
    </row>
    <row r="307" spans="1:15">
      <c r="A307" s="5" t="s">
        <v>341</v>
      </c>
      <c r="B307" s="6" t="s">
        <v>1168</v>
      </c>
      <c r="C307" s="1">
        <f t="shared" si="15"/>
        <v>43.26</v>
      </c>
      <c r="D307" s="3">
        <f>_xlfn.XLOOKUP(Tabela3[[#This Row],[SKU]],'ESTOQUE SETEMBRO'!A:A,'ESTOQUE SETEMBRO'!F:F,,0)-_xlfn.XLOOKUP(Tabela3[[#This Row],[SKU]],'VENDA MES'!A:A,'VENDA MES'!B:B,0,0)</f>
        <v>150</v>
      </c>
      <c r="E307" s="3">
        <f>IF(D307&lt;=0,SUM(Tabela3[[#This Row],[PONTO_DE_REPOSICAO]]*2.5,Tabela3[[#This Row],[ESTOQUE_INICIAL]]),IF(AND(Tabela3[[#This Row],[ESTOQUE_INICIAL]]&lt;=Tabela3[[#This Row],[PONTO_DE_REPOSICAO]],Tabela3[[#This Row],[ESTOQUE_INICIAL]]&gt;0),L307*2.5,D307*0))</f>
        <v>0</v>
      </c>
      <c r="F307" s="3">
        <f t="shared" si="16"/>
        <v>150</v>
      </c>
      <c r="G307" s="7">
        <v>8</v>
      </c>
      <c r="H307" s="7">
        <v>8</v>
      </c>
      <c r="I307" s="6" t="s">
        <v>1142</v>
      </c>
      <c r="J307" s="2">
        <f t="shared" si="14"/>
        <v>1200</v>
      </c>
      <c r="K307" s="1">
        <f>_xlfn.XLOOKUP(A307,MEDIDAS!A:A,MEDIDAS!C:C,,0)*5</f>
        <v>4.25</v>
      </c>
      <c r="L307" s="1">
        <f>SUM(K307,_xlfn.XLOOKUP(A307,MEDIDAS!A:A,MEDIDAS!C:C,,0)*5)</f>
        <v>8.5</v>
      </c>
      <c r="M307" s="1" t="str">
        <f>IF(F307&gt;=SUM(L307,_xlfn.XLOOKUP(A307,'ESTOQUE SETEMBRO'!A:A,'ESTOQUE SETEMBRO'!F:F,,0))/2*1.2,"OVER",IF(F307&lt;=SUM(L307,_xlfn.XLOOKUP(A307,'ESTOQUE SETEMBRO'!A:A,'ESTOQUE SETEMBRO'!F:F,,0))/2*1.1,"IDEAL","OUT"))</f>
        <v>OVER</v>
      </c>
      <c r="N307" t="str">
        <f>IF('ESTOQUE OUTUBRO'!$D307&gt;=0,"outubro","setembro")</f>
        <v>outubro</v>
      </c>
      <c r="O307" s="15">
        <v>45566</v>
      </c>
    </row>
    <row r="308" spans="1:15">
      <c r="A308" s="5" t="s">
        <v>307</v>
      </c>
      <c r="B308" s="6" t="s">
        <v>1168</v>
      </c>
      <c r="C308" s="1">
        <f t="shared" si="15"/>
        <v>43.26</v>
      </c>
      <c r="D308" s="3">
        <f>_xlfn.XLOOKUP(Tabela3[[#This Row],[SKU]],'ESTOQUE SETEMBRO'!A:A,'ESTOQUE SETEMBRO'!F:F,,0)-_xlfn.XLOOKUP(Tabela3[[#This Row],[SKU]],'VENDA MES'!A:A,'VENDA MES'!B:B,0,0)</f>
        <v>184.80000000000004</v>
      </c>
      <c r="E308" s="3">
        <f>IF(D308&lt;=0,SUM(Tabela3[[#This Row],[PONTO_DE_REPOSICAO]]*2.5,Tabela3[[#This Row],[ESTOQUE_INICIAL]]),IF(AND(Tabela3[[#This Row],[ESTOQUE_INICIAL]]&lt;=Tabela3[[#This Row],[PONTO_DE_REPOSICAO]],Tabela3[[#This Row],[ESTOQUE_INICIAL]]&gt;0),L308*2.5,D308*0))</f>
        <v>0</v>
      </c>
      <c r="F308" s="3">
        <f t="shared" si="16"/>
        <v>184.80000000000004</v>
      </c>
      <c r="G308" s="7">
        <v>8</v>
      </c>
      <c r="H308" s="7">
        <v>8</v>
      </c>
      <c r="I308" s="6" t="s">
        <v>1142</v>
      </c>
      <c r="J308" s="2">
        <f t="shared" si="14"/>
        <v>1478.4000000000003</v>
      </c>
      <c r="K308" s="1">
        <f>_xlfn.XLOOKUP(A308,MEDIDAS!A:A,MEDIDAS!C:C,,0)*5</f>
        <v>6.583333333333333</v>
      </c>
      <c r="L308" s="1">
        <f>SUM(K308,_xlfn.XLOOKUP(A308,MEDIDAS!A:A,MEDIDAS!C:C,,0)*5)</f>
        <v>13.166666666666666</v>
      </c>
      <c r="M308" s="1" t="str">
        <f>IF(F308&gt;=SUM(L308,_xlfn.XLOOKUP(A308,'ESTOQUE SETEMBRO'!A:A,'ESTOQUE SETEMBRO'!F:F,,0))/2*1.2,"OVER",IF(F308&lt;=SUM(L308,_xlfn.XLOOKUP(A308,'ESTOQUE SETEMBRO'!A:A,'ESTOQUE SETEMBRO'!F:F,,0))/2*1.1,"IDEAL","OUT"))</f>
        <v>OVER</v>
      </c>
      <c r="N308" t="str">
        <f>IF('ESTOQUE OUTUBRO'!$D308&gt;=0,"outubro","setembro")</f>
        <v>outubro</v>
      </c>
      <c r="O308" s="15">
        <v>45566</v>
      </c>
    </row>
    <row r="309" spans="1:15">
      <c r="A309" s="5" t="s">
        <v>309</v>
      </c>
      <c r="B309" s="6" t="s">
        <v>1168</v>
      </c>
      <c r="C309" s="1">
        <f t="shared" si="15"/>
        <v>43.26</v>
      </c>
      <c r="D309" s="3">
        <f>_xlfn.XLOOKUP(Tabela3[[#This Row],[SKU]],'ESTOQUE SETEMBRO'!A:A,'ESTOQUE SETEMBRO'!F:F,,0)-_xlfn.XLOOKUP(Tabela3[[#This Row],[SKU]],'VENDA MES'!A:A,'VENDA MES'!B:B,0,0)</f>
        <v>89.6</v>
      </c>
      <c r="E309" s="3">
        <f>IF(D309&lt;=0,SUM(Tabela3[[#This Row],[PONTO_DE_REPOSICAO]]*2.5,Tabela3[[#This Row],[ESTOQUE_INICIAL]]),IF(AND(Tabela3[[#This Row],[ESTOQUE_INICIAL]]&lt;=Tabela3[[#This Row],[PONTO_DE_REPOSICAO]],Tabela3[[#This Row],[ESTOQUE_INICIAL]]&gt;0),L309*2.5,D309*0))</f>
        <v>0</v>
      </c>
      <c r="F309" s="3">
        <f t="shared" si="16"/>
        <v>89.6</v>
      </c>
      <c r="G309" s="7">
        <v>8</v>
      </c>
      <c r="H309" s="7">
        <v>8</v>
      </c>
      <c r="I309" s="6" t="s">
        <v>1142</v>
      </c>
      <c r="J309" s="2">
        <f t="shared" si="14"/>
        <v>716.8</v>
      </c>
      <c r="K309" s="1">
        <f>_xlfn.XLOOKUP(A309,MEDIDAS!A:A,MEDIDAS!C:C,,0)*5</f>
        <v>3.8333333333333335</v>
      </c>
      <c r="L309" s="1">
        <f>SUM(K309,_xlfn.XLOOKUP(A309,MEDIDAS!A:A,MEDIDAS!C:C,,0)*5)</f>
        <v>7.666666666666667</v>
      </c>
      <c r="M309" s="1" t="str">
        <f>IF(F309&gt;=SUM(L309,_xlfn.XLOOKUP(A309,'ESTOQUE SETEMBRO'!A:A,'ESTOQUE SETEMBRO'!F:F,,0))/2*1.2,"OVER",IF(F309&lt;=SUM(L309,_xlfn.XLOOKUP(A309,'ESTOQUE SETEMBRO'!A:A,'ESTOQUE SETEMBRO'!F:F,,0))/2*1.1,"IDEAL","OUT"))</f>
        <v>OVER</v>
      </c>
      <c r="N309" t="str">
        <f>IF('ESTOQUE OUTUBRO'!$D309&gt;=0,"outubro","setembro")</f>
        <v>outubro</v>
      </c>
      <c r="O309" s="15">
        <v>45566</v>
      </c>
    </row>
    <row r="310" spans="1:15">
      <c r="A310" s="5" t="s">
        <v>310</v>
      </c>
      <c r="B310" s="6" t="s">
        <v>1168</v>
      </c>
      <c r="C310" s="1">
        <f t="shared" si="15"/>
        <v>43.26</v>
      </c>
      <c r="D310" s="3">
        <f>_xlfn.XLOOKUP(Tabela3[[#This Row],[SKU]],'ESTOQUE SETEMBRO'!A:A,'ESTOQUE SETEMBRO'!F:F,,0)-_xlfn.XLOOKUP(Tabela3[[#This Row],[SKU]],'VENDA MES'!A:A,'VENDA MES'!B:B,0,0)</f>
        <v>72.8</v>
      </c>
      <c r="E310" s="3">
        <f>IF(D310&lt;=0,SUM(Tabela3[[#This Row],[PONTO_DE_REPOSICAO]]*2.5,Tabela3[[#This Row],[ESTOQUE_INICIAL]]),IF(AND(Tabela3[[#This Row],[ESTOQUE_INICIAL]]&lt;=Tabela3[[#This Row],[PONTO_DE_REPOSICAO]],Tabela3[[#This Row],[ESTOQUE_INICIAL]]&gt;0),L310*2.5,D310*0))</f>
        <v>0</v>
      </c>
      <c r="F310" s="3">
        <f t="shared" si="16"/>
        <v>72.8</v>
      </c>
      <c r="G310" s="7">
        <v>8</v>
      </c>
      <c r="H310" s="7">
        <v>8</v>
      </c>
      <c r="I310" s="6" t="s">
        <v>1142</v>
      </c>
      <c r="J310" s="2">
        <f t="shared" si="14"/>
        <v>582.4</v>
      </c>
      <c r="K310" s="1">
        <f>_xlfn.XLOOKUP(A310,MEDIDAS!A:A,MEDIDAS!C:C,,0)*5</f>
        <v>3.25</v>
      </c>
      <c r="L310" s="1">
        <f>SUM(K310,_xlfn.XLOOKUP(A310,MEDIDAS!A:A,MEDIDAS!C:C,,0)*5)</f>
        <v>6.5</v>
      </c>
      <c r="M310" s="1" t="str">
        <f>IF(F310&gt;=SUM(L310,_xlfn.XLOOKUP(A310,'ESTOQUE SETEMBRO'!A:A,'ESTOQUE SETEMBRO'!F:F,,0))/2*1.2,"OVER",IF(F310&lt;=SUM(L310,_xlfn.XLOOKUP(A310,'ESTOQUE SETEMBRO'!A:A,'ESTOQUE SETEMBRO'!F:F,,0))/2*1.1,"IDEAL","OUT"))</f>
        <v>OVER</v>
      </c>
      <c r="N310" t="str">
        <f>IF('ESTOQUE OUTUBRO'!$D310&gt;=0,"outubro","setembro")</f>
        <v>outubro</v>
      </c>
      <c r="O310" s="15">
        <v>45566</v>
      </c>
    </row>
    <row r="311" spans="1:15">
      <c r="A311" s="5" t="s">
        <v>311</v>
      </c>
      <c r="B311" s="6" t="s">
        <v>1168</v>
      </c>
      <c r="C311" s="1">
        <f t="shared" si="15"/>
        <v>43.26</v>
      </c>
      <c r="D311" s="3">
        <f>_xlfn.XLOOKUP(Tabela3[[#This Row],[SKU]],'ESTOQUE SETEMBRO'!A:A,'ESTOQUE SETEMBRO'!F:F,,0)-_xlfn.XLOOKUP(Tabela3[[#This Row],[SKU]],'VENDA MES'!A:A,'VENDA MES'!B:B,0,0)</f>
        <v>162.4</v>
      </c>
      <c r="E311" s="3">
        <f>IF(D311&lt;=0,SUM(Tabela3[[#This Row],[PONTO_DE_REPOSICAO]]*2.5,Tabela3[[#This Row],[ESTOQUE_INICIAL]]),IF(AND(Tabela3[[#This Row],[ESTOQUE_INICIAL]]&lt;=Tabela3[[#This Row],[PONTO_DE_REPOSICAO]],Tabela3[[#This Row],[ESTOQUE_INICIAL]]&gt;0),L311*2.5,D311*0))</f>
        <v>0</v>
      </c>
      <c r="F311" s="3">
        <f t="shared" si="16"/>
        <v>162.4</v>
      </c>
      <c r="G311" s="7">
        <v>8</v>
      </c>
      <c r="H311" s="7">
        <v>8</v>
      </c>
      <c r="I311" s="6" t="s">
        <v>1142</v>
      </c>
      <c r="J311" s="2">
        <f t="shared" si="14"/>
        <v>1299.2</v>
      </c>
      <c r="K311" s="1">
        <f>_xlfn.XLOOKUP(A311,MEDIDAS!A:A,MEDIDAS!C:C,,0)*5</f>
        <v>8.1666666666666661</v>
      </c>
      <c r="L311" s="1">
        <f>SUM(K311,_xlfn.XLOOKUP(A311,MEDIDAS!A:A,MEDIDAS!C:C,,0)*5)</f>
        <v>16.333333333333332</v>
      </c>
      <c r="M311" s="1" t="str">
        <f>IF(F311&gt;=SUM(L311,_xlfn.XLOOKUP(A311,'ESTOQUE SETEMBRO'!A:A,'ESTOQUE SETEMBRO'!F:F,,0))/2*1.2,"OVER",IF(F311&lt;=SUM(L311,_xlfn.XLOOKUP(A311,'ESTOQUE SETEMBRO'!A:A,'ESTOQUE SETEMBRO'!F:F,,0))/2*1.1,"IDEAL","OUT"))</f>
        <v>OVER</v>
      </c>
      <c r="N311" t="str">
        <f>IF('ESTOQUE OUTUBRO'!$D311&gt;=0,"outubro","setembro")</f>
        <v>outubro</v>
      </c>
      <c r="O311" s="15">
        <v>45566</v>
      </c>
    </row>
    <row r="312" spans="1:15">
      <c r="A312" s="5" t="s">
        <v>312</v>
      </c>
      <c r="B312" s="6" t="s">
        <v>1169</v>
      </c>
      <c r="C312" s="1">
        <f t="shared" si="15"/>
        <v>43.26</v>
      </c>
      <c r="D312" s="3">
        <f>_xlfn.XLOOKUP(Tabela3[[#This Row],[SKU]],'ESTOQUE SETEMBRO'!A:A,'ESTOQUE SETEMBRO'!F:F,,0)-_xlfn.XLOOKUP(Tabela3[[#This Row],[SKU]],'VENDA MES'!A:A,'VENDA MES'!B:B,0,0)</f>
        <v>56</v>
      </c>
      <c r="E312" s="3">
        <f>IF(D312&lt;=0,SUM(Tabela3[[#This Row],[PONTO_DE_REPOSICAO]]*2.5,Tabela3[[#This Row],[ESTOQUE_INICIAL]]),IF(AND(Tabela3[[#This Row],[ESTOQUE_INICIAL]]&lt;=Tabela3[[#This Row],[PONTO_DE_REPOSICAO]],Tabela3[[#This Row],[ESTOQUE_INICIAL]]&gt;0),L312*2.5,D312*0))</f>
        <v>0</v>
      </c>
      <c r="F312" s="3">
        <f t="shared" si="16"/>
        <v>56</v>
      </c>
      <c r="G312" s="7">
        <v>60</v>
      </c>
      <c r="H312" s="7">
        <v>60</v>
      </c>
      <c r="I312" s="6" t="s">
        <v>1128</v>
      </c>
      <c r="J312" s="2">
        <f t="shared" si="14"/>
        <v>3360</v>
      </c>
      <c r="K312" s="1">
        <f>_xlfn.XLOOKUP(A312,MEDIDAS!A:A,MEDIDAS!C:C,,0)*5</f>
        <v>2.25</v>
      </c>
      <c r="L312" s="1">
        <f>SUM(K312,_xlfn.XLOOKUP(A312,MEDIDAS!A:A,MEDIDAS!C:C,,0)*5)</f>
        <v>4.5</v>
      </c>
      <c r="M312" s="1" t="str">
        <f>IF(F312&gt;=SUM(L312,_xlfn.XLOOKUP(A312,'ESTOQUE SETEMBRO'!A:A,'ESTOQUE SETEMBRO'!F:F,,0))/2*1.2,"OVER",IF(F312&lt;=SUM(L312,_xlfn.XLOOKUP(A312,'ESTOQUE SETEMBRO'!A:A,'ESTOQUE SETEMBRO'!F:F,,0))/2*1.1,"IDEAL","OUT"))</f>
        <v>OVER</v>
      </c>
      <c r="N312" t="str">
        <f>IF('ESTOQUE OUTUBRO'!$D312&gt;=0,"outubro","setembro")</f>
        <v>outubro</v>
      </c>
      <c r="O312" s="15">
        <v>45566</v>
      </c>
    </row>
    <row r="313" spans="1:15">
      <c r="A313" s="5" t="s">
        <v>313</v>
      </c>
      <c r="B313" s="6" t="s">
        <v>1169</v>
      </c>
      <c r="C313" s="1">
        <f t="shared" si="15"/>
        <v>43.26</v>
      </c>
      <c r="D313" s="3">
        <f>_xlfn.XLOOKUP(Tabela3[[#This Row],[SKU]],'ESTOQUE SETEMBRO'!A:A,'ESTOQUE SETEMBRO'!F:F,,0)-_xlfn.XLOOKUP(Tabela3[[#This Row],[SKU]],'VENDA MES'!A:A,'VENDA MES'!B:B,0,0)</f>
        <v>263.2</v>
      </c>
      <c r="E313" s="3">
        <f>IF(D313&lt;=0,SUM(Tabela3[[#This Row],[PONTO_DE_REPOSICAO]]*2.5,Tabela3[[#This Row],[ESTOQUE_INICIAL]]),IF(AND(Tabela3[[#This Row],[ESTOQUE_INICIAL]]&lt;=Tabela3[[#This Row],[PONTO_DE_REPOSICAO]],Tabela3[[#This Row],[ESTOQUE_INICIAL]]&gt;0),L313*2.5,D313*0))</f>
        <v>0</v>
      </c>
      <c r="F313" s="3">
        <f t="shared" si="16"/>
        <v>263.2</v>
      </c>
      <c r="G313" s="7">
        <v>60</v>
      </c>
      <c r="H313" s="7">
        <v>60</v>
      </c>
      <c r="I313" s="6" t="s">
        <v>1128</v>
      </c>
      <c r="J313" s="2">
        <f t="shared" si="14"/>
        <v>15792</v>
      </c>
      <c r="K313" s="1">
        <f>_xlfn.XLOOKUP(A313,MEDIDAS!A:A,MEDIDAS!C:C,,0)*5</f>
        <v>6.25</v>
      </c>
      <c r="L313" s="1">
        <f>SUM(K313,_xlfn.XLOOKUP(A313,MEDIDAS!A:A,MEDIDAS!C:C,,0)*5)</f>
        <v>12.5</v>
      </c>
      <c r="M313" s="1" t="str">
        <f>IF(F313&gt;=SUM(L313,_xlfn.XLOOKUP(A313,'ESTOQUE SETEMBRO'!A:A,'ESTOQUE SETEMBRO'!F:F,,0))/2*1.2,"OVER",IF(F313&lt;=SUM(L313,_xlfn.XLOOKUP(A313,'ESTOQUE SETEMBRO'!A:A,'ESTOQUE SETEMBRO'!F:F,,0))/2*1.1,"IDEAL","OUT"))</f>
        <v>OVER</v>
      </c>
      <c r="N313" t="str">
        <f>IF('ESTOQUE OUTUBRO'!$D313&gt;=0,"outubro","setembro")</f>
        <v>outubro</v>
      </c>
      <c r="O313" s="15">
        <v>45566</v>
      </c>
    </row>
    <row r="314" spans="1:15">
      <c r="A314" s="5" t="s">
        <v>314</v>
      </c>
      <c r="B314" s="6" t="s">
        <v>1169</v>
      </c>
      <c r="C314" s="1">
        <f t="shared" si="15"/>
        <v>43.26</v>
      </c>
      <c r="D314" s="3">
        <f>_xlfn.XLOOKUP(Tabela3[[#This Row],[SKU]],'ESTOQUE SETEMBRO'!A:A,'ESTOQUE SETEMBRO'!F:F,,0)-_xlfn.XLOOKUP(Tabela3[[#This Row],[SKU]],'VENDA MES'!A:A,'VENDA MES'!B:B,0,0)</f>
        <v>162.4</v>
      </c>
      <c r="E314" s="3">
        <f>IF(D314&lt;=0,SUM(Tabela3[[#This Row],[PONTO_DE_REPOSICAO]]*2.5,Tabela3[[#This Row],[ESTOQUE_INICIAL]]),IF(AND(Tabela3[[#This Row],[ESTOQUE_INICIAL]]&lt;=Tabela3[[#This Row],[PONTO_DE_REPOSICAO]],Tabela3[[#This Row],[ESTOQUE_INICIAL]]&gt;0),L314*2.5,D314*0))</f>
        <v>0</v>
      </c>
      <c r="F314" s="3">
        <f t="shared" si="16"/>
        <v>162.4</v>
      </c>
      <c r="G314" s="7">
        <v>60</v>
      </c>
      <c r="H314" s="7">
        <v>60</v>
      </c>
      <c r="I314" s="6" t="s">
        <v>1128</v>
      </c>
      <c r="J314" s="2">
        <f t="shared" si="14"/>
        <v>9744</v>
      </c>
      <c r="K314" s="1">
        <f>_xlfn.XLOOKUP(A314,MEDIDAS!A:A,MEDIDAS!C:C,,0)*5</f>
        <v>5</v>
      </c>
      <c r="L314" s="1">
        <f>SUM(K314,_xlfn.XLOOKUP(A314,MEDIDAS!A:A,MEDIDAS!C:C,,0)*5)</f>
        <v>10</v>
      </c>
      <c r="M314" s="1" t="str">
        <f>IF(F314&gt;=SUM(L314,_xlfn.XLOOKUP(A314,'ESTOQUE SETEMBRO'!A:A,'ESTOQUE SETEMBRO'!F:F,,0))/2*1.2,"OVER",IF(F314&lt;=SUM(L314,_xlfn.XLOOKUP(A314,'ESTOQUE SETEMBRO'!A:A,'ESTOQUE SETEMBRO'!F:F,,0))/2*1.1,"IDEAL","OUT"))</f>
        <v>OVER</v>
      </c>
      <c r="N314" t="str">
        <f>IF('ESTOQUE OUTUBRO'!$D314&gt;=0,"outubro","setembro")</f>
        <v>outubro</v>
      </c>
      <c r="O314" s="15">
        <v>45566</v>
      </c>
    </row>
    <row r="315" spans="1:15">
      <c r="A315" s="5" t="s">
        <v>315</v>
      </c>
      <c r="B315" s="6" t="s">
        <v>1169</v>
      </c>
      <c r="C315" s="1">
        <f t="shared" si="15"/>
        <v>43.26</v>
      </c>
      <c r="D315" s="3">
        <f>_xlfn.XLOOKUP(Tabela3[[#This Row],[SKU]],'ESTOQUE SETEMBRO'!A:A,'ESTOQUE SETEMBRO'!F:F,,0)-_xlfn.XLOOKUP(Tabela3[[#This Row],[SKU]],'VENDA MES'!A:A,'VENDA MES'!B:B,0,0)</f>
        <v>72.8</v>
      </c>
      <c r="E315" s="3">
        <f>IF(D315&lt;=0,SUM(Tabela3[[#This Row],[PONTO_DE_REPOSICAO]]*2.5,Tabela3[[#This Row],[ESTOQUE_INICIAL]]),IF(AND(Tabela3[[#This Row],[ESTOQUE_INICIAL]]&lt;=Tabela3[[#This Row],[PONTO_DE_REPOSICAO]],Tabela3[[#This Row],[ESTOQUE_INICIAL]]&gt;0),L315*2.5,D315*0))</f>
        <v>0</v>
      </c>
      <c r="F315" s="3">
        <f t="shared" si="16"/>
        <v>72.8</v>
      </c>
      <c r="G315" s="7">
        <v>60</v>
      </c>
      <c r="H315" s="7">
        <v>60</v>
      </c>
      <c r="I315" s="6" t="s">
        <v>1128</v>
      </c>
      <c r="J315" s="2">
        <f t="shared" si="14"/>
        <v>4368</v>
      </c>
      <c r="K315" s="1">
        <f>_xlfn.XLOOKUP(A315,MEDIDAS!A:A,MEDIDAS!C:C,,0)*5</f>
        <v>4.833333333333333</v>
      </c>
      <c r="L315" s="1">
        <f>SUM(K315,_xlfn.XLOOKUP(A315,MEDIDAS!A:A,MEDIDAS!C:C,,0)*5)</f>
        <v>9.6666666666666661</v>
      </c>
      <c r="M315" s="1" t="str">
        <f>IF(F315&gt;=SUM(L315,_xlfn.XLOOKUP(A315,'ESTOQUE SETEMBRO'!A:A,'ESTOQUE SETEMBRO'!F:F,,0))/2*1.2,"OVER",IF(F315&lt;=SUM(L315,_xlfn.XLOOKUP(A315,'ESTOQUE SETEMBRO'!A:A,'ESTOQUE SETEMBRO'!F:F,,0))/2*1.1,"IDEAL","OUT"))</f>
        <v>OVER</v>
      </c>
      <c r="N315" t="str">
        <f>IF('ESTOQUE OUTUBRO'!$D315&gt;=0,"outubro","setembro")</f>
        <v>outubro</v>
      </c>
      <c r="O315" s="15">
        <v>45566</v>
      </c>
    </row>
    <row r="316" spans="1:15">
      <c r="A316" s="5" t="s">
        <v>316</v>
      </c>
      <c r="B316" s="6" t="s">
        <v>1169</v>
      </c>
      <c r="C316" s="1">
        <f t="shared" si="15"/>
        <v>43.26</v>
      </c>
      <c r="D316" s="3">
        <f>_xlfn.XLOOKUP(Tabela3[[#This Row],[SKU]],'ESTOQUE SETEMBRO'!A:A,'ESTOQUE SETEMBRO'!F:F,,0)-_xlfn.XLOOKUP(Tabela3[[#This Row],[SKU]],'VENDA MES'!A:A,'VENDA MES'!B:B,0,0)</f>
        <v>128.80000000000001</v>
      </c>
      <c r="E316" s="3">
        <f>IF(D316&lt;=0,SUM(Tabela3[[#This Row],[PONTO_DE_REPOSICAO]]*2.5,Tabela3[[#This Row],[ESTOQUE_INICIAL]]),IF(AND(Tabela3[[#This Row],[ESTOQUE_INICIAL]]&lt;=Tabela3[[#This Row],[PONTO_DE_REPOSICAO]],Tabela3[[#This Row],[ESTOQUE_INICIAL]]&gt;0),L316*2.5,D316*0))</f>
        <v>0</v>
      </c>
      <c r="F316" s="3">
        <f t="shared" si="16"/>
        <v>128.80000000000001</v>
      </c>
      <c r="G316" s="7">
        <v>60</v>
      </c>
      <c r="H316" s="7">
        <v>60</v>
      </c>
      <c r="I316" s="6" t="s">
        <v>1128</v>
      </c>
      <c r="J316" s="2">
        <f t="shared" si="14"/>
        <v>7728.0000000000009</v>
      </c>
      <c r="K316" s="1">
        <f>_xlfn.XLOOKUP(A316,MEDIDAS!A:A,MEDIDAS!C:C,,0)*5</f>
        <v>6.25</v>
      </c>
      <c r="L316" s="1">
        <f>SUM(K316,_xlfn.XLOOKUP(A316,MEDIDAS!A:A,MEDIDAS!C:C,,0)*5)</f>
        <v>12.5</v>
      </c>
      <c r="M316" s="1" t="str">
        <f>IF(F316&gt;=SUM(L316,_xlfn.XLOOKUP(A316,'ESTOQUE SETEMBRO'!A:A,'ESTOQUE SETEMBRO'!F:F,,0))/2*1.2,"OVER",IF(F316&lt;=SUM(L316,_xlfn.XLOOKUP(A316,'ESTOQUE SETEMBRO'!A:A,'ESTOQUE SETEMBRO'!F:F,,0))/2*1.1,"IDEAL","OUT"))</f>
        <v>OVER</v>
      </c>
      <c r="N316" t="str">
        <f>IF('ESTOQUE OUTUBRO'!$D316&gt;=0,"outubro","setembro")</f>
        <v>outubro</v>
      </c>
      <c r="O316" s="15">
        <v>45566</v>
      </c>
    </row>
    <row r="317" spans="1:15">
      <c r="A317" s="5" t="s">
        <v>352</v>
      </c>
      <c r="B317" s="6" t="s">
        <v>1169</v>
      </c>
      <c r="C317" s="1">
        <f t="shared" si="15"/>
        <v>43.26</v>
      </c>
      <c r="D317" s="3">
        <f>_xlfn.XLOOKUP(Tabela3[[#This Row],[SKU]],'ESTOQUE SETEMBRO'!A:A,'ESTOQUE SETEMBRO'!F:F,,0)-_xlfn.XLOOKUP(Tabela3[[#This Row],[SKU]],'VENDA MES'!A:A,'VENDA MES'!B:B,0,0)</f>
        <v>150</v>
      </c>
      <c r="E317" s="3">
        <f>IF(D317&lt;=0,SUM(Tabela3[[#This Row],[PONTO_DE_REPOSICAO]]*2.5,Tabela3[[#This Row],[ESTOQUE_INICIAL]]),IF(AND(Tabela3[[#This Row],[ESTOQUE_INICIAL]]&lt;=Tabela3[[#This Row],[PONTO_DE_REPOSICAO]],Tabela3[[#This Row],[ESTOQUE_INICIAL]]&gt;0),L317*2.5,D317*0))</f>
        <v>0</v>
      </c>
      <c r="F317" s="3">
        <f t="shared" si="16"/>
        <v>150</v>
      </c>
      <c r="G317" s="7">
        <v>60</v>
      </c>
      <c r="H317" s="7">
        <v>60</v>
      </c>
      <c r="I317" s="6" t="s">
        <v>1128</v>
      </c>
      <c r="J317" s="2">
        <f t="shared" si="14"/>
        <v>9000</v>
      </c>
      <c r="K317" s="1">
        <f>_xlfn.XLOOKUP(A317,MEDIDAS!A:A,MEDIDAS!C:C,,0)*5</f>
        <v>5.4166666666666661</v>
      </c>
      <c r="L317" s="1">
        <f>SUM(K317,_xlfn.XLOOKUP(A317,MEDIDAS!A:A,MEDIDAS!C:C,,0)*5)</f>
        <v>10.833333333333332</v>
      </c>
      <c r="M317" s="1" t="str">
        <f>IF(F317&gt;=SUM(L317,_xlfn.XLOOKUP(A317,'ESTOQUE SETEMBRO'!A:A,'ESTOQUE SETEMBRO'!F:F,,0))/2*1.2,"OVER",IF(F317&lt;=SUM(L317,_xlfn.XLOOKUP(A317,'ESTOQUE SETEMBRO'!A:A,'ESTOQUE SETEMBRO'!F:F,,0))/2*1.1,"IDEAL","OUT"))</f>
        <v>OVER</v>
      </c>
      <c r="N317" t="str">
        <f>IF('ESTOQUE OUTUBRO'!$D317&gt;=0,"outubro","setembro")</f>
        <v>outubro</v>
      </c>
      <c r="O317" s="15">
        <v>45566</v>
      </c>
    </row>
    <row r="318" spans="1:15">
      <c r="A318" s="5" t="s">
        <v>317</v>
      </c>
      <c r="B318" s="6" t="s">
        <v>1169</v>
      </c>
      <c r="C318" s="1">
        <f t="shared" si="15"/>
        <v>43.26</v>
      </c>
      <c r="D318" s="3">
        <f>_xlfn.XLOOKUP(Tabela3[[#This Row],[SKU]],'ESTOQUE SETEMBRO'!A:A,'ESTOQUE SETEMBRO'!F:F,,0)-_xlfn.XLOOKUP(Tabela3[[#This Row],[SKU]],'VENDA MES'!A:A,'VENDA MES'!B:B,0,0)</f>
        <v>89.6</v>
      </c>
      <c r="E318" s="3">
        <f>IF(D318&lt;=0,SUM(Tabela3[[#This Row],[PONTO_DE_REPOSICAO]]*2.5,Tabela3[[#This Row],[ESTOQUE_INICIAL]]),IF(AND(Tabela3[[#This Row],[ESTOQUE_INICIAL]]&lt;=Tabela3[[#This Row],[PONTO_DE_REPOSICAO]],Tabela3[[#This Row],[ESTOQUE_INICIAL]]&gt;0),L318*2.5,D318*0))</f>
        <v>0</v>
      </c>
      <c r="F318" s="3">
        <f t="shared" si="16"/>
        <v>89.6</v>
      </c>
      <c r="G318" s="7">
        <v>60</v>
      </c>
      <c r="H318" s="7">
        <v>60</v>
      </c>
      <c r="I318" s="6" t="s">
        <v>1128</v>
      </c>
      <c r="J318" s="2">
        <f t="shared" si="14"/>
        <v>5376</v>
      </c>
      <c r="K318" s="1">
        <f>_xlfn.XLOOKUP(A318,MEDIDAS!A:A,MEDIDAS!C:C,,0)*5</f>
        <v>3.8333333333333335</v>
      </c>
      <c r="L318" s="1">
        <f>SUM(K318,_xlfn.XLOOKUP(A318,MEDIDAS!A:A,MEDIDAS!C:C,,0)*5)</f>
        <v>7.666666666666667</v>
      </c>
      <c r="M318" s="1" t="str">
        <f>IF(F318&gt;=SUM(L318,_xlfn.XLOOKUP(A318,'ESTOQUE SETEMBRO'!A:A,'ESTOQUE SETEMBRO'!F:F,,0))/2*1.2,"OVER",IF(F318&lt;=SUM(L318,_xlfn.XLOOKUP(A318,'ESTOQUE SETEMBRO'!A:A,'ESTOQUE SETEMBRO'!F:F,,0))/2*1.1,"IDEAL","OUT"))</f>
        <v>OVER</v>
      </c>
      <c r="N318" t="str">
        <f>IF('ESTOQUE OUTUBRO'!$D318&gt;=0,"outubro","setembro")</f>
        <v>outubro</v>
      </c>
      <c r="O318" s="15">
        <v>45566</v>
      </c>
    </row>
    <row r="319" spans="1:15">
      <c r="A319" s="5" t="s">
        <v>318</v>
      </c>
      <c r="B319" s="6" t="s">
        <v>1169</v>
      </c>
      <c r="C319" s="1">
        <f t="shared" si="15"/>
        <v>43.26</v>
      </c>
      <c r="D319" s="3">
        <f>_xlfn.XLOOKUP(Tabela3[[#This Row],[SKU]],'ESTOQUE SETEMBRO'!A:A,'ESTOQUE SETEMBRO'!F:F,,0)-_xlfn.XLOOKUP(Tabela3[[#This Row],[SKU]],'VENDA MES'!A:A,'VENDA MES'!B:B,0,0)</f>
        <v>168</v>
      </c>
      <c r="E319" s="3">
        <f>IF(D319&lt;=0,SUM(Tabela3[[#This Row],[PONTO_DE_REPOSICAO]]*2.5,Tabela3[[#This Row],[ESTOQUE_INICIAL]]),IF(AND(Tabela3[[#This Row],[ESTOQUE_INICIAL]]&lt;=Tabela3[[#This Row],[PONTO_DE_REPOSICAO]],Tabela3[[#This Row],[ESTOQUE_INICIAL]]&gt;0),L319*2.5,D319*0))</f>
        <v>0</v>
      </c>
      <c r="F319" s="3">
        <f t="shared" si="16"/>
        <v>168</v>
      </c>
      <c r="G319" s="7">
        <v>60</v>
      </c>
      <c r="H319" s="7">
        <v>60</v>
      </c>
      <c r="I319" s="6" t="s">
        <v>1128</v>
      </c>
      <c r="J319" s="2">
        <f t="shared" si="14"/>
        <v>10080</v>
      </c>
      <c r="K319" s="1">
        <f>_xlfn.XLOOKUP(A319,MEDIDAS!A:A,MEDIDAS!C:C,,0)*5</f>
        <v>6.5</v>
      </c>
      <c r="L319" s="1">
        <f>SUM(K319,_xlfn.XLOOKUP(A319,MEDIDAS!A:A,MEDIDAS!C:C,,0)*5)</f>
        <v>13</v>
      </c>
      <c r="M319" s="1" t="str">
        <f>IF(F319&gt;=SUM(L319,_xlfn.XLOOKUP(A319,'ESTOQUE SETEMBRO'!A:A,'ESTOQUE SETEMBRO'!F:F,,0))/2*1.2,"OVER",IF(F319&lt;=SUM(L319,_xlfn.XLOOKUP(A319,'ESTOQUE SETEMBRO'!A:A,'ESTOQUE SETEMBRO'!F:F,,0))/2*1.1,"IDEAL","OUT"))</f>
        <v>OVER</v>
      </c>
      <c r="N319" t="str">
        <f>IF('ESTOQUE OUTUBRO'!$D319&gt;=0,"outubro","setembro")</f>
        <v>outubro</v>
      </c>
      <c r="O319" s="15">
        <v>45566</v>
      </c>
    </row>
    <row r="320" spans="1:15">
      <c r="A320" s="5" t="s">
        <v>320</v>
      </c>
      <c r="B320" s="6" t="s">
        <v>1169</v>
      </c>
      <c r="C320" s="1">
        <f t="shared" si="15"/>
        <v>43.26</v>
      </c>
      <c r="D320" s="3">
        <f>_xlfn.XLOOKUP(Tabela3[[#This Row],[SKU]],'ESTOQUE SETEMBRO'!A:A,'ESTOQUE SETEMBRO'!F:F,,0)-_xlfn.XLOOKUP(Tabela3[[#This Row],[SKU]],'VENDA MES'!A:A,'VENDA MES'!B:B,0,0)</f>
        <v>162.4</v>
      </c>
      <c r="E320" s="3">
        <f>IF(D320&lt;=0,SUM(Tabela3[[#This Row],[PONTO_DE_REPOSICAO]]*2.5,Tabela3[[#This Row],[ESTOQUE_INICIAL]]),IF(AND(Tabela3[[#This Row],[ESTOQUE_INICIAL]]&lt;=Tabela3[[#This Row],[PONTO_DE_REPOSICAO]],Tabela3[[#This Row],[ESTOQUE_INICIAL]]&gt;0),L320*2.5,D320*0))</f>
        <v>0</v>
      </c>
      <c r="F320" s="3">
        <f t="shared" si="16"/>
        <v>162.4</v>
      </c>
      <c r="G320" s="7">
        <v>60</v>
      </c>
      <c r="H320" s="7">
        <v>60</v>
      </c>
      <c r="I320" s="6" t="s">
        <v>1128</v>
      </c>
      <c r="J320" s="2">
        <f t="shared" si="14"/>
        <v>9744</v>
      </c>
      <c r="K320" s="1">
        <f>_xlfn.XLOOKUP(A320,MEDIDAS!A:A,MEDIDAS!C:C,,0)*5</f>
        <v>8.5</v>
      </c>
      <c r="L320" s="1">
        <f>SUM(K320,_xlfn.XLOOKUP(A320,MEDIDAS!A:A,MEDIDAS!C:C,,0)*5)</f>
        <v>17</v>
      </c>
      <c r="M320" s="1" t="str">
        <f>IF(F320&gt;=SUM(L320,_xlfn.XLOOKUP(A320,'ESTOQUE SETEMBRO'!A:A,'ESTOQUE SETEMBRO'!F:F,,0))/2*1.2,"OVER",IF(F320&lt;=SUM(L320,_xlfn.XLOOKUP(A320,'ESTOQUE SETEMBRO'!A:A,'ESTOQUE SETEMBRO'!F:F,,0))/2*1.1,"IDEAL","OUT"))</f>
        <v>OVER</v>
      </c>
      <c r="N320" t="str">
        <f>IF('ESTOQUE OUTUBRO'!$D320&gt;=0,"outubro","setembro")</f>
        <v>outubro</v>
      </c>
      <c r="O320" s="15">
        <v>45566</v>
      </c>
    </row>
    <row r="321" spans="1:15">
      <c r="A321" s="5" t="s">
        <v>321</v>
      </c>
      <c r="B321" s="6" t="s">
        <v>1169</v>
      </c>
      <c r="C321" s="1">
        <f t="shared" si="15"/>
        <v>43.26</v>
      </c>
      <c r="D321" s="3">
        <f>_xlfn.XLOOKUP(Tabela3[[#This Row],[SKU]],'ESTOQUE SETEMBRO'!A:A,'ESTOQUE SETEMBRO'!F:F,,0)-_xlfn.XLOOKUP(Tabela3[[#This Row],[SKU]],'VENDA MES'!A:A,'VENDA MES'!B:B,0,0)</f>
        <v>229.60000000000002</v>
      </c>
      <c r="E321" s="3">
        <f>IF(D321&lt;=0,SUM(Tabela3[[#This Row],[PONTO_DE_REPOSICAO]]*2.5,Tabela3[[#This Row],[ESTOQUE_INICIAL]]),IF(AND(Tabela3[[#This Row],[ESTOQUE_INICIAL]]&lt;=Tabela3[[#This Row],[PONTO_DE_REPOSICAO]],Tabela3[[#This Row],[ESTOQUE_INICIAL]]&gt;0),L321*2.5,D321*0))</f>
        <v>0</v>
      </c>
      <c r="F321" s="3">
        <f t="shared" si="16"/>
        <v>229.60000000000002</v>
      </c>
      <c r="G321" s="7">
        <v>60</v>
      </c>
      <c r="H321" s="7">
        <v>60</v>
      </c>
      <c r="I321" s="6" t="s">
        <v>1128</v>
      </c>
      <c r="J321" s="2">
        <f t="shared" si="14"/>
        <v>13776.000000000002</v>
      </c>
      <c r="K321" s="1">
        <f>_xlfn.XLOOKUP(A321,MEDIDAS!A:A,MEDIDAS!C:C,,0)*5</f>
        <v>3.416666666666667</v>
      </c>
      <c r="L321" s="1">
        <f>SUM(K321,_xlfn.XLOOKUP(A321,MEDIDAS!A:A,MEDIDAS!C:C,,0)*5)</f>
        <v>6.8333333333333339</v>
      </c>
      <c r="M321" s="1" t="str">
        <f>IF(F321&gt;=SUM(L321,_xlfn.XLOOKUP(A321,'ESTOQUE SETEMBRO'!A:A,'ESTOQUE SETEMBRO'!F:F,,0))/2*1.2,"OVER",IF(F321&lt;=SUM(L321,_xlfn.XLOOKUP(A321,'ESTOQUE SETEMBRO'!A:A,'ESTOQUE SETEMBRO'!F:F,,0))/2*1.1,"IDEAL","OUT"))</f>
        <v>OVER</v>
      </c>
      <c r="N321" t="str">
        <f>IF('ESTOQUE OUTUBRO'!$D321&gt;=0,"outubro","setembro")</f>
        <v>outubro</v>
      </c>
      <c r="O321" s="15">
        <v>45566</v>
      </c>
    </row>
    <row r="322" spans="1:15">
      <c r="A322" s="5" t="s">
        <v>322</v>
      </c>
      <c r="B322" s="6" t="s">
        <v>1169</v>
      </c>
      <c r="C322" s="1">
        <f t="shared" si="15"/>
        <v>43.26</v>
      </c>
      <c r="D322" s="3">
        <f>_xlfn.XLOOKUP(Tabela3[[#This Row],[SKU]],'ESTOQUE SETEMBRO'!A:A,'ESTOQUE SETEMBRO'!F:F,,0)-_xlfn.XLOOKUP(Tabela3[[#This Row],[SKU]],'VENDA MES'!A:A,'VENDA MES'!B:B,0,0)</f>
        <v>106.40000000000002</v>
      </c>
      <c r="E322" s="3">
        <f>IF(D322&lt;=0,SUM(Tabela3[[#This Row],[PONTO_DE_REPOSICAO]]*2.5,Tabela3[[#This Row],[ESTOQUE_INICIAL]]),IF(AND(Tabela3[[#This Row],[ESTOQUE_INICIAL]]&lt;=Tabela3[[#This Row],[PONTO_DE_REPOSICAO]],Tabela3[[#This Row],[ESTOQUE_INICIAL]]&gt;0),L322*2.5,D322*0))</f>
        <v>0</v>
      </c>
      <c r="F322" s="3">
        <f t="shared" si="16"/>
        <v>106.40000000000002</v>
      </c>
      <c r="G322" s="7">
        <v>60</v>
      </c>
      <c r="H322" s="7">
        <v>60</v>
      </c>
      <c r="I322" s="6" t="s">
        <v>1128</v>
      </c>
      <c r="J322" s="2">
        <f t="shared" ref="J322:J385" si="17">H322*D322</f>
        <v>6384.0000000000009</v>
      </c>
      <c r="K322" s="1">
        <f>_xlfn.XLOOKUP(A322,MEDIDAS!A:A,MEDIDAS!C:C,,0)*5</f>
        <v>4.75</v>
      </c>
      <c r="L322" s="1">
        <f>SUM(K322,_xlfn.XLOOKUP(A322,MEDIDAS!A:A,MEDIDAS!C:C,,0)*5)</f>
        <v>9.5</v>
      </c>
      <c r="M322" s="1" t="str">
        <f>IF(F322&gt;=SUM(L322,_xlfn.XLOOKUP(A322,'ESTOQUE SETEMBRO'!A:A,'ESTOQUE SETEMBRO'!F:F,,0))/2*1.2,"OVER",IF(F322&lt;=SUM(L322,_xlfn.XLOOKUP(A322,'ESTOQUE SETEMBRO'!A:A,'ESTOQUE SETEMBRO'!F:F,,0))/2*1.1,"IDEAL","OUT"))</f>
        <v>OVER</v>
      </c>
      <c r="N322" t="str">
        <f>IF('ESTOQUE OUTUBRO'!$D322&gt;=0,"outubro","setembro")</f>
        <v>outubro</v>
      </c>
      <c r="O322" s="15">
        <v>45566</v>
      </c>
    </row>
    <row r="323" spans="1:15">
      <c r="A323" s="5" t="s">
        <v>323</v>
      </c>
      <c r="B323" s="6" t="s">
        <v>1170</v>
      </c>
      <c r="C323" s="1">
        <f t="shared" ref="C323:C386" si="18">3.09*2*7</f>
        <v>43.26</v>
      </c>
      <c r="D323" s="3">
        <f>_xlfn.XLOOKUP(Tabela3[[#This Row],[SKU]],'ESTOQUE SETEMBRO'!A:A,'ESTOQUE SETEMBRO'!F:F,,0)-_xlfn.XLOOKUP(Tabela3[[#This Row],[SKU]],'VENDA MES'!A:A,'VENDA MES'!B:B,0,0)</f>
        <v>89.6</v>
      </c>
      <c r="E323" s="3">
        <f>IF(D323&lt;=0,SUM(Tabela3[[#This Row],[PONTO_DE_REPOSICAO]]*2.5,Tabela3[[#This Row],[ESTOQUE_INICIAL]]),IF(AND(Tabela3[[#This Row],[ESTOQUE_INICIAL]]&lt;=Tabela3[[#This Row],[PONTO_DE_REPOSICAO]],Tabela3[[#This Row],[ESTOQUE_INICIAL]]&gt;0),L323*2.5,D323*0))</f>
        <v>0</v>
      </c>
      <c r="F323" s="3">
        <f t="shared" si="16"/>
        <v>89.6</v>
      </c>
      <c r="G323" s="7">
        <v>10</v>
      </c>
      <c r="H323" s="7">
        <v>10</v>
      </c>
      <c r="I323" s="6" t="s">
        <v>1134</v>
      </c>
      <c r="J323" s="2">
        <f t="shared" si="17"/>
        <v>896</v>
      </c>
      <c r="K323" s="1">
        <f>_xlfn.XLOOKUP(A323,MEDIDAS!A:A,MEDIDAS!C:C,,0)*5</f>
        <v>7.0833333333333339</v>
      </c>
      <c r="L323" s="1">
        <f>SUM(K323,_xlfn.XLOOKUP(A323,MEDIDAS!A:A,MEDIDAS!C:C,,0)*5)</f>
        <v>14.166666666666668</v>
      </c>
      <c r="M323" s="1" t="str">
        <f>IF(F323&gt;=SUM(L323,_xlfn.XLOOKUP(A323,'ESTOQUE SETEMBRO'!A:A,'ESTOQUE SETEMBRO'!F:F,,0))/2*1.2,"OVER",IF(F323&lt;=SUM(L323,_xlfn.XLOOKUP(A323,'ESTOQUE SETEMBRO'!A:A,'ESTOQUE SETEMBRO'!F:F,,0))/2*1.1,"IDEAL","OUT"))</f>
        <v>OVER</v>
      </c>
      <c r="N323" t="str">
        <f>IF('ESTOQUE OUTUBRO'!$D323&gt;=0,"outubro","setembro")</f>
        <v>outubro</v>
      </c>
      <c r="O323" s="15">
        <v>45566</v>
      </c>
    </row>
    <row r="324" spans="1:15">
      <c r="A324" s="5" t="s">
        <v>324</v>
      </c>
      <c r="B324" s="6" t="s">
        <v>1170</v>
      </c>
      <c r="C324" s="1">
        <f t="shared" si="18"/>
        <v>43.26</v>
      </c>
      <c r="D324" s="3">
        <f>_xlfn.XLOOKUP(Tabela3[[#This Row],[SKU]],'ESTOQUE SETEMBRO'!A:A,'ESTOQUE SETEMBRO'!F:F,,0)-_xlfn.XLOOKUP(Tabela3[[#This Row],[SKU]],'VENDA MES'!A:A,'VENDA MES'!B:B,0,0)</f>
        <v>100.8</v>
      </c>
      <c r="E324" s="3">
        <f>IF(D324&lt;=0,SUM(Tabela3[[#This Row],[PONTO_DE_REPOSICAO]]*2.5,Tabela3[[#This Row],[ESTOQUE_INICIAL]]),IF(AND(Tabela3[[#This Row],[ESTOQUE_INICIAL]]&lt;=Tabela3[[#This Row],[PONTO_DE_REPOSICAO]],Tabela3[[#This Row],[ESTOQUE_INICIAL]]&gt;0),L324*2.5,D324*0))</f>
        <v>0</v>
      </c>
      <c r="F324" s="3">
        <f t="shared" si="16"/>
        <v>100.8</v>
      </c>
      <c r="G324" s="7">
        <v>10</v>
      </c>
      <c r="H324" s="7">
        <v>10</v>
      </c>
      <c r="I324" s="6" t="s">
        <v>1134</v>
      </c>
      <c r="J324" s="2">
        <f t="shared" si="17"/>
        <v>1008</v>
      </c>
      <c r="K324" s="1">
        <f>_xlfn.XLOOKUP(A324,MEDIDAS!A:A,MEDIDAS!C:C,,0)*5</f>
        <v>7.583333333333333</v>
      </c>
      <c r="L324" s="1">
        <f>SUM(K324,_xlfn.XLOOKUP(A324,MEDIDAS!A:A,MEDIDAS!C:C,,0)*5)</f>
        <v>15.166666666666666</v>
      </c>
      <c r="M324" s="1" t="str">
        <f>IF(F324&gt;=SUM(L324,_xlfn.XLOOKUP(A324,'ESTOQUE SETEMBRO'!A:A,'ESTOQUE SETEMBRO'!F:F,,0))/2*1.2,"OVER",IF(F324&lt;=SUM(L324,_xlfn.XLOOKUP(A324,'ESTOQUE SETEMBRO'!A:A,'ESTOQUE SETEMBRO'!F:F,,0))/2*1.1,"IDEAL","OUT"))</f>
        <v>OVER</v>
      </c>
      <c r="N324" t="str">
        <f>IF('ESTOQUE OUTUBRO'!$D324&gt;=0,"outubro","setembro")</f>
        <v>outubro</v>
      </c>
      <c r="O324" s="15">
        <v>45566</v>
      </c>
    </row>
    <row r="325" spans="1:15">
      <c r="A325" s="5" t="s">
        <v>325</v>
      </c>
      <c r="B325" s="6" t="s">
        <v>1170</v>
      </c>
      <c r="C325" s="1">
        <f t="shared" si="18"/>
        <v>43.26</v>
      </c>
      <c r="D325" s="3">
        <f>_xlfn.XLOOKUP(Tabela3[[#This Row],[SKU]],'ESTOQUE SETEMBRO'!A:A,'ESTOQUE SETEMBRO'!F:F,,0)-_xlfn.XLOOKUP(Tabela3[[#This Row],[SKU]],'VENDA MES'!A:A,'VENDA MES'!B:B,0,0)</f>
        <v>84</v>
      </c>
      <c r="E325" s="3">
        <f>IF(D325&lt;=0,SUM(Tabela3[[#This Row],[PONTO_DE_REPOSICAO]]*2.5,Tabela3[[#This Row],[ESTOQUE_INICIAL]]),IF(AND(Tabela3[[#This Row],[ESTOQUE_INICIAL]]&lt;=Tabela3[[#This Row],[PONTO_DE_REPOSICAO]],Tabela3[[#This Row],[ESTOQUE_INICIAL]]&gt;0),L325*2.5,D325*0))</f>
        <v>0</v>
      </c>
      <c r="F325" s="3">
        <f t="shared" si="16"/>
        <v>84</v>
      </c>
      <c r="G325" s="7">
        <v>10</v>
      </c>
      <c r="H325" s="7">
        <v>10</v>
      </c>
      <c r="I325" s="6" t="s">
        <v>1134</v>
      </c>
      <c r="J325" s="2">
        <f t="shared" si="17"/>
        <v>840</v>
      </c>
      <c r="K325" s="1">
        <f>_xlfn.XLOOKUP(A325,MEDIDAS!A:A,MEDIDAS!C:C,,0)*5</f>
        <v>3.1666666666666665</v>
      </c>
      <c r="L325" s="1">
        <f>SUM(K325,_xlfn.XLOOKUP(A325,MEDIDAS!A:A,MEDIDAS!C:C,,0)*5)</f>
        <v>6.333333333333333</v>
      </c>
      <c r="M325" s="1" t="str">
        <f>IF(F325&gt;=SUM(L325,_xlfn.XLOOKUP(A325,'ESTOQUE SETEMBRO'!A:A,'ESTOQUE SETEMBRO'!F:F,,0))/2*1.2,"OVER",IF(F325&lt;=SUM(L325,_xlfn.XLOOKUP(A325,'ESTOQUE SETEMBRO'!A:A,'ESTOQUE SETEMBRO'!F:F,,0))/2*1.1,"IDEAL","OUT"))</f>
        <v>OVER</v>
      </c>
      <c r="N325" t="str">
        <f>IF('ESTOQUE OUTUBRO'!$D325&gt;=0,"outubro","setembro")</f>
        <v>outubro</v>
      </c>
      <c r="O325" s="15">
        <v>45566</v>
      </c>
    </row>
    <row r="326" spans="1:15">
      <c r="A326" s="5" t="s">
        <v>326</v>
      </c>
      <c r="B326" s="6" t="s">
        <v>1170</v>
      </c>
      <c r="C326" s="1">
        <f t="shared" si="18"/>
        <v>43.26</v>
      </c>
      <c r="D326" s="3">
        <f>_xlfn.XLOOKUP(Tabela3[[#This Row],[SKU]],'ESTOQUE SETEMBRO'!A:A,'ESTOQUE SETEMBRO'!F:F,,0)-_xlfn.XLOOKUP(Tabela3[[#This Row],[SKU]],'VENDA MES'!A:A,'VENDA MES'!B:B,0,0)</f>
        <v>168</v>
      </c>
      <c r="E326" s="3">
        <f>IF(D326&lt;=0,SUM(Tabela3[[#This Row],[PONTO_DE_REPOSICAO]]*2.5,Tabela3[[#This Row],[ESTOQUE_INICIAL]]),IF(AND(Tabela3[[#This Row],[ESTOQUE_INICIAL]]&lt;=Tabela3[[#This Row],[PONTO_DE_REPOSICAO]],Tabela3[[#This Row],[ESTOQUE_INICIAL]]&gt;0),L326*2.5,D326*0))</f>
        <v>0</v>
      </c>
      <c r="F326" s="3">
        <f t="shared" si="16"/>
        <v>168</v>
      </c>
      <c r="G326" s="7">
        <v>10</v>
      </c>
      <c r="H326" s="7">
        <v>10</v>
      </c>
      <c r="I326" s="6" t="s">
        <v>1134</v>
      </c>
      <c r="J326" s="2">
        <f t="shared" si="17"/>
        <v>1680</v>
      </c>
      <c r="K326" s="1">
        <f>_xlfn.XLOOKUP(A326,MEDIDAS!A:A,MEDIDAS!C:C,,0)*5</f>
        <v>4.666666666666667</v>
      </c>
      <c r="L326" s="1">
        <f>SUM(K326,_xlfn.XLOOKUP(A326,MEDIDAS!A:A,MEDIDAS!C:C,,0)*5)</f>
        <v>9.3333333333333339</v>
      </c>
      <c r="M326" s="1" t="str">
        <f>IF(F326&gt;=SUM(L326,_xlfn.XLOOKUP(A326,'ESTOQUE SETEMBRO'!A:A,'ESTOQUE SETEMBRO'!F:F,,0))/2*1.2,"OVER",IF(F326&lt;=SUM(L326,_xlfn.XLOOKUP(A326,'ESTOQUE SETEMBRO'!A:A,'ESTOQUE SETEMBRO'!F:F,,0))/2*1.1,"IDEAL","OUT"))</f>
        <v>OVER</v>
      </c>
      <c r="N326" t="str">
        <f>IF('ESTOQUE OUTUBRO'!$D326&gt;=0,"outubro","setembro")</f>
        <v>outubro</v>
      </c>
      <c r="O326" s="15">
        <v>45566</v>
      </c>
    </row>
    <row r="327" spans="1:15">
      <c r="A327" s="5" t="s">
        <v>327</v>
      </c>
      <c r="B327" s="6" t="s">
        <v>1170</v>
      </c>
      <c r="C327" s="1">
        <f t="shared" si="18"/>
        <v>43.26</v>
      </c>
      <c r="D327" s="3">
        <f>_xlfn.XLOOKUP(Tabela3[[#This Row],[SKU]],'ESTOQUE SETEMBRO'!A:A,'ESTOQUE SETEMBRO'!F:F,,0)-_xlfn.XLOOKUP(Tabela3[[#This Row],[SKU]],'VENDA MES'!A:A,'VENDA MES'!B:B,0,0)</f>
        <v>67.2</v>
      </c>
      <c r="E327" s="3">
        <f>IF(D327&lt;=0,SUM(Tabela3[[#This Row],[PONTO_DE_REPOSICAO]]*2.5,Tabela3[[#This Row],[ESTOQUE_INICIAL]]),IF(AND(Tabela3[[#This Row],[ESTOQUE_INICIAL]]&lt;=Tabela3[[#This Row],[PONTO_DE_REPOSICAO]],Tabela3[[#This Row],[ESTOQUE_INICIAL]]&gt;0),L327*2.5,D327*0))</f>
        <v>0</v>
      </c>
      <c r="F327" s="3">
        <f t="shared" si="16"/>
        <v>67.2</v>
      </c>
      <c r="G327" s="7">
        <v>10</v>
      </c>
      <c r="H327" s="7">
        <v>10</v>
      </c>
      <c r="I327" s="6" t="s">
        <v>1134</v>
      </c>
      <c r="J327" s="2">
        <f t="shared" si="17"/>
        <v>672</v>
      </c>
      <c r="K327" s="1">
        <f>_xlfn.XLOOKUP(A327,MEDIDAS!A:A,MEDIDAS!C:C,,0)*5</f>
        <v>1.5</v>
      </c>
      <c r="L327" s="1">
        <f>SUM(K327,_xlfn.XLOOKUP(A327,MEDIDAS!A:A,MEDIDAS!C:C,,0)*5)</f>
        <v>3</v>
      </c>
      <c r="M327" s="1" t="str">
        <f>IF(F327&gt;=SUM(L327,_xlfn.XLOOKUP(A327,'ESTOQUE SETEMBRO'!A:A,'ESTOQUE SETEMBRO'!F:F,,0))/2*1.2,"OVER",IF(F327&lt;=SUM(L327,_xlfn.XLOOKUP(A327,'ESTOQUE SETEMBRO'!A:A,'ESTOQUE SETEMBRO'!F:F,,0))/2*1.1,"IDEAL","OUT"))</f>
        <v>OVER</v>
      </c>
      <c r="N327" t="str">
        <f>IF('ESTOQUE OUTUBRO'!$D327&gt;=0,"outubro","setembro")</f>
        <v>outubro</v>
      </c>
      <c r="O327" s="15">
        <v>45566</v>
      </c>
    </row>
    <row r="328" spans="1:15">
      <c r="A328" s="5" t="s">
        <v>363</v>
      </c>
      <c r="B328" s="6" t="s">
        <v>1170</v>
      </c>
      <c r="C328" s="1">
        <f t="shared" si="18"/>
        <v>43.26</v>
      </c>
      <c r="D328" s="3">
        <f>_xlfn.XLOOKUP(Tabela3[[#This Row],[SKU]],'ESTOQUE SETEMBRO'!A:A,'ESTOQUE SETEMBRO'!F:F,,0)-_xlfn.XLOOKUP(Tabela3[[#This Row],[SKU]],'VENDA MES'!A:A,'VENDA MES'!B:B,0,0)</f>
        <v>150</v>
      </c>
      <c r="E328" s="3">
        <f>IF(D328&lt;=0,SUM(Tabela3[[#This Row],[PONTO_DE_REPOSICAO]]*2.5,Tabela3[[#This Row],[ESTOQUE_INICIAL]]),IF(AND(Tabela3[[#This Row],[ESTOQUE_INICIAL]]&lt;=Tabela3[[#This Row],[PONTO_DE_REPOSICAO]],Tabela3[[#This Row],[ESTOQUE_INICIAL]]&gt;0),L328*2.5,D328*0))</f>
        <v>0</v>
      </c>
      <c r="F328" s="3">
        <f t="shared" si="16"/>
        <v>150</v>
      </c>
      <c r="G328" s="7">
        <v>10</v>
      </c>
      <c r="H328" s="7">
        <v>10</v>
      </c>
      <c r="I328" s="6" t="s">
        <v>1134</v>
      </c>
      <c r="J328" s="2">
        <f t="shared" si="17"/>
        <v>1500</v>
      </c>
      <c r="K328" s="1">
        <f>_xlfn.XLOOKUP(A328,MEDIDAS!A:A,MEDIDAS!C:C,,0)*5</f>
        <v>3.5</v>
      </c>
      <c r="L328" s="1">
        <f>SUM(K328,_xlfn.XLOOKUP(A328,MEDIDAS!A:A,MEDIDAS!C:C,,0)*5)</f>
        <v>7</v>
      </c>
      <c r="M328" s="1" t="str">
        <f>IF(F328&gt;=SUM(L328,_xlfn.XLOOKUP(A328,'ESTOQUE SETEMBRO'!A:A,'ESTOQUE SETEMBRO'!F:F,,0))/2*1.2,"OVER",IF(F328&lt;=SUM(L328,_xlfn.XLOOKUP(A328,'ESTOQUE SETEMBRO'!A:A,'ESTOQUE SETEMBRO'!F:F,,0))/2*1.1,"IDEAL","OUT"))</f>
        <v>OVER</v>
      </c>
      <c r="N328" t="str">
        <f>IF('ESTOQUE OUTUBRO'!$D328&gt;=0,"outubro","setembro")</f>
        <v>outubro</v>
      </c>
      <c r="O328" s="15">
        <v>45566</v>
      </c>
    </row>
    <row r="329" spans="1:15">
      <c r="A329" s="5" t="s">
        <v>328</v>
      </c>
      <c r="B329" s="6" t="s">
        <v>1170</v>
      </c>
      <c r="C329" s="1">
        <f t="shared" si="18"/>
        <v>43.26</v>
      </c>
      <c r="D329" s="3">
        <f>_xlfn.XLOOKUP(Tabela3[[#This Row],[SKU]],'ESTOQUE SETEMBRO'!A:A,'ESTOQUE SETEMBRO'!F:F,,0)-_xlfn.XLOOKUP(Tabela3[[#This Row],[SKU]],'VENDA MES'!A:A,'VENDA MES'!B:B,0,0)</f>
        <v>156.80000000000004</v>
      </c>
      <c r="E329" s="3">
        <f>IF(D329&lt;=0,SUM(Tabela3[[#This Row],[PONTO_DE_REPOSICAO]]*2.5,Tabela3[[#This Row],[ESTOQUE_INICIAL]]),IF(AND(Tabela3[[#This Row],[ESTOQUE_INICIAL]]&lt;=Tabela3[[#This Row],[PONTO_DE_REPOSICAO]],Tabela3[[#This Row],[ESTOQUE_INICIAL]]&gt;0),L329*2.5,D329*0))</f>
        <v>0</v>
      </c>
      <c r="F329" s="3">
        <f t="shared" si="16"/>
        <v>156.80000000000004</v>
      </c>
      <c r="G329" s="7">
        <v>10</v>
      </c>
      <c r="H329" s="7">
        <v>10</v>
      </c>
      <c r="I329" s="6" t="s">
        <v>1134</v>
      </c>
      <c r="J329" s="2">
        <f t="shared" si="17"/>
        <v>1568.0000000000005</v>
      </c>
      <c r="K329" s="1">
        <f>_xlfn.XLOOKUP(A329,MEDIDAS!A:A,MEDIDAS!C:C,,0)*5</f>
        <v>6.75</v>
      </c>
      <c r="L329" s="1">
        <f>SUM(K329,_xlfn.XLOOKUP(A329,MEDIDAS!A:A,MEDIDAS!C:C,,0)*5)</f>
        <v>13.5</v>
      </c>
      <c r="M329" s="1" t="str">
        <f>IF(F329&gt;=SUM(L329,_xlfn.XLOOKUP(A329,'ESTOQUE SETEMBRO'!A:A,'ESTOQUE SETEMBRO'!F:F,,0))/2*1.2,"OVER",IF(F329&lt;=SUM(L329,_xlfn.XLOOKUP(A329,'ESTOQUE SETEMBRO'!A:A,'ESTOQUE SETEMBRO'!F:F,,0))/2*1.1,"IDEAL","OUT"))</f>
        <v>OVER</v>
      </c>
      <c r="N329" t="str">
        <f>IF('ESTOQUE OUTUBRO'!$D329&gt;=0,"outubro","setembro")</f>
        <v>outubro</v>
      </c>
      <c r="O329" s="15">
        <v>45566</v>
      </c>
    </row>
    <row r="330" spans="1:15">
      <c r="A330" s="5" t="s">
        <v>329</v>
      </c>
      <c r="B330" s="6" t="s">
        <v>1170</v>
      </c>
      <c r="C330" s="1">
        <f t="shared" si="18"/>
        <v>43.26</v>
      </c>
      <c r="D330" s="3">
        <f>_xlfn.XLOOKUP(Tabela3[[#This Row],[SKU]],'ESTOQUE SETEMBRO'!A:A,'ESTOQUE SETEMBRO'!F:F,,0)-_xlfn.XLOOKUP(Tabela3[[#This Row],[SKU]],'VENDA MES'!A:A,'VENDA MES'!B:B,0,0)</f>
        <v>112</v>
      </c>
      <c r="E330" s="3">
        <f>IF(D330&lt;=0,SUM(Tabela3[[#This Row],[PONTO_DE_REPOSICAO]]*2.5,Tabela3[[#This Row],[ESTOQUE_INICIAL]]),IF(AND(Tabela3[[#This Row],[ESTOQUE_INICIAL]]&lt;=Tabela3[[#This Row],[PONTO_DE_REPOSICAO]],Tabela3[[#This Row],[ESTOQUE_INICIAL]]&gt;0),L330*2.5,D330*0))</f>
        <v>0</v>
      </c>
      <c r="F330" s="3">
        <f t="shared" si="16"/>
        <v>112</v>
      </c>
      <c r="G330" s="7">
        <v>10</v>
      </c>
      <c r="H330" s="7">
        <v>10</v>
      </c>
      <c r="I330" s="6" t="s">
        <v>1134</v>
      </c>
      <c r="J330" s="2">
        <f t="shared" si="17"/>
        <v>1120</v>
      </c>
      <c r="K330" s="1">
        <f>_xlfn.XLOOKUP(A330,MEDIDAS!A:A,MEDIDAS!C:C,,0)*5</f>
        <v>4.9166666666666661</v>
      </c>
      <c r="L330" s="1">
        <f>SUM(K330,_xlfn.XLOOKUP(A330,MEDIDAS!A:A,MEDIDAS!C:C,,0)*5)</f>
        <v>9.8333333333333321</v>
      </c>
      <c r="M330" s="1" t="str">
        <f>IF(F330&gt;=SUM(L330,_xlfn.XLOOKUP(A330,'ESTOQUE SETEMBRO'!A:A,'ESTOQUE SETEMBRO'!F:F,,0))/2*1.2,"OVER",IF(F330&lt;=SUM(L330,_xlfn.XLOOKUP(A330,'ESTOQUE SETEMBRO'!A:A,'ESTOQUE SETEMBRO'!F:F,,0))/2*1.1,"IDEAL","OUT"))</f>
        <v>OVER</v>
      </c>
      <c r="N330" t="str">
        <f>IF('ESTOQUE OUTUBRO'!$D330&gt;=0,"outubro","setembro")</f>
        <v>outubro</v>
      </c>
      <c r="O330" s="15">
        <v>45566</v>
      </c>
    </row>
    <row r="331" spans="1:15">
      <c r="A331" s="5" t="s">
        <v>331</v>
      </c>
      <c r="B331" s="6" t="s">
        <v>1170</v>
      </c>
      <c r="C331" s="1">
        <f t="shared" si="18"/>
        <v>43.26</v>
      </c>
      <c r="D331" s="3">
        <f>_xlfn.XLOOKUP(Tabela3[[#This Row],[SKU]],'ESTOQUE SETEMBRO'!A:A,'ESTOQUE SETEMBRO'!F:F,,0)-_xlfn.XLOOKUP(Tabela3[[#This Row],[SKU]],'VENDA MES'!A:A,'VENDA MES'!B:B,0,0)</f>
        <v>246.40000000000003</v>
      </c>
      <c r="E331" s="3">
        <f>IF(D331&lt;=0,SUM(Tabela3[[#This Row],[PONTO_DE_REPOSICAO]]*2.5,Tabela3[[#This Row],[ESTOQUE_INICIAL]]),IF(AND(Tabela3[[#This Row],[ESTOQUE_INICIAL]]&lt;=Tabela3[[#This Row],[PONTO_DE_REPOSICAO]],Tabela3[[#This Row],[ESTOQUE_INICIAL]]&gt;0),L331*2.5,D331*0))</f>
        <v>0</v>
      </c>
      <c r="F331" s="3">
        <f t="shared" si="16"/>
        <v>246.40000000000003</v>
      </c>
      <c r="G331" s="7">
        <v>10</v>
      </c>
      <c r="H331" s="7">
        <v>10</v>
      </c>
      <c r="I331" s="6" t="s">
        <v>1134</v>
      </c>
      <c r="J331" s="2">
        <f t="shared" si="17"/>
        <v>2464.0000000000005</v>
      </c>
      <c r="K331" s="1">
        <f>_xlfn.XLOOKUP(A331,MEDIDAS!A:A,MEDIDAS!C:C,,0)*5</f>
        <v>8.1666666666666661</v>
      </c>
      <c r="L331" s="1">
        <f>SUM(K331,_xlfn.XLOOKUP(A331,MEDIDAS!A:A,MEDIDAS!C:C,,0)*5)</f>
        <v>16.333333333333332</v>
      </c>
      <c r="M331" s="1" t="str">
        <f>IF(F331&gt;=SUM(L331,_xlfn.XLOOKUP(A331,'ESTOQUE SETEMBRO'!A:A,'ESTOQUE SETEMBRO'!F:F,,0))/2*1.2,"OVER",IF(F331&lt;=SUM(L331,_xlfn.XLOOKUP(A331,'ESTOQUE SETEMBRO'!A:A,'ESTOQUE SETEMBRO'!F:F,,0))/2*1.1,"IDEAL","OUT"))</f>
        <v>OVER</v>
      </c>
      <c r="N331" t="str">
        <f>IF('ESTOQUE OUTUBRO'!$D331&gt;=0,"outubro","setembro")</f>
        <v>outubro</v>
      </c>
      <c r="O331" s="15">
        <v>45566</v>
      </c>
    </row>
    <row r="332" spans="1:15">
      <c r="A332" s="5" t="s">
        <v>332</v>
      </c>
      <c r="B332" s="6" t="s">
        <v>1170</v>
      </c>
      <c r="C332" s="1">
        <f t="shared" si="18"/>
        <v>43.26</v>
      </c>
      <c r="D332" s="3">
        <f>_xlfn.XLOOKUP(Tabela3[[#This Row],[SKU]],'ESTOQUE SETEMBRO'!A:A,'ESTOQUE SETEMBRO'!F:F,,0)-_xlfn.XLOOKUP(Tabela3[[#This Row],[SKU]],'VENDA MES'!A:A,'VENDA MES'!B:B,0,0)</f>
        <v>190.40000000000003</v>
      </c>
      <c r="E332" s="3">
        <f>IF(D332&lt;=0,SUM(Tabela3[[#This Row],[PONTO_DE_REPOSICAO]]*2.5,Tabela3[[#This Row],[ESTOQUE_INICIAL]]),IF(AND(Tabela3[[#This Row],[ESTOQUE_INICIAL]]&lt;=Tabela3[[#This Row],[PONTO_DE_REPOSICAO]],Tabela3[[#This Row],[ESTOQUE_INICIAL]]&gt;0),L332*2.5,D332*0))</f>
        <v>0</v>
      </c>
      <c r="F332" s="3">
        <f t="shared" si="16"/>
        <v>190.40000000000003</v>
      </c>
      <c r="G332" s="7">
        <v>10</v>
      </c>
      <c r="H332" s="7">
        <v>10</v>
      </c>
      <c r="I332" s="6" t="s">
        <v>1134</v>
      </c>
      <c r="J332" s="2">
        <f t="shared" si="17"/>
        <v>1904.0000000000005</v>
      </c>
      <c r="K332" s="1">
        <f>_xlfn.XLOOKUP(A332,MEDIDAS!A:A,MEDIDAS!C:C,,0)*5</f>
        <v>5.6666666666666661</v>
      </c>
      <c r="L332" s="1">
        <f>SUM(K332,_xlfn.XLOOKUP(A332,MEDIDAS!A:A,MEDIDAS!C:C,,0)*5)</f>
        <v>11.333333333333332</v>
      </c>
      <c r="M332" s="1" t="str">
        <f>IF(F332&gt;=SUM(L332,_xlfn.XLOOKUP(A332,'ESTOQUE SETEMBRO'!A:A,'ESTOQUE SETEMBRO'!F:F,,0))/2*1.2,"OVER",IF(F332&lt;=SUM(L332,_xlfn.XLOOKUP(A332,'ESTOQUE SETEMBRO'!A:A,'ESTOQUE SETEMBRO'!F:F,,0))/2*1.1,"IDEAL","OUT"))</f>
        <v>OVER</v>
      </c>
      <c r="N332" t="str">
        <f>IF('ESTOQUE OUTUBRO'!$D332&gt;=0,"outubro","setembro")</f>
        <v>outubro</v>
      </c>
      <c r="O332" s="15">
        <v>45566</v>
      </c>
    </row>
    <row r="333" spans="1:15">
      <c r="A333" s="5" t="s">
        <v>333</v>
      </c>
      <c r="B333" s="6" t="s">
        <v>1171</v>
      </c>
      <c r="C333" s="1">
        <f t="shared" si="18"/>
        <v>43.26</v>
      </c>
      <c r="D333" s="3">
        <f>_xlfn.XLOOKUP(Tabela3[[#This Row],[SKU]],'ESTOQUE SETEMBRO'!A:A,'ESTOQUE SETEMBRO'!F:F,,0)-_xlfn.XLOOKUP(Tabela3[[#This Row],[SKU]],'VENDA MES'!A:A,'VENDA MES'!B:B,0,0)</f>
        <v>145.6</v>
      </c>
      <c r="E333" s="3">
        <f>IF(D333&lt;=0,SUM(Tabela3[[#This Row],[PONTO_DE_REPOSICAO]]*2.5,Tabela3[[#This Row],[ESTOQUE_INICIAL]]),IF(AND(Tabela3[[#This Row],[ESTOQUE_INICIAL]]&lt;=Tabela3[[#This Row],[PONTO_DE_REPOSICAO]],Tabela3[[#This Row],[ESTOQUE_INICIAL]]&gt;0),L333*2.5,D333*0))</f>
        <v>0</v>
      </c>
      <c r="F333" s="3">
        <f t="shared" si="16"/>
        <v>145.6</v>
      </c>
      <c r="G333" s="7">
        <v>24</v>
      </c>
      <c r="H333" s="7">
        <v>24</v>
      </c>
      <c r="I333" s="6" t="s">
        <v>1128</v>
      </c>
      <c r="J333" s="2">
        <f t="shared" si="17"/>
        <v>3494.3999999999996</v>
      </c>
      <c r="K333" s="1">
        <f>_xlfn.XLOOKUP(A333,MEDIDAS!A:A,MEDIDAS!C:C,,0)*5</f>
        <v>8.25</v>
      </c>
      <c r="L333" s="1">
        <f>SUM(K333,_xlfn.XLOOKUP(A333,MEDIDAS!A:A,MEDIDAS!C:C,,0)*5)</f>
        <v>16.5</v>
      </c>
      <c r="M333" s="1" t="str">
        <f>IF(F333&gt;=SUM(L333,_xlfn.XLOOKUP(A333,'ESTOQUE SETEMBRO'!A:A,'ESTOQUE SETEMBRO'!F:F,,0))/2*1.2,"OVER",IF(F333&lt;=SUM(L333,_xlfn.XLOOKUP(A333,'ESTOQUE SETEMBRO'!A:A,'ESTOQUE SETEMBRO'!F:F,,0))/2*1.1,"IDEAL","OUT"))</f>
        <v>OVER</v>
      </c>
      <c r="N333" t="str">
        <f>IF('ESTOQUE OUTUBRO'!$D333&gt;=0,"outubro","setembro")</f>
        <v>outubro</v>
      </c>
      <c r="O333" s="15">
        <v>45566</v>
      </c>
    </row>
    <row r="334" spans="1:15">
      <c r="A334" s="5" t="s">
        <v>334</v>
      </c>
      <c r="B334" s="6" t="s">
        <v>1171</v>
      </c>
      <c r="C334" s="1">
        <f t="shared" si="18"/>
        <v>43.26</v>
      </c>
      <c r="D334" s="3">
        <f>_xlfn.XLOOKUP(Tabela3[[#This Row],[SKU]],'ESTOQUE SETEMBRO'!A:A,'ESTOQUE SETEMBRO'!F:F,,0)-_xlfn.XLOOKUP(Tabela3[[#This Row],[SKU]],'VENDA MES'!A:A,'VENDA MES'!B:B,0,0)</f>
        <v>112</v>
      </c>
      <c r="E334" s="3">
        <f>IF(D334&lt;=0,SUM(Tabela3[[#This Row],[PONTO_DE_REPOSICAO]]*2.5,Tabela3[[#This Row],[ESTOQUE_INICIAL]]),IF(AND(Tabela3[[#This Row],[ESTOQUE_INICIAL]]&lt;=Tabela3[[#This Row],[PONTO_DE_REPOSICAO]],Tabela3[[#This Row],[ESTOQUE_INICIAL]]&gt;0),L334*2.5,D334*0))</f>
        <v>0</v>
      </c>
      <c r="F334" s="3">
        <f t="shared" si="16"/>
        <v>112</v>
      </c>
      <c r="G334" s="7">
        <v>24</v>
      </c>
      <c r="H334" s="7">
        <v>24</v>
      </c>
      <c r="I334" s="6" t="s">
        <v>1128</v>
      </c>
      <c r="J334" s="2">
        <f t="shared" si="17"/>
        <v>2688</v>
      </c>
      <c r="K334" s="1">
        <f>_xlfn.XLOOKUP(A334,MEDIDAS!A:A,MEDIDAS!C:C,,0)*5</f>
        <v>5.333333333333333</v>
      </c>
      <c r="L334" s="1">
        <f>SUM(K334,_xlfn.XLOOKUP(A334,MEDIDAS!A:A,MEDIDAS!C:C,,0)*5)</f>
        <v>10.666666666666666</v>
      </c>
      <c r="M334" s="1" t="str">
        <f>IF(F334&gt;=SUM(L334,_xlfn.XLOOKUP(A334,'ESTOQUE SETEMBRO'!A:A,'ESTOQUE SETEMBRO'!F:F,,0))/2*1.2,"OVER",IF(F334&lt;=SUM(L334,_xlfn.XLOOKUP(A334,'ESTOQUE SETEMBRO'!A:A,'ESTOQUE SETEMBRO'!F:F,,0))/2*1.1,"IDEAL","OUT"))</f>
        <v>OVER</v>
      </c>
      <c r="N334" t="str">
        <f>IF('ESTOQUE OUTUBRO'!$D334&gt;=0,"outubro","setembro")</f>
        <v>outubro</v>
      </c>
      <c r="O334" s="15">
        <v>45566</v>
      </c>
    </row>
    <row r="335" spans="1:15">
      <c r="A335" s="5" t="s">
        <v>335</v>
      </c>
      <c r="B335" s="6" t="s">
        <v>1171</v>
      </c>
      <c r="C335" s="1">
        <f t="shared" si="18"/>
        <v>43.26</v>
      </c>
      <c r="D335" s="3">
        <f>_xlfn.XLOOKUP(Tabela3[[#This Row],[SKU]],'ESTOQUE SETEMBRO'!A:A,'ESTOQUE SETEMBRO'!F:F,,0)-_xlfn.XLOOKUP(Tabela3[[#This Row],[SKU]],'VENDA MES'!A:A,'VENDA MES'!B:B,0,0)</f>
        <v>179.2</v>
      </c>
      <c r="E335" s="3">
        <f>IF(D335&lt;=0,SUM(Tabela3[[#This Row],[PONTO_DE_REPOSICAO]]*2.5,Tabela3[[#This Row],[ESTOQUE_INICIAL]]),IF(AND(Tabela3[[#This Row],[ESTOQUE_INICIAL]]&lt;=Tabela3[[#This Row],[PONTO_DE_REPOSICAO]],Tabela3[[#This Row],[ESTOQUE_INICIAL]]&gt;0),L335*2.5,D335*0))</f>
        <v>0</v>
      </c>
      <c r="F335" s="3">
        <f t="shared" si="16"/>
        <v>179.2</v>
      </c>
      <c r="G335" s="7">
        <v>24</v>
      </c>
      <c r="H335" s="7">
        <v>24</v>
      </c>
      <c r="I335" s="6" t="s">
        <v>1128</v>
      </c>
      <c r="J335" s="2">
        <f t="shared" si="17"/>
        <v>4300.7999999999993</v>
      </c>
      <c r="K335" s="1">
        <f>_xlfn.XLOOKUP(A335,MEDIDAS!A:A,MEDIDAS!C:C,,0)*5</f>
        <v>7.75</v>
      </c>
      <c r="L335" s="1">
        <f>SUM(K335,_xlfn.XLOOKUP(A335,MEDIDAS!A:A,MEDIDAS!C:C,,0)*5)</f>
        <v>15.5</v>
      </c>
      <c r="M335" s="1" t="str">
        <f>IF(F335&gt;=SUM(L335,_xlfn.XLOOKUP(A335,'ESTOQUE SETEMBRO'!A:A,'ESTOQUE SETEMBRO'!F:F,,0))/2*1.2,"OVER",IF(F335&lt;=SUM(L335,_xlfn.XLOOKUP(A335,'ESTOQUE SETEMBRO'!A:A,'ESTOQUE SETEMBRO'!F:F,,0))/2*1.1,"IDEAL","OUT"))</f>
        <v>OVER</v>
      </c>
      <c r="N335" t="str">
        <f>IF('ESTOQUE OUTUBRO'!$D335&gt;=0,"outubro","setembro")</f>
        <v>outubro</v>
      </c>
      <c r="O335" s="15">
        <v>45566</v>
      </c>
    </row>
    <row r="336" spans="1:15">
      <c r="A336" s="5" t="s">
        <v>336</v>
      </c>
      <c r="B336" s="6" t="s">
        <v>1171</v>
      </c>
      <c r="C336" s="1">
        <f t="shared" si="18"/>
        <v>43.26</v>
      </c>
      <c r="D336" s="3">
        <f>_xlfn.XLOOKUP(Tabela3[[#This Row],[SKU]],'ESTOQUE SETEMBRO'!A:A,'ESTOQUE SETEMBRO'!F:F,,0)-_xlfn.XLOOKUP(Tabela3[[#This Row],[SKU]],'VENDA MES'!A:A,'VENDA MES'!B:B,0,0)</f>
        <v>44.8</v>
      </c>
      <c r="E336" s="3">
        <f>IF(D336&lt;=0,SUM(Tabela3[[#This Row],[PONTO_DE_REPOSICAO]]*2.5,Tabela3[[#This Row],[ESTOQUE_INICIAL]]),IF(AND(Tabela3[[#This Row],[ESTOQUE_INICIAL]]&lt;=Tabela3[[#This Row],[PONTO_DE_REPOSICAO]],Tabela3[[#This Row],[ESTOQUE_INICIAL]]&gt;0),L336*2.5,D336*0))</f>
        <v>0</v>
      </c>
      <c r="F336" s="3">
        <f t="shared" si="16"/>
        <v>44.8</v>
      </c>
      <c r="G336" s="7">
        <v>24</v>
      </c>
      <c r="H336" s="7">
        <v>24</v>
      </c>
      <c r="I336" s="6" t="s">
        <v>1128</v>
      </c>
      <c r="J336" s="2">
        <f t="shared" si="17"/>
        <v>1075.1999999999998</v>
      </c>
      <c r="K336" s="1">
        <f>_xlfn.XLOOKUP(A336,MEDIDAS!A:A,MEDIDAS!C:C,,0)*5</f>
        <v>3.25</v>
      </c>
      <c r="L336" s="1">
        <f>SUM(K336,_xlfn.XLOOKUP(A336,MEDIDAS!A:A,MEDIDAS!C:C,,0)*5)</f>
        <v>6.5</v>
      </c>
      <c r="M336" s="1" t="str">
        <f>IF(F336&gt;=SUM(L336,_xlfn.XLOOKUP(A336,'ESTOQUE SETEMBRO'!A:A,'ESTOQUE SETEMBRO'!F:F,,0))/2*1.2,"OVER",IF(F336&lt;=SUM(L336,_xlfn.XLOOKUP(A336,'ESTOQUE SETEMBRO'!A:A,'ESTOQUE SETEMBRO'!F:F,,0))/2*1.1,"IDEAL","OUT"))</f>
        <v>OVER</v>
      </c>
      <c r="N336" t="str">
        <f>IF('ESTOQUE OUTUBRO'!$D336&gt;=0,"outubro","setembro")</f>
        <v>outubro</v>
      </c>
      <c r="O336" s="15">
        <v>45566</v>
      </c>
    </row>
    <row r="337" spans="1:15">
      <c r="A337" s="5" t="s">
        <v>337</v>
      </c>
      <c r="B337" s="6" t="s">
        <v>1171</v>
      </c>
      <c r="C337" s="1">
        <f t="shared" si="18"/>
        <v>43.26</v>
      </c>
      <c r="D337" s="3">
        <f>_xlfn.XLOOKUP(Tabela3[[#This Row],[SKU]],'ESTOQUE SETEMBRO'!A:A,'ESTOQUE SETEMBRO'!F:F,,0)-_xlfn.XLOOKUP(Tabela3[[#This Row],[SKU]],'VENDA MES'!A:A,'VENDA MES'!B:B,0,0)</f>
        <v>151.19999999999999</v>
      </c>
      <c r="E337" s="3">
        <f>IF(D337&lt;=0,SUM(Tabela3[[#This Row],[PONTO_DE_REPOSICAO]]*2.5,Tabela3[[#This Row],[ESTOQUE_INICIAL]]),IF(AND(Tabela3[[#This Row],[ESTOQUE_INICIAL]]&lt;=Tabela3[[#This Row],[PONTO_DE_REPOSICAO]],Tabela3[[#This Row],[ESTOQUE_INICIAL]]&gt;0),L337*2.5,D337*0))</f>
        <v>0</v>
      </c>
      <c r="F337" s="3">
        <f t="shared" si="16"/>
        <v>151.19999999999999</v>
      </c>
      <c r="G337" s="7">
        <v>24</v>
      </c>
      <c r="H337" s="7">
        <v>24</v>
      </c>
      <c r="I337" s="6" t="s">
        <v>1128</v>
      </c>
      <c r="J337" s="2">
        <f t="shared" si="17"/>
        <v>3628.7999999999997</v>
      </c>
      <c r="K337" s="1">
        <f>_xlfn.XLOOKUP(A337,MEDIDAS!A:A,MEDIDAS!C:C,,0)*5</f>
        <v>5.4166666666666661</v>
      </c>
      <c r="L337" s="1">
        <f>SUM(K337,_xlfn.XLOOKUP(A337,MEDIDAS!A:A,MEDIDAS!C:C,,0)*5)</f>
        <v>10.833333333333332</v>
      </c>
      <c r="M337" s="1" t="str">
        <f>IF(F337&gt;=SUM(L337,_xlfn.XLOOKUP(A337,'ESTOQUE SETEMBRO'!A:A,'ESTOQUE SETEMBRO'!F:F,,0))/2*1.2,"OVER",IF(F337&lt;=SUM(L337,_xlfn.XLOOKUP(A337,'ESTOQUE SETEMBRO'!A:A,'ESTOQUE SETEMBRO'!F:F,,0))/2*1.1,"IDEAL","OUT"))</f>
        <v>OVER</v>
      </c>
      <c r="N337" t="str">
        <f>IF('ESTOQUE OUTUBRO'!$D337&gt;=0,"outubro","setembro")</f>
        <v>outubro</v>
      </c>
      <c r="O337" s="15">
        <v>45566</v>
      </c>
    </row>
    <row r="338" spans="1:15">
      <c r="A338" s="5" t="s">
        <v>374</v>
      </c>
      <c r="B338" s="6" t="s">
        <v>1171</v>
      </c>
      <c r="C338" s="1">
        <f t="shared" si="18"/>
        <v>43.26</v>
      </c>
      <c r="D338" s="3">
        <f>_xlfn.XLOOKUP(Tabela3[[#This Row],[SKU]],'ESTOQUE SETEMBRO'!A:A,'ESTOQUE SETEMBRO'!F:F,,0)-_xlfn.XLOOKUP(Tabela3[[#This Row],[SKU]],'VENDA MES'!A:A,'VENDA MES'!B:B,0,0)</f>
        <v>150</v>
      </c>
      <c r="E338" s="3">
        <f>IF(D338&lt;=0,SUM(Tabela3[[#This Row],[PONTO_DE_REPOSICAO]]*2.5,Tabela3[[#This Row],[ESTOQUE_INICIAL]]),IF(AND(Tabela3[[#This Row],[ESTOQUE_INICIAL]]&lt;=Tabela3[[#This Row],[PONTO_DE_REPOSICAO]],Tabela3[[#This Row],[ESTOQUE_INICIAL]]&gt;0),L338*2.5,D338*0))</f>
        <v>0</v>
      </c>
      <c r="F338" s="3">
        <f t="shared" si="16"/>
        <v>150</v>
      </c>
      <c r="G338" s="7">
        <v>24</v>
      </c>
      <c r="H338" s="7">
        <v>24</v>
      </c>
      <c r="I338" s="6" t="s">
        <v>1128</v>
      </c>
      <c r="J338" s="2">
        <f t="shared" si="17"/>
        <v>3600</v>
      </c>
      <c r="K338" s="1">
        <f>_xlfn.XLOOKUP(A338,MEDIDAS!A:A,MEDIDAS!C:C,,0)*5</f>
        <v>2.5</v>
      </c>
      <c r="L338" s="1">
        <f>SUM(K338,_xlfn.XLOOKUP(A338,MEDIDAS!A:A,MEDIDAS!C:C,,0)*5)</f>
        <v>5</v>
      </c>
      <c r="M338" s="1" t="str">
        <f>IF(F338&gt;=SUM(L338,_xlfn.XLOOKUP(A338,'ESTOQUE SETEMBRO'!A:A,'ESTOQUE SETEMBRO'!F:F,,0))/2*1.2,"OVER",IF(F338&lt;=SUM(L338,_xlfn.XLOOKUP(A338,'ESTOQUE SETEMBRO'!A:A,'ESTOQUE SETEMBRO'!F:F,,0))/2*1.1,"IDEAL","OUT"))</f>
        <v>OVER</v>
      </c>
      <c r="N338" t="str">
        <f>IF('ESTOQUE OUTUBRO'!$D338&gt;=0,"outubro","setembro")</f>
        <v>outubro</v>
      </c>
      <c r="O338" s="15">
        <v>45566</v>
      </c>
    </row>
    <row r="339" spans="1:15">
      <c r="A339" s="5" t="s">
        <v>338</v>
      </c>
      <c r="B339" s="6" t="s">
        <v>1171</v>
      </c>
      <c r="C339" s="1">
        <f t="shared" si="18"/>
        <v>43.26</v>
      </c>
      <c r="D339" s="3">
        <f>_xlfn.XLOOKUP(Tabela3[[#This Row],[SKU]],'ESTOQUE SETEMBRO'!A:A,'ESTOQUE SETEMBRO'!F:F,,0)-_xlfn.XLOOKUP(Tabela3[[#This Row],[SKU]],'VENDA MES'!A:A,'VENDA MES'!B:B,0,0)</f>
        <v>67.2</v>
      </c>
      <c r="E339" s="3">
        <f>IF(D339&lt;=0,SUM(Tabela3[[#This Row],[PONTO_DE_REPOSICAO]]*2.5,Tabela3[[#This Row],[ESTOQUE_INICIAL]]),IF(AND(Tabela3[[#This Row],[ESTOQUE_INICIAL]]&lt;=Tabela3[[#This Row],[PONTO_DE_REPOSICAO]],Tabela3[[#This Row],[ESTOQUE_INICIAL]]&gt;0),L339*2.5,D339*0))</f>
        <v>0</v>
      </c>
      <c r="F339" s="3">
        <f t="shared" si="16"/>
        <v>67.2</v>
      </c>
      <c r="G339" s="7">
        <v>24</v>
      </c>
      <c r="H339" s="7">
        <v>24</v>
      </c>
      <c r="I339" s="6" t="s">
        <v>1128</v>
      </c>
      <c r="J339" s="2">
        <f t="shared" si="17"/>
        <v>1612.8000000000002</v>
      </c>
      <c r="K339" s="1">
        <f>_xlfn.XLOOKUP(A339,MEDIDAS!A:A,MEDIDAS!C:C,,0)*5</f>
        <v>5.25</v>
      </c>
      <c r="L339" s="1">
        <f>SUM(K339,_xlfn.XLOOKUP(A339,MEDIDAS!A:A,MEDIDAS!C:C,,0)*5)</f>
        <v>10.5</v>
      </c>
      <c r="M339" s="1" t="str">
        <f>IF(F339&gt;=SUM(L339,_xlfn.XLOOKUP(A339,'ESTOQUE SETEMBRO'!A:A,'ESTOQUE SETEMBRO'!F:F,,0))/2*1.2,"OVER",IF(F339&lt;=SUM(L339,_xlfn.XLOOKUP(A339,'ESTOQUE SETEMBRO'!A:A,'ESTOQUE SETEMBRO'!F:F,,0))/2*1.1,"IDEAL","OUT"))</f>
        <v>OVER</v>
      </c>
      <c r="N339" t="str">
        <f>IF('ESTOQUE OUTUBRO'!$D339&gt;=0,"outubro","setembro")</f>
        <v>outubro</v>
      </c>
      <c r="O339" s="15">
        <v>45566</v>
      </c>
    </row>
    <row r="340" spans="1:15">
      <c r="A340" s="5" t="s">
        <v>339</v>
      </c>
      <c r="B340" s="6" t="s">
        <v>1171</v>
      </c>
      <c r="C340" s="1">
        <f t="shared" si="18"/>
        <v>43.26</v>
      </c>
      <c r="D340" s="3">
        <f>_xlfn.XLOOKUP(Tabela3[[#This Row],[SKU]],'ESTOQUE SETEMBRO'!A:A,'ESTOQUE SETEMBRO'!F:F,,0)-_xlfn.XLOOKUP(Tabela3[[#This Row],[SKU]],'VENDA MES'!A:A,'VENDA MES'!B:B,0,0)</f>
        <v>16.8</v>
      </c>
      <c r="E340" s="3">
        <f>IF(D340&lt;=0,SUM(Tabela3[[#This Row],[PONTO_DE_REPOSICAO]]*2.5,Tabela3[[#This Row],[ESTOQUE_INICIAL]]),IF(AND(Tabela3[[#This Row],[ESTOQUE_INICIAL]]&lt;=Tabela3[[#This Row],[PONTO_DE_REPOSICAO]],Tabela3[[#This Row],[ESTOQUE_INICIAL]]&gt;0),L340*2.5,D340*0))</f>
        <v>0</v>
      </c>
      <c r="F340" s="3">
        <f t="shared" si="16"/>
        <v>16.8</v>
      </c>
      <c r="G340" s="7">
        <v>24</v>
      </c>
      <c r="H340" s="7">
        <v>24</v>
      </c>
      <c r="I340" s="6" t="s">
        <v>1128</v>
      </c>
      <c r="J340" s="2">
        <f t="shared" si="17"/>
        <v>403.20000000000005</v>
      </c>
      <c r="K340" s="1">
        <f>_xlfn.XLOOKUP(A340,MEDIDAS!A:A,MEDIDAS!C:C,,0)*5</f>
        <v>1.5</v>
      </c>
      <c r="L340" s="1">
        <f>SUM(K340,_xlfn.XLOOKUP(A340,MEDIDAS!A:A,MEDIDAS!C:C,,0)*5)</f>
        <v>3</v>
      </c>
      <c r="M340" s="1" t="str">
        <f>IF(F340&gt;=SUM(L340,_xlfn.XLOOKUP(A340,'ESTOQUE SETEMBRO'!A:A,'ESTOQUE SETEMBRO'!F:F,,0))/2*1.2,"OVER",IF(F340&lt;=SUM(L340,_xlfn.XLOOKUP(A340,'ESTOQUE SETEMBRO'!A:A,'ESTOQUE SETEMBRO'!F:F,,0))/2*1.1,"IDEAL","OUT"))</f>
        <v>OVER</v>
      </c>
      <c r="N340" t="str">
        <f>IF('ESTOQUE OUTUBRO'!$D340&gt;=0,"outubro","setembro")</f>
        <v>outubro</v>
      </c>
      <c r="O340" s="15">
        <v>45566</v>
      </c>
    </row>
    <row r="341" spans="1:15">
      <c r="A341" s="5" t="s">
        <v>340</v>
      </c>
      <c r="B341" s="6" t="s">
        <v>1171</v>
      </c>
      <c r="C341" s="1">
        <f t="shared" si="18"/>
        <v>43.26</v>
      </c>
      <c r="D341" s="3">
        <f>_xlfn.XLOOKUP(Tabela3[[#This Row],[SKU]],'ESTOQUE SETEMBRO'!A:A,'ESTOQUE SETEMBRO'!F:F,,0)-_xlfn.XLOOKUP(Tabela3[[#This Row],[SKU]],'VENDA MES'!A:A,'VENDA MES'!B:B,0,0)</f>
        <v>190.40000000000003</v>
      </c>
      <c r="E341" s="3">
        <f>IF(D341&lt;=0,SUM(Tabela3[[#This Row],[PONTO_DE_REPOSICAO]]*2.5,Tabela3[[#This Row],[ESTOQUE_INICIAL]]),IF(AND(Tabela3[[#This Row],[ESTOQUE_INICIAL]]&lt;=Tabela3[[#This Row],[PONTO_DE_REPOSICAO]],Tabela3[[#This Row],[ESTOQUE_INICIAL]]&gt;0),L341*2.5,D341*0))</f>
        <v>0</v>
      </c>
      <c r="F341" s="3">
        <f t="shared" si="16"/>
        <v>190.40000000000003</v>
      </c>
      <c r="G341" s="7">
        <v>24</v>
      </c>
      <c r="H341" s="7">
        <v>24</v>
      </c>
      <c r="I341" s="6" t="s">
        <v>1128</v>
      </c>
      <c r="J341" s="2">
        <f t="shared" si="17"/>
        <v>4569.6000000000004</v>
      </c>
      <c r="K341" s="1">
        <f>_xlfn.XLOOKUP(A341,MEDIDAS!A:A,MEDIDAS!C:C,,0)*5</f>
        <v>4.583333333333333</v>
      </c>
      <c r="L341" s="1">
        <f>SUM(K341,_xlfn.XLOOKUP(A341,MEDIDAS!A:A,MEDIDAS!C:C,,0)*5)</f>
        <v>9.1666666666666661</v>
      </c>
      <c r="M341" s="1" t="str">
        <f>IF(F341&gt;=SUM(L341,_xlfn.XLOOKUP(A341,'ESTOQUE SETEMBRO'!A:A,'ESTOQUE SETEMBRO'!F:F,,0))/2*1.2,"OVER",IF(F341&lt;=SUM(L341,_xlfn.XLOOKUP(A341,'ESTOQUE SETEMBRO'!A:A,'ESTOQUE SETEMBRO'!F:F,,0))/2*1.1,"IDEAL","OUT"))</f>
        <v>OVER</v>
      </c>
      <c r="N341" t="str">
        <f>IF('ESTOQUE OUTUBRO'!$D341&gt;=0,"outubro","setembro")</f>
        <v>outubro</v>
      </c>
      <c r="O341" s="15">
        <v>45566</v>
      </c>
    </row>
    <row r="342" spans="1:15">
      <c r="A342" s="5" t="s">
        <v>342</v>
      </c>
      <c r="B342" s="6" t="s">
        <v>1171</v>
      </c>
      <c r="C342" s="1">
        <f t="shared" si="18"/>
        <v>43.26</v>
      </c>
      <c r="D342" s="3">
        <f>_xlfn.XLOOKUP(Tabela3[[#This Row],[SKU]],'ESTOQUE SETEMBRO'!A:A,'ESTOQUE SETEMBRO'!F:F,,0)-_xlfn.XLOOKUP(Tabela3[[#This Row],[SKU]],'VENDA MES'!A:A,'VENDA MES'!B:B,0,0)</f>
        <v>151.19999999999999</v>
      </c>
      <c r="E342" s="3">
        <f>IF(D342&lt;=0,SUM(Tabela3[[#This Row],[PONTO_DE_REPOSICAO]]*2.5,Tabela3[[#This Row],[ESTOQUE_INICIAL]]),IF(AND(Tabela3[[#This Row],[ESTOQUE_INICIAL]]&lt;=Tabela3[[#This Row],[PONTO_DE_REPOSICAO]],Tabela3[[#This Row],[ESTOQUE_INICIAL]]&gt;0),L342*2.5,D342*0))</f>
        <v>0</v>
      </c>
      <c r="F342" s="3">
        <f t="shared" si="16"/>
        <v>151.19999999999999</v>
      </c>
      <c r="G342" s="7">
        <v>24</v>
      </c>
      <c r="H342" s="7">
        <v>24</v>
      </c>
      <c r="I342" s="6" t="s">
        <v>1128</v>
      </c>
      <c r="J342" s="2">
        <f t="shared" si="17"/>
        <v>3628.7999999999997</v>
      </c>
      <c r="K342" s="1">
        <f>_xlfn.XLOOKUP(A342,MEDIDAS!A:A,MEDIDAS!C:C,,0)*5</f>
        <v>4.666666666666667</v>
      </c>
      <c r="L342" s="1">
        <f>SUM(K342,_xlfn.XLOOKUP(A342,MEDIDAS!A:A,MEDIDAS!C:C,,0)*5)</f>
        <v>9.3333333333333339</v>
      </c>
      <c r="M342" s="1" t="str">
        <f>IF(F342&gt;=SUM(L342,_xlfn.XLOOKUP(A342,'ESTOQUE SETEMBRO'!A:A,'ESTOQUE SETEMBRO'!F:F,,0))/2*1.2,"OVER",IF(F342&lt;=SUM(L342,_xlfn.XLOOKUP(A342,'ESTOQUE SETEMBRO'!A:A,'ESTOQUE SETEMBRO'!F:F,,0))/2*1.1,"IDEAL","OUT"))</f>
        <v>OVER</v>
      </c>
      <c r="N342" t="str">
        <f>IF('ESTOQUE OUTUBRO'!$D342&gt;=0,"outubro","setembro")</f>
        <v>outubro</v>
      </c>
      <c r="O342" s="15">
        <v>45566</v>
      </c>
    </row>
    <row r="343" spans="1:15">
      <c r="A343" s="5" t="s">
        <v>343</v>
      </c>
      <c r="B343" s="6" t="s">
        <v>1172</v>
      </c>
      <c r="C343" s="1">
        <f t="shared" si="18"/>
        <v>43.26</v>
      </c>
      <c r="D343" s="3">
        <f>_xlfn.XLOOKUP(Tabela3[[#This Row],[SKU]],'ESTOQUE SETEMBRO'!A:A,'ESTOQUE SETEMBRO'!F:F,,0)-_xlfn.XLOOKUP(Tabela3[[#This Row],[SKU]],'VENDA MES'!A:A,'VENDA MES'!B:B,0,0)</f>
        <v>196</v>
      </c>
      <c r="E343" s="3">
        <f>IF(D343&lt;=0,SUM(Tabela3[[#This Row],[PONTO_DE_REPOSICAO]]*2.5,Tabela3[[#This Row],[ESTOQUE_INICIAL]]),IF(AND(Tabela3[[#This Row],[ESTOQUE_INICIAL]]&lt;=Tabela3[[#This Row],[PONTO_DE_REPOSICAO]],Tabela3[[#This Row],[ESTOQUE_INICIAL]]&gt;0),L343*2.5,D343*0))</f>
        <v>0</v>
      </c>
      <c r="F343" s="3">
        <f t="shared" si="16"/>
        <v>196</v>
      </c>
      <c r="G343" s="7">
        <v>14</v>
      </c>
      <c r="H343" s="7">
        <v>14</v>
      </c>
      <c r="I343" s="6" t="s">
        <v>1142</v>
      </c>
      <c r="J343" s="2">
        <f t="shared" si="17"/>
        <v>2744</v>
      </c>
      <c r="K343" s="1">
        <f>_xlfn.XLOOKUP(A343,MEDIDAS!A:A,MEDIDAS!C:C,,0)*5</f>
        <v>8.0833333333333339</v>
      </c>
      <c r="L343" s="1">
        <f>SUM(K343,_xlfn.XLOOKUP(A343,MEDIDAS!A:A,MEDIDAS!C:C,,0)*5)</f>
        <v>16.166666666666668</v>
      </c>
      <c r="M343" s="1" t="str">
        <f>IF(F343&gt;=SUM(L343,_xlfn.XLOOKUP(A343,'ESTOQUE SETEMBRO'!A:A,'ESTOQUE SETEMBRO'!F:F,,0))/2*1.2,"OVER",IF(F343&lt;=SUM(L343,_xlfn.XLOOKUP(A343,'ESTOQUE SETEMBRO'!A:A,'ESTOQUE SETEMBRO'!F:F,,0))/2*1.1,"IDEAL","OUT"))</f>
        <v>OVER</v>
      </c>
      <c r="N343" t="str">
        <f>IF('ESTOQUE OUTUBRO'!$D343&gt;=0,"outubro","setembro")</f>
        <v>outubro</v>
      </c>
      <c r="O343" s="15">
        <v>45566</v>
      </c>
    </row>
    <row r="344" spans="1:15">
      <c r="A344" s="5" t="s">
        <v>344</v>
      </c>
      <c r="B344" s="6" t="s">
        <v>1172</v>
      </c>
      <c r="C344" s="1">
        <f t="shared" si="18"/>
        <v>43.26</v>
      </c>
      <c r="D344" s="3">
        <f>_xlfn.XLOOKUP(Tabela3[[#This Row],[SKU]],'ESTOQUE SETEMBRO'!A:A,'ESTOQUE SETEMBRO'!F:F,,0)-_xlfn.XLOOKUP(Tabela3[[#This Row],[SKU]],'VENDA MES'!A:A,'VENDA MES'!B:B,0,0)</f>
        <v>207.2</v>
      </c>
      <c r="E344" s="3">
        <f>IF(D344&lt;=0,SUM(Tabela3[[#This Row],[PONTO_DE_REPOSICAO]]*2.5,Tabela3[[#This Row],[ESTOQUE_INICIAL]]),IF(AND(Tabela3[[#This Row],[ESTOQUE_INICIAL]]&lt;=Tabela3[[#This Row],[PONTO_DE_REPOSICAO]],Tabela3[[#This Row],[ESTOQUE_INICIAL]]&gt;0),L344*2.5,D344*0))</f>
        <v>0</v>
      </c>
      <c r="F344" s="3">
        <f t="shared" si="16"/>
        <v>207.2</v>
      </c>
      <c r="G344" s="7">
        <v>14</v>
      </c>
      <c r="H344" s="7">
        <v>14</v>
      </c>
      <c r="I344" s="6" t="s">
        <v>1142</v>
      </c>
      <c r="J344" s="2">
        <f t="shared" si="17"/>
        <v>2900.7999999999997</v>
      </c>
      <c r="K344" s="1">
        <f>_xlfn.XLOOKUP(A344,MEDIDAS!A:A,MEDIDAS!C:C,,0)*5</f>
        <v>5.916666666666667</v>
      </c>
      <c r="L344" s="1">
        <f>SUM(K344,_xlfn.XLOOKUP(A344,MEDIDAS!A:A,MEDIDAS!C:C,,0)*5)</f>
        <v>11.833333333333334</v>
      </c>
      <c r="M344" s="1" t="str">
        <f>IF(F344&gt;=SUM(L344,_xlfn.XLOOKUP(A344,'ESTOQUE SETEMBRO'!A:A,'ESTOQUE SETEMBRO'!F:F,,0))/2*1.2,"OVER",IF(F344&lt;=SUM(L344,_xlfn.XLOOKUP(A344,'ESTOQUE SETEMBRO'!A:A,'ESTOQUE SETEMBRO'!F:F,,0))/2*1.1,"IDEAL","OUT"))</f>
        <v>OVER</v>
      </c>
      <c r="N344" t="str">
        <f>IF('ESTOQUE OUTUBRO'!$D344&gt;=0,"outubro","setembro")</f>
        <v>outubro</v>
      </c>
      <c r="O344" s="15">
        <v>45566</v>
      </c>
    </row>
    <row r="345" spans="1:15">
      <c r="A345" s="5" t="s">
        <v>345</v>
      </c>
      <c r="B345" s="6" t="s">
        <v>1172</v>
      </c>
      <c r="C345" s="1">
        <f t="shared" si="18"/>
        <v>43.26</v>
      </c>
      <c r="D345" s="3">
        <f>_xlfn.XLOOKUP(Tabela3[[#This Row],[SKU]],'ESTOQUE SETEMBRO'!A:A,'ESTOQUE SETEMBRO'!F:F,,0)-_xlfn.XLOOKUP(Tabela3[[#This Row],[SKU]],'VENDA MES'!A:A,'VENDA MES'!B:B,0,0)</f>
        <v>212.80000000000004</v>
      </c>
      <c r="E345" s="3">
        <f>IF(D345&lt;=0,SUM(Tabela3[[#This Row],[PONTO_DE_REPOSICAO]]*2.5,Tabela3[[#This Row],[ESTOQUE_INICIAL]]),IF(AND(Tabela3[[#This Row],[ESTOQUE_INICIAL]]&lt;=Tabela3[[#This Row],[PONTO_DE_REPOSICAO]],Tabela3[[#This Row],[ESTOQUE_INICIAL]]&gt;0),L345*2.5,D345*0))</f>
        <v>0</v>
      </c>
      <c r="F345" s="3">
        <f t="shared" si="16"/>
        <v>212.80000000000004</v>
      </c>
      <c r="G345" s="7">
        <v>14</v>
      </c>
      <c r="H345" s="7">
        <v>14</v>
      </c>
      <c r="I345" s="6" t="s">
        <v>1142</v>
      </c>
      <c r="J345" s="2">
        <f t="shared" si="17"/>
        <v>2979.2000000000007</v>
      </c>
      <c r="K345" s="1">
        <f>_xlfn.XLOOKUP(A345,MEDIDAS!A:A,MEDIDAS!C:C,,0)*5</f>
        <v>5.916666666666667</v>
      </c>
      <c r="L345" s="1">
        <f>SUM(K345,_xlfn.XLOOKUP(A345,MEDIDAS!A:A,MEDIDAS!C:C,,0)*5)</f>
        <v>11.833333333333334</v>
      </c>
      <c r="M345" s="1" t="str">
        <f>IF(F345&gt;=SUM(L345,_xlfn.XLOOKUP(A345,'ESTOQUE SETEMBRO'!A:A,'ESTOQUE SETEMBRO'!F:F,,0))/2*1.2,"OVER",IF(F345&lt;=SUM(L345,_xlfn.XLOOKUP(A345,'ESTOQUE SETEMBRO'!A:A,'ESTOQUE SETEMBRO'!F:F,,0))/2*1.1,"IDEAL","OUT"))</f>
        <v>OVER</v>
      </c>
      <c r="N345" t="str">
        <f>IF('ESTOQUE OUTUBRO'!$D345&gt;=0,"outubro","setembro")</f>
        <v>outubro</v>
      </c>
      <c r="O345" s="15">
        <v>45566</v>
      </c>
    </row>
    <row r="346" spans="1:15">
      <c r="A346" s="5" t="s">
        <v>346</v>
      </c>
      <c r="B346" s="6" t="s">
        <v>1172</v>
      </c>
      <c r="C346" s="1">
        <f t="shared" si="18"/>
        <v>43.26</v>
      </c>
      <c r="D346" s="3">
        <f>_xlfn.XLOOKUP(Tabela3[[#This Row],[SKU]],'ESTOQUE SETEMBRO'!A:A,'ESTOQUE SETEMBRO'!F:F,,0)-_xlfn.XLOOKUP(Tabela3[[#This Row],[SKU]],'VENDA MES'!A:A,'VENDA MES'!B:B,0,0)</f>
        <v>72.8</v>
      </c>
      <c r="E346" s="3">
        <f>IF(D346&lt;=0,SUM(Tabela3[[#This Row],[PONTO_DE_REPOSICAO]]*2.5,Tabela3[[#This Row],[ESTOQUE_INICIAL]]),IF(AND(Tabela3[[#This Row],[ESTOQUE_INICIAL]]&lt;=Tabela3[[#This Row],[PONTO_DE_REPOSICAO]],Tabela3[[#This Row],[ESTOQUE_INICIAL]]&gt;0),L346*2.5,D346*0))</f>
        <v>0</v>
      </c>
      <c r="F346" s="3">
        <f t="shared" si="16"/>
        <v>72.8</v>
      </c>
      <c r="G346" s="7">
        <v>14</v>
      </c>
      <c r="H346" s="7">
        <v>14</v>
      </c>
      <c r="I346" s="6" t="s">
        <v>1142</v>
      </c>
      <c r="J346" s="2">
        <f t="shared" si="17"/>
        <v>1019.1999999999999</v>
      </c>
      <c r="K346" s="1">
        <f>_xlfn.XLOOKUP(A346,MEDIDAS!A:A,MEDIDAS!C:C,,0)*5</f>
        <v>5.8333333333333339</v>
      </c>
      <c r="L346" s="1">
        <f>SUM(K346,_xlfn.XLOOKUP(A346,MEDIDAS!A:A,MEDIDAS!C:C,,0)*5)</f>
        <v>11.666666666666668</v>
      </c>
      <c r="M346" s="1" t="str">
        <f>IF(F346&gt;=SUM(L346,_xlfn.XLOOKUP(A346,'ESTOQUE SETEMBRO'!A:A,'ESTOQUE SETEMBRO'!F:F,,0))/2*1.2,"OVER",IF(F346&lt;=SUM(L346,_xlfn.XLOOKUP(A346,'ESTOQUE SETEMBRO'!A:A,'ESTOQUE SETEMBRO'!F:F,,0))/2*1.1,"IDEAL","OUT"))</f>
        <v>OVER</v>
      </c>
      <c r="N346" t="str">
        <f>IF('ESTOQUE OUTUBRO'!$D346&gt;=0,"outubro","setembro")</f>
        <v>outubro</v>
      </c>
      <c r="O346" s="15">
        <v>45566</v>
      </c>
    </row>
    <row r="347" spans="1:15">
      <c r="A347" s="5" t="s">
        <v>347</v>
      </c>
      <c r="B347" s="6" t="s">
        <v>1172</v>
      </c>
      <c r="C347" s="1">
        <f t="shared" si="18"/>
        <v>43.26</v>
      </c>
      <c r="D347" s="3">
        <f>_xlfn.XLOOKUP(Tabela3[[#This Row],[SKU]],'ESTOQUE SETEMBRO'!A:A,'ESTOQUE SETEMBRO'!F:F,,0)-_xlfn.XLOOKUP(Tabela3[[#This Row],[SKU]],'VENDA MES'!A:A,'VENDA MES'!B:B,0,0)</f>
        <v>123.20000000000002</v>
      </c>
      <c r="E347" s="3">
        <f>IF(D347&lt;=0,SUM(Tabela3[[#This Row],[PONTO_DE_REPOSICAO]]*2.5,Tabela3[[#This Row],[ESTOQUE_INICIAL]]),IF(AND(Tabela3[[#This Row],[ESTOQUE_INICIAL]]&lt;=Tabela3[[#This Row],[PONTO_DE_REPOSICAO]],Tabela3[[#This Row],[ESTOQUE_INICIAL]]&gt;0),L347*2.5,D347*0))</f>
        <v>0</v>
      </c>
      <c r="F347" s="3">
        <f t="shared" si="16"/>
        <v>123.20000000000002</v>
      </c>
      <c r="G347" s="7">
        <v>14</v>
      </c>
      <c r="H347" s="7">
        <v>14</v>
      </c>
      <c r="I347" s="6" t="s">
        <v>1142</v>
      </c>
      <c r="J347" s="2">
        <f t="shared" si="17"/>
        <v>1724.8000000000002</v>
      </c>
      <c r="K347" s="1">
        <f>_xlfn.XLOOKUP(A347,MEDIDAS!A:A,MEDIDAS!C:C,,0)*5</f>
        <v>8.0833333333333339</v>
      </c>
      <c r="L347" s="1">
        <f>SUM(K347,_xlfn.XLOOKUP(A347,MEDIDAS!A:A,MEDIDAS!C:C,,0)*5)</f>
        <v>16.166666666666668</v>
      </c>
      <c r="M347" s="1" t="str">
        <f>IF(F347&gt;=SUM(L347,_xlfn.XLOOKUP(A347,'ESTOQUE SETEMBRO'!A:A,'ESTOQUE SETEMBRO'!F:F,,0))/2*1.2,"OVER",IF(F347&lt;=SUM(L347,_xlfn.XLOOKUP(A347,'ESTOQUE SETEMBRO'!A:A,'ESTOQUE SETEMBRO'!F:F,,0))/2*1.1,"IDEAL","OUT"))</f>
        <v>OVER</v>
      </c>
      <c r="N347" t="str">
        <f>IF('ESTOQUE OUTUBRO'!$D347&gt;=0,"outubro","setembro")</f>
        <v>outubro</v>
      </c>
      <c r="O347" s="15">
        <v>45566</v>
      </c>
    </row>
    <row r="348" spans="1:15">
      <c r="A348" s="5" t="s">
        <v>385</v>
      </c>
      <c r="B348" s="6" t="s">
        <v>1172</v>
      </c>
      <c r="C348" s="1">
        <f t="shared" si="18"/>
        <v>43.26</v>
      </c>
      <c r="D348" s="3">
        <f>_xlfn.XLOOKUP(Tabela3[[#This Row],[SKU]],'ESTOQUE SETEMBRO'!A:A,'ESTOQUE SETEMBRO'!F:F,,0)-_xlfn.XLOOKUP(Tabela3[[#This Row],[SKU]],'VENDA MES'!A:A,'VENDA MES'!B:B,0,0)</f>
        <v>150</v>
      </c>
      <c r="E348" s="3">
        <f>IF(D348&lt;=0,SUM(Tabela3[[#This Row],[PONTO_DE_REPOSICAO]]*2.5,Tabela3[[#This Row],[ESTOQUE_INICIAL]]),IF(AND(Tabela3[[#This Row],[ESTOQUE_INICIAL]]&lt;=Tabela3[[#This Row],[PONTO_DE_REPOSICAO]],Tabela3[[#This Row],[ESTOQUE_INICIAL]]&gt;0),L348*2.5,D348*0))</f>
        <v>0</v>
      </c>
      <c r="F348" s="3">
        <f t="shared" si="16"/>
        <v>150</v>
      </c>
      <c r="G348" s="7">
        <v>14</v>
      </c>
      <c r="H348" s="7">
        <v>14</v>
      </c>
      <c r="I348" s="6" t="s">
        <v>1142</v>
      </c>
      <c r="J348" s="2">
        <f t="shared" si="17"/>
        <v>2100</v>
      </c>
      <c r="K348" s="1">
        <f>_xlfn.XLOOKUP(A348,MEDIDAS!A:A,MEDIDAS!C:C,,0)*5</f>
        <v>4.3333333333333339</v>
      </c>
      <c r="L348" s="1">
        <f>SUM(K348,_xlfn.XLOOKUP(A348,MEDIDAS!A:A,MEDIDAS!C:C,,0)*5)</f>
        <v>8.6666666666666679</v>
      </c>
      <c r="M348" s="1" t="str">
        <f>IF(F348&gt;=SUM(L348,_xlfn.XLOOKUP(A348,'ESTOQUE SETEMBRO'!A:A,'ESTOQUE SETEMBRO'!F:F,,0))/2*1.2,"OVER",IF(F348&lt;=SUM(L348,_xlfn.XLOOKUP(A348,'ESTOQUE SETEMBRO'!A:A,'ESTOQUE SETEMBRO'!F:F,,0))/2*1.1,"IDEAL","OUT"))</f>
        <v>OVER</v>
      </c>
      <c r="N348" t="str">
        <f>IF('ESTOQUE OUTUBRO'!$D348&gt;=0,"outubro","setembro")</f>
        <v>outubro</v>
      </c>
      <c r="O348" s="15">
        <v>45566</v>
      </c>
    </row>
    <row r="349" spans="1:15">
      <c r="A349" s="5" t="s">
        <v>348</v>
      </c>
      <c r="B349" s="6" t="s">
        <v>1172</v>
      </c>
      <c r="C349" s="1">
        <f t="shared" si="18"/>
        <v>43.26</v>
      </c>
      <c r="D349" s="3">
        <f>_xlfn.XLOOKUP(Tabela3[[#This Row],[SKU]],'ESTOQUE SETEMBRO'!A:A,'ESTOQUE SETEMBRO'!F:F,,0)-_xlfn.XLOOKUP(Tabela3[[#This Row],[SKU]],'VENDA MES'!A:A,'VENDA MES'!B:B,0,0)</f>
        <v>134.4</v>
      </c>
      <c r="E349" s="3">
        <f>IF(D349&lt;=0,SUM(Tabela3[[#This Row],[PONTO_DE_REPOSICAO]]*2.5,Tabela3[[#This Row],[ESTOQUE_INICIAL]]),IF(AND(Tabela3[[#This Row],[ESTOQUE_INICIAL]]&lt;=Tabela3[[#This Row],[PONTO_DE_REPOSICAO]],Tabela3[[#This Row],[ESTOQUE_INICIAL]]&gt;0),L349*2.5,D349*0))</f>
        <v>0</v>
      </c>
      <c r="F349" s="3">
        <f t="shared" si="16"/>
        <v>134.4</v>
      </c>
      <c r="G349" s="7">
        <v>14</v>
      </c>
      <c r="H349" s="7">
        <v>14</v>
      </c>
      <c r="I349" s="6" t="s">
        <v>1142</v>
      </c>
      <c r="J349" s="2">
        <f t="shared" si="17"/>
        <v>1881.6000000000001</v>
      </c>
      <c r="K349" s="1">
        <f>_xlfn.XLOOKUP(A349,MEDIDAS!A:A,MEDIDAS!C:C,,0)*5</f>
        <v>5.083333333333333</v>
      </c>
      <c r="L349" s="1">
        <f>SUM(K349,_xlfn.XLOOKUP(A349,MEDIDAS!A:A,MEDIDAS!C:C,,0)*5)</f>
        <v>10.166666666666666</v>
      </c>
      <c r="M349" s="1" t="str">
        <f>IF(F349&gt;=SUM(L349,_xlfn.XLOOKUP(A349,'ESTOQUE SETEMBRO'!A:A,'ESTOQUE SETEMBRO'!F:F,,0))/2*1.2,"OVER",IF(F349&lt;=SUM(L349,_xlfn.XLOOKUP(A349,'ESTOQUE SETEMBRO'!A:A,'ESTOQUE SETEMBRO'!F:F,,0))/2*1.1,"IDEAL","OUT"))</f>
        <v>OVER</v>
      </c>
      <c r="N349" t="str">
        <f>IF('ESTOQUE OUTUBRO'!$D349&gt;=0,"outubro","setembro")</f>
        <v>outubro</v>
      </c>
      <c r="O349" s="15">
        <v>45566</v>
      </c>
    </row>
    <row r="350" spans="1:15">
      <c r="A350" s="5" t="s">
        <v>349</v>
      </c>
      <c r="B350" s="6" t="s">
        <v>1172</v>
      </c>
      <c r="C350" s="1">
        <f t="shared" si="18"/>
        <v>43.26</v>
      </c>
      <c r="D350" s="3">
        <f>_xlfn.XLOOKUP(Tabela3[[#This Row],[SKU]],'ESTOQUE SETEMBRO'!A:A,'ESTOQUE SETEMBRO'!F:F,,0)-_xlfn.XLOOKUP(Tabela3[[#This Row],[SKU]],'VENDA MES'!A:A,'VENDA MES'!B:B,0,0)</f>
        <v>179.2</v>
      </c>
      <c r="E350" s="3">
        <f>IF(D350&lt;=0,SUM(Tabela3[[#This Row],[PONTO_DE_REPOSICAO]]*2.5,Tabela3[[#This Row],[ESTOQUE_INICIAL]]),IF(AND(Tabela3[[#This Row],[ESTOQUE_INICIAL]]&lt;=Tabela3[[#This Row],[PONTO_DE_REPOSICAO]],Tabela3[[#This Row],[ESTOQUE_INICIAL]]&gt;0),L350*2.5,D350*0))</f>
        <v>0</v>
      </c>
      <c r="F350" s="3">
        <f t="shared" si="16"/>
        <v>179.2</v>
      </c>
      <c r="G350" s="7">
        <v>14</v>
      </c>
      <c r="H350" s="7">
        <v>14</v>
      </c>
      <c r="I350" s="6" t="s">
        <v>1142</v>
      </c>
      <c r="J350" s="2">
        <f t="shared" si="17"/>
        <v>2508.7999999999997</v>
      </c>
      <c r="K350" s="1">
        <f>_xlfn.XLOOKUP(A350,MEDIDAS!A:A,MEDIDAS!C:C,,0)*5</f>
        <v>5.916666666666667</v>
      </c>
      <c r="L350" s="1">
        <f>SUM(K350,_xlfn.XLOOKUP(A350,MEDIDAS!A:A,MEDIDAS!C:C,,0)*5)</f>
        <v>11.833333333333334</v>
      </c>
      <c r="M350" s="1" t="str">
        <f>IF(F350&gt;=SUM(L350,_xlfn.XLOOKUP(A350,'ESTOQUE SETEMBRO'!A:A,'ESTOQUE SETEMBRO'!F:F,,0))/2*1.2,"OVER",IF(F350&lt;=SUM(L350,_xlfn.XLOOKUP(A350,'ESTOQUE SETEMBRO'!A:A,'ESTOQUE SETEMBRO'!F:F,,0))/2*1.1,"IDEAL","OUT"))</f>
        <v>OVER</v>
      </c>
      <c r="N350" t="str">
        <f>IF('ESTOQUE OUTUBRO'!$D350&gt;=0,"outubro","setembro")</f>
        <v>outubro</v>
      </c>
      <c r="O350" s="15">
        <v>45566</v>
      </c>
    </row>
    <row r="351" spans="1:15">
      <c r="A351" s="5" t="s">
        <v>350</v>
      </c>
      <c r="B351" s="6" t="s">
        <v>1172</v>
      </c>
      <c r="C351" s="1">
        <f t="shared" si="18"/>
        <v>43.26</v>
      </c>
      <c r="D351" s="3">
        <f>_xlfn.XLOOKUP(Tabela3[[#This Row],[SKU]],'ESTOQUE SETEMBRO'!A:A,'ESTOQUE SETEMBRO'!F:F,,0)-_xlfn.XLOOKUP(Tabela3[[#This Row],[SKU]],'VENDA MES'!A:A,'VENDA MES'!B:B,0,0)</f>
        <v>212.80000000000004</v>
      </c>
      <c r="E351" s="3">
        <f>IF(D351&lt;=0,SUM(Tabela3[[#This Row],[PONTO_DE_REPOSICAO]]*2.5,Tabela3[[#This Row],[ESTOQUE_INICIAL]]),IF(AND(Tabela3[[#This Row],[ESTOQUE_INICIAL]]&lt;=Tabela3[[#This Row],[PONTO_DE_REPOSICAO]],Tabela3[[#This Row],[ESTOQUE_INICIAL]]&gt;0),L351*2.5,D351*0))</f>
        <v>0</v>
      </c>
      <c r="F351" s="3">
        <f t="shared" si="16"/>
        <v>212.80000000000004</v>
      </c>
      <c r="G351" s="7">
        <v>14</v>
      </c>
      <c r="H351" s="7">
        <v>14</v>
      </c>
      <c r="I351" s="6" t="s">
        <v>1142</v>
      </c>
      <c r="J351" s="2">
        <f t="shared" si="17"/>
        <v>2979.2000000000007</v>
      </c>
      <c r="K351" s="1">
        <f>_xlfn.XLOOKUP(A351,MEDIDAS!A:A,MEDIDAS!C:C,,0)*5</f>
        <v>5.166666666666667</v>
      </c>
      <c r="L351" s="1">
        <f>SUM(K351,_xlfn.XLOOKUP(A351,MEDIDAS!A:A,MEDIDAS!C:C,,0)*5)</f>
        <v>10.333333333333334</v>
      </c>
      <c r="M351" s="1" t="str">
        <f>IF(F351&gt;=SUM(L351,_xlfn.XLOOKUP(A351,'ESTOQUE SETEMBRO'!A:A,'ESTOQUE SETEMBRO'!F:F,,0))/2*1.2,"OVER",IF(F351&lt;=SUM(L351,_xlfn.XLOOKUP(A351,'ESTOQUE SETEMBRO'!A:A,'ESTOQUE SETEMBRO'!F:F,,0))/2*1.1,"IDEAL","OUT"))</f>
        <v>OVER</v>
      </c>
      <c r="N351" t="str">
        <f>IF('ESTOQUE OUTUBRO'!$D351&gt;=0,"outubro","setembro")</f>
        <v>outubro</v>
      </c>
      <c r="O351" s="15">
        <v>45566</v>
      </c>
    </row>
    <row r="352" spans="1:15">
      <c r="A352" s="5" t="s">
        <v>351</v>
      </c>
      <c r="B352" s="6" t="s">
        <v>1172</v>
      </c>
      <c r="C352" s="1">
        <f t="shared" si="18"/>
        <v>43.26</v>
      </c>
      <c r="D352" s="3">
        <f>_xlfn.XLOOKUP(Tabela3[[#This Row],[SKU]],'ESTOQUE SETEMBRO'!A:A,'ESTOQUE SETEMBRO'!F:F,,0)-_xlfn.XLOOKUP(Tabela3[[#This Row],[SKU]],'VENDA MES'!A:A,'VENDA MES'!B:B,0,0)</f>
        <v>72.8</v>
      </c>
      <c r="E352" s="3">
        <f>IF(D352&lt;=0,SUM(Tabela3[[#This Row],[PONTO_DE_REPOSICAO]]*2.5,Tabela3[[#This Row],[ESTOQUE_INICIAL]]),IF(AND(Tabela3[[#This Row],[ESTOQUE_INICIAL]]&lt;=Tabela3[[#This Row],[PONTO_DE_REPOSICAO]],Tabela3[[#This Row],[ESTOQUE_INICIAL]]&gt;0),L352*2.5,D352*0))</f>
        <v>0</v>
      </c>
      <c r="F352" s="3">
        <f t="shared" si="16"/>
        <v>72.8</v>
      </c>
      <c r="G352" s="7">
        <v>14</v>
      </c>
      <c r="H352" s="7">
        <v>14</v>
      </c>
      <c r="I352" s="6" t="s">
        <v>1142</v>
      </c>
      <c r="J352" s="2">
        <f t="shared" si="17"/>
        <v>1019.1999999999999</v>
      </c>
      <c r="K352" s="1">
        <f>_xlfn.XLOOKUP(A352,MEDIDAS!A:A,MEDIDAS!C:C,,0)*5</f>
        <v>5</v>
      </c>
      <c r="L352" s="1">
        <f>SUM(K352,_xlfn.XLOOKUP(A352,MEDIDAS!A:A,MEDIDAS!C:C,,0)*5)</f>
        <v>10</v>
      </c>
      <c r="M352" s="1" t="str">
        <f>IF(F352&gt;=SUM(L352,_xlfn.XLOOKUP(A352,'ESTOQUE SETEMBRO'!A:A,'ESTOQUE SETEMBRO'!F:F,,0))/2*1.2,"OVER",IF(F352&lt;=SUM(L352,_xlfn.XLOOKUP(A352,'ESTOQUE SETEMBRO'!A:A,'ESTOQUE SETEMBRO'!F:F,,0))/2*1.1,"IDEAL","OUT"))</f>
        <v>OVER</v>
      </c>
      <c r="N352" t="str">
        <f>IF('ESTOQUE OUTUBRO'!$D352&gt;=0,"outubro","setembro")</f>
        <v>outubro</v>
      </c>
      <c r="O352" s="15">
        <v>45566</v>
      </c>
    </row>
    <row r="353" spans="1:15">
      <c r="A353" s="5" t="s">
        <v>353</v>
      </c>
      <c r="B353" s="6" t="s">
        <v>1173</v>
      </c>
      <c r="C353" s="1">
        <f t="shared" si="18"/>
        <v>43.26</v>
      </c>
      <c r="D353" s="3">
        <f>_xlfn.XLOOKUP(Tabela3[[#This Row],[SKU]],'ESTOQUE SETEMBRO'!A:A,'ESTOQUE SETEMBRO'!F:F,,0)-_xlfn.XLOOKUP(Tabela3[[#This Row],[SKU]],'VENDA MES'!A:A,'VENDA MES'!B:B,0,0)</f>
        <v>72.8</v>
      </c>
      <c r="E353" s="3">
        <f>IF(D353&lt;=0,SUM(Tabela3[[#This Row],[PONTO_DE_REPOSICAO]]*2.5,Tabela3[[#This Row],[ESTOQUE_INICIAL]]),IF(AND(Tabela3[[#This Row],[ESTOQUE_INICIAL]]&lt;=Tabela3[[#This Row],[PONTO_DE_REPOSICAO]],Tabela3[[#This Row],[ESTOQUE_INICIAL]]&gt;0),L353*2.5,D353*0))</f>
        <v>0</v>
      </c>
      <c r="F353" s="3">
        <f t="shared" si="16"/>
        <v>72.8</v>
      </c>
      <c r="G353" s="7">
        <v>30</v>
      </c>
      <c r="H353" s="7">
        <v>30</v>
      </c>
      <c r="I353" s="6" t="s">
        <v>1146</v>
      </c>
      <c r="J353" s="2">
        <f t="shared" si="17"/>
        <v>2184</v>
      </c>
      <c r="K353" s="1">
        <f>_xlfn.XLOOKUP(A353,MEDIDAS!A:A,MEDIDAS!C:C,,0)*5</f>
        <v>2.166666666666667</v>
      </c>
      <c r="L353" s="1">
        <f>SUM(K353,_xlfn.XLOOKUP(A353,MEDIDAS!A:A,MEDIDAS!C:C,,0)*5)</f>
        <v>4.3333333333333339</v>
      </c>
      <c r="M353" s="1" t="str">
        <f>IF(F353&gt;=SUM(L353,_xlfn.XLOOKUP(A353,'ESTOQUE SETEMBRO'!A:A,'ESTOQUE SETEMBRO'!F:F,,0))/2*1.2,"OVER",IF(F353&lt;=SUM(L353,_xlfn.XLOOKUP(A353,'ESTOQUE SETEMBRO'!A:A,'ESTOQUE SETEMBRO'!F:F,,0))/2*1.1,"IDEAL","OUT"))</f>
        <v>OVER</v>
      </c>
      <c r="N353" t="str">
        <f>IF('ESTOQUE OUTUBRO'!$D353&gt;=0,"outubro","setembro")</f>
        <v>outubro</v>
      </c>
      <c r="O353" s="15">
        <v>45566</v>
      </c>
    </row>
    <row r="354" spans="1:15">
      <c r="A354" s="5" t="s">
        <v>354</v>
      </c>
      <c r="B354" s="6" t="s">
        <v>1173</v>
      </c>
      <c r="C354" s="1">
        <f t="shared" si="18"/>
        <v>43.26</v>
      </c>
      <c r="D354" s="3">
        <f>_xlfn.XLOOKUP(Tabela3[[#This Row],[SKU]],'ESTOQUE SETEMBRO'!A:A,'ESTOQUE SETEMBRO'!F:F,,0)-_xlfn.XLOOKUP(Tabela3[[#This Row],[SKU]],'VENDA MES'!A:A,'VENDA MES'!B:B,0,0)</f>
        <v>168</v>
      </c>
      <c r="E354" s="3">
        <f>IF(D354&lt;=0,SUM(Tabela3[[#This Row],[PONTO_DE_REPOSICAO]]*2.5,Tabela3[[#This Row],[ESTOQUE_INICIAL]]),IF(AND(Tabela3[[#This Row],[ESTOQUE_INICIAL]]&lt;=Tabela3[[#This Row],[PONTO_DE_REPOSICAO]],Tabela3[[#This Row],[ESTOQUE_INICIAL]]&gt;0),L354*2.5,D354*0))</f>
        <v>0</v>
      </c>
      <c r="F354" s="3">
        <f t="shared" ref="F354:F417" si="19">SUM(E354,D354)</f>
        <v>168</v>
      </c>
      <c r="G354" s="7">
        <v>30</v>
      </c>
      <c r="H354" s="7">
        <v>30</v>
      </c>
      <c r="I354" s="6" t="s">
        <v>1146</v>
      </c>
      <c r="J354" s="2">
        <f t="shared" si="17"/>
        <v>5040</v>
      </c>
      <c r="K354" s="1">
        <f>_xlfn.XLOOKUP(A354,MEDIDAS!A:A,MEDIDAS!C:C,,0)*5</f>
        <v>6.6666666666666661</v>
      </c>
      <c r="L354" s="1">
        <f>SUM(K354,_xlfn.XLOOKUP(A354,MEDIDAS!A:A,MEDIDAS!C:C,,0)*5)</f>
        <v>13.333333333333332</v>
      </c>
      <c r="M354" s="1" t="str">
        <f>IF(F354&gt;=SUM(L354,_xlfn.XLOOKUP(A354,'ESTOQUE SETEMBRO'!A:A,'ESTOQUE SETEMBRO'!F:F,,0))/2*1.2,"OVER",IF(F354&lt;=SUM(L354,_xlfn.XLOOKUP(A354,'ESTOQUE SETEMBRO'!A:A,'ESTOQUE SETEMBRO'!F:F,,0))/2*1.1,"IDEAL","OUT"))</f>
        <v>OVER</v>
      </c>
      <c r="N354" t="str">
        <f>IF('ESTOQUE OUTUBRO'!$D354&gt;=0,"outubro","setembro")</f>
        <v>outubro</v>
      </c>
      <c r="O354" s="15">
        <v>45566</v>
      </c>
    </row>
    <row r="355" spans="1:15">
      <c r="A355" s="5" t="s">
        <v>355</v>
      </c>
      <c r="B355" s="6" t="s">
        <v>1173</v>
      </c>
      <c r="C355" s="1">
        <f t="shared" si="18"/>
        <v>43.26</v>
      </c>
      <c r="D355" s="3">
        <f>_xlfn.XLOOKUP(Tabela3[[#This Row],[SKU]],'ESTOQUE SETEMBRO'!A:A,'ESTOQUE SETEMBRO'!F:F,,0)-_xlfn.XLOOKUP(Tabela3[[#This Row],[SKU]],'VENDA MES'!A:A,'VENDA MES'!B:B,0,0)</f>
        <v>179.2</v>
      </c>
      <c r="E355" s="3">
        <f>IF(D355&lt;=0,SUM(Tabela3[[#This Row],[PONTO_DE_REPOSICAO]]*2.5,Tabela3[[#This Row],[ESTOQUE_INICIAL]]),IF(AND(Tabela3[[#This Row],[ESTOQUE_INICIAL]]&lt;=Tabela3[[#This Row],[PONTO_DE_REPOSICAO]],Tabela3[[#This Row],[ESTOQUE_INICIAL]]&gt;0),L355*2.5,D355*0))</f>
        <v>0</v>
      </c>
      <c r="F355" s="3">
        <f t="shared" si="19"/>
        <v>179.2</v>
      </c>
      <c r="G355" s="7">
        <v>30</v>
      </c>
      <c r="H355" s="7">
        <v>30</v>
      </c>
      <c r="I355" s="6" t="s">
        <v>1146</v>
      </c>
      <c r="J355" s="2">
        <f t="shared" si="17"/>
        <v>5376</v>
      </c>
      <c r="K355" s="1">
        <f>_xlfn.XLOOKUP(A355,MEDIDAS!A:A,MEDIDAS!C:C,,0)*5</f>
        <v>5.5</v>
      </c>
      <c r="L355" s="1">
        <f>SUM(K355,_xlfn.XLOOKUP(A355,MEDIDAS!A:A,MEDIDAS!C:C,,0)*5)</f>
        <v>11</v>
      </c>
      <c r="M355" s="1" t="str">
        <f>IF(F355&gt;=SUM(L355,_xlfn.XLOOKUP(A355,'ESTOQUE SETEMBRO'!A:A,'ESTOQUE SETEMBRO'!F:F,,0))/2*1.2,"OVER",IF(F355&lt;=SUM(L355,_xlfn.XLOOKUP(A355,'ESTOQUE SETEMBRO'!A:A,'ESTOQUE SETEMBRO'!F:F,,0))/2*1.1,"IDEAL","OUT"))</f>
        <v>OVER</v>
      </c>
      <c r="N355" t="str">
        <f>IF('ESTOQUE OUTUBRO'!$D355&gt;=0,"outubro","setembro")</f>
        <v>outubro</v>
      </c>
      <c r="O355" s="15">
        <v>45566</v>
      </c>
    </row>
    <row r="356" spans="1:15">
      <c r="A356" s="5" t="s">
        <v>356</v>
      </c>
      <c r="B356" s="6" t="s">
        <v>1173</v>
      </c>
      <c r="C356" s="1">
        <f t="shared" si="18"/>
        <v>43.26</v>
      </c>
      <c r="D356" s="3">
        <f>_xlfn.XLOOKUP(Tabela3[[#This Row],[SKU]],'ESTOQUE SETEMBRO'!A:A,'ESTOQUE SETEMBRO'!F:F,,0)-_xlfn.XLOOKUP(Tabela3[[#This Row],[SKU]],'VENDA MES'!A:A,'VENDA MES'!B:B,0,0)</f>
        <v>184.80000000000004</v>
      </c>
      <c r="E356" s="3">
        <f>IF(D356&lt;=0,SUM(Tabela3[[#This Row],[PONTO_DE_REPOSICAO]]*2.5,Tabela3[[#This Row],[ESTOQUE_INICIAL]]),IF(AND(Tabela3[[#This Row],[ESTOQUE_INICIAL]]&lt;=Tabela3[[#This Row],[PONTO_DE_REPOSICAO]],Tabela3[[#This Row],[ESTOQUE_INICIAL]]&gt;0),L356*2.5,D356*0))</f>
        <v>0</v>
      </c>
      <c r="F356" s="3">
        <f t="shared" si="19"/>
        <v>184.80000000000004</v>
      </c>
      <c r="G356" s="7">
        <v>30</v>
      </c>
      <c r="H356" s="7">
        <v>30</v>
      </c>
      <c r="I356" s="6" t="s">
        <v>1146</v>
      </c>
      <c r="J356" s="2">
        <f t="shared" si="17"/>
        <v>5544.0000000000009</v>
      </c>
      <c r="K356" s="1">
        <f>_xlfn.XLOOKUP(A356,MEDIDAS!A:A,MEDIDAS!C:C,,0)*5</f>
        <v>5.5833333333333339</v>
      </c>
      <c r="L356" s="1">
        <f>SUM(K356,_xlfn.XLOOKUP(A356,MEDIDAS!A:A,MEDIDAS!C:C,,0)*5)</f>
        <v>11.166666666666668</v>
      </c>
      <c r="M356" s="1" t="str">
        <f>IF(F356&gt;=SUM(L356,_xlfn.XLOOKUP(A356,'ESTOQUE SETEMBRO'!A:A,'ESTOQUE SETEMBRO'!F:F,,0))/2*1.2,"OVER",IF(F356&lt;=SUM(L356,_xlfn.XLOOKUP(A356,'ESTOQUE SETEMBRO'!A:A,'ESTOQUE SETEMBRO'!F:F,,0))/2*1.1,"IDEAL","OUT"))</f>
        <v>OVER</v>
      </c>
      <c r="N356" t="str">
        <f>IF('ESTOQUE OUTUBRO'!$D356&gt;=0,"outubro","setembro")</f>
        <v>outubro</v>
      </c>
      <c r="O356" s="15">
        <v>45566</v>
      </c>
    </row>
    <row r="357" spans="1:15">
      <c r="A357" s="5" t="s">
        <v>357</v>
      </c>
      <c r="B357" s="6" t="s">
        <v>1173</v>
      </c>
      <c r="C357" s="1">
        <f t="shared" si="18"/>
        <v>43.26</v>
      </c>
      <c r="D357" s="3">
        <f>_xlfn.XLOOKUP(Tabela3[[#This Row],[SKU]],'ESTOQUE SETEMBRO'!A:A,'ESTOQUE SETEMBRO'!F:F,,0)-_xlfn.XLOOKUP(Tabela3[[#This Row],[SKU]],'VENDA MES'!A:A,'VENDA MES'!B:B,0,0)</f>
        <v>61.600000000000009</v>
      </c>
      <c r="E357" s="3">
        <f>IF(D357&lt;=0,SUM(Tabela3[[#This Row],[PONTO_DE_REPOSICAO]]*2.5,Tabela3[[#This Row],[ESTOQUE_INICIAL]]),IF(AND(Tabela3[[#This Row],[ESTOQUE_INICIAL]]&lt;=Tabela3[[#This Row],[PONTO_DE_REPOSICAO]],Tabela3[[#This Row],[ESTOQUE_INICIAL]]&gt;0),L357*2.5,D357*0))</f>
        <v>0</v>
      </c>
      <c r="F357" s="3">
        <f t="shared" si="19"/>
        <v>61.600000000000009</v>
      </c>
      <c r="G357" s="7">
        <v>30</v>
      </c>
      <c r="H357" s="7">
        <v>30</v>
      </c>
      <c r="I357" s="6" t="s">
        <v>1146</v>
      </c>
      <c r="J357" s="2">
        <f t="shared" si="17"/>
        <v>1848.0000000000002</v>
      </c>
      <c r="K357" s="1">
        <f>_xlfn.XLOOKUP(A357,MEDIDAS!A:A,MEDIDAS!C:C,,0)*5</f>
        <v>4</v>
      </c>
      <c r="L357" s="1">
        <f>SUM(K357,_xlfn.XLOOKUP(A357,MEDIDAS!A:A,MEDIDAS!C:C,,0)*5)</f>
        <v>8</v>
      </c>
      <c r="M357" s="1" t="str">
        <f>IF(F357&gt;=SUM(L357,_xlfn.XLOOKUP(A357,'ESTOQUE SETEMBRO'!A:A,'ESTOQUE SETEMBRO'!F:F,,0))/2*1.2,"OVER",IF(F357&lt;=SUM(L357,_xlfn.XLOOKUP(A357,'ESTOQUE SETEMBRO'!A:A,'ESTOQUE SETEMBRO'!F:F,,0))/2*1.1,"IDEAL","OUT"))</f>
        <v>OVER</v>
      </c>
      <c r="N357" t="str">
        <f>IF('ESTOQUE OUTUBRO'!$D357&gt;=0,"outubro","setembro")</f>
        <v>outubro</v>
      </c>
      <c r="O357" s="15">
        <v>45566</v>
      </c>
    </row>
    <row r="358" spans="1:15">
      <c r="A358" s="5" t="s">
        <v>396</v>
      </c>
      <c r="B358" s="6" t="s">
        <v>1173</v>
      </c>
      <c r="C358" s="1">
        <f t="shared" si="18"/>
        <v>43.26</v>
      </c>
      <c r="D358" s="3">
        <f>_xlfn.XLOOKUP(Tabela3[[#This Row],[SKU]],'ESTOQUE SETEMBRO'!A:A,'ESTOQUE SETEMBRO'!F:F,,0)-_xlfn.XLOOKUP(Tabela3[[#This Row],[SKU]],'VENDA MES'!A:A,'VENDA MES'!B:B,0,0)</f>
        <v>150</v>
      </c>
      <c r="E358" s="3">
        <f>IF(D358&lt;=0,SUM(Tabela3[[#This Row],[PONTO_DE_REPOSICAO]]*2.5,Tabela3[[#This Row],[ESTOQUE_INICIAL]]),IF(AND(Tabela3[[#This Row],[ESTOQUE_INICIAL]]&lt;=Tabela3[[#This Row],[PONTO_DE_REPOSICAO]],Tabela3[[#This Row],[ESTOQUE_INICIAL]]&gt;0),L358*2.5,D358*0))</f>
        <v>0</v>
      </c>
      <c r="F358" s="3">
        <f t="shared" si="19"/>
        <v>150</v>
      </c>
      <c r="G358" s="7">
        <v>30</v>
      </c>
      <c r="H358" s="7">
        <v>30</v>
      </c>
      <c r="I358" s="6" t="s">
        <v>1146</v>
      </c>
      <c r="J358" s="2">
        <f t="shared" si="17"/>
        <v>4500</v>
      </c>
      <c r="K358" s="1">
        <f>_xlfn.XLOOKUP(A358,MEDIDAS!A:A,MEDIDAS!C:C,,0)*5</f>
        <v>4.583333333333333</v>
      </c>
      <c r="L358" s="1">
        <f>SUM(K358,_xlfn.XLOOKUP(A358,MEDIDAS!A:A,MEDIDAS!C:C,,0)*5)</f>
        <v>9.1666666666666661</v>
      </c>
      <c r="M358" s="1" t="str">
        <f>IF(F358&gt;=SUM(L358,_xlfn.XLOOKUP(A358,'ESTOQUE SETEMBRO'!A:A,'ESTOQUE SETEMBRO'!F:F,,0))/2*1.2,"OVER",IF(F358&lt;=SUM(L358,_xlfn.XLOOKUP(A358,'ESTOQUE SETEMBRO'!A:A,'ESTOQUE SETEMBRO'!F:F,,0))/2*1.1,"IDEAL","OUT"))</f>
        <v>OVER</v>
      </c>
      <c r="N358" t="str">
        <f>IF('ESTOQUE OUTUBRO'!$D358&gt;=0,"outubro","setembro")</f>
        <v>outubro</v>
      </c>
      <c r="O358" s="15">
        <v>45566</v>
      </c>
    </row>
    <row r="359" spans="1:15">
      <c r="A359" s="5" t="s">
        <v>358</v>
      </c>
      <c r="B359" s="6" t="s">
        <v>1173</v>
      </c>
      <c r="C359" s="1">
        <f t="shared" si="18"/>
        <v>43.26</v>
      </c>
      <c r="D359" s="3">
        <f>_xlfn.XLOOKUP(Tabela3[[#This Row],[SKU]],'ESTOQUE SETEMBRO'!A:A,'ESTOQUE SETEMBRO'!F:F,,0)-_xlfn.XLOOKUP(Tabela3[[#This Row],[SKU]],'VENDA MES'!A:A,'VENDA MES'!B:B,0,0)</f>
        <v>95.200000000000017</v>
      </c>
      <c r="E359" s="3">
        <f>IF(D359&lt;=0,SUM(Tabela3[[#This Row],[PONTO_DE_REPOSICAO]]*2.5,Tabela3[[#This Row],[ESTOQUE_INICIAL]]),IF(AND(Tabela3[[#This Row],[ESTOQUE_INICIAL]]&lt;=Tabela3[[#This Row],[PONTO_DE_REPOSICAO]],Tabela3[[#This Row],[ESTOQUE_INICIAL]]&gt;0),L359*2.5,D359*0))</f>
        <v>0</v>
      </c>
      <c r="F359" s="3">
        <f t="shared" si="19"/>
        <v>95.200000000000017</v>
      </c>
      <c r="G359" s="7">
        <v>30</v>
      </c>
      <c r="H359" s="7">
        <v>30</v>
      </c>
      <c r="I359" s="6" t="s">
        <v>1146</v>
      </c>
      <c r="J359" s="2">
        <f t="shared" si="17"/>
        <v>2856.0000000000005</v>
      </c>
      <c r="K359" s="1">
        <f>_xlfn.XLOOKUP(A359,MEDIDAS!A:A,MEDIDAS!C:C,,0)*5</f>
        <v>7.166666666666667</v>
      </c>
      <c r="L359" s="1">
        <f>SUM(K359,_xlfn.XLOOKUP(A359,MEDIDAS!A:A,MEDIDAS!C:C,,0)*5)</f>
        <v>14.333333333333334</v>
      </c>
      <c r="M359" s="1" t="str">
        <f>IF(F359&gt;=SUM(L359,_xlfn.XLOOKUP(A359,'ESTOQUE SETEMBRO'!A:A,'ESTOQUE SETEMBRO'!F:F,,0))/2*1.2,"OVER",IF(F359&lt;=SUM(L359,_xlfn.XLOOKUP(A359,'ESTOQUE SETEMBRO'!A:A,'ESTOQUE SETEMBRO'!F:F,,0))/2*1.1,"IDEAL","OUT"))</f>
        <v>OVER</v>
      </c>
      <c r="N359" t="str">
        <f>IF('ESTOQUE OUTUBRO'!$D359&gt;=0,"outubro","setembro")</f>
        <v>outubro</v>
      </c>
      <c r="O359" s="15">
        <v>45566</v>
      </c>
    </row>
    <row r="360" spans="1:15">
      <c r="A360" s="5" t="s">
        <v>359</v>
      </c>
      <c r="B360" s="6" t="s">
        <v>1173</v>
      </c>
      <c r="C360" s="1">
        <f t="shared" si="18"/>
        <v>43.26</v>
      </c>
      <c r="D360" s="3">
        <f>_xlfn.XLOOKUP(Tabela3[[#This Row],[SKU]],'ESTOQUE SETEMBRO'!A:A,'ESTOQUE SETEMBRO'!F:F,,0)-_xlfn.XLOOKUP(Tabela3[[#This Row],[SKU]],'VENDA MES'!A:A,'VENDA MES'!B:B,0,0)</f>
        <v>56</v>
      </c>
      <c r="E360" s="3">
        <f>IF(D360&lt;=0,SUM(Tabela3[[#This Row],[PONTO_DE_REPOSICAO]]*2.5,Tabela3[[#This Row],[ESTOQUE_INICIAL]]),IF(AND(Tabela3[[#This Row],[ESTOQUE_INICIAL]]&lt;=Tabela3[[#This Row],[PONTO_DE_REPOSICAO]],Tabela3[[#This Row],[ESTOQUE_INICIAL]]&gt;0),L360*2.5,D360*0))</f>
        <v>0</v>
      </c>
      <c r="F360" s="3">
        <f t="shared" si="19"/>
        <v>56</v>
      </c>
      <c r="G360" s="7">
        <v>30</v>
      </c>
      <c r="H360" s="7">
        <v>30</v>
      </c>
      <c r="I360" s="6" t="s">
        <v>1146</v>
      </c>
      <c r="J360" s="2">
        <f t="shared" si="17"/>
        <v>1680</v>
      </c>
      <c r="K360" s="1">
        <f>_xlfn.XLOOKUP(A360,MEDIDAS!A:A,MEDIDAS!C:C,,0)*5</f>
        <v>5.083333333333333</v>
      </c>
      <c r="L360" s="1">
        <f>SUM(K360,_xlfn.XLOOKUP(A360,MEDIDAS!A:A,MEDIDAS!C:C,,0)*5)</f>
        <v>10.166666666666666</v>
      </c>
      <c r="M360" s="1" t="str">
        <f>IF(F360&gt;=SUM(L360,_xlfn.XLOOKUP(A360,'ESTOQUE SETEMBRO'!A:A,'ESTOQUE SETEMBRO'!F:F,,0))/2*1.2,"OVER",IF(F360&lt;=SUM(L360,_xlfn.XLOOKUP(A360,'ESTOQUE SETEMBRO'!A:A,'ESTOQUE SETEMBRO'!F:F,,0))/2*1.1,"IDEAL","OUT"))</f>
        <v>OVER</v>
      </c>
      <c r="N360" t="str">
        <f>IF('ESTOQUE OUTUBRO'!$D360&gt;=0,"outubro","setembro")</f>
        <v>outubro</v>
      </c>
      <c r="O360" s="15">
        <v>45566</v>
      </c>
    </row>
    <row r="361" spans="1:15">
      <c r="A361" s="5" t="s">
        <v>360</v>
      </c>
      <c r="B361" s="6" t="s">
        <v>1173</v>
      </c>
      <c r="C361" s="1">
        <f t="shared" si="18"/>
        <v>43.26</v>
      </c>
      <c r="D361" s="3">
        <f>_xlfn.XLOOKUP(Tabela3[[#This Row],[SKU]],'ESTOQUE SETEMBRO'!A:A,'ESTOQUE SETEMBRO'!F:F,,0)-_xlfn.XLOOKUP(Tabela3[[#This Row],[SKU]],'VENDA MES'!A:A,'VENDA MES'!B:B,0,0)</f>
        <v>168</v>
      </c>
      <c r="E361" s="3">
        <f>IF(D361&lt;=0,SUM(Tabela3[[#This Row],[PONTO_DE_REPOSICAO]]*2.5,Tabela3[[#This Row],[ESTOQUE_INICIAL]]),IF(AND(Tabela3[[#This Row],[ESTOQUE_INICIAL]]&lt;=Tabela3[[#This Row],[PONTO_DE_REPOSICAO]],Tabela3[[#This Row],[ESTOQUE_INICIAL]]&gt;0),L361*2.5,D361*0))</f>
        <v>0</v>
      </c>
      <c r="F361" s="3">
        <f t="shared" si="19"/>
        <v>168</v>
      </c>
      <c r="G361" s="7">
        <v>30</v>
      </c>
      <c r="H361" s="7">
        <v>30</v>
      </c>
      <c r="I361" s="6" t="s">
        <v>1146</v>
      </c>
      <c r="J361" s="2">
        <f t="shared" si="17"/>
        <v>5040</v>
      </c>
      <c r="K361" s="1">
        <f>_xlfn.XLOOKUP(A361,MEDIDAS!A:A,MEDIDAS!C:C,,0)*5</f>
        <v>6.8333333333333339</v>
      </c>
      <c r="L361" s="1">
        <f>SUM(K361,_xlfn.XLOOKUP(A361,MEDIDAS!A:A,MEDIDAS!C:C,,0)*5)</f>
        <v>13.666666666666668</v>
      </c>
      <c r="M361" s="1" t="str">
        <f>IF(F361&gt;=SUM(L361,_xlfn.XLOOKUP(A361,'ESTOQUE SETEMBRO'!A:A,'ESTOQUE SETEMBRO'!F:F,,0))/2*1.2,"OVER",IF(F361&lt;=SUM(L361,_xlfn.XLOOKUP(A361,'ESTOQUE SETEMBRO'!A:A,'ESTOQUE SETEMBRO'!F:F,,0))/2*1.1,"IDEAL","OUT"))</f>
        <v>OVER</v>
      </c>
      <c r="N361" t="str">
        <f>IF('ESTOQUE OUTUBRO'!$D361&gt;=0,"outubro","setembro")</f>
        <v>outubro</v>
      </c>
      <c r="O361" s="15">
        <v>45566</v>
      </c>
    </row>
    <row r="362" spans="1:15">
      <c r="A362" s="5" t="s">
        <v>361</v>
      </c>
      <c r="B362" s="6" t="s">
        <v>1173</v>
      </c>
      <c r="C362" s="1">
        <f t="shared" si="18"/>
        <v>43.26</v>
      </c>
      <c r="D362" s="3">
        <f>_xlfn.XLOOKUP(Tabela3[[#This Row],[SKU]],'ESTOQUE SETEMBRO'!A:A,'ESTOQUE SETEMBRO'!F:F,,0)-_xlfn.XLOOKUP(Tabela3[[#This Row],[SKU]],'VENDA MES'!A:A,'VENDA MES'!B:B,0,0)</f>
        <v>106.40000000000002</v>
      </c>
      <c r="E362" s="3">
        <f>IF(D362&lt;=0,SUM(Tabela3[[#This Row],[PONTO_DE_REPOSICAO]]*2.5,Tabela3[[#This Row],[ESTOQUE_INICIAL]]),IF(AND(Tabela3[[#This Row],[ESTOQUE_INICIAL]]&lt;=Tabela3[[#This Row],[PONTO_DE_REPOSICAO]],Tabela3[[#This Row],[ESTOQUE_INICIAL]]&gt;0),L362*2.5,D362*0))</f>
        <v>0</v>
      </c>
      <c r="F362" s="3">
        <f t="shared" si="19"/>
        <v>106.40000000000002</v>
      </c>
      <c r="G362" s="7">
        <v>30</v>
      </c>
      <c r="H362" s="7">
        <v>30</v>
      </c>
      <c r="I362" s="6" t="s">
        <v>1146</v>
      </c>
      <c r="J362" s="2">
        <f t="shared" si="17"/>
        <v>3192.0000000000005</v>
      </c>
      <c r="K362" s="1">
        <f>_xlfn.XLOOKUP(A362,MEDIDAS!A:A,MEDIDAS!C:C,,0)*5</f>
        <v>7.333333333333333</v>
      </c>
      <c r="L362" s="1">
        <f>SUM(K362,_xlfn.XLOOKUP(A362,MEDIDAS!A:A,MEDIDAS!C:C,,0)*5)</f>
        <v>14.666666666666666</v>
      </c>
      <c r="M362" s="1" t="str">
        <f>IF(F362&gt;=SUM(L362,_xlfn.XLOOKUP(A362,'ESTOQUE SETEMBRO'!A:A,'ESTOQUE SETEMBRO'!F:F,,0))/2*1.2,"OVER",IF(F362&lt;=SUM(L362,_xlfn.XLOOKUP(A362,'ESTOQUE SETEMBRO'!A:A,'ESTOQUE SETEMBRO'!F:F,,0))/2*1.1,"IDEAL","OUT"))</f>
        <v>OVER</v>
      </c>
      <c r="N362" t="str">
        <f>IF('ESTOQUE OUTUBRO'!$D362&gt;=0,"outubro","setembro")</f>
        <v>outubro</v>
      </c>
      <c r="O362" s="15">
        <v>45566</v>
      </c>
    </row>
    <row r="363" spans="1:15">
      <c r="A363" s="5" t="s">
        <v>362</v>
      </c>
      <c r="B363" s="6" t="s">
        <v>1174</v>
      </c>
      <c r="C363" s="1">
        <f t="shared" si="18"/>
        <v>43.26</v>
      </c>
      <c r="D363" s="3">
        <f>_xlfn.XLOOKUP(Tabela3[[#This Row],[SKU]],'ESTOQUE SETEMBRO'!A:A,'ESTOQUE SETEMBRO'!F:F,,0)-_xlfn.XLOOKUP(Tabela3[[#This Row],[SKU]],'VENDA MES'!A:A,'VENDA MES'!B:B,0,0)</f>
        <v>128.80000000000001</v>
      </c>
      <c r="E363" s="3">
        <f>IF(D363&lt;=0,SUM(Tabela3[[#This Row],[PONTO_DE_REPOSICAO]]*2.5,Tabela3[[#This Row],[ESTOQUE_INICIAL]]),IF(AND(Tabela3[[#This Row],[ESTOQUE_INICIAL]]&lt;=Tabela3[[#This Row],[PONTO_DE_REPOSICAO]],Tabela3[[#This Row],[ESTOQUE_INICIAL]]&gt;0),L363*2.5,D363*0))</f>
        <v>0</v>
      </c>
      <c r="F363" s="3">
        <f t="shared" si="19"/>
        <v>128.80000000000001</v>
      </c>
      <c r="G363" s="7">
        <v>5</v>
      </c>
      <c r="H363" s="7">
        <v>5</v>
      </c>
      <c r="I363" s="6" t="s">
        <v>1130</v>
      </c>
      <c r="J363" s="2">
        <f t="shared" si="17"/>
        <v>644</v>
      </c>
      <c r="K363" s="1">
        <f>_xlfn.XLOOKUP(A363,MEDIDAS!A:A,MEDIDAS!C:C,,0)*5</f>
        <v>3.9166666666666665</v>
      </c>
      <c r="L363" s="1">
        <f>SUM(K363,_xlfn.XLOOKUP(A363,MEDIDAS!A:A,MEDIDAS!C:C,,0)*5)</f>
        <v>7.833333333333333</v>
      </c>
      <c r="M363" s="1" t="str">
        <f>IF(F363&gt;=SUM(L363,_xlfn.XLOOKUP(A363,'ESTOQUE SETEMBRO'!A:A,'ESTOQUE SETEMBRO'!F:F,,0))/2*1.2,"OVER",IF(F363&lt;=SUM(L363,_xlfn.XLOOKUP(A363,'ESTOQUE SETEMBRO'!A:A,'ESTOQUE SETEMBRO'!F:F,,0))/2*1.1,"IDEAL","OUT"))</f>
        <v>OVER</v>
      </c>
      <c r="N363" t="str">
        <f>IF('ESTOQUE OUTUBRO'!$D363&gt;=0,"outubro","setembro")</f>
        <v>outubro</v>
      </c>
      <c r="O363" s="15">
        <v>45566</v>
      </c>
    </row>
    <row r="364" spans="1:15">
      <c r="A364" s="5" t="s">
        <v>364</v>
      </c>
      <c r="B364" s="6" t="s">
        <v>1174</v>
      </c>
      <c r="C364" s="1">
        <f t="shared" si="18"/>
        <v>43.26</v>
      </c>
      <c r="D364" s="3">
        <f>_xlfn.XLOOKUP(Tabela3[[#This Row],[SKU]],'ESTOQUE SETEMBRO'!A:A,'ESTOQUE SETEMBRO'!F:F,,0)-_xlfn.XLOOKUP(Tabela3[[#This Row],[SKU]],'VENDA MES'!A:A,'VENDA MES'!B:B,0,0)</f>
        <v>117.6</v>
      </c>
      <c r="E364" s="3">
        <f>IF(D364&lt;=0,SUM(Tabela3[[#This Row],[PONTO_DE_REPOSICAO]]*2.5,Tabela3[[#This Row],[ESTOQUE_INICIAL]]),IF(AND(Tabela3[[#This Row],[ESTOQUE_INICIAL]]&lt;=Tabela3[[#This Row],[PONTO_DE_REPOSICAO]],Tabela3[[#This Row],[ESTOQUE_INICIAL]]&gt;0),L364*2.5,D364*0))</f>
        <v>0</v>
      </c>
      <c r="F364" s="3">
        <f t="shared" si="19"/>
        <v>117.6</v>
      </c>
      <c r="G364" s="7">
        <v>5</v>
      </c>
      <c r="H364" s="7">
        <v>5</v>
      </c>
      <c r="I364" s="6" t="s">
        <v>1130</v>
      </c>
      <c r="J364" s="2">
        <f t="shared" si="17"/>
        <v>588</v>
      </c>
      <c r="K364" s="1">
        <f>_xlfn.XLOOKUP(A364,MEDIDAS!A:A,MEDIDAS!C:C,,0)*5</f>
        <v>5.4166666666666661</v>
      </c>
      <c r="L364" s="1">
        <f>SUM(K364,_xlfn.XLOOKUP(A364,MEDIDAS!A:A,MEDIDAS!C:C,,0)*5)</f>
        <v>10.833333333333332</v>
      </c>
      <c r="M364" s="1" t="str">
        <f>IF(F364&gt;=SUM(L364,_xlfn.XLOOKUP(A364,'ESTOQUE SETEMBRO'!A:A,'ESTOQUE SETEMBRO'!F:F,,0))/2*1.2,"OVER",IF(F364&lt;=SUM(L364,_xlfn.XLOOKUP(A364,'ESTOQUE SETEMBRO'!A:A,'ESTOQUE SETEMBRO'!F:F,,0))/2*1.1,"IDEAL","OUT"))</f>
        <v>OVER</v>
      </c>
      <c r="N364" t="str">
        <f>IF('ESTOQUE OUTUBRO'!$D364&gt;=0,"outubro","setembro")</f>
        <v>outubro</v>
      </c>
      <c r="O364" s="15">
        <v>45566</v>
      </c>
    </row>
    <row r="365" spans="1:15">
      <c r="A365" s="5" t="s">
        <v>365</v>
      </c>
      <c r="B365" s="6" t="s">
        <v>1174</v>
      </c>
      <c r="C365" s="1">
        <f t="shared" si="18"/>
        <v>43.26</v>
      </c>
      <c r="D365" s="3">
        <f>_xlfn.XLOOKUP(Tabela3[[#This Row],[SKU]],'ESTOQUE SETEMBRO'!A:A,'ESTOQUE SETEMBRO'!F:F,,0)-_xlfn.XLOOKUP(Tabela3[[#This Row],[SKU]],'VENDA MES'!A:A,'VENDA MES'!B:B,0,0)</f>
        <v>44.8</v>
      </c>
      <c r="E365" s="3">
        <f>IF(D365&lt;=0,SUM(Tabela3[[#This Row],[PONTO_DE_REPOSICAO]]*2.5,Tabela3[[#This Row],[ESTOQUE_INICIAL]]),IF(AND(Tabela3[[#This Row],[ESTOQUE_INICIAL]]&lt;=Tabela3[[#This Row],[PONTO_DE_REPOSICAO]],Tabela3[[#This Row],[ESTOQUE_INICIAL]]&gt;0),L365*2.5,D365*0))</f>
        <v>0</v>
      </c>
      <c r="F365" s="3">
        <f t="shared" si="19"/>
        <v>44.8</v>
      </c>
      <c r="G365" s="7">
        <v>5</v>
      </c>
      <c r="H365" s="7">
        <v>5</v>
      </c>
      <c r="I365" s="6" t="s">
        <v>1130</v>
      </c>
      <c r="J365" s="2">
        <f t="shared" si="17"/>
        <v>224</v>
      </c>
      <c r="K365" s="1">
        <f>_xlfn.XLOOKUP(A365,MEDIDAS!A:A,MEDIDAS!C:C,,0)*5</f>
        <v>1.8333333333333333</v>
      </c>
      <c r="L365" s="1">
        <f>SUM(K365,_xlfn.XLOOKUP(A365,MEDIDAS!A:A,MEDIDAS!C:C,,0)*5)</f>
        <v>3.6666666666666665</v>
      </c>
      <c r="M365" s="1" t="str">
        <f>IF(F365&gt;=SUM(L365,_xlfn.XLOOKUP(A365,'ESTOQUE SETEMBRO'!A:A,'ESTOQUE SETEMBRO'!F:F,,0))/2*1.2,"OVER",IF(F365&lt;=SUM(L365,_xlfn.XLOOKUP(A365,'ESTOQUE SETEMBRO'!A:A,'ESTOQUE SETEMBRO'!F:F,,0))/2*1.1,"IDEAL","OUT"))</f>
        <v>OVER</v>
      </c>
      <c r="N365" t="str">
        <f>IF('ESTOQUE OUTUBRO'!$D365&gt;=0,"outubro","setembro")</f>
        <v>outubro</v>
      </c>
      <c r="O365" s="15">
        <v>45566</v>
      </c>
    </row>
    <row r="366" spans="1:15">
      <c r="A366" s="5" t="s">
        <v>366</v>
      </c>
      <c r="B366" s="6" t="s">
        <v>1174</v>
      </c>
      <c r="C366" s="1">
        <f t="shared" si="18"/>
        <v>43.26</v>
      </c>
      <c r="D366" s="3">
        <f>_xlfn.XLOOKUP(Tabela3[[#This Row],[SKU]],'ESTOQUE SETEMBRO'!A:A,'ESTOQUE SETEMBRO'!F:F,,0)-_xlfn.XLOOKUP(Tabela3[[#This Row],[SKU]],'VENDA MES'!A:A,'VENDA MES'!B:B,0,0)</f>
        <v>72.8</v>
      </c>
      <c r="E366" s="3">
        <f>IF(D366&lt;=0,SUM(Tabela3[[#This Row],[PONTO_DE_REPOSICAO]]*2.5,Tabela3[[#This Row],[ESTOQUE_INICIAL]]),IF(AND(Tabela3[[#This Row],[ESTOQUE_INICIAL]]&lt;=Tabela3[[#This Row],[PONTO_DE_REPOSICAO]],Tabela3[[#This Row],[ESTOQUE_INICIAL]]&gt;0),L366*2.5,D366*0))</f>
        <v>0</v>
      </c>
      <c r="F366" s="3">
        <f t="shared" si="19"/>
        <v>72.8</v>
      </c>
      <c r="G366" s="7">
        <v>5</v>
      </c>
      <c r="H366" s="7">
        <v>5</v>
      </c>
      <c r="I366" s="6" t="s">
        <v>1130</v>
      </c>
      <c r="J366" s="2">
        <f t="shared" si="17"/>
        <v>364</v>
      </c>
      <c r="K366" s="1">
        <f>_xlfn.XLOOKUP(A366,MEDIDAS!A:A,MEDIDAS!C:C,,0)*5</f>
        <v>6.083333333333333</v>
      </c>
      <c r="L366" s="1">
        <f>SUM(K366,_xlfn.XLOOKUP(A366,MEDIDAS!A:A,MEDIDAS!C:C,,0)*5)</f>
        <v>12.166666666666666</v>
      </c>
      <c r="M366" s="1" t="str">
        <f>IF(F366&gt;=SUM(L366,_xlfn.XLOOKUP(A366,'ESTOQUE SETEMBRO'!A:A,'ESTOQUE SETEMBRO'!F:F,,0))/2*1.2,"OVER",IF(F366&lt;=SUM(L366,_xlfn.XLOOKUP(A366,'ESTOQUE SETEMBRO'!A:A,'ESTOQUE SETEMBRO'!F:F,,0))/2*1.1,"IDEAL","OUT"))</f>
        <v>OVER</v>
      </c>
      <c r="N366" t="str">
        <f>IF('ESTOQUE OUTUBRO'!$D366&gt;=0,"outubro","setembro")</f>
        <v>outubro</v>
      </c>
      <c r="O366" s="15">
        <v>45566</v>
      </c>
    </row>
    <row r="367" spans="1:15">
      <c r="A367" s="5" t="s">
        <v>367</v>
      </c>
      <c r="B367" s="6" t="s">
        <v>1174</v>
      </c>
      <c r="C367" s="1">
        <f t="shared" si="18"/>
        <v>43.26</v>
      </c>
      <c r="D367" s="3">
        <f>_xlfn.XLOOKUP(Tabela3[[#This Row],[SKU]],'ESTOQUE SETEMBRO'!A:A,'ESTOQUE SETEMBRO'!F:F,,0)-_xlfn.XLOOKUP(Tabela3[[#This Row],[SKU]],'VENDA MES'!A:A,'VENDA MES'!B:B,0,0)</f>
        <v>100.8</v>
      </c>
      <c r="E367" s="3">
        <f>IF(D367&lt;=0,SUM(Tabela3[[#This Row],[PONTO_DE_REPOSICAO]]*2.5,Tabela3[[#This Row],[ESTOQUE_INICIAL]]),IF(AND(Tabela3[[#This Row],[ESTOQUE_INICIAL]]&lt;=Tabela3[[#This Row],[PONTO_DE_REPOSICAO]],Tabela3[[#This Row],[ESTOQUE_INICIAL]]&gt;0),L367*2.5,D367*0))</f>
        <v>0</v>
      </c>
      <c r="F367" s="3">
        <f t="shared" si="19"/>
        <v>100.8</v>
      </c>
      <c r="G367" s="7">
        <v>5</v>
      </c>
      <c r="H367" s="7">
        <v>5</v>
      </c>
      <c r="I367" s="6" t="s">
        <v>1130</v>
      </c>
      <c r="J367" s="2">
        <f t="shared" si="17"/>
        <v>504</v>
      </c>
      <c r="K367" s="1">
        <f>_xlfn.XLOOKUP(A367,MEDIDAS!A:A,MEDIDAS!C:C,,0)*5</f>
        <v>7.833333333333333</v>
      </c>
      <c r="L367" s="1">
        <f>SUM(K367,_xlfn.XLOOKUP(A367,MEDIDAS!A:A,MEDIDAS!C:C,,0)*5)</f>
        <v>15.666666666666666</v>
      </c>
      <c r="M367" s="1" t="str">
        <f>IF(F367&gt;=SUM(L367,_xlfn.XLOOKUP(A367,'ESTOQUE SETEMBRO'!A:A,'ESTOQUE SETEMBRO'!F:F,,0))/2*1.2,"OVER",IF(F367&lt;=SUM(L367,_xlfn.XLOOKUP(A367,'ESTOQUE SETEMBRO'!A:A,'ESTOQUE SETEMBRO'!F:F,,0))/2*1.1,"IDEAL","OUT"))</f>
        <v>OVER</v>
      </c>
      <c r="N367" t="str">
        <f>IF('ESTOQUE OUTUBRO'!$D367&gt;=0,"outubro","setembro")</f>
        <v>outubro</v>
      </c>
      <c r="O367" s="15">
        <v>45566</v>
      </c>
    </row>
    <row r="368" spans="1:15">
      <c r="A368" s="5" t="s">
        <v>407</v>
      </c>
      <c r="B368" s="6" t="s">
        <v>1174</v>
      </c>
      <c r="C368" s="1">
        <f t="shared" si="18"/>
        <v>43.26</v>
      </c>
      <c r="D368" s="3">
        <f>_xlfn.XLOOKUP(Tabela3[[#This Row],[SKU]],'ESTOQUE SETEMBRO'!A:A,'ESTOQUE SETEMBRO'!F:F,,0)-_xlfn.XLOOKUP(Tabela3[[#This Row],[SKU]],'VENDA MES'!A:A,'VENDA MES'!B:B,0,0)</f>
        <v>150</v>
      </c>
      <c r="E368" s="3">
        <f>IF(D368&lt;=0,SUM(Tabela3[[#This Row],[PONTO_DE_REPOSICAO]]*2.5,Tabela3[[#This Row],[ESTOQUE_INICIAL]]),IF(AND(Tabela3[[#This Row],[ESTOQUE_INICIAL]]&lt;=Tabela3[[#This Row],[PONTO_DE_REPOSICAO]],Tabela3[[#This Row],[ESTOQUE_INICIAL]]&gt;0),L368*2.5,D368*0))</f>
        <v>0</v>
      </c>
      <c r="F368" s="3">
        <f t="shared" si="19"/>
        <v>150</v>
      </c>
      <c r="G368" s="7">
        <v>5</v>
      </c>
      <c r="H368" s="7">
        <v>5</v>
      </c>
      <c r="I368" s="6" t="s">
        <v>1130</v>
      </c>
      <c r="J368" s="2">
        <f t="shared" si="17"/>
        <v>750</v>
      </c>
      <c r="K368" s="1">
        <f>_xlfn.XLOOKUP(A368,MEDIDAS!A:A,MEDIDAS!C:C,,0)*5</f>
        <v>6</v>
      </c>
      <c r="L368" s="1">
        <f>SUM(K368,_xlfn.XLOOKUP(A368,MEDIDAS!A:A,MEDIDAS!C:C,,0)*5)</f>
        <v>12</v>
      </c>
      <c r="M368" s="1" t="str">
        <f>IF(F368&gt;=SUM(L368,_xlfn.XLOOKUP(A368,'ESTOQUE SETEMBRO'!A:A,'ESTOQUE SETEMBRO'!F:F,,0))/2*1.2,"OVER",IF(F368&lt;=SUM(L368,_xlfn.XLOOKUP(A368,'ESTOQUE SETEMBRO'!A:A,'ESTOQUE SETEMBRO'!F:F,,0))/2*1.1,"IDEAL","OUT"))</f>
        <v>OVER</v>
      </c>
      <c r="N368" t="str">
        <f>IF('ESTOQUE OUTUBRO'!$D368&gt;=0,"outubro","setembro")</f>
        <v>outubro</v>
      </c>
      <c r="O368" s="15">
        <v>45566</v>
      </c>
    </row>
    <row r="369" spans="1:15">
      <c r="A369" s="5" t="s">
        <v>368</v>
      </c>
      <c r="B369" s="6" t="s">
        <v>1174</v>
      </c>
      <c r="C369" s="1">
        <f t="shared" si="18"/>
        <v>43.26</v>
      </c>
      <c r="D369" s="3">
        <f>_xlfn.XLOOKUP(Tabela3[[#This Row],[SKU]],'ESTOQUE SETEMBRO'!A:A,'ESTOQUE SETEMBRO'!F:F,,0)-_xlfn.XLOOKUP(Tabela3[[#This Row],[SKU]],'VENDA MES'!A:A,'VENDA MES'!B:B,0,0)</f>
        <v>196</v>
      </c>
      <c r="E369" s="3">
        <f>IF(D369&lt;=0,SUM(Tabela3[[#This Row],[PONTO_DE_REPOSICAO]]*2.5,Tabela3[[#This Row],[ESTOQUE_INICIAL]]),IF(AND(Tabela3[[#This Row],[ESTOQUE_INICIAL]]&lt;=Tabela3[[#This Row],[PONTO_DE_REPOSICAO]],Tabela3[[#This Row],[ESTOQUE_INICIAL]]&gt;0),L369*2.5,D369*0))</f>
        <v>0</v>
      </c>
      <c r="F369" s="3">
        <f t="shared" si="19"/>
        <v>196</v>
      </c>
      <c r="G369" s="7">
        <v>5</v>
      </c>
      <c r="H369" s="7">
        <v>5</v>
      </c>
      <c r="I369" s="6" t="s">
        <v>1130</v>
      </c>
      <c r="J369" s="2">
        <f t="shared" si="17"/>
        <v>980</v>
      </c>
      <c r="K369" s="1">
        <f>_xlfn.XLOOKUP(A369,MEDIDAS!A:A,MEDIDAS!C:C,,0)*5</f>
        <v>5.5833333333333339</v>
      </c>
      <c r="L369" s="1">
        <f>SUM(K369,_xlfn.XLOOKUP(A369,MEDIDAS!A:A,MEDIDAS!C:C,,0)*5)</f>
        <v>11.166666666666668</v>
      </c>
      <c r="M369" s="1" t="str">
        <f>IF(F369&gt;=SUM(L369,_xlfn.XLOOKUP(A369,'ESTOQUE SETEMBRO'!A:A,'ESTOQUE SETEMBRO'!F:F,,0))/2*1.2,"OVER",IF(F369&lt;=SUM(L369,_xlfn.XLOOKUP(A369,'ESTOQUE SETEMBRO'!A:A,'ESTOQUE SETEMBRO'!F:F,,0))/2*1.1,"IDEAL","OUT"))</f>
        <v>OVER</v>
      </c>
      <c r="N369" t="str">
        <f>IF('ESTOQUE OUTUBRO'!$D369&gt;=0,"outubro","setembro")</f>
        <v>outubro</v>
      </c>
      <c r="O369" s="15">
        <v>45566</v>
      </c>
    </row>
    <row r="370" spans="1:15">
      <c r="A370" s="5" t="s">
        <v>369</v>
      </c>
      <c r="B370" s="6" t="s">
        <v>1174</v>
      </c>
      <c r="C370" s="1">
        <f t="shared" si="18"/>
        <v>43.26</v>
      </c>
      <c r="D370" s="3">
        <f>_xlfn.XLOOKUP(Tabela3[[#This Row],[SKU]],'ESTOQUE SETEMBRO'!A:A,'ESTOQUE SETEMBRO'!F:F,,0)-_xlfn.XLOOKUP(Tabela3[[#This Row],[SKU]],'VENDA MES'!A:A,'VENDA MES'!B:B,0,0)</f>
        <v>179.2</v>
      </c>
      <c r="E370" s="3">
        <f>IF(D370&lt;=0,SUM(Tabela3[[#This Row],[PONTO_DE_REPOSICAO]]*2.5,Tabela3[[#This Row],[ESTOQUE_INICIAL]]),IF(AND(Tabela3[[#This Row],[ESTOQUE_INICIAL]]&lt;=Tabela3[[#This Row],[PONTO_DE_REPOSICAO]],Tabela3[[#This Row],[ESTOQUE_INICIAL]]&gt;0),L370*2.5,D370*0))</f>
        <v>0</v>
      </c>
      <c r="F370" s="3">
        <f t="shared" si="19"/>
        <v>179.2</v>
      </c>
      <c r="G370" s="7">
        <v>5</v>
      </c>
      <c r="H370" s="7">
        <v>5</v>
      </c>
      <c r="I370" s="6" t="s">
        <v>1130</v>
      </c>
      <c r="J370" s="2">
        <f t="shared" si="17"/>
        <v>896</v>
      </c>
      <c r="K370" s="1">
        <f>_xlfn.XLOOKUP(A370,MEDIDAS!A:A,MEDIDAS!C:C,,0)*5</f>
        <v>6.083333333333333</v>
      </c>
      <c r="L370" s="1">
        <f>SUM(K370,_xlfn.XLOOKUP(A370,MEDIDAS!A:A,MEDIDAS!C:C,,0)*5)</f>
        <v>12.166666666666666</v>
      </c>
      <c r="M370" s="1" t="str">
        <f>IF(F370&gt;=SUM(L370,_xlfn.XLOOKUP(A370,'ESTOQUE SETEMBRO'!A:A,'ESTOQUE SETEMBRO'!F:F,,0))/2*1.2,"OVER",IF(F370&lt;=SUM(L370,_xlfn.XLOOKUP(A370,'ESTOQUE SETEMBRO'!A:A,'ESTOQUE SETEMBRO'!F:F,,0))/2*1.1,"IDEAL","OUT"))</f>
        <v>OVER</v>
      </c>
      <c r="N370" t="str">
        <f>IF('ESTOQUE OUTUBRO'!$D370&gt;=0,"outubro","setembro")</f>
        <v>outubro</v>
      </c>
      <c r="O370" s="15">
        <v>45566</v>
      </c>
    </row>
    <row r="371" spans="1:15">
      <c r="A371" s="5" t="s">
        <v>370</v>
      </c>
      <c r="B371" s="6" t="s">
        <v>1174</v>
      </c>
      <c r="C371" s="1">
        <f t="shared" si="18"/>
        <v>43.26</v>
      </c>
      <c r="D371" s="3">
        <f>_xlfn.XLOOKUP(Tabela3[[#This Row],[SKU]],'ESTOQUE SETEMBRO'!A:A,'ESTOQUE SETEMBRO'!F:F,,0)-_xlfn.XLOOKUP(Tabela3[[#This Row],[SKU]],'VENDA MES'!A:A,'VENDA MES'!B:B,0,0)</f>
        <v>117.6</v>
      </c>
      <c r="E371" s="3">
        <f>IF(D371&lt;=0,SUM(Tabela3[[#This Row],[PONTO_DE_REPOSICAO]]*2.5,Tabela3[[#This Row],[ESTOQUE_INICIAL]]),IF(AND(Tabela3[[#This Row],[ESTOQUE_INICIAL]]&lt;=Tabela3[[#This Row],[PONTO_DE_REPOSICAO]],Tabela3[[#This Row],[ESTOQUE_INICIAL]]&gt;0),L371*2.5,D371*0))</f>
        <v>0</v>
      </c>
      <c r="F371" s="3">
        <f t="shared" si="19"/>
        <v>117.6</v>
      </c>
      <c r="G371" s="7">
        <v>5</v>
      </c>
      <c r="H371" s="7">
        <v>5</v>
      </c>
      <c r="I371" s="6" t="s">
        <v>1130</v>
      </c>
      <c r="J371" s="2">
        <f t="shared" si="17"/>
        <v>588</v>
      </c>
      <c r="K371" s="1">
        <f>_xlfn.XLOOKUP(A371,MEDIDAS!A:A,MEDIDAS!C:C,,0)*5</f>
        <v>3.25</v>
      </c>
      <c r="L371" s="1">
        <f>SUM(K371,_xlfn.XLOOKUP(A371,MEDIDAS!A:A,MEDIDAS!C:C,,0)*5)</f>
        <v>6.5</v>
      </c>
      <c r="M371" s="1" t="str">
        <f>IF(F371&gt;=SUM(L371,_xlfn.XLOOKUP(A371,'ESTOQUE SETEMBRO'!A:A,'ESTOQUE SETEMBRO'!F:F,,0))/2*1.2,"OVER",IF(F371&lt;=SUM(L371,_xlfn.XLOOKUP(A371,'ESTOQUE SETEMBRO'!A:A,'ESTOQUE SETEMBRO'!F:F,,0))/2*1.1,"IDEAL","OUT"))</f>
        <v>OVER</v>
      </c>
      <c r="N371" t="str">
        <f>IF('ESTOQUE OUTUBRO'!$D371&gt;=0,"outubro","setembro")</f>
        <v>outubro</v>
      </c>
      <c r="O371" s="15">
        <v>45566</v>
      </c>
    </row>
    <row r="372" spans="1:15">
      <c r="A372" s="5" t="s">
        <v>371</v>
      </c>
      <c r="B372" s="6" t="s">
        <v>1174</v>
      </c>
      <c r="C372" s="1">
        <f t="shared" si="18"/>
        <v>43.26</v>
      </c>
      <c r="D372" s="3">
        <f>_xlfn.XLOOKUP(Tabela3[[#This Row],[SKU]],'ESTOQUE SETEMBRO'!A:A,'ESTOQUE SETEMBRO'!F:F,,0)-_xlfn.XLOOKUP(Tabela3[[#This Row],[SKU]],'VENDA MES'!A:A,'VENDA MES'!B:B,0,0)</f>
        <v>117.6</v>
      </c>
      <c r="E372" s="3">
        <f>IF(D372&lt;=0,SUM(Tabela3[[#This Row],[PONTO_DE_REPOSICAO]]*2.5,Tabela3[[#This Row],[ESTOQUE_INICIAL]]),IF(AND(Tabela3[[#This Row],[ESTOQUE_INICIAL]]&lt;=Tabela3[[#This Row],[PONTO_DE_REPOSICAO]],Tabela3[[#This Row],[ESTOQUE_INICIAL]]&gt;0),L372*2.5,D372*0))</f>
        <v>0</v>
      </c>
      <c r="F372" s="3">
        <f t="shared" si="19"/>
        <v>117.6</v>
      </c>
      <c r="G372" s="7">
        <v>5</v>
      </c>
      <c r="H372" s="7">
        <v>5</v>
      </c>
      <c r="I372" s="6" t="s">
        <v>1130</v>
      </c>
      <c r="J372" s="2">
        <f t="shared" si="17"/>
        <v>588</v>
      </c>
      <c r="K372" s="1">
        <f>_xlfn.XLOOKUP(A372,MEDIDAS!A:A,MEDIDAS!C:C,,0)*5</f>
        <v>3.5</v>
      </c>
      <c r="L372" s="1">
        <f>SUM(K372,_xlfn.XLOOKUP(A372,MEDIDAS!A:A,MEDIDAS!C:C,,0)*5)</f>
        <v>7</v>
      </c>
      <c r="M372" s="1" t="str">
        <f>IF(F372&gt;=SUM(L372,_xlfn.XLOOKUP(A372,'ESTOQUE SETEMBRO'!A:A,'ESTOQUE SETEMBRO'!F:F,,0))/2*1.2,"OVER",IF(F372&lt;=SUM(L372,_xlfn.XLOOKUP(A372,'ESTOQUE SETEMBRO'!A:A,'ESTOQUE SETEMBRO'!F:F,,0))/2*1.1,"IDEAL","OUT"))</f>
        <v>OVER</v>
      </c>
      <c r="N372" t="str">
        <f>IF('ESTOQUE OUTUBRO'!$D372&gt;=0,"outubro","setembro")</f>
        <v>outubro</v>
      </c>
      <c r="O372" s="15">
        <v>45566</v>
      </c>
    </row>
    <row r="373" spans="1:15">
      <c r="A373" s="5" t="s">
        <v>372</v>
      </c>
      <c r="B373" s="6" t="s">
        <v>1175</v>
      </c>
      <c r="C373" s="1">
        <f t="shared" si="18"/>
        <v>43.26</v>
      </c>
      <c r="D373" s="3">
        <f>_xlfn.XLOOKUP(Tabela3[[#This Row],[SKU]],'ESTOQUE SETEMBRO'!A:A,'ESTOQUE SETEMBRO'!F:F,,0)-_xlfn.XLOOKUP(Tabela3[[#This Row],[SKU]],'VENDA MES'!A:A,'VENDA MES'!B:B,0,0)</f>
        <v>173.6</v>
      </c>
      <c r="E373" s="3">
        <f>IF(D373&lt;=0,SUM(Tabela3[[#This Row],[PONTO_DE_REPOSICAO]]*2.5,Tabela3[[#This Row],[ESTOQUE_INICIAL]]),IF(AND(Tabela3[[#This Row],[ESTOQUE_INICIAL]]&lt;=Tabela3[[#This Row],[PONTO_DE_REPOSICAO]],Tabela3[[#This Row],[ESTOQUE_INICIAL]]&gt;0),L373*2.5,D373*0))</f>
        <v>0</v>
      </c>
      <c r="F373" s="3">
        <f t="shared" si="19"/>
        <v>173.6</v>
      </c>
      <c r="G373" s="7">
        <v>60</v>
      </c>
      <c r="H373" s="7">
        <v>60</v>
      </c>
      <c r="I373" s="6" t="s">
        <v>1128</v>
      </c>
      <c r="J373" s="2">
        <f t="shared" si="17"/>
        <v>10416</v>
      </c>
      <c r="K373" s="1">
        <f>_xlfn.XLOOKUP(A373,MEDIDAS!A:A,MEDIDAS!C:C,,0)*5</f>
        <v>8.3333333333333339</v>
      </c>
      <c r="L373" s="1">
        <f>SUM(K373,_xlfn.XLOOKUP(A373,MEDIDAS!A:A,MEDIDAS!C:C,,0)*5)</f>
        <v>16.666666666666668</v>
      </c>
      <c r="M373" s="1" t="str">
        <f>IF(F373&gt;=SUM(L373,_xlfn.XLOOKUP(A373,'ESTOQUE SETEMBRO'!A:A,'ESTOQUE SETEMBRO'!F:F,,0))/2*1.2,"OVER",IF(F373&lt;=SUM(L373,_xlfn.XLOOKUP(A373,'ESTOQUE SETEMBRO'!A:A,'ESTOQUE SETEMBRO'!F:F,,0))/2*1.1,"IDEAL","OUT"))</f>
        <v>OVER</v>
      </c>
      <c r="N373" t="str">
        <f>IF('ESTOQUE OUTUBRO'!$D373&gt;=0,"outubro","setembro")</f>
        <v>outubro</v>
      </c>
      <c r="O373" s="15">
        <v>45566</v>
      </c>
    </row>
    <row r="374" spans="1:15">
      <c r="A374" s="5" t="s">
        <v>373</v>
      </c>
      <c r="B374" s="6" t="s">
        <v>1175</v>
      </c>
      <c r="C374" s="1">
        <f t="shared" si="18"/>
        <v>43.26</v>
      </c>
      <c r="D374" s="3">
        <f>_xlfn.XLOOKUP(Tabela3[[#This Row],[SKU]],'ESTOQUE SETEMBRO'!A:A,'ESTOQUE SETEMBRO'!F:F,,0)-_xlfn.XLOOKUP(Tabela3[[#This Row],[SKU]],'VENDA MES'!A:A,'VENDA MES'!B:B,0,0)</f>
        <v>151.19999999999999</v>
      </c>
      <c r="E374" s="3">
        <f>IF(D374&lt;=0,SUM(Tabela3[[#This Row],[PONTO_DE_REPOSICAO]]*2.5,Tabela3[[#This Row],[ESTOQUE_INICIAL]]),IF(AND(Tabela3[[#This Row],[ESTOQUE_INICIAL]]&lt;=Tabela3[[#This Row],[PONTO_DE_REPOSICAO]],Tabela3[[#This Row],[ESTOQUE_INICIAL]]&gt;0),L374*2.5,D374*0))</f>
        <v>0</v>
      </c>
      <c r="F374" s="3">
        <f t="shared" si="19"/>
        <v>151.19999999999999</v>
      </c>
      <c r="G374" s="7">
        <v>60</v>
      </c>
      <c r="H374" s="7">
        <v>60</v>
      </c>
      <c r="I374" s="6" t="s">
        <v>1128</v>
      </c>
      <c r="J374" s="2">
        <f t="shared" si="17"/>
        <v>9072</v>
      </c>
      <c r="K374" s="1">
        <f>_xlfn.XLOOKUP(A374,MEDIDAS!A:A,MEDIDAS!C:C,,0)*5</f>
        <v>6</v>
      </c>
      <c r="L374" s="1">
        <f>SUM(K374,_xlfn.XLOOKUP(A374,MEDIDAS!A:A,MEDIDAS!C:C,,0)*5)</f>
        <v>12</v>
      </c>
      <c r="M374" s="1" t="str">
        <f>IF(F374&gt;=SUM(L374,_xlfn.XLOOKUP(A374,'ESTOQUE SETEMBRO'!A:A,'ESTOQUE SETEMBRO'!F:F,,0))/2*1.2,"OVER",IF(F374&lt;=SUM(L374,_xlfn.XLOOKUP(A374,'ESTOQUE SETEMBRO'!A:A,'ESTOQUE SETEMBRO'!F:F,,0))/2*1.1,"IDEAL","OUT"))</f>
        <v>OVER</v>
      </c>
      <c r="N374" t="str">
        <f>IF('ESTOQUE OUTUBRO'!$D374&gt;=0,"outubro","setembro")</f>
        <v>outubro</v>
      </c>
      <c r="O374" s="15">
        <v>45566</v>
      </c>
    </row>
    <row r="375" spans="1:15">
      <c r="A375" s="5" t="s">
        <v>375</v>
      </c>
      <c r="B375" s="6" t="s">
        <v>1175</v>
      </c>
      <c r="C375" s="1">
        <f t="shared" si="18"/>
        <v>43.26</v>
      </c>
      <c r="D375" s="3">
        <f>_xlfn.XLOOKUP(Tabela3[[#This Row],[SKU]],'ESTOQUE SETEMBRO'!A:A,'ESTOQUE SETEMBRO'!F:F,,0)-_xlfn.XLOOKUP(Tabela3[[#This Row],[SKU]],'VENDA MES'!A:A,'VENDA MES'!B:B,0,0)</f>
        <v>56</v>
      </c>
      <c r="E375" s="3">
        <f>IF(D375&lt;=0,SUM(Tabela3[[#This Row],[PONTO_DE_REPOSICAO]]*2.5,Tabela3[[#This Row],[ESTOQUE_INICIAL]]),IF(AND(Tabela3[[#This Row],[ESTOQUE_INICIAL]]&lt;=Tabela3[[#This Row],[PONTO_DE_REPOSICAO]],Tabela3[[#This Row],[ESTOQUE_INICIAL]]&gt;0),L375*2.5,D375*0))</f>
        <v>0</v>
      </c>
      <c r="F375" s="3">
        <f t="shared" si="19"/>
        <v>56</v>
      </c>
      <c r="G375" s="7">
        <v>60</v>
      </c>
      <c r="H375" s="7">
        <v>60</v>
      </c>
      <c r="I375" s="6" t="s">
        <v>1128</v>
      </c>
      <c r="J375" s="2">
        <f t="shared" si="17"/>
        <v>3360</v>
      </c>
      <c r="K375" s="1">
        <f>_xlfn.XLOOKUP(A375,MEDIDAS!A:A,MEDIDAS!C:C,,0)*5</f>
        <v>6.25</v>
      </c>
      <c r="L375" s="1">
        <f>SUM(K375,_xlfn.XLOOKUP(A375,MEDIDAS!A:A,MEDIDAS!C:C,,0)*5)</f>
        <v>12.5</v>
      </c>
      <c r="M375" s="1" t="str">
        <f>IF(F375&gt;=SUM(L375,_xlfn.XLOOKUP(A375,'ESTOQUE SETEMBRO'!A:A,'ESTOQUE SETEMBRO'!F:F,,0))/2*1.2,"OVER",IF(F375&lt;=SUM(L375,_xlfn.XLOOKUP(A375,'ESTOQUE SETEMBRO'!A:A,'ESTOQUE SETEMBRO'!F:F,,0))/2*1.1,"IDEAL","OUT"))</f>
        <v>OVER</v>
      </c>
      <c r="N375" t="str">
        <f>IF('ESTOQUE OUTUBRO'!$D375&gt;=0,"outubro","setembro")</f>
        <v>outubro</v>
      </c>
      <c r="O375" s="15">
        <v>45566</v>
      </c>
    </row>
    <row r="376" spans="1:15">
      <c r="A376" s="5" t="s">
        <v>376</v>
      </c>
      <c r="B376" s="6" t="s">
        <v>1175</v>
      </c>
      <c r="C376" s="1">
        <f t="shared" si="18"/>
        <v>43.26</v>
      </c>
      <c r="D376" s="3">
        <f>_xlfn.XLOOKUP(Tabela3[[#This Row],[SKU]],'ESTOQUE SETEMBRO'!A:A,'ESTOQUE SETEMBRO'!F:F,,0)-_xlfn.XLOOKUP(Tabela3[[#This Row],[SKU]],'VENDA MES'!A:A,'VENDA MES'!B:B,0,0)</f>
        <v>67.2</v>
      </c>
      <c r="E376" s="3">
        <f>IF(D376&lt;=0,SUM(Tabela3[[#This Row],[PONTO_DE_REPOSICAO]]*2.5,Tabela3[[#This Row],[ESTOQUE_INICIAL]]),IF(AND(Tabela3[[#This Row],[ESTOQUE_INICIAL]]&lt;=Tabela3[[#This Row],[PONTO_DE_REPOSICAO]],Tabela3[[#This Row],[ESTOQUE_INICIAL]]&gt;0),L376*2.5,D376*0))</f>
        <v>0</v>
      </c>
      <c r="F376" s="3">
        <f t="shared" si="19"/>
        <v>67.2</v>
      </c>
      <c r="G376" s="7">
        <v>60</v>
      </c>
      <c r="H376" s="7">
        <v>60</v>
      </c>
      <c r="I376" s="6" t="s">
        <v>1128</v>
      </c>
      <c r="J376" s="2">
        <f t="shared" si="17"/>
        <v>4032</v>
      </c>
      <c r="K376" s="1">
        <f>_xlfn.XLOOKUP(A376,MEDIDAS!A:A,MEDIDAS!C:C,,0)*5</f>
        <v>2.25</v>
      </c>
      <c r="L376" s="1">
        <f>SUM(K376,_xlfn.XLOOKUP(A376,MEDIDAS!A:A,MEDIDAS!C:C,,0)*5)</f>
        <v>4.5</v>
      </c>
      <c r="M376" s="1" t="str">
        <f>IF(F376&gt;=SUM(L376,_xlfn.XLOOKUP(A376,'ESTOQUE SETEMBRO'!A:A,'ESTOQUE SETEMBRO'!F:F,,0))/2*1.2,"OVER",IF(F376&lt;=SUM(L376,_xlfn.XLOOKUP(A376,'ESTOQUE SETEMBRO'!A:A,'ESTOQUE SETEMBRO'!F:F,,0))/2*1.1,"IDEAL","OUT"))</f>
        <v>OVER</v>
      </c>
      <c r="N376" t="str">
        <f>IF('ESTOQUE OUTUBRO'!$D376&gt;=0,"outubro","setembro")</f>
        <v>outubro</v>
      </c>
      <c r="O376" s="15">
        <v>45566</v>
      </c>
    </row>
    <row r="377" spans="1:15">
      <c r="A377" s="5" t="s">
        <v>377</v>
      </c>
      <c r="B377" s="6" t="s">
        <v>1175</v>
      </c>
      <c r="C377" s="1">
        <f t="shared" si="18"/>
        <v>43.26</v>
      </c>
      <c r="D377" s="3">
        <f>_xlfn.XLOOKUP(Tabela3[[#This Row],[SKU]],'ESTOQUE SETEMBRO'!A:A,'ESTOQUE SETEMBRO'!F:F,,0)-_xlfn.XLOOKUP(Tabela3[[#This Row],[SKU]],'VENDA MES'!A:A,'VENDA MES'!B:B,0,0)</f>
        <v>134.4</v>
      </c>
      <c r="E377" s="3">
        <f>IF(D377&lt;=0,SUM(Tabela3[[#This Row],[PONTO_DE_REPOSICAO]]*2.5,Tabela3[[#This Row],[ESTOQUE_INICIAL]]),IF(AND(Tabela3[[#This Row],[ESTOQUE_INICIAL]]&lt;=Tabela3[[#This Row],[PONTO_DE_REPOSICAO]],Tabela3[[#This Row],[ESTOQUE_INICIAL]]&gt;0),L377*2.5,D377*0))</f>
        <v>0</v>
      </c>
      <c r="F377" s="3">
        <f t="shared" si="19"/>
        <v>134.4</v>
      </c>
      <c r="G377" s="7">
        <v>60</v>
      </c>
      <c r="H377" s="7">
        <v>60</v>
      </c>
      <c r="I377" s="6" t="s">
        <v>1128</v>
      </c>
      <c r="J377" s="2">
        <f t="shared" si="17"/>
        <v>8064</v>
      </c>
      <c r="K377" s="1">
        <f>_xlfn.XLOOKUP(A377,MEDIDAS!A:A,MEDIDAS!C:C,,0)*5</f>
        <v>3.8333333333333335</v>
      </c>
      <c r="L377" s="1">
        <f>SUM(K377,_xlfn.XLOOKUP(A377,MEDIDAS!A:A,MEDIDAS!C:C,,0)*5)</f>
        <v>7.666666666666667</v>
      </c>
      <c r="M377" s="1" t="str">
        <f>IF(F377&gt;=SUM(L377,_xlfn.XLOOKUP(A377,'ESTOQUE SETEMBRO'!A:A,'ESTOQUE SETEMBRO'!F:F,,0))/2*1.2,"OVER",IF(F377&lt;=SUM(L377,_xlfn.XLOOKUP(A377,'ESTOQUE SETEMBRO'!A:A,'ESTOQUE SETEMBRO'!F:F,,0))/2*1.1,"IDEAL","OUT"))</f>
        <v>OVER</v>
      </c>
      <c r="N377" t="str">
        <f>IF('ESTOQUE OUTUBRO'!$D377&gt;=0,"outubro","setembro")</f>
        <v>outubro</v>
      </c>
      <c r="O377" s="15">
        <v>45566</v>
      </c>
    </row>
    <row r="378" spans="1:15">
      <c r="A378" s="5" t="s">
        <v>418</v>
      </c>
      <c r="B378" s="6" t="s">
        <v>1175</v>
      </c>
      <c r="C378" s="1">
        <f t="shared" si="18"/>
        <v>43.26</v>
      </c>
      <c r="D378" s="3">
        <f>_xlfn.XLOOKUP(Tabela3[[#This Row],[SKU]],'ESTOQUE SETEMBRO'!A:A,'ESTOQUE SETEMBRO'!F:F,,0)-_xlfn.XLOOKUP(Tabela3[[#This Row],[SKU]],'VENDA MES'!A:A,'VENDA MES'!B:B,0,0)</f>
        <v>150</v>
      </c>
      <c r="E378" s="3">
        <f>IF(D378&lt;=0,SUM(Tabela3[[#This Row],[PONTO_DE_REPOSICAO]]*2.5,Tabela3[[#This Row],[ESTOQUE_INICIAL]]),IF(AND(Tabela3[[#This Row],[ESTOQUE_INICIAL]]&lt;=Tabela3[[#This Row],[PONTO_DE_REPOSICAO]],Tabela3[[#This Row],[ESTOQUE_INICIAL]]&gt;0),L378*2.5,D378*0))</f>
        <v>0</v>
      </c>
      <c r="F378" s="3">
        <f t="shared" si="19"/>
        <v>150</v>
      </c>
      <c r="G378" s="7">
        <v>60</v>
      </c>
      <c r="H378" s="7">
        <v>60</v>
      </c>
      <c r="I378" s="6" t="s">
        <v>1128</v>
      </c>
      <c r="J378" s="2">
        <f t="shared" si="17"/>
        <v>9000</v>
      </c>
      <c r="K378" s="1">
        <f>_xlfn.XLOOKUP(A378,MEDIDAS!A:A,MEDIDAS!C:C,,0)*5</f>
        <v>4.833333333333333</v>
      </c>
      <c r="L378" s="1">
        <f>SUM(K378,_xlfn.XLOOKUP(A378,MEDIDAS!A:A,MEDIDAS!C:C,,0)*5)</f>
        <v>9.6666666666666661</v>
      </c>
      <c r="M378" s="1" t="str">
        <f>IF(F378&gt;=SUM(L378,_xlfn.XLOOKUP(A378,'ESTOQUE SETEMBRO'!A:A,'ESTOQUE SETEMBRO'!F:F,,0))/2*1.2,"OVER",IF(F378&lt;=SUM(L378,_xlfn.XLOOKUP(A378,'ESTOQUE SETEMBRO'!A:A,'ESTOQUE SETEMBRO'!F:F,,0))/2*1.1,"IDEAL","OUT"))</f>
        <v>OVER</v>
      </c>
      <c r="N378" t="str">
        <f>IF('ESTOQUE OUTUBRO'!$D378&gt;=0,"outubro","setembro")</f>
        <v>outubro</v>
      </c>
      <c r="O378" s="15">
        <v>45566</v>
      </c>
    </row>
    <row r="379" spans="1:15">
      <c r="A379" s="5" t="s">
        <v>378</v>
      </c>
      <c r="B379" s="6" t="s">
        <v>1175</v>
      </c>
      <c r="C379" s="1">
        <f t="shared" si="18"/>
        <v>43.26</v>
      </c>
      <c r="D379" s="3">
        <f>_xlfn.XLOOKUP(Tabela3[[#This Row],[SKU]],'ESTOQUE SETEMBRO'!A:A,'ESTOQUE SETEMBRO'!F:F,,0)-_xlfn.XLOOKUP(Tabela3[[#This Row],[SKU]],'VENDA MES'!A:A,'VENDA MES'!B:B,0,0)</f>
        <v>50.4</v>
      </c>
      <c r="E379" s="3">
        <f>IF(D379&lt;=0,SUM(Tabela3[[#This Row],[PONTO_DE_REPOSICAO]]*2.5,Tabela3[[#This Row],[ESTOQUE_INICIAL]]),IF(AND(Tabela3[[#This Row],[ESTOQUE_INICIAL]]&lt;=Tabela3[[#This Row],[PONTO_DE_REPOSICAO]],Tabela3[[#This Row],[ESTOQUE_INICIAL]]&gt;0),L379*2.5,D379*0))</f>
        <v>0</v>
      </c>
      <c r="F379" s="3">
        <f t="shared" si="19"/>
        <v>50.4</v>
      </c>
      <c r="G379" s="7">
        <v>60</v>
      </c>
      <c r="H379" s="7">
        <v>60</v>
      </c>
      <c r="I379" s="6" t="s">
        <v>1128</v>
      </c>
      <c r="J379" s="2">
        <f t="shared" si="17"/>
        <v>3024</v>
      </c>
      <c r="K379" s="1">
        <f>_xlfn.XLOOKUP(A379,MEDIDAS!A:A,MEDIDAS!C:C,,0)*5</f>
        <v>4.083333333333333</v>
      </c>
      <c r="L379" s="1">
        <f>SUM(K379,_xlfn.XLOOKUP(A379,MEDIDAS!A:A,MEDIDAS!C:C,,0)*5)</f>
        <v>8.1666666666666661</v>
      </c>
      <c r="M379" s="1" t="str">
        <f>IF(F379&gt;=SUM(L379,_xlfn.XLOOKUP(A379,'ESTOQUE SETEMBRO'!A:A,'ESTOQUE SETEMBRO'!F:F,,0))/2*1.2,"OVER",IF(F379&lt;=SUM(L379,_xlfn.XLOOKUP(A379,'ESTOQUE SETEMBRO'!A:A,'ESTOQUE SETEMBRO'!F:F,,0))/2*1.1,"IDEAL","OUT"))</f>
        <v>OVER</v>
      </c>
      <c r="N379" t="str">
        <f>IF('ESTOQUE OUTUBRO'!$D379&gt;=0,"outubro","setembro")</f>
        <v>outubro</v>
      </c>
      <c r="O379" s="15">
        <v>45566</v>
      </c>
    </row>
    <row r="380" spans="1:15">
      <c r="A380" s="5" t="s">
        <v>379</v>
      </c>
      <c r="B380" s="6" t="s">
        <v>1175</v>
      </c>
      <c r="C380" s="1">
        <f t="shared" si="18"/>
        <v>43.26</v>
      </c>
      <c r="D380" s="3">
        <f>_xlfn.XLOOKUP(Tabela3[[#This Row],[SKU]],'ESTOQUE SETEMBRO'!A:A,'ESTOQUE SETEMBRO'!F:F,,0)-_xlfn.XLOOKUP(Tabela3[[#This Row],[SKU]],'VENDA MES'!A:A,'VENDA MES'!B:B,0,0)</f>
        <v>224</v>
      </c>
      <c r="E380" s="3">
        <f>IF(D380&lt;=0,SUM(Tabela3[[#This Row],[PONTO_DE_REPOSICAO]]*2.5,Tabela3[[#This Row],[ESTOQUE_INICIAL]]),IF(AND(Tabela3[[#This Row],[ESTOQUE_INICIAL]]&lt;=Tabela3[[#This Row],[PONTO_DE_REPOSICAO]],Tabela3[[#This Row],[ESTOQUE_INICIAL]]&gt;0),L380*2.5,D380*0))</f>
        <v>0</v>
      </c>
      <c r="F380" s="3">
        <f t="shared" si="19"/>
        <v>224</v>
      </c>
      <c r="G380" s="7">
        <v>60</v>
      </c>
      <c r="H380" s="7">
        <v>60</v>
      </c>
      <c r="I380" s="6" t="s">
        <v>1128</v>
      </c>
      <c r="J380" s="2">
        <f t="shared" si="17"/>
        <v>13440</v>
      </c>
      <c r="K380" s="1">
        <f>_xlfn.XLOOKUP(A380,MEDIDAS!A:A,MEDIDAS!C:C,,0)*5</f>
        <v>8.9166666666666679</v>
      </c>
      <c r="L380" s="1">
        <f>SUM(K380,_xlfn.XLOOKUP(A380,MEDIDAS!A:A,MEDIDAS!C:C,,0)*5)</f>
        <v>17.833333333333336</v>
      </c>
      <c r="M380" s="1" t="str">
        <f>IF(F380&gt;=SUM(L380,_xlfn.XLOOKUP(A380,'ESTOQUE SETEMBRO'!A:A,'ESTOQUE SETEMBRO'!F:F,,0))/2*1.2,"OVER",IF(F380&lt;=SUM(L380,_xlfn.XLOOKUP(A380,'ESTOQUE SETEMBRO'!A:A,'ESTOQUE SETEMBRO'!F:F,,0))/2*1.1,"IDEAL","OUT"))</f>
        <v>OVER</v>
      </c>
      <c r="N380" t="str">
        <f>IF('ESTOQUE OUTUBRO'!$D380&gt;=0,"outubro","setembro")</f>
        <v>outubro</v>
      </c>
      <c r="O380" s="15">
        <v>45566</v>
      </c>
    </row>
    <row r="381" spans="1:15">
      <c r="A381" s="5" t="s">
        <v>380</v>
      </c>
      <c r="B381" s="6" t="s">
        <v>1175</v>
      </c>
      <c r="C381" s="1">
        <f t="shared" si="18"/>
        <v>43.26</v>
      </c>
      <c r="D381" s="3">
        <f>_xlfn.XLOOKUP(Tabela3[[#This Row],[SKU]],'ESTOQUE SETEMBRO'!A:A,'ESTOQUE SETEMBRO'!F:F,,0)-_xlfn.XLOOKUP(Tabela3[[#This Row],[SKU]],'VENDA MES'!A:A,'VENDA MES'!B:B,0,0)</f>
        <v>28</v>
      </c>
      <c r="E381" s="3">
        <f>IF(D381&lt;=0,SUM(Tabela3[[#This Row],[PONTO_DE_REPOSICAO]]*2.5,Tabela3[[#This Row],[ESTOQUE_INICIAL]]),IF(AND(Tabela3[[#This Row],[ESTOQUE_INICIAL]]&lt;=Tabela3[[#This Row],[PONTO_DE_REPOSICAO]],Tabela3[[#This Row],[ESTOQUE_INICIAL]]&gt;0),L381*2.5,D381*0))</f>
        <v>0</v>
      </c>
      <c r="F381" s="3">
        <f t="shared" si="19"/>
        <v>28</v>
      </c>
      <c r="G381" s="7">
        <v>60</v>
      </c>
      <c r="H381" s="7">
        <v>60</v>
      </c>
      <c r="I381" s="6" t="s">
        <v>1128</v>
      </c>
      <c r="J381" s="2">
        <f t="shared" si="17"/>
        <v>1680</v>
      </c>
      <c r="K381" s="1">
        <f>_xlfn.XLOOKUP(A381,MEDIDAS!A:A,MEDIDAS!C:C,,0)*5</f>
        <v>6.083333333333333</v>
      </c>
      <c r="L381" s="1">
        <f>SUM(K381,_xlfn.XLOOKUP(A381,MEDIDAS!A:A,MEDIDAS!C:C,,0)*5)</f>
        <v>12.166666666666666</v>
      </c>
      <c r="M381" s="1" t="str">
        <f>IF(F381&gt;=SUM(L381,_xlfn.XLOOKUP(A381,'ESTOQUE SETEMBRO'!A:A,'ESTOQUE SETEMBRO'!F:F,,0))/2*1.2,"OVER",IF(F381&lt;=SUM(L381,_xlfn.XLOOKUP(A381,'ESTOQUE SETEMBRO'!A:A,'ESTOQUE SETEMBRO'!F:F,,0))/2*1.1,"IDEAL","OUT"))</f>
        <v>OVER</v>
      </c>
      <c r="N381" t="str">
        <f>IF('ESTOQUE OUTUBRO'!$D381&gt;=0,"outubro","setembro")</f>
        <v>outubro</v>
      </c>
      <c r="O381" s="15">
        <v>45566</v>
      </c>
    </row>
    <row r="382" spans="1:15">
      <c r="A382" s="5" t="s">
        <v>381</v>
      </c>
      <c r="B382" s="6" t="s">
        <v>1175</v>
      </c>
      <c r="C382" s="1">
        <f t="shared" si="18"/>
        <v>43.26</v>
      </c>
      <c r="D382" s="3">
        <f>_xlfn.XLOOKUP(Tabela3[[#This Row],[SKU]],'ESTOQUE SETEMBRO'!A:A,'ESTOQUE SETEMBRO'!F:F,,0)-_xlfn.XLOOKUP(Tabela3[[#This Row],[SKU]],'VENDA MES'!A:A,'VENDA MES'!B:B,0,0)</f>
        <v>100.8</v>
      </c>
      <c r="E382" s="3">
        <f>IF(D382&lt;=0,SUM(Tabela3[[#This Row],[PONTO_DE_REPOSICAO]]*2.5,Tabela3[[#This Row],[ESTOQUE_INICIAL]]),IF(AND(Tabela3[[#This Row],[ESTOQUE_INICIAL]]&lt;=Tabela3[[#This Row],[PONTO_DE_REPOSICAO]],Tabela3[[#This Row],[ESTOQUE_INICIAL]]&gt;0),L382*2.5,D382*0))</f>
        <v>0</v>
      </c>
      <c r="F382" s="3">
        <f t="shared" si="19"/>
        <v>100.8</v>
      </c>
      <c r="G382" s="7">
        <v>60</v>
      </c>
      <c r="H382" s="7">
        <v>60</v>
      </c>
      <c r="I382" s="6" t="s">
        <v>1128</v>
      </c>
      <c r="J382" s="2">
        <f t="shared" si="17"/>
        <v>6048</v>
      </c>
      <c r="K382" s="1">
        <f>_xlfn.XLOOKUP(A382,MEDIDAS!A:A,MEDIDAS!C:C,,0)*5</f>
        <v>5.5833333333333339</v>
      </c>
      <c r="L382" s="1">
        <f>SUM(K382,_xlfn.XLOOKUP(A382,MEDIDAS!A:A,MEDIDAS!C:C,,0)*5)</f>
        <v>11.166666666666668</v>
      </c>
      <c r="M382" s="1" t="str">
        <f>IF(F382&gt;=SUM(L382,_xlfn.XLOOKUP(A382,'ESTOQUE SETEMBRO'!A:A,'ESTOQUE SETEMBRO'!F:F,,0))/2*1.2,"OVER",IF(F382&lt;=SUM(L382,_xlfn.XLOOKUP(A382,'ESTOQUE SETEMBRO'!A:A,'ESTOQUE SETEMBRO'!F:F,,0))/2*1.1,"IDEAL","OUT"))</f>
        <v>OVER</v>
      </c>
      <c r="N382" t="str">
        <f>IF('ESTOQUE OUTUBRO'!$D382&gt;=0,"outubro","setembro")</f>
        <v>outubro</v>
      </c>
      <c r="O382" s="15">
        <v>45566</v>
      </c>
    </row>
    <row r="383" spans="1:15">
      <c r="A383" s="5" t="s">
        <v>382</v>
      </c>
      <c r="B383" s="6" t="s">
        <v>1176</v>
      </c>
      <c r="C383" s="1">
        <f t="shared" si="18"/>
        <v>43.26</v>
      </c>
      <c r="D383" s="3">
        <f>_xlfn.XLOOKUP(Tabela3[[#This Row],[SKU]],'ESTOQUE SETEMBRO'!A:A,'ESTOQUE SETEMBRO'!F:F,,0)-_xlfn.XLOOKUP(Tabela3[[#This Row],[SKU]],'VENDA MES'!A:A,'VENDA MES'!B:B,0,0)</f>
        <v>134.4</v>
      </c>
      <c r="E383" s="3">
        <f>IF(D383&lt;=0,SUM(Tabela3[[#This Row],[PONTO_DE_REPOSICAO]]*2.5,Tabela3[[#This Row],[ESTOQUE_INICIAL]]),IF(AND(Tabela3[[#This Row],[ESTOQUE_INICIAL]]&lt;=Tabela3[[#This Row],[PONTO_DE_REPOSICAO]],Tabela3[[#This Row],[ESTOQUE_INICIAL]]&gt;0),L383*2.5,D383*0))</f>
        <v>0</v>
      </c>
      <c r="F383" s="3">
        <f t="shared" si="19"/>
        <v>134.4</v>
      </c>
      <c r="G383" s="7">
        <v>10</v>
      </c>
      <c r="H383" s="7">
        <v>10</v>
      </c>
      <c r="I383" s="6" t="s">
        <v>1134</v>
      </c>
      <c r="J383" s="2">
        <f t="shared" si="17"/>
        <v>1344</v>
      </c>
      <c r="K383" s="1">
        <f>_xlfn.XLOOKUP(A383,MEDIDAS!A:A,MEDIDAS!C:C,,0)*5</f>
        <v>8.9166666666666679</v>
      </c>
      <c r="L383" s="1">
        <f>SUM(K383,_xlfn.XLOOKUP(A383,MEDIDAS!A:A,MEDIDAS!C:C,,0)*5)</f>
        <v>17.833333333333336</v>
      </c>
      <c r="M383" s="1" t="str">
        <f>IF(F383&gt;=SUM(L383,_xlfn.XLOOKUP(A383,'ESTOQUE SETEMBRO'!A:A,'ESTOQUE SETEMBRO'!F:F,,0))/2*1.2,"OVER",IF(F383&lt;=SUM(L383,_xlfn.XLOOKUP(A383,'ESTOQUE SETEMBRO'!A:A,'ESTOQUE SETEMBRO'!F:F,,0))/2*1.1,"IDEAL","OUT"))</f>
        <v>OVER</v>
      </c>
      <c r="N383" t="str">
        <f>IF('ESTOQUE OUTUBRO'!$D383&gt;=0,"outubro","setembro")</f>
        <v>outubro</v>
      </c>
      <c r="O383" s="15">
        <v>45566</v>
      </c>
    </row>
    <row r="384" spans="1:15">
      <c r="A384" s="5" t="s">
        <v>383</v>
      </c>
      <c r="B384" s="6" t="s">
        <v>1176</v>
      </c>
      <c r="C384" s="1">
        <f t="shared" si="18"/>
        <v>43.26</v>
      </c>
      <c r="D384" s="3">
        <f>_xlfn.XLOOKUP(Tabela3[[#This Row],[SKU]],'ESTOQUE SETEMBRO'!A:A,'ESTOQUE SETEMBRO'!F:F,,0)-_xlfn.XLOOKUP(Tabela3[[#This Row],[SKU]],'VENDA MES'!A:A,'VENDA MES'!B:B,0,0)</f>
        <v>207.2</v>
      </c>
      <c r="E384" s="3">
        <f>IF(D384&lt;=0,SUM(Tabela3[[#This Row],[PONTO_DE_REPOSICAO]]*2.5,Tabela3[[#This Row],[ESTOQUE_INICIAL]]),IF(AND(Tabela3[[#This Row],[ESTOQUE_INICIAL]]&lt;=Tabela3[[#This Row],[PONTO_DE_REPOSICAO]],Tabela3[[#This Row],[ESTOQUE_INICIAL]]&gt;0),L384*2.5,D384*0))</f>
        <v>0</v>
      </c>
      <c r="F384" s="3">
        <f t="shared" si="19"/>
        <v>207.2</v>
      </c>
      <c r="G384" s="7">
        <v>10</v>
      </c>
      <c r="H384" s="7">
        <v>10</v>
      </c>
      <c r="I384" s="6" t="s">
        <v>1134</v>
      </c>
      <c r="J384" s="2">
        <f t="shared" si="17"/>
        <v>2072</v>
      </c>
      <c r="K384" s="1">
        <f>_xlfn.XLOOKUP(A384,MEDIDAS!A:A,MEDIDAS!C:C,,0)*5</f>
        <v>9.8333333333333321</v>
      </c>
      <c r="L384" s="1">
        <f>SUM(K384,_xlfn.XLOOKUP(A384,MEDIDAS!A:A,MEDIDAS!C:C,,0)*5)</f>
        <v>19.666666666666664</v>
      </c>
      <c r="M384" s="1" t="str">
        <f>IF(F384&gt;=SUM(L384,_xlfn.XLOOKUP(A384,'ESTOQUE SETEMBRO'!A:A,'ESTOQUE SETEMBRO'!F:F,,0))/2*1.2,"OVER",IF(F384&lt;=SUM(L384,_xlfn.XLOOKUP(A384,'ESTOQUE SETEMBRO'!A:A,'ESTOQUE SETEMBRO'!F:F,,0))/2*1.1,"IDEAL","OUT"))</f>
        <v>OVER</v>
      </c>
      <c r="N384" t="str">
        <f>IF('ESTOQUE OUTUBRO'!$D384&gt;=0,"outubro","setembro")</f>
        <v>outubro</v>
      </c>
      <c r="O384" s="15">
        <v>45566</v>
      </c>
    </row>
    <row r="385" spans="1:15">
      <c r="A385" s="5" t="s">
        <v>384</v>
      </c>
      <c r="B385" s="6" t="s">
        <v>1176</v>
      </c>
      <c r="C385" s="1">
        <f t="shared" si="18"/>
        <v>43.26</v>
      </c>
      <c r="D385" s="3">
        <f>_xlfn.XLOOKUP(Tabela3[[#This Row],[SKU]],'ESTOQUE SETEMBRO'!A:A,'ESTOQUE SETEMBRO'!F:F,,0)-_xlfn.XLOOKUP(Tabela3[[#This Row],[SKU]],'VENDA MES'!A:A,'VENDA MES'!B:B,0,0)</f>
        <v>89.6</v>
      </c>
      <c r="E385" s="3">
        <f>IF(D385&lt;=0,SUM(Tabela3[[#This Row],[PONTO_DE_REPOSICAO]]*2.5,Tabela3[[#This Row],[ESTOQUE_INICIAL]]),IF(AND(Tabela3[[#This Row],[ESTOQUE_INICIAL]]&lt;=Tabela3[[#This Row],[PONTO_DE_REPOSICAO]],Tabela3[[#This Row],[ESTOQUE_INICIAL]]&gt;0),L385*2.5,D385*0))</f>
        <v>0</v>
      </c>
      <c r="F385" s="3">
        <f t="shared" si="19"/>
        <v>89.6</v>
      </c>
      <c r="G385" s="7">
        <v>10</v>
      </c>
      <c r="H385" s="7">
        <v>10</v>
      </c>
      <c r="I385" s="6" t="s">
        <v>1134</v>
      </c>
      <c r="J385" s="2">
        <f t="shared" si="17"/>
        <v>896</v>
      </c>
      <c r="K385" s="1">
        <f>_xlfn.XLOOKUP(A385,MEDIDAS!A:A,MEDIDAS!C:C,,0)*5</f>
        <v>8</v>
      </c>
      <c r="L385" s="1">
        <f>SUM(K385,_xlfn.XLOOKUP(A385,MEDIDAS!A:A,MEDIDAS!C:C,,0)*5)</f>
        <v>16</v>
      </c>
      <c r="M385" s="1" t="str">
        <f>IF(F385&gt;=SUM(L385,_xlfn.XLOOKUP(A385,'ESTOQUE SETEMBRO'!A:A,'ESTOQUE SETEMBRO'!F:F,,0))/2*1.2,"OVER",IF(F385&lt;=SUM(L385,_xlfn.XLOOKUP(A385,'ESTOQUE SETEMBRO'!A:A,'ESTOQUE SETEMBRO'!F:F,,0))/2*1.1,"IDEAL","OUT"))</f>
        <v>OVER</v>
      </c>
      <c r="N385" t="str">
        <f>IF('ESTOQUE OUTUBRO'!$D385&gt;=0,"outubro","setembro")</f>
        <v>outubro</v>
      </c>
      <c r="O385" s="15">
        <v>45566</v>
      </c>
    </row>
    <row r="386" spans="1:15">
      <c r="A386" s="5" t="s">
        <v>386</v>
      </c>
      <c r="B386" s="6" t="s">
        <v>1176</v>
      </c>
      <c r="C386" s="1">
        <f t="shared" si="18"/>
        <v>43.26</v>
      </c>
      <c r="D386" s="3">
        <f>_xlfn.XLOOKUP(Tabela3[[#This Row],[SKU]],'ESTOQUE SETEMBRO'!A:A,'ESTOQUE SETEMBRO'!F:F,,0)-_xlfn.XLOOKUP(Tabela3[[#This Row],[SKU]],'VENDA MES'!A:A,'VENDA MES'!B:B,0,0)</f>
        <v>134.4</v>
      </c>
      <c r="E386" s="3">
        <f>IF(D386&lt;=0,SUM(Tabela3[[#This Row],[PONTO_DE_REPOSICAO]]*2.5,Tabela3[[#This Row],[ESTOQUE_INICIAL]]),IF(AND(Tabela3[[#This Row],[ESTOQUE_INICIAL]]&lt;=Tabela3[[#This Row],[PONTO_DE_REPOSICAO]],Tabela3[[#This Row],[ESTOQUE_INICIAL]]&gt;0),L386*2.5,D386*0))</f>
        <v>0</v>
      </c>
      <c r="F386" s="3">
        <f t="shared" si="19"/>
        <v>134.4</v>
      </c>
      <c r="G386" s="7">
        <v>10</v>
      </c>
      <c r="H386" s="7">
        <v>10</v>
      </c>
      <c r="I386" s="6" t="s">
        <v>1134</v>
      </c>
      <c r="J386" s="2">
        <f t="shared" ref="J386:J449" si="20">H386*D386</f>
        <v>1344</v>
      </c>
      <c r="K386" s="1">
        <f>_xlfn.XLOOKUP(A386,MEDIDAS!A:A,MEDIDAS!C:C,,0)*5</f>
        <v>4.666666666666667</v>
      </c>
      <c r="L386" s="1">
        <f>SUM(K386,_xlfn.XLOOKUP(A386,MEDIDAS!A:A,MEDIDAS!C:C,,0)*5)</f>
        <v>9.3333333333333339</v>
      </c>
      <c r="M386" s="1" t="str">
        <f>IF(F386&gt;=SUM(L386,_xlfn.XLOOKUP(A386,'ESTOQUE SETEMBRO'!A:A,'ESTOQUE SETEMBRO'!F:F,,0))/2*1.2,"OVER",IF(F386&lt;=SUM(L386,_xlfn.XLOOKUP(A386,'ESTOQUE SETEMBRO'!A:A,'ESTOQUE SETEMBRO'!F:F,,0))/2*1.1,"IDEAL","OUT"))</f>
        <v>OVER</v>
      </c>
      <c r="N386" t="str">
        <f>IF('ESTOQUE OUTUBRO'!$D386&gt;=0,"outubro","setembro")</f>
        <v>outubro</v>
      </c>
      <c r="O386" s="15">
        <v>45566</v>
      </c>
    </row>
    <row r="387" spans="1:15">
      <c r="A387" s="5" t="s">
        <v>387</v>
      </c>
      <c r="B387" s="6" t="s">
        <v>1176</v>
      </c>
      <c r="C387" s="1">
        <f t="shared" ref="C387:C450" si="21">3.09*2*7</f>
        <v>43.26</v>
      </c>
      <c r="D387" s="3">
        <f>_xlfn.XLOOKUP(Tabela3[[#This Row],[SKU]],'ESTOQUE SETEMBRO'!A:A,'ESTOQUE SETEMBRO'!F:F,,0)-_xlfn.XLOOKUP(Tabela3[[#This Row],[SKU]],'VENDA MES'!A:A,'VENDA MES'!B:B,0,0)</f>
        <v>106.40000000000002</v>
      </c>
      <c r="E387" s="3">
        <f>IF(D387&lt;=0,SUM(Tabela3[[#This Row],[PONTO_DE_REPOSICAO]]*2.5,Tabela3[[#This Row],[ESTOQUE_INICIAL]]),IF(AND(Tabela3[[#This Row],[ESTOQUE_INICIAL]]&lt;=Tabela3[[#This Row],[PONTO_DE_REPOSICAO]],Tabela3[[#This Row],[ESTOQUE_INICIAL]]&gt;0),L387*2.5,D387*0))</f>
        <v>0</v>
      </c>
      <c r="F387" s="3">
        <f t="shared" si="19"/>
        <v>106.40000000000002</v>
      </c>
      <c r="G387" s="7">
        <v>10</v>
      </c>
      <c r="H387" s="7">
        <v>10</v>
      </c>
      <c r="I387" s="6" t="s">
        <v>1134</v>
      </c>
      <c r="J387" s="2">
        <f t="shared" si="20"/>
        <v>1064.0000000000002</v>
      </c>
      <c r="K387" s="1">
        <f>_xlfn.XLOOKUP(A387,MEDIDAS!A:A,MEDIDAS!C:C,,0)*5</f>
        <v>7.75</v>
      </c>
      <c r="L387" s="1">
        <f>SUM(K387,_xlfn.XLOOKUP(A387,MEDIDAS!A:A,MEDIDAS!C:C,,0)*5)</f>
        <v>15.5</v>
      </c>
      <c r="M387" s="1" t="str">
        <f>IF(F387&gt;=SUM(L387,_xlfn.XLOOKUP(A387,'ESTOQUE SETEMBRO'!A:A,'ESTOQUE SETEMBRO'!F:F,,0))/2*1.2,"OVER",IF(F387&lt;=SUM(L387,_xlfn.XLOOKUP(A387,'ESTOQUE SETEMBRO'!A:A,'ESTOQUE SETEMBRO'!F:F,,0))/2*1.1,"IDEAL","OUT"))</f>
        <v>OVER</v>
      </c>
      <c r="N387" t="str">
        <f>IF('ESTOQUE OUTUBRO'!$D387&gt;=0,"outubro","setembro")</f>
        <v>outubro</v>
      </c>
      <c r="O387" s="15">
        <v>45566</v>
      </c>
    </row>
    <row r="388" spans="1:15">
      <c r="A388" s="5" t="s">
        <v>429</v>
      </c>
      <c r="B388" s="6" t="s">
        <v>1176</v>
      </c>
      <c r="C388" s="1">
        <f t="shared" si="21"/>
        <v>43.26</v>
      </c>
      <c r="D388" s="3">
        <f>_xlfn.XLOOKUP(Tabela3[[#This Row],[SKU]],'ESTOQUE SETEMBRO'!A:A,'ESTOQUE SETEMBRO'!F:F,,0)-_xlfn.XLOOKUP(Tabela3[[#This Row],[SKU]],'VENDA MES'!A:A,'VENDA MES'!B:B,0,0)</f>
        <v>150</v>
      </c>
      <c r="E388" s="3">
        <f>IF(D388&lt;=0,SUM(Tabela3[[#This Row],[PONTO_DE_REPOSICAO]]*2.5,Tabela3[[#This Row],[ESTOQUE_INICIAL]]),IF(AND(Tabela3[[#This Row],[ESTOQUE_INICIAL]]&lt;=Tabela3[[#This Row],[PONTO_DE_REPOSICAO]],Tabela3[[#This Row],[ESTOQUE_INICIAL]]&gt;0),L388*2.5,D388*0))</f>
        <v>0</v>
      </c>
      <c r="F388" s="3">
        <f t="shared" si="19"/>
        <v>150</v>
      </c>
      <c r="G388" s="7">
        <v>10</v>
      </c>
      <c r="H388" s="7">
        <v>10</v>
      </c>
      <c r="I388" s="6" t="s">
        <v>1134</v>
      </c>
      <c r="J388" s="2">
        <f t="shared" si="20"/>
        <v>1500</v>
      </c>
      <c r="K388" s="1">
        <f>_xlfn.XLOOKUP(A388,MEDIDAS!A:A,MEDIDAS!C:C,,0)*5</f>
        <v>5.25</v>
      </c>
      <c r="L388" s="1">
        <f>SUM(K388,_xlfn.XLOOKUP(A388,MEDIDAS!A:A,MEDIDAS!C:C,,0)*5)</f>
        <v>10.5</v>
      </c>
      <c r="M388" s="1" t="str">
        <f>IF(F388&gt;=SUM(L388,_xlfn.XLOOKUP(A388,'ESTOQUE SETEMBRO'!A:A,'ESTOQUE SETEMBRO'!F:F,,0))/2*1.2,"OVER",IF(F388&lt;=SUM(L388,_xlfn.XLOOKUP(A388,'ESTOQUE SETEMBRO'!A:A,'ESTOQUE SETEMBRO'!F:F,,0))/2*1.1,"IDEAL","OUT"))</f>
        <v>OVER</v>
      </c>
      <c r="N388" t="str">
        <f>IF('ESTOQUE OUTUBRO'!$D388&gt;=0,"outubro","setembro")</f>
        <v>outubro</v>
      </c>
      <c r="O388" s="15">
        <v>45566</v>
      </c>
    </row>
    <row r="389" spans="1:15">
      <c r="A389" s="5" t="s">
        <v>388</v>
      </c>
      <c r="B389" s="6" t="s">
        <v>1176</v>
      </c>
      <c r="C389" s="1">
        <f t="shared" si="21"/>
        <v>43.26</v>
      </c>
      <c r="D389" s="3">
        <f>_xlfn.XLOOKUP(Tabela3[[#This Row],[SKU]],'ESTOQUE SETEMBRO'!A:A,'ESTOQUE SETEMBRO'!F:F,,0)-_xlfn.XLOOKUP(Tabela3[[#This Row],[SKU]],'VENDA MES'!A:A,'VENDA MES'!B:B,0,0)</f>
        <v>134.4</v>
      </c>
      <c r="E389" s="3">
        <f>IF(D389&lt;=0,SUM(Tabela3[[#This Row],[PONTO_DE_REPOSICAO]]*2.5,Tabela3[[#This Row],[ESTOQUE_INICIAL]]),IF(AND(Tabela3[[#This Row],[ESTOQUE_INICIAL]]&lt;=Tabela3[[#This Row],[PONTO_DE_REPOSICAO]],Tabela3[[#This Row],[ESTOQUE_INICIAL]]&gt;0),L389*2.5,D389*0))</f>
        <v>0</v>
      </c>
      <c r="F389" s="3">
        <f t="shared" si="19"/>
        <v>134.4</v>
      </c>
      <c r="G389" s="7">
        <v>10</v>
      </c>
      <c r="H389" s="7">
        <v>10</v>
      </c>
      <c r="I389" s="6" t="s">
        <v>1134</v>
      </c>
      <c r="J389" s="2">
        <f t="shared" si="20"/>
        <v>1344</v>
      </c>
      <c r="K389" s="1">
        <f>_xlfn.XLOOKUP(A389,MEDIDAS!A:A,MEDIDAS!C:C,,0)*5</f>
        <v>8.5833333333333321</v>
      </c>
      <c r="L389" s="1">
        <f>SUM(K389,_xlfn.XLOOKUP(A389,MEDIDAS!A:A,MEDIDAS!C:C,,0)*5)</f>
        <v>17.166666666666664</v>
      </c>
      <c r="M389" s="1" t="str">
        <f>IF(F389&gt;=SUM(L389,_xlfn.XLOOKUP(A389,'ESTOQUE SETEMBRO'!A:A,'ESTOQUE SETEMBRO'!F:F,,0))/2*1.2,"OVER",IF(F389&lt;=SUM(L389,_xlfn.XLOOKUP(A389,'ESTOQUE SETEMBRO'!A:A,'ESTOQUE SETEMBRO'!F:F,,0))/2*1.1,"IDEAL","OUT"))</f>
        <v>OVER</v>
      </c>
      <c r="N389" t="str">
        <f>IF('ESTOQUE OUTUBRO'!$D389&gt;=0,"outubro","setembro")</f>
        <v>outubro</v>
      </c>
      <c r="O389" s="15">
        <v>45566</v>
      </c>
    </row>
    <row r="390" spans="1:15">
      <c r="A390" s="5" t="s">
        <v>389</v>
      </c>
      <c r="B390" s="6" t="s">
        <v>1176</v>
      </c>
      <c r="C390" s="1">
        <f t="shared" si="21"/>
        <v>43.26</v>
      </c>
      <c r="D390" s="3">
        <f>_xlfn.XLOOKUP(Tabela3[[#This Row],[SKU]],'ESTOQUE SETEMBRO'!A:A,'ESTOQUE SETEMBRO'!F:F,,0)-_xlfn.XLOOKUP(Tabela3[[#This Row],[SKU]],'VENDA MES'!A:A,'VENDA MES'!B:B,0,0)</f>
        <v>100.8</v>
      </c>
      <c r="E390" s="3">
        <f>IF(D390&lt;=0,SUM(Tabela3[[#This Row],[PONTO_DE_REPOSICAO]]*2.5,Tabela3[[#This Row],[ESTOQUE_INICIAL]]),IF(AND(Tabela3[[#This Row],[ESTOQUE_INICIAL]]&lt;=Tabela3[[#This Row],[PONTO_DE_REPOSICAO]],Tabela3[[#This Row],[ESTOQUE_INICIAL]]&gt;0),L390*2.5,D390*0))</f>
        <v>0</v>
      </c>
      <c r="F390" s="3">
        <f t="shared" si="19"/>
        <v>100.8</v>
      </c>
      <c r="G390" s="7">
        <v>10</v>
      </c>
      <c r="H390" s="7">
        <v>10</v>
      </c>
      <c r="I390" s="6" t="s">
        <v>1134</v>
      </c>
      <c r="J390" s="2">
        <f t="shared" si="20"/>
        <v>1008</v>
      </c>
      <c r="K390" s="1">
        <f>_xlfn.XLOOKUP(A390,MEDIDAS!A:A,MEDIDAS!C:C,,0)*5</f>
        <v>4</v>
      </c>
      <c r="L390" s="1">
        <f>SUM(K390,_xlfn.XLOOKUP(A390,MEDIDAS!A:A,MEDIDAS!C:C,,0)*5)</f>
        <v>8</v>
      </c>
      <c r="M390" s="1" t="str">
        <f>IF(F390&gt;=SUM(L390,_xlfn.XLOOKUP(A390,'ESTOQUE SETEMBRO'!A:A,'ESTOQUE SETEMBRO'!F:F,,0))/2*1.2,"OVER",IF(F390&lt;=SUM(L390,_xlfn.XLOOKUP(A390,'ESTOQUE SETEMBRO'!A:A,'ESTOQUE SETEMBRO'!F:F,,0))/2*1.1,"IDEAL","OUT"))</f>
        <v>OVER</v>
      </c>
      <c r="N390" t="str">
        <f>IF('ESTOQUE OUTUBRO'!$D390&gt;=0,"outubro","setembro")</f>
        <v>outubro</v>
      </c>
      <c r="O390" s="15">
        <v>45566</v>
      </c>
    </row>
    <row r="391" spans="1:15">
      <c r="A391" s="5" t="s">
        <v>390</v>
      </c>
      <c r="B391" s="6" t="s">
        <v>1176</v>
      </c>
      <c r="C391" s="1">
        <f t="shared" si="21"/>
        <v>43.26</v>
      </c>
      <c r="D391" s="3">
        <f>_xlfn.XLOOKUP(Tabela3[[#This Row],[SKU]],'ESTOQUE SETEMBRO'!A:A,'ESTOQUE SETEMBRO'!F:F,,0)-_xlfn.XLOOKUP(Tabela3[[#This Row],[SKU]],'VENDA MES'!A:A,'VENDA MES'!B:B,0,0)</f>
        <v>78.40000000000002</v>
      </c>
      <c r="E391" s="3">
        <f>IF(D391&lt;=0,SUM(Tabela3[[#This Row],[PONTO_DE_REPOSICAO]]*2.5,Tabela3[[#This Row],[ESTOQUE_INICIAL]]),IF(AND(Tabela3[[#This Row],[ESTOQUE_INICIAL]]&lt;=Tabela3[[#This Row],[PONTO_DE_REPOSICAO]],Tabela3[[#This Row],[ESTOQUE_INICIAL]]&gt;0),L391*2.5,D391*0))</f>
        <v>0</v>
      </c>
      <c r="F391" s="3">
        <f t="shared" si="19"/>
        <v>78.40000000000002</v>
      </c>
      <c r="G391" s="7">
        <v>10</v>
      </c>
      <c r="H391" s="7">
        <v>10</v>
      </c>
      <c r="I391" s="6" t="s">
        <v>1134</v>
      </c>
      <c r="J391" s="2">
        <f t="shared" si="20"/>
        <v>784.00000000000023</v>
      </c>
      <c r="K391" s="1">
        <f>_xlfn.XLOOKUP(A391,MEDIDAS!A:A,MEDIDAS!C:C,,0)*5</f>
        <v>5.166666666666667</v>
      </c>
      <c r="L391" s="1">
        <f>SUM(K391,_xlfn.XLOOKUP(A391,MEDIDAS!A:A,MEDIDAS!C:C,,0)*5)</f>
        <v>10.333333333333334</v>
      </c>
      <c r="M391" s="1" t="str">
        <f>IF(F391&gt;=SUM(L391,_xlfn.XLOOKUP(A391,'ESTOQUE SETEMBRO'!A:A,'ESTOQUE SETEMBRO'!F:F,,0))/2*1.2,"OVER",IF(F391&lt;=SUM(L391,_xlfn.XLOOKUP(A391,'ESTOQUE SETEMBRO'!A:A,'ESTOQUE SETEMBRO'!F:F,,0))/2*1.1,"IDEAL","OUT"))</f>
        <v>OVER</v>
      </c>
      <c r="N391" t="str">
        <f>IF('ESTOQUE OUTUBRO'!$D391&gt;=0,"outubro","setembro")</f>
        <v>outubro</v>
      </c>
      <c r="O391" s="15">
        <v>45566</v>
      </c>
    </row>
    <row r="392" spans="1:15">
      <c r="A392" s="5" t="s">
        <v>391</v>
      </c>
      <c r="B392" s="6" t="s">
        <v>1176</v>
      </c>
      <c r="C392" s="1">
        <f t="shared" si="21"/>
        <v>43.26</v>
      </c>
      <c r="D392" s="3">
        <f>_xlfn.XLOOKUP(Tabela3[[#This Row],[SKU]],'ESTOQUE SETEMBRO'!A:A,'ESTOQUE SETEMBRO'!F:F,,0)-_xlfn.XLOOKUP(Tabela3[[#This Row],[SKU]],'VENDA MES'!A:A,'VENDA MES'!B:B,0,0)</f>
        <v>173.6</v>
      </c>
      <c r="E392" s="3">
        <f>IF(D392&lt;=0,SUM(Tabela3[[#This Row],[PONTO_DE_REPOSICAO]]*2.5,Tabela3[[#This Row],[ESTOQUE_INICIAL]]),IF(AND(Tabela3[[#This Row],[ESTOQUE_INICIAL]]&lt;=Tabela3[[#This Row],[PONTO_DE_REPOSICAO]],Tabela3[[#This Row],[ESTOQUE_INICIAL]]&gt;0),L392*2.5,D392*0))</f>
        <v>0</v>
      </c>
      <c r="F392" s="3">
        <f t="shared" si="19"/>
        <v>173.6</v>
      </c>
      <c r="G392" s="7">
        <v>10</v>
      </c>
      <c r="H392" s="7">
        <v>10</v>
      </c>
      <c r="I392" s="6" t="s">
        <v>1134</v>
      </c>
      <c r="J392" s="2">
        <f t="shared" si="20"/>
        <v>1736</v>
      </c>
      <c r="K392" s="1">
        <f>_xlfn.XLOOKUP(A392,MEDIDAS!A:A,MEDIDAS!C:C,,0)*5</f>
        <v>7.833333333333333</v>
      </c>
      <c r="L392" s="1">
        <f>SUM(K392,_xlfn.XLOOKUP(A392,MEDIDAS!A:A,MEDIDAS!C:C,,0)*5)</f>
        <v>15.666666666666666</v>
      </c>
      <c r="M392" s="1" t="str">
        <f>IF(F392&gt;=SUM(L392,_xlfn.XLOOKUP(A392,'ESTOQUE SETEMBRO'!A:A,'ESTOQUE SETEMBRO'!F:F,,0))/2*1.2,"OVER",IF(F392&lt;=SUM(L392,_xlfn.XLOOKUP(A392,'ESTOQUE SETEMBRO'!A:A,'ESTOQUE SETEMBRO'!F:F,,0))/2*1.1,"IDEAL","OUT"))</f>
        <v>OVER</v>
      </c>
      <c r="N392" t="str">
        <f>IF('ESTOQUE OUTUBRO'!$D392&gt;=0,"outubro","setembro")</f>
        <v>outubro</v>
      </c>
      <c r="O392" s="15">
        <v>45566</v>
      </c>
    </row>
    <row r="393" spans="1:15">
      <c r="A393" s="5" t="s">
        <v>392</v>
      </c>
      <c r="B393" s="6" t="s">
        <v>1177</v>
      </c>
      <c r="C393" s="1">
        <f t="shared" si="21"/>
        <v>43.26</v>
      </c>
      <c r="D393" s="3">
        <f>_xlfn.XLOOKUP(Tabela3[[#This Row],[SKU]],'ESTOQUE SETEMBRO'!A:A,'ESTOQUE SETEMBRO'!F:F,,0)-_xlfn.XLOOKUP(Tabela3[[#This Row],[SKU]],'VENDA MES'!A:A,'VENDA MES'!B:B,0,0)</f>
        <v>134.4</v>
      </c>
      <c r="E393" s="3">
        <f>IF(D393&lt;=0,SUM(Tabela3[[#This Row],[PONTO_DE_REPOSICAO]]*2.5,Tabela3[[#This Row],[ESTOQUE_INICIAL]]),IF(AND(Tabela3[[#This Row],[ESTOQUE_INICIAL]]&lt;=Tabela3[[#This Row],[PONTO_DE_REPOSICAO]],Tabela3[[#This Row],[ESTOQUE_INICIAL]]&gt;0),L393*2.5,D393*0))</f>
        <v>0</v>
      </c>
      <c r="F393" s="3">
        <f t="shared" si="19"/>
        <v>134.4</v>
      </c>
      <c r="G393" s="7">
        <v>10</v>
      </c>
      <c r="H393" s="7">
        <v>10</v>
      </c>
      <c r="I393" s="6" t="s">
        <v>1134</v>
      </c>
      <c r="J393" s="2">
        <f t="shared" si="20"/>
        <v>1344</v>
      </c>
      <c r="K393" s="1">
        <f>_xlfn.XLOOKUP(A393,MEDIDAS!A:A,MEDIDAS!C:C,,0)*5</f>
        <v>5</v>
      </c>
      <c r="L393" s="1">
        <f>SUM(K393,_xlfn.XLOOKUP(A393,MEDIDAS!A:A,MEDIDAS!C:C,,0)*5)</f>
        <v>10</v>
      </c>
      <c r="M393" s="1" t="str">
        <f>IF(F393&gt;=SUM(L393,_xlfn.XLOOKUP(A393,'ESTOQUE SETEMBRO'!A:A,'ESTOQUE SETEMBRO'!F:F,,0))/2*1.2,"OVER",IF(F393&lt;=SUM(L393,_xlfn.XLOOKUP(A393,'ESTOQUE SETEMBRO'!A:A,'ESTOQUE SETEMBRO'!F:F,,0))/2*1.1,"IDEAL","OUT"))</f>
        <v>OVER</v>
      </c>
      <c r="N393" t="str">
        <f>IF('ESTOQUE OUTUBRO'!$D393&gt;=0,"outubro","setembro")</f>
        <v>outubro</v>
      </c>
      <c r="O393" s="15">
        <v>45566</v>
      </c>
    </row>
    <row r="394" spans="1:15">
      <c r="A394" s="5" t="s">
        <v>393</v>
      </c>
      <c r="B394" s="6" t="s">
        <v>1177</v>
      </c>
      <c r="C394" s="1">
        <f t="shared" si="21"/>
        <v>43.26</v>
      </c>
      <c r="D394" s="3">
        <f>_xlfn.XLOOKUP(Tabela3[[#This Row],[SKU]],'ESTOQUE SETEMBRO'!A:A,'ESTOQUE SETEMBRO'!F:F,,0)-_xlfn.XLOOKUP(Tabela3[[#This Row],[SKU]],'VENDA MES'!A:A,'VENDA MES'!B:B,0,0)</f>
        <v>140.00000000000003</v>
      </c>
      <c r="E394" s="3">
        <f>IF(D394&lt;=0,SUM(Tabela3[[#This Row],[PONTO_DE_REPOSICAO]]*2.5,Tabela3[[#This Row],[ESTOQUE_INICIAL]]),IF(AND(Tabela3[[#This Row],[ESTOQUE_INICIAL]]&lt;=Tabela3[[#This Row],[PONTO_DE_REPOSICAO]],Tabela3[[#This Row],[ESTOQUE_INICIAL]]&gt;0),L394*2.5,D394*0))</f>
        <v>0</v>
      </c>
      <c r="F394" s="3">
        <f t="shared" si="19"/>
        <v>140.00000000000003</v>
      </c>
      <c r="G394" s="7">
        <v>10</v>
      </c>
      <c r="H394" s="7">
        <v>10</v>
      </c>
      <c r="I394" s="6" t="s">
        <v>1134</v>
      </c>
      <c r="J394" s="2">
        <f t="shared" si="20"/>
        <v>1400.0000000000002</v>
      </c>
      <c r="K394" s="1">
        <f>_xlfn.XLOOKUP(A394,MEDIDAS!A:A,MEDIDAS!C:C,,0)*5</f>
        <v>8</v>
      </c>
      <c r="L394" s="1">
        <f>SUM(K394,_xlfn.XLOOKUP(A394,MEDIDAS!A:A,MEDIDAS!C:C,,0)*5)</f>
        <v>16</v>
      </c>
      <c r="M394" s="1" t="str">
        <f>IF(F394&gt;=SUM(L394,_xlfn.XLOOKUP(A394,'ESTOQUE SETEMBRO'!A:A,'ESTOQUE SETEMBRO'!F:F,,0))/2*1.2,"OVER",IF(F394&lt;=SUM(L394,_xlfn.XLOOKUP(A394,'ESTOQUE SETEMBRO'!A:A,'ESTOQUE SETEMBRO'!F:F,,0))/2*1.1,"IDEAL","OUT"))</f>
        <v>OVER</v>
      </c>
      <c r="N394" t="str">
        <f>IF('ESTOQUE OUTUBRO'!$D394&gt;=0,"outubro","setembro")</f>
        <v>outubro</v>
      </c>
      <c r="O394" s="15">
        <v>45566</v>
      </c>
    </row>
    <row r="395" spans="1:15">
      <c r="A395" s="5" t="s">
        <v>394</v>
      </c>
      <c r="B395" s="6" t="s">
        <v>1177</v>
      </c>
      <c r="C395" s="1">
        <f t="shared" si="21"/>
        <v>43.26</v>
      </c>
      <c r="D395" s="3">
        <f>_xlfn.XLOOKUP(Tabela3[[#This Row],[SKU]],'ESTOQUE SETEMBRO'!A:A,'ESTOQUE SETEMBRO'!F:F,,0)-_xlfn.XLOOKUP(Tabela3[[#This Row],[SKU]],'VENDA MES'!A:A,'VENDA MES'!B:B,0,0)</f>
        <v>61.600000000000009</v>
      </c>
      <c r="E395" s="3">
        <f>IF(D395&lt;=0,SUM(Tabela3[[#This Row],[PONTO_DE_REPOSICAO]]*2.5,Tabela3[[#This Row],[ESTOQUE_INICIAL]]),IF(AND(Tabela3[[#This Row],[ESTOQUE_INICIAL]]&lt;=Tabela3[[#This Row],[PONTO_DE_REPOSICAO]],Tabela3[[#This Row],[ESTOQUE_INICIAL]]&gt;0),L395*2.5,D395*0))</f>
        <v>0</v>
      </c>
      <c r="F395" s="3">
        <f t="shared" si="19"/>
        <v>61.600000000000009</v>
      </c>
      <c r="G395" s="7">
        <v>10</v>
      </c>
      <c r="H395" s="7">
        <v>10</v>
      </c>
      <c r="I395" s="6" t="s">
        <v>1134</v>
      </c>
      <c r="J395" s="2">
        <f t="shared" si="20"/>
        <v>616.00000000000011</v>
      </c>
      <c r="K395" s="1">
        <f>_xlfn.XLOOKUP(A395,MEDIDAS!A:A,MEDIDAS!C:C,,0)*5</f>
        <v>2.916666666666667</v>
      </c>
      <c r="L395" s="1">
        <f>SUM(K395,_xlfn.XLOOKUP(A395,MEDIDAS!A:A,MEDIDAS!C:C,,0)*5)</f>
        <v>5.8333333333333339</v>
      </c>
      <c r="M395" s="1" t="str">
        <f>IF(F395&gt;=SUM(L395,_xlfn.XLOOKUP(A395,'ESTOQUE SETEMBRO'!A:A,'ESTOQUE SETEMBRO'!F:F,,0))/2*1.2,"OVER",IF(F395&lt;=SUM(L395,_xlfn.XLOOKUP(A395,'ESTOQUE SETEMBRO'!A:A,'ESTOQUE SETEMBRO'!F:F,,0))/2*1.1,"IDEAL","OUT"))</f>
        <v>OVER</v>
      </c>
      <c r="N395" t="str">
        <f>IF('ESTOQUE OUTUBRO'!$D395&gt;=0,"outubro","setembro")</f>
        <v>outubro</v>
      </c>
      <c r="O395" s="15">
        <v>45566</v>
      </c>
    </row>
    <row r="396" spans="1:15">
      <c r="A396" s="5" t="s">
        <v>395</v>
      </c>
      <c r="B396" s="6" t="s">
        <v>1177</v>
      </c>
      <c r="C396" s="1">
        <f t="shared" si="21"/>
        <v>43.26</v>
      </c>
      <c r="D396" s="3">
        <f>_xlfn.XLOOKUP(Tabela3[[#This Row],[SKU]],'ESTOQUE SETEMBRO'!A:A,'ESTOQUE SETEMBRO'!F:F,,0)-_xlfn.XLOOKUP(Tabela3[[#This Row],[SKU]],'VENDA MES'!A:A,'VENDA MES'!B:B,0,0)</f>
        <v>196</v>
      </c>
      <c r="E396" s="3">
        <f>IF(D396&lt;=0,SUM(Tabela3[[#This Row],[PONTO_DE_REPOSICAO]]*2.5,Tabela3[[#This Row],[ESTOQUE_INICIAL]]),IF(AND(Tabela3[[#This Row],[ESTOQUE_INICIAL]]&lt;=Tabela3[[#This Row],[PONTO_DE_REPOSICAO]],Tabela3[[#This Row],[ESTOQUE_INICIAL]]&gt;0),L396*2.5,D396*0))</f>
        <v>0</v>
      </c>
      <c r="F396" s="3">
        <f t="shared" si="19"/>
        <v>196</v>
      </c>
      <c r="G396" s="7">
        <v>10</v>
      </c>
      <c r="H396" s="7">
        <v>10</v>
      </c>
      <c r="I396" s="6" t="s">
        <v>1134</v>
      </c>
      <c r="J396" s="2">
        <f t="shared" si="20"/>
        <v>1960</v>
      </c>
      <c r="K396" s="1">
        <f>_xlfn.XLOOKUP(A396,MEDIDAS!A:A,MEDIDAS!C:C,,0)*5</f>
        <v>6.75</v>
      </c>
      <c r="L396" s="1">
        <f>SUM(K396,_xlfn.XLOOKUP(A396,MEDIDAS!A:A,MEDIDAS!C:C,,0)*5)</f>
        <v>13.5</v>
      </c>
      <c r="M396" s="1" t="str">
        <f>IF(F396&gt;=SUM(L396,_xlfn.XLOOKUP(A396,'ESTOQUE SETEMBRO'!A:A,'ESTOQUE SETEMBRO'!F:F,,0))/2*1.2,"OVER",IF(F396&lt;=SUM(L396,_xlfn.XLOOKUP(A396,'ESTOQUE SETEMBRO'!A:A,'ESTOQUE SETEMBRO'!F:F,,0))/2*1.1,"IDEAL","OUT"))</f>
        <v>OVER</v>
      </c>
      <c r="N396" t="str">
        <f>IF('ESTOQUE OUTUBRO'!$D396&gt;=0,"outubro","setembro")</f>
        <v>outubro</v>
      </c>
      <c r="O396" s="15">
        <v>45566</v>
      </c>
    </row>
    <row r="397" spans="1:15">
      <c r="A397" s="5" t="s">
        <v>397</v>
      </c>
      <c r="B397" s="6" t="s">
        <v>1177</v>
      </c>
      <c r="C397" s="1">
        <f t="shared" si="21"/>
        <v>43.26</v>
      </c>
      <c r="D397" s="3">
        <f>_xlfn.XLOOKUP(Tabela3[[#This Row],[SKU]],'ESTOQUE SETEMBRO'!A:A,'ESTOQUE SETEMBRO'!F:F,,0)-_xlfn.XLOOKUP(Tabela3[[#This Row],[SKU]],'VENDA MES'!A:A,'VENDA MES'!B:B,0,0)</f>
        <v>179.2</v>
      </c>
      <c r="E397" s="3">
        <f>IF(D397&lt;=0,SUM(Tabela3[[#This Row],[PONTO_DE_REPOSICAO]]*2.5,Tabela3[[#This Row],[ESTOQUE_INICIAL]]),IF(AND(Tabela3[[#This Row],[ESTOQUE_INICIAL]]&lt;=Tabela3[[#This Row],[PONTO_DE_REPOSICAO]],Tabela3[[#This Row],[ESTOQUE_INICIAL]]&gt;0),L397*2.5,D397*0))</f>
        <v>0</v>
      </c>
      <c r="F397" s="3">
        <f t="shared" si="19"/>
        <v>179.2</v>
      </c>
      <c r="G397" s="7">
        <v>10</v>
      </c>
      <c r="H397" s="7">
        <v>10</v>
      </c>
      <c r="I397" s="6" t="s">
        <v>1134</v>
      </c>
      <c r="J397" s="2">
        <f t="shared" si="20"/>
        <v>1792</v>
      </c>
      <c r="K397" s="1">
        <f>_xlfn.XLOOKUP(A397,MEDIDAS!A:A,MEDIDAS!C:C,,0)*5</f>
        <v>6.6666666666666661</v>
      </c>
      <c r="L397" s="1">
        <f>SUM(K397,_xlfn.XLOOKUP(A397,MEDIDAS!A:A,MEDIDAS!C:C,,0)*5)</f>
        <v>13.333333333333332</v>
      </c>
      <c r="M397" s="1" t="str">
        <f>IF(F397&gt;=SUM(L397,_xlfn.XLOOKUP(A397,'ESTOQUE SETEMBRO'!A:A,'ESTOQUE SETEMBRO'!F:F,,0))/2*1.2,"OVER",IF(F397&lt;=SUM(L397,_xlfn.XLOOKUP(A397,'ESTOQUE SETEMBRO'!A:A,'ESTOQUE SETEMBRO'!F:F,,0))/2*1.1,"IDEAL","OUT"))</f>
        <v>OVER</v>
      </c>
      <c r="N397" t="str">
        <f>IF('ESTOQUE OUTUBRO'!$D397&gt;=0,"outubro","setembro")</f>
        <v>outubro</v>
      </c>
      <c r="O397" s="15">
        <v>45566</v>
      </c>
    </row>
    <row r="398" spans="1:15">
      <c r="A398" s="5" t="s">
        <v>440</v>
      </c>
      <c r="B398" s="6" t="s">
        <v>1177</v>
      </c>
      <c r="C398" s="1">
        <f t="shared" si="21"/>
        <v>43.26</v>
      </c>
      <c r="D398" s="3">
        <f>_xlfn.XLOOKUP(Tabela3[[#This Row],[SKU]],'ESTOQUE SETEMBRO'!A:A,'ESTOQUE SETEMBRO'!F:F,,0)-_xlfn.XLOOKUP(Tabela3[[#This Row],[SKU]],'VENDA MES'!A:A,'VENDA MES'!B:B,0,0)</f>
        <v>150</v>
      </c>
      <c r="E398" s="3">
        <f>IF(D398&lt;=0,SUM(Tabela3[[#This Row],[PONTO_DE_REPOSICAO]]*2.5,Tabela3[[#This Row],[ESTOQUE_INICIAL]]),IF(AND(Tabela3[[#This Row],[ESTOQUE_INICIAL]]&lt;=Tabela3[[#This Row],[PONTO_DE_REPOSICAO]],Tabela3[[#This Row],[ESTOQUE_INICIAL]]&gt;0),L398*2.5,D398*0))</f>
        <v>0</v>
      </c>
      <c r="F398" s="3">
        <f t="shared" si="19"/>
        <v>150</v>
      </c>
      <c r="G398" s="7">
        <v>10</v>
      </c>
      <c r="H398" s="7">
        <v>10</v>
      </c>
      <c r="I398" s="6" t="s">
        <v>1134</v>
      </c>
      <c r="J398" s="2">
        <f t="shared" si="20"/>
        <v>1500</v>
      </c>
      <c r="K398" s="1">
        <f>_xlfn.XLOOKUP(A398,MEDIDAS!A:A,MEDIDAS!C:C,,0)*5</f>
        <v>4.4166666666666661</v>
      </c>
      <c r="L398" s="1">
        <f>SUM(K398,_xlfn.XLOOKUP(A398,MEDIDAS!A:A,MEDIDAS!C:C,,0)*5)</f>
        <v>8.8333333333333321</v>
      </c>
      <c r="M398" s="1" t="str">
        <f>IF(F398&gt;=SUM(L398,_xlfn.XLOOKUP(A398,'ESTOQUE SETEMBRO'!A:A,'ESTOQUE SETEMBRO'!F:F,,0))/2*1.2,"OVER",IF(F398&lt;=SUM(L398,_xlfn.XLOOKUP(A398,'ESTOQUE SETEMBRO'!A:A,'ESTOQUE SETEMBRO'!F:F,,0))/2*1.1,"IDEAL","OUT"))</f>
        <v>OVER</v>
      </c>
      <c r="N398" t="str">
        <f>IF('ESTOQUE OUTUBRO'!$D398&gt;=0,"outubro","setembro")</f>
        <v>outubro</v>
      </c>
      <c r="O398" s="15">
        <v>45566</v>
      </c>
    </row>
    <row r="399" spans="1:15">
      <c r="A399" s="5" t="s">
        <v>398</v>
      </c>
      <c r="B399" s="6" t="s">
        <v>1177</v>
      </c>
      <c r="C399" s="1">
        <f t="shared" si="21"/>
        <v>43.26</v>
      </c>
      <c r="D399" s="3">
        <f>_xlfn.XLOOKUP(Tabela3[[#This Row],[SKU]],'ESTOQUE SETEMBRO'!A:A,'ESTOQUE SETEMBRO'!F:F,,0)-_xlfn.XLOOKUP(Tabela3[[#This Row],[SKU]],'VENDA MES'!A:A,'VENDA MES'!B:B,0,0)</f>
        <v>179.2</v>
      </c>
      <c r="E399" s="3">
        <f>IF(D399&lt;=0,SUM(Tabela3[[#This Row],[PONTO_DE_REPOSICAO]]*2.5,Tabela3[[#This Row],[ESTOQUE_INICIAL]]),IF(AND(Tabela3[[#This Row],[ESTOQUE_INICIAL]]&lt;=Tabela3[[#This Row],[PONTO_DE_REPOSICAO]],Tabela3[[#This Row],[ESTOQUE_INICIAL]]&gt;0),L399*2.5,D399*0))</f>
        <v>0</v>
      </c>
      <c r="F399" s="3">
        <f t="shared" si="19"/>
        <v>179.2</v>
      </c>
      <c r="G399" s="7">
        <v>10</v>
      </c>
      <c r="H399" s="7">
        <v>10</v>
      </c>
      <c r="I399" s="6" t="s">
        <v>1134</v>
      </c>
      <c r="J399" s="2">
        <f t="shared" si="20"/>
        <v>1792</v>
      </c>
      <c r="K399" s="1">
        <f>_xlfn.XLOOKUP(A399,MEDIDAS!A:A,MEDIDAS!C:C,,0)*5</f>
        <v>5.6666666666666661</v>
      </c>
      <c r="L399" s="1">
        <f>SUM(K399,_xlfn.XLOOKUP(A399,MEDIDAS!A:A,MEDIDAS!C:C,,0)*5)</f>
        <v>11.333333333333332</v>
      </c>
      <c r="M399" s="1" t="str">
        <f>IF(F399&gt;=SUM(L399,_xlfn.XLOOKUP(A399,'ESTOQUE SETEMBRO'!A:A,'ESTOQUE SETEMBRO'!F:F,,0))/2*1.2,"OVER",IF(F399&lt;=SUM(L399,_xlfn.XLOOKUP(A399,'ESTOQUE SETEMBRO'!A:A,'ESTOQUE SETEMBRO'!F:F,,0))/2*1.1,"IDEAL","OUT"))</f>
        <v>OVER</v>
      </c>
      <c r="N399" t="str">
        <f>IF('ESTOQUE OUTUBRO'!$D399&gt;=0,"outubro","setembro")</f>
        <v>outubro</v>
      </c>
      <c r="O399" s="15">
        <v>45566</v>
      </c>
    </row>
    <row r="400" spans="1:15">
      <c r="A400" s="5" t="s">
        <v>399</v>
      </c>
      <c r="B400" s="6" t="s">
        <v>1177</v>
      </c>
      <c r="C400" s="1">
        <f t="shared" si="21"/>
        <v>43.26</v>
      </c>
      <c r="D400" s="3">
        <f>_xlfn.XLOOKUP(Tabela3[[#This Row],[SKU]],'ESTOQUE SETEMBRO'!A:A,'ESTOQUE SETEMBRO'!F:F,,0)-_xlfn.XLOOKUP(Tabela3[[#This Row],[SKU]],'VENDA MES'!A:A,'VENDA MES'!B:B,0,0)</f>
        <v>78.40000000000002</v>
      </c>
      <c r="E400" s="3">
        <f>IF(D400&lt;=0,SUM(Tabela3[[#This Row],[PONTO_DE_REPOSICAO]]*2.5,Tabela3[[#This Row],[ESTOQUE_INICIAL]]),IF(AND(Tabela3[[#This Row],[ESTOQUE_INICIAL]]&lt;=Tabela3[[#This Row],[PONTO_DE_REPOSICAO]],Tabela3[[#This Row],[ESTOQUE_INICIAL]]&gt;0),L400*2.5,D400*0))</f>
        <v>0</v>
      </c>
      <c r="F400" s="3">
        <f t="shared" si="19"/>
        <v>78.40000000000002</v>
      </c>
      <c r="G400" s="7">
        <v>10</v>
      </c>
      <c r="H400" s="7">
        <v>10</v>
      </c>
      <c r="I400" s="6" t="s">
        <v>1134</v>
      </c>
      <c r="J400" s="2">
        <f t="shared" si="20"/>
        <v>784.00000000000023</v>
      </c>
      <c r="K400" s="1">
        <f>_xlfn.XLOOKUP(A400,MEDIDAS!A:A,MEDIDAS!C:C,,0)*5</f>
        <v>4.166666666666667</v>
      </c>
      <c r="L400" s="1">
        <f>SUM(K400,_xlfn.XLOOKUP(A400,MEDIDAS!A:A,MEDIDAS!C:C,,0)*5)</f>
        <v>8.3333333333333339</v>
      </c>
      <c r="M400" s="1" t="str">
        <f>IF(F400&gt;=SUM(L400,_xlfn.XLOOKUP(A400,'ESTOQUE SETEMBRO'!A:A,'ESTOQUE SETEMBRO'!F:F,,0))/2*1.2,"OVER",IF(F400&lt;=SUM(L400,_xlfn.XLOOKUP(A400,'ESTOQUE SETEMBRO'!A:A,'ESTOQUE SETEMBRO'!F:F,,0))/2*1.1,"IDEAL","OUT"))</f>
        <v>OVER</v>
      </c>
      <c r="N400" t="str">
        <f>IF('ESTOQUE OUTUBRO'!$D400&gt;=0,"outubro","setembro")</f>
        <v>outubro</v>
      </c>
      <c r="O400" s="15">
        <v>45566</v>
      </c>
    </row>
    <row r="401" spans="1:15">
      <c r="A401" s="5" t="s">
        <v>400</v>
      </c>
      <c r="B401" s="6" t="s">
        <v>1177</v>
      </c>
      <c r="C401" s="1">
        <f t="shared" si="21"/>
        <v>43.26</v>
      </c>
      <c r="D401" s="3">
        <f>_xlfn.XLOOKUP(Tabela3[[#This Row],[SKU]],'ESTOQUE SETEMBRO'!A:A,'ESTOQUE SETEMBRO'!F:F,,0)-_xlfn.XLOOKUP(Tabela3[[#This Row],[SKU]],'VENDA MES'!A:A,'VENDA MES'!B:B,0,0)</f>
        <v>201.6</v>
      </c>
      <c r="E401" s="3">
        <f>IF(D401&lt;=0,SUM(Tabela3[[#This Row],[PONTO_DE_REPOSICAO]]*2.5,Tabela3[[#This Row],[ESTOQUE_INICIAL]]),IF(AND(Tabela3[[#This Row],[ESTOQUE_INICIAL]]&lt;=Tabela3[[#This Row],[PONTO_DE_REPOSICAO]],Tabela3[[#This Row],[ESTOQUE_INICIAL]]&gt;0),L401*2.5,D401*0))</f>
        <v>0</v>
      </c>
      <c r="F401" s="3">
        <f t="shared" si="19"/>
        <v>201.6</v>
      </c>
      <c r="G401" s="7">
        <v>10</v>
      </c>
      <c r="H401" s="7">
        <v>10</v>
      </c>
      <c r="I401" s="6" t="s">
        <v>1134</v>
      </c>
      <c r="J401" s="2">
        <f t="shared" si="20"/>
        <v>2016</v>
      </c>
      <c r="K401" s="1">
        <f>_xlfn.XLOOKUP(A401,MEDIDAS!A:A,MEDIDAS!C:C,,0)*5</f>
        <v>3.8333333333333335</v>
      </c>
      <c r="L401" s="1">
        <f>SUM(K401,_xlfn.XLOOKUP(A401,MEDIDAS!A:A,MEDIDAS!C:C,,0)*5)</f>
        <v>7.666666666666667</v>
      </c>
      <c r="M401" s="1" t="str">
        <f>IF(F401&gt;=SUM(L401,_xlfn.XLOOKUP(A401,'ESTOQUE SETEMBRO'!A:A,'ESTOQUE SETEMBRO'!F:F,,0))/2*1.2,"OVER",IF(F401&lt;=SUM(L401,_xlfn.XLOOKUP(A401,'ESTOQUE SETEMBRO'!A:A,'ESTOQUE SETEMBRO'!F:F,,0))/2*1.1,"IDEAL","OUT"))</f>
        <v>OVER</v>
      </c>
      <c r="N401" t="str">
        <f>IF('ESTOQUE OUTUBRO'!$D401&gt;=0,"outubro","setembro")</f>
        <v>outubro</v>
      </c>
      <c r="O401" s="15">
        <v>45566</v>
      </c>
    </row>
    <row r="402" spans="1:15">
      <c r="A402" s="5" t="s">
        <v>401</v>
      </c>
      <c r="B402" s="6" t="s">
        <v>1177</v>
      </c>
      <c r="C402" s="1">
        <f t="shared" si="21"/>
        <v>43.26</v>
      </c>
      <c r="D402" s="3">
        <f>_xlfn.XLOOKUP(Tabela3[[#This Row],[SKU]],'ESTOQUE SETEMBRO'!A:A,'ESTOQUE SETEMBRO'!F:F,,0)-_xlfn.XLOOKUP(Tabela3[[#This Row],[SKU]],'VENDA MES'!A:A,'VENDA MES'!B:B,0,0)</f>
        <v>212.80000000000004</v>
      </c>
      <c r="E402" s="3">
        <f>IF(D402&lt;=0,SUM(Tabela3[[#This Row],[PONTO_DE_REPOSICAO]]*2.5,Tabela3[[#This Row],[ESTOQUE_INICIAL]]),IF(AND(Tabela3[[#This Row],[ESTOQUE_INICIAL]]&lt;=Tabela3[[#This Row],[PONTO_DE_REPOSICAO]],Tabela3[[#This Row],[ESTOQUE_INICIAL]]&gt;0),L402*2.5,D402*0))</f>
        <v>0</v>
      </c>
      <c r="F402" s="3">
        <f t="shared" si="19"/>
        <v>212.80000000000004</v>
      </c>
      <c r="G402" s="7">
        <v>10</v>
      </c>
      <c r="H402" s="7">
        <v>10</v>
      </c>
      <c r="I402" s="6" t="s">
        <v>1134</v>
      </c>
      <c r="J402" s="2">
        <f t="shared" si="20"/>
        <v>2128.0000000000005</v>
      </c>
      <c r="K402" s="1">
        <f>_xlfn.XLOOKUP(A402,MEDIDAS!A:A,MEDIDAS!C:C,,0)*5</f>
        <v>9.25</v>
      </c>
      <c r="L402" s="1">
        <f>SUM(K402,_xlfn.XLOOKUP(A402,MEDIDAS!A:A,MEDIDAS!C:C,,0)*5)</f>
        <v>18.5</v>
      </c>
      <c r="M402" s="1" t="str">
        <f>IF(F402&gt;=SUM(L402,_xlfn.XLOOKUP(A402,'ESTOQUE SETEMBRO'!A:A,'ESTOQUE SETEMBRO'!F:F,,0))/2*1.2,"OVER",IF(F402&lt;=SUM(L402,_xlfn.XLOOKUP(A402,'ESTOQUE SETEMBRO'!A:A,'ESTOQUE SETEMBRO'!F:F,,0))/2*1.1,"IDEAL","OUT"))</f>
        <v>OVER</v>
      </c>
      <c r="N402" t="str">
        <f>IF('ESTOQUE OUTUBRO'!$D402&gt;=0,"outubro","setembro")</f>
        <v>outubro</v>
      </c>
      <c r="O402" s="15">
        <v>45566</v>
      </c>
    </row>
    <row r="403" spans="1:15">
      <c r="A403" s="5" t="s">
        <v>402</v>
      </c>
      <c r="B403" s="6" t="s">
        <v>1178</v>
      </c>
      <c r="C403" s="1">
        <f t="shared" si="21"/>
        <v>43.26</v>
      </c>
      <c r="D403" s="3">
        <f>_xlfn.XLOOKUP(Tabela3[[#This Row],[SKU]],'ESTOQUE SETEMBRO'!A:A,'ESTOQUE SETEMBRO'!F:F,,0)-_xlfn.XLOOKUP(Tabela3[[#This Row],[SKU]],'VENDA MES'!A:A,'VENDA MES'!B:B,0,0)</f>
        <v>128.80000000000001</v>
      </c>
      <c r="E403" s="3">
        <f>IF(D403&lt;=0,SUM(Tabela3[[#This Row],[PONTO_DE_REPOSICAO]]*2.5,Tabela3[[#This Row],[ESTOQUE_INICIAL]]),IF(AND(Tabela3[[#This Row],[ESTOQUE_INICIAL]]&lt;=Tabela3[[#This Row],[PONTO_DE_REPOSICAO]],Tabela3[[#This Row],[ESTOQUE_INICIAL]]&gt;0),L403*2.5,D403*0))</f>
        <v>0</v>
      </c>
      <c r="F403" s="3">
        <f t="shared" si="19"/>
        <v>128.80000000000001</v>
      </c>
      <c r="G403" s="7">
        <v>36</v>
      </c>
      <c r="H403" s="7">
        <v>36</v>
      </c>
      <c r="I403" s="6" t="s">
        <v>1152</v>
      </c>
      <c r="J403" s="2">
        <f t="shared" si="20"/>
        <v>4636.8</v>
      </c>
      <c r="K403" s="1">
        <f>_xlfn.XLOOKUP(A403,MEDIDAS!A:A,MEDIDAS!C:C,,0)*5</f>
        <v>6.6666666666666661</v>
      </c>
      <c r="L403" s="1">
        <f>SUM(K403,_xlfn.XLOOKUP(A403,MEDIDAS!A:A,MEDIDAS!C:C,,0)*5)</f>
        <v>13.333333333333332</v>
      </c>
      <c r="M403" s="1" t="str">
        <f>IF(F403&gt;=SUM(L403,_xlfn.XLOOKUP(A403,'ESTOQUE SETEMBRO'!A:A,'ESTOQUE SETEMBRO'!F:F,,0))/2*1.2,"OVER",IF(F403&lt;=SUM(L403,_xlfn.XLOOKUP(A403,'ESTOQUE SETEMBRO'!A:A,'ESTOQUE SETEMBRO'!F:F,,0))/2*1.1,"IDEAL","OUT"))</f>
        <v>OVER</v>
      </c>
      <c r="N403" t="str">
        <f>IF('ESTOQUE OUTUBRO'!$D403&gt;=0,"outubro","setembro")</f>
        <v>outubro</v>
      </c>
      <c r="O403" s="15">
        <v>45566</v>
      </c>
    </row>
    <row r="404" spans="1:15">
      <c r="A404" s="5" t="s">
        <v>403</v>
      </c>
      <c r="B404" s="6" t="s">
        <v>1178</v>
      </c>
      <c r="C404" s="1">
        <f t="shared" si="21"/>
        <v>43.26</v>
      </c>
      <c r="D404" s="3">
        <f>_xlfn.XLOOKUP(Tabela3[[#This Row],[SKU]],'ESTOQUE SETEMBRO'!A:A,'ESTOQUE SETEMBRO'!F:F,,0)-_xlfn.XLOOKUP(Tabela3[[#This Row],[SKU]],'VENDA MES'!A:A,'VENDA MES'!B:B,0,0)</f>
        <v>201.6</v>
      </c>
      <c r="E404" s="3">
        <f>IF(D404&lt;=0,SUM(Tabela3[[#This Row],[PONTO_DE_REPOSICAO]]*2.5,Tabela3[[#This Row],[ESTOQUE_INICIAL]]),IF(AND(Tabela3[[#This Row],[ESTOQUE_INICIAL]]&lt;=Tabela3[[#This Row],[PONTO_DE_REPOSICAO]],Tabela3[[#This Row],[ESTOQUE_INICIAL]]&gt;0),L404*2.5,D404*0))</f>
        <v>0</v>
      </c>
      <c r="F404" s="3">
        <f t="shared" si="19"/>
        <v>201.6</v>
      </c>
      <c r="G404" s="7">
        <v>36</v>
      </c>
      <c r="H404" s="7">
        <v>36</v>
      </c>
      <c r="I404" s="6" t="s">
        <v>1152</v>
      </c>
      <c r="J404" s="2">
        <f t="shared" si="20"/>
        <v>7257.5999999999995</v>
      </c>
      <c r="K404" s="1">
        <f>_xlfn.XLOOKUP(A404,MEDIDAS!A:A,MEDIDAS!C:C,,0)*5</f>
        <v>8.75</v>
      </c>
      <c r="L404" s="1">
        <f>SUM(K404,_xlfn.XLOOKUP(A404,MEDIDAS!A:A,MEDIDAS!C:C,,0)*5)</f>
        <v>17.5</v>
      </c>
      <c r="M404" s="1" t="str">
        <f>IF(F404&gt;=SUM(L404,_xlfn.XLOOKUP(A404,'ESTOQUE SETEMBRO'!A:A,'ESTOQUE SETEMBRO'!F:F,,0))/2*1.2,"OVER",IF(F404&lt;=SUM(L404,_xlfn.XLOOKUP(A404,'ESTOQUE SETEMBRO'!A:A,'ESTOQUE SETEMBRO'!F:F,,0))/2*1.1,"IDEAL","OUT"))</f>
        <v>OVER</v>
      </c>
      <c r="N404" t="str">
        <f>IF('ESTOQUE OUTUBRO'!$D404&gt;=0,"outubro","setembro")</f>
        <v>outubro</v>
      </c>
      <c r="O404" s="15">
        <v>45566</v>
      </c>
    </row>
    <row r="405" spans="1:15">
      <c r="A405" s="5" t="s">
        <v>404</v>
      </c>
      <c r="B405" s="6" t="s">
        <v>1178</v>
      </c>
      <c r="C405" s="1">
        <f t="shared" si="21"/>
        <v>43.26</v>
      </c>
      <c r="D405" s="3">
        <f>_xlfn.XLOOKUP(Tabela3[[#This Row],[SKU]],'ESTOQUE SETEMBRO'!A:A,'ESTOQUE SETEMBRO'!F:F,,0)-_xlfn.XLOOKUP(Tabela3[[#This Row],[SKU]],'VENDA MES'!A:A,'VENDA MES'!B:B,0,0)</f>
        <v>128.80000000000001</v>
      </c>
      <c r="E405" s="3">
        <f>IF(D405&lt;=0,SUM(Tabela3[[#This Row],[PONTO_DE_REPOSICAO]]*2.5,Tabela3[[#This Row],[ESTOQUE_INICIAL]]),IF(AND(Tabela3[[#This Row],[ESTOQUE_INICIAL]]&lt;=Tabela3[[#This Row],[PONTO_DE_REPOSICAO]],Tabela3[[#This Row],[ESTOQUE_INICIAL]]&gt;0),L405*2.5,D405*0))</f>
        <v>0</v>
      </c>
      <c r="F405" s="3">
        <f t="shared" si="19"/>
        <v>128.80000000000001</v>
      </c>
      <c r="G405" s="7">
        <v>36</v>
      </c>
      <c r="H405" s="7">
        <v>36</v>
      </c>
      <c r="I405" s="6" t="s">
        <v>1152</v>
      </c>
      <c r="J405" s="2">
        <f t="shared" si="20"/>
        <v>4636.8</v>
      </c>
      <c r="K405" s="1">
        <f>_xlfn.XLOOKUP(A405,MEDIDAS!A:A,MEDIDAS!C:C,,0)*5</f>
        <v>5.6666666666666661</v>
      </c>
      <c r="L405" s="1">
        <f>SUM(K405,_xlfn.XLOOKUP(A405,MEDIDAS!A:A,MEDIDAS!C:C,,0)*5)</f>
        <v>11.333333333333332</v>
      </c>
      <c r="M405" s="1" t="str">
        <f>IF(F405&gt;=SUM(L405,_xlfn.XLOOKUP(A405,'ESTOQUE SETEMBRO'!A:A,'ESTOQUE SETEMBRO'!F:F,,0))/2*1.2,"OVER",IF(F405&lt;=SUM(L405,_xlfn.XLOOKUP(A405,'ESTOQUE SETEMBRO'!A:A,'ESTOQUE SETEMBRO'!F:F,,0))/2*1.1,"IDEAL","OUT"))</f>
        <v>OVER</v>
      </c>
      <c r="N405" t="str">
        <f>IF('ESTOQUE OUTUBRO'!$D405&gt;=0,"outubro","setembro")</f>
        <v>outubro</v>
      </c>
      <c r="O405" s="15">
        <v>45566</v>
      </c>
    </row>
    <row r="406" spans="1:15">
      <c r="A406" s="5" t="s">
        <v>405</v>
      </c>
      <c r="B406" s="6" t="s">
        <v>1178</v>
      </c>
      <c r="C406" s="1">
        <f t="shared" si="21"/>
        <v>43.26</v>
      </c>
      <c r="D406" s="3">
        <f>_xlfn.XLOOKUP(Tabela3[[#This Row],[SKU]],'ESTOQUE SETEMBRO'!A:A,'ESTOQUE SETEMBRO'!F:F,,0)-_xlfn.XLOOKUP(Tabela3[[#This Row],[SKU]],'VENDA MES'!A:A,'VENDA MES'!B:B,0,0)</f>
        <v>67.2</v>
      </c>
      <c r="E406" s="3">
        <f>IF(D406&lt;=0,SUM(Tabela3[[#This Row],[PONTO_DE_REPOSICAO]]*2.5,Tabela3[[#This Row],[ESTOQUE_INICIAL]]),IF(AND(Tabela3[[#This Row],[ESTOQUE_INICIAL]]&lt;=Tabela3[[#This Row],[PONTO_DE_REPOSICAO]],Tabela3[[#This Row],[ESTOQUE_INICIAL]]&gt;0),L406*2.5,D406*0))</f>
        <v>0</v>
      </c>
      <c r="F406" s="3">
        <f t="shared" si="19"/>
        <v>67.2</v>
      </c>
      <c r="G406" s="7">
        <v>36</v>
      </c>
      <c r="H406" s="7">
        <v>36</v>
      </c>
      <c r="I406" s="6" t="s">
        <v>1152</v>
      </c>
      <c r="J406" s="2">
        <f t="shared" si="20"/>
        <v>2419.2000000000003</v>
      </c>
      <c r="K406" s="1">
        <f>_xlfn.XLOOKUP(A406,MEDIDAS!A:A,MEDIDAS!C:C,,0)*5</f>
        <v>5.4166666666666661</v>
      </c>
      <c r="L406" s="1">
        <f>SUM(K406,_xlfn.XLOOKUP(A406,MEDIDAS!A:A,MEDIDAS!C:C,,0)*5)</f>
        <v>10.833333333333332</v>
      </c>
      <c r="M406" s="1" t="str">
        <f>IF(F406&gt;=SUM(L406,_xlfn.XLOOKUP(A406,'ESTOQUE SETEMBRO'!A:A,'ESTOQUE SETEMBRO'!F:F,,0))/2*1.2,"OVER",IF(F406&lt;=SUM(L406,_xlfn.XLOOKUP(A406,'ESTOQUE SETEMBRO'!A:A,'ESTOQUE SETEMBRO'!F:F,,0))/2*1.1,"IDEAL","OUT"))</f>
        <v>OVER</v>
      </c>
      <c r="N406" t="str">
        <f>IF('ESTOQUE OUTUBRO'!$D406&gt;=0,"outubro","setembro")</f>
        <v>outubro</v>
      </c>
      <c r="O406" s="15">
        <v>45566</v>
      </c>
    </row>
    <row r="407" spans="1:15">
      <c r="A407" s="5" t="s">
        <v>406</v>
      </c>
      <c r="B407" s="6" t="s">
        <v>1178</v>
      </c>
      <c r="C407" s="1">
        <f t="shared" si="21"/>
        <v>43.26</v>
      </c>
      <c r="D407" s="3">
        <f>_xlfn.XLOOKUP(Tabela3[[#This Row],[SKU]],'ESTOQUE SETEMBRO'!A:A,'ESTOQUE SETEMBRO'!F:F,,0)-_xlfn.XLOOKUP(Tabela3[[#This Row],[SKU]],'VENDA MES'!A:A,'VENDA MES'!B:B,0,0)</f>
        <v>140.00000000000003</v>
      </c>
      <c r="E407" s="3">
        <f>IF(D407&lt;=0,SUM(Tabela3[[#This Row],[PONTO_DE_REPOSICAO]]*2.5,Tabela3[[#This Row],[ESTOQUE_INICIAL]]),IF(AND(Tabela3[[#This Row],[ESTOQUE_INICIAL]]&lt;=Tabela3[[#This Row],[PONTO_DE_REPOSICAO]],Tabela3[[#This Row],[ESTOQUE_INICIAL]]&gt;0),L407*2.5,D407*0))</f>
        <v>0</v>
      </c>
      <c r="F407" s="3">
        <f t="shared" si="19"/>
        <v>140.00000000000003</v>
      </c>
      <c r="G407" s="7">
        <v>36</v>
      </c>
      <c r="H407" s="7">
        <v>36</v>
      </c>
      <c r="I407" s="6" t="s">
        <v>1152</v>
      </c>
      <c r="J407" s="2">
        <f t="shared" si="20"/>
        <v>5040.0000000000009</v>
      </c>
      <c r="K407" s="1">
        <f>_xlfn.XLOOKUP(A407,MEDIDAS!A:A,MEDIDAS!C:C,,0)*5</f>
        <v>6.166666666666667</v>
      </c>
      <c r="L407" s="1">
        <f>SUM(K407,_xlfn.XLOOKUP(A407,MEDIDAS!A:A,MEDIDAS!C:C,,0)*5)</f>
        <v>12.333333333333334</v>
      </c>
      <c r="M407" s="1" t="str">
        <f>IF(F407&gt;=SUM(L407,_xlfn.XLOOKUP(A407,'ESTOQUE SETEMBRO'!A:A,'ESTOQUE SETEMBRO'!F:F,,0))/2*1.2,"OVER",IF(F407&lt;=SUM(L407,_xlfn.XLOOKUP(A407,'ESTOQUE SETEMBRO'!A:A,'ESTOQUE SETEMBRO'!F:F,,0))/2*1.1,"IDEAL","OUT"))</f>
        <v>OVER</v>
      </c>
      <c r="N407" t="str">
        <f>IF('ESTOQUE OUTUBRO'!$D407&gt;=0,"outubro","setembro")</f>
        <v>outubro</v>
      </c>
      <c r="O407" s="15">
        <v>45566</v>
      </c>
    </row>
    <row r="408" spans="1:15">
      <c r="A408" s="5" t="s">
        <v>451</v>
      </c>
      <c r="B408" s="6" t="s">
        <v>1178</v>
      </c>
      <c r="C408" s="1">
        <f t="shared" si="21"/>
        <v>43.26</v>
      </c>
      <c r="D408" s="3">
        <f>_xlfn.XLOOKUP(Tabela3[[#This Row],[SKU]],'ESTOQUE SETEMBRO'!A:A,'ESTOQUE SETEMBRO'!F:F,,0)-_xlfn.XLOOKUP(Tabela3[[#This Row],[SKU]],'VENDA MES'!A:A,'VENDA MES'!B:B,0,0)</f>
        <v>150</v>
      </c>
      <c r="E408" s="3">
        <f>IF(D408&lt;=0,SUM(Tabela3[[#This Row],[PONTO_DE_REPOSICAO]]*2.5,Tabela3[[#This Row],[ESTOQUE_INICIAL]]),IF(AND(Tabela3[[#This Row],[ESTOQUE_INICIAL]]&lt;=Tabela3[[#This Row],[PONTO_DE_REPOSICAO]],Tabela3[[#This Row],[ESTOQUE_INICIAL]]&gt;0),L408*2.5,D408*0))</f>
        <v>0</v>
      </c>
      <c r="F408" s="3">
        <f t="shared" si="19"/>
        <v>150</v>
      </c>
      <c r="G408" s="7">
        <v>36</v>
      </c>
      <c r="H408" s="7">
        <v>36</v>
      </c>
      <c r="I408" s="6" t="s">
        <v>1152</v>
      </c>
      <c r="J408" s="2">
        <f t="shared" si="20"/>
        <v>5400</v>
      </c>
      <c r="K408" s="1">
        <f>_xlfn.XLOOKUP(A408,MEDIDAS!A:A,MEDIDAS!C:C,,0)*5</f>
        <v>5.916666666666667</v>
      </c>
      <c r="L408" s="1">
        <f>SUM(K408,_xlfn.XLOOKUP(A408,MEDIDAS!A:A,MEDIDAS!C:C,,0)*5)</f>
        <v>11.833333333333334</v>
      </c>
      <c r="M408" s="1" t="str">
        <f>IF(F408&gt;=SUM(L408,_xlfn.XLOOKUP(A408,'ESTOQUE SETEMBRO'!A:A,'ESTOQUE SETEMBRO'!F:F,,0))/2*1.2,"OVER",IF(F408&lt;=SUM(L408,_xlfn.XLOOKUP(A408,'ESTOQUE SETEMBRO'!A:A,'ESTOQUE SETEMBRO'!F:F,,0))/2*1.1,"IDEAL","OUT"))</f>
        <v>OVER</v>
      </c>
      <c r="N408" t="str">
        <f>IF('ESTOQUE OUTUBRO'!$D408&gt;=0,"outubro","setembro")</f>
        <v>outubro</v>
      </c>
      <c r="O408" s="15">
        <v>45566</v>
      </c>
    </row>
    <row r="409" spans="1:15">
      <c r="A409" s="5" t="s">
        <v>408</v>
      </c>
      <c r="B409" s="6" t="s">
        <v>1178</v>
      </c>
      <c r="C409" s="1">
        <f t="shared" si="21"/>
        <v>43.26</v>
      </c>
      <c r="D409" s="3">
        <f>_xlfn.XLOOKUP(Tabela3[[#This Row],[SKU]],'ESTOQUE SETEMBRO'!A:A,'ESTOQUE SETEMBRO'!F:F,,0)-_xlfn.XLOOKUP(Tabela3[[#This Row],[SKU]],'VENDA MES'!A:A,'VENDA MES'!B:B,0,0)</f>
        <v>84</v>
      </c>
      <c r="E409" s="3">
        <f>IF(D409&lt;=0,SUM(Tabela3[[#This Row],[PONTO_DE_REPOSICAO]]*2.5,Tabela3[[#This Row],[ESTOQUE_INICIAL]]),IF(AND(Tabela3[[#This Row],[ESTOQUE_INICIAL]]&lt;=Tabela3[[#This Row],[PONTO_DE_REPOSICAO]],Tabela3[[#This Row],[ESTOQUE_INICIAL]]&gt;0),L409*2.5,D409*0))</f>
        <v>0</v>
      </c>
      <c r="F409" s="3">
        <f t="shared" si="19"/>
        <v>84</v>
      </c>
      <c r="G409" s="7">
        <v>36</v>
      </c>
      <c r="H409" s="7">
        <v>36</v>
      </c>
      <c r="I409" s="6" t="s">
        <v>1152</v>
      </c>
      <c r="J409" s="2">
        <f t="shared" si="20"/>
        <v>3024</v>
      </c>
      <c r="K409" s="1">
        <f>_xlfn.XLOOKUP(A409,MEDIDAS!A:A,MEDIDAS!C:C,,0)*5</f>
        <v>6.166666666666667</v>
      </c>
      <c r="L409" s="1">
        <f>SUM(K409,_xlfn.XLOOKUP(A409,MEDIDAS!A:A,MEDIDAS!C:C,,0)*5)</f>
        <v>12.333333333333334</v>
      </c>
      <c r="M409" s="1" t="str">
        <f>IF(F409&gt;=SUM(L409,_xlfn.XLOOKUP(A409,'ESTOQUE SETEMBRO'!A:A,'ESTOQUE SETEMBRO'!F:F,,0))/2*1.2,"OVER",IF(F409&lt;=SUM(L409,_xlfn.XLOOKUP(A409,'ESTOQUE SETEMBRO'!A:A,'ESTOQUE SETEMBRO'!F:F,,0))/2*1.1,"IDEAL","OUT"))</f>
        <v>OVER</v>
      </c>
      <c r="N409" t="str">
        <f>IF('ESTOQUE OUTUBRO'!$D409&gt;=0,"outubro","setembro")</f>
        <v>outubro</v>
      </c>
      <c r="O409" s="15">
        <v>45566</v>
      </c>
    </row>
    <row r="410" spans="1:15">
      <c r="A410" s="5" t="s">
        <v>409</v>
      </c>
      <c r="B410" s="6" t="s">
        <v>1178</v>
      </c>
      <c r="C410" s="1">
        <f t="shared" si="21"/>
        <v>43.26</v>
      </c>
      <c r="D410" s="3">
        <f>_xlfn.XLOOKUP(Tabela3[[#This Row],[SKU]],'ESTOQUE SETEMBRO'!A:A,'ESTOQUE SETEMBRO'!F:F,,0)-_xlfn.XLOOKUP(Tabela3[[#This Row],[SKU]],'VENDA MES'!A:A,'VENDA MES'!B:B,0,0)</f>
        <v>162.4</v>
      </c>
      <c r="E410" s="3">
        <f>IF(D410&lt;=0,SUM(Tabela3[[#This Row],[PONTO_DE_REPOSICAO]]*2.5,Tabela3[[#This Row],[ESTOQUE_INICIAL]]),IF(AND(Tabela3[[#This Row],[ESTOQUE_INICIAL]]&lt;=Tabela3[[#This Row],[PONTO_DE_REPOSICAO]],Tabela3[[#This Row],[ESTOQUE_INICIAL]]&gt;0),L410*2.5,D410*0))</f>
        <v>0</v>
      </c>
      <c r="F410" s="3">
        <f t="shared" si="19"/>
        <v>162.4</v>
      </c>
      <c r="G410" s="7">
        <v>36</v>
      </c>
      <c r="H410" s="7">
        <v>36</v>
      </c>
      <c r="I410" s="6" t="s">
        <v>1152</v>
      </c>
      <c r="J410" s="2">
        <f t="shared" si="20"/>
        <v>5846.4000000000005</v>
      </c>
      <c r="K410" s="1">
        <f>_xlfn.XLOOKUP(A410,MEDIDAS!A:A,MEDIDAS!C:C,,0)*5</f>
        <v>6.166666666666667</v>
      </c>
      <c r="L410" s="1">
        <f>SUM(K410,_xlfn.XLOOKUP(A410,MEDIDAS!A:A,MEDIDAS!C:C,,0)*5)</f>
        <v>12.333333333333334</v>
      </c>
      <c r="M410" s="1" t="str">
        <f>IF(F410&gt;=SUM(L410,_xlfn.XLOOKUP(A410,'ESTOQUE SETEMBRO'!A:A,'ESTOQUE SETEMBRO'!F:F,,0))/2*1.2,"OVER",IF(F410&lt;=SUM(L410,_xlfn.XLOOKUP(A410,'ESTOQUE SETEMBRO'!A:A,'ESTOQUE SETEMBRO'!F:F,,0))/2*1.1,"IDEAL","OUT"))</f>
        <v>OVER</v>
      </c>
      <c r="N410" t="str">
        <f>IF('ESTOQUE OUTUBRO'!$D410&gt;=0,"outubro","setembro")</f>
        <v>outubro</v>
      </c>
      <c r="O410" s="15">
        <v>45566</v>
      </c>
    </row>
    <row r="411" spans="1:15">
      <c r="A411" s="5" t="s">
        <v>410</v>
      </c>
      <c r="B411" s="6" t="s">
        <v>1178</v>
      </c>
      <c r="C411" s="1">
        <f t="shared" si="21"/>
        <v>43.26</v>
      </c>
      <c r="D411" s="3">
        <f>_xlfn.XLOOKUP(Tabela3[[#This Row],[SKU]],'ESTOQUE SETEMBRO'!A:A,'ESTOQUE SETEMBRO'!F:F,,0)-_xlfn.XLOOKUP(Tabela3[[#This Row],[SKU]],'VENDA MES'!A:A,'VENDA MES'!B:B,0,0)</f>
        <v>112</v>
      </c>
      <c r="E411" s="3">
        <f>IF(D411&lt;=0,SUM(Tabela3[[#This Row],[PONTO_DE_REPOSICAO]]*2.5,Tabela3[[#This Row],[ESTOQUE_INICIAL]]),IF(AND(Tabela3[[#This Row],[ESTOQUE_INICIAL]]&lt;=Tabela3[[#This Row],[PONTO_DE_REPOSICAO]],Tabela3[[#This Row],[ESTOQUE_INICIAL]]&gt;0),L411*2.5,D411*0))</f>
        <v>0</v>
      </c>
      <c r="F411" s="3">
        <f t="shared" si="19"/>
        <v>112</v>
      </c>
      <c r="G411" s="7">
        <v>36</v>
      </c>
      <c r="H411" s="7">
        <v>36</v>
      </c>
      <c r="I411" s="6" t="s">
        <v>1152</v>
      </c>
      <c r="J411" s="2">
        <f t="shared" si="20"/>
        <v>4032</v>
      </c>
      <c r="K411" s="1">
        <f>_xlfn.XLOOKUP(A411,MEDIDAS!A:A,MEDIDAS!C:C,,0)*5</f>
        <v>7</v>
      </c>
      <c r="L411" s="1">
        <f>SUM(K411,_xlfn.XLOOKUP(A411,MEDIDAS!A:A,MEDIDAS!C:C,,0)*5)</f>
        <v>14</v>
      </c>
      <c r="M411" s="1" t="str">
        <f>IF(F411&gt;=SUM(L411,_xlfn.XLOOKUP(A411,'ESTOQUE SETEMBRO'!A:A,'ESTOQUE SETEMBRO'!F:F,,0))/2*1.2,"OVER",IF(F411&lt;=SUM(L411,_xlfn.XLOOKUP(A411,'ESTOQUE SETEMBRO'!A:A,'ESTOQUE SETEMBRO'!F:F,,0))/2*1.1,"IDEAL","OUT"))</f>
        <v>OVER</v>
      </c>
      <c r="N411" t="str">
        <f>IF('ESTOQUE OUTUBRO'!$D411&gt;=0,"outubro","setembro")</f>
        <v>outubro</v>
      </c>
      <c r="O411" s="15">
        <v>45566</v>
      </c>
    </row>
    <row r="412" spans="1:15">
      <c r="A412" s="5" t="s">
        <v>411</v>
      </c>
      <c r="B412" s="6" t="s">
        <v>1178</v>
      </c>
      <c r="C412" s="1">
        <f t="shared" si="21"/>
        <v>43.26</v>
      </c>
      <c r="D412" s="3">
        <f>_xlfn.XLOOKUP(Tabela3[[#This Row],[SKU]],'ESTOQUE SETEMBRO'!A:A,'ESTOQUE SETEMBRO'!F:F,,0)-_xlfn.XLOOKUP(Tabela3[[#This Row],[SKU]],'VENDA MES'!A:A,'VENDA MES'!B:B,0,0)</f>
        <v>207.2</v>
      </c>
      <c r="E412" s="3">
        <f>IF(D412&lt;=0,SUM(Tabela3[[#This Row],[PONTO_DE_REPOSICAO]]*2.5,Tabela3[[#This Row],[ESTOQUE_INICIAL]]),IF(AND(Tabela3[[#This Row],[ESTOQUE_INICIAL]]&lt;=Tabela3[[#This Row],[PONTO_DE_REPOSICAO]],Tabela3[[#This Row],[ESTOQUE_INICIAL]]&gt;0),L412*2.5,D412*0))</f>
        <v>0</v>
      </c>
      <c r="F412" s="3">
        <f t="shared" si="19"/>
        <v>207.2</v>
      </c>
      <c r="G412" s="7">
        <v>36</v>
      </c>
      <c r="H412" s="7">
        <v>36</v>
      </c>
      <c r="I412" s="6" t="s">
        <v>1152</v>
      </c>
      <c r="J412" s="2">
        <f t="shared" si="20"/>
        <v>7459.2</v>
      </c>
      <c r="K412" s="1">
        <f>_xlfn.XLOOKUP(A412,MEDIDAS!A:A,MEDIDAS!C:C,,0)*5</f>
        <v>6.25</v>
      </c>
      <c r="L412" s="1">
        <f>SUM(K412,_xlfn.XLOOKUP(A412,MEDIDAS!A:A,MEDIDAS!C:C,,0)*5)</f>
        <v>12.5</v>
      </c>
      <c r="M412" s="1" t="str">
        <f>IF(F412&gt;=SUM(L412,_xlfn.XLOOKUP(A412,'ESTOQUE SETEMBRO'!A:A,'ESTOQUE SETEMBRO'!F:F,,0))/2*1.2,"OVER",IF(F412&lt;=SUM(L412,_xlfn.XLOOKUP(A412,'ESTOQUE SETEMBRO'!A:A,'ESTOQUE SETEMBRO'!F:F,,0))/2*1.1,"IDEAL","OUT"))</f>
        <v>OVER</v>
      </c>
      <c r="N412" t="str">
        <f>IF('ESTOQUE OUTUBRO'!$D412&gt;=0,"outubro","setembro")</f>
        <v>outubro</v>
      </c>
      <c r="O412" s="15">
        <v>45566</v>
      </c>
    </row>
    <row r="413" spans="1:15">
      <c r="A413" s="5" t="s">
        <v>412</v>
      </c>
      <c r="B413" s="6" t="s">
        <v>1179</v>
      </c>
      <c r="C413" s="1">
        <f t="shared" si="21"/>
        <v>43.26</v>
      </c>
      <c r="D413" s="3">
        <f>_xlfn.XLOOKUP(Tabela3[[#This Row],[SKU]],'ESTOQUE SETEMBRO'!A:A,'ESTOQUE SETEMBRO'!F:F,,0)-_xlfn.XLOOKUP(Tabela3[[#This Row],[SKU]],'VENDA MES'!A:A,'VENDA MES'!B:B,0,0)</f>
        <v>156.80000000000004</v>
      </c>
      <c r="E413" s="3">
        <f>IF(D413&lt;=0,SUM(Tabela3[[#This Row],[PONTO_DE_REPOSICAO]]*2.5,Tabela3[[#This Row],[ESTOQUE_INICIAL]]),IF(AND(Tabela3[[#This Row],[ESTOQUE_INICIAL]]&lt;=Tabela3[[#This Row],[PONTO_DE_REPOSICAO]],Tabela3[[#This Row],[ESTOQUE_INICIAL]]&gt;0),L413*2.5,D413*0))</f>
        <v>0</v>
      </c>
      <c r="F413" s="3">
        <f t="shared" si="19"/>
        <v>156.80000000000004</v>
      </c>
      <c r="G413" s="7">
        <v>24</v>
      </c>
      <c r="H413" s="7">
        <v>24</v>
      </c>
      <c r="I413" s="6" t="s">
        <v>1128</v>
      </c>
      <c r="J413" s="2">
        <f t="shared" si="20"/>
        <v>3763.2000000000007</v>
      </c>
      <c r="K413" s="1">
        <f>_xlfn.XLOOKUP(A413,MEDIDAS!A:A,MEDIDAS!C:C,,0)*5</f>
        <v>6.6666666666666661</v>
      </c>
      <c r="L413" s="1">
        <f>SUM(K413,_xlfn.XLOOKUP(A413,MEDIDAS!A:A,MEDIDAS!C:C,,0)*5)</f>
        <v>13.333333333333332</v>
      </c>
      <c r="M413" s="1" t="str">
        <f>IF(F413&gt;=SUM(L413,_xlfn.XLOOKUP(A413,'ESTOQUE SETEMBRO'!A:A,'ESTOQUE SETEMBRO'!F:F,,0))/2*1.2,"OVER",IF(F413&lt;=SUM(L413,_xlfn.XLOOKUP(A413,'ESTOQUE SETEMBRO'!A:A,'ESTOQUE SETEMBRO'!F:F,,0))/2*1.1,"IDEAL","OUT"))</f>
        <v>OVER</v>
      </c>
      <c r="N413" t="str">
        <f>IF('ESTOQUE OUTUBRO'!$D413&gt;=0,"outubro","setembro")</f>
        <v>outubro</v>
      </c>
      <c r="O413" s="15">
        <v>45566</v>
      </c>
    </row>
    <row r="414" spans="1:15">
      <c r="A414" s="5" t="s">
        <v>413</v>
      </c>
      <c r="B414" s="6" t="s">
        <v>1179</v>
      </c>
      <c r="C414" s="1">
        <f t="shared" si="21"/>
        <v>43.26</v>
      </c>
      <c r="D414" s="3">
        <f>_xlfn.XLOOKUP(Tabela3[[#This Row],[SKU]],'ESTOQUE SETEMBRO'!A:A,'ESTOQUE SETEMBRO'!F:F,,0)-_xlfn.XLOOKUP(Tabela3[[#This Row],[SKU]],'VENDA MES'!A:A,'VENDA MES'!B:B,0,0)</f>
        <v>84</v>
      </c>
      <c r="E414" s="3">
        <f>IF(D414&lt;=0,SUM(Tabela3[[#This Row],[PONTO_DE_REPOSICAO]]*2.5,Tabela3[[#This Row],[ESTOQUE_INICIAL]]),IF(AND(Tabela3[[#This Row],[ESTOQUE_INICIAL]]&lt;=Tabela3[[#This Row],[PONTO_DE_REPOSICAO]],Tabela3[[#This Row],[ESTOQUE_INICIAL]]&gt;0),L414*2.5,D414*0))</f>
        <v>0</v>
      </c>
      <c r="F414" s="3">
        <f t="shared" si="19"/>
        <v>84</v>
      </c>
      <c r="G414" s="7">
        <v>24</v>
      </c>
      <c r="H414" s="7">
        <v>24</v>
      </c>
      <c r="I414" s="6" t="s">
        <v>1128</v>
      </c>
      <c r="J414" s="2">
        <f t="shared" si="20"/>
        <v>2016</v>
      </c>
      <c r="K414" s="1">
        <f>_xlfn.XLOOKUP(A414,MEDIDAS!A:A,MEDIDAS!C:C,,0)*5</f>
        <v>6.083333333333333</v>
      </c>
      <c r="L414" s="1">
        <f>SUM(K414,_xlfn.XLOOKUP(A414,MEDIDAS!A:A,MEDIDAS!C:C,,0)*5)</f>
        <v>12.166666666666666</v>
      </c>
      <c r="M414" s="1" t="str">
        <f>IF(F414&gt;=SUM(L414,_xlfn.XLOOKUP(A414,'ESTOQUE SETEMBRO'!A:A,'ESTOQUE SETEMBRO'!F:F,,0))/2*1.2,"OVER",IF(F414&lt;=SUM(L414,_xlfn.XLOOKUP(A414,'ESTOQUE SETEMBRO'!A:A,'ESTOQUE SETEMBRO'!F:F,,0))/2*1.1,"IDEAL","OUT"))</f>
        <v>OVER</v>
      </c>
      <c r="N414" t="str">
        <f>IF('ESTOQUE OUTUBRO'!$D414&gt;=0,"outubro","setembro")</f>
        <v>outubro</v>
      </c>
      <c r="O414" s="15">
        <v>45566</v>
      </c>
    </row>
    <row r="415" spans="1:15">
      <c r="A415" s="5" t="s">
        <v>414</v>
      </c>
      <c r="B415" s="6" t="s">
        <v>1179</v>
      </c>
      <c r="C415" s="1">
        <f t="shared" si="21"/>
        <v>43.26</v>
      </c>
      <c r="D415" s="3">
        <f>_xlfn.XLOOKUP(Tabela3[[#This Row],[SKU]],'ESTOQUE SETEMBRO'!A:A,'ESTOQUE SETEMBRO'!F:F,,0)-_xlfn.XLOOKUP(Tabela3[[#This Row],[SKU]],'VENDA MES'!A:A,'VENDA MES'!B:B,0,0)</f>
        <v>84</v>
      </c>
      <c r="E415" s="3">
        <f>IF(D415&lt;=0,SUM(Tabela3[[#This Row],[PONTO_DE_REPOSICAO]]*2.5,Tabela3[[#This Row],[ESTOQUE_INICIAL]]),IF(AND(Tabela3[[#This Row],[ESTOQUE_INICIAL]]&lt;=Tabela3[[#This Row],[PONTO_DE_REPOSICAO]],Tabela3[[#This Row],[ESTOQUE_INICIAL]]&gt;0),L415*2.5,D415*0))</f>
        <v>0</v>
      </c>
      <c r="F415" s="3">
        <f t="shared" si="19"/>
        <v>84</v>
      </c>
      <c r="G415" s="7">
        <v>24</v>
      </c>
      <c r="H415" s="7">
        <v>24</v>
      </c>
      <c r="I415" s="6" t="s">
        <v>1128</v>
      </c>
      <c r="J415" s="2">
        <f t="shared" si="20"/>
        <v>2016</v>
      </c>
      <c r="K415" s="1">
        <f>_xlfn.XLOOKUP(A415,MEDIDAS!A:A,MEDIDAS!C:C,,0)*5</f>
        <v>5.25</v>
      </c>
      <c r="L415" s="1">
        <f>SUM(K415,_xlfn.XLOOKUP(A415,MEDIDAS!A:A,MEDIDAS!C:C,,0)*5)</f>
        <v>10.5</v>
      </c>
      <c r="M415" s="1" t="str">
        <f>IF(F415&gt;=SUM(L415,_xlfn.XLOOKUP(A415,'ESTOQUE SETEMBRO'!A:A,'ESTOQUE SETEMBRO'!F:F,,0))/2*1.2,"OVER",IF(F415&lt;=SUM(L415,_xlfn.XLOOKUP(A415,'ESTOQUE SETEMBRO'!A:A,'ESTOQUE SETEMBRO'!F:F,,0))/2*1.1,"IDEAL","OUT"))</f>
        <v>OVER</v>
      </c>
      <c r="N415" t="str">
        <f>IF('ESTOQUE OUTUBRO'!$D415&gt;=0,"outubro","setembro")</f>
        <v>outubro</v>
      </c>
      <c r="O415" s="15">
        <v>45566</v>
      </c>
    </row>
    <row r="416" spans="1:15">
      <c r="A416" s="5" t="s">
        <v>415</v>
      </c>
      <c r="B416" s="6" t="s">
        <v>1179</v>
      </c>
      <c r="C416" s="1">
        <f t="shared" si="21"/>
        <v>43.26</v>
      </c>
      <c r="D416" s="3">
        <f>_xlfn.XLOOKUP(Tabela3[[#This Row],[SKU]],'ESTOQUE SETEMBRO'!A:A,'ESTOQUE SETEMBRO'!F:F,,0)-_xlfn.XLOOKUP(Tabela3[[#This Row],[SKU]],'VENDA MES'!A:A,'VENDA MES'!B:B,0,0)</f>
        <v>128.80000000000001</v>
      </c>
      <c r="E416" s="3">
        <f>IF(D416&lt;=0,SUM(Tabela3[[#This Row],[PONTO_DE_REPOSICAO]]*2.5,Tabela3[[#This Row],[ESTOQUE_INICIAL]]),IF(AND(Tabela3[[#This Row],[ESTOQUE_INICIAL]]&lt;=Tabela3[[#This Row],[PONTO_DE_REPOSICAO]],Tabela3[[#This Row],[ESTOQUE_INICIAL]]&gt;0),L416*2.5,D416*0))</f>
        <v>0</v>
      </c>
      <c r="F416" s="3">
        <f t="shared" si="19"/>
        <v>128.80000000000001</v>
      </c>
      <c r="G416" s="7">
        <v>24</v>
      </c>
      <c r="H416" s="7">
        <v>24</v>
      </c>
      <c r="I416" s="6" t="s">
        <v>1128</v>
      </c>
      <c r="J416" s="2">
        <f t="shared" si="20"/>
        <v>3091.2000000000003</v>
      </c>
      <c r="K416" s="1">
        <f>_xlfn.XLOOKUP(A416,MEDIDAS!A:A,MEDIDAS!C:C,,0)*5</f>
        <v>3.333333333333333</v>
      </c>
      <c r="L416" s="1">
        <f>SUM(K416,_xlfn.XLOOKUP(A416,MEDIDAS!A:A,MEDIDAS!C:C,,0)*5)</f>
        <v>6.6666666666666661</v>
      </c>
      <c r="M416" s="1" t="str">
        <f>IF(F416&gt;=SUM(L416,_xlfn.XLOOKUP(A416,'ESTOQUE SETEMBRO'!A:A,'ESTOQUE SETEMBRO'!F:F,,0))/2*1.2,"OVER",IF(F416&lt;=SUM(L416,_xlfn.XLOOKUP(A416,'ESTOQUE SETEMBRO'!A:A,'ESTOQUE SETEMBRO'!F:F,,0))/2*1.1,"IDEAL","OUT"))</f>
        <v>OVER</v>
      </c>
      <c r="N416" t="str">
        <f>IF('ESTOQUE OUTUBRO'!$D416&gt;=0,"outubro","setembro")</f>
        <v>outubro</v>
      </c>
      <c r="O416" s="15">
        <v>45566</v>
      </c>
    </row>
    <row r="417" spans="1:15">
      <c r="A417" s="5" t="s">
        <v>416</v>
      </c>
      <c r="B417" s="6" t="s">
        <v>1179</v>
      </c>
      <c r="C417" s="1">
        <f t="shared" si="21"/>
        <v>43.26</v>
      </c>
      <c r="D417" s="3">
        <f>_xlfn.XLOOKUP(Tabela3[[#This Row],[SKU]],'ESTOQUE SETEMBRO'!A:A,'ESTOQUE SETEMBRO'!F:F,,0)-_xlfn.XLOOKUP(Tabela3[[#This Row],[SKU]],'VENDA MES'!A:A,'VENDA MES'!B:B,0,0)</f>
        <v>173.6</v>
      </c>
      <c r="E417" s="3">
        <f>IF(D417&lt;=0,SUM(Tabela3[[#This Row],[PONTO_DE_REPOSICAO]]*2.5,Tabela3[[#This Row],[ESTOQUE_INICIAL]]),IF(AND(Tabela3[[#This Row],[ESTOQUE_INICIAL]]&lt;=Tabela3[[#This Row],[PONTO_DE_REPOSICAO]],Tabela3[[#This Row],[ESTOQUE_INICIAL]]&gt;0),L417*2.5,D417*0))</f>
        <v>0</v>
      </c>
      <c r="F417" s="3">
        <f t="shared" si="19"/>
        <v>173.6</v>
      </c>
      <c r="G417" s="7">
        <v>24</v>
      </c>
      <c r="H417" s="7">
        <v>24</v>
      </c>
      <c r="I417" s="6" t="s">
        <v>1128</v>
      </c>
      <c r="J417" s="2">
        <f t="shared" si="20"/>
        <v>4166.3999999999996</v>
      </c>
      <c r="K417" s="1">
        <f>_xlfn.XLOOKUP(A417,MEDIDAS!A:A,MEDIDAS!C:C,,0)*5</f>
        <v>7.666666666666667</v>
      </c>
      <c r="L417" s="1">
        <f>SUM(K417,_xlfn.XLOOKUP(A417,MEDIDAS!A:A,MEDIDAS!C:C,,0)*5)</f>
        <v>15.333333333333334</v>
      </c>
      <c r="M417" s="1" t="str">
        <f>IF(F417&gt;=SUM(L417,_xlfn.XLOOKUP(A417,'ESTOQUE SETEMBRO'!A:A,'ESTOQUE SETEMBRO'!F:F,,0))/2*1.2,"OVER",IF(F417&lt;=SUM(L417,_xlfn.XLOOKUP(A417,'ESTOQUE SETEMBRO'!A:A,'ESTOQUE SETEMBRO'!F:F,,0))/2*1.1,"IDEAL","OUT"))</f>
        <v>OVER</v>
      </c>
      <c r="N417" t="str">
        <f>IF('ESTOQUE OUTUBRO'!$D417&gt;=0,"outubro","setembro")</f>
        <v>outubro</v>
      </c>
      <c r="O417" s="15">
        <v>45566</v>
      </c>
    </row>
    <row r="418" spans="1:15">
      <c r="A418" s="5" t="s">
        <v>462</v>
      </c>
      <c r="B418" s="6" t="s">
        <v>1179</v>
      </c>
      <c r="C418" s="1">
        <f t="shared" si="21"/>
        <v>43.26</v>
      </c>
      <c r="D418" s="3">
        <f>_xlfn.XLOOKUP(Tabela3[[#This Row],[SKU]],'ESTOQUE SETEMBRO'!A:A,'ESTOQUE SETEMBRO'!F:F,,0)-_xlfn.XLOOKUP(Tabela3[[#This Row],[SKU]],'VENDA MES'!A:A,'VENDA MES'!B:B,0,0)</f>
        <v>150</v>
      </c>
      <c r="E418" s="3">
        <f>IF(D418&lt;=0,SUM(Tabela3[[#This Row],[PONTO_DE_REPOSICAO]]*2.5,Tabela3[[#This Row],[ESTOQUE_INICIAL]]),IF(AND(Tabela3[[#This Row],[ESTOQUE_INICIAL]]&lt;=Tabela3[[#This Row],[PONTO_DE_REPOSICAO]],Tabela3[[#This Row],[ESTOQUE_INICIAL]]&gt;0),L418*2.5,D418*0))</f>
        <v>0</v>
      </c>
      <c r="F418" s="3">
        <f t="shared" ref="F418:F481" si="22">SUM(E418,D418)</f>
        <v>150</v>
      </c>
      <c r="G418" s="7">
        <v>24</v>
      </c>
      <c r="H418" s="7">
        <v>24</v>
      </c>
      <c r="I418" s="6" t="s">
        <v>1128</v>
      </c>
      <c r="J418" s="2">
        <f t="shared" si="20"/>
        <v>3600</v>
      </c>
      <c r="K418" s="1">
        <f>_xlfn.XLOOKUP(A418,MEDIDAS!A:A,MEDIDAS!C:C,,0)*5</f>
        <v>3.75</v>
      </c>
      <c r="L418" s="1">
        <f>SUM(K418,_xlfn.XLOOKUP(A418,MEDIDAS!A:A,MEDIDAS!C:C,,0)*5)</f>
        <v>7.5</v>
      </c>
      <c r="M418" s="1" t="str">
        <f>IF(F418&gt;=SUM(L418,_xlfn.XLOOKUP(A418,'ESTOQUE SETEMBRO'!A:A,'ESTOQUE SETEMBRO'!F:F,,0))/2*1.2,"OVER",IF(F418&lt;=SUM(L418,_xlfn.XLOOKUP(A418,'ESTOQUE SETEMBRO'!A:A,'ESTOQUE SETEMBRO'!F:F,,0))/2*1.1,"IDEAL","OUT"))</f>
        <v>OVER</v>
      </c>
      <c r="N418" t="str">
        <f>IF('ESTOQUE OUTUBRO'!$D418&gt;=0,"outubro","setembro")</f>
        <v>outubro</v>
      </c>
      <c r="O418" s="15">
        <v>45566</v>
      </c>
    </row>
    <row r="419" spans="1:15">
      <c r="A419" s="5" t="s">
        <v>417</v>
      </c>
      <c r="B419" s="6" t="s">
        <v>1179</v>
      </c>
      <c r="C419" s="1">
        <f t="shared" si="21"/>
        <v>43.26</v>
      </c>
      <c r="D419" s="3">
        <f>_xlfn.XLOOKUP(Tabela3[[#This Row],[SKU]],'ESTOQUE SETEMBRO'!A:A,'ESTOQUE SETEMBRO'!F:F,,0)-_xlfn.XLOOKUP(Tabela3[[#This Row],[SKU]],'VENDA MES'!A:A,'VENDA MES'!B:B,0,0)</f>
        <v>56</v>
      </c>
      <c r="E419" s="3">
        <f>IF(D419&lt;=0,SUM(Tabela3[[#This Row],[PONTO_DE_REPOSICAO]]*2.5,Tabela3[[#This Row],[ESTOQUE_INICIAL]]),IF(AND(Tabela3[[#This Row],[ESTOQUE_INICIAL]]&lt;=Tabela3[[#This Row],[PONTO_DE_REPOSICAO]],Tabela3[[#This Row],[ESTOQUE_INICIAL]]&gt;0),L419*2.5,D419*0))</f>
        <v>0</v>
      </c>
      <c r="F419" s="3">
        <f t="shared" si="22"/>
        <v>56</v>
      </c>
      <c r="G419" s="7">
        <v>24</v>
      </c>
      <c r="H419" s="7">
        <v>24</v>
      </c>
      <c r="I419" s="6" t="s">
        <v>1128</v>
      </c>
      <c r="J419" s="2">
        <f t="shared" si="20"/>
        <v>1344</v>
      </c>
      <c r="K419" s="1">
        <f>_xlfn.XLOOKUP(A419,MEDIDAS!A:A,MEDIDAS!C:C,,0)*5</f>
        <v>5.083333333333333</v>
      </c>
      <c r="L419" s="1">
        <f>SUM(K419,_xlfn.XLOOKUP(A419,MEDIDAS!A:A,MEDIDAS!C:C,,0)*5)</f>
        <v>10.166666666666666</v>
      </c>
      <c r="M419" s="1" t="str">
        <f>IF(F419&gt;=SUM(L419,_xlfn.XLOOKUP(A419,'ESTOQUE SETEMBRO'!A:A,'ESTOQUE SETEMBRO'!F:F,,0))/2*1.2,"OVER",IF(F419&lt;=SUM(L419,_xlfn.XLOOKUP(A419,'ESTOQUE SETEMBRO'!A:A,'ESTOQUE SETEMBRO'!F:F,,0))/2*1.1,"IDEAL","OUT"))</f>
        <v>OVER</v>
      </c>
      <c r="N419" t="str">
        <f>IF('ESTOQUE OUTUBRO'!$D419&gt;=0,"outubro","setembro")</f>
        <v>outubro</v>
      </c>
      <c r="O419" s="15">
        <v>45566</v>
      </c>
    </row>
    <row r="420" spans="1:15">
      <c r="A420" s="5" t="s">
        <v>419</v>
      </c>
      <c r="B420" s="6" t="s">
        <v>1179</v>
      </c>
      <c r="C420" s="1">
        <f t="shared" si="21"/>
        <v>43.26</v>
      </c>
      <c r="D420" s="3">
        <f>_xlfn.XLOOKUP(Tabela3[[#This Row],[SKU]],'ESTOQUE SETEMBRO'!A:A,'ESTOQUE SETEMBRO'!F:F,,0)-_xlfn.XLOOKUP(Tabela3[[#This Row],[SKU]],'VENDA MES'!A:A,'VENDA MES'!B:B,0,0)</f>
        <v>61.600000000000009</v>
      </c>
      <c r="E420" s="3">
        <f>IF(D420&lt;=0,SUM(Tabela3[[#This Row],[PONTO_DE_REPOSICAO]]*2.5,Tabela3[[#This Row],[ESTOQUE_INICIAL]]),IF(AND(Tabela3[[#This Row],[ESTOQUE_INICIAL]]&lt;=Tabela3[[#This Row],[PONTO_DE_REPOSICAO]],Tabela3[[#This Row],[ESTOQUE_INICIAL]]&gt;0),L420*2.5,D420*0))</f>
        <v>0</v>
      </c>
      <c r="F420" s="3">
        <f t="shared" si="22"/>
        <v>61.600000000000009</v>
      </c>
      <c r="G420" s="7">
        <v>24</v>
      </c>
      <c r="H420" s="7">
        <v>24</v>
      </c>
      <c r="I420" s="6" t="s">
        <v>1128</v>
      </c>
      <c r="J420" s="2">
        <f t="shared" si="20"/>
        <v>1478.4</v>
      </c>
      <c r="K420" s="1">
        <f>_xlfn.XLOOKUP(A420,MEDIDAS!A:A,MEDIDAS!C:C,,0)*5</f>
        <v>3.5833333333333335</v>
      </c>
      <c r="L420" s="1">
        <f>SUM(K420,_xlfn.XLOOKUP(A420,MEDIDAS!A:A,MEDIDAS!C:C,,0)*5)</f>
        <v>7.166666666666667</v>
      </c>
      <c r="M420" s="1" t="str">
        <f>IF(F420&gt;=SUM(L420,_xlfn.XLOOKUP(A420,'ESTOQUE SETEMBRO'!A:A,'ESTOQUE SETEMBRO'!F:F,,0))/2*1.2,"OVER",IF(F420&lt;=SUM(L420,_xlfn.XLOOKUP(A420,'ESTOQUE SETEMBRO'!A:A,'ESTOQUE SETEMBRO'!F:F,,0))/2*1.1,"IDEAL","OUT"))</f>
        <v>OVER</v>
      </c>
      <c r="N420" t="str">
        <f>IF('ESTOQUE OUTUBRO'!$D420&gt;=0,"outubro","setembro")</f>
        <v>outubro</v>
      </c>
      <c r="O420" s="15">
        <v>45566</v>
      </c>
    </row>
    <row r="421" spans="1:15">
      <c r="A421" s="5" t="s">
        <v>420</v>
      </c>
      <c r="B421" s="6" t="s">
        <v>1179</v>
      </c>
      <c r="C421" s="1">
        <f t="shared" si="21"/>
        <v>43.26</v>
      </c>
      <c r="D421" s="3">
        <f>_xlfn.XLOOKUP(Tabela3[[#This Row],[SKU]],'ESTOQUE SETEMBRO'!A:A,'ESTOQUE SETEMBRO'!F:F,,0)-_xlfn.XLOOKUP(Tabela3[[#This Row],[SKU]],'VENDA MES'!A:A,'VENDA MES'!B:B,0,0)</f>
        <v>78.40000000000002</v>
      </c>
      <c r="E421" s="3">
        <f>IF(D421&lt;=0,SUM(Tabela3[[#This Row],[PONTO_DE_REPOSICAO]]*2.5,Tabela3[[#This Row],[ESTOQUE_INICIAL]]),IF(AND(Tabela3[[#This Row],[ESTOQUE_INICIAL]]&lt;=Tabela3[[#This Row],[PONTO_DE_REPOSICAO]],Tabela3[[#This Row],[ESTOQUE_INICIAL]]&gt;0),L421*2.5,D421*0))</f>
        <v>0</v>
      </c>
      <c r="F421" s="3">
        <f t="shared" si="22"/>
        <v>78.40000000000002</v>
      </c>
      <c r="G421" s="7">
        <v>24</v>
      </c>
      <c r="H421" s="7">
        <v>24</v>
      </c>
      <c r="I421" s="6" t="s">
        <v>1128</v>
      </c>
      <c r="J421" s="2">
        <f t="shared" si="20"/>
        <v>1881.6000000000004</v>
      </c>
      <c r="K421" s="1">
        <f>_xlfn.XLOOKUP(A421,MEDIDAS!A:A,MEDIDAS!C:C,,0)*5</f>
        <v>4.75</v>
      </c>
      <c r="L421" s="1">
        <f>SUM(K421,_xlfn.XLOOKUP(A421,MEDIDAS!A:A,MEDIDAS!C:C,,0)*5)</f>
        <v>9.5</v>
      </c>
      <c r="M421" s="1" t="str">
        <f>IF(F421&gt;=SUM(L421,_xlfn.XLOOKUP(A421,'ESTOQUE SETEMBRO'!A:A,'ESTOQUE SETEMBRO'!F:F,,0))/2*1.2,"OVER",IF(F421&lt;=SUM(L421,_xlfn.XLOOKUP(A421,'ESTOQUE SETEMBRO'!A:A,'ESTOQUE SETEMBRO'!F:F,,0))/2*1.1,"IDEAL","OUT"))</f>
        <v>OVER</v>
      </c>
      <c r="N421" t="str">
        <f>IF('ESTOQUE OUTUBRO'!$D421&gt;=0,"outubro","setembro")</f>
        <v>outubro</v>
      </c>
      <c r="O421" s="15">
        <v>45566</v>
      </c>
    </row>
    <row r="422" spans="1:15">
      <c r="A422" s="5" t="s">
        <v>421</v>
      </c>
      <c r="B422" s="6" t="s">
        <v>1179</v>
      </c>
      <c r="C422" s="1">
        <f t="shared" si="21"/>
        <v>43.26</v>
      </c>
      <c r="D422" s="3">
        <f>_xlfn.XLOOKUP(Tabela3[[#This Row],[SKU]],'ESTOQUE SETEMBRO'!A:A,'ESTOQUE SETEMBRO'!F:F,,0)-_xlfn.XLOOKUP(Tabela3[[#This Row],[SKU]],'VENDA MES'!A:A,'VENDA MES'!B:B,0,0)</f>
        <v>235.2</v>
      </c>
      <c r="E422" s="3">
        <f>IF(D422&lt;=0,SUM(Tabela3[[#This Row],[PONTO_DE_REPOSICAO]]*2.5,Tabela3[[#This Row],[ESTOQUE_INICIAL]]),IF(AND(Tabela3[[#This Row],[ESTOQUE_INICIAL]]&lt;=Tabela3[[#This Row],[PONTO_DE_REPOSICAO]],Tabela3[[#This Row],[ESTOQUE_INICIAL]]&gt;0),L422*2.5,D422*0))</f>
        <v>0</v>
      </c>
      <c r="F422" s="3">
        <f t="shared" si="22"/>
        <v>235.2</v>
      </c>
      <c r="G422" s="7">
        <v>24</v>
      </c>
      <c r="H422" s="7">
        <v>24</v>
      </c>
      <c r="I422" s="6" t="s">
        <v>1128</v>
      </c>
      <c r="J422" s="2">
        <f t="shared" si="20"/>
        <v>5644.7999999999993</v>
      </c>
      <c r="K422" s="1">
        <f>_xlfn.XLOOKUP(A422,MEDIDAS!A:A,MEDIDAS!C:C,,0)*5</f>
        <v>5.916666666666667</v>
      </c>
      <c r="L422" s="1">
        <f>SUM(K422,_xlfn.XLOOKUP(A422,MEDIDAS!A:A,MEDIDAS!C:C,,0)*5)</f>
        <v>11.833333333333334</v>
      </c>
      <c r="M422" s="1" t="str">
        <f>IF(F422&gt;=SUM(L422,_xlfn.XLOOKUP(A422,'ESTOQUE SETEMBRO'!A:A,'ESTOQUE SETEMBRO'!F:F,,0))/2*1.2,"OVER",IF(F422&lt;=SUM(L422,_xlfn.XLOOKUP(A422,'ESTOQUE SETEMBRO'!A:A,'ESTOQUE SETEMBRO'!F:F,,0))/2*1.1,"IDEAL","OUT"))</f>
        <v>OVER</v>
      </c>
      <c r="N422" t="str">
        <f>IF('ESTOQUE OUTUBRO'!$D422&gt;=0,"outubro","setembro")</f>
        <v>outubro</v>
      </c>
      <c r="O422" s="15">
        <v>45566</v>
      </c>
    </row>
    <row r="423" spans="1:15">
      <c r="A423" s="5" t="s">
        <v>422</v>
      </c>
      <c r="B423" s="6" t="s">
        <v>1180</v>
      </c>
      <c r="C423" s="1">
        <f t="shared" si="21"/>
        <v>43.26</v>
      </c>
      <c r="D423" s="3">
        <f>_xlfn.XLOOKUP(Tabela3[[#This Row],[SKU]],'ESTOQUE SETEMBRO'!A:A,'ESTOQUE SETEMBRO'!F:F,,0)-_xlfn.XLOOKUP(Tabela3[[#This Row],[SKU]],'VENDA MES'!A:A,'VENDA MES'!B:B,0,0)</f>
        <v>252.00000000000006</v>
      </c>
      <c r="E423" s="3">
        <f>IF(D423&lt;=0,SUM(Tabela3[[#This Row],[PONTO_DE_REPOSICAO]]*2.5,Tabela3[[#This Row],[ESTOQUE_INICIAL]]),IF(AND(Tabela3[[#This Row],[ESTOQUE_INICIAL]]&lt;=Tabela3[[#This Row],[PONTO_DE_REPOSICAO]],Tabela3[[#This Row],[ESTOQUE_INICIAL]]&gt;0),L423*2.5,D423*0))</f>
        <v>0</v>
      </c>
      <c r="F423" s="3">
        <f t="shared" si="22"/>
        <v>252.00000000000006</v>
      </c>
      <c r="G423" s="7">
        <v>60</v>
      </c>
      <c r="H423" s="7">
        <v>60</v>
      </c>
      <c r="I423" s="6" t="s">
        <v>1128</v>
      </c>
      <c r="J423" s="2">
        <f t="shared" si="20"/>
        <v>15120.000000000004</v>
      </c>
      <c r="K423" s="1">
        <f>_xlfn.XLOOKUP(A423,MEDIDAS!A:A,MEDIDAS!C:C,,0)*5</f>
        <v>6</v>
      </c>
      <c r="L423" s="1">
        <f>SUM(K423,_xlfn.XLOOKUP(A423,MEDIDAS!A:A,MEDIDAS!C:C,,0)*5)</f>
        <v>12</v>
      </c>
      <c r="M423" s="1" t="str">
        <f>IF(F423&gt;=SUM(L423,_xlfn.XLOOKUP(A423,'ESTOQUE SETEMBRO'!A:A,'ESTOQUE SETEMBRO'!F:F,,0))/2*1.2,"OVER",IF(F423&lt;=SUM(L423,_xlfn.XLOOKUP(A423,'ESTOQUE SETEMBRO'!A:A,'ESTOQUE SETEMBRO'!F:F,,0))/2*1.1,"IDEAL","OUT"))</f>
        <v>OVER</v>
      </c>
      <c r="N423" t="str">
        <f>IF('ESTOQUE OUTUBRO'!$D423&gt;=0,"outubro","setembro")</f>
        <v>outubro</v>
      </c>
      <c r="O423" s="15">
        <v>45566</v>
      </c>
    </row>
    <row r="424" spans="1:15">
      <c r="A424" s="5" t="s">
        <v>423</v>
      </c>
      <c r="B424" s="6" t="s">
        <v>1180</v>
      </c>
      <c r="C424" s="1">
        <f t="shared" si="21"/>
        <v>43.26</v>
      </c>
      <c r="D424" s="3">
        <f>_xlfn.XLOOKUP(Tabela3[[#This Row],[SKU]],'ESTOQUE SETEMBRO'!A:A,'ESTOQUE SETEMBRO'!F:F,,0)-_xlfn.XLOOKUP(Tabela3[[#This Row],[SKU]],'VENDA MES'!A:A,'VENDA MES'!B:B,0,0)</f>
        <v>162.4</v>
      </c>
      <c r="E424" s="3">
        <f>IF(D424&lt;=0,SUM(Tabela3[[#This Row],[PONTO_DE_REPOSICAO]]*2.5,Tabela3[[#This Row],[ESTOQUE_INICIAL]]),IF(AND(Tabela3[[#This Row],[ESTOQUE_INICIAL]]&lt;=Tabela3[[#This Row],[PONTO_DE_REPOSICAO]],Tabela3[[#This Row],[ESTOQUE_INICIAL]]&gt;0),L424*2.5,D424*0))</f>
        <v>0</v>
      </c>
      <c r="F424" s="3">
        <f t="shared" si="22"/>
        <v>162.4</v>
      </c>
      <c r="G424" s="7">
        <v>60</v>
      </c>
      <c r="H424" s="7">
        <v>60</v>
      </c>
      <c r="I424" s="6" t="s">
        <v>1128</v>
      </c>
      <c r="J424" s="2">
        <f t="shared" si="20"/>
        <v>9744</v>
      </c>
      <c r="K424" s="1">
        <f>_xlfn.XLOOKUP(A424,MEDIDAS!A:A,MEDIDAS!C:C,,0)*5</f>
        <v>5.25</v>
      </c>
      <c r="L424" s="1">
        <f>SUM(K424,_xlfn.XLOOKUP(A424,MEDIDAS!A:A,MEDIDAS!C:C,,0)*5)</f>
        <v>10.5</v>
      </c>
      <c r="M424" s="1" t="str">
        <f>IF(F424&gt;=SUM(L424,_xlfn.XLOOKUP(A424,'ESTOQUE SETEMBRO'!A:A,'ESTOQUE SETEMBRO'!F:F,,0))/2*1.2,"OVER",IF(F424&lt;=SUM(L424,_xlfn.XLOOKUP(A424,'ESTOQUE SETEMBRO'!A:A,'ESTOQUE SETEMBRO'!F:F,,0))/2*1.1,"IDEAL","OUT"))</f>
        <v>OVER</v>
      </c>
      <c r="N424" t="str">
        <f>IF('ESTOQUE OUTUBRO'!$D424&gt;=0,"outubro","setembro")</f>
        <v>outubro</v>
      </c>
      <c r="O424" s="15">
        <v>45566</v>
      </c>
    </row>
    <row r="425" spans="1:15">
      <c r="A425" s="5" t="s">
        <v>424</v>
      </c>
      <c r="B425" s="6" t="s">
        <v>1180</v>
      </c>
      <c r="C425" s="1">
        <f t="shared" si="21"/>
        <v>43.26</v>
      </c>
      <c r="D425" s="3">
        <f>_xlfn.XLOOKUP(Tabela3[[#This Row],[SKU]],'ESTOQUE SETEMBRO'!A:A,'ESTOQUE SETEMBRO'!F:F,,0)-_xlfn.XLOOKUP(Tabela3[[#This Row],[SKU]],'VENDA MES'!A:A,'VENDA MES'!B:B,0,0)</f>
        <v>100.8</v>
      </c>
      <c r="E425" s="3">
        <f>IF(D425&lt;=0,SUM(Tabela3[[#This Row],[PONTO_DE_REPOSICAO]]*2.5,Tabela3[[#This Row],[ESTOQUE_INICIAL]]),IF(AND(Tabela3[[#This Row],[ESTOQUE_INICIAL]]&lt;=Tabela3[[#This Row],[PONTO_DE_REPOSICAO]],Tabela3[[#This Row],[ESTOQUE_INICIAL]]&gt;0),L425*2.5,D425*0))</f>
        <v>0</v>
      </c>
      <c r="F425" s="3">
        <f t="shared" si="22"/>
        <v>100.8</v>
      </c>
      <c r="G425" s="7">
        <v>60</v>
      </c>
      <c r="H425" s="7">
        <v>60</v>
      </c>
      <c r="I425" s="6" t="s">
        <v>1128</v>
      </c>
      <c r="J425" s="2">
        <f t="shared" si="20"/>
        <v>6048</v>
      </c>
      <c r="K425" s="1">
        <f>_xlfn.XLOOKUP(A425,MEDIDAS!A:A,MEDIDAS!C:C,,0)*5</f>
        <v>6</v>
      </c>
      <c r="L425" s="1">
        <f>SUM(K425,_xlfn.XLOOKUP(A425,MEDIDAS!A:A,MEDIDAS!C:C,,0)*5)</f>
        <v>12</v>
      </c>
      <c r="M425" s="1" t="str">
        <f>IF(F425&gt;=SUM(L425,_xlfn.XLOOKUP(A425,'ESTOQUE SETEMBRO'!A:A,'ESTOQUE SETEMBRO'!F:F,,0))/2*1.2,"OVER",IF(F425&lt;=SUM(L425,_xlfn.XLOOKUP(A425,'ESTOQUE SETEMBRO'!A:A,'ESTOQUE SETEMBRO'!F:F,,0))/2*1.1,"IDEAL","OUT"))</f>
        <v>OVER</v>
      </c>
      <c r="N425" t="str">
        <f>IF('ESTOQUE OUTUBRO'!$D425&gt;=0,"outubro","setembro")</f>
        <v>outubro</v>
      </c>
      <c r="O425" s="15">
        <v>45566</v>
      </c>
    </row>
    <row r="426" spans="1:15">
      <c r="A426" s="5" t="s">
        <v>425</v>
      </c>
      <c r="B426" s="6" t="s">
        <v>1180</v>
      </c>
      <c r="C426" s="1">
        <f t="shared" si="21"/>
        <v>43.26</v>
      </c>
      <c r="D426" s="3">
        <f>_xlfn.XLOOKUP(Tabela3[[#This Row],[SKU]],'ESTOQUE SETEMBRO'!A:A,'ESTOQUE SETEMBRO'!F:F,,0)-_xlfn.XLOOKUP(Tabela3[[#This Row],[SKU]],'VENDA MES'!A:A,'VENDA MES'!B:B,0,0)</f>
        <v>50.4</v>
      </c>
      <c r="E426" s="3">
        <f>IF(D426&lt;=0,SUM(Tabela3[[#This Row],[PONTO_DE_REPOSICAO]]*2.5,Tabela3[[#This Row],[ESTOQUE_INICIAL]]),IF(AND(Tabela3[[#This Row],[ESTOQUE_INICIAL]]&lt;=Tabela3[[#This Row],[PONTO_DE_REPOSICAO]],Tabela3[[#This Row],[ESTOQUE_INICIAL]]&gt;0),L426*2.5,D426*0))</f>
        <v>0</v>
      </c>
      <c r="F426" s="3">
        <f t="shared" si="22"/>
        <v>50.4</v>
      </c>
      <c r="G426" s="7">
        <v>60</v>
      </c>
      <c r="H426" s="7">
        <v>60</v>
      </c>
      <c r="I426" s="6" t="s">
        <v>1128</v>
      </c>
      <c r="J426" s="2">
        <f t="shared" si="20"/>
        <v>3024</v>
      </c>
      <c r="K426" s="1">
        <f>_xlfn.XLOOKUP(A426,MEDIDAS!A:A,MEDIDAS!C:C,,0)*5</f>
        <v>8.9166666666666679</v>
      </c>
      <c r="L426" s="1">
        <f>SUM(K426,_xlfn.XLOOKUP(A426,MEDIDAS!A:A,MEDIDAS!C:C,,0)*5)</f>
        <v>17.833333333333336</v>
      </c>
      <c r="M426" s="1" t="str">
        <f>IF(F426&gt;=SUM(L426,_xlfn.XLOOKUP(A426,'ESTOQUE SETEMBRO'!A:A,'ESTOQUE SETEMBRO'!F:F,,0))/2*1.2,"OVER",IF(F426&lt;=SUM(L426,_xlfn.XLOOKUP(A426,'ESTOQUE SETEMBRO'!A:A,'ESTOQUE SETEMBRO'!F:F,,0))/2*1.1,"IDEAL","OUT"))</f>
        <v>OVER</v>
      </c>
      <c r="N426" t="str">
        <f>IF('ESTOQUE OUTUBRO'!$D426&gt;=0,"outubro","setembro")</f>
        <v>outubro</v>
      </c>
      <c r="O426" s="15">
        <v>45566</v>
      </c>
    </row>
    <row r="427" spans="1:15">
      <c r="A427" s="5" t="s">
        <v>426</v>
      </c>
      <c r="B427" s="6" t="s">
        <v>1180</v>
      </c>
      <c r="C427" s="1">
        <f t="shared" si="21"/>
        <v>43.26</v>
      </c>
      <c r="D427" s="3">
        <f>_xlfn.XLOOKUP(Tabela3[[#This Row],[SKU]],'ESTOQUE SETEMBRO'!A:A,'ESTOQUE SETEMBRO'!F:F,,0)-_xlfn.XLOOKUP(Tabela3[[#This Row],[SKU]],'VENDA MES'!A:A,'VENDA MES'!B:B,0,0)</f>
        <v>201.6</v>
      </c>
      <c r="E427" s="3">
        <f>IF(D427&lt;=0,SUM(Tabela3[[#This Row],[PONTO_DE_REPOSICAO]]*2.5,Tabela3[[#This Row],[ESTOQUE_INICIAL]]),IF(AND(Tabela3[[#This Row],[ESTOQUE_INICIAL]]&lt;=Tabela3[[#This Row],[PONTO_DE_REPOSICAO]],Tabela3[[#This Row],[ESTOQUE_INICIAL]]&gt;0),L427*2.5,D427*0))</f>
        <v>0</v>
      </c>
      <c r="F427" s="3">
        <f t="shared" si="22"/>
        <v>201.6</v>
      </c>
      <c r="G427" s="7">
        <v>60</v>
      </c>
      <c r="H427" s="7">
        <v>60</v>
      </c>
      <c r="I427" s="6" t="s">
        <v>1128</v>
      </c>
      <c r="J427" s="2">
        <f t="shared" si="20"/>
        <v>12096</v>
      </c>
      <c r="K427" s="1">
        <f>_xlfn.XLOOKUP(A427,MEDIDAS!A:A,MEDIDAS!C:C,,0)*5</f>
        <v>9.5833333333333339</v>
      </c>
      <c r="L427" s="1">
        <f>SUM(K427,_xlfn.XLOOKUP(A427,MEDIDAS!A:A,MEDIDAS!C:C,,0)*5)</f>
        <v>19.166666666666668</v>
      </c>
      <c r="M427" s="1" t="str">
        <f>IF(F427&gt;=SUM(L427,_xlfn.XLOOKUP(A427,'ESTOQUE SETEMBRO'!A:A,'ESTOQUE SETEMBRO'!F:F,,0))/2*1.2,"OVER",IF(F427&lt;=SUM(L427,_xlfn.XLOOKUP(A427,'ESTOQUE SETEMBRO'!A:A,'ESTOQUE SETEMBRO'!F:F,,0))/2*1.1,"IDEAL","OUT"))</f>
        <v>OVER</v>
      </c>
      <c r="N427" t="str">
        <f>IF('ESTOQUE OUTUBRO'!$D427&gt;=0,"outubro","setembro")</f>
        <v>outubro</v>
      </c>
      <c r="O427" s="15">
        <v>45566</v>
      </c>
    </row>
    <row r="428" spans="1:15">
      <c r="A428" s="5" t="s">
        <v>473</v>
      </c>
      <c r="B428" s="6" t="s">
        <v>1180</v>
      </c>
      <c r="C428" s="1">
        <f t="shared" si="21"/>
        <v>43.26</v>
      </c>
      <c r="D428" s="3">
        <f>_xlfn.XLOOKUP(Tabela3[[#This Row],[SKU]],'ESTOQUE SETEMBRO'!A:A,'ESTOQUE SETEMBRO'!F:F,,0)-_xlfn.XLOOKUP(Tabela3[[#This Row],[SKU]],'VENDA MES'!A:A,'VENDA MES'!B:B,0,0)</f>
        <v>150</v>
      </c>
      <c r="E428" s="3">
        <f>IF(D428&lt;=0,SUM(Tabela3[[#This Row],[PONTO_DE_REPOSICAO]]*2.5,Tabela3[[#This Row],[ESTOQUE_INICIAL]]),IF(AND(Tabela3[[#This Row],[ESTOQUE_INICIAL]]&lt;=Tabela3[[#This Row],[PONTO_DE_REPOSICAO]],Tabela3[[#This Row],[ESTOQUE_INICIAL]]&gt;0),L428*2.5,D428*0))</f>
        <v>0</v>
      </c>
      <c r="F428" s="3">
        <f t="shared" si="22"/>
        <v>150</v>
      </c>
      <c r="G428" s="7">
        <v>60</v>
      </c>
      <c r="H428" s="7">
        <v>60</v>
      </c>
      <c r="I428" s="6" t="s">
        <v>1128</v>
      </c>
      <c r="J428" s="2">
        <f t="shared" si="20"/>
        <v>9000</v>
      </c>
      <c r="K428" s="1">
        <f>_xlfn.XLOOKUP(A428,MEDIDAS!A:A,MEDIDAS!C:C,,0)*5</f>
        <v>3.6666666666666665</v>
      </c>
      <c r="L428" s="1">
        <f>SUM(K428,_xlfn.XLOOKUP(A428,MEDIDAS!A:A,MEDIDAS!C:C,,0)*5)</f>
        <v>7.333333333333333</v>
      </c>
      <c r="M428" s="1" t="str">
        <f>IF(F428&gt;=SUM(L428,_xlfn.XLOOKUP(A428,'ESTOQUE SETEMBRO'!A:A,'ESTOQUE SETEMBRO'!F:F,,0))/2*1.2,"OVER",IF(F428&lt;=SUM(L428,_xlfn.XLOOKUP(A428,'ESTOQUE SETEMBRO'!A:A,'ESTOQUE SETEMBRO'!F:F,,0))/2*1.1,"IDEAL","OUT"))</f>
        <v>OVER</v>
      </c>
      <c r="N428" t="str">
        <f>IF('ESTOQUE OUTUBRO'!$D428&gt;=0,"outubro","setembro")</f>
        <v>outubro</v>
      </c>
      <c r="O428" s="15">
        <v>45566</v>
      </c>
    </row>
    <row r="429" spans="1:15">
      <c r="A429" s="5" t="s">
        <v>427</v>
      </c>
      <c r="B429" s="6" t="s">
        <v>1180</v>
      </c>
      <c r="C429" s="1">
        <f t="shared" si="21"/>
        <v>43.26</v>
      </c>
      <c r="D429" s="3">
        <f>_xlfn.XLOOKUP(Tabela3[[#This Row],[SKU]],'ESTOQUE SETEMBRO'!A:A,'ESTOQUE SETEMBRO'!F:F,,0)-_xlfn.XLOOKUP(Tabela3[[#This Row],[SKU]],'VENDA MES'!A:A,'VENDA MES'!B:B,0,0)</f>
        <v>184.80000000000004</v>
      </c>
      <c r="E429" s="3">
        <f>IF(D429&lt;=0,SUM(Tabela3[[#This Row],[PONTO_DE_REPOSICAO]]*2.5,Tabela3[[#This Row],[ESTOQUE_INICIAL]]),IF(AND(Tabela3[[#This Row],[ESTOQUE_INICIAL]]&lt;=Tabela3[[#This Row],[PONTO_DE_REPOSICAO]],Tabela3[[#This Row],[ESTOQUE_INICIAL]]&gt;0),L429*2.5,D429*0))</f>
        <v>0</v>
      </c>
      <c r="F429" s="3">
        <f t="shared" si="22"/>
        <v>184.80000000000004</v>
      </c>
      <c r="G429" s="7">
        <v>60</v>
      </c>
      <c r="H429" s="7">
        <v>60</v>
      </c>
      <c r="I429" s="6" t="s">
        <v>1128</v>
      </c>
      <c r="J429" s="2">
        <f t="shared" si="20"/>
        <v>11088.000000000002</v>
      </c>
      <c r="K429" s="1">
        <f>_xlfn.XLOOKUP(A429,MEDIDAS!A:A,MEDIDAS!C:C,,0)*5</f>
        <v>7.166666666666667</v>
      </c>
      <c r="L429" s="1">
        <f>SUM(K429,_xlfn.XLOOKUP(A429,MEDIDAS!A:A,MEDIDAS!C:C,,0)*5)</f>
        <v>14.333333333333334</v>
      </c>
      <c r="M429" s="1" t="str">
        <f>IF(F429&gt;=SUM(L429,_xlfn.XLOOKUP(A429,'ESTOQUE SETEMBRO'!A:A,'ESTOQUE SETEMBRO'!F:F,,0))/2*1.2,"OVER",IF(F429&lt;=SUM(L429,_xlfn.XLOOKUP(A429,'ESTOQUE SETEMBRO'!A:A,'ESTOQUE SETEMBRO'!F:F,,0))/2*1.1,"IDEAL","OUT"))</f>
        <v>OVER</v>
      </c>
      <c r="N429" t="str">
        <f>IF('ESTOQUE OUTUBRO'!$D429&gt;=0,"outubro","setembro")</f>
        <v>outubro</v>
      </c>
      <c r="O429" s="15">
        <v>45566</v>
      </c>
    </row>
    <row r="430" spans="1:15">
      <c r="A430" s="5" t="s">
        <v>428</v>
      </c>
      <c r="B430" s="6" t="s">
        <v>1180</v>
      </c>
      <c r="C430" s="1">
        <f t="shared" si="21"/>
        <v>43.26</v>
      </c>
      <c r="D430" s="3">
        <f>_xlfn.XLOOKUP(Tabela3[[#This Row],[SKU]],'ESTOQUE SETEMBRO'!A:A,'ESTOQUE SETEMBRO'!F:F,,0)-_xlfn.XLOOKUP(Tabela3[[#This Row],[SKU]],'VENDA MES'!A:A,'VENDA MES'!B:B,0,0)</f>
        <v>67.2</v>
      </c>
      <c r="E430" s="3">
        <f>IF(D430&lt;=0,SUM(Tabela3[[#This Row],[PONTO_DE_REPOSICAO]]*2.5,Tabela3[[#This Row],[ESTOQUE_INICIAL]]),IF(AND(Tabela3[[#This Row],[ESTOQUE_INICIAL]]&lt;=Tabela3[[#This Row],[PONTO_DE_REPOSICAO]],Tabela3[[#This Row],[ESTOQUE_INICIAL]]&gt;0),L430*2.5,D430*0))</f>
        <v>0</v>
      </c>
      <c r="F430" s="3">
        <f t="shared" si="22"/>
        <v>67.2</v>
      </c>
      <c r="G430" s="7">
        <v>60</v>
      </c>
      <c r="H430" s="7">
        <v>60</v>
      </c>
      <c r="I430" s="6" t="s">
        <v>1128</v>
      </c>
      <c r="J430" s="2">
        <f t="shared" si="20"/>
        <v>4032</v>
      </c>
      <c r="K430" s="1">
        <f>_xlfn.XLOOKUP(A430,MEDIDAS!A:A,MEDIDAS!C:C,,0)*5</f>
        <v>3.416666666666667</v>
      </c>
      <c r="L430" s="1">
        <f>SUM(K430,_xlfn.XLOOKUP(A430,MEDIDAS!A:A,MEDIDAS!C:C,,0)*5)</f>
        <v>6.8333333333333339</v>
      </c>
      <c r="M430" s="1" t="str">
        <f>IF(F430&gt;=SUM(L430,_xlfn.XLOOKUP(A430,'ESTOQUE SETEMBRO'!A:A,'ESTOQUE SETEMBRO'!F:F,,0))/2*1.2,"OVER",IF(F430&lt;=SUM(L430,_xlfn.XLOOKUP(A430,'ESTOQUE SETEMBRO'!A:A,'ESTOQUE SETEMBRO'!F:F,,0))/2*1.1,"IDEAL","OUT"))</f>
        <v>OVER</v>
      </c>
      <c r="N430" t="str">
        <f>IF('ESTOQUE OUTUBRO'!$D430&gt;=0,"outubro","setembro")</f>
        <v>outubro</v>
      </c>
      <c r="O430" s="15">
        <v>45566</v>
      </c>
    </row>
    <row r="431" spans="1:15">
      <c r="A431" s="5" t="s">
        <v>430</v>
      </c>
      <c r="B431" s="6" t="s">
        <v>1180</v>
      </c>
      <c r="C431" s="1">
        <f t="shared" si="21"/>
        <v>43.26</v>
      </c>
      <c r="D431" s="3">
        <f>_xlfn.XLOOKUP(Tabela3[[#This Row],[SKU]],'ESTOQUE SETEMBRO'!A:A,'ESTOQUE SETEMBRO'!F:F,,0)-_xlfn.XLOOKUP(Tabela3[[#This Row],[SKU]],'VENDA MES'!A:A,'VENDA MES'!B:B,0,0)</f>
        <v>117.6</v>
      </c>
      <c r="E431" s="3">
        <f>IF(D431&lt;=0,SUM(Tabela3[[#This Row],[PONTO_DE_REPOSICAO]]*2.5,Tabela3[[#This Row],[ESTOQUE_INICIAL]]),IF(AND(Tabela3[[#This Row],[ESTOQUE_INICIAL]]&lt;=Tabela3[[#This Row],[PONTO_DE_REPOSICAO]],Tabela3[[#This Row],[ESTOQUE_INICIAL]]&gt;0),L431*2.5,D431*0))</f>
        <v>0</v>
      </c>
      <c r="F431" s="3">
        <f t="shared" si="22"/>
        <v>117.6</v>
      </c>
      <c r="G431" s="7">
        <v>60</v>
      </c>
      <c r="H431" s="7">
        <v>60</v>
      </c>
      <c r="I431" s="6" t="s">
        <v>1128</v>
      </c>
      <c r="J431" s="2">
        <f t="shared" si="20"/>
        <v>7056</v>
      </c>
      <c r="K431" s="1">
        <f>_xlfn.XLOOKUP(A431,MEDIDAS!A:A,MEDIDAS!C:C,,0)*5</f>
        <v>8</v>
      </c>
      <c r="L431" s="1">
        <f>SUM(K431,_xlfn.XLOOKUP(A431,MEDIDAS!A:A,MEDIDAS!C:C,,0)*5)</f>
        <v>16</v>
      </c>
      <c r="M431" s="1" t="str">
        <f>IF(F431&gt;=SUM(L431,_xlfn.XLOOKUP(A431,'ESTOQUE SETEMBRO'!A:A,'ESTOQUE SETEMBRO'!F:F,,0))/2*1.2,"OVER",IF(F431&lt;=SUM(L431,_xlfn.XLOOKUP(A431,'ESTOQUE SETEMBRO'!A:A,'ESTOQUE SETEMBRO'!F:F,,0))/2*1.1,"IDEAL","OUT"))</f>
        <v>OVER</v>
      </c>
      <c r="N431" t="str">
        <f>IF('ESTOQUE OUTUBRO'!$D431&gt;=0,"outubro","setembro")</f>
        <v>outubro</v>
      </c>
      <c r="O431" s="15">
        <v>45566</v>
      </c>
    </row>
    <row r="432" spans="1:15">
      <c r="A432" s="5" t="s">
        <v>431</v>
      </c>
      <c r="B432" s="6" t="s">
        <v>1180</v>
      </c>
      <c r="C432" s="1">
        <f t="shared" si="21"/>
        <v>43.26</v>
      </c>
      <c r="D432" s="3">
        <f>_xlfn.XLOOKUP(Tabela3[[#This Row],[SKU]],'ESTOQUE SETEMBRO'!A:A,'ESTOQUE SETEMBRO'!F:F,,0)-_xlfn.XLOOKUP(Tabela3[[#This Row],[SKU]],'VENDA MES'!A:A,'VENDA MES'!B:B,0,0)</f>
        <v>173.6</v>
      </c>
      <c r="E432" s="3">
        <f>IF(D432&lt;=0,SUM(Tabela3[[#This Row],[PONTO_DE_REPOSICAO]]*2.5,Tabela3[[#This Row],[ESTOQUE_INICIAL]]),IF(AND(Tabela3[[#This Row],[ESTOQUE_INICIAL]]&lt;=Tabela3[[#This Row],[PONTO_DE_REPOSICAO]],Tabela3[[#This Row],[ESTOQUE_INICIAL]]&gt;0),L432*2.5,D432*0))</f>
        <v>0</v>
      </c>
      <c r="F432" s="3">
        <f t="shared" si="22"/>
        <v>173.6</v>
      </c>
      <c r="G432" s="7">
        <v>60</v>
      </c>
      <c r="H432" s="7">
        <v>60</v>
      </c>
      <c r="I432" s="6" t="s">
        <v>1128</v>
      </c>
      <c r="J432" s="2">
        <f t="shared" si="20"/>
        <v>10416</v>
      </c>
      <c r="K432" s="1">
        <f>_xlfn.XLOOKUP(A432,MEDIDAS!A:A,MEDIDAS!C:C,,0)*5</f>
        <v>7.583333333333333</v>
      </c>
      <c r="L432" s="1">
        <f>SUM(K432,_xlfn.XLOOKUP(A432,MEDIDAS!A:A,MEDIDAS!C:C,,0)*5)</f>
        <v>15.166666666666666</v>
      </c>
      <c r="M432" s="1" t="str">
        <f>IF(F432&gt;=SUM(L432,_xlfn.XLOOKUP(A432,'ESTOQUE SETEMBRO'!A:A,'ESTOQUE SETEMBRO'!F:F,,0))/2*1.2,"OVER",IF(F432&lt;=SUM(L432,_xlfn.XLOOKUP(A432,'ESTOQUE SETEMBRO'!A:A,'ESTOQUE SETEMBRO'!F:F,,0))/2*1.1,"IDEAL","OUT"))</f>
        <v>OVER</v>
      </c>
      <c r="N432" t="str">
        <f>IF('ESTOQUE OUTUBRO'!$D432&gt;=0,"outubro","setembro")</f>
        <v>outubro</v>
      </c>
      <c r="O432" s="15">
        <v>45566</v>
      </c>
    </row>
    <row r="433" spans="1:15">
      <c r="A433" s="5" t="s">
        <v>432</v>
      </c>
      <c r="B433" s="6" t="s">
        <v>1181</v>
      </c>
      <c r="C433" s="1">
        <f t="shared" si="21"/>
        <v>43.26</v>
      </c>
      <c r="D433" s="3">
        <f>_xlfn.XLOOKUP(Tabela3[[#This Row],[SKU]],'ESTOQUE SETEMBRO'!A:A,'ESTOQUE SETEMBRO'!F:F,,0)-_xlfn.XLOOKUP(Tabela3[[#This Row],[SKU]],'VENDA MES'!A:A,'VENDA MES'!B:B,0,0)</f>
        <v>212.80000000000004</v>
      </c>
      <c r="E433" s="3">
        <f>IF(D433&lt;=0,SUM(Tabela3[[#This Row],[PONTO_DE_REPOSICAO]]*2.5,Tabela3[[#This Row],[ESTOQUE_INICIAL]]),IF(AND(Tabela3[[#This Row],[ESTOQUE_INICIAL]]&lt;=Tabela3[[#This Row],[PONTO_DE_REPOSICAO]],Tabela3[[#This Row],[ESTOQUE_INICIAL]]&gt;0),L433*2.5,D433*0))</f>
        <v>0</v>
      </c>
      <c r="F433" s="3">
        <f t="shared" si="22"/>
        <v>212.80000000000004</v>
      </c>
      <c r="G433" s="7">
        <v>5</v>
      </c>
      <c r="H433" s="7">
        <v>5</v>
      </c>
      <c r="I433" s="6" t="s">
        <v>1130</v>
      </c>
      <c r="J433" s="2">
        <f t="shared" si="20"/>
        <v>1064.0000000000002</v>
      </c>
      <c r="K433" s="1">
        <f>_xlfn.XLOOKUP(A433,MEDIDAS!A:A,MEDIDAS!C:C,,0)*5</f>
        <v>7.166666666666667</v>
      </c>
      <c r="L433" s="1">
        <f>SUM(K433,_xlfn.XLOOKUP(A433,MEDIDAS!A:A,MEDIDAS!C:C,,0)*5)</f>
        <v>14.333333333333334</v>
      </c>
      <c r="M433" s="1" t="str">
        <f>IF(F433&gt;=SUM(L433,_xlfn.XLOOKUP(A433,'ESTOQUE SETEMBRO'!A:A,'ESTOQUE SETEMBRO'!F:F,,0))/2*1.2,"OVER",IF(F433&lt;=SUM(L433,_xlfn.XLOOKUP(A433,'ESTOQUE SETEMBRO'!A:A,'ESTOQUE SETEMBRO'!F:F,,0))/2*1.1,"IDEAL","OUT"))</f>
        <v>OVER</v>
      </c>
      <c r="N433" t="str">
        <f>IF('ESTOQUE OUTUBRO'!$D433&gt;=0,"outubro","setembro")</f>
        <v>outubro</v>
      </c>
      <c r="O433" s="15">
        <v>45566</v>
      </c>
    </row>
    <row r="434" spans="1:15">
      <c r="A434" s="5" t="s">
        <v>433</v>
      </c>
      <c r="B434" s="6" t="s">
        <v>1181</v>
      </c>
      <c r="C434" s="1">
        <f t="shared" si="21"/>
        <v>43.26</v>
      </c>
      <c r="D434" s="3">
        <f>_xlfn.XLOOKUP(Tabela3[[#This Row],[SKU]],'ESTOQUE SETEMBRO'!A:A,'ESTOQUE SETEMBRO'!F:F,,0)-_xlfn.XLOOKUP(Tabela3[[#This Row],[SKU]],'VENDA MES'!A:A,'VENDA MES'!B:B,0,0)</f>
        <v>184.80000000000004</v>
      </c>
      <c r="E434" s="3">
        <f>IF(D434&lt;=0,SUM(Tabela3[[#This Row],[PONTO_DE_REPOSICAO]]*2.5,Tabela3[[#This Row],[ESTOQUE_INICIAL]]),IF(AND(Tabela3[[#This Row],[ESTOQUE_INICIAL]]&lt;=Tabela3[[#This Row],[PONTO_DE_REPOSICAO]],Tabela3[[#This Row],[ESTOQUE_INICIAL]]&gt;0),L434*2.5,D434*0))</f>
        <v>0</v>
      </c>
      <c r="F434" s="3">
        <f t="shared" si="22"/>
        <v>184.80000000000004</v>
      </c>
      <c r="G434" s="7">
        <v>5</v>
      </c>
      <c r="H434" s="7">
        <v>5</v>
      </c>
      <c r="I434" s="6" t="s">
        <v>1130</v>
      </c>
      <c r="J434" s="2">
        <f t="shared" si="20"/>
        <v>924.00000000000023</v>
      </c>
      <c r="K434" s="1">
        <f>_xlfn.XLOOKUP(A434,MEDIDAS!A:A,MEDIDAS!C:C,,0)*5</f>
        <v>6.583333333333333</v>
      </c>
      <c r="L434" s="1">
        <f>SUM(K434,_xlfn.XLOOKUP(A434,MEDIDAS!A:A,MEDIDAS!C:C,,0)*5)</f>
        <v>13.166666666666666</v>
      </c>
      <c r="M434" s="1" t="str">
        <f>IF(F434&gt;=SUM(L434,_xlfn.XLOOKUP(A434,'ESTOQUE SETEMBRO'!A:A,'ESTOQUE SETEMBRO'!F:F,,0))/2*1.2,"OVER",IF(F434&lt;=SUM(L434,_xlfn.XLOOKUP(A434,'ESTOQUE SETEMBRO'!A:A,'ESTOQUE SETEMBRO'!F:F,,0))/2*1.1,"IDEAL","OUT"))</f>
        <v>OVER</v>
      </c>
      <c r="N434" t="str">
        <f>IF('ESTOQUE OUTUBRO'!$D434&gt;=0,"outubro","setembro")</f>
        <v>outubro</v>
      </c>
      <c r="O434" s="15">
        <v>45566</v>
      </c>
    </row>
    <row r="435" spans="1:15">
      <c r="A435" s="5" t="s">
        <v>434</v>
      </c>
      <c r="B435" s="6" t="s">
        <v>1181</v>
      </c>
      <c r="C435" s="1">
        <f t="shared" si="21"/>
        <v>43.26</v>
      </c>
      <c r="D435" s="3">
        <f>_xlfn.XLOOKUP(Tabela3[[#This Row],[SKU]],'ESTOQUE SETEMBRO'!A:A,'ESTOQUE SETEMBRO'!F:F,,0)-_xlfn.XLOOKUP(Tabela3[[#This Row],[SKU]],'VENDA MES'!A:A,'VENDA MES'!B:B,0,0)</f>
        <v>134.4</v>
      </c>
      <c r="E435" s="3">
        <f>IF(D435&lt;=0,SUM(Tabela3[[#This Row],[PONTO_DE_REPOSICAO]]*2.5,Tabela3[[#This Row],[ESTOQUE_INICIAL]]),IF(AND(Tabela3[[#This Row],[ESTOQUE_INICIAL]]&lt;=Tabela3[[#This Row],[PONTO_DE_REPOSICAO]],Tabela3[[#This Row],[ESTOQUE_INICIAL]]&gt;0),L435*2.5,D435*0))</f>
        <v>0</v>
      </c>
      <c r="F435" s="3">
        <f t="shared" si="22"/>
        <v>134.4</v>
      </c>
      <c r="G435" s="7">
        <v>5</v>
      </c>
      <c r="H435" s="7">
        <v>5</v>
      </c>
      <c r="I435" s="6" t="s">
        <v>1130</v>
      </c>
      <c r="J435" s="2">
        <f t="shared" si="20"/>
        <v>672</v>
      </c>
      <c r="K435" s="1">
        <f>_xlfn.XLOOKUP(A435,MEDIDAS!A:A,MEDIDAS!C:C,,0)*5</f>
        <v>7.25</v>
      </c>
      <c r="L435" s="1">
        <f>SUM(K435,_xlfn.XLOOKUP(A435,MEDIDAS!A:A,MEDIDAS!C:C,,0)*5)</f>
        <v>14.5</v>
      </c>
      <c r="M435" s="1" t="str">
        <f>IF(F435&gt;=SUM(L435,_xlfn.XLOOKUP(A435,'ESTOQUE SETEMBRO'!A:A,'ESTOQUE SETEMBRO'!F:F,,0))/2*1.2,"OVER",IF(F435&lt;=SUM(L435,_xlfn.XLOOKUP(A435,'ESTOQUE SETEMBRO'!A:A,'ESTOQUE SETEMBRO'!F:F,,0))/2*1.1,"IDEAL","OUT"))</f>
        <v>OVER</v>
      </c>
      <c r="N435" t="str">
        <f>IF('ESTOQUE OUTUBRO'!$D435&gt;=0,"outubro","setembro")</f>
        <v>outubro</v>
      </c>
      <c r="O435" s="15">
        <v>45566</v>
      </c>
    </row>
    <row r="436" spans="1:15">
      <c r="A436" s="5" t="s">
        <v>435</v>
      </c>
      <c r="B436" s="6" t="s">
        <v>1181</v>
      </c>
      <c r="C436" s="1">
        <f t="shared" si="21"/>
        <v>43.26</v>
      </c>
      <c r="D436" s="3">
        <f>_xlfn.XLOOKUP(Tabela3[[#This Row],[SKU]],'ESTOQUE SETEMBRO'!A:A,'ESTOQUE SETEMBRO'!F:F,,0)-_xlfn.XLOOKUP(Tabela3[[#This Row],[SKU]],'VENDA MES'!A:A,'VENDA MES'!B:B,0,0)</f>
        <v>128.80000000000001</v>
      </c>
      <c r="E436" s="3">
        <f>IF(D436&lt;=0,SUM(Tabela3[[#This Row],[PONTO_DE_REPOSICAO]]*2.5,Tabela3[[#This Row],[ESTOQUE_INICIAL]]),IF(AND(Tabela3[[#This Row],[ESTOQUE_INICIAL]]&lt;=Tabela3[[#This Row],[PONTO_DE_REPOSICAO]],Tabela3[[#This Row],[ESTOQUE_INICIAL]]&gt;0),L436*2.5,D436*0))</f>
        <v>0</v>
      </c>
      <c r="F436" s="3">
        <f t="shared" si="22"/>
        <v>128.80000000000001</v>
      </c>
      <c r="G436" s="7">
        <v>5</v>
      </c>
      <c r="H436" s="7">
        <v>5</v>
      </c>
      <c r="I436" s="6" t="s">
        <v>1130</v>
      </c>
      <c r="J436" s="2">
        <f t="shared" si="20"/>
        <v>644</v>
      </c>
      <c r="K436" s="1">
        <f>_xlfn.XLOOKUP(A436,MEDIDAS!A:A,MEDIDAS!C:C,,0)*5</f>
        <v>8.8333333333333321</v>
      </c>
      <c r="L436" s="1">
        <f>SUM(K436,_xlfn.XLOOKUP(A436,MEDIDAS!A:A,MEDIDAS!C:C,,0)*5)</f>
        <v>17.666666666666664</v>
      </c>
      <c r="M436" s="1" t="str">
        <f>IF(F436&gt;=SUM(L436,_xlfn.XLOOKUP(A436,'ESTOQUE SETEMBRO'!A:A,'ESTOQUE SETEMBRO'!F:F,,0))/2*1.2,"OVER",IF(F436&lt;=SUM(L436,_xlfn.XLOOKUP(A436,'ESTOQUE SETEMBRO'!A:A,'ESTOQUE SETEMBRO'!F:F,,0))/2*1.1,"IDEAL","OUT"))</f>
        <v>OVER</v>
      </c>
      <c r="N436" t="str">
        <f>IF('ESTOQUE OUTUBRO'!$D436&gt;=0,"outubro","setembro")</f>
        <v>outubro</v>
      </c>
      <c r="O436" s="15">
        <v>45566</v>
      </c>
    </row>
    <row r="437" spans="1:15">
      <c r="A437" s="5" t="s">
        <v>436</v>
      </c>
      <c r="B437" s="6" t="s">
        <v>1181</v>
      </c>
      <c r="C437" s="1">
        <f t="shared" si="21"/>
        <v>43.26</v>
      </c>
      <c r="D437" s="3">
        <f>_xlfn.XLOOKUP(Tabela3[[#This Row],[SKU]],'ESTOQUE SETEMBRO'!A:A,'ESTOQUE SETEMBRO'!F:F,,0)-_xlfn.XLOOKUP(Tabela3[[#This Row],[SKU]],'VENDA MES'!A:A,'VENDA MES'!B:B,0,0)</f>
        <v>123.20000000000002</v>
      </c>
      <c r="E437" s="3">
        <f>IF(D437&lt;=0,SUM(Tabela3[[#This Row],[PONTO_DE_REPOSICAO]]*2.5,Tabela3[[#This Row],[ESTOQUE_INICIAL]]),IF(AND(Tabela3[[#This Row],[ESTOQUE_INICIAL]]&lt;=Tabela3[[#This Row],[PONTO_DE_REPOSICAO]],Tabela3[[#This Row],[ESTOQUE_INICIAL]]&gt;0),L437*2.5,D437*0))</f>
        <v>0</v>
      </c>
      <c r="F437" s="3">
        <f t="shared" si="22"/>
        <v>123.20000000000002</v>
      </c>
      <c r="G437" s="7">
        <v>5</v>
      </c>
      <c r="H437" s="7">
        <v>5</v>
      </c>
      <c r="I437" s="6" t="s">
        <v>1130</v>
      </c>
      <c r="J437" s="2">
        <f t="shared" si="20"/>
        <v>616.00000000000011</v>
      </c>
      <c r="K437" s="1">
        <f>_xlfn.XLOOKUP(A437,MEDIDAS!A:A,MEDIDAS!C:C,,0)*5</f>
        <v>5.5</v>
      </c>
      <c r="L437" s="1">
        <f>SUM(K437,_xlfn.XLOOKUP(A437,MEDIDAS!A:A,MEDIDAS!C:C,,0)*5)</f>
        <v>11</v>
      </c>
      <c r="M437" s="1" t="str">
        <f>IF(F437&gt;=SUM(L437,_xlfn.XLOOKUP(A437,'ESTOQUE SETEMBRO'!A:A,'ESTOQUE SETEMBRO'!F:F,,0))/2*1.2,"OVER",IF(F437&lt;=SUM(L437,_xlfn.XLOOKUP(A437,'ESTOQUE SETEMBRO'!A:A,'ESTOQUE SETEMBRO'!F:F,,0))/2*1.1,"IDEAL","OUT"))</f>
        <v>OVER</v>
      </c>
      <c r="N437" t="str">
        <f>IF('ESTOQUE OUTUBRO'!$D437&gt;=0,"outubro","setembro")</f>
        <v>outubro</v>
      </c>
      <c r="O437" s="15">
        <v>45566</v>
      </c>
    </row>
    <row r="438" spans="1:15">
      <c r="A438" s="5" t="s">
        <v>484</v>
      </c>
      <c r="B438" s="6" t="s">
        <v>1181</v>
      </c>
      <c r="C438" s="1">
        <f t="shared" si="21"/>
        <v>43.26</v>
      </c>
      <c r="D438" s="3">
        <f>_xlfn.XLOOKUP(Tabela3[[#This Row],[SKU]],'ESTOQUE SETEMBRO'!A:A,'ESTOQUE SETEMBRO'!F:F,,0)-_xlfn.XLOOKUP(Tabela3[[#This Row],[SKU]],'VENDA MES'!A:A,'VENDA MES'!B:B,0,0)</f>
        <v>150</v>
      </c>
      <c r="E438" s="3">
        <f>IF(D438&lt;=0,SUM(Tabela3[[#This Row],[PONTO_DE_REPOSICAO]]*2.5,Tabela3[[#This Row],[ESTOQUE_INICIAL]]),IF(AND(Tabela3[[#This Row],[ESTOQUE_INICIAL]]&lt;=Tabela3[[#This Row],[PONTO_DE_REPOSICAO]],Tabela3[[#This Row],[ESTOQUE_INICIAL]]&gt;0),L438*2.5,D438*0))</f>
        <v>0</v>
      </c>
      <c r="F438" s="3">
        <f t="shared" si="22"/>
        <v>150</v>
      </c>
      <c r="G438" s="7">
        <v>5</v>
      </c>
      <c r="H438" s="7">
        <v>5</v>
      </c>
      <c r="I438" s="6" t="s">
        <v>1130</v>
      </c>
      <c r="J438" s="2">
        <f t="shared" si="20"/>
        <v>750</v>
      </c>
      <c r="K438" s="1">
        <f>_xlfn.XLOOKUP(A438,MEDIDAS!A:A,MEDIDAS!C:C,,0)*5</f>
        <v>4.666666666666667</v>
      </c>
      <c r="L438" s="1">
        <f>SUM(K438,_xlfn.XLOOKUP(A438,MEDIDAS!A:A,MEDIDAS!C:C,,0)*5)</f>
        <v>9.3333333333333339</v>
      </c>
      <c r="M438" s="1" t="str">
        <f>IF(F438&gt;=SUM(L438,_xlfn.XLOOKUP(A438,'ESTOQUE SETEMBRO'!A:A,'ESTOQUE SETEMBRO'!F:F,,0))/2*1.2,"OVER",IF(F438&lt;=SUM(L438,_xlfn.XLOOKUP(A438,'ESTOQUE SETEMBRO'!A:A,'ESTOQUE SETEMBRO'!F:F,,0))/2*1.1,"IDEAL","OUT"))</f>
        <v>OVER</v>
      </c>
      <c r="N438" t="str">
        <f>IF('ESTOQUE OUTUBRO'!$D438&gt;=0,"outubro","setembro")</f>
        <v>outubro</v>
      </c>
      <c r="O438" s="15">
        <v>45566</v>
      </c>
    </row>
    <row r="439" spans="1:15">
      <c r="A439" s="5" t="s">
        <v>437</v>
      </c>
      <c r="B439" s="6" t="s">
        <v>1181</v>
      </c>
      <c r="C439" s="1">
        <f t="shared" si="21"/>
        <v>43.26</v>
      </c>
      <c r="D439" s="3">
        <f>_xlfn.XLOOKUP(Tabela3[[#This Row],[SKU]],'ESTOQUE SETEMBRO'!A:A,'ESTOQUE SETEMBRO'!F:F,,0)-_xlfn.XLOOKUP(Tabela3[[#This Row],[SKU]],'VENDA MES'!A:A,'VENDA MES'!B:B,0,0)</f>
        <v>128.80000000000001</v>
      </c>
      <c r="E439" s="3">
        <f>IF(D439&lt;=0,SUM(Tabela3[[#This Row],[PONTO_DE_REPOSICAO]]*2.5,Tabela3[[#This Row],[ESTOQUE_INICIAL]]),IF(AND(Tabela3[[#This Row],[ESTOQUE_INICIAL]]&lt;=Tabela3[[#This Row],[PONTO_DE_REPOSICAO]],Tabela3[[#This Row],[ESTOQUE_INICIAL]]&gt;0),L439*2.5,D439*0))</f>
        <v>0</v>
      </c>
      <c r="F439" s="3">
        <f t="shared" si="22"/>
        <v>128.80000000000001</v>
      </c>
      <c r="G439" s="7">
        <v>5</v>
      </c>
      <c r="H439" s="7">
        <v>5</v>
      </c>
      <c r="I439" s="6" t="s">
        <v>1130</v>
      </c>
      <c r="J439" s="2">
        <f t="shared" si="20"/>
        <v>644</v>
      </c>
      <c r="K439" s="1">
        <f>_xlfn.XLOOKUP(A439,MEDIDAS!A:A,MEDIDAS!C:C,,0)*5</f>
        <v>7</v>
      </c>
      <c r="L439" s="1">
        <f>SUM(K439,_xlfn.XLOOKUP(A439,MEDIDAS!A:A,MEDIDAS!C:C,,0)*5)</f>
        <v>14</v>
      </c>
      <c r="M439" s="1" t="str">
        <f>IF(F439&gt;=SUM(L439,_xlfn.XLOOKUP(A439,'ESTOQUE SETEMBRO'!A:A,'ESTOQUE SETEMBRO'!F:F,,0))/2*1.2,"OVER",IF(F439&lt;=SUM(L439,_xlfn.XLOOKUP(A439,'ESTOQUE SETEMBRO'!A:A,'ESTOQUE SETEMBRO'!F:F,,0))/2*1.1,"IDEAL","OUT"))</f>
        <v>OVER</v>
      </c>
      <c r="N439" t="str">
        <f>IF('ESTOQUE OUTUBRO'!$D439&gt;=0,"outubro","setembro")</f>
        <v>outubro</v>
      </c>
      <c r="O439" s="15">
        <v>45566</v>
      </c>
    </row>
    <row r="440" spans="1:15">
      <c r="A440" s="5" t="s">
        <v>438</v>
      </c>
      <c r="B440" s="6" t="s">
        <v>1181</v>
      </c>
      <c r="C440" s="1">
        <f t="shared" si="21"/>
        <v>43.26</v>
      </c>
      <c r="D440" s="3">
        <f>_xlfn.XLOOKUP(Tabela3[[#This Row],[SKU]],'ESTOQUE SETEMBRO'!A:A,'ESTOQUE SETEMBRO'!F:F,,0)-_xlfn.XLOOKUP(Tabela3[[#This Row],[SKU]],'VENDA MES'!A:A,'VENDA MES'!B:B,0,0)</f>
        <v>201.6</v>
      </c>
      <c r="E440" s="3">
        <f>IF(D440&lt;=0,SUM(Tabela3[[#This Row],[PONTO_DE_REPOSICAO]]*2.5,Tabela3[[#This Row],[ESTOQUE_INICIAL]]),IF(AND(Tabela3[[#This Row],[ESTOQUE_INICIAL]]&lt;=Tabela3[[#This Row],[PONTO_DE_REPOSICAO]],Tabela3[[#This Row],[ESTOQUE_INICIAL]]&gt;0),L440*2.5,D440*0))</f>
        <v>0</v>
      </c>
      <c r="F440" s="3">
        <f t="shared" si="22"/>
        <v>201.6</v>
      </c>
      <c r="G440" s="7">
        <v>5</v>
      </c>
      <c r="H440" s="7">
        <v>5</v>
      </c>
      <c r="I440" s="6" t="s">
        <v>1130</v>
      </c>
      <c r="J440" s="2">
        <f t="shared" si="20"/>
        <v>1008</v>
      </c>
      <c r="K440" s="1">
        <f>_xlfn.XLOOKUP(A440,MEDIDAS!A:A,MEDIDAS!C:C,,0)*5</f>
        <v>7.75</v>
      </c>
      <c r="L440" s="1">
        <f>SUM(K440,_xlfn.XLOOKUP(A440,MEDIDAS!A:A,MEDIDAS!C:C,,0)*5)</f>
        <v>15.5</v>
      </c>
      <c r="M440" s="1" t="str">
        <f>IF(F440&gt;=SUM(L440,_xlfn.XLOOKUP(A440,'ESTOQUE SETEMBRO'!A:A,'ESTOQUE SETEMBRO'!F:F,,0))/2*1.2,"OVER",IF(F440&lt;=SUM(L440,_xlfn.XLOOKUP(A440,'ESTOQUE SETEMBRO'!A:A,'ESTOQUE SETEMBRO'!F:F,,0))/2*1.1,"IDEAL","OUT"))</f>
        <v>OVER</v>
      </c>
      <c r="N440" t="str">
        <f>IF('ESTOQUE OUTUBRO'!$D440&gt;=0,"outubro","setembro")</f>
        <v>outubro</v>
      </c>
      <c r="O440" s="15">
        <v>45566</v>
      </c>
    </row>
    <row r="441" spans="1:15">
      <c r="A441" s="5" t="s">
        <v>439</v>
      </c>
      <c r="B441" s="6" t="s">
        <v>1181</v>
      </c>
      <c r="C441" s="1">
        <f t="shared" si="21"/>
        <v>43.26</v>
      </c>
      <c r="D441" s="3">
        <f>_xlfn.XLOOKUP(Tabela3[[#This Row],[SKU]],'ESTOQUE SETEMBRO'!A:A,'ESTOQUE SETEMBRO'!F:F,,0)-_xlfn.XLOOKUP(Tabela3[[#This Row],[SKU]],'VENDA MES'!A:A,'VENDA MES'!B:B,0,0)</f>
        <v>173.6</v>
      </c>
      <c r="E441" s="3">
        <f>IF(D441&lt;=0,SUM(Tabela3[[#This Row],[PONTO_DE_REPOSICAO]]*2.5,Tabela3[[#This Row],[ESTOQUE_INICIAL]]),IF(AND(Tabela3[[#This Row],[ESTOQUE_INICIAL]]&lt;=Tabela3[[#This Row],[PONTO_DE_REPOSICAO]],Tabela3[[#This Row],[ESTOQUE_INICIAL]]&gt;0),L441*2.5,D441*0))</f>
        <v>0</v>
      </c>
      <c r="F441" s="3">
        <f t="shared" si="22"/>
        <v>173.6</v>
      </c>
      <c r="G441" s="7">
        <v>5</v>
      </c>
      <c r="H441" s="7">
        <v>5</v>
      </c>
      <c r="I441" s="6" t="s">
        <v>1130</v>
      </c>
      <c r="J441" s="2">
        <f t="shared" si="20"/>
        <v>868</v>
      </c>
      <c r="K441" s="1">
        <f>_xlfn.XLOOKUP(A441,MEDIDAS!A:A,MEDIDAS!C:C,,0)*5</f>
        <v>4.4166666666666661</v>
      </c>
      <c r="L441" s="1">
        <f>SUM(K441,_xlfn.XLOOKUP(A441,MEDIDAS!A:A,MEDIDAS!C:C,,0)*5)</f>
        <v>8.8333333333333321</v>
      </c>
      <c r="M441" s="1" t="str">
        <f>IF(F441&gt;=SUM(L441,_xlfn.XLOOKUP(A441,'ESTOQUE SETEMBRO'!A:A,'ESTOQUE SETEMBRO'!F:F,,0))/2*1.2,"OVER",IF(F441&lt;=SUM(L441,_xlfn.XLOOKUP(A441,'ESTOQUE SETEMBRO'!A:A,'ESTOQUE SETEMBRO'!F:F,,0))/2*1.1,"IDEAL","OUT"))</f>
        <v>OVER</v>
      </c>
      <c r="N441" t="str">
        <f>IF('ESTOQUE OUTUBRO'!$D441&gt;=0,"outubro","setembro")</f>
        <v>outubro</v>
      </c>
      <c r="O441" s="15">
        <v>45566</v>
      </c>
    </row>
    <row r="442" spans="1:15">
      <c r="A442" s="5" t="s">
        <v>441</v>
      </c>
      <c r="B442" s="6" t="s">
        <v>1181</v>
      </c>
      <c r="C442" s="1">
        <f t="shared" si="21"/>
        <v>43.26</v>
      </c>
      <c r="D442" s="3">
        <f>_xlfn.XLOOKUP(Tabela3[[#This Row],[SKU]],'ESTOQUE SETEMBRO'!A:A,'ESTOQUE SETEMBRO'!F:F,,0)-_xlfn.XLOOKUP(Tabela3[[#This Row],[SKU]],'VENDA MES'!A:A,'VENDA MES'!B:B,0,0)</f>
        <v>61.600000000000009</v>
      </c>
      <c r="E442" s="3">
        <f>IF(D442&lt;=0,SUM(Tabela3[[#This Row],[PONTO_DE_REPOSICAO]]*2.5,Tabela3[[#This Row],[ESTOQUE_INICIAL]]),IF(AND(Tabela3[[#This Row],[ESTOQUE_INICIAL]]&lt;=Tabela3[[#This Row],[PONTO_DE_REPOSICAO]],Tabela3[[#This Row],[ESTOQUE_INICIAL]]&gt;0),L442*2.5,D442*0))</f>
        <v>0</v>
      </c>
      <c r="F442" s="3">
        <f t="shared" si="22"/>
        <v>61.600000000000009</v>
      </c>
      <c r="G442" s="7">
        <v>5</v>
      </c>
      <c r="H442" s="7">
        <v>5</v>
      </c>
      <c r="I442" s="6" t="s">
        <v>1130</v>
      </c>
      <c r="J442" s="2">
        <f t="shared" si="20"/>
        <v>308.00000000000006</v>
      </c>
      <c r="K442" s="1">
        <f>_xlfn.XLOOKUP(A442,MEDIDAS!A:A,MEDIDAS!C:C,,0)*5</f>
        <v>5.6666666666666661</v>
      </c>
      <c r="L442" s="1">
        <f>SUM(K442,_xlfn.XLOOKUP(A442,MEDIDAS!A:A,MEDIDAS!C:C,,0)*5)</f>
        <v>11.333333333333332</v>
      </c>
      <c r="M442" s="1" t="str">
        <f>IF(F442&gt;=SUM(L442,_xlfn.XLOOKUP(A442,'ESTOQUE SETEMBRO'!A:A,'ESTOQUE SETEMBRO'!F:F,,0))/2*1.2,"OVER",IF(F442&lt;=SUM(L442,_xlfn.XLOOKUP(A442,'ESTOQUE SETEMBRO'!A:A,'ESTOQUE SETEMBRO'!F:F,,0))/2*1.1,"IDEAL","OUT"))</f>
        <v>OVER</v>
      </c>
      <c r="N442" t="str">
        <f>IF('ESTOQUE OUTUBRO'!$D442&gt;=0,"outubro","setembro")</f>
        <v>outubro</v>
      </c>
      <c r="O442" s="15">
        <v>45566</v>
      </c>
    </row>
    <row r="443" spans="1:15">
      <c r="A443" s="5" t="s">
        <v>442</v>
      </c>
      <c r="B443" s="6" t="s">
        <v>1182</v>
      </c>
      <c r="C443" s="1">
        <f t="shared" si="21"/>
        <v>43.26</v>
      </c>
      <c r="D443" s="3">
        <f>_xlfn.XLOOKUP(Tabela3[[#This Row],[SKU]],'ESTOQUE SETEMBRO'!A:A,'ESTOQUE SETEMBRO'!F:F,,0)-_xlfn.XLOOKUP(Tabela3[[#This Row],[SKU]],'VENDA MES'!A:A,'VENDA MES'!B:B,0,0)</f>
        <v>84</v>
      </c>
      <c r="E443" s="3">
        <f>IF(D443&lt;=0,SUM(Tabela3[[#This Row],[PONTO_DE_REPOSICAO]]*2.5,Tabela3[[#This Row],[ESTOQUE_INICIAL]]),IF(AND(Tabela3[[#This Row],[ESTOQUE_INICIAL]]&lt;=Tabela3[[#This Row],[PONTO_DE_REPOSICAO]],Tabela3[[#This Row],[ESTOQUE_INICIAL]]&gt;0),L443*2.5,D443*0))</f>
        <v>0</v>
      </c>
      <c r="F443" s="3">
        <f t="shared" si="22"/>
        <v>84</v>
      </c>
      <c r="G443" s="7">
        <v>14</v>
      </c>
      <c r="H443" s="7">
        <v>14</v>
      </c>
      <c r="I443" s="6" t="s">
        <v>1142</v>
      </c>
      <c r="J443" s="2">
        <f t="shared" si="20"/>
        <v>1176</v>
      </c>
      <c r="K443" s="1">
        <f>_xlfn.XLOOKUP(A443,MEDIDAS!A:A,MEDIDAS!C:C,,0)*5</f>
        <v>6.5</v>
      </c>
      <c r="L443" s="1">
        <f>SUM(K443,_xlfn.XLOOKUP(A443,MEDIDAS!A:A,MEDIDAS!C:C,,0)*5)</f>
        <v>13</v>
      </c>
      <c r="M443" s="1" t="str">
        <f>IF(F443&gt;=SUM(L443,_xlfn.XLOOKUP(A443,'ESTOQUE SETEMBRO'!A:A,'ESTOQUE SETEMBRO'!F:F,,0))/2*1.2,"OVER",IF(F443&lt;=SUM(L443,_xlfn.XLOOKUP(A443,'ESTOQUE SETEMBRO'!A:A,'ESTOQUE SETEMBRO'!F:F,,0))/2*1.1,"IDEAL","OUT"))</f>
        <v>OVER</v>
      </c>
      <c r="N443" t="str">
        <f>IF('ESTOQUE OUTUBRO'!$D443&gt;=0,"outubro","setembro")</f>
        <v>outubro</v>
      </c>
      <c r="O443" s="15">
        <v>45566</v>
      </c>
    </row>
    <row r="444" spans="1:15">
      <c r="A444" s="5" t="s">
        <v>443</v>
      </c>
      <c r="B444" s="6" t="s">
        <v>1182</v>
      </c>
      <c r="C444" s="1">
        <f t="shared" si="21"/>
        <v>43.26</v>
      </c>
      <c r="D444" s="3">
        <f>_xlfn.XLOOKUP(Tabela3[[#This Row],[SKU]],'ESTOQUE SETEMBRO'!A:A,'ESTOQUE SETEMBRO'!F:F,,0)-_xlfn.XLOOKUP(Tabela3[[#This Row],[SKU]],'VENDA MES'!A:A,'VENDA MES'!B:B,0,0)</f>
        <v>196</v>
      </c>
      <c r="E444" s="3">
        <f>IF(D444&lt;=0,SUM(Tabela3[[#This Row],[PONTO_DE_REPOSICAO]]*2.5,Tabela3[[#This Row],[ESTOQUE_INICIAL]]),IF(AND(Tabela3[[#This Row],[ESTOQUE_INICIAL]]&lt;=Tabela3[[#This Row],[PONTO_DE_REPOSICAO]],Tabela3[[#This Row],[ESTOQUE_INICIAL]]&gt;0),L444*2.5,D444*0))</f>
        <v>0</v>
      </c>
      <c r="F444" s="3">
        <f t="shared" si="22"/>
        <v>196</v>
      </c>
      <c r="G444" s="7">
        <v>14</v>
      </c>
      <c r="H444" s="7">
        <v>14</v>
      </c>
      <c r="I444" s="6" t="s">
        <v>1142</v>
      </c>
      <c r="J444" s="2">
        <f t="shared" si="20"/>
        <v>2744</v>
      </c>
      <c r="K444" s="1">
        <f>_xlfn.XLOOKUP(A444,MEDIDAS!A:A,MEDIDAS!C:C,,0)*5</f>
        <v>6.6666666666666661</v>
      </c>
      <c r="L444" s="1">
        <f>SUM(K444,_xlfn.XLOOKUP(A444,MEDIDAS!A:A,MEDIDAS!C:C,,0)*5)</f>
        <v>13.333333333333332</v>
      </c>
      <c r="M444" s="1" t="str">
        <f>IF(F444&gt;=SUM(L444,_xlfn.XLOOKUP(A444,'ESTOQUE SETEMBRO'!A:A,'ESTOQUE SETEMBRO'!F:F,,0))/2*1.2,"OVER",IF(F444&lt;=SUM(L444,_xlfn.XLOOKUP(A444,'ESTOQUE SETEMBRO'!A:A,'ESTOQUE SETEMBRO'!F:F,,0))/2*1.1,"IDEAL","OUT"))</f>
        <v>OVER</v>
      </c>
      <c r="N444" t="str">
        <f>IF('ESTOQUE OUTUBRO'!$D444&gt;=0,"outubro","setembro")</f>
        <v>outubro</v>
      </c>
      <c r="O444" s="15">
        <v>45566</v>
      </c>
    </row>
    <row r="445" spans="1:15">
      <c r="A445" s="5" t="s">
        <v>444</v>
      </c>
      <c r="B445" s="6" t="s">
        <v>1182</v>
      </c>
      <c r="C445" s="1">
        <f t="shared" si="21"/>
        <v>43.26</v>
      </c>
      <c r="D445" s="3">
        <f>_xlfn.XLOOKUP(Tabela3[[#This Row],[SKU]],'ESTOQUE SETEMBRO'!A:A,'ESTOQUE SETEMBRO'!F:F,,0)-_xlfn.XLOOKUP(Tabela3[[#This Row],[SKU]],'VENDA MES'!A:A,'VENDA MES'!B:B,0,0)</f>
        <v>128.80000000000001</v>
      </c>
      <c r="E445" s="3">
        <f>IF(D445&lt;=0,SUM(Tabela3[[#This Row],[PONTO_DE_REPOSICAO]]*2.5,Tabela3[[#This Row],[ESTOQUE_INICIAL]]),IF(AND(Tabela3[[#This Row],[ESTOQUE_INICIAL]]&lt;=Tabela3[[#This Row],[PONTO_DE_REPOSICAO]],Tabela3[[#This Row],[ESTOQUE_INICIAL]]&gt;0),L445*2.5,D445*0))</f>
        <v>0</v>
      </c>
      <c r="F445" s="3">
        <f t="shared" si="22"/>
        <v>128.80000000000001</v>
      </c>
      <c r="G445" s="7">
        <v>14</v>
      </c>
      <c r="H445" s="7">
        <v>14</v>
      </c>
      <c r="I445" s="6" t="s">
        <v>1142</v>
      </c>
      <c r="J445" s="2">
        <f t="shared" si="20"/>
        <v>1803.2000000000003</v>
      </c>
      <c r="K445" s="1">
        <f>_xlfn.XLOOKUP(A445,MEDIDAS!A:A,MEDIDAS!C:C,,0)*5</f>
        <v>6.333333333333333</v>
      </c>
      <c r="L445" s="1">
        <f>SUM(K445,_xlfn.XLOOKUP(A445,MEDIDAS!A:A,MEDIDAS!C:C,,0)*5)</f>
        <v>12.666666666666666</v>
      </c>
      <c r="M445" s="1" t="str">
        <f>IF(F445&gt;=SUM(L445,_xlfn.XLOOKUP(A445,'ESTOQUE SETEMBRO'!A:A,'ESTOQUE SETEMBRO'!F:F,,0))/2*1.2,"OVER",IF(F445&lt;=SUM(L445,_xlfn.XLOOKUP(A445,'ESTOQUE SETEMBRO'!A:A,'ESTOQUE SETEMBRO'!F:F,,0))/2*1.1,"IDEAL","OUT"))</f>
        <v>OVER</v>
      </c>
      <c r="N445" t="str">
        <f>IF('ESTOQUE OUTUBRO'!$D445&gt;=0,"outubro","setembro")</f>
        <v>outubro</v>
      </c>
      <c r="O445" s="15">
        <v>45566</v>
      </c>
    </row>
    <row r="446" spans="1:15">
      <c r="A446" s="5" t="s">
        <v>445</v>
      </c>
      <c r="B446" s="6" t="s">
        <v>1182</v>
      </c>
      <c r="C446" s="1">
        <f t="shared" si="21"/>
        <v>43.26</v>
      </c>
      <c r="D446" s="3">
        <f>_xlfn.XLOOKUP(Tabela3[[#This Row],[SKU]],'ESTOQUE SETEMBRO'!A:A,'ESTOQUE SETEMBRO'!F:F,,0)-_xlfn.XLOOKUP(Tabela3[[#This Row],[SKU]],'VENDA MES'!A:A,'VENDA MES'!B:B,0,0)</f>
        <v>100.8</v>
      </c>
      <c r="E446" s="3">
        <f>IF(D446&lt;=0,SUM(Tabela3[[#This Row],[PONTO_DE_REPOSICAO]]*2.5,Tabela3[[#This Row],[ESTOQUE_INICIAL]]),IF(AND(Tabela3[[#This Row],[ESTOQUE_INICIAL]]&lt;=Tabela3[[#This Row],[PONTO_DE_REPOSICAO]],Tabela3[[#This Row],[ESTOQUE_INICIAL]]&gt;0),L446*2.5,D446*0))</f>
        <v>0</v>
      </c>
      <c r="F446" s="3">
        <f t="shared" si="22"/>
        <v>100.8</v>
      </c>
      <c r="G446" s="7">
        <v>14</v>
      </c>
      <c r="H446" s="7">
        <v>14</v>
      </c>
      <c r="I446" s="6" t="s">
        <v>1142</v>
      </c>
      <c r="J446" s="2">
        <f t="shared" si="20"/>
        <v>1411.2</v>
      </c>
      <c r="K446" s="1">
        <f>_xlfn.XLOOKUP(A446,MEDIDAS!A:A,MEDIDAS!C:C,,0)*5</f>
        <v>6.75</v>
      </c>
      <c r="L446" s="1">
        <f>SUM(K446,_xlfn.XLOOKUP(A446,MEDIDAS!A:A,MEDIDAS!C:C,,0)*5)</f>
        <v>13.5</v>
      </c>
      <c r="M446" s="1" t="str">
        <f>IF(F446&gt;=SUM(L446,_xlfn.XLOOKUP(A446,'ESTOQUE SETEMBRO'!A:A,'ESTOQUE SETEMBRO'!F:F,,0))/2*1.2,"OVER",IF(F446&lt;=SUM(L446,_xlfn.XLOOKUP(A446,'ESTOQUE SETEMBRO'!A:A,'ESTOQUE SETEMBRO'!F:F,,0))/2*1.1,"IDEAL","OUT"))</f>
        <v>OVER</v>
      </c>
      <c r="N446" t="str">
        <f>IF('ESTOQUE OUTUBRO'!$D446&gt;=0,"outubro","setembro")</f>
        <v>outubro</v>
      </c>
      <c r="O446" s="15">
        <v>45566</v>
      </c>
    </row>
    <row r="447" spans="1:15">
      <c r="A447" s="5" t="s">
        <v>446</v>
      </c>
      <c r="B447" s="6" t="s">
        <v>1182</v>
      </c>
      <c r="C447" s="1">
        <f t="shared" si="21"/>
        <v>43.26</v>
      </c>
      <c r="D447" s="3">
        <f>_xlfn.XLOOKUP(Tabela3[[#This Row],[SKU]],'ESTOQUE SETEMBRO'!A:A,'ESTOQUE SETEMBRO'!F:F,,0)-_xlfn.XLOOKUP(Tabela3[[#This Row],[SKU]],'VENDA MES'!A:A,'VENDA MES'!B:B,0,0)</f>
        <v>72.8</v>
      </c>
      <c r="E447" s="3">
        <f>IF(D447&lt;=0,SUM(Tabela3[[#This Row],[PONTO_DE_REPOSICAO]]*2.5,Tabela3[[#This Row],[ESTOQUE_INICIAL]]),IF(AND(Tabela3[[#This Row],[ESTOQUE_INICIAL]]&lt;=Tabela3[[#This Row],[PONTO_DE_REPOSICAO]],Tabela3[[#This Row],[ESTOQUE_INICIAL]]&gt;0),L447*2.5,D447*0))</f>
        <v>0</v>
      </c>
      <c r="F447" s="3">
        <f t="shared" si="22"/>
        <v>72.8</v>
      </c>
      <c r="G447" s="7">
        <v>14</v>
      </c>
      <c r="H447" s="7">
        <v>14</v>
      </c>
      <c r="I447" s="6" t="s">
        <v>1142</v>
      </c>
      <c r="J447" s="2">
        <f t="shared" si="20"/>
        <v>1019.1999999999999</v>
      </c>
      <c r="K447" s="1">
        <f>_xlfn.XLOOKUP(A447,MEDIDAS!A:A,MEDIDAS!C:C,,0)*5</f>
        <v>6.166666666666667</v>
      </c>
      <c r="L447" s="1">
        <f>SUM(K447,_xlfn.XLOOKUP(A447,MEDIDAS!A:A,MEDIDAS!C:C,,0)*5)</f>
        <v>12.333333333333334</v>
      </c>
      <c r="M447" s="1" t="str">
        <f>IF(F447&gt;=SUM(L447,_xlfn.XLOOKUP(A447,'ESTOQUE SETEMBRO'!A:A,'ESTOQUE SETEMBRO'!F:F,,0))/2*1.2,"OVER",IF(F447&lt;=SUM(L447,_xlfn.XLOOKUP(A447,'ESTOQUE SETEMBRO'!A:A,'ESTOQUE SETEMBRO'!F:F,,0))/2*1.1,"IDEAL","OUT"))</f>
        <v>OVER</v>
      </c>
      <c r="N447" t="str">
        <f>IF('ESTOQUE OUTUBRO'!$D447&gt;=0,"outubro","setembro")</f>
        <v>outubro</v>
      </c>
      <c r="O447" s="15">
        <v>45566</v>
      </c>
    </row>
    <row r="448" spans="1:15">
      <c r="A448" s="5" t="s">
        <v>495</v>
      </c>
      <c r="B448" s="6" t="s">
        <v>1182</v>
      </c>
      <c r="C448" s="1">
        <f t="shared" si="21"/>
        <v>43.26</v>
      </c>
      <c r="D448" s="3">
        <f>_xlfn.XLOOKUP(Tabela3[[#This Row],[SKU]],'ESTOQUE SETEMBRO'!A:A,'ESTOQUE SETEMBRO'!F:F,,0)-_xlfn.XLOOKUP(Tabela3[[#This Row],[SKU]],'VENDA MES'!A:A,'VENDA MES'!B:B,0,0)</f>
        <v>150</v>
      </c>
      <c r="E448" s="3">
        <f>IF(D448&lt;=0,SUM(Tabela3[[#This Row],[PONTO_DE_REPOSICAO]]*2.5,Tabela3[[#This Row],[ESTOQUE_INICIAL]]),IF(AND(Tabela3[[#This Row],[ESTOQUE_INICIAL]]&lt;=Tabela3[[#This Row],[PONTO_DE_REPOSICAO]],Tabela3[[#This Row],[ESTOQUE_INICIAL]]&gt;0),L448*2.5,D448*0))</f>
        <v>0</v>
      </c>
      <c r="F448" s="3">
        <f t="shared" si="22"/>
        <v>150</v>
      </c>
      <c r="G448" s="7">
        <v>14</v>
      </c>
      <c r="H448" s="7">
        <v>14</v>
      </c>
      <c r="I448" s="6" t="s">
        <v>1142</v>
      </c>
      <c r="J448" s="2">
        <f t="shared" si="20"/>
        <v>2100</v>
      </c>
      <c r="K448" s="1">
        <f>_xlfn.XLOOKUP(A448,MEDIDAS!A:A,MEDIDAS!C:C,,0)*5</f>
        <v>2</v>
      </c>
      <c r="L448" s="1">
        <f>SUM(K448,_xlfn.XLOOKUP(A448,MEDIDAS!A:A,MEDIDAS!C:C,,0)*5)</f>
        <v>4</v>
      </c>
      <c r="M448" s="1" t="str">
        <f>IF(F448&gt;=SUM(L448,_xlfn.XLOOKUP(A448,'ESTOQUE SETEMBRO'!A:A,'ESTOQUE SETEMBRO'!F:F,,0))/2*1.2,"OVER",IF(F448&lt;=SUM(L448,_xlfn.XLOOKUP(A448,'ESTOQUE SETEMBRO'!A:A,'ESTOQUE SETEMBRO'!F:F,,0))/2*1.1,"IDEAL","OUT"))</f>
        <v>OVER</v>
      </c>
      <c r="N448" t="str">
        <f>IF('ESTOQUE OUTUBRO'!$D448&gt;=0,"outubro","setembro")</f>
        <v>outubro</v>
      </c>
      <c r="O448" s="15">
        <v>45566</v>
      </c>
    </row>
    <row r="449" spans="1:15">
      <c r="A449" s="5" t="s">
        <v>447</v>
      </c>
      <c r="B449" s="6" t="s">
        <v>1182</v>
      </c>
      <c r="C449" s="1">
        <f t="shared" si="21"/>
        <v>43.26</v>
      </c>
      <c r="D449" s="3">
        <f>_xlfn.XLOOKUP(Tabela3[[#This Row],[SKU]],'ESTOQUE SETEMBRO'!A:A,'ESTOQUE SETEMBRO'!F:F,,0)-_xlfn.XLOOKUP(Tabela3[[#This Row],[SKU]],'VENDA MES'!A:A,'VENDA MES'!B:B,0,0)</f>
        <v>72.8</v>
      </c>
      <c r="E449" s="3">
        <f>IF(D449&lt;=0,SUM(Tabela3[[#This Row],[PONTO_DE_REPOSICAO]]*2.5,Tabela3[[#This Row],[ESTOQUE_INICIAL]]),IF(AND(Tabela3[[#This Row],[ESTOQUE_INICIAL]]&lt;=Tabela3[[#This Row],[PONTO_DE_REPOSICAO]],Tabela3[[#This Row],[ESTOQUE_INICIAL]]&gt;0),L449*2.5,D449*0))</f>
        <v>0</v>
      </c>
      <c r="F449" s="3">
        <f t="shared" si="22"/>
        <v>72.8</v>
      </c>
      <c r="G449" s="7">
        <v>14</v>
      </c>
      <c r="H449" s="7">
        <v>14</v>
      </c>
      <c r="I449" s="6" t="s">
        <v>1142</v>
      </c>
      <c r="J449" s="2">
        <f t="shared" si="20"/>
        <v>1019.1999999999999</v>
      </c>
      <c r="K449" s="1">
        <f>_xlfn.XLOOKUP(A449,MEDIDAS!A:A,MEDIDAS!C:C,,0)*5</f>
        <v>6.583333333333333</v>
      </c>
      <c r="L449" s="1">
        <f>SUM(K449,_xlfn.XLOOKUP(A449,MEDIDAS!A:A,MEDIDAS!C:C,,0)*5)</f>
        <v>13.166666666666666</v>
      </c>
      <c r="M449" s="1" t="str">
        <f>IF(F449&gt;=SUM(L449,_xlfn.XLOOKUP(A449,'ESTOQUE SETEMBRO'!A:A,'ESTOQUE SETEMBRO'!F:F,,0))/2*1.2,"OVER",IF(F449&lt;=SUM(L449,_xlfn.XLOOKUP(A449,'ESTOQUE SETEMBRO'!A:A,'ESTOQUE SETEMBRO'!F:F,,0))/2*1.1,"IDEAL","OUT"))</f>
        <v>OVER</v>
      </c>
      <c r="N449" t="str">
        <f>IF('ESTOQUE OUTUBRO'!$D449&gt;=0,"outubro","setembro")</f>
        <v>outubro</v>
      </c>
      <c r="O449" s="15">
        <v>45566</v>
      </c>
    </row>
    <row r="450" spans="1:15">
      <c r="A450" s="5" t="s">
        <v>448</v>
      </c>
      <c r="B450" s="6" t="s">
        <v>1182</v>
      </c>
      <c r="C450" s="1">
        <f t="shared" si="21"/>
        <v>43.26</v>
      </c>
      <c r="D450" s="3">
        <f>_xlfn.XLOOKUP(Tabela3[[#This Row],[SKU]],'ESTOQUE SETEMBRO'!A:A,'ESTOQUE SETEMBRO'!F:F,,0)-_xlfn.XLOOKUP(Tabela3[[#This Row],[SKU]],'VENDA MES'!A:A,'VENDA MES'!B:B,0,0)</f>
        <v>212.80000000000004</v>
      </c>
      <c r="E450" s="3">
        <f>IF(D450&lt;=0,SUM(Tabela3[[#This Row],[PONTO_DE_REPOSICAO]]*2.5,Tabela3[[#This Row],[ESTOQUE_INICIAL]]),IF(AND(Tabela3[[#This Row],[ESTOQUE_INICIAL]]&lt;=Tabela3[[#This Row],[PONTO_DE_REPOSICAO]],Tabela3[[#This Row],[ESTOQUE_INICIAL]]&gt;0),L450*2.5,D450*0))</f>
        <v>0</v>
      </c>
      <c r="F450" s="3">
        <f t="shared" si="22"/>
        <v>212.80000000000004</v>
      </c>
      <c r="G450" s="7">
        <v>14</v>
      </c>
      <c r="H450" s="7">
        <v>14</v>
      </c>
      <c r="I450" s="6" t="s">
        <v>1142</v>
      </c>
      <c r="J450" s="2">
        <f t="shared" ref="J450:J513" si="23">H450*D450</f>
        <v>2979.2000000000007</v>
      </c>
      <c r="K450" s="1">
        <f>_xlfn.XLOOKUP(A450,MEDIDAS!A:A,MEDIDAS!C:C,,0)*5</f>
        <v>7.25</v>
      </c>
      <c r="L450" s="1">
        <f>SUM(K450,_xlfn.XLOOKUP(A450,MEDIDAS!A:A,MEDIDAS!C:C,,0)*5)</f>
        <v>14.5</v>
      </c>
      <c r="M450" s="1" t="str">
        <f>IF(F450&gt;=SUM(L450,_xlfn.XLOOKUP(A450,'ESTOQUE SETEMBRO'!A:A,'ESTOQUE SETEMBRO'!F:F,,0))/2*1.2,"OVER",IF(F450&lt;=SUM(L450,_xlfn.XLOOKUP(A450,'ESTOQUE SETEMBRO'!A:A,'ESTOQUE SETEMBRO'!F:F,,0))/2*1.1,"IDEAL","OUT"))</f>
        <v>OVER</v>
      </c>
      <c r="N450" t="str">
        <f>IF('ESTOQUE OUTUBRO'!$D450&gt;=0,"outubro","setembro")</f>
        <v>outubro</v>
      </c>
      <c r="O450" s="15">
        <v>45566</v>
      </c>
    </row>
    <row r="451" spans="1:15">
      <c r="A451" s="5" t="s">
        <v>449</v>
      </c>
      <c r="B451" s="6" t="s">
        <v>1182</v>
      </c>
      <c r="C451" s="1">
        <f t="shared" ref="C451:C514" si="24">3.09*2*7</f>
        <v>43.26</v>
      </c>
      <c r="D451" s="3">
        <f>_xlfn.XLOOKUP(Tabela3[[#This Row],[SKU]],'ESTOQUE SETEMBRO'!A:A,'ESTOQUE SETEMBRO'!F:F,,0)-_xlfn.XLOOKUP(Tabela3[[#This Row],[SKU]],'VENDA MES'!A:A,'VENDA MES'!B:B,0,0)</f>
        <v>56</v>
      </c>
      <c r="E451" s="3">
        <f>IF(D451&lt;=0,SUM(Tabela3[[#This Row],[PONTO_DE_REPOSICAO]]*2.5,Tabela3[[#This Row],[ESTOQUE_INICIAL]]),IF(AND(Tabela3[[#This Row],[ESTOQUE_INICIAL]]&lt;=Tabela3[[#This Row],[PONTO_DE_REPOSICAO]],Tabela3[[#This Row],[ESTOQUE_INICIAL]]&gt;0),L451*2.5,D451*0))</f>
        <v>0</v>
      </c>
      <c r="F451" s="3">
        <f t="shared" si="22"/>
        <v>56</v>
      </c>
      <c r="G451" s="7">
        <v>14</v>
      </c>
      <c r="H451" s="7">
        <v>14</v>
      </c>
      <c r="I451" s="6" t="s">
        <v>1142</v>
      </c>
      <c r="J451" s="2">
        <f t="shared" si="23"/>
        <v>784</v>
      </c>
      <c r="K451" s="1">
        <f>_xlfn.XLOOKUP(A451,MEDIDAS!A:A,MEDIDAS!C:C,,0)*5</f>
        <v>2.75</v>
      </c>
      <c r="L451" s="1">
        <f>SUM(K451,_xlfn.XLOOKUP(A451,MEDIDAS!A:A,MEDIDAS!C:C,,0)*5)</f>
        <v>5.5</v>
      </c>
      <c r="M451" s="1" t="str">
        <f>IF(F451&gt;=SUM(L451,_xlfn.XLOOKUP(A451,'ESTOQUE SETEMBRO'!A:A,'ESTOQUE SETEMBRO'!F:F,,0))/2*1.2,"OVER",IF(F451&lt;=SUM(L451,_xlfn.XLOOKUP(A451,'ESTOQUE SETEMBRO'!A:A,'ESTOQUE SETEMBRO'!F:F,,0))/2*1.1,"IDEAL","OUT"))</f>
        <v>OVER</v>
      </c>
      <c r="N451" t="str">
        <f>IF('ESTOQUE OUTUBRO'!$D451&gt;=0,"outubro","setembro")</f>
        <v>outubro</v>
      </c>
      <c r="O451" s="15">
        <v>45566</v>
      </c>
    </row>
    <row r="452" spans="1:15">
      <c r="A452" s="5" t="s">
        <v>450</v>
      </c>
      <c r="B452" s="6" t="s">
        <v>1182</v>
      </c>
      <c r="C452" s="1">
        <f t="shared" si="24"/>
        <v>43.26</v>
      </c>
      <c r="D452" s="3">
        <f>_xlfn.XLOOKUP(Tabela3[[#This Row],[SKU]],'ESTOQUE SETEMBRO'!A:A,'ESTOQUE SETEMBRO'!F:F,,0)-_xlfn.XLOOKUP(Tabela3[[#This Row],[SKU]],'VENDA MES'!A:A,'VENDA MES'!B:B,0,0)</f>
        <v>173.6</v>
      </c>
      <c r="E452" s="3">
        <f>IF(D452&lt;=0,SUM(Tabela3[[#This Row],[PONTO_DE_REPOSICAO]]*2.5,Tabela3[[#This Row],[ESTOQUE_INICIAL]]),IF(AND(Tabela3[[#This Row],[ESTOQUE_INICIAL]]&lt;=Tabela3[[#This Row],[PONTO_DE_REPOSICAO]],Tabela3[[#This Row],[ESTOQUE_INICIAL]]&gt;0),L452*2.5,D452*0))</f>
        <v>0</v>
      </c>
      <c r="F452" s="3">
        <f t="shared" si="22"/>
        <v>173.6</v>
      </c>
      <c r="G452" s="7">
        <v>14</v>
      </c>
      <c r="H452" s="7">
        <v>14</v>
      </c>
      <c r="I452" s="6" t="s">
        <v>1142</v>
      </c>
      <c r="J452" s="2">
        <f t="shared" si="23"/>
        <v>2430.4</v>
      </c>
      <c r="K452" s="1">
        <f>_xlfn.XLOOKUP(A452,MEDIDAS!A:A,MEDIDAS!C:C,,0)*5</f>
        <v>5.6666666666666661</v>
      </c>
      <c r="L452" s="1">
        <f>SUM(K452,_xlfn.XLOOKUP(A452,MEDIDAS!A:A,MEDIDAS!C:C,,0)*5)</f>
        <v>11.333333333333332</v>
      </c>
      <c r="M452" s="1" t="str">
        <f>IF(F452&gt;=SUM(L452,_xlfn.XLOOKUP(A452,'ESTOQUE SETEMBRO'!A:A,'ESTOQUE SETEMBRO'!F:F,,0))/2*1.2,"OVER",IF(F452&lt;=SUM(L452,_xlfn.XLOOKUP(A452,'ESTOQUE SETEMBRO'!A:A,'ESTOQUE SETEMBRO'!F:F,,0))/2*1.1,"IDEAL","OUT"))</f>
        <v>OVER</v>
      </c>
      <c r="N452" t="str">
        <f>IF('ESTOQUE OUTUBRO'!$D452&gt;=0,"outubro","setembro")</f>
        <v>outubro</v>
      </c>
      <c r="O452" s="15">
        <v>45566</v>
      </c>
    </row>
    <row r="453" spans="1:15">
      <c r="A453" s="5" t="s">
        <v>452</v>
      </c>
      <c r="B453" s="6" t="s">
        <v>1183</v>
      </c>
      <c r="C453" s="1">
        <f t="shared" si="24"/>
        <v>43.26</v>
      </c>
      <c r="D453" s="3">
        <f>_xlfn.XLOOKUP(Tabela3[[#This Row],[SKU]],'ESTOQUE SETEMBRO'!A:A,'ESTOQUE SETEMBRO'!F:F,,0)-_xlfn.XLOOKUP(Tabela3[[#This Row],[SKU]],'VENDA MES'!A:A,'VENDA MES'!B:B,0,0)</f>
        <v>145.6</v>
      </c>
      <c r="E453" s="3">
        <f>IF(D453&lt;=0,SUM(Tabela3[[#This Row],[PONTO_DE_REPOSICAO]]*2.5,Tabela3[[#This Row],[ESTOQUE_INICIAL]]),IF(AND(Tabela3[[#This Row],[ESTOQUE_INICIAL]]&lt;=Tabela3[[#This Row],[PONTO_DE_REPOSICAO]],Tabela3[[#This Row],[ESTOQUE_INICIAL]]&gt;0),L453*2.5,D453*0))</f>
        <v>0</v>
      </c>
      <c r="F453" s="3">
        <f t="shared" si="22"/>
        <v>145.6</v>
      </c>
      <c r="G453" s="7">
        <v>30</v>
      </c>
      <c r="H453" s="7">
        <v>30</v>
      </c>
      <c r="I453" s="6" t="s">
        <v>1146</v>
      </c>
      <c r="J453" s="2">
        <f t="shared" si="23"/>
        <v>4368</v>
      </c>
      <c r="K453" s="1">
        <f>_xlfn.XLOOKUP(A453,MEDIDAS!A:A,MEDIDAS!C:C,,0)*5</f>
        <v>6.5</v>
      </c>
      <c r="L453" s="1">
        <f>SUM(K453,_xlfn.XLOOKUP(A453,MEDIDAS!A:A,MEDIDAS!C:C,,0)*5)</f>
        <v>13</v>
      </c>
      <c r="M453" s="1" t="str">
        <f>IF(F453&gt;=SUM(L453,_xlfn.XLOOKUP(A453,'ESTOQUE SETEMBRO'!A:A,'ESTOQUE SETEMBRO'!F:F,,0))/2*1.2,"OVER",IF(F453&lt;=SUM(L453,_xlfn.XLOOKUP(A453,'ESTOQUE SETEMBRO'!A:A,'ESTOQUE SETEMBRO'!F:F,,0))/2*1.1,"IDEAL","OUT"))</f>
        <v>OVER</v>
      </c>
      <c r="N453" t="str">
        <f>IF('ESTOQUE OUTUBRO'!$D453&gt;=0,"outubro","setembro")</f>
        <v>outubro</v>
      </c>
      <c r="O453" s="15">
        <v>45566</v>
      </c>
    </row>
    <row r="454" spans="1:15">
      <c r="A454" s="5" t="s">
        <v>453</v>
      </c>
      <c r="B454" s="6" t="s">
        <v>1183</v>
      </c>
      <c r="C454" s="1">
        <f t="shared" si="24"/>
        <v>43.26</v>
      </c>
      <c r="D454" s="3">
        <f>_xlfn.XLOOKUP(Tabela3[[#This Row],[SKU]],'ESTOQUE SETEMBRO'!A:A,'ESTOQUE SETEMBRO'!F:F,,0)-_xlfn.XLOOKUP(Tabela3[[#This Row],[SKU]],'VENDA MES'!A:A,'VENDA MES'!B:B,0,0)</f>
        <v>78.40000000000002</v>
      </c>
      <c r="E454" s="3">
        <f>IF(D454&lt;=0,SUM(Tabela3[[#This Row],[PONTO_DE_REPOSICAO]]*2.5,Tabela3[[#This Row],[ESTOQUE_INICIAL]]),IF(AND(Tabela3[[#This Row],[ESTOQUE_INICIAL]]&lt;=Tabela3[[#This Row],[PONTO_DE_REPOSICAO]],Tabela3[[#This Row],[ESTOQUE_INICIAL]]&gt;0),L454*2.5,D454*0))</f>
        <v>0</v>
      </c>
      <c r="F454" s="3">
        <f t="shared" si="22"/>
        <v>78.40000000000002</v>
      </c>
      <c r="G454" s="7">
        <v>30</v>
      </c>
      <c r="H454" s="7">
        <v>30</v>
      </c>
      <c r="I454" s="6" t="s">
        <v>1146</v>
      </c>
      <c r="J454" s="2">
        <f t="shared" si="23"/>
        <v>2352.0000000000005</v>
      </c>
      <c r="K454" s="1">
        <f>_xlfn.XLOOKUP(A454,MEDIDAS!A:A,MEDIDAS!C:C,,0)*5</f>
        <v>3.333333333333333</v>
      </c>
      <c r="L454" s="1">
        <f>SUM(K454,_xlfn.XLOOKUP(A454,MEDIDAS!A:A,MEDIDAS!C:C,,0)*5)</f>
        <v>6.6666666666666661</v>
      </c>
      <c r="M454" s="1" t="str">
        <f>IF(F454&gt;=SUM(L454,_xlfn.XLOOKUP(A454,'ESTOQUE SETEMBRO'!A:A,'ESTOQUE SETEMBRO'!F:F,,0))/2*1.2,"OVER",IF(F454&lt;=SUM(L454,_xlfn.XLOOKUP(A454,'ESTOQUE SETEMBRO'!A:A,'ESTOQUE SETEMBRO'!F:F,,0))/2*1.1,"IDEAL","OUT"))</f>
        <v>OVER</v>
      </c>
      <c r="N454" t="str">
        <f>IF('ESTOQUE OUTUBRO'!$D454&gt;=0,"outubro","setembro")</f>
        <v>outubro</v>
      </c>
      <c r="O454" s="15">
        <v>45566</v>
      </c>
    </row>
    <row r="455" spans="1:15">
      <c r="A455" s="5" t="s">
        <v>454</v>
      </c>
      <c r="B455" s="6" t="s">
        <v>1183</v>
      </c>
      <c r="C455" s="1">
        <f t="shared" si="24"/>
        <v>43.26</v>
      </c>
      <c r="D455" s="3">
        <f>_xlfn.XLOOKUP(Tabela3[[#This Row],[SKU]],'ESTOQUE SETEMBRO'!A:A,'ESTOQUE SETEMBRO'!F:F,,0)-_xlfn.XLOOKUP(Tabela3[[#This Row],[SKU]],'VENDA MES'!A:A,'VENDA MES'!B:B,0,0)</f>
        <v>112</v>
      </c>
      <c r="E455" s="3">
        <f>IF(D455&lt;=0,SUM(Tabela3[[#This Row],[PONTO_DE_REPOSICAO]]*2.5,Tabela3[[#This Row],[ESTOQUE_INICIAL]]),IF(AND(Tabela3[[#This Row],[ESTOQUE_INICIAL]]&lt;=Tabela3[[#This Row],[PONTO_DE_REPOSICAO]],Tabela3[[#This Row],[ESTOQUE_INICIAL]]&gt;0),L455*2.5,D455*0))</f>
        <v>0</v>
      </c>
      <c r="F455" s="3">
        <f t="shared" si="22"/>
        <v>112</v>
      </c>
      <c r="G455" s="7">
        <v>30</v>
      </c>
      <c r="H455" s="7">
        <v>30</v>
      </c>
      <c r="I455" s="6" t="s">
        <v>1146</v>
      </c>
      <c r="J455" s="2">
        <f t="shared" si="23"/>
        <v>3360</v>
      </c>
      <c r="K455" s="1">
        <f>_xlfn.XLOOKUP(A455,MEDIDAS!A:A,MEDIDAS!C:C,,0)*5</f>
        <v>5.4166666666666661</v>
      </c>
      <c r="L455" s="1">
        <f>SUM(K455,_xlfn.XLOOKUP(A455,MEDIDAS!A:A,MEDIDAS!C:C,,0)*5)</f>
        <v>10.833333333333332</v>
      </c>
      <c r="M455" s="1" t="str">
        <f>IF(F455&gt;=SUM(L455,_xlfn.XLOOKUP(A455,'ESTOQUE SETEMBRO'!A:A,'ESTOQUE SETEMBRO'!F:F,,0))/2*1.2,"OVER",IF(F455&lt;=SUM(L455,_xlfn.XLOOKUP(A455,'ESTOQUE SETEMBRO'!A:A,'ESTOQUE SETEMBRO'!F:F,,0))/2*1.1,"IDEAL","OUT"))</f>
        <v>OVER</v>
      </c>
      <c r="N455" t="str">
        <f>IF('ESTOQUE OUTUBRO'!$D455&gt;=0,"outubro","setembro")</f>
        <v>outubro</v>
      </c>
      <c r="O455" s="15">
        <v>45566</v>
      </c>
    </row>
    <row r="456" spans="1:15">
      <c r="A456" s="5" t="s">
        <v>455</v>
      </c>
      <c r="B456" s="6" t="s">
        <v>1183</v>
      </c>
      <c r="C456" s="1">
        <f t="shared" si="24"/>
        <v>43.26</v>
      </c>
      <c r="D456" s="3">
        <f>_xlfn.XLOOKUP(Tabela3[[#This Row],[SKU]],'ESTOQUE SETEMBRO'!A:A,'ESTOQUE SETEMBRO'!F:F,,0)-_xlfn.XLOOKUP(Tabela3[[#This Row],[SKU]],'VENDA MES'!A:A,'VENDA MES'!B:B,0,0)</f>
        <v>5.6</v>
      </c>
      <c r="E456" s="3">
        <f>IF(D456&lt;=0,SUM(Tabela3[[#This Row],[PONTO_DE_REPOSICAO]]*2.5,Tabela3[[#This Row],[ESTOQUE_INICIAL]]),IF(AND(Tabela3[[#This Row],[ESTOQUE_INICIAL]]&lt;=Tabela3[[#This Row],[PONTO_DE_REPOSICAO]],Tabela3[[#This Row],[ESTOQUE_INICIAL]]&gt;0),L456*2.5,D456*0))</f>
        <v>0</v>
      </c>
      <c r="F456" s="3">
        <f t="shared" si="22"/>
        <v>5.6</v>
      </c>
      <c r="G456" s="7">
        <v>30</v>
      </c>
      <c r="H456" s="7">
        <v>30</v>
      </c>
      <c r="I456" s="6" t="s">
        <v>1146</v>
      </c>
      <c r="J456" s="2">
        <f t="shared" si="23"/>
        <v>168</v>
      </c>
      <c r="K456" s="1">
        <f>_xlfn.XLOOKUP(A456,MEDIDAS!A:A,MEDIDAS!C:C,,0)*5</f>
        <v>2.5</v>
      </c>
      <c r="L456" s="1">
        <f>SUM(K456,_xlfn.XLOOKUP(A456,MEDIDAS!A:A,MEDIDAS!C:C,,0)*5)</f>
        <v>5</v>
      </c>
      <c r="M456" s="1" t="str">
        <f>IF(F456&gt;=SUM(L456,_xlfn.XLOOKUP(A456,'ESTOQUE SETEMBRO'!A:A,'ESTOQUE SETEMBRO'!F:F,,0))/2*1.2,"OVER",IF(F456&lt;=SUM(L456,_xlfn.XLOOKUP(A456,'ESTOQUE SETEMBRO'!A:A,'ESTOQUE SETEMBRO'!F:F,,0))/2*1.1,"IDEAL","OUT"))</f>
        <v>IDEAL</v>
      </c>
      <c r="N456" t="str">
        <f>IF('ESTOQUE OUTUBRO'!$D456&gt;=0,"outubro","setembro")</f>
        <v>outubro</v>
      </c>
      <c r="O456" s="15">
        <v>45566</v>
      </c>
    </row>
    <row r="457" spans="1:15">
      <c r="A457" s="5" t="s">
        <v>456</v>
      </c>
      <c r="B457" s="6" t="s">
        <v>1183</v>
      </c>
      <c r="C457" s="1">
        <f t="shared" si="24"/>
        <v>43.26</v>
      </c>
      <c r="D457" s="3">
        <f>_xlfn.XLOOKUP(Tabela3[[#This Row],[SKU]],'ESTOQUE SETEMBRO'!A:A,'ESTOQUE SETEMBRO'!F:F,,0)-_xlfn.XLOOKUP(Tabela3[[#This Row],[SKU]],'VENDA MES'!A:A,'VENDA MES'!B:B,0,0)</f>
        <v>156.80000000000004</v>
      </c>
      <c r="E457" s="3">
        <f>IF(D457&lt;=0,SUM(Tabela3[[#This Row],[PONTO_DE_REPOSICAO]]*2.5,Tabela3[[#This Row],[ESTOQUE_INICIAL]]),IF(AND(Tabela3[[#This Row],[ESTOQUE_INICIAL]]&lt;=Tabela3[[#This Row],[PONTO_DE_REPOSICAO]],Tabela3[[#This Row],[ESTOQUE_INICIAL]]&gt;0),L457*2.5,D457*0))</f>
        <v>0</v>
      </c>
      <c r="F457" s="3">
        <f t="shared" si="22"/>
        <v>156.80000000000004</v>
      </c>
      <c r="G457" s="7">
        <v>30</v>
      </c>
      <c r="H457" s="7">
        <v>30</v>
      </c>
      <c r="I457" s="6" t="s">
        <v>1146</v>
      </c>
      <c r="J457" s="2">
        <f t="shared" si="23"/>
        <v>4704.0000000000009</v>
      </c>
      <c r="K457" s="1">
        <f>_xlfn.XLOOKUP(A457,MEDIDAS!A:A,MEDIDAS!C:C,,0)*5</f>
        <v>5.083333333333333</v>
      </c>
      <c r="L457" s="1">
        <f>SUM(K457,_xlfn.XLOOKUP(A457,MEDIDAS!A:A,MEDIDAS!C:C,,0)*5)</f>
        <v>10.166666666666666</v>
      </c>
      <c r="M457" s="1" t="str">
        <f>IF(F457&gt;=SUM(L457,_xlfn.XLOOKUP(A457,'ESTOQUE SETEMBRO'!A:A,'ESTOQUE SETEMBRO'!F:F,,0))/2*1.2,"OVER",IF(F457&lt;=SUM(L457,_xlfn.XLOOKUP(A457,'ESTOQUE SETEMBRO'!A:A,'ESTOQUE SETEMBRO'!F:F,,0))/2*1.1,"IDEAL","OUT"))</f>
        <v>OVER</v>
      </c>
      <c r="N457" t="str">
        <f>IF('ESTOQUE OUTUBRO'!$D457&gt;=0,"outubro","setembro")</f>
        <v>outubro</v>
      </c>
      <c r="O457" s="15">
        <v>45566</v>
      </c>
    </row>
    <row r="458" spans="1:15">
      <c r="A458" s="5" t="s">
        <v>506</v>
      </c>
      <c r="B458" s="6" t="s">
        <v>1183</v>
      </c>
      <c r="C458" s="1">
        <f t="shared" si="24"/>
        <v>43.26</v>
      </c>
      <c r="D458" s="3">
        <f>_xlfn.XLOOKUP(Tabela3[[#This Row],[SKU]],'ESTOQUE SETEMBRO'!A:A,'ESTOQUE SETEMBRO'!F:F,,0)-_xlfn.XLOOKUP(Tabela3[[#This Row],[SKU]],'VENDA MES'!A:A,'VENDA MES'!B:B,0,0)</f>
        <v>150</v>
      </c>
      <c r="E458" s="3">
        <f>IF(D458&lt;=0,SUM(Tabela3[[#This Row],[PONTO_DE_REPOSICAO]]*2.5,Tabela3[[#This Row],[ESTOQUE_INICIAL]]),IF(AND(Tabela3[[#This Row],[ESTOQUE_INICIAL]]&lt;=Tabela3[[#This Row],[PONTO_DE_REPOSICAO]],Tabela3[[#This Row],[ESTOQUE_INICIAL]]&gt;0),L458*2.5,D458*0))</f>
        <v>0</v>
      </c>
      <c r="F458" s="3">
        <f t="shared" si="22"/>
        <v>150</v>
      </c>
      <c r="G458" s="7">
        <v>30</v>
      </c>
      <c r="H458" s="7">
        <v>30</v>
      </c>
      <c r="I458" s="6" t="s">
        <v>1146</v>
      </c>
      <c r="J458" s="2">
        <f t="shared" si="23"/>
        <v>4500</v>
      </c>
      <c r="K458" s="1">
        <f>_xlfn.XLOOKUP(A458,MEDIDAS!A:A,MEDIDAS!C:C,,0)*5</f>
        <v>3.25</v>
      </c>
      <c r="L458" s="1">
        <f>SUM(K458,_xlfn.XLOOKUP(A458,MEDIDAS!A:A,MEDIDAS!C:C,,0)*5)</f>
        <v>6.5</v>
      </c>
      <c r="M458" s="1" t="str">
        <f>IF(F458&gt;=SUM(L458,_xlfn.XLOOKUP(A458,'ESTOQUE SETEMBRO'!A:A,'ESTOQUE SETEMBRO'!F:F,,0))/2*1.2,"OVER",IF(F458&lt;=SUM(L458,_xlfn.XLOOKUP(A458,'ESTOQUE SETEMBRO'!A:A,'ESTOQUE SETEMBRO'!F:F,,0))/2*1.1,"IDEAL","OUT"))</f>
        <v>OVER</v>
      </c>
      <c r="N458" t="str">
        <f>IF('ESTOQUE OUTUBRO'!$D458&gt;=0,"outubro","setembro")</f>
        <v>outubro</v>
      </c>
      <c r="O458" s="15">
        <v>45566</v>
      </c>
    </row>
    <row r="459" spans="1:15">
      <c r="A459" s="5" t="s">
        <v>457</v>
      </c>
      <c r="B459" s="6" t="s">
        <v>1183</v>
      </c>
      <c r="C459" s="1">
        <f t="shared" si="24"/>
        <v>43.26</v>
      </c>
      <c r="D459" s="3">
        <f>_xlfn.XLOOKUP(Tabela3[[#This Row],[SKU]],'ESTOQUE SETEMBRO'!A:A,'ESTOQUE SETEMBRO'!F:F,,0)-_xlfn.XLOOKUP(Tabela3[[#This Row],[SKU]],'VENDA MES'!A:A,'VENDA MES'!B:B,0,0)</f>
        <v>168</v>
      </c>
      <c r="E459" s="3">
        <f>IF(D459&lt;=0,SUM(Tabela3[[#This Row],[PONTO_DE_REPOSICAO]]*2.5,Tabela3[[#This Row],[ESTOQUE_INICIAL]]),IF(AND(Tabela3[[#This Row],[ESTOQUE_INICIAL]]&lt;=Tabela3[[#This Row],[PONTO_DE_REPOSICAO]],Tabela3[[#This Row],[ESTOQUE_INICIAL]]&gt;0),L459*2.5,D459*0))</f>
        <v>0</v>
      </c>
      <c r="F459" s="3">
        <f t="shared" si="22"/>
        <v>168</v>
      </c>
      <c r="G459" s="7">
        <v>30</v>
      </c>
      <c r="H459" s="7">
        <v>30</v>
      </c>
      <c r="I459" s="6" t="s">
        <v>1146</v>
      </c>
      <c r="J459" s="2">
        <f t="shared" si="23"/>
        <v>5040</v>
      </c>
      <c r="K459" s="1">
        <f>_xlfn.XLOOKUP(A459,MEDIDAS!A:A,MEDIDAS!C:C,,0)*5</f>
        <v>8.6666666666666679</v>
      </c>
      <c r="L459" s="1">
        <f>SUM(K459,_xlfn.XLOOKUP(A459,MEDIDAS!A:A,MEDIDAS!C:C,,0)*5)</f>
        <v>17.333333333333336</v>
      </c>
      <c r="M459" s="1" t="str">
        <f>IF(F459&gt;=SUM(L459,_xlfn.XLOOKUP(A459,'ESTOQUE SETEMBRO'!A:A,'ESTOQUE SETEMBRO'!F:F,,0))/2*1.2,"OVER",IF(F459&lt;=SUM(L459,_xlfn.XLOOKUP(A459,'ESTOQUE SETEMBRO'!A:A,'ESTOQUE SETEMBRO'!F:F,,0))/2*1.1,"IDEAL","OUT"))</f>
        <v>OVER</v>
      </c>
      <c r="N459" t="str">
        <f>IF('ESTOQUE OUTUBRO'!$D459&gt;=0,"outubro","setembro")</f>
        <v>outubro</v>
      </c>
      <c r="O459" s="15">
        <v>45566</v>
      </c>
    </row>
    <row r="460" spans="1:15">
      <c r="A460" s="5" t="s">
        <v>458</v>
      </c>
      <c r="B460" s="6" t="s">
        <v>1183</v>
      </c>
      <c r="C460" s="1">
        <f t="shared" si="24"/>
        <v>43.26</v>
      </c>
      <c r="D460" s="3">
        <f>_xlfn.XLOOKUP(Tabela3[[#This Row],[SKU]],'ESTOQUE SETEMBRO'!A:A,'ESTOQUE SETEMBRO'!F:F,,0)-_xlfn.XLOOKUP(Tabela3[[#This Row],[SKU]],'VENDA MES'!A:A,'VENDA MES'!B:B,0,0)</f>
        <v>67.2</v>
      </c>
      <c r="E460" s="3">
        <f>IF(D460&lt;=0,SUM(Tabela3[[#This Row],[PONTO_DE_REPOSICAO]]*2.5,Tabela3[[#This Row],[ESTOQUE_INICIAL]]),IF(AND(Tabela3[[#This Row],[ESTOQUE_INICIAL]]&lt;=Tabela3[[#This Row],[PONTO_DE_REPOSICAO]],Tabela3[[#This Row],[ESTOQUE_INICIAL]]&gt;0),L460*2.5,D460*0))</f>
        <v>0</v>
      </c>
      <c r="F460" s="3">
        <f t="shared" si="22"/>
        <v>67.2</v>
      </c>
      <c r="G460" s="7">
        <v>30</v>
      </c>
      <c r="H460" s="7">
        <v>30</v>
      </c>
      <c r="I460" s="6" t="s">
        <v>1146</v>
      </c>
      <c r="J460" s="2">
        <f t="shared" si="23"/>
        <v>2016</v>
      </c>
      <c r="K460" s="1">
        <f>_xlfn.XLOOKUP(A460,MEDIDAS!A:A,MEDIDAS!C:C,,0)*5</f>
        <v>5</v>
      </c>
      <c r="L460" s="1">
        <f>SUM(K460,_xlfn.XLOOKUP(A460,MEDIDAS!A:A,MEDIDAS!C:C,,0)*5)</f>
        <v>10</v>
      </c>
      <c r="M460" s="1" t="str">
        <f>IF(F460&gt;=SUM(L460,_xlfn.XLOOKUP(A460,'ESTOQUE SETEMBRO'!A:A,'ESTOQUE SETEMBRO'!F:F,,0))/2*1.2,"OVER",IF(F460&lt;=SUM(L460,_xlfn.XLOOKUP(A460,'ESTOQUE SETEMBRO'!A:A,'ESTOQUE SETEMBRO'!F:F,,0))/2*1.1,"IDEAL","OUT"))</f>
        <v>OVER</v>
      </c>
      <c r="N460" t="str">
        <f>IF('ESTOQUE OUTUBRO'!$D460&gt;=0,"outubro","setembro")</f>
        <v>outubro</v>
      </c>
      <c r="O460" s="15">
        <v>45566</v>
      </c>
    </row>
    <row r="461" spans="1:15">
      <c r="A461" s="5" t="s">
        <v>459</v>
      </c>
      <c r="B461" s="6" t="s">
        <v>1183</v>
      </c>
      <c r="C461" s="1">
        <f t="shared" si="24"/>
        <v>43.26</v>
      </c>
      <c r="D461" s="3">
        <f>_xlfn.XLOOKUP(Tabela3[[#This Row],[SKU]],'ESTOQUE SETEMBRO'!A:A,'ESTOQUE SETEMBRO'!F:F,,0)-_xlfn.XLOOKUP(Tabela3[[#This Row],[SKU]],'VENDA MES'!A:A,'VENDA MES'!B:B,0,0)</f>
        <v>78.40000000000002</v>
      </c>
      <c r="E461" s="3">
        <f>IF(D461&lt;=0,SUM(Tabela3[[#This Row],[PONTO_DE_REPOSICAO]]*2.5,Tabela3[[#This Row],[ESTOQUE_INICIAL]]),IF(AND(Tabela3[[#This Row],[ESTOQUE_INICIAL]]&lt;=Tabela3[[#This Row],[PONTO_DE_REPOSICAO]],Tabela3[[#This Row],[ESTOQUE_INICIAL]]&gt;0),L461*2.5,D461*0))</f>
        <v>0</v>
      </c>
      <c r="F461" s="3">
        <f t="shared" si="22"/>
        <v>78.40000000000002</v>
      </c>
      <c r="G461" s="7">
        <v>30</v>
      </c>
      <c r="H461" s="7">
        <v>30</v>
      </c>
      <c r="I461" s="6" t="s">
        <v>1146</v>
      </c>
      <c r="J461" s="2">
        <f t="shared" si="23"/>
        <v>2352.0000000000005</v>
      </c>
      <c r="K461" s="1">
        <f>_xlfn.XLOOKUP(A461,MEDIDAS!A:A,MEDIDAS!C:C,,0)*5</f>
        <v>2.75</v>
      </c>
      <c r="L461" s="1">
        <f>SUM(K461,_xlfn.XLOOKUP(A461,MEDIDAS!A:A,MEDIDAS!C:C,,0)*5)</f>
        <v>5.5</v>
      </c>
      <c r="M461" s="1" t="str">
        <f>IF(F461&gt;=SUM(L461,_xlfn.XLOOKUP(A461,'ESTOQUE SETEMBRO'!A:A,'ESTOQUE SETEMBRO'!F:F,,0))/2*1.2,"OVER",IF(F461&lt;=SUM(L461,_xlfn.XLOOKUP(A461,'ESTOQUE SETEMBRO'!A:A,'ESTOQUE SETEMBRO'!F:F,,0))/2*1.1,"IDEAL","OUT"))</f>
        <v>OVER</v>
      </c>
      <c r="N461" t="str">
        <f>IF('ESTOQUE OUTUBRO'!$D461&gt;=0,"outubro","setembro")</f>
        <v>outubro</v>
      </c>
      <c r="O461" s="15">
        <v>45566</v>
      </c>
    </row>
    <row r="462" spans="1:15">
      <c r="A462" s="5" t="s">
        <v>460</v>
      </c>
      <c r="B462" s="6" t="s">
        <v>1183</v>
      </c>
      <c r="C462" s="1">
        <f t="shared" si="24"/>
        <v>43.26</v>
      </c>
      <c r="D462" s="3">
        <f>_xlfn.XLOOKUP(Tabela3[[#This Row],[SKU]],'ESTOQUE SETEMBRO'!A:A,'ESTOQUE SETEMBRO'!F:F,,0)-_xlfn.XLOOKUP(Tabela3[[#This Row],[SKU]],'VENDA MES'!A:A,'VENDA MES'!B:B,0,0)</f>
        <v>100.8</v>
      </c>
      <c r="E462" s="3">
        <f>IF(D462&lt;=0,SUM(Tabela3[[#This Row],[PONTO_DE_REPOSICAO]]*2.5,Tabela3[[#This Row],[ESTOQUE_INICIAL]]),IF(AND(Tabela3[[#This Row],[ESTOQUE_INICIAL]]&lt;=Tabela3[[#This Row],[PONTO_DE_REPOSICAO]],Tabela3[[#This Row],[ESTOQUE_INICIAL]]&gt;0),L462*2.5,D462*0))</f>
        <v>0</v>
      </c>
      <c r="F462" s="3">
        <f t="shared" si="22"/>
        <v>100.8</v>
      </c>
      <c r="G462" s="7">
        <v>30</v>
      </c>
      <c r="H462" s="7">
        <v>30</v>
      </c>
      <c r="I462" s="6" t="s">
        <v>1146</v>
      </c>
      <c r="J462" s="2">
        <f t="shared" si="23"/>
        <v>3024</v>
      </c>
      <c r="K462" s="1">
        <f>_xlfn.XLOOKUP(A462,MEDIDAS!A:A,MEDIDAS!C:C,,0)*5</f>
        <v>4.833333333333333</v>
      </c>
      <c r="L462" s="1">
        <f>SUM(K462,_xlfn.XLOOKUP(A462,MEDIDAS!A:A,MEDIDAS!C:C,,0)*5)</f>
        <v>9.6666666666666661</v>
      </c>
      <c r="M462" s="1" t="str">
        <f>IF(F462&gt;=SUM(L462,_xlfn.XLOOKUP(A462,'ESTOQUE SETEMBRO'!A:A,'ESTOQUE SETEMBRO'!F:F,,0))/2*1.2,"OVER",IF(F462&lt;=SUM(L462,_xlfn.XLOOKUP(A462,'ESTOQUE SETEMBRO'!A:A,'ESTOQUE SETEMBRO'!F:F,,0))/2*1.1,"IDEAL","OUT"))</f>
        <v>OVER</v>
      </c>
      <c r="N462" t="str">
        <f>IF('ESTOQUE OUTUBRO'!$D462&gt;=0,"outubro","setembro")</f>
        <v>outubro</v>
      </c>
      <c r="O462" s="15">
        <v>45566</v>
      </c>
    </row>
    <row r="463" spans="1:15">
      <c r="A463" s="5" t="s">
        <v>461</v>
      </c>
      <c r="B463" s="6" t="s">
        <v>1184</v>
      </c>
      <c r="C463" s="1">
        <f t="shared" si="24"/>
        <v>43.26</v>
      </c>
      <c r="D463" s="3">
        <f>_xlfn.XLOOKUP(Tabela3[[#This Row],[SKU]],'ESTOQUE SETEMBRO'!A:A,'ESTOQUE SETEMBRO'!F:F,,0)-_xlfn.XLOOKUP(Tabela3[[#This Row],[SKU]],'VENDA MES'!A:A,'VENDA MES'!B:B,0,0)</f>
        <v>134.4</v>
      </c>
      <c r="E463" s="3">
        <f>IF(D463&lt;=0,SUM(Tabela3[[#This Row],[PONTO_DE_REPOSICAO]]*2.5,Tabela3[[#This Row],[ESTOQUE_INICIAL]]),IF(AND(Tabela3[[#This Row],[ESTOQUE_INICIAL]]&lt;=Tabela3[[#This Row],[PONTO_DE_REPOSICAO]],Tabela3[[#This Row],[ESTOQUE_INICIAL]]&gt;0),L463*2.5,D463*0))</f>
        <v>0</v>
      </c>
      <c r="F463" s="3">
        <f t="shared" si="22"/>
        <v>134.4</v>
      </c>
      <c r="G463" s="7">
        <v>8</v>
      </c>
      <c r="H463" s="7">
        <v>8</v>
      </c>
      <c r="I463" s="6" t="s">
        <v>1142</v>
      </c>
      <c r="J463" s="2">
        <f t="shared" si="23"/>
        <v>1075.2</v>
      </c>
      <c r="K463" s="1">
        <f>_xlfn.XLOOKUP(A463,MEDIDAS!A:A,MEDIDAS!C:C,,0)*5</f>
        <v>6.9166666666666661</v>
      </c>
      <c r="L463" s="1">
        <f>SUM(K463,_xlfn.XLOOKUP(A463,MEDIDAS!A:A,MEDIDAS!C:C,,0)*5)</f>
        <v>13.833333333333332</v>
      </c>
      <c r="M463" s="1" t="str">
        <f>IF(F463&gt;=SUM(L463,_xlfn.XLOOKUP(A463,'ESTOQUE SETEMBRO'!A:A,'ESTOQUE SETEMBRO'!F:F,,0))/2*1.2,"OVER",IF(F463&lt;=SUM(L463,_xlfn.XLOOKUP(A463,'ESTOQUE SETEMBRO'!A:A,'ESTOQUE SETEMBRO'!F:F,,0))/2*1.1,"IDEAL","OUT"))</f>
        <v>OVER</v>
      </c>
      <c r="N463" t="str">
        <f>IF('ESTOQUE OUTUBRO'!$D463&gt;=0,"outubro","setembro")</f>
        <v>outubro</v>
      </c>
      <c r="O463" s="15">
        <v>45566</v>
      </c>
    </row>
    <row r="464" spans="1:15">
      <c r="A464" s="5" t="s">
        <v>463</v>
      </c>
      <c r="B464" s="6" t="s">
        <v>1184</v>
      </c>
      <c r="C464" s="1">
        <f t="shared" si="24"/>
        <v>43.26</v>
      </c>
      <c r="D464" s="3">
        <f>_xlfn.XLOOKUP(Tabela3[[#This Row],[SKU]],'ESTOQUE SETEMBRO'!A:A,'ESTOQUE SETEMBRO'!F:F,,0)-_xlfn.XLOOKUP(Tabela3[[#This Row],[SKU]],'VENDA MES'!A:A,'VENDA MES'!B:B,0,0)</f>
        <v>123.20000000000002</v>
      </c>
      <c r="E464" s="3">
        <f>IF(D464&lt;=0,SUM(Tabela3[[#This Row],[PONTO_DE_REPOSICAO]]*2.5,Tabela3[[#This Row],[ESTOQUE_INICIAL]]),IF(AND(Tabela3[[#This Row],[ESTOQUE_INICIAL]]&lt;=Tabela3[[#This Row],[PONTO_DE_REPOSICAO]],Tabela3[[#This Row],[ESTOQUE_INICIAL]]&gt;0),L464*2.5,D464*0))</f>
        <v>0</v>
      </c>
      <c r="F464" s="3">
        <f t="shared" si="22"/>
        <v>123.20000000000002</v>
      </c>
      <c r="G464" s="7">
        <v>8</v>
      </c>
      <c r="H464" s="7">
        <v>8</v>
      </c>
      <c r="I464" s="6" t="s">
        <v>1142</v>
      </c>
      <c r="J464" s="2">
        <f t="shared" si="23"/>
        <v>985.60000000000014</v>
      </c>
      <c r="K464" s="1">
        <f>_xlfn.XLOOKUP(A464,MEDIDAS!A:A,MEDIDAS!C:C,,0)*5</f>
        <v>6</v>
      </c>
      <c r="L464" s="1">
        <f>SUM(K464,_xlfn.XLOOKUP(A464,MEDIDAS!A:A,MEDIDAS!C:C,,0)*5)</f>
        <v>12</v>
      </c>
      <c r="M464" s="1" t="str">
        <f>IF(F464&gt;=SUM(L464,_xlfn.XLOOKUP(A464,'ESTOQUE SETEMBRO'!A:A,'ESTOQUE SETEMBRO'!F:F,,0))/2*1.2,"OVER",IF(F464&lt;=SUM(L464,_xlfn.XLOOKUP(A464,'ESTOQUE SETEMBRO'!A:A,'ESTOQUE SETEMBRO'!F:F,,0))/2*1.1,"IDEAL","OUT"))</f>
        <v>OVER</v>
      </c>
      <c r="N464" t="str">
        <f>IF('ESTOQUE OUTUBRO'!$D464&gt;=0,"outubro","setembro")</f>
        <v>outubro</v>
      </c>
      <c r="O464" s="15">
        <v>45566</v>
      </c>
    </row>
    <row r="465" spans="1:15">
      <c r="A465" s="5" t="s">
        <v>464</v>
      </c>
      <c r="B465" s="6" t="s">
        <v>1184</v>
      </c>
      <c r="C465" s="1">
        <f t="shared" si="24"/>
        <v>43.26</v>
      </c>
      <c r="D465" s="3">
        <f>_xlfn.XLOOKUP(Tabela3[[#This Row],[SKU]],'ESTOQUE SETEMBRO'!A:A,'ESTOQUE SETEMBRO'!F:F,,0)-_xlfn.XLOOKUP(Tabela3[[#This Row],[SKU]],'VENDA MES'!A:A,'VENDA MES'!B:B,0,0)</f>
        <v>246.40000000000003</v>
      </c>
      <c r="E465" s="3">
        <f>IF(D465&lt;=0,SUM(Tabela3[[#This Row],[PONTO_DE_REPOSICAO]]*2.5,Tabela3[[#This Row],[ESTOQUE_INICIAL]]),IF(AND(Tabela3[[#This Row],[ESTOQUE_INICIAL]]&lt;=Tabela3[[#This Row],[PONTO_DE_REPOSICAO]],Tabela3[[#This Row],[ESTOQUE_INICIAL]]&gt;0),L465*2.5,D465*0))</f>
        <v>0</v>
      </c>
      <c r="F465" s="3">
        <f t="shared" si="22"/>
        <v>246.40000000000003</v>
      </c>
      <c r="G465" s="7">
        <v>8</v>
      </c>
      <c r="H465" s="7">
        <v>8</v>
      </c>
      <c r="I465" s="6" t="s">
        <v>1142</v>
      </c>
      <c r="J465" s="2">
        <f t="shared" si="23"/>
        <v>1971.2000000000003</v>
      </c>
      <c r="K465" s="1">
        <f>_xlfn.XLOOKUP(A465,MEDIDAS!A:A,MEDIDAS!C:C,,0)*5</f>
        <v>6.083333333333333</v>
      </c>
      <c r="L465" s="1">
        <f>SUM(K465,_xlfn.XLOOKUP(A465,MEDIDAS!A:A,MEDIDAS!C:C,,0)*5)</f>
        <v>12.166666666666666</v>
      </c>
      <c r="M465" s="1" t="str">
        <f>IF(F465&gt;=SUM(L465,_xlfn.XLOOKUP(A465,'ESTOQUE SETEMBRO'!A:A,'ESTOQUE SETEMBRO'!F:F,,0))/2*1.2,"OVER",IF(F465&lt;=SUM(L465,_xlfn.XLOOKUP(A465,'ESTOQUE SETEMBRO'!A:A,'ESTOQUE SETEMBRO'!F:F,,0))/2*1.1,"IDEAL","OUT"))</f>
        <v>OVER</v>
      </c>
      <c r="N465" t="str">
        <f>IF('ESTOQUE OUTUBRO'!$D465&gt;=0,"outubro","setembro")</f>
        <v>outubro</v>
      </c>
      <c r="O465" s="15">
        <v>45566</v>
      </c>
    </row>
    <row r="466" spans="1:15">
      <c r="A466" s="5" t="s">
        <v>465</v>
      </c>
      <c r="B466" s="6" t="s">
        <v>1184</v>
      </c>
      <c r="C466" s="1">
        <f t="shared" si="24"/>
        <v>43.26</v>
      </c>
      <c r="D466" s="3">
        <f>_xlfn.XLOOKUP(Tabela3[[#This Row],[SKU]],'ESTOQUE SETEMBRO'!A:A,'ESTOQUE SETEMBRO'!F:F,,0)-_xlfn.XLOOKUP(Tabela3[[#This Row],[SKU]],'VENDA MES'!A:A,'VENDA MES'!B:B,0,0)</f>
        <v>151.19999999999999</v>
      </c>
      <c r="E466" s="3">
        <f>IF(D466&lt;=0,SUM(Tabela3[[#This Row],[PONTO_DE_REPOSICAO]]*2.5,Tabela3[[#This Row],[ESTOQUE_INICIAL]]),IF(AND(Tabela3[[#This Row],[ESTOQUE_INICIAL]]&lt;=Tabela3[[#This Row],[PONTO_DE_REPOSICAO]],Tabela3[[#This Row],[ESTOQUE_INICIAL]]&gt;0),L466*2.5,D466*0))</f>
        <v>0</v>
      </c>
      <c r="F466" s="3">
        <f t="shared" si="22"/>
        <v>151.19999999999999</v>
      </c>
      <c r="G466" s="7">
        <v>8</v>
      </c>
      <c r="H466" s="7">
        <v>8</v>
      </c>
      <c r="I466" s="6" t="s">
        <v>1142</v>
      </c>
      <c r="J466" s="2">
        <f t="shared" si="23"/>
        <v>1209.5999999999999</v>
      </c>
      <c r="K466" s="1">
        <f>_xlfn.XLOOKUP(A466,MEDIDAS!A:A,MEDIDAS!C:C,,0)*5</f>
        <v>3.8333333333333335</v>
      </c>
      <c r="L466" s="1">
        <f>SUM(K466,_xlfn.XLOOKUP(A466,MEDIDAS!A:A,MEDIDAS!C:C,,0)*5)</f>
        <v>7.666666666666667</v>
      </c>
      <c r="M466" s="1" t="str">
        <f>IF(F466&gt;=SUM(L466,_xlfn.XLOOKUP(A466,'ESTOQUE SETEMBRO'!A:A,'ESTOQUE SETEMBRO'!F:F,,0))/2*1.2,"OVER",IF(F466&lt;=SUM(L466,_xlfn.XLOOKUP(A466,'ESTOQUE SETEMBRO'!A:A,'ESTOQUE SETEMBRO'!F:F,,0))/2*1.1,"IDEAL","OUT"))</f>
        <v>OVER</v>
      </c>
      <c r="N466" t="str">
        <f>IF('ESTOQUE OUTUBRO'!$D466&gt;=0,"outubro","setembro")</f>
        <v>outubro</v>
      </c>
      <c r="O466" s="15">
        <v>45566</v>
      </c>
    </row>
    <row r="467" spans="1:15">
      <c r="A467" s="5" t="s">
        <v>466</v>
      </c>
      <c r="B467" s="6" t="s">
        <v>1184</v>
      </c>
      <c r="C467" s="1">
        <f t="shared" si="24"/>
        <v>43.26</v>
      </c>
      <c r="D467" s="3">
        <f>_xlfn.XLOOKUP(Tabela3[[#This Row],[SKU]],'ESTOQUE SETEMBRO'!A:A,'ESTOQUE SETEMBRO'!F:F,,0)-_xlfn.XLOOKUP(Tabela3[[#This Row],[SKU]],'VENDA MES'!A:A,'VENDA MES'!B:B,0,0)</f>
        <v>117.6</v>
      </c>
      <c r="E467" s="3">
        <f>IF(D467&lt;=0,SUM(Tabela3[[#This Row],[PONTO_DE_REPOSICAO]]*2.5,Tabela3[[#This Row],[ESTOQUE_INICIAL]]),IF(AND(Tabela3[[#This Row],[ESTOQUE_INICIAL]]&lt;=Tabela3[[#This Row],[PONTO_DE_REPOSICAO]],Tabela3[[#This Row],[ESTOQUE_INICIAL]]&gt;0),L467*2.5,D467*0))</f>
        <v>0</v>
      </c>
      <c r="F467" s="3">
        <f t="shared" si="22"/>
        <v>117.6</v>
      </c>
      <c r="G467" s="7">
        <v>8</v>
      </c>
      <c r="H467" s="7">
        <v>8</v>
      </c>
      <c r="I467" s="6" t="s">
        <v>1142</v>
      </c>
      <c r="J467" s="2">
        <f t="shared" si="23"/>
        <v>940.8</v>
      </c>
      <c r="K467" s="1">
        <f>_xlfn.XLOOKUP(A467,MEDIDAS!A:A,MEDIDAS!C:C,,0)*5</f>
        <v>5.4166666666666661</v>
      </c>
      <c r="L467" s="1">
        <f>SUM(K467,_xlfn.XLOOKUP(A467,MEDIDAS!A:A,MEDIDAS!C:C,,0)*5)</f>
        <v>10.833333333333332</v>
      </c>
      <c r="M467" s="1" t="str">
        <f>IF(F467&gt;=SUM(L467,_xlfn.XLOOKUP(A467,'ESTOQUE SETEMBRO'!A:A,'ESTOQUE SETEMBRO'!F:F,,0))/2*1.2,"OVER",IF(F467&lt;=SUM(L467,_xlfn.XLOOKUP(A467,'ESTOQUE SETEMBRO'!A:A,'ESTOQUE SETEMBRO'!F:F,,0))/2*1.1,"IDEAL","OUT"))</f>
        <v>OVER</v>
      </c>
      <c r="N467" t="str">
        <f>IF('ESTOQUE OUTUBRO'!$D467&gt;=0,"outubro","setembro")</f>
        <v>outubro</v>
      </c>
      <c r="O467" s="15">
        <v>45566</v>
      </c>
    </row>
    <row r="468" spans="1:15">
      <c r="A468" s="5" t="s">
        <v>517</v>
      </c>
      <c r="B468" s="6" t="s">
        <v>1184</v>
      </c>
      <c r="C468" s="1">
        <f t="shared" si="24"/>
        <v>43.26</v>
      </c>
      <c r="D468" s="3">
        <f>_xlfn.XLOOKUP(Tabela3[[#This Row],[SKU]],'ESTOQUE SETEMBRO'!A:A,'ESTOQUE SETEMBRO'!F:F,,0)-_xlfn.XLOOKUP(Tabela3[[#This Row],[SKU]],'VENDA MES'!A:A,'VENDA MES'!B:B,0,0)</f>
        <v>150</v>
      </c>
      <c r="E468" s="3">
        <f>IF(D468&lt;=0,SUM(Tabela3[[#This Row],[PONTO_DE_REPOSICAO]]*2.5,Tabela3[[#This Row],[ESTOQUE_INICIAL]]),IF(AND(Tabela3[[#This Row],[ESTOQUE_INICIAL]]&lt;=Tabela3[[#This Row],[PONTO_DE_REPOSICAO]],Tabela3[[#This Row],[ESTOQUE_INICIAL]]&gt;0),L468*2.5,D468*0))</f>
        <v>0</v>
      </c>
      <c r="F468" s="3">
        <f t="shared" si="22"/>
        <v>150</v>
      </c>
      <c r="G468" s="7">
        <v>8</v>
      </c>
      <c r="H468" s="7">
        <v>8</v>
      </c>
      <c r="I468" s="6" t="s">
        <v>1142</v>
      </c>
      <c r="J468" s="2">
        <f t="shared" si="23"/>
        <v>1200</v>
      </c>
      <c r="K468" s="1">
        <f>_xlfn.XLOOKUP(A468,MEDIDAS!A:A,MEDIDAS!C:C,,0)*5</f>
        <v>3.416666666666667</v>
      </c>
      <c r="L468" s="1">
        <f>SUM(K468,_xlfn.XLOOKUP(A468,MEDIDAS!A:A,MEDIDAS!C:C,,0)*5)</f>
        <v>6.8333333333333339</v>
      </c>
      <c r="M468" s="1" t="str">
        <f>IF(F468&gt;=SUM(L468,_xlfn.XLOOKUP(A468,'ESTOQUE SETEMBRO'!A:A,'ESTOQUE SETEMBRO'!F:F,,0))/2*1.2,"OVER",IF(F468&lt;=SUM(L468,_xlfn.XLOOKUP(A468,'ESTOQUE SETEMBRO'!A:A,'ESTOQUE SETEMBRO'!F:F,,0))/2*1.1,"IDEAL","OUT"))</f>
        <v>OVER</v>
      </c>
      <c r="N468" t="str">
        <f>IF('ESTOQUE OUTUBRO'!$D468&gt;=0,"outubro","setembro")</f>
        <v>outubro</v>
      </c>
      <c r="O468" s="15">
        <v>45566</v>
      </c>
    </row>
    <row r="469" spans="1:15">
      <c r="A469" s="5" t="s">
        <v>467</v>
      </c>
      <c r="B469" s="6" t="s">
        <v>1184</v>
      </c>
      <c r="C469" s="1">
        <f t="shared" si="24"/>
        <v>43.26</v>
      </c>
      <c r="D469" s="3">
        <f>_xlfn.XLOOKUP(Tabela3[[#This Row],[SKU]],'ESTOQUE SETEMBRO'!A:A,'ESTOQUE SETEMBRO'!F:F,,0)-_xlfn.XLOOKUP(Tabela3[[#This Row],[SKU]],'VENDA MES'!A:A,'VENDA MES'!B:B,0,0)</f>
        <v>44.8</v>
      </c>
      <c r="E469" s="3">
        <f>IF(D469&lt;=0,SUM(Tabela3[[#This Row],[PONTO_DE_REPOSICAO]]*2.5,Tabela3[[#This Row],[ESTOQUE_INICIAL]]),IF(AND(Tabela3[[#This Row],[ESTOQUE_INICIAL]]&lt;=Tabela3[[#This Row],[PONTO_DE_REPOSICAO]],Tabela3[[#This Row],[ESTOQUE_INICIAL]]&gt;0),L469*2.5,D469*0))</f>
        <v>0</v>
      </c>
      <c r="F469" s="3">
        <f t="shared" si="22"/>
        <v>44.8</v>
      </c>
      <c r="G469" s="7">
        <v>8</v>
      </c>
      <c r="H469" s="7">
        <v>8</v>
      </c>
      <c r="I469" s="6" t="s">
        <v>1142</v>
      </c>
      <c r="J469" s="2">
        <f t="shared" si="23"/>
        <v>358.4</v>
      </c>
      <c r="K469" s="1">
        <f>_xlfn.XLOOKUP(A469,MEDIDAS!A:A,MEDIDAS!C:C,,0)*5</f>
        <v>4.9166666666666661</v>
      </c>
      <c r="L469" s="1">
        <f>SUM(K469,_xlfn.XLOOKUP(A469,MEDIDAS!A:A,MEDIDAS!C:C,,0)*5)</f>
        <v>9.8333333333333321</v>
      </c>
      <c r="M469" s="1" t="str">
        <f>IF(F469&gt;=SUM(L469,_xlfn.XLOOKUP(A469,'ESTOQUE SETEMBRO'!A:A,'ESTOQUE SETEMBRO'!F:F,,0))/2*1.2,"OVER",IF(F469&lt;=SUM(L469,_xlfn.XLOOKUP(A469,'ESTOQUE SETEMBRO'!A:A,'ESTOQUE SETEMBRO'!F:F,,0))/2*1.1,"IDEAL","OUT"))</f>
        <v>OVER</v>
      </c>
      <c r="N469" t="str">
        <f>IF('ESTOQUE OUTUBRO'!$D469&gt;=0,"outubro","setembro")</f>
        <v>outubro</v>
      </c>
      <c r="O469" s="15">
        <v>45566</v>
      </c>
    </row>
    <row r="470" spans="1:15">
      <c r="A470" s="5" t="s">
        <v>468</v>
      </c>
      <c r="B470" s="6" t="s">
        <v>1184</v>
      </c>
      <c r="C470" s="1">
        <f t="shared" si="24"/>
        <v>43.26</v>
      </c>
      <c r="D470" s="3">
        <f>_xlfn.XLOOKUP(Tabela3[[#This Row],[SKU]],'ESTOQUE SETEMBRO'!A:A,'ESTOQUE SETEMBRO'!F:F,,0)-_xlfn.XLOOKUP(Tabela3[[#This Row],[SKU]],'VENDA MES'!A:A,'VENDA MES'!B:B,0,0)</f>
        <v>140.00000000000003</v>
      </c>
      <c r="E470" s="3">
        <f>IF(D470&lt;=0,SUM(Tabela3[[#This Row],[PONTO_DE_REPOSICAO]]*2.5,Tabela3[[#This Row],[ESTOQUE_INICIAL]]),IF(AND(Tabela3[[#This Row],[ESTOQUE_INICIAL]]&lt;=Tabela3[[#This Row],[PONTO_DE_REPOSICAO]],Tabela3[[#This Row],[ESTOQUE_INICIAL]]&gt;0),L470*2.5,D470*0))</f>
        <v>0</v>
      </c>
      <c r="F470" s="3">
        <f t="shared" si="22"/>
        <v>140.00000000000003</v>
      </c>
      <c r="G470" s="7">
        <v>8</v>
      </c>
      <c r="H470" s="7">
        <v>8</v>
      </c>
      <c r="I470" s="6" t="s">
        <v>1142</v>
      </c>
      <c r="J470" s="2">
        <f t="shared" si="23"/>
        <v>1120.0000000000002</v>
      </c>
      <c r="K470" s="1">
        <f>_xlfn.XLOOKUP(A470,MEDIDAS!A:A,MEDIDAS!C:C,,0)*5</f>
        <v>7.416666666666667</v>
      </c>
      <c r="L470" s="1">
        <f>SUM(K470,_xlfn.XLOOKUP(A470,MEDIDAS!A:A,MEDIDAS!C:C,,0)*5)</f>
        <v>14.833333333333334</v>
      </c>
      <c r="M470" s="1" t="str">
        <f>IF(F470&gt;=SUM(L470,_xlfn.XLOOKUP(A470,'ESTOQUE SETEMBRO'!A:A,'ESTOQUE SETEMBRO'!F:F,,0))/2*1.2,"OVER",IF(F470&lt;=SUM(L470,_xlfn.XLOOKUP(A470,'ESTOQUE SETEMBRO'!A:A,'ESTOQUE SETEMBRO'!F:F,,0))/2*1.1,"IDEAL","OUT"))</f>
        <v>OVER</v>
      </c>
      <c r="N470" t="str">
        <f>IF('ESTOQUE OUTUBRO'!$D470&gt;=0,"outubro","setembro")</f>
        <v>outubro</v>
      </c>
      <c r="O470" s="15">
        <v>45566</v>
      </c>
    </row>
    <row r="471" spans="1:15">
      <c r="A471" s="5" t="s">
        <v>469</v>
      </c>
      <c r="B471" s="6" t="s">
        <v>1184</v>
      </c>
      <c r="C471" s="1">
        <f t="shared" si="24"/>
        <v>43.26</v>
      </c>
      <c r="D471" s="3">
        <f>_xlfn.XLOOKUP(Tabela3[[#This Row],[SKU]],'ESTOQUE SETEMBRO'!A:A,'ESTOQUE SETEMBRO'!F:F,,0)-_xlfn.XLOOKUP(Tabela3[[#This Row],[SKU]],'VENDA MES'!A:A,'VENDA MES'!B:B,0,0)</f>
        <v>280.00000000000006</v>
      </c>
      <c r="E471" s="3">
        <f>IF(D471&lt;=0,SUM(Tabela3[[#This Row],[PONTO_DE_REPOSICAO]]*2.5,Tabela3[[#This Row],[ESTOQUE_INICIAL]]),IF(AND(Tabela3[[#This Row],[ESTOQUE_INICIAL]]&lt;=Tabela3[[#This Row],[PONTO_DE_REPOSICAO]],Tabela3[[#This Row],[ESTOQUE_INICIAL]]&gt;0),L471*2.5,D471*0))</f>
        <v>0</v>
      </c>
      <c r="F471" s="3">
        <f t="shared" si="22"/>
        <v>280.00000000000006</v>
      </c>
      <c r="G471" s="7">
        <v>8</v>
      </c>
      <c r="H471" s="7">
        <v>8</v>
      </c>
      <c r="I471" s="6" t="s">
        <v>1142</v>
      </c>
      <c r="J471" s="2">
        <f t="shared" si="23"/>
        <v>2240.0000000000005</v>
      </c>
      <c r="K471" s="1">
        <f>_xlfn.XLOOKUP(A471,MEDIDAS!A:A,MEDIDAS!C:C,,0)*5</f>
        <v>9.3333333333333339</v>
      </c>
      <c r="L471" s="1">
        <f>SUM(K471,_xlfn.XLOOKUP(A471,MEDIDAS!A:A,MEDIDAS!C:C,,0)*5)</f>
        <v>18.666666666666668</v>
      </c>
      <c r="M471" s="1" t="str">
        <f>IF(F471&gt;=SUM(L471,_xlfn.XLOOKUP(A471,'ESTOQUE SETEMBRO'!A:A,'ESTOQUE SETEMBRO'!F:F,,0))/2*1.2,"OVER",IF(F471&lt;=SUM(L471,_xlfn.XLOOKUP(A471,'ESTOQUE SETEMBRO'!A:A,'ESTOQUE SETEMBRO'!F:F,,0))/2*1.1,"IDEAL","OUT"))</f>
        <v>OVER</v>
      </c>
      <c r="N471" t="str">
        <f>IF('ESTOQUE OUTUBRO'!$D471&gt;=0,"outubro","setembro")</f>
        <v>outubro</v>
      </c>
      <c r="O471" s="15">
        <v>45566</v>
      </c>
    </row>
    <row r="472" spans="1:15">
      <c r="A472" s="5" t="s">
        <v>470</v>
      </c>
      <c r="B472" s="6" t="s">
        <v>1184</v>
      </c>
      <c r="C472" s="1">
        <f t="shared" si="24"/>
        <v>43.26</v>
      </c>
      <c r="D472" s="3">
        <f>_xlfn.XLOOKUP(Tabela3[[#This Row],[SKU]],'ESTOQUE SETEMBRO'!A:A,'ESTOQUE SETEMBRO'!F:F,,0)-_xlfn.XLOOKUP(Tabela3[[#This Row],[SKU]],'VENDA MES'!A:A,'VENDA MES'!B:B,0,0)</f>
        <v>112</v>
      </c>
      <c r="E472" s="3">
        <f>IF(D472&lt;=0,SUM(Tabela3[[#This Row],[PONTO_DE_REPOSICAO]]*2.5,Tabela3[[#This Row],[ESTOQUE_INICIAL]]),IF(AND(Tabela3[[#This Row],[ESTOQUE_INICIAL]]&lt;=Tabela3[[#This Row],[PONTO_DE_REPOSICAO]],Tabela3[[#This Row],[ESTOQUE_INICIAL]]&gt;0),L472*2.5,D472*0))</f>
        <v>0</v>
      </c>
      <c r="F472" s="3">
        <f t="shared" si="22"/>
        <v>112</v>
      </c>
      <c r="G472" s="7">
        <v>8</v>
      </c>
      <c r="H472" s="7">
        <v>8</v>
      </c>
      <c r="I472" s="6" t="s">
        <v>1142</v>
      </c>
      <c r="J472" s="2">
        <f t="shared" si="23"/>
        <v>896</v>
      </c>
      <c r="K472" s="1">
        <f>_xlfn.XLOOKUP(A472,MEDIDAS!A:A,MEDIDAS!C:C,,0)*5</f>
        <v>5.333333333333333</v>
      </c>
      <c r="L472" s="1">
        <f>SUM(K472,_xlfn.XLOOKUP(A472,MEDIDAS!A:A,MEDIDAS!C:C,,0)*5)</f>
        <v>10.666666666666666</v>
      </c>
      <c r="M472" s="1" t="str">
        <f>IF(F472&gt;=SUM(L472,_xlfn.XLOOKUP(A472,'ESTOQUE SETEMBRO'!A:A,'ESTOQUE SETEMBRO'!F:F,,0))/2*1.2,"OVER",IF(F472&lt;=SUM(L472,_xlfn.XLOOKUP(A472,'ESTOQUE SETEMBRO'!A:A,'ESTOQUE SETEMBRO'!F:F,,0))/2*1.1,"IDEAL","OUT"))</f>
        <v>OVER</v>
      </c>
      <c r="N472" t="str">
        <f>IF('ESTOQUE OUTUBRO'!$D472&gt;=0,"outubro","setembro")</f>
        <v>outubro</v>
      </c>
      <c r="O472" s="15">
        <v>45566</v>
      </c>
    </row>
    <row r="473" spans="1:15">
      <c r="A473" s="5" t="s">
        <v>471</v>
      </c>
      <c r="B473" s="6" t="s">
        <v>1185</v>
      </c>
      <c r="C473" s="1">
        <f t="shared" si="24"/>
        <v>43.26</v>
      </c>
      <c r="D473" s="3">
        <f>_xlfn.XLOOKUP(Tabela3[[#This Row],[SKU]],'ESTOQUE SETEMBRO'!A:A,'ESTOQUE SETEMBRO'!F:F,,0)-_xlfn.XLOOKUP(Tabela3[[#This Row],[SKU]],'VENDA MES'!A:A,'VENDA MES'!B:B,0,0)</f>
        <v>145.6</v>
      </c>
      <c r="E473" s="3">
        <f>IF(D473&lt;=0,SUM(Tabela3[[#This Row],[PONTO_DE_REPOSICAO]]*2.5,Tabela3[[#This Row],[ESTOQUE_INICIAL]]),IF(AND(Tabela3[[#This Row],[ESTOQUE_INICIAL]]&lt;=Tabela3[[#This Row],[PONTO_DE_REPOSICAO]],Tabela3[[#This Row],[ESTOQUE_INICIAL]]&gt;0),L473*2.5,D473*0))</f>
        <v>0</v>
      </c>
      <c r="F473" s="3">
        <f t="shared" si="22"/>
        <v>145.6</v>
      </c>
      <c r="G473" s="7">
        <v>4</v>
      </c>
      <c r="H473" s="7">
        <v>4</v>
      </c>
      <c r="I473" s="6" t="s">
        <v>1160</v>
      </c>
      <c r="J473" s="2">
        <f t="shared" si="23"/>
        <v>582.4</v>
      </c>
      <c r="K473" s="1">
        <f>_xlfn.XLOOKUP(A473,MEDIDAS!A:A,MEDIDAS!C:C,,0)*5</f>
        <v>4.666666666666667</v>
      </c>
      <c r="L473" s="1">
        <f>SUM(K473,_xlfn.XLOOKUP(A473,MEDIDAS!A:A,MEDIDAS!C:C,,0)*5)</f>
        <v>9.3333333333333339</v>
      </c>
      <c r="M473" s="1" t="str">
        <f>IF(F473&gt;=SUM(L473,_xlfn.XLOOKUP(A473,'ESTOQUE SETEMBRO'!A:A,'ESTOQUE SETEMBRO'!F:F,,0))/2*1.2,"OVER",IF(F473&lt;=SUM(L473,_xlfn.XLOOKUP(A473,'ESTOQUE SETEMBRO'!A:A,'ESTOQUE SETEMBRO'!F:F,,0))/2*1.1,"IDEAL","OUT"))</f>
        <v>OVER</v>
      </c>
      <c r="N473" t="str">
        <f>IF('ESTOQUE OUTUBRO'!$D473&gt;=0,"outubro","setembro")</f>
        <v>outubro</v>
      </c>
      <c r="O473" s="15">
        <v>45566</v>
      </c>
    </row>
    <row r="474" spans="1:15">
      <c r="A474" s="5" t="s">
        <v>472</v>
      </c>
      <c r="B474" s="6" t="s">
        <v>1185</v>
      </c>
      <c r="C474" s="1">
        <f t="shared" si="24"/>
        <v>43.26</v>
      </c>
      <c r="D474" s="3">
        <f>_xlfn.XLOOKUP(Tabela3[[#This Row],[SKU]],'ESTOQUE SETEMBRO'!A:A,'ESTOQUE SETEMBRO'!F:F,,0)-_xlfn.XLOOKUP(Tabela3[[#This Row],[SKU]],'VENDA MES'!A:A,'VENDA MES'!B:B,0,0)</f>
        <v>151.19999999999999</v>
      </c>
      <c r="E474" s="3">
        <f>IF(D474&lt;=0,SUM(Tabela3[[#This Row],[PONTO_DE_REPOSICAO]]*2.5,Tabela3[[#This Row],[ESTOQUE_INICIAL]]),IF(AND(Tabela3[[#This Row],[ESTOQUE_INICIAL]]&lt;=Tabela3[[#This Row],[PONTO_DE_REPOSICAO]],Tabela3[[#This Row],[ESTOQUE_INICIAL]]&gt;0),L474*2.5,D474*0))</f>
        <v>0</v>
      </c>
      <c r="F474" s="3">
        <f t="shared" si="22"/>
        <v>151.19999999999999</v>
      </c>
      <c r="G474" s="7">
        <v>4</v>
      </c>
      <c r="H474" s="7">
        <v>4</v>
      </c>
      <c r="I474" s="6" t="s">
        <v>1160</v>
      </c>
      <c r="J474" s="2">
        <f t="shared" si="23"/>
        <v>604.79999999999995</v>
      </c>
      <c r="K474" s="1">
        <f>_xlfn.XLOOKUP(A474,MEDIDAS!A:A,MEDIDAS!C:C,,0)*5</f>
        <v>6.8333333333333339</v>
      </c>
      <c r="L474" s="1">
        <f>SUM(K474,_xlfn.XLOOKUP(A474,MEDIDAS!A:A,MEDIDAS!C:C,,0)*5)</f>
        <v>13.666666666666668</v>
      </c>
      <c r="M474" s="1" t="str">
        <f>IF(F474&gt;=SUM(L474,_xlfn.XLOOKUP(A474,'ESTOQUE SETEMBRO'!A:A,'ESTOQUE SETEMBRO'!F:F,,0))/2*1.2,"OVER",IF(F474&lt;=SUM(L474,_xlfn.XLOOKUP(A474,'ESTOQUE SETEMBRO'!A:A,'ESTOQUE SETEMBRO'!F:F,,0))/2*1.1,"IDEAL","OUT"))</f>
        <v>OVER</v>
      </c>
      <c r="N474" t="str">
        <f>IF('ESTOQUE OUTUBRO'!$D474&gt;=0,"outubro","setembro")</f>
        <v>outubro</v>
      </c>
      <c r="O474" s="15">
        <v>45566</v>
      </c>
    </row>
    <row r="475" spans="1:15">
      <c r="A475" s="5" t="s">
        <v>474</v>
      </c>
      <c r="B475" s="6" t="s">
        <v>1185</v>
      </c>
      <c r="C475" s="1">
        <f t="shared" si="24"/>
        <v>43.26</v>
      </c>
      <c r="D475" s="3">
        <f>_xlfn.XLOOKUP(Tabela3[[#This Row],[SKU]],'ESTOQUE SETEMBRO'!A:A,'ESTOQUE SETEMBRO'!F:F,,0)-_xlfn.XLOOKUP(Tabela3[[#This Row],[SKU]],'VENDA MES'!A:A,'VENDA MES'!B:B,0,0)</f>
        <v>190.40000000000003</v>
      </c>
      <c r="E475" s="3">
        <f>IF(D475&lt;=0,SUM(Tabela3[[#This Row],[PONTO_DE_REPOSICAO]]*2.5,Tabela3[[#This Row],[ESTOQUE_INICIAL]]),IF(AND(Tabela3[[#This Row],[ESTOQUE_INICIAL]]&lt;=Tabela3[[#This Row],[PONTO_DE_REPOSICAO]],Tabela3[[#This Row],[ESTOQUE_INICIAL]]&gt;0),L475*2.5,D475*0))</f>
        <v>0</v>
      </c>
      <c r="F475" s="3">
        <f t="shared" si="22"/>
        <v>190.40000000000003</v>
      </c>
      <c r="G475" s="7">
        <v>4</v>
      </c>
      <c r="H475" s="7">
        <v>4</v>
      </c>
      <c r="I475" s="6" t="s">
        <v>1160</v>
      </c>
      <c r="J475" s="2">
        <f t="shared" si="23"/>
        <v>761.60000000000014</v>
      </c>
      <c r="K475" s="1">
        <f>_xlfn.XLOOKUP(A475,MEDIDAS!A:A,MEDIDAS!C:C,,0)*5</f>
        <v>8.4166666666666661</v>
      </c>
      <c r="L475" s="1">
        <f>SUM(K475,_xlfn.XLOOKUP(A475,MEDIDAS!A:A,MEDIDAS!C:C,,0)*5)</f>
        <v>16.833333333333332</v>
      </c>
      <c r="M475" s="1" t="str">
        <f>IF(F475&gt;=SUM(L475,_xlfn.XLOOKUP(A475,'ESTOQUE SETEMBRO'!A:A,'ESTOQUE SETEMBRO'!F:F,,0))/2*1.2,"OVER",IF(F475&lt;=SUM(L475,_xlfn.XLOOKUP(A475,'ESTOQUE SETEMBRO'!A:A,'ESTOQUE SETEMBRO'!F:F,,0))/2*1.1,"IDEAL","OUT"))</f>
        <v>OVER</v>
      </c>
      <c r="N475" t="str">
        <f>IF('ESTOQUE OUTUBRO'!$D475&gt;=0,"outubro","setembro")</f>
        <v>outubro</v>
      </c>
      <c r="O475" s="15">
        <v>45566</v>
      </c>
    </row>
    <row r="476" spans="1:15">
      <c r="A476" s="5" t="s">
        <v>475</v>
      </c>
      <c r="B476" s="6" t="s">
        <v>1185</v>
      </c>
      <c r="C476" s="1">
        <f t="shared" si="24"/>
        <v>43.26</v>
      </c>
      <c r="D476" s="3">
        <f>_xlfn.XLOOKUP(Tabela3[[#This Row],[SKU]],'ESTOQUE SETEMBRO'!A:A,'ESTOQUE SETEMBRO'!F:F,,0)-_xlfn.XLOOKUP(Tabela3[[#This Row],[SKU]],'VENDA MES'!A:A,'VENDA MES'!B:B,0,0)</f>
        <v>168</v>
      </c>
      <c r="E476" s="3">
        <f>IF(D476&lt;=0,SUM(Tabela3[[#This Row],[PONTO_DE_REPOSICAO]]*2.5,Tabela3[[#This Row],[ESTOQUE_INICIAL]]),IF(AND(Tabela3[[#This Row],[ESTOQUE_INICIAL]]&lt;=Tabela3[[#This Row],[PONTO_DE_REPOSICAO]],Tabela3[[#This Row],[ESTOQUE_INICIAL]]&gt;0),L476*2.5,D476*0))</f>
        <v>0</v>
      </c>
      <c r="F476" s="3">
        <f t="shared" si="22"/>
        <v>168</v>
      </c>
      <c r="G476" s="7">
        <v>4</v>
      </c>
      <c r="H476" s="7">
        <v>4</v>
      </c>
      <c r="I476" s="6" t="s">
        <v>1160</v>
      </c>
      <c r="J476" s="2">
        <f t="shared" si="23"/>
        <v>672</v>
      </c>
      <c r="K476" s="1">
        <f>_xlfn.XLOOKUP(A476,MEDIDAS!A:A,MEDIDAS!C:C,,0)*5</f>
        <v>5.6666666666666661</v>
      </c>
      <c r="L476" s="1">
        <f>SUM(K476,_xlfn.XLOOKUP(A476,MEDIDAS!A:A,MEDIDAS!C:C,,0)*5)</f>
        <v>11.333333333333332</v>
      </c>
      <c r="M476" s="1" t="str">
        <f>IF(F476&gt;=SUM(L476,_xlfn.XLOOKUP(A476,'ESTOQUE SETEMBRO'!A:A,'ESTOQUE SETEMBRO'!F:F,,0))/2*1.2,"OVER",IF(F476&lt;=SUM(L476,_xlfn.XLOOKUP(A476,'ESTOQUE SETEMBRO'!A:A,'ESTOQUE SETEMBRO'!F:F,,0))/2*1.1,"IDEAL","OUT"))</f>
        <v>OVER</v>
      </c>
      <c r="N476" t="str">
        <f>IF('ESTOQUE OUTUBRO'!$D476&gt;=0,"outubro","setembro")</f>
        <v>outubro</v>
      </c>
      <c r="O476" s="15">
        <v>45566</v>
      </c>
    </row>
    <row r="477" spans="1:15">
      <c r="A477" s="5" t="s">
        <v>476</v>
      </c>
      <c r="B477" s="6" t="s">
        <v>1185</v>
      </c>
      <c r="C477" s="1">
        <f t="shared" si="24"/>
        <v>43.26</v>
      </c>
      <c r="D477" s="3">
        <f>_xlfn.XLOOKUP(Tabela3[[#This Row],[SKU]],'ESTOQUE SETEMBRO'!A:A,'ESTOQUE SETEMBRO'!F:F,,0)-_xlfn.XLOOKUP(Tabela3[[#This Row],[SKU]],'VENDA MES'!A:A,'VENDA MES'!B:B,0,0)</f>
        <v>145.6</v>
      </c>
      <c r="E477" s="3">
        <f>IF(D477&lt;=0,SUM(Tabela3[[#This Row],[PONTO_DE_REPOSICAO]]*2.5,Tabela3[[#This Row],[ESTOQUE_INICIAL]]),IF(AND(Tabela3[[#This Row],[ESTOQUE_INICIAL]]&lt;=Tabela3[[#This Row],[PONTO_DE_REPOSICAO]],Tabela3[[#This Row],[ESTOQUE_INICIAL]]&gt;0),L477*2.5,D477*0))</f>
        <v>0</v>
      </c>
      <c r="F477" s="3">
        <f t="shared" si="22"/>
        <v>145.6</v>
      </c>
      <c r="G477" s="7">
        <v>4</v>
      </c>
      <c r="H477" s="7">
        <v>4</v>
      </c>
      <c r="I477" s="6" t="s">
        <v>1160</v>
      </c>
      <c r="J477" s="2">
        <f t="shared" si="23"/>
        <v>582.4</v>
      </c>
      <c r="K477" s="1">
        <f>_xlfn.XLOOKUP(A477,MEDIDAS!A:A,MEDIDAS!C:C,,0)*5</f>
        <v>3.416666666666667</v>
      </c>
      <c r="L477" s="1">
        <f>SUM(K477,_xlfn.XLOOKUP(A477,MEDIDAS!A:A,MEDIDAS!C:C,,0)*5)</f>
        <v>6.8333333333333339</v>
      </c>
      <c r="M477" s="1" t="str">
        <f>IF(F477&gt;=SUM(L477,_xlfn.XLOOKUP(A477,'ESTOQUE SETEMBRO'!A:A,'ESTOQUE SETEMBRO'!F:F,,0))/2*1.2,"OVER",IF(F477&lt;=SUM(L477,_xlfn.XLOOKUP(A477,'ESTOQUE SETEMBRO'!A:A,'ESTOQUE SETEMBRO'!F:F,,0))/2*1.1,"IDEAL","OUT"))</f>
        <v>OVER</v>
      </c>
      <c r="N477" t="str">
        <f>IF('ESTOQUE OUTUBRO'!$D477&gt;=0,"outubro","setembro")</f>
        <v>outubro</v>
      </c>
      <c r="O477" s="15">
        <v>45566</v>
      </c>
    </row>
    <row r="478" spans="1:15">
      <c r="A478" s="5" t="s">
        <v>528</v>
      </c>
      <c r="B478" s="6" t="s">
        <v>1185</v>
      </c>
      <c r="C478" s="1">
        <f t="shared" si="24"/>
        <v>43.26</v>
      </c>
      <c r="D478" s="3">
        <f>_xlfn.XLOOKUP(Tabela3[[#This Row],[SKU]],'ESTOQUE SETEMBRO'!A:A,'ESTOQUE SETEMBRO'!F:F,,0)-_xlfn.XLOOKUP(Tabela3[[#This Row],[SKU]],'VENDA MES'!A:A,'VENDA MES'!B:B,0,0)</f>
        <v>150</v>
      </c>
      <c r="E478" s="3">
        <f>IF(D478&lt;=0,SUM(Tabela3[[#This Row],[PONTO_DE_REPOSICAO]]*2.5,Tabela3[[#This Row],[ESTOQUE_INICIAL]]),IF(AND(Tabela3[[#This Row],[ESTOQUE_INICIAL]]&lt;=Tabela3[[#This Row],[PONTO_DE_REPOSICAO]],Tabela3[[#This Row],[ESTOQUE_INICIAL]]&gt;0),L478*2.5,D478*0))</f>
        <v>0</v>
      </c>
      <c r="F478" s="3">
        <f t="shared" si="22"/>
        <v>150</v>
      </c>
      <c r="G478" s="7">
        <v>4</v>
      </c>
      <c r="H478" s="7">
        <v>4</v>
      </c>
      <c r="I478" s="6" t="s">
        <v>1160</v>
      </c>
      <c r="J478" s="2">
        <f t="shared" si="23"/>
        <v>600</v>
      </c>
      <c r="K478" s="1">
        <f>_xlfn.XLOOKUP(A478,MEDIDAS!A:A,MEDIDAS!C:C,,0)*5</f>
        <v>5.5</v>
      </c>
      <c r="L478" s="1">
        <f>SUM(K478,_xlfn.XLOOKUP(A478,MEDIDAS!A:A,MEDIDAS!C:C,,0)*5)</f>
        <v>11</v>
      </c>
      <c r="M478" s="1" t="str">
        <f>IF(F478&gt;=SUM(L478,_xlfn.XLOOKUP(A478,'ESTOQUE SETEMBRO'!A:A,'ESTOQUE SETEMBRO'!F:F,,0))/2*1.2,"OVER",IF(F478&lt;=SUM(L478,_xlfn.XLOOKUP(A478,'ESTOQUE SETEMBRO'!A:A,'ESTOQUE SETEMBRO'!F:F,,0))/2*1.1,"IDEAL","OUT"))</f>
        <v>OVER</v>
      </c>
      <c r="N478" t="str">
        <f>IF('ESTOQUE OUTUBRO'!$D478&gt;=0,"outubro","setembro")</f>
        <v>outubro</v>
      </c>
      <c r="O478" s="15">
        <v>45566</v>
      </c>
    </row>
    <row r="479" spans="1:15">
      <c r="A479" s="5" t="s">
        <v>477</v>
      </c>
      <c r="B479" s="6" t="s">
        <v>1185</v>
      </c>
      <c r="C479" s="1">
        <f t="shared" si="24"/>
        <v>43.26</v>
      </c>
      <c r="D479" s="3">
        <f>_xlfn.XLOOKUP(Tabela3[[#This Row],[SKU]],'ESTOQUE SETEMBRO'!A:A,'ESTOQUE SETEMBRO'!F:F,,0)-_xlfn.XLOOKUP(Tabela3[[#This Row],[SKU]],'VENDA MES'!A:A,'VENDA MES'!B:B,0,0)</f>
        <v>145.6</v>
      </c>
      <c r="E479" s="3">
        <f>IF(D479&lt;=0,SUM(Tabela3[[#This Row],[PONTO_DE_REPOSICAO]]*2.5,Tabela3[[#This Row],[ESTOQUE_INICIAL]]),IF(AND(Tabela3[[#This Row],[ESTOQUE_INICIAL]]&lt;=Tabela3[[#This Row],[PONTO_DE_REPOSICAO]],Tabela3[[#This Row],[ESTOQUE_INICIAL]]&gt;0),L479*2.5,D479*0))</f>
        <v>0</v>
      </c>
      <c r="F479" s="3">
        <f t="shared" si="22"/>
        <v>145.6</v>
      </c>
      <c r="G479" s="7">
        <v>4</v>
      </c>
      <c r="H479" s="7">
        <v>4</v>
      </c>
      <c r="I479" s="6" t="s">
        <v>1160</v>
      </c>
      <c r="J479" s="2">
        <f t="shared" si="23"/>
        <v>582.4</v>
      </c>
      <c r="K479" s="1">
        <f>_xlfn.XLOOKUP(A479,MEDIDAS!A:A,MEDIDAS!C:C,,0)*5</f>
        <v>7.833333333333333</v>
      </c>
      <c r="L479" s="1">
        <f>SUM(K479,_xlfn.XLOOKUP(A479,MEDIDAS!A:A,MEDIDAS!C:C,,0)*5)</f>
        <v>15.666666666666666</v>
      </c>
      <c r="M479" s="1" t="str">
        <f>IF(F479&gt;=SUM(L479,_xlfn.XLOOKUP(A479,'ESTOQUE SETEMBRO'!A:A,'ESTOQUE SETEMBRO'!F:F,,0))/2*1.2,"OVER",IF(F479&lt;=SUM(L479,_xlfn.XLOOKUP(A479,'ESTOQUE SETEMBRO'!A:A,'ESTOQUE SETEMBRO'!F:F,,0))/2*1.1,"IDEAL","OUT"))</f>
        <v>OVER</v>
      </c>
      <c r="N479" t="str">
        <f>IF('ESTOQUE OUTUBRO'!$D479&gt;=0,"outubro","setembro")</f>
        <v>outubro</v>
      </c>
      <c r="O479" s="15">
        <v>45566</v>
      </c>
    </row>
    <row r="480" spans="1:15">
      <c r="A480" s="5" t="s">
        <v>478</v>
      </c>
      <c r="B480" s="6" t="s">
        <v>1185</v>
      </c>
      <c r="C480" s="1">
        <f t="shared" si="24"/>
        <v>43.26</v>
      </c>
      <c r="D480" s="3">
        <f>_xlfn.XLOOKUP(Tabela3[[#This Row],[SKU]],'ESTOQUE SETEMBRO'!A:A,'ESTOQUE SETEMBRO'!F:F,,0)-_xlfn.XLOOKUP(Tabela3[[#This Row],[SKU]],'VENDA MES'!A:A,'VENDA MES'!B:B,0,0)</f>
        <v>61.600000000000009</v>
      </c>
      <c r="E480" s="3">
        <f>IF(D480&lt;=0,SUM(Tabela3[[#This Row],[PONTO_DE_REPOSICAO]]*2.5,Tabela3[[#This Row],[ESTOQUE_INICIAL]]),IF(AND(Tabela3[[#This Row],[ESTOQUE_INICIAL]]&lt;=Tabela3[[#This Row],[PONTO_DE_REPOSICAO]],Tabela3[[#This Row],[ESTOQUE_INICIAL]]&gt;0),L480*2.5,D480*0))</f>
        <v>0</v>
      </c>
      <c r="F480" s="3">
        <f t="shared" si="22"/>
        <v>61.600000000000009</v>
      </c>
      <c r="G480" s="7">
        <v>4</v>
      </c>
      <c r="H480" s="7">
        <v>4</v>
      </c>
      <c r="I480" s="6" t="s">
        <v>1160</v>
      </c>
      <c r="J480" s="2">
        <f t="shared" si="23"/>
        <v>246.40000000000003</v>
      </c>
      <c r="K480" s="1">
        <f>_xlfn.XLOOKUP(A480,MEDIDAS!A:A,MEDIDAS!C:C,,0)*5</f>
        <v>2.75</v>
      </c>
      <c r="L480" s="1">
        <f>SUM(K480,_xlfn.XLOOKUP(A480,MEDIDAS!A:A,MEDIDAS!C:C,,0)*5)</f>
        <v>5.5</v>
      </c>
      <c r="M480" s="1" t="str">
        <f>IF(F480&gt;=SUM(L480,_xlfn.XLOOKUP(A480,'ESTOQUE SETEMBRO'!A:A,'ESTOQUE SETEMBRO'!F:F,,0))/2*1.2,"OVER",IF(F480&lt;=SUM(L480,_xlfn.XLOOKUP(A480,'ESTOQUE SETEMBRO'!A:A,'ESTOQUE SETEMBRO'!F:F,,0))/2*1.1,"IDEAL","OUT"))</f>
        <v>OVER</v>
      </c>
      <c r="N480" t="str">
        <f>IF('ESTOQUE OUTUBRO'!$D480&gt;=0,"outubro","setembro")</f>
        <v>outubro</v>
      </c>
      <c r="O480" s="15">
        <v>45566</v>
      </c>
    </row>
    <row r="481" spans="1:15">
      <c r="A481" s="5" t="s">
        <v>479</v>
      </c>
      <c r="B481" s="6" t="s">
        <v>1185</v>
      </c>
      <c r="C481" s="1">
        <f t="shared" si="24"/>
        <v>43.26</v>
      </c>
      <c r="D481" s="3">
        <f>_xlfn.XLOOKUP(Tabela3[[#This Row],[SKU]],'ESTOQUE SETEMBRO'!A:A,'ESTOQUE SETEMBRO'!F:F,,0)-_xlfn.XLOOKUP(Tabela3[[#This Row],[SKU]],'VENDA MES'!A:A,'VENDA MES'!B:B,0,0)</f>
        <v>106.40000000000002</v>
      </c>
      <c r="E481" s="3">
        <f>IF(D481&lt;=0,SUM(Tabela3[[#This Row],[PONTO_DE_REPOSICAO]]*2.5,Tabela3[[#This Row],[ESTOQUE_INICIAL]]),IF(AND(Tabela3[[#This Row],[ESTOQUE_INICIAL]]&lt;=Tabela3[[#This Row],[PONTO_DE_REPOSICAO]],Tabela3[[#This Row],[ESTOQUE_INICIAL]]&gt;0),L481*2.5,D481*0))</f>
        <v>0</v>
      </c>
      <c r="F481" s="3">
        <f t="shared" si="22"/>
        <v>106.40000000000002</v>
      </c>
      <c r="G481" s="7">
        <v>4</v>
      </c>
      <c r="H481" s="7">
        <v>4</v>
      </c>
      <c r="I481" s="6" t="s">
        <v>1160</v>
      </c>
      <c r="J481" s="2">
        <f t="shared" si="23"/>
        <v>425.60000000000008</v>
      </c>
      <c r="K481" s="1">
        <f>_xlfn.XLOOKUP(A481,MEDIDAS!A:A,MEDIDAS!C:C,,0)*5</f>
        <v>5.166666666666667</v>
      </c>
      <c r="L481" s="1">
        <f>SUM(K481,_xlfn.XLOOKUP(A481,MEDIDAS!A:A,MEDIDAS!C:C,,0)*5)</f>
        <v>10.333333333333334</v>
      </c>
      <c r="M481" s="1" t="str">
        <f>IF(F481&gt;=SUM(L481,_xlfn.XLOOKUP(A481,'ESTOQUE SETEMBRO'!A:A,'ESTOQUE SETEMBRO'!F:F,,0))/2*1.2,"OVER",IF(F481&lt;=SUM(L481,_xlfn.XLOOKUP(A481,'ESTOQUE SETEMBRO'!A:A,'ESTOQUE SETEMBRO'!F:F,,0))/2*1.1,"IDEAL","OUT"))</f>
        <v>OVER</v>
      </c>
      <c r="N481" t="str">
        <f>IF('ESTOQUE OUTUBRO'!$D481&gt;=0,"outubro","setembro")</f>
        <v>outubro</v>
      </c>
      <c r="O481" s="15">
        <v>45566</v>
      </c>
    </row>
    <row r="482" spans="1:15">
      <c r="A482" s="5" t="s">
        <v>480</v>
      </c>
      <c r="B482" s="6" t="s">
        <v>1185</v>
      </c>
      <c r="C482" s="1">
        <f t="shared" si="24"/>
        <v>43.26</v>
      </c>
      <c r="D482" s="3">
        <f>_xlfn.XLOOKUP(Tabela3[[#This Row],[SKU]],'ESTOQUE SETEMBRO'!A:A,'ESTOQUE SETEMBRO'!F:F,,0)-_xlfn.XLOOKUP(Tabela3[[#This Row],[SKU]],'VENDA MES'!A:A,'VENDA MES'!B:B,0,0)</f>
        <v>156.80000000000004</v>
      </c>
      <c r="E482" s="3">
        <f>IF(D482&lt;=0,SUM(Tabela3[[#This Row],[PONTO_DE_REPOSICAO]]*2.5,Tabela3[[#This Row],[ESTOQUE_INICIAL]]),IF(AND(Tabela3[[#This Row],[ESTOQUE_INICIAL]]&lt;=Tabela3[[#This Row],[PONTO_DE_REPOSICAO]],Tabela3[[#This Row],[ESTOQUE_INICIAL]]&gt;0),L482*2.5,D482*0))</f>
        <v>0</v>
      </c>
      <c r="F482" s="3">
        <f t="shared" ref="F482:F545" si="25">SUM(E482,D482)</f>
        <v>156.80000000000004</v>
      </c>
      <c r="G482" s="7">
        <v>4</v>
      </c>
      <c r="H482" s="7">
        <v>4</v>
      </c>
      <c r="I482" s="6" t="s">
        <v>1160</v>
      </c>
      <c r="J482" s="2">
        <f t="shared" si="23"/>
        <v>627.20000000000016</v>
      </c>
      <c r="K482" s="1">
        <f>_xlfn.XLOOKUP(A482,MEDIDAS!A:A,MEDIDAS!C:C,,0)*5</f>
        <v>4.583333333333333</v>
      </c>
      <c r="L482" s="1">
        <f>SUM(K482,_xlfn.XLOOKUP(A482,MEDIDAS!A:A,MEDIDAS!C:C,,0)*5)</f>
        <v>9.1666666666666661</v>
      </c>
      <c r="M482" s="1" t="str">
        <f>IF(F482&gt;=SUM(L482,_xlfn.XLOOKUP(A482,'ESTOQUE SETEMBRO'!A:A,'ESTOQUE SETEMBRO'!F:F,,0))/2*1.2,"OVER",IF(F482&lt;=SUM(L482,_xlfn.XLOOKUP(A482,'ESTOQUE SETEMBRO'!A:A,'ESTOQUE SETEMBRO'!F:F,,0))/2*1.1,"IDEAL","OUT"))</f>
        <v>OVER</v>
      </c>
      <c r="N482" t="str">
        <f>IF('ESTOQUE OUTUBRO'!$D482&gt;=0,"outubro","setembro")</f>
        <v>outubro</v>
      </c>
      <c r="O482" s="15">
        <v>45566</v>
      </c>
    </row>
    <row r="483" spans="1:15">
      <c r="A483" s="5" t="s">
        <v>481</v>
      </c>
      <c r="B483" s="6" t="s">
        <v>1186</v>
      </c>
      <c r="C483" s="1">
        <f t="shared" si="24"/>
        <v>43.26</v>
      </c>
      <c r="D483" s="3">
        <f>_xlfn.XLOOKUP(Tabela3[[#This Row],[SKU]],'ESTOQUE SETEMBRO'!A:A,'ESTOQUE SETEMBRO'!F:F,,0)-_xlfn.XLOOKUP(Tabela3[[#This Row],[SKU]],'VENDA MES'!A:A,'VENDA MES'!B:B,0,0)</f>
        <v>201.6</v>
      </c>
      <c r="E483" s="3">
        <f>IF(D483&lt;=0,SUM(Tabela3[[#This Row],[PONTO_DE_REPOSICAO]]*2.5,Tabela3[[#This Row],[ESTOQUE_INICIAL]]),IF(AND(Tabela3[[#This Row],[ESTOQUE_INICIAL]]&lt;=Tabela3[[#This Row],[PONTO_DE_REPOSICAO]],Tabela3[[#This Row],[ESTOQUE_INICIAL]]&gt;0),L483*2.5,D483*0))</f>
        <v>0</v>
      </c>
      <c r="F483" s="3">
        <f t="shared" si="25"/>
        <v>201.6</v>
      </c>
      <c r="G483" s="7">
        <v>60</v>
      </c>
      <c r="H483" s="7">
        <v>60</v>
      </c>
      <c r="I483" s="6" t="s">
        <v>1128</v>
      </c>
      <c r="J483" s="2">
        <f t="shared" si="23"/>
        <v>12096</v>
      </c>
      <c r="K483" s="1">
        <f>_xlfn.XLOOKUP(A483,MEDIDAS!A:A,MEDIDAS!C:C,,0)*5</f>
        <v>5.166666666666667</v>
      </c>
      <c r="L483" s="1">
        <f>SUM(K483,_xlfn.XLOOKUP(A483,MEDIDAS!A:A,MEDIDAS!C:C,,0)*5)</f>
        <v>10.333333333333334</v>
      </c>
      <c r="M483" s="1" t="str">
        <f>IF(F483&gt;=SUM(L483,_xlfn.XLOOKUP(A483,'ESTOQUE SETEMBRO'!A:A,'ESTOQUE SETEMBRO'!F:F,,0))/2*1.2,"OVER",IF(F483&lt;=SUM(L483,_xlfn.XLOOKUP(A483,'ESTOQUE SETEMBRO'!A:A,'ESTOQUE SETEMBRO'!F:F,,0))/2*1.1,"IDEAL","OUT"))</f>
        <v>OVER</v>
      </c>
      <c r="N483" t="str">
        <f>IF('ESTOQUE OUTUBRO'!$D483&gt;=0,"outubro","setembro")</f>
        <v>outubro</v>
      </c>
      <c r="O483" s="15">
        <v>45566</v>
      </c>
    </row>
    <row r="484" spans="1:15">
      <c r="A484" s="5" t="s">
        <v>482</v>
      </c>
      <c r="B484" s="6" t="s">
        <v>1186</v>
      </c>
      <c r="C484" s="1">
        <f t="shared" si="24"/>
        <v>43.26</v>
      </c>
      <c r="D484" s="3">
        <f>_xlfn.XLOOKUP(Tabela3[[#This Row],[SKU]],'ESTOQUE SETEMBRO'!A:A,'ESTOQUE SETEMBRO'!F:F,,0)-_xlfn.XLOOKUP(Tabela3[[#This Row],[SKU]],'VENDA MES'!A:A,'VENDA MES'!B:B,0,0)</f>
        <v>168</v>
      </c>
      <c r="E484" s="3">
        <f>IF(D484&lt;=0,SUM(Tabela3[[#This Row],[PONTO_DE_REPOSICAO]]*2.5,Tabela3[[#This Row],[ESTOQUE_INICIAL]]),IF(AND(Tabela3[[#This Row],[ESTOQUE_INICIAL]]&lt;=Tabela3[[#This Row],[PONTO_DE_REPOSICAO]],Tabela3[[#This Row],[ESTOQUE_INICIAL]]&gt;0),L484*2.5,D484*0))</f>
        <v>0</v>
      </c>
      <c r="F484" s="3">
        <f t="shared" si="25"/>
        <v>168</v>
      </c>
      <c r="G484" s="7">
        <v>60</v>
      </c>
      <c r="H484" s="7">
        <v>60</v>
      </c>
      <c r="I484" s="6" t="s">
        <v>1128</v>
      </c>
      <c r="J484" s="2">
        <f t="shared" si="23"/>
        <v>10080</v>
      </c>
      <c r="K484" s="1">
        <f>_xlfn.XLOOKUP(A484,MEDIDAS!A:A,MEDIDAS!C:C,,0)*5</f>
        <v>6</v>
      </c>
      <c r="L484" s="1">
        <f>SUM(K484,_xlfn.XLOOKUP(A484,MEDIDAS!A:A,MEDIDAS!C:C,,0)*5)</f>
        <v>12</v>
      </c>
      <c r="M484" s="1" t="str">
        <f>IF(F484&gt;=SUM(L484,_xlfn.XLOOKUP(A484,'ESTOQUE SETEMBRO'!A:A,'ESTOQUE SETEMBRO'!F:F,,0))/2*1.2,"OVER",IF(F484&lt;=SUM(L484,_xlfn.XLOOKUP(A484,'ESTOQUE SETEMBRO'!A:A,'ESTOQUE SETEMBRO'!F:F,,0))/2*1.1,"IDEAL","OUT"))</f>
        <v>OVER</v>
      </c>
      <c r="N484" t="str">
        <f>IF('ESTOQUE OUTUBRO'!$D484&gt;=0,"outubro","setembro")</f>
        <v>outubro</v>
      </c>
      <c r="O484" s="15">
        <v>45566</v>
      </c>
    </row>
    <row r="485" spans="1:15">
      <c r="A485" s="5" t="s">
        <v>483</v>
      </c>
      <c r="B485" s="6" t="s">
        <v>1186</v>
      </c>
      <c r="C485" s="1">
        <f t="shared" si="24"/>
        <v>43.26</v>
      </c>
      <c r="D485" s="3">
        <f>_xlfn.XLOOKUP(Tabela3[[#This Row],[SKU]],'ESTOQUE SETEMBRO'!A:A,'ESTOQUE SETEMBRO'!F:F,,0)-_xlfn.XLOOKUP(Tabela3[[#This Row],[SKU]],'VENDA MES'!A:A,'VENDA MES'!B:B,0,0)</f>
        <v>117.6</v>
      </c>
      <c r="E485" s="3">
        <f>IF(D485&lt;=0,SUM(Tabela3[[#This Row],[PONTO_DE_REPOSICAO]]*2.5,Tabela3[[#This Row],[ESTOQUE_INICIAL]]),IF(AND(Tabela3[[#This Row],[ESTOQUE_INICIAL]]&lt;=Tabela3[[#This Row],[PONTO_DE_REPOSICAO]],Tabela3[[#This Row],[ESTOQUE_INICIAL]]&gt;0),L485*2.5,D485*0))</f>
        <v>0</v>
      </c>
      <c r="F485" s="3">
        <f t="shared" si="25"/>
        <v>117.6</v>
      </c>
      <c r="G485" s="7">
        <v>60</v>
      </c>
      <c r="H485" s="7">
        <v>60</v>
      </c>
      <c r="I485" s="6" t="s">
        <v>1128</v>
      </c>
      <c r="J485" s="2">
        <f t="shared" si="23"/>
        <v>7056</v>
      </c>
      <c r="K485" s="1">
        <f>_xlfn.XLOOKUP(A485,MEDIDAS!A:A,MEDIDAS!C:C,,0)*5</f>
        <v>4.75</v>
      </c>
      <c r="L485" s="1">
        <f>SUM(K485,_xlfn.XLOOKUP(A485,MEDIDAS!A:A,MEDIDAS!C:C,,0)*5)</f>
        <v>9.5</v>
      </c>
      <c r="M485" s="1" t="str">
        <f>IF(F485&gt;=SUM(L485,_xlfn.XLOOKUP(A485,'ESTOQUE SETEMBRO'!A:A,'ESTOQUE SETEMBRO'!F:F,,0))/2*1.2,"OVER",IF(F485&lt;=SUM(L485,_xlfn.XLOOKUP(A485,'ESTOQUE SETEMBRO'!A:A,'ESTOQUE SETEMBRO'!F:F,,0))/2*1.1,"IDEAL","OUT"))</f>
        <v>OVER</v>
      </c>
      <c r="N485" t="str">
        <f>IF('ESTOQUE OUTUBRO'!$D485&gt;=0,"outubro","setembro")</f>
        <v>outubro</v>
      </c>
      <c r="O485" s="15">
        <v>45566</v>
      </c>
    </row>
    <row r="486" spans="1:15">
      <c r="A486" s="5" t="s">
        <v>485</v>
      </c>
      <c r="B486" s="6" t="s">
        <v>1186</v>
      </c>
      <c r="C486" s="1">
        <f t="shared" si="24"/>
        <v>43.26</v>
      </c>
      <c r="D486" s="3">
        <f>_xlfn.XLOOKUP(Tabela3[[#This Row],[SKU]],'ESTOQUE SETEMBRO'!A:A,'ESTOQUE SETEMBRO'!F:F,,0)-_xlfn.XLOOKUP(Tabela3[[#This Row],[SKU]],'VENDA MES'!A:A,'VENDA MES'!B:B,0,0)</f>
        <v>168</v>
      </c>
      <c r="E486" s="3">
        <f>IF(D486&lt;=0,SUM(Tabela3[[#This Row],[PONTO_DE_REPOSICAO]]*2.5,Tabela3[[#This Row],[ESTOQUE_INICIAL]]),IF(AND(Tabela3[[#This Row],[ESTOQUE_INICIAL]]&lt;=Tabela3[[#This Row],[PONTO_DE_REPOSICAO]],Tabela3[[#This Row],[ESTOQUE_INICIAL]]&gt;0),L486*2.5,D486*0))</f>
        <v>0</v>
      </c>
      <c r="F486" s="3">
        <f t="shared" si="25"/>
        <v>168</v>
      </c>
      <c r="G486" s="7">
        <v>60</v>
      </c>
      <c r="H486" s="7">
        <v>60</v>
      </c>
      <c r="I486" s="6" t="s">
        <v>1128</v>
      </c>
      <c r="J486" s="2">
        <f t="shared" si="23"/>
        <v>10080</v>
      </c>
      <c r="K486" s="1">
        <f>_xlfn.XLOOKUP(A486,MEDIDAS!A:A,MEDIDAS!C:C,,0)*5</f>
        <v>2.5</v>
      </c>
      <c r="L486" s="1">
        <f>SUM(K486,_xlfn.XLOOKUP(A486,MEDIDAS!A:A,MEDIDAS!C:C,,0)*5)</f>
        <v>5</v>
      </c>
      <c r="M486" s="1" t="str">
        <f>IF(F486&gt;=SUM(L486,_xlfn.XLOOKUP(A486,'ESTOQUE SETEMBRO'!A:A,'ESTOQUE SETEMBRO'!F:F,,0))/2*1.2,"OVER",IF(F486&lt;=SUM(L486,_xlfn.XLOOKUP(A486,'ESTOQUE SETEMBRO'!A:A,'ESTOQUE SETEMBRO'!F:F,,0))/2*1.1,"IDEAL","OUT"))</f>
        <v>OVER</v>
      </c>
      <c r="N486" t="str">
        <f>IF('ESTOQUE OUTUBRO'!$D486&gt;=0,"outubro","setembro")</f>
        <v>outubro</v>
      </c>
      <c r="O486" s="15">
        <v>45566</v>
      </c>
    </row>
    <row r="487" spans="1:15">
      <c r="A487" s="5" t="s">
        <v>486</v>
      </c>
      <c r="B487" s="6" t="s">
        <v>1186</v>
      </c>
      <c r="C487" s="1">
        <f t="shared" si="24"/>
        <v>43.26</v>
      </c>
      <c r="D487" s="3">
        <f>_xlfn.XLOOKUP(Tabela3[[#This Row],[SKU]],'ESTOQUE SETEMBRO'!A:A,'ESTOQUE SETEMBRO'!F:F,,0)-_xlfn.XLOOKUP(Tabela3[[#This Row],[SKU]],'VENDA MES'!A:A,'VENDA MES'!B:B,0,0)</f>
        <v>78.40000000000002</v>
      </c>
      <c r="E487" s="3">
        <f>IF(D487&lt;=0,SUM(Tabela3[[#This Row],[PONTO_DE_REPOSICAO]]*2.5,Tabela3[[#This Row],[ESTOQUE_INICIAL]]),IF(AND(Tabela3[[#This Row],[ESTOQUE_INICIAL]]&lt;=Tabela3[[#This Row],[PONTO_DE_REPOSICAO]],Tabela3[[#This Row],[ESTOQUE_INICIAL]]&gt;0),L487*2.5,D487*0))</f>
        <v>0</v>
      </c>
      <c r="F487" s="3">
        <f t="shared" si="25"/>
        <v>78.40000000000002</v>
      </c>
      <c r="G487" s="7">
        <v>60</v>
      </c>
      <c r="H487" s="7">
        <v>60</v>
      </c>
      <c r="I487" s="6" t="s">
        <v>1128</v>
      </c>
      <c r="J487" s="2">
        <f t="shared" si="23"/>
        <v>4704.0000000000009</v>
      </c>
      <c r="K487" s="1">
        <f>_xlfn.XLOOKUP(A487,MEDIDAS!A:A,MEDIDAS!C:C,,0)*5</f>
        <v>4.75</v>
      </c>
      <c r="L487" s="1">
        <f>SUM(K487,_xlfn.XLOOKUP(A487,MEDIDAS!A:A,MEDIDAS!C:C,,0)*5)</f>
        <v>9.5</v>
      </c>
      <c r="M487" s="1" t="str">
        <f>IF(F487&gt;=SUM(L487,_xlfn.XLOOKUP(A487,'ESTOQUE SETEMBRO'!A:A,'ESTOQUE SETEMBRO'!F:F,,0))/2*1.2,"OVER",IF(F487&lt;=SUM(L487,_xlfn.XLOOKUP(A487,'ESTOQUE SETEMBRO'!A:A,'ESTOQUE SETEMBRO'!F:F,,0))/2*1.1,"IDEAL","OUT"))</f>
        <v>OVER</v>
      </c>
      <c r="N487" t="str">
        <f>IF('ESTOQUE OUTUBRO'!$D487&gt;=0,"outubro","setembro")</f>
        <v>outubro</v>
      </c>
      <c r="O487" s="15">
        <v>45566</v>
      </c>
    </row>
    <row r="488" spans="1:15">
      <c r="A488" s="5" t="s">
        <v>538</v>
      </c>
      <c r="B488" s="6" t="s">
        <v>1186</v>
      </c>
      <c r="C488" s="1">
        <f t="shared" si="24"/>
        <v>43.26</v>
      </c>
      <c r="D488" s="3">
        <f>_xlfn.XLOOKUP(Tabela3[[#This Row],[SKU]],'ESTOQUE SETEMBRO'!A:A,'ESTOQUE SETEMBRO'!F:F,,0)-_xlfn.XLOOKUP(Tabela3[[#This Row],[SKU]],'VENDA MES'!A:A,'VENDA MES'!B:B,0,0)</f>
        <v>150</v>
      </c>
      <c r="E488" s="3">
        <f>IF(D488&lt;=0,SUM(Tabela3[[#This Row],[PONTO_DE_REPOSICAO]]*2.5,Tabela3[[#This Row],[ESTOQUE_INICIAL]]),IF(AND(Tabela3[[#This Row],[ESTOQUE_INICIAL]]&lt;=Tabela3[[#This Row],[PONTO_DE_REPOSICAO]],Tabela3[[#This Row],[ESTOQUE_INICIAL]]&gt;0),L488*2.5,D488*0))</f>
        <v>0</v>
      </c>
      <c r="F488" s="3">
        <f t="shared" si="25"/>
        <v>150</v>
      </c>
      <c r="G488" s="7">
        <v>60</v>
      </c>
      <c r="H488" s="7">
        <v>60</v>
      </c>
      <c r="I488" s="6" t="s">
        <v>1128</v>
      </c>
      <c r="J488" s="2">
        <f t="shared" si="23"/>
        <v>9000</v>
      </c>
      <c r="K488" s="1">
        <f>_xlfn.XLOOKUP(A488,MEDIDAS!A:A,MEDIDAS!C:C,,0)*5</f>
        <v>3.416666666666667</v>
      </c>
      <c r="L488" s="1">
        <f>SUM(K488,_xlfn.XLOOKUP(A488,MEDIDAS!A:A,MEDIDAS!C:C,,0)*5)</f>
        <v>6.8333333333333339</v>
      </c>
      <c r="M488" s="1" t="str">
        <f>IF(F488&gt;=SUM(L488,_xlfn.XLOOKUP(A488,'ESTOQUE SETEMBRO'!A:A,'ESTOQUE SETEMBRO'!F:F,,0))/2*1.2,"OVER",IF(F488&lt;=SUM(L488,_xlfn.XLOOKUP(A488,'ESTOQUE SETEMBRO'!A:A,'ESTOQUE SETEMBRO'!F:F,,0))/2*1.1,"IDEAL","OUT"))</f>
        <v>OVER</v>
      </c>
      <c r="N488" t="str">
        <f>IF('ESTOQUE OUTUBRO'!$D488&gt;=0,"outubro","setembro")</f>
        <v>outubro</v>
      </c>
      <c r="O488" s="15">
        <v>45566</v>
      </c>
    </row>
    <row r="489" spans="1:15">
      <c r="A489" s="5" t="s">
        <v>487</v>
      </c>
      <c r="B489" s="6" t="s">
        <v>1186</v>
      </c>
      <c r="C489" s="1">
        <f t="shared" si="24"/>
        <v>43.26</v>
      </c>
      <c r="D489" s="3">
        <f>_xlfn.XLOOKUP(Tabela3[[#This Row],[SKU]],'ESTOQUE SETEMBRO'!A:A,'ESTOQUE SETEMBRO'!F:F,,0)-_xlfn.XLOOKUP(Tabela3[[#This Row],[SKU]],'VENDA MES'!A:A,'VENDA MES'!B:B,0,0)</f>
        <v>123.20000000000002</v>
      </c>
      <c r="E489" s="3">
        <f>IF(D489&lt;=0,SUM(Tabela3[[#This Row],[PONTO_DE_REPOSICAO]]*2.5,Tabela3[[#This Row],[ESTOQUE_INICIAL]]),IF(AND(Tabela3[[#This Row],[ESTOQUE_INICIAL]]&lt;=Tabela3[[#This Row],[PONTO_DE_REPOSICAO]],Tabela3[[#This Row],[ESTOQUE_INICIAL]]&gt;0),L489*2.5,D489*0))</f>
        <v>0</v>
      </c>
      <c r="F489" s="3">
        <f t="shared" si="25"/>
        <v>123.20000000000002</v>
      </c>
      <c r="G489" s="7">
        <v>60</v>
      </c>
      <c r="H489" s="7">
        <v>60</v>
      </c>
      <c r="I489" s="6" t="s">
        <v>1128</v>
      </c>
      <c r="J489" s="2">
        <f t="shared" si="23"/>
        <v>7392.0000000000009</v>
      </c>
      <c r="K489" s="1">
        <f>_xlfn.XLOOKUP(A489,MEDIDAS!A:A,MEDIDAS!C:C,,0)*5</f>
        <v>3.75</v>
      </c>
      <c r="L489" s="1">
        <f>SUM(K489,_xlfn.XLOOKUP(A489,MEDIDAS!A:A,MEDIDAS!C:C,,0)*5)</f>
        <v>7.5</v>
      </c>
      <c r="M489" s="1" t="str">
        <f>IF(F489&gt;=SUM(L489,_xlfn.XLOOKUP(A489,'ESTOQUE SETEMBRO'!A:A,'ESTOQUE SETEMBRO'!F:F,,0))/2*1.2,"OVER",IF(F489&lt;=SUM(L489,_xlfn.XLOOKUP(A489,'ESTOQUE SETEMBRO'!A:A,'ESTOQUE SETEMBRO'!F:F,,0))/2*1.1,"IDEAL","OUT"))</f>
        <v>OVER</v>
      </c>
      <c r="N489" t="str">
        <f>IF('ESTOQUE OUTUBRO'!$D489&gt;=0,"outubro","setembro")</f>
        <v>outubro</v>
      </c>
      <c r="O489" s="15">
        <v>45566</v>
      </c>
    </row>
    <row r="490" spans="1:15">
      <c r="A490" s="5" t="s">
        <v>488</v>
      </c>
      <c r="B490" s="6" t="s">
        <v>1186</v>
      </c>
      <c r="C490" s="1">
        <f t="shared" si="24"/>
        <v>43.26</v>
      </c>
      <c r="D490" s="3">
        <f>_xlfn.XLOOKUP(Tabela3[[#This Row],[SKU]],'ESTOQUE SETEMBRO'!A:A,'ESTOQUE SETEMBRO'!F:F,,0)-_xlfn.XLOOKUP(Tabela3[[#This Row],[SKU]],'VENDA MES'!A:A,'VENDA MES'!B:B,0,0)</f>
        <v>162.4</v>
      </c>
      <c r="E490" s="3">
        <f>IF(D490&lt;=0,SUM(Tabela3[[#This Row],[PONTO_DE_REPOSICAO]]*2.5,Tabela3[[#This Row],[ESTOQUE_INICIAL]]),IF(AND(Tabela3[[#This Row],[ESTOQUE_INICIAL]]&lt;=Tabela3[[#This Row],[PONTO_DE_REPOSICAO]],Tabela3[[#This Row],[ESTOQUE_INICIAL]]&gt;0),L490*2.5,D490*0))</f>
        <v>0</v>
      </c>
      <c r="F490" s="3">
        <f t="shared" si="25"/>
        <v>162.4</v>
      </c>
      <c r="G490" s="7">
        <v>60</v>
      </c>
      <c r="H490" s="7">
        <v>60</v>
      </c>
      <c r="I490" s="6" t="s">
        <v>1128</v>
      </c>
      <c r="J490" s="2">
        <f t="shared" si="23"/>
        <v>9744</v>
      </c>
      <c r="K490" s="1">
        <f>_xlfn.XLOOKUP(A490,MEDIDAS!A:A,MEDIDAS!C:C,,0)*5</f>
        <v>5.25</v>
      </c>
      <c r="L490" s="1">
        <f>SUM(K490,_xlfn.XLOOKUP(A490,MEDIDAS!A:A,MEDIDAS!C:C,,0)*5)</f>
        <v>10.5</v>
      </c>
      <c r="M490" s="1" t="str">
        <f>IF(F490&gt;=SUM(L490,_xlfn.XLOOKUP(A490,'ESTOQUE SETEMBRO'!A:A,'ESTOQUE SETEMBRO'!F:F,,0))/2*1.2,"OVER",IF(F490&lt;=SUM(L490,_xlfn.XLOOKUP(A490,'ESTOQUE SETEMBRO'!A:A,'ESTOQUE SETEMBRO'!F:F,,0))/2*1.1,"IDEAL","OUT"))</f>
        <v>OVER</v>
      </c>
      <c r="N490" t="str">
        <f>IF('ESTOQUE OUTUBRO'!$D490&gt;=0,"outubro","setembro")</f>
        <v>outubro</v>
      </c>
      <c r="O490" s="15">
        <v>45566</v>
      </c>
    </row>
    <row r="491" spans="1:15">
      <c r="A491" s="5" t="s">
        <v>489</v>
      </c>
      <c r="B491" s="6" t="s">
        <v>1186</v>
      </c>
      <c r="C491" s="1">
        <f t="shared" si="24"/>
        <v>43.26</v>
      </c>
      <c r="D491" s="3">
        <f>_xlfn.XLOOKUP(Tabela3[[#This Row],[SKU]],'ESTOQUE SETEMBRO'!A:A,'ESTOQUE SETEMBRO'!F:F,,0)-_xlfn.XLOOKUP(Tabela3[[#This Row],[SKU]],'VENDA MES'!A:A,'VENDA MES'!B:B,0,0)</f>
        <v>145.6</v>
      </c>
      <c r="E491" s="3">
        <f>IF(D491&lt;=0,SUM(Tabela3[[#This Row],[PONTO_DE_REPOSICAO]]*2.5,Tabela3[[#This Row],[ESTOQUE_INICIAL]]),IF(AND(Tabela3[[#This Row],[ESTOQUE_INICIAL]]&lt;=Tabela3[[#This Row],[PONTO_DE_REPOSICAO]],Tabela3[[#This Row],[ESTOQUE_INICIAL]]&gt;0),L491*2.5,D491*0))</f>
        <v>0</v>
      </c>
      <c r="F491" s="3">
        <f t="shared" si="25"/>
        <v>145.6</v>
      </c>
      <c r="G491" s="7">
        <v>60</v>
      </c>
      <c r="H491" s="7">
        <v>60</v>
      </c>
      <c r="I491" s="6" t="s">
        <v>1128</v>
      </c>
      <c r="J491" s="2">
        <f t="shared" si="23"/>
        <v>8736</v>
      </c>
      <c r="K491" s="1">
        <f>_xlfn.XLOOKUP(A491,MEDIDAS!A:A,MEDIDAS!C:C,,0)*5</f>
        <v>9.8333333333333321</v>
      </c>
      <c r="L491" s="1">
        <f>SUM(K491,_xlfn.XLOOKUP(A491,MEDIDAS!A:A,MEDIDAS!C:C,,0)*5)</f>
        <v>19.666666666666664</v>
      </c>
      <c r="M491" s="1" t="str">
        <f>IF(F491&gt;=SUM(L491,_xlfn.XLOOKUP(A491,'ESTOQUE SETEMBRO'!A:A,'ESTOQUE SETEMBRO'!F:F,,0))/2*1.2,"OVER",IF(F491&lt;=SUM(L491,_xlfn.XLOOKUP(A491,'ESTOQUE SETEMBRO'!A:A,'ESTOQUE SETEMBRO'!F:F,,0))/2*1.1,"IDEAL","OUT"))</f>
        <v>OVER</v>
      </c>
      <c r="N491" t="str">
        <f>IF('ESTOQUE OUTUBRO'!$D491&gt;=0,"outubro","setembro")</f>
        <v>outubro</v>
      </c>
      <c r="O491" s="15">
        <v>45566</v>
      </c>
    </row>
    <row r="492" spans="1:15">
      <c r="A492" s="5" t="s">
        <v>490</v>
      </c>
      <c r="B492" s="6" t="s">
        <v>1186</v>
      </c>
      <c r="C492" s="1">
        <f t="shared" si="24"/>
        <v>43.26</v>
      </c>
      <c r="D492" s="3">
        <f>_xlfn.XLOOKUP(Tabela3[[#This Row],[SKU]],'ESTOQUE SETEMBRO'!A:A,'ESTOQUE SETEMBRO'!F:F,,0)-_xlfn.XLOOKUP(Tabela3[[#This Row],[SKU]],'VENDA MES'!A:A,'VENDA MES'!B:B,0,0)</f>
        <v>252.00000000000006</v>
      </c>
      <c r="E492" s="3">
        <f>IF(D492&lt;=0,SUM(Tabela3[[#This Row],[PONTO_DE_REPOSICAO]]*2.5,Tabela3[[#This Row],[ESTOQUE_INICIAL]]),IF(AND(Tabela3[[#This Row],[ESTOQUE_INICIAL]]&lt;=Tabela3[[#This Row],[PONTO_DE_REPOSICAO]],Tabela3[[#This Row],[ESTOQUE_INICIAL]]&gt;0),L492*2.5,D492*0))</f>
        <v>0</v>
      </c>
      <c r="F492" s="3">
        <f t="shared" si="25"/>
        <v>252.00000000000006</v>
      </c>
      <c r="G492" s="7">
        <v>60</v>
      </c>
      <c r="H492" s="7">
        <v>60</v>
      </c>
      <c r="I492" s="6" t="s">
        <v>1128</v>
      </c>
      <c r="J492" s="2">
        <f t="shared" si="23"/>
        <v>15120.000000000004</v>
      </c>
      <c r="K492" s="1">
        <f>_xlfn.XLOOKUP(A492,MEDIDAS!A:A,MEDIDAS!C:C,,0)*5</f>
        <v>8.3333333333333339</v>
      </c>
      <c r="L492" s="1">
        <f>SUM(K492,_xlfn.XLOOKUP(A492,MEDIDAS!A:A,MEDIDAS!C:C,,0)*5)</f>
        <v>16.666666666666668</v>
      </c>
      <c r="M492" s="1" t="str">
        <f>IF(F492&gt;=SUM(L492,_xlfn.XLOOKUP(A492,'ESTOQUE SETEMBRO'!A:A,'ESTOQUE SETEMBRO'!F:F,,0))/2*1.2,"OVER",IF(F492&lt;=SUM(L492,_xlfn.XLOOKUP(A492,'ESTOQUE SETEMBRO'!A:A,'ESTOQUE SETEMBRO'!F:F,,0))/2*1.1,"IDEAL","OUT"))</f>
        <v>OVER</v>
      </c>
      <c r="N492" t="str">
        <f>IF('ESTOQUE OUTUBRO'!$D492&gt;=0,"outubro","setembro")</f>
        <v>outubro</v>
      </c>
      <c r="O492" s="15">
        <v>45566</v>
      </c>
    </row>
    <row r="493" spans="1:15">
      <c r="A493" s="5" t="s">
        <v>491</v>
      </c>
      <c r="B493" s="6" t="s">
        <v>1187</v>
      </c>
      <c r="C493" s="1">
        <f t="shared" si="24"/>
        <v>43.26</v>
      </c>
      <c r="D493" s="3">
        <f>_xlfn.XLOOKUP(Tabela3[[#This Row],[SKU]],'ESTOQUE SETEMBRO'!A:A,'ESTOQUE SETEMBRO'!F:F,,0)-_xlfn.XLOOKUP(Tabela3[[#This Row],[SKU]],'VENDA MES'!A:A,'VENDA MES'!B:B,0,0)</f>
        <v>263.2</v>
      </c>
      <c r="E493" s="3">
        <f>IF(D493&lt;=0,SUM(Tabela3[[#This Row],[PONTO_DE_REPOSICAO]]*2.5,Tabela3[[#This Row],[ESTOQUE_INICIAL]]),IF(AND(Tabela3[[#This Row],[ESTOQUE_INICIAL]]&lt;=Tabela3[[#This Row],[PONTO_DE_REPOSICAO]],Tabela3[[#This Row],[ESTOQUE_INICIAL]]&gt;0),L493*2.5,D493*0))</f>
        <v>0</v>
      </c>
      <c r="F493" s="3">
        <f t="shared" si="25"/>
        <v>263.2</v>
      </c>
      <c r="G493" s="7">
        <v>60</v>
      </c>
      <c r="H493" s="7">
        <v>60</v>
      </c>
      <c r="I493" s="6" t="s">
        <v>1128</v>
      </c>
      <c r="J493" s="2">
        <f t="shared" si="23"/>
        <v>15792</v>
      </c>
      <c r="K493" s="1">
        <f>_xlfn.XLOOKUP(A493,MEDIDAS!A:A,MEDIDAS!C:C,,0)*5</f>
        <v>6.416666666666667</v>
      </c>
      <c r="L493" s="1">
        <f>SUM(K493,_xlfn.XLOOKUP(A493,MEDIDAS!A:A,MEDIDAS!C:C,,0)*5)</f>
        <v>12.833333333333334</v>
      </c>
      <c r="M493" s="1" t="str">
        <f>IF(F493&gt;=SUM(L493,_xlfn.XLOOKUP(A493,'ESTOQUE SETEMBRO'!A:A,'ESTOQUE SETEMBRO'!F:F,,0))/2*1.2,"OVER",IF(F493&lt;=SUM(L493,_xlfn.XLOOKUP(A493,'ESTOQUE SETEMBRO'!A:A,'ESTOQUE SETEMBRO'!F:F,,0))/2*1.1,"IDEAL","OUT"))</f>
        <v>OVER</v>
      </c>
      <c r="N493" t="str">
        <f>IF('ESTOQUE OUTUBRO'!$D493&gt;=0,"outubro","setembro")</f>
        <v>outubro</v>
      </c>
      <c r="O493" s="15">
        <v>45566</v>
      </c>
    </row>
    <row r="494" spans="1:15">
      <c r="A494" s="5" t="s">
        <v>492</v>
      </c>
      <c r="B494" s="6" t="s">
        <v>1187</v>
      </c>
      <c r="C494" s="1">
        <f t="shared" si="24"/>
        <v>43.26</v>
      </c>
      <c r="D494" s="3">
        <f>_xlfn.XLOOKUP(Tabela3[[#This Row],[SKU]],'ESTOQUE SETEMBRO'!A:A,'ESTOQUE SETEMBRO'!F:F,,0)-_xlfn.XLOOKUP(Tabela3[[#This Row],[SKU]],'VENDA MES'!A:A,'VENDA MES'!B:B,0,0)</f>
        <v>134.4</v>
      </c>
      <c r="E494" s="3">
        <f>IF(D494&lt;=0,SUM(Tabela3[[#This Row],[PONTO_DE_REPOSICAO]]*2.5,Tabela3[[#This Row],[ESTOQUE_INICIAL]]),IF(AND(Tabela3[[#This Row],[ESTOQUE_INICIAL]]&lt;=Tabela3[[#This Row],[PONTO_DE_REPOSICAO]],Tabela3[[#This Row],[ESTOQUE_INICIAL]]&gt;0),L494*2.5,D494*0))</f>
        <v>0</v>
      </c>
      <c r="F494" s="3">
        <f t="shared" si="25"/>
        <v>134.4</v>
      </c>
      <c r="G494" s="7">
        <v>60</v>
      </c>
      <c r="H494" s="7">
        <v>60</v>
      </c>
      <c r="I494" s="6" t="s">
        <v>1128</v>
      </c>
      <c r="J494" s="2">
        <f t="shared" si="23"/>
        <v>8064</v>
      </c>
      <c r="K494" s="1">
        <f>_xlfn.XLOOKUP(A494,MEDIDAS!A:A,MEDIDAS!C:C,,0)*5</f>
        <v>4.5</v>
      </c>
      <c r="L494" s="1">
        <f>SUM(K494,_xlfn.XLOOKUP(A494,MEDIDAS!A:A,MEDIDAS!C:C,,0)*5)</f>
        <v>9</v>
      </c>
      <c r="M494" s="1" t="str">
        <f>IF(F494&gt;=SUM(L494,_xlfn.XLOOKUP(A494,'ESTOQUE SETEMBRO'!A:A,'ESTOQUE SETEMBRO'!F:F,,0))/2*1.2,"OVER",IF(F494&lt;=SUM(L494,_xlfn.XLOOKUP(A494,'ESTOQUE SETEMBRO'!A:A,'ESTOQUE SETEMBRO'!F:F,,0))/2*1.1,"IDEAL","OUT"))</f>
        <v>OVER</v>
      </c>
      <c r="N494" t="str">
        <f>IF('ESTOQUE OUTUBRO'!$D494&gt;=0,"outubro","setembro")</f>
        <v>outubro</v>
      </c>
      <c r="O494" s="15">
        <v>45566</v>
      </c>
    </row>
    <row r="495" spans="1:15">
      <c r="A495" s="5" t="s">
        <v>493</v>
      </c>
      <c r="B495" s="6" t="s">
        <v>1187</v>
      </c>
      <c r="C495" s="1">
        <f t="shared" si="24"/>
        <v>43.26</v>
      </c>
      <c r="D495" s="3">
        <f>_xlfn.XLOOKUP(Tabela3[[#This Row],[SKU]],'ESTOQUE SETEMBRO'!A:A,'ESTOQUE SETEMBRO'!F:F,,0)-_xlfn.XLOOKUP(Tabela3[[#This Row],[SKU]],'VENDA MES'!A:A,'VENDA MES'!B:B,0,0)</f>
        <v>89.6</v>
      </c>
      <c r="E495" s="3">
        <f>IF(D495&lt;=0,SUM(Tabela3[[#This Row],[PONTO_DE_REPOSICAO]]*2.5,Tabela3[[#This Row],[ESTOQUE_INICIAL]]),IF(AND(Tabela3[[#This Row],[ESTOQUE_INICIAL]]&lt;=Tabela3[[#This Row],[PONTO_DE_REPOSICAO]],Tabela3[[#This Row],[ESTOQUE_INICIAL]]&gt;0),L495*2.5,D495*0))</f>
        <v>0</v>
      </c>
      <c r="F495" s="3">
        <f t="shared" si="25"/>
        <v>89.6</v>
      </c>
      <c r="G495" s="7">
        <v>60</v>
      </c>
      <c r="H495" s="7">
        <v>60</v>
      </c>
      <c r="I495" s="6" t="s">
        <v>1128</v>
      </c>
      <c r="J495" s="2">
        <f t="shared" si="23"/>
        <v>5376</v>
      </c>
      <c r="K495" s="1">
        <f>_xlfn.XLOOKUP(A495,MEDIDAS!A:A,MEDIDAS!C:C,,0)*5</f>
        <v>3.25</v>
      </c>
      <c r="L495" s="1">
        <f>SUM(K495,_xlfn.XLOOKUP(A495,MEDIDAS!A:A,MEDIDAS!C:C,,0)*5)</f>
        <v>6.5</v>
      </c>
      <c r="M495" s="1" t="str">
        <f>IF(F495&gt;=SUM(L495,_xlfn.XLOOKUP(A495,'ESTOQUE SETEMBRO'!A:A,'ESTOQUE SETEMBRO'!F:F,,0))/2*1.2,"OVER",IF(F495&lt;=SUM(L495,_xlfn.XLOOKUP(A495,'ESTOQUE SETEMBRO'!A:A,'ESTOQUE SETEMBRO'!F:F,,0))/2*1.1,"IDEAL","OUT"))</f>
        <v>OVER</v>
      </c>
      <c r="N495" t="str">
        <f>IF('ESTOQUE OUTUBRO'!$D495&gt;=0,"outubro","setembro")</f>
        <v>outubro</v>
      </c>
      <c r="O495" s="15">
        <v>45566</v>
      </c>
    </row>
    <row r="496" spans="1:15">
      <c r="A496" s="5" t="s">
        <v>494</v>
      </c>
      <c r="B496" s="6" t="s">
        <v>1187</v>
      </c>
      <c r="C496" s="1">
        <f t="shared" si="24"/>
        <v>43.26</v>
      </c>
      <c r="D496" s="3">
        <f>_xlfn.XLOOKUP(Tabela3[[#This Row],[SKU]],'ESTOQUE SETEMBRO'!A:A,'ESTOQUE SETEMBRO'!F:F,,0)-_xlfn.XLOOKUP(Tabela3[[#This Row],[SKU]],'VENDA MES'!A:A,'VENDA MES'!B:B,0,0)</f>
        <v>151.19999999999999</v>
      </c>
      <c r="E496" s="3">
        <f>IF(D496&lt;=0,SUM(Tabela3[[#This Row],[PONTO_DE_REPOSICAO]]*2.5,Tabela3[[#This Row],[ESTOQUE_INICIAL]]),IF(AND(Tabela3[[#This Row],[ESTOQUE_INICIAL]]&lt;=Tabela3[[#This Row],[PONTO_DE_REPOSICAO]],Tabela3[[#This Row],[ESTOQUE_INICIAL]]&gt;0),L496*2.5,D496*0))</f>
        <v>0</v>
      </c>
      <c r="F496" s="3">
        <f t="shared" si="25"/>
        <v>151.19999999999999</v>
      </c>
      <c r="G496" s="7">
        <v>60</v>
      </c>
      <c r="H496" s="7">
        <v>60</v>
      </c>
      <c r="I496" s="6" t="s">
        <v>1128</v>
      </c>
      <c r="J496" s="2">
        <f t="shared" si="23"/>
        <v>9072</v>
      </c>
      <c r="K496" s="1">
        <f>_xlfn.XLOOKUP(A496,MEDIDAS!A:A,MEDIDAS!C:C,,0)*5</f>
        <v>8.1666666666666661</v>
      </c>
      <c r="L496" s="1">
        <f>SUM(K496,_xlfn.XLOOKUP(A496,MEDIDAS!A:A,MEDIDAS!C:C,,0)*5)</f>
        <v>16.333333333333332</v>
      </c>
      <c r="M496" s="1" t="str">
        <f>IF(F496&gt;=SUM(L496,_xlfn.XLOOKUP(A496,'ESTOQUE SETEMBRO'!A:A,'ESTOQUE SETEMBRO'!F:F,,0))/2*1.2,"OVER",IF(F496&lt;=SUM(L496,_xlfn.XLOOKUP(A496,'ESTOQUE SETEMBRO'!A:A,'ESTOQUE SETEMBRO'!F:F,,0))/2*1.1,"IDEAL","OUT"))</f>
        <v>OVER</v>
      </c>
      <c r="N496" t="str">
        <f>IF('ESTOQUE OUTUBRO'!$D496&gt;=0,"outubro","setembro")</f>
        <v>outubro</v>
      </c>
      <c r="O496" s="15">
        <v>45566</v>
      </c>
    </row>
    <row r="497" spans="1:15">
      <c r="A497" s="5" t="s">
        <v>496</v>
      </c>
      <c r="B497" s="6" t="s">
        <v>1187</v>
      </c>
      <c r="C497" s="1">
        <f t="shared" si="24"/>
        <v>43.26</v>
      </c>
      <c r="D497" s="3">
        <f>_xlfn.XLOOKUP(Tabela3[[#This Row],[SKU]],'ESTOQUE SETEMBRO'!A:A,'ESTOQUE SETEMBRO'!F:F,,0)-_xlfn.XLOOKUP(Tabela3[[#This Row],[SKU]],'VENDA MES'!A:A,'VENDA MES'!B:B,0,0)</f>
        <v>100.8</v>
      </c>
      <c r="E497" s="3">
        <f>IF(D497&lt;=0,SUM(Tabela3[[#This Row],[PONTO_DE_REPOSICAO]]*2.5,Tabela3[[#This Row],[ESTOQUE_INICIAL]]),IF(AND(Tabela3[[#This Row],[ESTOQUE_INICIAL]]&lt;=Tabela3[[#This Row],[PONTO_DE_REPOSICAO]],Tabela3[[#This Row],[ESTOQUE_INICIAL]]&gt;0),L497*2.5,D497*0))</f>
        <v>0</v>
      </c>
      <c r="F497" s="3">
        <f t="shared" si="25"/>
        <v>100.8</v>
      </c>
      <c r="G497" s="7">
        <v>60</v>
      </c>
      <c r="H497" s="7">
        <v>60</v>
      </c>
      <c r="I497" s="6" t="s">
        <v>1128</v>
      </c>
      <c r="J497" s="2">
        <f t="shared" si="23"/>
        <v>6048</v>
      </c>
      <c r="K497" s="1">
        <f>_xlfn.XLOOKUP(A497,MEDIDAS!A:A,MEDIDAS!C:C,,0)*5</f>
        <v>4.75</v>
      </c>
      <c r="L497" s="1">
        <f>SUM(K497,_xlfn.XLOOKUP(A497,MEDIDAS!A:A,MEDIDAS!C:C,,0)*5)</f>
        <v>9.5</v>
      </c>
      <c r="M497" s="1" t="str">
        <f>IF(F497&gt;=SUM(L497,_xlfn.XLOOKUP(A497,'ESTOQUE SETEMBRO'!A:A,'ESTOQUE SETEMBRO'!F:F,,0))/2*1.2,"OVER",IF(F497&lt;=SUM(L497,_xlfn.XLOOKUP(A497,'ESTOQUE SETEMBRO'!A:A,'ESTOQUE SETEMBRO'!F:F,,0))/2*1.1,"IDEAL","OUT"))</f>
        <v>OVER</v>
      </c>
      <c r="N497" t="str">
        <f>IF('ESTOQUE OUTUBRO'!$D497&gt;=0,"outubro","setembro")</f>
        <v>outubro</v>
      </c>
      <c r="O497" s="15">
        <v>45566</v>
      </c>
    </row>
    <row r="498" spans="1:15">
      <c r="A498" s="5" t="s">
        <v>549</v>
      </c>
      <c r="B498" s="6" t="s">
        <v>1187</v>
      </c>
      <c r="C498" s="1">
        <f t="shared" si="24"/>
        <v>43.26</v>
      </c>
      <c r="D498" s="3">
        <f>_xlfn.XLOOKUP(Tabela3[[#This Row],[SKU]],'ESTOQUE SETEMBRO'!A:A,'ESTOQUE SETEMBRO'!F:F,,0)-_xlfn.XLOOKUP(Tabela3[[#This Row],[SKU]],'VENDA MES'!A:A,'VENDA MES'!B:B,0,0)</f>
        <v>150</v>
      </c>
      <c r="E498" s="3">
        <f>IF(D498&lt;=0,SUM(Tabela3[[#This Row],[PONTO_DE_REPOSICAO]]*2.5,Tabela3[[#This Row],[ESTOQUE_INICIAL]]),IF(AND(Tabela3[[#This Row],[ESTOQUE_INICIAL]]&lt;=Tabela3[[#This Row],[PONTO_DE_REPOSICAO]],Tabela3[[#This Row],[ESTOQUE_INICIAL]]&gt;0),L498*2.5,D498*0))</f>
        <v>0</v>
      </c>
      <c r="F498" s="3">
        <f t="shared" si="25"/>
        <v>150</v>
      </c>
      <c r="G498" s="7">
        <v>60</v>
      </c>
      <c r="H498" s="7">
        <v>60</v>
      </c>
      <c r="I498" s="6" t="s">
        <v>1128</v>
      </c>
      <c r="J498" s="2">
        <f t="shared" si="23"/>
        <v>9000</v>
      </c>
      <c r="K498" s="1">
        <f>_xlfn.XLOOKUP(A498,MEDIDAS!A:A,MEDIDAS!C:C,,0)*5</f>
        <v>6.083333333333333</v>
      </c>
      <c r="L498" s="1">
        <f>SUM(K498,_xlfn.XLOOKUP(A498,MEDIDAS!A:A,MEDIDAS!C:C,,0)*5)</f>
        <v>12.166666666666666</v>
      </c>
      <c r="M498" s="1" t="str">
        <f>IF(F498&gt;=SUM(L498,_xlfn.XLOOKUP(A498,'ESTOQUE SETEMBRO'!A:A,'ESTOQUE SETEMBRO'!F:F,,0))/2*1.2,"OVER",IF(F498&lt;=SUM(L498,_xlfn.XLOOKUP(A498,'ESTOQUE SETEMBRO'!A:A,'ESTOQUE SETEMBRO'!F:F,,0))/2*1.1,"IDEAL","OUT"))</f>
        <v>OVER</v>
      </c>
      <c r="N498" t="str">
        <f>IF('ESTOQUE OUTUBRO'!$D498&gt;=0,"outubro","setembro")</f>
        <v>outubro</v>
      </c>
      <c r="O498" s="15">
        <v>45566</v>
      </c>
    </row>
    <row r="499" spans="1:15">
      <c r="A499" s="5" t="s">
        <v>497</v>
      </c>
      <c r="B499" s="6" t="s">
        <v>1187</v>
      </c>
      <c r="C499" s="1">
        <f t="shared" si="24"/>
        <v>43.26</v>
      </c>
      <c r="D499" s="3">
        <f>_xlfn.XLOOKUP(Tabela3[[#This Row],[SKU]],'ESTOQUE SETEMBRO'!A:A,'ESTOQUE SETEMBRO'!F:F,,0)-_xlfn.XLOOKUP(Tabela3[[#This Row],[SKU]],'VENDA MES'!A:A,'VENDA MES'!B:B,0,0)</f>
        <v>100.8</v>
      </c>
      <c r="E499" s="3">
        <f>IF(D499&lt;=0,SUM(Tabela3[[#This Row],[PONTO_DE_REPOSICAO]]*2.5,Tabela3[[#This Row],[ESTOQUE_INICIAL]]),IF(AND(Tabela3[[#This Row],[ESTOQUE_INICIAL]]&lt;=Tabela3[[#This Row],[PONTO_DE_REPOSICAO]],Tabela3[[#This Row],[ESTOQUE_INICIAL]]&gt;0),L499*2.5,D499*0))</f>
        <v>0</v>
      </c>
      <c r="F499" s="3">
        <f t="shared" si="25"/>
        <v>100.8</v>
      </c>
      <c r="G499" s="7">
        <v>60</v>
      </c>
      <c r="H499" s="7">
        <v>60</v>
      </c>
      <c r="I499" s="6" t="s">
        <v>1128</v>
      </c>
      <c r="J499" s="2">
        <f t="shared" si="23"/>
        <v>6048</v>
      </c>
      <c r="K499" s="1">
        <f>_xlfn.XLOOKUP(A499,MEDIDAS!A:A,MEDIDAS!C:C,,0)*5</f>
        <v>6.25</v>
      </c>
      <c r="L499" s="1">
        <f>SUM(K499,_xlfn.XLOOKUP(A499,MEDIDAS!A:A,MEDIDAS!C:C,,0)*5)</f>
        <v>12.5</v>
      </c>
      <c r="M499" s="1" t="str">
        <f>IF(F499&gt;=SUM(L499,_xlfn.XLOOKUP(A499,'ESTOQUE SETEMBRO'!A:A,'ESTOQUE SETEMBRO'!F:F,,0))/2*1.2,"OVER",IF(F499&lt;=SUM(L499,_xlfn.XLOOKUP(A499,'ESTOQUE SETEMBRO'!A:A,'ESTOQUE SETEMBRO'!F:F,,0))/2*1.1,"IDEAL","OUT"))</f>
        <v>OVER</v>
      </c>
      <c r="N499" t="str">
        <f>IF('ESTOQUE OUTUBRO'!$D499&gt;=0,"outubro","setembro")</f>
        <v>outubro</v>
      </c>
      <c r="O499" s="15">
        <v>45566</v>
      </c>
    </row>
    <row r="500" spans="1:15">
      <c r="A500" s="5" t="s">
        <v>498</v>
      </c>
      <c r="B500" s="6" t="s">
        <v>1187</v>
      </c>
      <c r="C500" s="1">
        <f t="shared" si="24"/>
        <v>43.26</v>
      </c>
      <c r="D500" s="3">
        <f>_xlfn.XLOOKUP(Tabela3[[#This Row],[SKU]],'ESTOQUE SETEMBRO'!A:A,'ESTOQUE SETEMBRO'!F:F,,0)-_xlfn.XLOOKUP(Tabela3[[#This Row],[SKU]],'VENDA MES'!A:A,'VENDA MES'!B:B,0,0)</f>
        <v>89.6</v>
      </c>
      <c r="E500" s="3">
        <f>IF(D500&lt;=0,SUM(Tabela3[[#This Row],[PONTO_DE_REPOSICAO]]*2.5,Tabela3[[#This Row],[ESTOQUE_INICIAL]]),IF(AND(Tabela3[[#This Row],[ESTOQUE_INICIAL]]&lt;=Tabela3[[#This Row],[PONTO_DE_REPOSICAO]],Tabela3[[#This Row],[ESTOQUE_INICIAL]]&gt;0),L500*2.5,D500*0))</f>
        <v>0</v>
      </c>
      <c r="F500" s="3">
        <f t="shared" si="25"/>
        <v>89.6</v>
      </c>
      <c r="G500" s="7">
        <v>60</v>
      </c>
      <c r="H500" s="7">
        <v>60</v>
      </c>
      <c r="I500" s="6" t="s">
        <v>1128</v>
      </c>
      <c r="J500" s="2">
        <f t="shared" si="23"/>
        <v>5376</v>
      </c>
      <c r="K500" s="1">
        <f>_xlfn.XLOOKUP(A500,MEDIDAS!A:A,MEDIDAS!C:C,,0)*5</f>
        <v>4.666666666666667</v>
      </c>
      <c r="L500" s="1">
        <f>SUM(K500,_xlfn.XLOOKUP(A500,MEDIDAS!A:A,MEDIDAS!C:C,,0)*5)</f>
        <v>9.3333333333333339</v>
      </c>
      <c r="M500" s="1" t="str">
        <f>IF(F500&gt;=SUM(L500,_xlfn.XLOOKUP(A500,'ESTOQUE SETEMBRO'!A:A,'ESTOQUE SETEMBRO'!F:F,,0))/2*1.2,"OVER",IF(F500&lt;=SUM(L500,_xlfn.XLOOKUP(A500,'ESTOQUE SETEMBRO'!A:A,'ESTOQUE SETEMBRO'!F:F,,0))/2*1.1,"IDEAL","OUT"))</f>
        <v>OVER</v>
      </c>
      <c r="N500" t="str">
        <f>IF('ESTOQUE OUTUBRO'!$D500&gt;=0,"outubro","setembro")</f>
        <v>outubro</v>
      </c>
      <c r="O500" s="15">
        <v>45566</v>
      </c>
    </row>
    <row r="501" spans="1:15">
      <c r="A501" s="5" t="s">
        <v>499</v>
      </c>
      <c r="B501" s="6" t="s">
        <v>1187</v>
      </c>
      <c r="C501" s="1">
        <f t="shared" si="24"/>
        <v>43.26</v>
      </c>
      <c r="D501" s="3">
        <f>_xlfn.XLOOKUP(Tabela3[[#This Row],[SKU]],'ESTOQUE SETEMBRO'!A:A,'ESTOQUE SETEMBRO'!F:F,,0)-_xlfn.XLOOKUP(Tabela3[[#This Row],[SKU]],'VENDA MES'!A:A,'VENDA MES'!B:B,0,0)</f>
        <v>112</v>
      </c>
      <c r="E501" s="3">
        <f>IF(D501&lt;=0,SUM(Tabela3[[#This Row],[PONTO_DE_REPOSICAO]]*2.5,Tabela3[[#This Row],[ESTOQUE_INICIAL]]),IF(AND(Tabela3[[#This Row],[ESTOQUE_INICIAL]]&lt;=Tabela3[[#This Row],[PONTO_DE_REPOSICAO]],Tabela3[[#This Row],[ESTOQUE_INICIAL]]&gt;0),L501*2.5,D501*0))</f>
        <v>0</v>
      </c>
      <c r="F501" s="3">
        <f t="shared" si="25"/>
        <v>112</v>
      </c>
      <c r="G501" s="7">
        <v>60</v>
      </c>
      <c r="H501" s="7">
        <v>60</v>
      </c>
      <c r="I501" s="6" t="s">
        <v>1128</v>
      </c>
      <c r="J501" s="2">
        <f t="shared" si="23"/>
        <v>6720</v>
      </c>
      <c r="K501" s="1">
        <f>_xlfn.XLOOKUP(A501,MEDIDAS!A:A,MEDIDAS!C:C,,0)*5</f>
        <v>5.8333333333333339</v>
      </c>
      <c r="L501" s="1">
        <f>SUM(K501,_xlfn.XLOOKUP(A501,MEDIDAS!A:A,MEDIDAS!C:C,,0)*5)</f>
        <v>11.666666666666668</v>
      </c>
      <c r="M501" s="1" t="str">
        <f>IF(F501&gt;=SUM(L501,_xlfn.XLOOKUP(A501,'ESTOQUE SETEMBRO'!A:A,'ESTOQUE SETEMBRO'!F:F,,0))/2*1.2,"OVER",IF(F501&lt;=SUM(L501,_xlfn.XLOOKUP(A501,'ESTOQUE SETEMBRO'!A:A,'ESTOQUE SETEMBRO'!F:F,,0))/2*1.1,"IDEAL","OUT"))</f>
        <v>OVER</v>
      </c>
      <c r="N501" t="str">
        <f>IF('ESTOQUE OUTUBRO'!$D501&gt;=0,"outubro","setembro")</f>
        <v>outubro</v>
      </c>
      <c r="O501" s="15">
        <v>45566</v>
      </c>
    </row>
    <row r="502" spans="1:15">
      <c r="A502" s="5" t="s">
        <v>500</v>
      </c>
      <c r="B502" s="6" t="s">
        <v>1187</v>
      </c>
      <c r="C502" s="1">
        <f t="shared" si="24"/>
        <v>43.26</v>
      </c>
      <c r="D502" s="3">
        <f>_xlfn.XLOOKUP(Tabela3[[#This Row],[SKU]],'ESTOQUE SETEMBRO'!A:A,'ESTOQUE SETEMBRO'!F:F,,0)-_xlfn.XLOOKUP(Tabela3[[#This Row],[SKU]],'VENDA MES'!A:A,'VENDA MES'!B:B,0,0)</f>
        <v>84</v>
      </c>
      <c r="E502" s="3">
        <f>IF(D502&lt;=0,SUM(Tabela3[[#This Row],[PONTO_DE_REPOSICAO]]*2.5,Tabela3[[#This Row],[ESTOQUE_INICIAL]]),IF(AND(Tabela3[[#This Row],[ESTOQUE_INICIAL]]&lt;=Tabela3[[#This Row],[PONTO_DE_REPOSICAO]],Tabela3[[#This Row],[ESTOQUE_INICIAL]]&gt;0),L502*2.5,D502*0))</f>
        <v>0</v>
      </c>
      <c r="F502" s="3">
        <f t="shared" si="25"/>
        <v>84</v>
      </c>
      <c r="G502" s="7">
        <v>60</v>
      </c>
      <c r="H502" s="7">
        <v>60</v>
      </c>
      <c r="I502" s="6" t="s">
        <v>1128</v>
      </c>
      <c r="J502" s="2">
        <f t="shared" si="23"/>
        <v>5040</v>
      </c>
      <c r="K502" s="1">
        <f>_xlfn.XLOOKUP(A502,MEDIDAS!A:A,MEDIDAS!C:C,,0)*5</f>
        <v>7.833333333333333</v>
      </c>
      <c r="L502" s="1">
        <f>SUM(K502,_xlfn.XLOOKUP(A502,MEDIDAS!A:A,MEDIDAS!C:C,,0)*5)</f>
        <v>15.666666666666666</v>
      </c>
      <c r="M502" s="1" t="str">
        <f>IF(F502&gt;=SUM(L502,_xlfn.XLOOKUP(A502,'ESTOQUE SETEMBRO'!A:A,'ESTOQUE SETEMBRO'!F:F,,0))/2*1.2,"OVER",IF(F502&lt;=SUM(L502,_xlfn.XLOOKUP(A502,'ESTOQUE SETEMBRO'!A:A,'ESTOQUE SETEMBRO'!F:F,,0))/2*1.1,"IDEAL","OUT"))</f>
        <v>OVER</v>
      </c>
      <c r="N502" t="str">
        <f>IF('ESTOQUE OUTUBRO'!$D502&gt;=0,"outubro","setembro")</f>
        <v>outubro</v>
      </c>
      <c r="O502" s="15">
        <v>45566</v>
      </c>
    </row>
    <row r="503" spans="1:15">
      <c r="A503" s="5" t="s">
        <v>501</v>
      </c>
      <c r="B503" s="6" t="s">
        <v>1188</v>
      </c>
      <c r="C503" s="1">
        <f t="shared" si="24"/>
        <v>43.26</v>
      </c>
      <c r="D503" s="3">
        <f>_xlfn.XLOOKUP(Tabela3[[#This Row],[SKU]],'ESTOQUE SETEMBRO'!A:A,'ESTOQUE SETEMBRO'!F:F,,0)-_xlfn.XLOOKUP(Tabela3[[#This Row],[SKU]],'VENDA MES'!A:A,'VENDA MES'!B:B,0,0)</f>
        <v>179.2</v>
      </c>
      <c r="E503" s="3">
        <f>IF(D503&lt;=0,SUM(Tabela3[[#This Row],[PONTO_DE_REPOSICAO]]*2.5,Tabela3[[#This Row],[ESTOQUE_INICIAL]]),IF(AND(Tabela3[[#This Row],[ESTOQUE_INICIAL]]&lt;=Tabela3[[#This Row],[PONTO_DE_REPOSICAO]],Tabela3[[#This Row],[ESTOQUE_INICIAL]]&gt;0),L503*2.5,D503*0))</f>
        <v>0</v>
      </c>
      <c r="F503" s="3">
        <f t="shared" si="25"/>
        <v>179.2</v>
      </c>
      <c r="G503" s="7">
        <v>24</v>
      </c>
      <c r="H503" s="7">
        <v>24</v>
      </c>
      <c r="I503" s="6" t="s">
        <v>1128</v>
      </c>
      <c r="J503" s="2">
        <f t="shared" si="23"/>
        <v>4300.7999999999993</v>
      </c>
      <c r="K503" s="1">
        <f>_xlfn.XLOOKUP(A503,MEDIDAS!A:A,MEDIDAS!C:C,,0)*5</f>
        <v>6.25</v>
      </c>
      <c r="L503" s="1">
        <f>SUM(K503,_xlfn.XLOOKUP(A503,MEDIDAS!A:A,MEDIDAS!C:C,,0)*5)</f>
        <v>12.5</v>
      </c>
      <c r="M503" s="1" t="str">
        <f>IF(F503&gt;=SUM(L503,_xlfn.XLOOKUP(A503,'ESTOQUE SETEMBRO'!A:A,'ESTOQUE SETEMBRO'!F:F,,0))/2*1.2,"OVER",IF(F503&lt;=SUM(L503,_xlfn.XLOOKUP(A503,'ESTOQUE SETEMBRO'!A:A,'ESTOQUE SETEMBRO'!F:F,,0))/2*1.1,"IDEAL","OUT"))</f>
        <v>OVER</v>
      </c>
      <c r="N503" t="str">
        <f>IF('ESTOQUE OUTUBRO'!$D503&gt;=0,"outubro","setembro")</f>
        <v>outubro</v>
      </c>
      <c r="O503" s="15">
        <v>45566</v>
      </c>
    </row>
    <row r="504" spans="1:15">
      <c r="A504" s="5" t="s">
        <v>502</v>
      </c>
      <c r="B504" s="6" t="s">
        <v>1188</v>
      </c>
      <c r="C504" s="1">
        <f t="shared" si="24"/>
        <v>43.26</v>
      </c>
      <c r="D504" s="3">
        <f>_xlfn.XLOOKUP(Tabela3[[#This Row],[SKU]],'ESTOQUE SETEMBRO'!A:A,'ESTOQUE SETEMBRO'!F:F,,0)-_xlfn.XLOOKUP(Tabela3[[#This Row],[SKU]],'VENDA MES'!A:A,'VENDA MES'!B:B,0,0)</f>
        <v>72.8</v>
      </c>
      <c r="E504" s="3">
        <f>IF(D504&lt;=0,SUM(Tabela3[[#This Row],[PONTO_DE_REPOSICAO]]*2.5,Tabela3[[#This Row],[ESTOQUE_INICIAL]]),IF(AND(Tabela3[[#This Row],[ESTOQUE_INICIAL]]&lt;=Tabela3[[#This Row],[PONTO_DE_REPOSICAO]],Tabela3[[#This Row],[ESTOQUE_INICIAL]]&gt;0),L504*2.5,D504*0))</f>
        <v>0</v>
      </c>
      <c r="F504" s="3">
        <f t="shared" si="25"/>
        <v>72.8</v>
      </c>
      <c r="G504" s="7">
        <v>24</v>
      </c>
      <c r="H504" s="7">
        <v>24</v>
      </c>
      <c r="I504" s="6" t="s">
        <v>1128</v>
      </c>
      <c r="J504" s="2">
        <f t="shared" si="23"/>
        <v>1747.1999999999998</v>
      </c>
      <c r="K504" s="1">
        <f>_xlfn.XLOOKUP(A504,MEDIDAS!A:A,MEDIDAS!C:C,,0)*5</f>
        <v>3.5</v>
      </c>
      <c r="L504" s="1">
        <f>SUM(K504,_xlfn.XLOOKUP(A504,MEDIDAS!A:A,MEDIDAS!C:C,,0)*5)</f>
        <v>7</v>
      </c>
      <c r="M504" s="1" t="str">
        <f>IF(F504&gt;=SUM(L504,_xlfn.XLOOKUP(A504,'ESTOQUE SETEMBRO'!A:A,'ESTOQUE SETEMBRO'!F:F,,0))/2*1.2,"OVER",IF(F504&lt;=SUM(L504,_xlfn.XLOOKUP(A504,'ESTOQUE SETEMBRO'!A:A,'ESTOQUE SETEMBRO'!F:F,,0))/2*1.1,"IDEAL","OUT"))</f>
        <v>OVER</v>
      </c>
      <c r="N504" t="str">
        <f>IF('ESTOQUE OUTUBRO'!$D504&gt;=0,"outubro","setembro")</f>
        <v>outubro</v>
      </c>
      <c r="O504" s="15">
        <v>45566</v>
      </c>
    </row>
    <row r="505" spans="1:15">
      <c r="A505" s="5" t="s">
        <v>503</v>
      </c>
      <c r="B505" s="6" t="s">
        <v>1188</v>
      </c>
      <c r="C505" s="1">
        <f t="shared" si="24"/>
        <v>43.26</v>
      </c>
      <c r="D505" s="3">
        <f>_xlfn.XLOOKUP(Tabela3[[#This Row],[SKU]],'ESTOQUE SETEMBRO'!A:A,'ESTOQUE SETEMBRO'!F:F,,0)-_xlfn.XLOOKUP(Tabela3[[#This Row],[SKU]],'VENDA MES'!A:A,'VENDA MES'!B:B,0,0)</f>
        <v>67.2</v>
      </c>
      <c r="E505" s="3">
        <f>IF(D505&lt;=0,SUM(Tabela3[[#This Row],[PONTO_DE_REPOSICAO]]*2.5,Tabela3[[#This Row],[ESTOQUE_INICIAL]]),IF(AND(Tabela3[[#This Row],[ESTOQUE_INICIAL]]&lt;=Tabela3[[#This Row],[PONTO_DE_REPOSICAO]],Tabela3[[#This Row],[ESTOQUE_INICIAL]]&gt;0),L505*2.5,D505*0))</f>
        <v>0</v>
      </c>
      <c r="F505" s="3">
        <f t="shared" si="25"/>
        <v>67.2</v>
      </c>
      <c r="G505" s="7">
        <v>24</v>
      </c>
      <c r="H505" s="7">
        <v>24</v>
      </c>
      <c r="I505" s="6" t="s">
        <v>1128</v>
      </c>
      <c r="J505" s="2">
        <f t="shared" si="23"/>
        <v>1612.8000000000002</v>
      </c>
      <c r="K505" s="1">
        <f>_xlfn.XLOOKUP(A505,MEDIDAS!A:A,MEDIDAS!C:C,,0)*5</f>
        <v>3.8333333333333335</v>
      </c>
      <c r="L505" s="1">
        <f>SUM(K505,_xlfn.XLOOKUP(A505,MEDIDAS!A:A,MEDIDAS!C:C,,0)*5)</f>
        <v>7.666666666666667</v>
      </c>
      <c r="M505" s="1" t="str">
        <f>IF(F505&gt;=SUM(L505,_xlfn.XLOOKUP(A505,'ESTOQUE SETEMBRO'!A:A,'ESTOQUE SETEMBRO'!F:F,,0))/2*1.2,"OVER",IF(F505&lt;=SUM(L505,_xlfn.XLOOKUP(A505,'ESTOQUE SETEMBRO'!A:A,'ESTOQUE SETEMBRO'!F:F,,0))/2*1.1,"IDEAL","OUT"))</f>
        <v>OVER</v>
      </c>
      <c r="N505" t="str">
        <f>IF('ESTOQUE OUTUBRO'!$D505&gt;=0,"outubro","setembro")</f>
        <v>outubro</v>
      </c>
      <c r="O505" s="15">
        <v>45566</v>
      </c>
    </row>
    <row r="506" spans="1:15">
      <c r="A506" s="5" t="s">
        <v>504</v>
      </c>
      <c r="B506" s="6" t="s">
        <v>1188</v>
      </c>
      <c r="C506" s="1">
        <f t="shared" si="24"/>
        <v>43.26</v>
      </c>
      <c r="D506" s="3">
        <f>_xlfn.XLOOKUP(Tabela3[[#This Row],[SKU]],'ESTOQUE SETEMBRO'!A:A,'ESTOQUE SETEMBRO'!F:F,,0)-_xlfn.XLOOKUP(Tabela3[[#This Row],[SKU]],'VENDA MES'!A:A,'VENDA MES'!B:B,0,0)</f>
        <v>89.6</v>
      </c>
      <c r="E506" s="3">
        <f>IF(D506&lt;=0,SUM(Tabela3[[#This Row],[PONTO_DE_REPOSICAO]]*2.5,Tabela3[[#This Row],[ESTOQUE_INICIAL]]),IF(AND(Tabela3[[#This Row],[ESTOQUE_INICIAL]]&lt;=Tabela3[[#This Row],[PONTO_DE_REPOSICAO]],Tabela3[[#This Row],[ESTOQUE_INICIAL]]&gt;0),L506*2.5,D506*0))</f>
        <v>0</v>
      </c>
      <c r="F506" s="3">
        <f t="shared" si="25"/>
        <v>89.6</v>
      </c>
      <c r="G506" s="7">
        <v>24</v>
      </c>
      <c r="H506" s="7">
        <v>24</v>
      </c>
      <c r="I506" s="6" t="s">
        <v>1128</v>
      </c>
      <c r="J506" s="2">
        <f t="shared" si="23"/>
        <v>2150.3999999999996</v>
      </c>
      <c r="K506" s="1">
        <f>_xlfn.XLOOKUP(A506,MEDIDAS!A:A,MEDIDAS!C:C,,0)*5</f>
        <v>5.083333333333333</v>
      </c>
      <c r="L506" s="1">
        <f>SUM(K506,_xlfn.XLOOKUP(A506,MEDIDAS!A:A,MEDIDAS!C:C,,0)*5)</f>
        <v>10.166666666666666</v>
      </c>
      <c r="M506" s="1" t="str">
        <f>IF(F506&gt;=SUM(L506,_xlfn.XLOOKUP(A506,'ESTOQUE SETEMBRO'!A:A,'ESTOQUE SETEMBRO'!F:F,,0))/2*1.2,"OVER",IF(F506&lt;=SUM(L506,_xlfn.XLOOKUP(A506,'ESTOQUE SETEMBRO'!A:A,'ESTOQUE SETEMBRO'!F:F,,0))/2*1.1,"IDEAL","OUT"))</f>
        <v>OVER</v>
      </c>
      <c r="N506" t="str">
        <f>IF('ESTOQUE OUTUBRO'!$D506&gt;=0,"outubro","setembro")</f>
        <v>outubro</v>
      </c>
      <c r="O506" s="15">
        <v>45566</v>
      </c>
    </row>
    <row r="507" spans="1:15">
      <c r="A507" s="5" t="s">
        <v>505</v>
      </c>
      <c r="B507" s="6" t="s">
        <v>1188</v>
      </c>
      <c r="C507" s="1">
        <f t="shared" si="24"/>
        <v>43.26</v>
      </c>
      <c r="D507" s="3">
        <f>_xlfn.XLOOKUP(Tabela3[[#This Row],[SKU]],'ESTOQUE SETEMBRO'!A:A,'ESTOQUE SETEMBRO'!F:F,,0)-_xlfn.XLOOKUP(Tabela3[[#This Row],[SKU]],'VENDA MES'!A:A,'VENDA MES'!B:B,0,0)</f>
        <v>168</v>
      </c>
      <c r="E507" s="3">
        <f>IF(D507&lt;=0,SUM(Tabela3[[#This Row],[PONTO_DE_REPOSICAO]]*2.5,Tabela3[[#This Row],[ESTOQUE_INICIAL]]),IF(AND(Tabela3[[#This Row],[ESTOQUE_INICIAL]]&lt;=Tabela3[[#This Row],[PONTO_DE_REPOSICAO]],Tabela3[[#This Row],[ESTOQUE_INICIAL]]&gt;0),L507*2.5,D507*0))</f>
        <v>0</v>
      </c>
      <c r="F507" s="3">
        <f t="shared" si="25"/>
        <v>168</v>
      </c>
      <c r="G507" s="7">
        <v>24</v>
      </c>
      <c r="H507" s="7">
        <v>24</v>
      </c>
      <c r="I507" s="6" t="s">
        <v>1128</v>
      </c>
      <c r="J507" s="2">
        <f t="shared" si="23"/>
        <v>4032</v>
      </c>
      <c r="K507" s="1">
        <f>_xlfn.XLOOKUP(A507,MEDIDAS!A:A,MEDIDAS!C:C,,0)*5</f>
        <v>3.416666666666667</v>
      </c>
      <c r="L507" s="1">
        <f>SUM(K507,_xlfn.XLOOKUP(A507,MEDIDAS!A:A,MEDIDAS!C:C,,0)*5)</f>
        <v>6.8333333333333339</v>
      </c>
      <c r="M507" s="1" t="str">
        <f>IF(F507&gt;=SUM(L507,_xlfn.XLOOKUP(A507,'ESTOQUE SETEMBRO'!A:A,'ESTOQUE SETEMBRO'!F:F,,0))/2*1.2,"OVER",IF(F507&lt;=SUM(L507,_xlfn.XLOOKUP(A507,'ESTOQUE SETEMBRO'!A:A,'ESTOQUE SETEMBRO'!F:F,,0))/2*1.1,"IDEAL","OUT"))</f>
        <v>OVER</v>
      </c>
      <c r="N507" t="str">
        <f>IF('ESTOQUE OUTUBRO'!$D507&gt;=0,"outubro","setembro")</f>
        <v>outubro</v>
      </c>
      <c r="O507" s="15">
        <v>45566</v>
      </c>
    </row>
    <row r="508" spans="1:15">
      <c r="A508" s="5" t="s">
        <v>560</v>
      </c>
      <c r="B508" s="6" t="s">
        <v>1188</v>
      </c>
      <c r="C508" s="1">
        <f t="shared" si="24"/>
        <v>43.26</v>
      </c>
      <c r="D508" s="3">
        <f>_xlfn.XLOOKUP(Tabela3[[#This Row],[SKU]],'ESTOQUE SETEMBRO'!A:A,'ESTOQUE SETEMBRO'!F:F,,0)-_xlfn.XLOOKUP(Tabela3[[#This Row],[SKU]],'VENDA MES'!A:A,'VENDA MES'!B:B,0,0)</f>
        <v>150</v>
      </c>
      <c r="E508" s="3">
        <f>IF(D508&lt;=0,SUM(Tabela3[[#This Row],[PONTO_DE_REPOSICAO]]*2.5,Tabela3[[#This Row],[ESTOQUE_INICIAL]]),IF(AND(Tabela3[[#This Row],[ESTOQUE_INICIAL]]&lt;=Tabela3[[#This Row],[PONTO_DE_REPOSICAO]],Tabela3[[#This Row],[ESTOQUE_INICIAL]]&gt;0),L508*2.5,D508*0))</f>
        <v>0</v>
      </c>
      <c r="F508" s="3">
        <f t="shared" si="25"/>
        <v>150</v>
      </c>
      <c r="G508" s="7">
        <v>24</v>
      </c>
      <c r="H508" s="7">
        <v>24</v>
      </c>
      <c r="I508" s="6" t="s">
        <v>1128</v>
      </c>
      <c r="J508" s="2">
        <f t="shared" si="23"/>
        <v>3600</v>
      </c>
      <c r="K508" s="1">
        <f>_xlfn.XLOOKUP(A508,MEDIDAS!A:A,MEDIDAS!C:C,,0)*5</f>
        <v>3.0833333333333335</v>
      </c>
      <c r="L508" s="1">
        <f>SUM(K508,_xlfn.XLOOKUP(A508,MEDIDAS!A:A,MEDIDAS!C:C,,0)*5)</f>
        <v>6.166666666666667</v>
      </c>
      <c r="M508" s="1" t="str">
        <f>IF(F508&gt;=SUM(L508,_xlfn.XLOOKUP(A508,'ESTOQUE SETEMBRO'!A:A,'ESTOQUE SETEMBRO'!F:F,,0))/2*1.2,"OVER",IF(F508&lt;=SUM(L508,_xlfn.XLOOKUP(A508,'ESTOQUE SETEMBRO'!A:A,'ESTOQUE SETEMBRO'!F:F,,0))/2*1.1,"IDEAL","OUT"))</f>
        <v>OVER</v>
      </c>
      <c r="N508" t="str">
        <f>IF('ESTOQUE OUTUBRO'!$D508&gt;=0,"outubro","setembro")</f>
        <v>outubro</v>
      </c>
      <c r="O508" s="15">
        <v>45566</v>
      </c>
    </row>
    <row r="509" spans="1:15">
      <c r="A509" s="5" t="s">
        <v>507</v>
      </c>
      <c r="B509" s="6" t="s">
        <v>1188</v>
      </c>
      <c r="C509" s="1">
        <f t="shared" si="24"/>
        <v>43.26</v>
      </c>
      <c r="D509" s="3">
        <f>_xlfn.XLOOKUP(Tabela3[[#This Row],[SKU]],'ESTOQUE SETEMBRO'!A:A,'ESTOQUE SETEMBRO'!F:F,,0)-_xlfn.XLOOKUP(Tabela3[[#This Row],[SKU]],'VENDA MES'!A:A,'VENDA MES'!B:B,0,0)</f>
        <v>151.19999999999999</v>
      </c>
      <c r="E509" s="3">
        <f>IF(D509&lt;=0,SUM(Tabela3[[#This Row],[PONTO_DE_REPOSICAO]]*2.5,Tabela3[[#This Row],[ESTOQUE_INICIAL]]),IF(AND(Tabela3[[#This Row],[ESTOQUE_INICIAL]]&lt;=Tabela3[[#This Row],[PONTO_DE_REPOSICAO]],Tabela3[[#This Row],[ESTOQUE_INICIAL]]&gt;0),L509*2.5,D509*0))</f>
        <v>0</v>
      </c>
      <c r="F509" s="3">
        <f t="shared" si="25"/>
        <v>151.19999999999999</v>
      </c>
      <c r="G509" s="7">
        <v>24</v>
      </c>
      <c r="H509" s="7">
        <v>24</v>
      </c>
      <c r="I509" s="6" t="s">
        <v>1128</v>
      </c>
      <c r="J509" s="2">
        <f t="shared" si="23"/>
        <v>3628.7999999999997</v>
      </c>
      <c r="K509" s="1">
        <f>_xlfn.XLOOKUP(A509,MEDIDAS!A:A,MEDIDAS!C:C,,0)*5</f>
        <v>8.9166666666666679</v>
      </c>
      <c r="L509" s="1">
        <f>SUM(K509,_xlfn.XLOOKUP(A509,MEDIDAS!A:A,MEDIDAS!C:C,,0)*5)</f>
        <v>17.833333333333336</v>
      </c>
      <c r="M509" s="1" t="str">
        <f>IF(F509&gt;=SUM(L509,_xlfn.XLOOKUP(A509,'ESTOQUE SETEMBRO'!A:A,'ESTOQUE SETEMBRO'!F:F,,0))/2*1.2,"OVER",IF(F509&lt;=SUM(L509,_xlfn.XLOOKUP(A509,'ESTOQUE SETEMBRO'!A:A,'ESTOQUE SETEMBRO'!F:F,,0))/2*1.1,"IDEAL","OUT"))</f>
        <v>OVER</v>
      </c>
      <c r="N509" t="str">
        <f>IF('ESTOQUE OUTUBRO'!$D509&gt;=0,"outubro","setembro")</f>
        <v>outubro</v>
      </c>
      <c r="O509" s="15">
        <v>45566</v>
      </c>
    </row>
    <row r="510" spans="1:15">
      <c r="A510" s="5" t="s">
        <v>508</v>
      </c>
      <c r="B510" s="6" t="s">
        <v>1188</v>
      </c>
      <c r="C510" s="1">
        <f t="shared" si="24"/>
        <v>43.26</v>
      </c>
      <c r="D510" s="3">
        <f>_xlfn.XLOOKUP(Tabela3[[#This Row],[SKU]],'ESTOQUE SETEMBRO'!A:A,'ESTOQUE SETEMBRO'!F:F,,0)-_xlfn.XLOOKUP(Tabela3[[#This Row],[SKU]],'VENDA MES'!A:A,'VENDA MES'!B:B,0,0)</f>
        <v>95.200000000000017</v>
      </c>
      <c r="E510" s="3">
        <f>IF(D510&lt;=0,SUM(Tabela3[[#This Row],[PONTO_DE_REPOSICAO]]*2.5,Tabela3[[#This Row],[ESTOQUE_INICIAL]]),IF(AND(Tabela3[[#This Row],[ESTOQUE_INICIAL]]&lt;=Tabela3[[#This Row],[PONTO_DE_REPOSICAO]],Tabela3[[#This Row],[ESTOQUE_INICIAL]]&gt;0),L510*2.5,D510*0))</f>
        <v>0</v>
      </c>
      <c r="F510" s="3">
        <f t="shared" si="25"/>
        <v>95.200000000000017</v>
      </c>
      <c r="G510" s="7">
        <v>24</v>
      </c>
      <c r="H510" s="7">
        <v>24</v>
      </c>
      <c r="I510" s="6" t="s">
        <v>1128</v>
      </c>
      <c r="J510" s="2">
        <f t="shared" si="23"/>
        <v>2284.8000000000002</v>
      </c>
      <c r="K510" s="1">
        <f>_xlfn.XLOOKUP(A510,MEDIDAS!A:A,MEDIDAS!C:C,,0)*5</f>
        <v>4.9166666666666661</v>
      </c>
      <c r="L510" s="1">
        <f>SUM(K510,_xlfn.XLOOKUP(A510,MEDIDAS!A:A,MEDIDAS!C:C,,0)*5)</f>
        <v>9.8333333333333321</v>
      </c>
      <c r="M510" s="1" t="str">
        <f>IF(F510&gt;=SUM(L510,_xlfn.XLOOKUP(A510,'ESTOQUE SETEMBRO'!A:A,'ESTOQUE SETEMBRO'!F:F,,0))/2*1.2,"OVER",IF(F510&lt;=SUM(L510,_xlfn.XLOOKUP(A510,'ESTOQUE SETEMBRO'!A:A,'ESTOQUE SETEMBRO'!F:F,,0))/2*1.1,"IDEAL","OUT"))</f>
        <v>OVER</v>
      </c>
      <c r="N510" t="str">
        <f>IF('ESTOQUE OUTUBRO'!$D510&gt;=0,"outubro","setembro")</f>
        <v>outubro</v>
      </c>
      <c r="O510" s="15">
        <v>45566</v>
      </c>
    </row>
    <row r="511" spans="1:15">
      <c r="A511" s="5" t="s">
        <v>509</v>
      </c>
      <c r="B511" s="6" t="s">
        <v>1188</v>
      </c>
      <c r="C511" s="1">
        <f t="shared" si="24"/>
        <v>43.26</v>
      </c>
      <c r="D511" s="3">
        <f>_xlfn.XLOOKUP(Tabela3[[#This Row],[SKU]],'ESTOQUE SETEMBRO'!A:A,'ESTOQUE SETEMBRO'!F:F,,0)-_xlfn.XLOOKUP(Tabela3[[#This Row],[SKU]],'VENDA MES'!A:A,'VENDA MES'!B:B,0,0)</f>
        <v>89.6</v>
      </c>
      <c r="E511" s="3">
        <f>IF(D511&lt;=0,SUM(Tabela3[[#This Row],[PONTO_DE_REPOSICAO]]*2.5,Tabela3[[#This Row],[ESTOQUE_INICIAL]]),IF(AND(Tabela3[[#This Row],[ESTOQUE_INICIAL]]&lt;=Tabela3[[#This Row],[PONTO_DE_REPOSICAO]],Tabela3[[#This Row],[ESTOQUE_INICIAL]]&gt;0),L511*2.5,D511*0))</f>
        <v>0</v>
      </c>
      <c r="F511" s="3">
        <f t="shared" si="25"/>
        <v>89.6</v>
      </c>
      <c r="G511" s="7">
        <v>24</v>
      </c>
      <c r="H511" s="7">
        <v>24</v>
      </c>
      <c r="I511" s="6" t="s">
        <v>1128</v>
      </c>
      <c r="J511" s="2">
        <f t="shared" si="23"/>
        <v>2150.3999999999996</v>
      </c>
      <c r="K511" s="1">
        <f>_xlfn.XLOOKUP(A511,MEDIDAS!A:A,MEDIDAS!C:C,,0)*5</f>
        <v>2.916666666666667</v>
      </c>
      <c r="L511" s="1">
        <f>SUM(K511,_xlfn.XLOOKUP(A511,MEDIDAS!A:A,MEDIDAS!C:C,,0)*5)</f>
        <v>5.8333333333333339</v>
      </c>
      <c r="M511" s="1" t="str">
        <f>IF(F511&gt;=SUM(L511,_xlfn.XLOOKUP(A511,'ESTOQUE SETEMBRO'!A:A,'ESTOQUE SETEMBRO'!F:F,,0))/2*1.2,"OVER",IF(F511&lt;=SUM(L511,_xlfn.XLOOKUP(A511,'ESTOQUE SETEMBRO'!A:A,'ESTOQUE SETEMBRO'!F:F,,0))/2*1.1,"IDEAL","OUT"))</f>
        <v>OVER</v>
      </c>
      <c r="N511" t="str">
        <f>IF('ESTOQUE OUTUBRO'!$D511&gt;=0,"outubro","setembro")</f>
        <v>outubro</v>
      </c>
      <c r="O511" s="15">
        <v>45566</v>
      </c>
    </row>
    <row r="512" spans="1:15">
      <c r="A512" s="5" t="s">
        <v>510</v>
      </c>
      <c r="B512" s="6" t="s">
        <v>1188</v>
      </c>
      <c r="C512" s="1">
        <f t="shared" si="24"/>
        <v>43.26</v>
      </c>
      <c r="D512" s="3">
        <f>_xlfn.XLOOKUP(Tabela3[[#This Row],[SKU]],'ESTOQUE SETEMBRO'!A:A,'ESTOQUE SETEMBRO'!F:F,,0)-_xlfn.XLOOKUP(Tabela3[[#This Row],[SKU]],'VENDA MES'!A:A,'VENDA MES'!B:B,0,0)</f>
        <v>156.80000000000004</v>
      </c>
      <c r="E512" s="3">
        <f>IF(D512&lt;=0,SUM(Tabela3[[#This Row],[PONTO_DE_REPOSICAO]]*2.5,Tabela3[[#This Row],[ESTOQUE_INICIAL]]),IF(AND(Tabela3[[#This Row],[ESTOQUE_INICIAL]]&lt;=Tabela3[[#This Row],[PONTO_DE_REPOSICAO]],Tabela3[[#This Row],[ESTOQUE_INICIAL]]&gt;0),L512*2.5,D512*0))</f>
        <v>0</v>
      </c>
      <c r="F512" s="3">
        <f t="shared" si="25"/>
        <v>156.80000000000004</v>
      </c>
      <c r="G512" s="7">
        <v>24</v>
      </c>
      <c r="H512" s="7">
        <v>24</v>
      </c>
      <c r="I512" s="6" t="s">
        <v>1128</v>
      </c>
      <c r="J512" s="2">
        <f t="shared" si="23"/>
        <v>3763.2000000000007</v>
      </c>
      <c r="K512" s="1">
        <f>_xlfn.XLOOKUP(A512,MEDIDAS!A:A,MEDIDAS!C:C,,0)*5</f>
        <v>9.3333333333333339</v>
      </c>
      <c r="L512" s="1">
        <f>SUM(K512,_xlfn.XLOOKUP(A512,MEDIDAS!A:A,MEDIDAS!C:C,,0)*5)</f>
        <v>18.666666666666668</v>
      </c>
      <c r="M512" s="1" t="str">
        <f>IF(F512&gt;=SUM(L512,_xlfn.XLOOKUP(A512,'ESTOQUE SETEMBRO'!A:A,'ESTOQUE SETEMBRO'!F:F,,0))/2*1.2,"OVER",IF(F512&lt;=SUM(L512,_xlfn.XLOOKUP(A512,'ESTOQUE SETEMBRO'!A:A,'ESTOQUE SETEMBRO'!F:F,,0))/2*1.1,"IDEAL","OUT"))</f>
        <v>OVER</v>
      </c>
      <c r="N512" t="str">
        <f>IF('ESTOQUE OUTUBRO'!$D512&gt;=0,"outubro","setembro")</f>
        <v>outubro</v>
      </c>
      <c r="O512" s="15">
        <v>45566</v>
      </c>
    </row>
    <row r="513" spans="1:15">
      <c r="A513" s="5" t="s">
        <v>511</v>
      </c>
      <c r="B513" s="6" t="s">
        <v>1189</v>
      </c>
      <c r="C513" s="1">
        <f t="shared" si="24"/>
        <v>43.26</v>
      </c>
      <c r="D513" s="3">
        <f>_xlfn.XLOOKUP(Tabela3[[#This Row],[SKU]],'ESTOQUE SETEMBRO'!A:A,'ESTOQUE SETEMBRO'!F:F,,0)-_xlfn.XLOOKUP(Tabela3[[#This Row],[SKU]],'VENDA MES'!A:A,'VENDA MES'!B:B,0,0)</f>
        <v>100.8</v>
      </c>
      <c r="E513" s="3">
        <f>IF(D513&lt;=0,SUM(Tabela3[[#This Row],[PONTO_DE_REPOSICAO]]*2.5,Tabela3[[#This Row],[ESTOQUE_INICIAL]]),IF(AND(Tabela3[[#This Row],[ESTOQUE_INICIAL]]&lt;=Tabela3[[#This Row],[PONTO_DE_REPOSICAO]],Tabela3[[#This Row],[ESTOQUE_INICIAL]]&gt;0),L513*2.5,D513*0))</f>
        <v>0</v>
      </c>
      <c r="F513" s="3">
        <f t="shared" si="25"/>
        <v>100.8</v>
      </c>
      <c r="G513" s="7">
        <v>24</v>
      </c>
      <c r="H513" s="7">
        <v>24</v>
      </c>
      <c r="I513" s="6" t="s">
        <v>1128</v>
      </c>
      <c r="J513" s="2">
        <f t="shared" si="23"/>
        <v>2419.1999999999998</v>
      </c>
      <c r="K513" s="1">
        <f>_xlfn.XLOOKUP(A513,MEDIDAS!A:A,MEDIDAS!C:C,,0)*5</f>
        <v>5.75</v>
      </c>
      <c r="L513" s="1">
        <f>SUM(K513,_xlfn.XLOOKUP(A513,MEDIDAS!A:A,MEDIDAS!C:C,,0)*5)</f>
        <v>11.5</v>
      </c>
      <c r="M513" s="1" t="str">
        <f>IF(F513&gt;=SUM(L513,_xlfn.XLOOKUP(A513,'ESTOQUE SETEMBRO'!A:A,'ESTOQUE SETEMBRO'!F:F,,0))/2*1.2,"OVER",IF(F513&lt;=SUM(L513,_xlfn.XLOOKUP(A513,'ESTOQUE SETEMBRO'!A:A,'ESTOQUE SETEMBRO'!F:F,,0))/2*1.1,"IDEAL","OUT"))</f>
        <v>OVER</v>
      </c>
      <c r="N513" t="str">
        <f>IF('ESTOQUE OUTUBRO'!$D513&gt;=0,"outubro","setembro")</f>
        <v>outubro</v>
      </c>
      <c r="O513" s="15">
        <v>45566</v>
      </c>
    </row>
    <row r="514" spans="1:15">
      <c r="A514" s="5" t="s">
        <v>512</v>
      </c>
      <c r="B514" s="6" t="s">
        <v>1189</v>
      </c>
      <c r="C514" s="1">
        <f t="shared" si="24"/>
        <v>43.26</v>
      </c>
      <c r="D514" s="3">
        <f>_xlfn.XLOOKUP(Tabela3[[#This Row],[SKU]],'ESTOQUE SETEMBRO'!A:A,'ESTOQUE SETEMBRO'!F:F,,0)-_xlfn.XLOOKUP(Tabela3[[#This Row],[SKU]],'VENDA MES'!A:A,'VENDA MES'!B:B,0,0)</f>
        <v>95.200000000000017</v>
      </c>
      <c r="E514" s="3">
        <f>IF(D514&lt;=0,SUM(Tabela3[[#This Row],[PONTO_DE_REPOSICAO]]*2.5,Tabela3[[#This Row],[ESTOQUE_INICIAL]]),IF(AND(Tabela3[[#This Row],[ESTOQUE_INICIAL]]&lt;=Tabela3[[#This Row],[PONTO_DE_REPOSICAO]],Tabela3[[#This Row],[ESTOQUE_INICIAL]]&gt;0),L514*2.5,D514*0))</f>
        <v>0</v>
      </c>
      <c r="F514" s="3">
        <f t="shared" si="25"/>
        <v>95.200000000000017</v>
      </c>
      <c r="G514" s="7">
        <v>24</v>
      </c>
      <c r="H514" s="7">
        <v>24</v>
      </c>
      <c r="I514" s="6" t="s">
        <v>1128</v>
      </c>
      <c r="J514" s="2">
        <f t="shared" ref="J514:J577" si="26">H514*D514</f>
        <v>2284.8000000000002</v>
      </c>
      <c r="K514" s="1">
        <f>_xlfn.XLOOKUP(A514,MEDIDAS!A:A,MEDIDAS!C:C,,0)*5</f>
        <v>6.75</v>
      </c>
      <c r="L514" s="1">
        <f>SUM(K514,_xlfn.XLOOKUP(A514,MEDIDAS!A:A,MEDIDAS!C:C,,0)*5)</f>
        <v>13.5</v>
      </c>
      <c r="M514" s="1" t="str">
        <f>IF(F514&gt;=SUM(L514,_xlfn.XLOOKUP(A514,'ESTOQUE SETEMBRO'!A:A,'ESTOQUE SETEMBRO'!F:F,,0))/2*1.2,"OVER",IF(F514&lt;=SUM(L514,_xlfn.XLOOKUP(A514,'ESTOQUE SETEMBRO'!A:A,'ESTOQUE SETEMBRO'!F:F,,0))/2*1.1,"IDEAL","OUT"))</f>
        <v>OVER</v>
      </c>
      <c r="N514" t="str">
        <f>IF('ESTOQUE OUTUBRO'!$D514&gt;=0,"outubro","setembro")</f>
        <v>outubro</v>
      </c>
      <c r="O514" s="15">
        <v>45566</v>
      </c>
    </row>
    <row r="515" spans="1:15">
      <c r="A515" s="5" t="s">
        <v>513</v>
      </c>
      <c r="B515" s="6" t="s">
        <v>1189</v>
      </c>
      <c r="C515" s="1">
        <f t="shared" ref="C515:C578" si="27">3.09*2*7</f>
        <v>43.26</v>
      </c>
      <c r="D515" s="3">
        <f>_xlfn.XLOOKUP(Tabela3[[#This Row],[SKU]],'ESTOQUE SETEMBRO'!A:A,'ESTOQUE SETEMBRO'!F:F,,0)-_xlfn.XLOOKUP(Tabela3[[#This Row],[SKU]],'VENDA MES'!A:A,'VENDA MES'!B:B,0,0)</f>
        <v>89.6</v>
      </c>
      <c r="E515" s="3">
        <f>IF(D515&lt;=0,SUM(Tabela3[[#This Row],[PONTO_DE_REPOSICAO]]*2.5,Tabela3[[#This Row],[ESTOQUE_INICIAL]]),IF(AND(Tabela3[[#This Row],[ESTOQUE_INICIAL]]&lt;=Tabela3[[#This Row],[PONTO_DE_REPOSICAO]],Tabela3[[#This Row],[ESTOQUE_INICIAL]]&gt;0),L515*2.5,D515*0))</f>
        <v>0</v>
      </c>
      <c r="F515" s="3">
        <f t="shared" si="25"/>
        <v>89.6</v>
      </c>
      <c r="G515" s="7">
        <v>24</v>
      </c>
      <c r="H515" s="7">
        <v>24</v>
      </c>
      <c r="I515" s="6" t="s">
        <v>1128</v>
      </c>
      <c r="J515" s="2">
        <f t="shared" si="26"/>
        <v>2150.3999999999996</v>
      </c>
      <c r="K515" s="1">
        <f>_xlfn.XLOOKUP(A515,MEDIDAS!A:A,MEDIDAS!C:C,,0)*5</f>
        <v>6.583333333333333</v>
      </c>
      <c r="L515" s="1">
        <f>SUM(K515,_xlfn.XLOOKUP(A515,MEDIDAS!A:A,MEDIDAS!C:C,,0)*5)</f>
        <v>13.166666666666666</v>
      </c>
      <c r="M515" s="1" t="str">
        <f>IF(F515&gt;=SUM(L515,_xlfn.XLOOKUP(A515,'ESTOQUE SETEMBRO'!A:A,'ESTOQUE SETEMBRO'!F:F,,0))/2*1.2,"OVER",IF(F515&lt;=SUM(L515,_xlfn.XLOOKUP(A515,'ESTOQUE SETEMBRO'!A:A,'ESTOQUE SETEMBRO'!F:F,,0))/2*1.1,"IDEAL","OUT"))</f>
        <v>OVER</v>
      </c>
      <c r="N515" t="str">
        <f>IF('ESTOQUE OUTUBRO'!$D515&gt;=0,"outubro","setembro")</f>
        <v>outubro</v>
      </c>
      <c r="O515" s="15">
        <v>45566</v>
      </c>
    </row>
    <row r="516" spans="1:15">
      <c r="A516" s="5" t="s">
        <v>514</v>
      </c>
      <c r="B516" s="6" t="s">
        <v>1189</v>
      </c>
      <c r="C516" s="1">
        <f t="shared" si="27"/>
        <v>43.26</v>
      </c>
      <c r="D516" s="3">
        <f>_xlfn.XLOOKUP(Tabela3[[#This Row],[SKU]],'ESTOQUE SETEMBRO'!A:A,'ESTOQUE SETEMBRO'!F:F,,0)-_xlfn.XLOOKUP(Tabela3[[#This Row],[SKU]],'VENDA MES'!A:A,'VENDA MES'!B:B,0,0)</f>
        <v>162.4</v>
      </c>
      <c r="E516" s="3">
        <f>IF(D516&lt;=0,SUM(Tabela3[[#This Row],[PONTO_DE_REPOSICAO]]*2.5,Tabela3[[#This Row],[ESTOQUE_INICIAL]]),IF(AND(Tabela3[[#This Row],[ESTOQUE_INICIAL]]&lt;=Tabela3[[#This Row],[PONTO_DE_REPOSICAO]],Tabela3[[#This Row],[ESTOQUE_INICIAL]]&gt;0),L516*2.5,D516*0))</f>
        <v>0</v>
      </c>
      <c r="F516" s="3">
        <f t="shared" si="25"/>
        <v>162.4</v>
      </c>
      <c r="G516" s="7">
        <v>24</v>
      </c>
      <c r="H516" s="7">
        <v>24</v>
      </c>
      <c r="I516" s="6" t="s">
        <v>1128</v>
      </c>
      <c r="J516" s="2">
        <f t="shared" si="26"/>
        <v>3897.6000000000004</v>
      </c>
      <c r="K516" s="1">
        <f>_xlfn.XLOOKUP(A516,MEDIDAS!A:A,MEDIDAS!C:C,,0)*5</f>
        <v>7.0833333333333339</v>
      </c>
      <c r="L516" s="1">
        <f>SUM(K516,_xlfn.XLOOKUP(A516,MEDIDAS!A:A,MEDIDAS!C:C,,0)*5)</f>
        <v>14.166666666666668</v>
      </c>
      <c r="M516" s="1" t="str">
        <f>IF(F516&gt;=SUM(L516,_xlfn.XLOOKUP(A516,'ESTOQUE SETEMBRO'!A:A,'ESTOQUE SETEMBRO'!F:F,,0))/2*1.2,"OVER",IF(F516&lt;=SUM(L516,_xlfn.XLOOKUP(A516,'ESTOQUE SETEMBRO'!A:A,'ESTOQUE SETEMBRO'!F:F,,0))/2*1.1,"IDEAL","OUT"))</f>
        <v>OVER</v>
      </c>
      <c r="N516" t="str">
        <f>IF('ESTOQUE OUTUBRO'!$D516&gt;=0,"outubro","setembro")</f>
        <v>outubro</v>
      </c>
      <c r="O516" s="15">
        <v>45566</v>
      </c>
    </row>
    <row r="517" spans="1:15">
      <c r="A517" s="5" t="s">
        <v>515</v>
      </c>
      <c r="B517" s="6" t="s">
        <v>1189</v>
      </c>
      <c r="C517" s="1">
        <f t="shared" si="27"/>
        <v>43.26</v>
      </c>
      <c r="D517" s="3">
        <f>_xlfn.XLOOKUP(Tabela3[[#This Row],[SKU]],'ESTOQUE SETEMBRO'!A:A,'ESTOQUE SETEMBRO'!F:F,,0)-_xlfn.XLOOKUP(Tabela3[[#This Row],[SKU]],'VENDA MES'!A:A,'VENDA MES'!B:B,0,0)</f>
        <v>173.6</v>
      </c>
      <c r="E517" s="3">
        <f>IF(D517&lt;=0,SUM(Tabela3[[#This Row],[PONTO_DE_REPOSICAO]]*2.5,Tabela3[[#This Row],[ESTOQUE_INICIAL]]),IF(AND(Tabela3[[#This Row],[ESTOQUE_INICIAL]]&lt;=Tabela3[[#This Row],[PONTO_DE_REPOSICAO]],Tabela3[[#This Row],[ESTOQUE_INICIAL]]&gt;0),L517*2.5,D517*0))</f>
        <v>0</v>
      </c>
      <c r="F517" s="3">
        <f t="shared" si="25"/>
        <v>173.6</v>
      </c>
      <c r="G517" s="7">
        <v>24</v>
      </c>
      <c r="H517" s="7">
        <v>24</v>
      </c>
      <c r="I517" s="6" t="s">
        <v>1128</v>
      </c>
      <c r="J517" s="2">
        <f t="shared" si="26"/>
        <v>4166.3999999999996</v>
      </c>
      <c r="K517" s="1">
        <f>_xlfn.XLOOKUP(A517,MEDIDAS!A:A,MEDIDAS!C:C,,0)*5</f>
        <v>4.083333333333333</v>
      </c>
      <c r="L517" s="1">
        <f>SUM(K517,_xlfn.XLOOKUP(A517,MEDIDAS!A:A,MEDIDAS!C:C,,0)*5)</f>
        <v>8.1666666666666661</v>
      </c>
      <c r="M517" s="1" t="str">
        <f>IF(F517&gt;=SUM(L517,_xlfn.XLOOKUP(A517,'ESTOQUE SETEMBRO'!A:A,'ESTOQUE SETEMBRO'!F:F,,0))/2*1.2,"OVER",IF(F517&lt;=SUM(L517,_xlfn.XLOOKUP(A517,'ESTOQUE SETEMBRO'!A:A,'ESTOQUE SETEMBRO'!F:F,,0))/2*1.1,"IDEAL","OUT"))</f>
        <v>OVER</v>
      </c>
      <c r="N517" t="str">
        <f>IF('ESTOQUE OUTUBRO'!$D517&gt;=0,"outubro","setembro")</f>
        <v>outubro</v>
      </c>
      <c r="O517" s="15">
        <v>45566</v>
      </c>
    </row>
    <row r="518" spans="1:15">
      <c r="A518" s="5" t="s">
        <v>571</v>
      </c>
      <c r="B518" s="6" t="s">
        <v>1189</v>
      </c>
      <c r="C518" s="1">
        <f t="shared" si="27"/>
        <v>43.26</v>
      </c>
      <c r="D518" s="3">
        <f>_xlfn.XLOOKUP(Tabela3[[#This Row],[SKU]],'ESTOQUE SETEMBRO'!A:A,'ESTOQUE SETEMBRO'!F:F,,0)-_xlfn.XLOOKUP(Tabela3[[#This Row],[SKU]],'VENDA MES'!A:A,'VENDA MES'!B:B,0,0)</f>
        <v>150</v>
      </c>
      <c r="E518" s="3">
        <f>IF(D518&lt;=0,SUM(Tabela3[[#This Row],[PONTO_DE_REPOSICAO]]*2.5,Tabela3[[#This Row],[ESTOQUE_INICIAL]]),IF(AND(Tabela3[[#This Row],[ESTOQUE_INICIAL]]&lt;=Tabela3[[#This Row],[PONTO_DE_REPOSICAO]],Tabela3[[#This Row],[ESTOQUE_INICIAL]]&gt;0),L518*2.5,D518*0))</f>
        <v>0</v>
      </c>
      <c r="F518" s="3">
        <f t="shared" si="25"/>
        <v>150</v>
      </c>
      <c r="G518" s="7">
        <v>24</v>
      </c>
      <c r="H518" s="7">
        <v>24</v>
      </c>
      <c r="I518" s="6" t="s">
        <v>1128</v>
      </c>
      <c r="J518" s="2">
        <f t="shared" si="26"/>
        <v>3600</v>
      </c>
      <c r="K518" s="1">
        <f>_xlfn.XLOOKUP(A518,MEDIDAS!A:A,MEDIDAS!C:C,,0)*5</f>
        <v>3.0833333333333335</v>
      </c>
      <c r="L518" s="1">
        <f>SUM(K518,_xlfn.XLOOKUP(A518,MEDIDAS!A:A,MEDIDAS!C:C,,0)*5)</f>
        <v>6.166666666666667</v>
      </c>
      <c r="M518" s="1" t="str">
        <f>IF(F518&gt;=SUM(L518,_xlfn.XLOOKUP(A518,'ESTOQUE SETEMBRO'!A:A,'ESTOQUE SETEMBRO'!F:F,,0))/2*1.2,"OVER",IF(F518&lt;=SUM(L518,_xlfn.XLOOKUP(A518,'ESTOQUE SETEMBRO'!A:A,'ESTOQUE SETEMBRO'!F:F,,0))/2*1.1,"IDEAL","OUT"))</f>
        <v>OVER</v>
      </c>
      <c r="N518" t="str">
        <f>IF('ESTOQUE OUTUBRO'!$D518&gt;=0,"outubro","setembro")</f>
        <v>outubro</v>
      </c>
      <c r="O518" s="15">
        <v>45566</v>
      </c>
    </row>
    <row r="519" spans="1:15">
      <c r="A519" s="5" t="s">
        <v>516</v>
      </c>
      <c r="B519" s="6" t="s">
        <v>1189</v>
      </c>
      <c r="C519" s="1">
        <f t="shared" si="27"/>
        <v>43.26</v>
      </c>
      <c r="D519" s="3">
        <f>_xlfn.XLOOKUP(Tabela3[[#This Row],[SKU]],'ESTOQUE SETEMBRO'!A:A,'ESTOQUE SETEMBRO'!F:F,,0)-_xlfn.XLOOKUP(Tabela3[[#This Row],[SKU]],'VENDA MES'!A:A,'VENDA MES'!B:B,0,0)</f>
        <v>224</v>
      </c>
      <c r="E519" s="3">
        <f>IF(D519&lt;=0,SUM(Tabela3[[#This Row],[PONTO_DE_REPOSICAO]]*2.5,Tabela3[[#This Row],[ESTOQUE_INICIAL]]),IF(AND(Tabela3[[#This Row],[ESTOQUE_INICIAL]]&lt;=Tabela3[[#This Row],[PONTO_DE_REPOSICAO]],Tabela3[[#This Row],[ESTOQUE_INICIAL]]&gt;0),L519*2.5,D519*0))</f>
        <v>0</v>
      </c>
      <c r="F519" s="3">
        <f t="shared" si="25"/>
        <v>224</v>
      </c>
      <c r="G519" s="7">
        <v>24</v>
      </c>
      <c r="H519" s="7">
        <v>24</v>
      </c>
      <c r="I519" s="6" t="s">
        <v>1128</v>
      </c>
      <c r="J519" s="2">
        <f t="shared" si="26"/>
        <v>5376</v>
      </c>
      <c r="K519" s="1">
        <f>_xlfn.XLOOKUP(A519,MEDIDAS!A:A,MEDIDAS!C:C,,0)*5</f>
        <v>7.416666666666667</v>
      </c>
      <c r="L519" s="1">
        <f>SUM(K519,_xlfn.XLOOKUP(A519,MEDIDAS!A:A,MEDIDAS!C:C,,0)*5)</f>
        <v>14.833333333333334</v>
      </c>
      <c r="M519" s="1" t="str">
        <f>IF(F519&gt;=SUM(L519,_xlfn.XLOOKUP(A519,'ESTOQUE SETEMBRO'!A:A,'ESTOQUE SETEMBRO'!F:F,,0))/2*1.2,"OVER",IF(F519&lt;=SUM(L519,_xlfn.XLOOKUP(A519,'ESTOQUE SETEMBRO'!A:A,'ESTOQUE SETEMBRO'!F:F,,0))/2*1.1,"IDEAL","OUT"))</f>
        <v>OVER</v>
      </c>
      <c r="N519" t="str">
        <f>IF('ESTOQUE OUTUBRO'!$D519&gt;=0,"outubro","setembro")</f>
        <v>outubro</v>
      </c>
      <c r="O519" s="15">
        <v>45566</v>
      </c>
    </row>
    <row r="520" spans="1:15">
      <c r="A520" s="5" t="s">
        <v>518</v>
      </c>
      <c r="B520" s="6" t="s">
        <v>1189</v>
      </c>
      <c r="C520" s="1">
        <f t="shared" si="27"/>
        <v>43.26</v>
      </c>
      <c r="D520" s="3">
        <f>_xlfn.XLOOKUP(Tabela3[[#This Row],[SKU]],'ESTOQUE SETEMBRO'!A:A,'ESTOQUE SETEMBRO'!F:F,,0)-_xlfn.XLOOKUP(Tabela3[[#This Row],[SKU]],'VENDA MES'!A:A,'VENDA MES'!B:B,0,0)</f>
        <v>168</v>
      </c>
      <c r="E520" s="3">
        <f>IF(D520&lt;=0,SUM(Tabela3[[#This Row],[PONTO_DE_REPOSICAO]]*2.5,Tabela3[[#This Row],[ESTOQUE_INICIAL]]),IF(AND(Tabela3[[#This Row],[ESTOQUE_INICIAL]]&lt;=Tabela3[[#This Row],[PONTO_DE_REPOSICAO]],Tabela3[[#This Row],[ESTOQUE_INICIAL]]&gt;0),L520*2.5,D520*0))</f>
        <v>0</v>
      </c>
      <c r="F520" s="3">
        <f t="shared" si="25"/>
        <v>168</v>
      </c>
      <c r="G520" s="7">
        <v>24</v>
      </c>
      <c r="H520" s="7">
        <v>24</v>
      </c>
      <c r="I520" s="6" t="s">
        <v>1128</v>
      </c>
      <c r="J520" s="2">
        <f t="shared" si="26"/>
        <v>4032</v>
      </c>
      <c r="K520" s="1">
        <f>_xlfn.XLOOKUP(A520,MEDIDAS!A:A,MEDIDAS!C:C,,0)*5</f>
        <v>7.666666666666667</v>
      </c>
      <c r="L520" s="1">
        <f>SUM(K520,_xlfn.XLOOKUP(A520,MEDIDAS!A:A,MEDIDAS!C:C,,0)*5)</f>
        <v>15.333333333333334</v>
      </c>
      <c r="M520" s="1" t="str">
        <f>IF(F520&gt;=SUM(L520,_xlfn.XLOOKUP(A520,'ESTOQUE SETEMBRO'!A:A,'ESTOQUE SETEMBRO'!F:F,,0))/2*1.2,"OVER",IF(F520&lt;=SUM(L520,_xlfn.XLOOKUP(A520,'ESTOQUE SETEMBRO'!A:A,'ESTOQUE SETEMBRO'!F:F,,0))/2*1.1,"IDEAL","OUT"))</f>
        <v>OVER</v>
      </c>
      <c r="N520" t="str">
        <f>IF('ESTOQUE OUTUBRO'!$D520&gt;=0,"outubro","setembro")</f>
        <v>outubro</v>
      </c>
      <c r="O520" s="15">
        <v>45566</v>
      </c>
    </row>
    <row r="521" spans="1:15">
      <c r="A521" s="5" t="s">
        <v>519</v>
      </c>
      <c r="B521" s="6" t="s">
        <v>1189</v>
      </c>
      <c r="C521" s="1">
        <f t="shared" si="27"/>
        <v>43.26</v>
      </c>
      <c r="D521" s="3">
        <f>_xlfn.XLOOKUP(Tabela3[[#This Row],[SKU]],'ESTOQUE SETEMBRO'!A:A,'ESTOQUE SETEMBRO'!F:F,,0)-_xlfn.XLOOKUP(Tabela3[[#This Row],[SKU]],'VENDA MES'!A:A,'VENDA MES'!B:B,0,0)</f>
        <v>168</v>
      </c>
      <c r="E521" s="3">
        <f>IF(D521&lt;=0,SUM(Tabela3[[#This Row],[PONTO_DE_REPOSICAO]]*2.5,Tabela3[[#This Row],[ESTOQUE_INICIAL]]),IF(AND(Tabela3[[#This Row],[ESTOQUE_INICIAL]]&lt;=Tabela3[[#This Row],[PONTO_DE_REPOSICAO]],Tabela3[[#This Row],[ESTOQUE_INICIAL]]&gt;0),L521*2.5,D521*0))</f>
        <v>0</v>
      </c>
      <c r="F521" s="3">
        <f t="shared" si="25"/>
        <v>168</v>
      </c>
      <c r="G521" s="7">
        <v>24</v>
      </c>
      <c r="H521" s="7">
        <v>24</v>
      </c>
      <c r="I521" s="6" t="s">
        <v>1128</v>
      </c>
      <c r="J521" s="2">
        <f t="shared" si="26"/>
        <v>4032</v>
      </c>
      <c r="K521" s="1">
        <f>_xlfn.XLOOKUP(A521,MEDIDAS!A:A,MEDIDAS!C:C,,0)*5</f>
        <v>6.8333333333333339</v>
      </c>
      <c r="L521" s="1">
        <f>SUM(K521,_xlfn.XLOOKUP(A521,MEDIDAS!A:A,MEDIDAS!C:C,,0)*5)</f>
        <v>13.666666666666668</v>
      </c>
      <c r="M521" s="1" t="str">
        <f>IF(F521&gt;=SUM(L521,_xlfn.XLOOKUP(A521,'ESTOQUE SETEMBRO'!A:A,'ESTOQUE SETEMBRO'!F:F,,0))/2*1.2,"OVER",IF(F521&lt;=SUM(L521,_xlfn.XLOOKUP(A521,'ESTOQUE SETEMBRO'!A:A,'ESTOQUE SETEMBRO'!F:F,,0))/2*1.1,"IDEAL","OUT"))</f>
        <v>OVER</v>
      </c>
      <c r="N521" t="str">
        <f>IF('ESTOQUE OUTUBRO'!$D521&gt;=0,"outubro","setembro")</f>
        <v>outubro</v>
      </c>
      <c r="O521" s="15">
        <v>45566</v>
      </c>
    </row>
    <row r="522" spans="1:15">
      <c r="A522" s="5" t="s">
        <v>520</v>
      </c>
      <c r="B522" s="6" t="s">
        <v>1189</v>
      </c>
      <c r="C522" s="1">
        <f t="shared" si="27"/>
        <v>43.26</v>
      </c>
      <c r="D522" s="3">
        <f>_xlfn.XLOOKUP(Tabela3[[#This Row],[SKU]],'ESTOQUE SETEMBRO'!A:A,'ESTOQUE SETEMBRO'!F:F,,0)-_xlfn.XLOOKUP(Tabela3[[#This Row],[SKU]],'VENDA MES'!A:A,'VENDA MES'!B:B,0,0)</f>
        <v>117.6</v>
      </c>
      <c r="E522" s="3">
        <f>IF(D522&lt;=0,SUM(Tabela3[[#This Row],[PONTO_DE_REPOSICAO]]*2.5,Tabela3[[#This Row],[ESTOQUE_INICIAL]]),IF(AND(Tabela3[[#This Row],[ESTOQUE_INICIAL]]&lt;=Tabela3[[#This Row],[PONTO_DE_REPOSICAO]],Tabela3[[#This Row],[ESTOQUE_INICIAL]]&gt;0),L522*2.5,D522*0))</f>
        <v>0</v>
      </c>
      <c r="F522" s="3">
        <f t="shared" si="25"/>
        <v>117.6</v>
      </c>
      <c r="G522" s="7">
        <v>24</v>
      </c>
      <c r="H522" s="7">
        <v>24</v>
      </c>
      <c r="I522" s="6" t="s">
        <v>1128</v>
      </c>
      <c r="J522" s="2">
        <f t="shared" si="26"/>
        <v>2822.3999999999996</v>
      </c>
      <c r="K522" s="1">
        <f>_xlfn.XLOOKUP(A522,MEDIDAS!A:A,MEDIDAS!C:C,,0)*5</f>
        <v>6.8333333333333339</v>
      </c>
      <c r="L522" s="1">
        <f>SUM(K522,_xlfn.XLOOKUP(A522,MEDIDAS!A:A,MEDIDAS!C:C,,0)*5)</f>
        <v>13.666666666666668</v>
      </c>
      <c r="M522" s="1" t="str">
        <f>IF(F522&gt;=SUM(L522,_xlfn.XLOOKUP(A522,'ESTOQUE SETEMBRO'!A:A,'ESTOQUE SETEMBRO'!F:F,,0))/2*1.2,"OVER",IF(F522&lt;=SUM(L522,_xlfn.XLOOKUP(A522,'ESTOQUE SETEMBRO'!A:A,'ESTOQUE SETEMBRO'!F:F,,0))/2*1.1,"IDEAL","OUT"))</f>
        <v>OVER</v>
      </c>
      <c r="N522" t="str">
        <f>IF('ESTOQUE OUTUBRO'!$D522&gt;=0,"outubro","setembro")</f>
        <v>outubro</v>
      </c>
      <c r="O522" s="15">
        <v>45566</v>
      </c>
    </row>
    <row r="523" spans="1:15">
      <c r="A523" s="5" t="s">
        <v>521</v>
      </c>
      <c r="B523" s="6" t="s">
        <v>1190</v>
      </c>
      <c r="C523" s="1">
        <f t="shared" si="27"/>
        <v>43.26</v>
      </c>
      <c r="D523" s="3">
        <f>_xlfn.XLOOKUP(Tabela3[[#This Row],[SKU]],'ESTOQUE SETEMBRO'!A:A,'ESTOQUE SETEMBRO'!F:F,,0)-_xlfn.XLOOKUP(Tabela3[[#This Row],[SKU]],'VENDA MES'!A:A,'VENDA MES'!B:B,0,0)</f>
        <v>128.80000000000001</v>
      </c>
      <c r="E523" s="3">
        <f>IF(D523&lt;=0,SUM(Tabela3[[#This Row],[PONTO_DE_REPOSICAO]]*2.5,Tabela3[[#This Row],[ESTOQUE_INICIAL]]),IF(AND(Tabela3[[#This Row],[ESTOQUE_INICIAL]]&lt;=Tabela3[[#This Row],[PONTO_DE_REPOSICAO]],Tabela3[[#This Row],[ESTOQUE_INICIAL]]&gt;0),L523*2.5,D523*0))</f>
        <v>0</v>
      </c>
      <c r="F523" s="3">
        <f t="shared" si="25"/>
        <v>128.80000000000001</v>
      </c>
      <c r="G523" s="7">
        <v>60</v>
      </c>
      <c r="H523" s="7">
        <v>60</v>
      </c>
      <c r="I523" s="6" t="s">
        <v>1128</v>
      </c>
      <c r="J523" s="2">
        <f t="shared" si="26"/>
        <v>7728.0000000000009</v>
      </c>
      <c r="K523" s="1">
        <f>_xlfn.XLOOKUP(A523,MEDIDAS!A:A,MEDIDAS!C:C,,0)*5</f>
        <v>4.25</v>
      </c>
      <c r="L523" s="1">
        <f>SUM(K523,_xlfn.XLOOKUP(A523,MEDIDAS!A:A,MEDIDAS!C:C,,0)*5)</f>
        <v>8.5</v>
      </c>
      <c r="M523" s="1" t="str">
        <f>IF(F523&gt;=SUM(L523,_xlfn.XLOOKUP(A523,'ESTOQUE SETEMBRO'!A:A,'ESTOQUE SETEMBRO'!F:F,,0))/2*1.2,"OVER",IF(F523&lt;=SUM(L523,_xlfn.XLOOKUP(A523,'ESTOQUE SETEMBRO'!A:A,'ESTOQUE SETEMBRO'!F:F,,0))/2*1.1,"IDEAL","OUT"))</f>
        <v>OVER</v>
      </c>
      <c r="N523" t="str">
        <f>IF('ESTOQUE OUTUBRO'!$D523&gt;=0,"outubro","setembro")</f>
        <v>outubro</v>
      </c>
      <c r="O523" s="15">
        <v>45566</v>
      </c>
    </row>
    <row r="524" spans="1:15">
      <c r="A524" s="5" t="s">
        <v>522</v>
      </c>
      <c r="B524" s="6" t="s">
        <v>1190</v>
      </c>
      <c r="C524" s="1">
        <f t="shared" si="27"/>
        <v>43.26</v>
      </c>
      <c r="D524" s="3">
        <f>_xlfn.XLOOKUP(Tabela3[[#This Row],[SKU]],'ESTOQUE SETEMBRO'!A:A,'ESTOQUE SETEMBRO'!F:F,,0)-_xlfn.XLOOKUP(Tabela3[[#This Row],[SKU]],'VENDA MES'!A:A,'VENDA MES'!B:B,0,0)</f>
        <v>140.00000000000003</v>
      </c>
      <c r="E524" s="3">
        <f>IF(D524&lt;=0,SUM(Tabela3[[#This Row],[PONTO_DE_REPOSICAO]]*2.5,Tabela3[[#This Row],[ESTOQUE_INICIAL]]),IF(AND(Tabela3[[#This Row],[ESTOQUE_INICIAL]]&lt;=Tabela3[[#This Row],[PONTO_DE_REPOSICAO]],Tabela3[[#This Row],[ESTOQUE_INICIAL]]&gt;0),L524*2.5,D524*0))</f>
        <v>0</v>
      </c>
      <c r="F524" s="3">
        <f t="shared" si="25"/>
        <v>140.00000000000003</v>
      </c>
      <c r="G524" s="7">
        <v>60</v>
      </c>
      <c r="H524" s="7">
        <v>60</v>
      </c>
      <c r="I524" s="6" t="s">
        <v>1128</v>
      </c>
      <c r="J524" s="2">
        <f t="shared" si="26"/>
        <v>8400.0000000000018</v>
      </c>
      <c r="K524" s="1">
        <f>_xlfn.XLOOKUP(A524,MEDIDAS!A:A,MEDIDAS!C:C,,0)*5</f>
        <v>4.3333333333333339</v>
      </c>
      <c r="L524" s="1">
        <f>SUM(K524,_xlfn.XLOOKUP(A524,MEDIDAS!A:A,MEDIDAS!C:C,,0)*5)</f>
        <v>8.6666666666666679</v>
      </c>
      <c r="M524" s="1" t="str">
        <f>IF(F524&gt;=SUM(L524,_xlfn.XLOOKUP(A524,'ESTOQUE SETEMBRO'!A:A,'ESTOQUE SETEMBRO'!F:F,,0))/2*1.2,"OVER",IF(F524&lt;=SUM(L524,_xlfn.XLOOKUP(A524,'ESTOQUE SETEMBRO'!A:A,'ESTOQUE SETEMBRO'!F:F,,0))/2*1.1,"IDEAL","OUT"))</f>
        <v>OVER</v>
      </c>
      <c r="N524" t="str">
        <f>IF('ESTOQUE OUTUBRO'!$D524&gt;=0,"outubro","setembro")</f>
        <v>outubro</v>
      </c>
      <c r="O524" s="15">
        <v>45566</v>
      </c>
    </row>
    <row r="525" spans="1:15">
      <c r="A525" s="5" t="s">
        <v>523</v>
      </c>
      <c r="B525" s="6" t="s">
        <v>1190</v>
      </c>
      <c r="C525" s="1">
        <f t="shared" si="27"/>
        <v>43.26</v>
      </c>
      <c r="D525" s="3">
        <f>_xlfn.XLOOKUP(Tabela3[[#This Row],[SKU]],'ESTOQUE SETEMBRO'!A:A,'ESTOQUE SETEMBRO'!F:F,,0)-_xlfn.XLOOKUP(Tabela3[[#This Row],[SKU]],'VENDA MES'!A:A,'VENDA MES'!B:B,0,0)</f>
        <v>56</v>
      </c>
      <c r="E525" s="3">
        <f>IF(D525&lt;=0,SUM(Tabela3[[#This Row],[PONTO_DE_REPOSICAO]]*2.5,Tabela3[[#This Row],[ESTOQUE_INICIAL]]),IF(AND(Tabela3[[#This Row],[ESTOQUE_INICIAL]]&lt;=Tabela3[[#This Row],[PONTO_DE_REPOSICAO]],Tabela3[[#This Row],[ESTOQUE_INICIAL]]&gt;0),L525*2.5,D525*0))</f>
        <v>0</v>
      </c>
      <c r="F525" s="3">
        <f t="shared" si="25"/>
        <v>56</v>
      </c>
      <c r="G525" s="7">
        <v>60</v>
      </c>
      <c r="H525" s="7">
        <v>60</v>
      </c>
      <c r="I525" s="6" t="s">
        <v>1128</v>
      </c>
      <c r="J525" s="2">
        <f t="shared" si="26"/>
        <v>3360</v>
      </c>
      <c r="K525" s="1">
        <f>_xlfn.XLOOKUP(A525,MEDIDAS!A:A,MEDIDAS!C:C,,0)*5</f>
        <v>6.333333333333333</v>
      </c>
      <c r="L525" s="1">
        <f>SUM(K525,_xlfn.XLOOKUP(A525,MEDIDAS!A:A,MEDIDAS!C:C,,0)*5)</f>
        <v>12.666666666666666</v>
      </c>
      <c r="M525" s="1" t="str">
        <f>IF(F525&gt;=SUM(L525,_xlfn.XLOOKUP(A525,'ESTOQUE SETEMBRO'!A:A,'ESTOQUE SETEMBRO'!F:F,,0))/2*1.2,"OVER",IF(F525&lt;=SUM(L525,_xlfn.XLOOKUP(A525,'ESTOQUE SETEMBRO'!A:A,'ESTOQUE SETEMBRO'!F:F,,0))/2*1.1,"IDEAL","OUT"))</f>
        <v>OVER</v>
      </c>
      <c r="N525" t="str">
        <f>IF('ESTOQUE OUTUBRO'!$D525&gt;=0,"outubro","setembro")</f>
        <v>outubro</v>
      </c>
      <c r="O525" s="15">
        <v>45566</v>
      </c>
    </row>
    <row r="526" spans="1:15">
      <c r="A526" s="5" t="s">
        <v>524</v>
      </c>
      <c r="B526" s="6" t="s">
        <v>1190</v>
      </c>
      <c r="C526" s="1">
        <f t="shared" si="27"/>
        <v>43.26</v>
      </c>
      <c r="D526" s="3">
        <f>_xlfn.XLOOKUP(Tabela3[[#This Row],[SKU]],'ESTOQUE SETEMBRO'!A:A,'ESTOQUE SETEMBRO'!F:F,,0)-_xlfn.XLOOKUP(Tabela3[[#This Row],[SKU]],'VENDA MES'!A:A,'VENDA MES'!B:B,0,0)</f>
        <v>78.40000000000002</v>
      </c>
      <c r="E526" s="3">
        <f>IF(D526&lt;=0,SUM(Tabela3[[#This Row],[PONTO_DE_REPOSICAO]]*2.5,Tabela3[[#This Row],[ESTOQUE_INICIAL]]),IF(AND(Tabela3[[#This Row],[ESTOQUE_INICIAL]]&lt;=Tabela3[[#This Row],[PONTO_DE_REPOSICAO]],Tabela3[[#This Row],[ESTOQUE_INICIAL]]&gt;0),L526*2.5,D526*0))</f>
        <v>0</v>
      </c>
      <c r="F526" s="3">
        <f t="shared" si="25"/>
        <v>78.40000000000002</v>
      </c>
      <c r="G526" s="7">
        <v>60</v>
      </c>
      <c r="H526" s="7">
        <v>60</v>
      </c>
      <c r="I526" s="6" t="s">
        <v>1128</v>
      </c>
      <c r="J526" s="2">
        <f t="shared" si="26"/>
        <v>4704.0000000000009</v>
      </c>
      <c r="K526" s="1">
        <f>_xlfn.XLOOKUP(A526,MEDIDAS!A:A,MEDIDAS!C:C,,0)*5</f>
        <v>3.8333333333333335</v>
      </c>
      <c r="L526" s="1">
        <f>SUM(K526,_xlfn.XLOOKUP(A526,MEDIDAS!A:A,MEDIDAS!C:C,,0)*5)</f>
        <v>7.666666666666667</v>
      </c>
      <c r="M526" s="1" t="str">
        <f>IF(F526&gt;=SUM(L526,_xlfn.XLOOKUP(A526,'ESTOQUE SETEMBRO'!A:A,'ESTOQUE SETEMBRO'!F:F,,0))/2*1.2,"OVER",IF(F526&lt;=SUM(L526,_xlfn.XLOOKUP(A526,'ESTOQUE SETEMBRO'!A:A,'ESTOQUE SETEMBRO'!F:F,,0))/2*1.1,"IDEAL","OUT"))</f>
        <v>OVER</v>
      </c>
      <c r="N526" t="str">
        <f>IF('ESTOQUE OUTUBRO'!$D526&gt;=0,"outubro","setembro")</f>
        <v>outubro</v>
      </c>
      <c r="O526" s="15">
        <v>45566</v>
      </c>
    </row>
    <row r="527" spans="1:15">
      <c r="A527" s="5" t="s">
        <v>525</v>
      </c>
      <c r="B527" s="6" t="s">
        <v>1190</v>
      </c>
      <c r="C527" s="1">
        <f t="shared" si="27"/>
        <v>43.26</v>
      </c>
      <c r="D527" s="3">
        <f>_xlfn.XLOOKUP(Tabela3[[#This Row],[SKU]],'ESTOQUE SETEMBRO'!A:A,'ESTOQUE SETEMBRO'!F:F,,0)-_xlfn.XLOOKUP(Tabela3[[#This Row],[SKU]],'VENDA MES'!A:A,'VENDA MES'!B:B,0,0)</f>
        <v>134.4</v>
      </c>
      <c r="E527" s="3">
        <f>IF(D527&lt;=0,SUM(Tabela3[[#This Row],[PONTO_DE_REPOSICAO]]*2.5,Tabela3[[#This Row],[ESTOQUE_INICIAL]]),IF(AND(Tabela3[[#This Row],[ESTOQUE_INICIAL]]&lt;=Tabela3[[#This Row],[PONTO_DE_REPOSICAO]],Tabela3[[#This Row],[ESTOQUE_INICIAL]]&gt;0),L527*2.5,D527*0))</f>
        <v>0</v>
      </c>
      <c r="F527" s="3">
        <f t="shared" si="25"/>
        <v>134.4</v>
      </c>
      <c r="G527" s="7">
        <v>60</v>
      </c>
      <c r="H527" s="7">
        <v>60</v>
      </c>
      <c r="I527" s="6" t="s">
        <v>1128</v>
      </c>
      <c r="J527" s="2">
        <f t="shared" si="26"/>
        <v>8064</v>
      </c>
      <c r="K527" s="1">
        <f>_xlfn.XLOOKUP(A527,MEDIDAS!A:A,MEDIDAS!C:C,,0)*5</f>
        <v>3.1666666666666665</v>
      </c>
      <c r="L527" s="1">
        <f>SUM(K527,_xlfn.XLOOKUP(A527,MEDIDAS!A:A,MEDIDAS!C:C,,0)*5)</f>
        <v>6.333333333333333</v>
      </c>
      <c r="M527" s="1" t="str">
        <f>IF(F527&gt;=SUM(L527,_xlfn.XLOOKUP(A527,'ESTOQUE SETEMBRO'!A:A,'ESTOQUE SETEMBRO'!F:F,,0))/2*1.2,"OVER",IF(F527&lt;=SUM(L527,_xlfn.XLOOKUP(A527,'ESTOQUE SETEMBRO'!A:A,'ESTOQUE SETEMBRO'!F:F,,0))/2*1.1,"IDEAL","OUT"))</f>
        <v>OVER</v>
      </c>
      <c r="N527" t="str">
        <f>IF('ESTOQUE OUTUBRO'!$D527&gt;=0,"outubro","setembro")</f>
        <v>outubro</v>
      </c>
      <c r="O527" s="15">
        <v>45566</v>
      </c>
    </row>
    <row r="528" spans="1:15">
      <c r="A528" s="5" t="s">
        <v>582</v>
      </c>
      <c r="B528" s="6" t="s">
        <v>1190</v>
      </c>
      <c r="C528" s="1">
        <f t="shared" si="27"/>
        <v>43.26</v>
      </c>
      <c r="D528" s="3">
        <f>_xlfn.XLOOKUP(Tabela3[[#This Row],[SKU]],'ESTOQUE SETEMBRO'!A:A,'ESTOQUE SETEMBRO'!F:F,,0)-_xlfn.XLOOKUP(Tabela3[[#This Row],[SKU]],'VENDA MES'!A:A,'VENDA MES'!B:B,0,0)</f>
        <v>150</v>
      </c>
      <c r="E528" s="3">
        <f>IF(D528&lt;=0,SUM(Tabela3[[#This Row],[PONTO_DE_REPOSICAO]]*2.5,Tabela3[[#This Row],[ESTOQUE_INICIAL]]),IF(AND(Tabela3[[#This Row],[ESTOQUE_INICIAL]]&lt;=Tabela3[[#This Row],[PONTO_DE_REPOSICAO]],Tabela3[[#This Row],[ESTOQUE_INICIAL]]&gt;0),L528*2.5,D528*0))</f>
        <v>0</v>
      </c>
      <c r="F528" s="3">
        <f t="shared" si="25"/>
        <v>150</v>
      </c>
      <c r="G528" s="7">
        <v>60</v>
      </c>
      <c r="H528" s="7">
        <v>60</v>
      </c>
      <c r="I528" s="6" t="s">
        <v>1128</v>
      </c>
      <c r="J528" s="2">
        <f t="shared" si="26"/>
        <v>9000</v>
      </c>
      <c r="K528" s="1">
        <f>_xlfn.XLOOKUP(A528,MEDIDAS!A:A,MEDIDAS!C:C,,0)*5</f>
        <v>6</v>
      </c>
      <c r="L528" s="1">
        <f>SUM(K528,_xlfn.XLOOKUP(A528,MEDIDAS!A:A,MEDIDAS!C:C,,0)*5)</f>
        <v>12</v>
      </c>
      <c r="M528" s="1" t="str">
        <f>IF(F528&gt;=SUM(L528,_xlfn.XLOOKUP(A528,'ESTOQUE SETEMBRO'!A:A,'ESTOQUE SETEMBRO'!F:F,,0))/2*1.2,"OVER",IF(F528&lt;=SUM(L528,_xlfn.XLOOKUP(A528,'ESTOQUE SETEMBRO'!A:A,'ESTOQUE SETEMBRO'!F:F,,0))/2*1.1,"IDEAL","OUT"))</f>
        <v>OVER</v>
      </c>
      <c r="N528" t="str">
        <f>IF('ESTOQUE OUTUBRO'!$D528&gt;=0,"outubro","setembro")</f>
        <v>outubro</v>
      </c>
      <c r="O528" s="15">
        <v>45566</v>
      </c>
    </row>
    <row r="529" spans="1:15">
      <c r="A529" s="5" t="s">
        <v>526</v>
      </c>
      <c r="B529" s="6" t="s">
        <v>1190</v>
      </c>
      <c r="C529" s="1">
        <f t="shared" si="27"/>
        <v>43.26</v>
      </c>
      <c r="D529" s="3">
        <f>_xlfn.XLOOKUP(Tabela3[[#This Row],[SKU]],'ESTOQUE SETEMBRO'!A:A,'ESTOQUE SETEMBRO'!F:F,,0)-_xlfn.XLOOKUP(Tabela3[[#This Row],[SKU]],'VENDA MES'!A:A,'VENDA MES'!B:B,0,0)</f>
        <v>78.40000000000002</v>
      </c>
      <c r="E529" s="3">
        <f>IF(D529&lt;=0,SUM(Tabela3[[#This Row],[PONTO_DE_REPOSICAO]]*2.5,Tabela3[[#This Row],[ESTOQUE_INICIAL]]),IF(AND(Tabela3[[#This Row],[ESTOQUE_INICIAL]]&lt;=Tabela3[[#This Row],[PONTO_DE_REPOSICAO]],Tabela3[[#This Row],[ESTOQUE_INICIAL]]&gt;0),L529*2.5,D529*0))</f>
        <v>0</v>
      </c>
      <c r="F529" s="3">
        <f t="shared" si="25"/>
        <v>78.40000000000002</v>
      </c>
      <c r="G529" s="7">
        <v>60</v>
      </c>
      <c r="H529" s="7">
        <v>60</v>
      </c>
      <c r="I529" s="6" t="s">
        <v>1128</v>
      </c>
      <c r="J529" s="2">
        <f t="shared" si="26"/>
        <v>4704.0000000000009</v>
      </c>
      <c r="K529" s="1">
        <f>_xlfn.XLOOKUP(A529,MEDIDAS!A:A,MEDIDAS!C:C,,0)*5</f>
        <v>8.5833333333333321</v>
      </c>
      <c r="L529" s="1">
        <f>SUM(K529,_xlfn.XLOOKUP(A529,MEDIDAS!A:A,MEDIDAS!C:C,,0)*5)</f>
        <v>17.166666666666664</v>
      </c>
      <c r="M529" s="1" t="str">
        <f>IF(F529&gt;=SUM(L529,_xlfn.XLOOKUP(A529,'ESTOQUE SETEMBRO'!A:A,'ESTOQUE SETEMBRO'!F:F,,0))/2*1.2,"OVER",IF(F529&lt;=SUM(L529,_xlfn.XLOOKUP(A529,'ESTOQUE SETEMBRO'!A:A,'ESTOQUE SETEMBRO'!F:F,,0))/2*1.1,"IDEAL","OUT"))</f>
        <v>OVER</v>
      </c>
      <c r="N529" t="str">
        <f>IF('ESTOQUE OUTUBRO'!$D529&gt;=0,"outubro","setembro")</f>
        <v>outubro</v>
      </c>
      <c r="O529" s="15">
        <v>45566</v>
      </c>
    </row>
    <row r="530" spans="1:15">
      <c r="A530" s="5" t="s">
        <v>527</v>
      </c>
      <c r="B530" s="6" t="s">
        <v>1190</v>
      </c>
      <c r="C530" s="1">
        <f t="shared" si="27"/>
        <v>43.26</v>
      </c>
      <c r="D530" s="3">
        <f>_xlfn.XLOOKUP(Tabela3[[#This Row],[SKU]],'ESTOQUE SETEMBRO'!A:A,'ESTOQUE SETEMBRO'!F:F,,0)-_xlfn.XLOOKUP(Tabela3[[#This Row],[SKU]],'VENDA MES'!A:A,'VENDA MES'!B:B,0,0)</f>
        <v>106.40000000000002</v>
      </c>
      <c r="E530" s="3">
        <f>IF(D530&lt;=0,SUM(Tabela3[[#This Row],[PONTO_DE_REPOSICAO]]*2.5,Tabela3[[#This Row],[ESTOQUE_INICIAL]]),IF(AND(Tabela3[[#This Row],[ESTOQUE_INICIAL]]&lt;=Tabela3[[#This Row],[PONTO_DE_REPOSICAO]],Tabela3[[#This Row],[ESTOQUE_INICIAL]]&gt;0),L530*2.5,D530*0))</f>
        <v>0</v>
      </c>
      <c r="F530" s="3">
        <f t="shared" si="25"/>
        <v>106.40000000000002</v>
      </c>
      <c r="G530" s="7">
        <v>60</v>
      </c>
      <c r="H530" s="7">
        <v>60</v>
      </c>
      <c r="I530" s="6" t="s">
        <v>1128</v>
      </c>
      <c r="J530" s="2">
        <f t="shared" si="26"/>
        <v>6384.0000000000009</v>
      </c>
      <c r="K530" s="1">
        <f>_xlfn.XLOOKUP(A530,MEDIDAS!A:A,MEDIDAS!C:C,,0)*5</f>
        <v>6.75</v>
      </c>
      <c r="L530" s="1">
        <f>SUM(K530,_xlfn.XLOOKUP(A530,MEDIDAS!A:A,MEDIDAS!C:C,,0)*5)</f>
        <v>13.5</v>
      </c>
      <c r="M530" s="1" t="str">
        <f>IF(F530&gt;=SUM(L530,_xlfn.XLOOKUP(A530,'ESTOQUE SETEMBRO'!A:A,'ESTOQUE SETEMBRO'!F:F,,0))/2*1.2,"OVER",IF(F530&lt;=SUM(L530,_xlfn.XLOOKUP(A530,'ESTOQUE SETEMBRO'!A:A,'ESTOQUE SETEMBRO'!F:F,,0))/2*1.1,"IDEAL","OUT"))</f>
        <v>OVER</v>
      </c>
      <c r="N530" t="str">
        <f>IF('ESTOQUE OUTUBRO'!$D530&gt;=0,"outubro","setembro")</f>
        <v>outubro</v>
      </c>
      <c r="O530" s="15">
        <v>45566</v>
      </c>
    </row>
    <row r="531" spans="1:15">
      <c r="A531" s="5" t="s">
        <v>529</v>
      </c>
      <c r="B531" s="6" t="s">
        <v>1190</v>
      </c>
      <c r="C531" s="1">
        <f t="shared" si="27"/>
        <v>43.26</v>
      </c>
      <c r="D531" s="3">
        <f>_xlfn.XLOOKUP(Tabela3[[#This Row],[SKU]],'ESTOQUE SETEMBRO'!A:A,'ESTOQUE SETEMBRO'!F:F,,0)-_xlfn.XLOOKUP(Tabela3[[#This Row],[SKU]],'VENDA MES'!A:A,'VENDA MES'!B:B,0,0)</f>
        <v>196</v>
      </c>
      <c r="E531" s="3">
        <f>IF(D531&lt;=0,SUM(Tabela3[[#This Row],[PONTO_DE_REPOSICAO]]*2.5,Tabela3[[#This Row],[ESTOQUE_INICIAL]]),IF(AND(Tabela3[[#This Row],[ESTOQUE_INICIAL]]&lt;=Tabela3[[#This Row],[PONTO_DE_REPOSICAO]],Tabela3[[#This Row],[ESTOQUE_INICIAL]]&gt;0),L531*2.5,D531*0))</f>
        <v>0</v>
      </c>
      <c r="F531" s="3">
        <f t="shared" si="25"/>
        <v>196</v>
      </c>
      <c r="G531" s="7">
        <v>60</v>
      </c>
      <c r="H531" s="7">
        <v>60</v>
      </c>
      <c r="I531" s="6" t="s">
        <v>1128</v>
      </c>
      <c r="J531" s="2">
        <f t="shared" si="26"/>
        <v>11760</v>
      </c>
      <c r="K531" s="1">
        <f>_xlfn.XLOOKUP(A531,MEDIDAS!A:A,MEDIDAS!C:C,,0)*5</f>
        <v>5.4166666666666661</v>
      </c>
      <c r="L531" s="1">
        <f>SUM(K531,_xlfn.XLOOKUP(A531,MEDIDAS!A:A,MEDIDAS!C:C,,0)*5)</f>
        <v>10.833333333333332</v>
      </c>
      <c r="M531" s="1" t="str">
        <f>IF(F531&gt;=SUM(L531,_xlfn.XLOOKUP(A531,'ESTOQUE SETEMBRO'!A:A,'ESTOQUE SETEMBRO'!F:F,,0))/2*1.2,"OVER",IF(F531&lt;=SUM(L531,_xlfn.XLOOKUP(A531,'ESTOQUE SETEMBRO'!A:A,'ESTOQUE SETEMBRO'!F:F,,0))/2*1.1,"IDEAL","OUT"))</f>
        <v>OVER</v>
      </c>
      <c r="N531" t="str">
        <f>IF('ESTOQUE OUTUBRO'!$D531&gt;=0,"outubro","setembro")</f>
        <v>outubro</v>
      </c>
      <c r="O531" s="15">
        <v>45566</v>
      </c>
    </row>
    <row r="532" spans="1:15">
      <c r="A532" s="5" t="s">
        <v>530</v>
      </c>
      <c r="B532" s="6" t="s">
        <v>1190</v>
      </c>
      <c r="C532" s="1">
        <f t="shared" si="27"/>
        <v>43.26</v>
      </c>
      <c r="D532" s="3">
        <f>_xlfn.XLOOKUP(Tabela3[[#This Row],[SKU]],'ESTOQUE SETEMBRO'!A:A,'ESTOQUE SETEMBRO'!F:F,,0)-_xlfn.XLOOKUP(Tabela3[[#This Row],[SKU]],'VENDA MES'!A:A,'VENDA MES'!B:B,0,0)</f>
        <v>100.8</v>
      </c>
      <c r="E532" s="3">
        <f>IF(D532&lt;=0,SUM(Tabela3[[#This Row],[PONTO_DE_REPOSICAO]]*2.5,Tabela3[[#This Row],[ESTOQUE_INICIAL]]),IF(AND(Tabela3[[#This Row],[ESTOQUE_INICIAL]]&lt;=Tabela3[[#This Row],[PONTO_DE_REPOSICAO]],Tabela3[[#This Row],[ESTOQUE_INICIAL]]&gt;0),L532*2.5,D532*0))</f>
        <v>0</v>
      </c>
      <c r="F532" s="3">
        <f t="shared" si="25"/>
        <v>100.8</v>
      </c>
      <c r="G532" s="7">
        <v>60</v>
      </c>
      <c r="H532" s="7">
        <v>60</v>
      </c>
      <c r="I532" s="6" t="s">
        <v>1128</v>
      </c>
      <c r="J532" s="2">
        <f t="shared" si="26"/>
        <v>6048</v>
      </c>
      <c r="K532" s="1">
        <f>_xlfn.XLOOKUP(A532,MEDIDAS!A:A,MEDIDAS!C:C,,0)*5</f>
        <v>5</v>
      </c>
      <c r="L532" s="1">
        <f>SUM(K532,_xlfn.XLOOKUP(A532,MEDIDAS!A:A,MEDIDAS!C:C,,0)*5)</f>
        <v>10</v>
      </c>
      <c r="M532" s="1" t="str">
        <f>IF(F532&gt;=SUM(L532,_xlfn.XLOOKUP(A532,'ESTOQUE SETEMBRO'!A:A,'ESTOQUE SETEMBRO'!F:F,,0))/2*1.2,"OVER",IF(F532&lt;=SUM(L532,_xlfn.XLOOKUP(A532,'ESTOQUE SETEMBRO'!A:A,'ESTOQUE SETEMBRO'!F:F,,0))/2*1.1,"IDEAL","OUT"))</f>
        <v>OVER</v>
      </c>
      <c r="N532" t="str">
        <f>IF('ESTOQUE OUTUBRO'!$D532&gt;=0,"outubro","setembro")</f>
        <v>outubro</v>
      </c>
      <c r="O532" s="15">
        <v>45566</v>
      </c>
    </row>
    <row r="533" spans="1:15">
      <c r="A533" s="5" t="s">
        <v>531</v>
      </c>
      <c r="B533" s="6" t="s">
        <v>1191</v>
      </c>
      <c r="C533" s="1">
        <f t="shared" si="27"/>
        <v>43.26</v>
      </c>
      <c r="D533" s="3">
        <f>_xlfn.XLOOKUP(Tabela3[[#This Row],[SKU]],'ESTOQUE SETEMBRO'!A:A,'ESTOQUE SETEMBRO'!F:F,,0)-_xlfn.XLOOKUP(Tabela3[[#This Row],[SKU]],'VENDA MES'!A:A,'VENDA MES'!B:B,0,0)</f>
        <v>78.40000000000002</v>
      </c>
      <c r="E533" s="3">
        <f>IF(D533&lt;=0,SUM(Tabela3[[#This Row],[PONTO_DE_REPOSICAO]]*2.5,Tabela3[[#This Row],[ESTOQUE_INICIAL]]),IF(AND(Tabela3[[#This Row],[ESTOQUE_INICIAL]]&lt;=Tabela3[[#This Row],[PONTO_DE_REPOSICAO]],Tabela3[[#This Row],[ESTOQUE_INICIAL]]&gt;0),L533*2.5,D533*0))</f>
        <v>0</v>
      </c>
      <c r="F533" s="3">
        <f t="shared" si="25"/>
        <v>78.40000000000002</v>
      </c>
      <c r="G533" s="7">
        <v>24</v>
      </c>
      <c r="H533" s="7">
        <v>24</v>
      </c>
      <c r="I533" s="6" t="s">
        <v>1128</v>
      </c>
      <c r="J533" s="2">
        <f t="shared" si="26"/>
        <v>1881.6000000000004</v>
      </c>
      <c r="K533" s="1">
        <f>_xlfn.XLOOKUP(A533,MEDIDAS!A:A,MEDIDAS!C:C,,0)*5</f>
        <v>3.6666666666666665</v>
      </c>
      <c r="L533" s="1">
        <f>SUM(K533,_xlfn.XLOOKUP(A533,MEDIDAS!A:A,MEDIDAS!C:C,,0)*5)</f>
        <v>7.333333333333333</v>
      </c>
      <c r="M533" s="1" t="str">
        <f>IF(F533&gt;=SUM(L533,_xlfn.XLOOKUP(A533,'ESTOQUE SETEMBRO'!A:A,'ESTOQUE SETEMBRO'!F:F,,0))/2*1.2,"OVER",IF(F533&lt;=SUM(L533,_xlfn.XLOOKUP(A533,'ESTOQUE SETEMBRO'!A:A,'ESTOQUE SETEMBRO'!F:F,,0))/2*1.1,"IDEAL","OUT"))</f>
        <v>OVER</v>
      </c>
      <c r="N533" t="str">
        <f>IF('ESTOQUE OUTUBRO'!$D533&gt;=0,"outubro","setembro")</f>
        <v>outubro</v>
      </c>
      <c r="O533" s="15">
        <v>45566</v>
      </c>
    </row>
    <row r="534" spans="1:15">
      <c r="A534" s="5" t="s">
        <v>532</v>
      </c>
      <c r="B534" s="6" t="s">
        <v>1191</v>
      </c>
      <c r="C534" s="1">
        <f t="shared" si="27"/>
        <v>43.26</v>
      </c>
      <c r="D534" s="3">
        <f>_xlfn.XLOOKUP(Tabela3[[#This Row],[SKU]],'ESTOQUE SETEMBRO'!A:A,'ESTOQUE SETEMBRO'!F:F,,0)-_xlfn.XLOOKUP(Tabela3[[#This Row],[SKU]],'VENDA MES'!A:A,'VENDA MES'!B:B,0,0)</f>
        <v>145.6</v>
      </c>
      <c r="E534" s="3">
        <f>IF(D534&lt;=0,SUM(Tabela3[[#This Row],[PONTO_DE_REPOSICAO]]*2.5,Tabela3[[#This Row],[ESTOQUE_INICIAL]]),IF(AND(Tabela3[[#This Row],[ESTOQUE_INICIAL]]&lt;=Tabela3[[#This Row],[PONTO_DE_REPOSICAO]],Tabela3[[#This Row],[ESTOQUE_INICIAL]]&gt;0),L534*2.5,D534*0))</f>
        <v>0</v>
      </c>
      <c r="F534" s="3">
        <f t="shared" si="25"/>
        <v>145.6</v>
      </c>
      <c r="G534" s="7">
        <v>24</v>
      </c>
      <c r="H534" s="7">
        <v>24</v>
      </c>
      <c r="I534" s="6" t="s">
        <v>1128</v>
      </c>
      <c r="J534" s="2">
        <f t="shared" si="26"/>
        <v>3494.3999999999996</v>
      </c>
      <c r="K534" s="1">
        <f>_xlfn.XLOOKUP(A534,MEDIDAS!A:A,MEDIDAS!C:C,,0)*5</f>
        <v>6.9166666666666661</v>
      </c>
      <c r="L534" s="1">
        <f>SUM(K534,_xlfn.XLOOKUP(A534,MEDIDAS!A:A,MEDIDAS!C:C,,0)*5)</f>
        <v>13.833333333333332</v>
      </c>
      <c r="M534" s="1" t="str">
        <f>IF(F534&gt;=SUM(L534,_xlfn.XLOOKUP(A534,'ESTOQUE SETEMBRO'!A:A,'ESTOQUE SETEMBRO'!F:F,,0))/2*1.2,"OVER",IF(F534&lt;=SUM(L534,_xlfn.XLOOKUP(A534,'ESTOQUE SETEMBRO'!A:A,'ESTOQUE SETEMBRO'!F:F,,0))/2*1.1,"IDEAL","OUT"))</f>
        <v>OVER</v>
      </c>
      <c r="N534" t="str">
        <f>IF('ESTOQUE OUTUBRO'!$D534&gt;=0,"outubro","setembro")</f>
        <v>outubro</v>
      </c>
      <c r="O534" s="15">
        <v>45566</v>
      </c>
    </row>
    <row r="535" spans="1:15">
      <c r="A535" s="5" t="s">
        <v>533</v>
      </c>
      <c r="B535" s="6" t="s">
        <v>1191</v>
      </c>
      <c r="C535" s="1">
        <f t="shared" si="27"/>
        <v>43.26</v>
      </c>
      <c r="D535" s="3">
        <f>_xlfn.XLOOKUP(Tabela3[[#This Row],[SKU]],'ESTOQUE SETEMBRO'!A:A,'ESTOQUE SETEMBRO'!F:F,,0)-_xlfn.XLOOKUP(Tabela3[[#This Row],[SKU]],'VENDA MES'!A:A,'VENDA MES'!B:B,0,0)</f>
        <v>140.00000000000003</v>
      </c>
      <c r="E535" s="3">
        <f>IF(D535&lt;=0,SUM(Tabela3[[#This Row],[PONTO_DE_REPOSICAO]]*2.5,Tabela3[[#This Row],[ESTOQUE_INICIAL]]),IF(AND(Tabela3[[#This Row],[ESTOQUE_INICIAL]]&lt;=Tabela3[[#This Row],[PONTO_DE_REPOSICAO]],Tabela3[[#This Row],[ESTOQUE_INICIAL]]&gt;0),L535*2.5,D535*0))</f>
        <v>0</v>
      </c>
      <c r="F535" s="3">
        <f t="shared" si="25"/>
        <v>140.00000000000003</v>
      </c>
      <c r="G535" s="7">
        <v>24</v>
      </c>
      <c r="H535" s="7">
        <v>24</v>
      </c>
      <c r="I535" s="6" t="s">
        <v>1128</v>
      </c>
      <c r="J535" s="2">
        <f t="shared" si="26"/>
        <v>3360.0000000000009</v>
      </c>
      <c r="K535" s="1">
        <f>_xlfn.XLOOKUP(A535,MEDIDAS!A:A,MEDIDAS!C:C,,0)*5</f>
        <v>6.8333333333333339</v>
      </c>
      <c r="L535" s="1">
        <f>SUM(K535,_xlfn.XLOOKUP(A535,MEDIDAS!A:A,MEDIDAS!C:C,,0)*5)</f>
        <v>13.666666666666668</v>
      </c>
      <c r="M535" s="1" t="str">
        <f>IF(F535&gt;=SUM(L535,_xlfn.XLOOKUP(A535,'ESTOQUE SETEMBRO'!A:A,'ESTOQUE SETEMBRO'!F:F,,0))/2*1.2,"OVER",IF(F535&lt;=SUM(L535,_xlfn.XLOOKUP(A535,'ESTOQUE SETEMBRO'!A:A,'ESTOQUE SETEMBRO'!F:F,,0))/2*1.1,"IDEAL","OUT"))</f>
        <v>OVER</v>
      </c>
      <c r="N535" t="str">
        <f>IF('ESTOQUE OUTUBRO'!$D535&gt;=0,"outubro","setembro")</f>
        <v>outubro</v>
      </c>
      <c r="O535" s="15">
        <v>45566</v>
      </c>
    </row>
    <row r="536" spans="1:15">
      <c r="A536" s="5" t="s">
        <v>534</v>
      </c>
      <c r="B536" s="6" t="s">
        <v>1191</v>
      </c>
      <c r="C536" s="1">
        <f t="shared" si="27"/>
        <v>43.26</v>
      </c>
      <c r="D536" s="3">
        <f>_xlfn.XLOOKUP(Tabela3[[#This Row],[SKU]],'ESTOQUE SETEMBRO'!A:A,'ESTOQUE SETEMBRO'!F:F,,0)-_xlfn.XLOOKUP(Tabela3[[#This Row],[SKU]],'VENDA MES'!A:A,'VENDA MES'!B:B,0,0)</f>
        <v>117.6</v>
      </c>
      <c r="E536" s="3">
        <f>IF(D536&lt;=0,SUM(Tabela3[[#This Row],[PONTO_DE_REPOSICAO]]*2.5,Tabela3[[#This Row],[ESTOQUE_INICIAL]]),IF(AND(Tabela3[[#This Row],[ESTOQUE_INICIAL]]&lt;=Tabela3[[#This Row],[PONTO_DE_REPOSICAO]],Tabela3[[#This Row],[ESTOQUE_INICIAL]]&gt;0),L536*2.5,D536*0))</f>
        <v>0</v>
      </c>
      <c r="F536" s="3">
        <f t="shared" si="25"/>
        <v>117.6</v>
      </c>
      <c r="G536" s="7">
        <v>24</v>
      </c>
      <c r="H536" s="7">
        <v>24</v>
      </c>
      <c r="I536" s="6" t="s">
        <v>1128</v>
      </c>
      <c r="J536" s="2">
        <f t="shared" si="26"/>
        <v>2822.3999999999996</v>
      </c>
      <c r="K536" s="1">
        <f>_xlfn.XLOOKUP(A536,MEDIDAS!A:A,MEDIDAS!C:C,,0)*5</f>
        <v>4.25</v>
      </c>
      <c r="L536" s="1">
        <f>SUM(K536,_xlfn.XLOOKUP(A536,MEDIDAS!A:A,MEDIDAS!C:C,,0)*5)</f>
        <v>8.5</v>
      </c>
      <c r="M536" s="1" t="str">
        <f>IF(F536&gt;=SUM(L536,_xlfn.XLOOKUP(A536,'ESTOQUE SETEMBRO'!A:A,'ESTOQUE SETEMBRO'!F:F,,0))/2*1.2,"OVER",IF(F536&lt;=SUM(L536,_xlfn.XLOOKUP(A536,'ESTOQUE SETEMBRO'!A:A,'ESTOQUE SETEMBRO'!F:F,,0))/2*1.1,"IDEAL","OUT"))</f>
        <v>OVER</v>
      </c>
      <c r="N536" t="str">
        <f>IF('ESTOQUE OUTUBRO'!$D536&gt;=0,"outubro","setembro")</f>
        <v>outubro</v>
      </c>
      <c r="O536" s="15">
        <v>45566</v>
      </c>
    </row>
    <row r="537" spans="1:15">
      <c r="A537" s="5" t="s">
        <v>535</v>
      </c>
      <c r="B537" s="6" t="s">
        <v>1191</v>
      </c>
      <c r="C537" s="1">
        <f t="shared" si="27"/>
        <v>43.26</v>
      </c>
      <c r="D537" s="3">
        <f>_xlfn.XLOOKUP(Tabela3[[#This Row],[SKU]],'ESTOQUE SETEMBRO'!A:A,'ESTOQUE SETEMBRO'!F:F,,0)-_xlfn.XLOOKUP(Tabela3[[#This Row],[SKU]],'VENDA MES'!A:A,'VENDA MES'!B:B,0,0)</f>
        <v>179.2</v>
      </c>
      <c r="E537" s="3">
        <f>IF(D537&lt;=0,SUM(Tabela3[[#This Row],[PONTO_DE_REPOSICAO]]*2.5,Tabela3[[#This Row],[ESTOQUE_INICIAL]]),IF(AND(Tabela3[[#This Row],[ESTOQUE_INICIAL]]&lt;=Tabela3[[#This Row],[PONTO_DE_REPOSICAO]],Tabela3[[#This Row],[ESTOQUE_INICIAL]]&gt;0),L537*2.5,D537*0))</f>
        <v>0</v>
      </c>
      <c r="F537" s="3">
        <f t="shared" si="25"/>
        <v>179.2</v>
      </c>
      <c r="G537" s="7">
        <v>24</v>
      </c>
      <c r="H537" s="7">
        <v>24</v>
      </c>
      <c r="I537" s="6" t="s">
        <v>1128</v>
      </c>
      <c r="J537" s="2">
        <f t="shared" si="26"/>
        <v>4300.7999999999993</v>
      </c>
      <c r="K537" s="1">
        <f>_xlfn.XLOOKUP(A537,MEDIDAS!A:A,MEDIDAS!C:C,,0)*5</f>
        <v>7</v>
      </c>
      <c r="L537" s="1">
        <f>SUM(K537,_xlfn.XLOOKUP(A537,MEDIDAS!A:A,MEDIDAS!C:C,,0)*5)</f>
        <v>14</v>
      </c>
      <c r="M537" s="1" t="str">
        <f>IF(F537&gt;=SUM(L537,_xlfn.XLOOKUP(A537,'ESTOQUE SETEMBRO'!A:A,'ESTOQUE SETEMBRO'!F:F,,0))/2*1.2,"OVER",IF(F537&lt;=SUM(L537,_xlfn.XLOOKUP(A537,'ESTOQUE SETEMBRO'!A:A,'ESTOQUE SETEMBRO'!F:F,,0))/2*1.1,"IDEAL","OUT"))</f>
        <v>OVER</v>
      </c>
      <c r="N537" t="str">
        <f>IF('ESTOQUE OUTUBRO'!$D537&gt;=0,"outubro","setembro")</f>
        <v>outubro</v>
      </c>
      <c r="O537" s="15">
        <v>45566</v>
      </c>
    </row>
    <row r="538" spans="1:15">
      <c r="A538" s="5" t="s">
        <v>593</v>
      </c>
      <c r="B538" s="6" t="s">
        <v>1191</v>
      </c>
      <c r="C538" s="1">
        <f t="shared" si="27"/>
        <v>43.26</v>
      </c>
      <c r="D538" s="3">
        <f>_xlfn.XLOOKUP(Tabela3[[#This Row],[SKU]],'ESTOQUE SETEMBRO'!A:A,'ESTOQUE SETEMBRO'!F:F,,0)-_xlfn.XLOOKUP(Tabela3[[#This Row],[SKU]],'VENDA MES'!A:A,'VENDA MES'!B:B,0,0)</f>
        <v>150</v>
      </c>
      <c r="E538" s="3">
        <f>IF(D538&lt;=0,SUM(Tabela3[[#This Row],[PONTO_DE_REPOSICAO]]*2.5,Tabela3[[#This Row],[ESTOQUE_INICIAL]]),IF(AND(Tabela3[[#This Row],[ESTOQUE_INICIAL]]&lt;=Tabela3[[#This Row],[PONTO_DE_REPOSICAO]],Tabela3[[#This Row],[ESTOQUE_INICIAL]]&gt;0),L538*2.5,D538*0))</f>
        <v>0</v>
      </c>
      <c r="F538" s="3">
        <f t="shared" si="25"/>
        <v>150</v>
      </c>
      <c r="G538" s="7">
        <v>24</v>
      </c>
      <c r="H538" s="7">
        <v>24</v>
      </c>
      <c r="I538" s="6" t="s">
        <v>1128</v>
      </c>
      <c r="J538" s="2">
        <f t="shared" si="26"/>
        <v>3600</v>
      </c>
      <c r="K538" s="1">
        <f>_xlfn.XLOOKUP(A538,MEDIDAS!A:A,MEDIDAS!C:C,,0)*5</f>
        <v>0.91666666666666663</v>
      </c>
      <c r="L538" s="1">
        <f>SUM(K538,_xlfn.XLOOKUP(A538,MEDIDAS!A:A,MEDIDAS!C:C,,0)*5)</f>
        <v>1.8333333333333333</v>
      </c>
      <c r="M538" s="1" t="str">
        <f>IF(F538&gt;=SUM(L538,_xlfn.XLOOKUP(A538,'ESTOQUE SETEMBRO'!A:A,'ESTOQUE SETEMBRO'!F:F,,0))/2*1.2,"OVER",IF(F538&lt;=SUM(L538,_xlfn.XLOOKUP(A538,'ESTOQUE SETEMBRO'!A:A,'ESTOQUE SETEMBRO'!F:F,,0))/2*1.1,"IDEAL","OUT"))</f>
        <v>OVER</v>
      </c>
      <c r="N538" t="str">
        <f>IF('ESTOQUE OUTUBRO'!$D538&gt;=0,"outubro","setembro")</f>
        <v>outubro</v>
      </c>
      <c r="O538" s="15">
        <v>45566</v>
      </c>
    </row>
    <row r="539" spans="1:15">
      <c r="A539" s="5" t="s">
        <v>536</v>
      </c>
      <c r="B539" s="6" t="s">
        <v>1191</v>
      </c>
      <c r="C539" s="1">
        <f t="shared" si="27"/>
        <v>43.26</v>
      </c>
      <c r="D539" s="3">
        <f>_xlfn.XLOOKUP(Tabela3[[#This Row],[SKU]],'ESTOQUE SETEMBRO'!A:A,'ESTOQUE SETEMBRO'!F:F,,0)-_xlfn.XLOOKUP(Tabela3[[#This Row],[SKU]],'VENDA MES'!A:A,'VENDA MES'!B:B,0,0)</f>
        <v>145.6</v>
      </c>
      <c r="E539" s="3">
        <f>IF(D539&lt;=0,SUM(Tabela3[[#This Row],[PONTO_DE_REPOSICAO]]*2.5,Tabela3[[#This Row],[ESTOQUE_INICIAL]]),IF(AND(Tabela3[[#This Row],[ESTOQUE_INICIAL]]&lt;=Tabela3[[#This Row],[PONTO_DE_REPOSICAO]],Tabela3[[#This Row],[ESTOQUE_INICIAL]]&gt;0),L539*2.5,D539*0))</f>
        <v>0</v>
      </c>
      <c r="F539" s="3">
        <f t="shared" si="25"/>
        <v>145.6</v>
      </c>
      <c r="G539" s="7">
        <v>24</v>
      </c>
      <c r="H539" s="7">
        <v>24</v>
      </c>
      <c r="I539" s="6" t="s">
        <v>1128</v>
      </c>
      <c r="J539" s="2">
        <f t="shared" si="26"/>
        <v>3494.3999999999996</v>
      </c>
      <c r="K539" s="1">
        <f>_xlfn.XLOOKUP(A539,MEDIDAS!A:A,MEDIDAS!C:C,,0)*5</f>
        <v>6.333333333333333</v>
      </c>
      <c r="L539" s="1">
        <f>SUM(K539,_xlfn.XLOOKUP(A539,MEDIDAS!A:A,MEDIDAS!C:C,,0)*5)</f>
        <v>12.666666666666666</v>
      </c>
      <c r="M539" s="1" t="str">
        <f>IF(F539&gt;=SUM(L539,_xlfn.XLOOKUP(A539,'ESTOQUE SETEMBRO'!A:A,'ESTOQUE SETEMBRO'!F:F,,0))/2*1.2,"OVER",IF(F539&lt;=SUM(L539,_xlfn.XLOOKUP(A539,'ESTOQUE SETEMBRO'!A:A,'ESTOQUE SETEMBRO'!F:F,,0))/2*1.1,"IDEAL","OUT"))</f>
        <v>OVER</v>
      </c>
      <c r="N539" t="str">
        <f>IF('ESTOQUE OUTUBRO'!$D539&gt;=0,"outubro","setembro")</f>
        <v>outubro</v>
      </c>
      <c r="O539" s="15">
        <v>45566</v>
      </c>
    </row>
    <row r="540" spans="1:15">
      <c r="A540" s="5" t="s">
        <v>537</v>
      </c>
      <c r="B540" s="6" t="s">
        <v>1191</v>
      </c>
      <c r="C540" s="1">
        <f t="shared" si="27"/>
        <v>43.26</v>
      </c>
      <c r="D540" s="3">
        <f>_xlfn.XLOOKUP(Tabela3[[#This Row],[SKU]],'ESTOQUE SETEMBRO'!A:A,'ESTOQUE SETEMBRO'!F:F,,0)-_xlfn.XLOOKUP(Tabela3[[#This Row],[SKU]],'VENDA MES'!A:A,'VENDA MES'!B:B,0,0)</f>
        <v>168</v>
      </c>
      <c r="E540" s="3">
        <f>IF(D540&lt;=0,SUM(Tabela3[[#This Row],[PONTO_DE_REPOSICAO]]*2.5,Tabela3[[#This Row],[ESTOQUE_INICIAL]]),IF(AND(Tabela3[[#This Row],[ESTOQUE_INICIAL]]&lt;=Tabela3[[#This Row],[PONTO_DE_REPOSICAO]],Tabela3[[#This Row],[ESTOQUE_INICIAL]]&gt;0),L540*2.5,D540*0))</f>
        <v>0</v>
      </c>
      <c r="F540" s="3">
        <f t="shared" si="25"/>
        <v>168</v>
      </c>
      <c r="G540" s="7">
        <v>24</v>
      </c>
      <c r="H540" s="7">
        <v>24</v>
      </c>
      <c r="I540" s="6" t="s">
        <v>1128</v>
      </c>
      <c r="J540" s="2">
        <f t="shared" si="26"/>
        <v>4032</v>
      </c>
      <c r="K540" s="1">
        <f>_xlfn.XLOOKUP(A540,MEDIDAS!A:A,MEDIDAS!C:C,,0)*5</f>
        <v>7.833333333333333</v>
      </c>
      <c r="L540" s="1">
        <f>SUM(K540,_xlfn.XLOOKUP(A540,MEDIDAS!A:A,MEDIDAS!C:C,,0)*5)</f>
        <v>15.666666666666666</v>
      </c>
      <c r="M540" s="1" t="str">
        <f>IF(F540&gt;=SUM(L540,_xlfn.XLOOKUP(A540,'ESTOQUE SETEMBRO'!A:A,'ESTOQUE SETEMBRO'!F:F,,0))/2*1.2,"OVER",IF(F540&lt;=SUM(L540,_xlfn.XLOOKUP(A540,'ESTOQUE SETEMBRO'!A:A,'ESTOQUE SETEMBRO'!F:F,,0))/2*1.1,"IDEAL","OUT"))</f>
        <v>OVER</v>
      </c>
      <c r="N540" t="str">
        <f>IF('ESTOQUE OUTUBRO'!$D540&gt;=0,"outubro","setembro")</f>
        <v>outubro</v>
      </c>
      <c r="O540" s="15">
        <v>45566</v>
      </c>
    </row>
    <row r="541" spans="1:15">
      <c r="A541" s="5" t="s">
        <v>539</v>
      </c>
      <c r="B541" s="6" t="s">
        <v>1191</v>
      </c>
      <c r="C541" s="1">
        <f t="shared" si="27"/>
        <v>43.26</v>
      </c>
      <c r="D541" s="3">
        <f>_xlfn.XLOOKUP(Tabela3[[#This Row],[SKU]],'ESTOQUE SETEMBRO'!A:A,'ESTOQUE SETEMBRO'!F:F,,0)-_xlfn.XLOOKUP(Tabela3[[#This Row],[SKU]],'VENDA MES'!A:A,'VENDA MES'!B:B,0,0)</f>
        <v>145.6</v>
      </c>
      <c r="E541" s="3">
        <f>IF(D541&lt;=0,SUM(Tabela3[[#This Row],[PONTO_DE_REPOSICAO]]*2.5,Tabela3[[#This Row],[ESTOQUE_INICIAL]]),IF(AND(Tabela3[[#This Row],[ESTOQUE_INICIAL]]&lt;=Tabela3[[#This Row],[PONTO_DE_REPOSICAO]],Tabela3[[#This Row],[ESTOQUE_INICIAL]]&gt;0),L541*2.5,D541*0))</f>
        <v>0</v>
      </c>
      <c r="F541" s="3">
        <f t="shared" si="25"/>
        <v>145.6</v>
      </c>
      <c r="G541" s="7">
        <v>24</v>
      </c>
      <c r="H541" s="7">
        <v>24</v>
      </c>
      <c r="I541" s="6" t="s">
        <v>1128</v>
      </c>
      <c r="J541" s="2">
        <f t="shared" si="26"/>
        <v>3494.3999999999996</v>
      </c>
      <c r="K541" s="1">
        <f>_xlfn.XLOOKUP(A541,MEDIDAS!A:A,MEDIDAS!C:C,,0)*5</f>
        <v>5.25</v>
      </c>
      <c r="L541" s="1">
        <f>SUM(K541,_xlfn.XLOOKUP(A541,MEDIDAS!A:A,MEDIDAS!C:C,,0)*5)</f>
        <v>10.5</v>
      </c>
      <c r="M541" s="1" t="str">
        <f>IF(F541&gt;=SUM(L541,_xlfn.XLOOKUP(A541,'ESTOQUE SETEMBRO'!A:A,'ESTOQUE SETEMBRO'!F:F,,0))/2*1.2,"OVER",IF(F541&lt;=SUM(L541,_xlfn.XLOOKUP(A541,'ESTOQUE SETEMBRO'!A:A,'ESTOQUE SETEMBRO'!F:F,,0))/2*1.1,"IDEAL","OUT"))</f>
        <v>OVER</v>
      </c>
      <c r="N541" t="str">
        <f>IF('ESTOQUE OUTUBRO'!$D541&gt;=0,"outubro","setembro")</f>
        <v>outubro</v>
      </c>
      <c r="O541" s="15">
        <v>45566</v>
      </c>
    </row>
    <row r="542" spans="1:15">
      <c r="A542" s="5" t="s">
        <v>540</v>
      </c>
      <c r="B542" s="6" t="s">
        <v>1191</v>
      </c>
      <c r="C542" s="1">
        <f t="shared" si="27"/>
        <v>43.26</v>
      </c>
      <c r="D542" s="3">
        <f>_xlfn.XLOOKUP(Tabela3[[#This Row],[SKU]],'ESTOQUE SETEMBRO'!A:A,'ESTOQUE SETEMBRO'!F:F,,0)-_xlfn.XLOOKUP(Tabela3[[#This Row],[SKU]],'VENDA MES'!A:A,'VENDA MES'!B:B,0,0)</f>
        <v>95.200000000000017</v>
      </c>
      <c r="E542" s="3">
        <f>IF(D542&lt;=0,SUM(Tabela3[[#This Row],[PONTO_DE_REPOSICAO]]*2.5,Tabela3[[#This Row],[ESTOQUE_INICIAL]]),IF(AND(Tabela3[[#This Row],[ESTOQUE_INICIAL]]&lt;=Tabela3[[#This Row],[PONTO_DE_REPOSICAO]],Tabela3[[#This Row],[ESTOQUE_INICIAL]]&gt;0),L542*2.5,D542*0))</f>
        <v>0</v>
      </c>
      <c r="F542" s="3">
        <f t="shared" si="25"/>
        <v>95.200000000000017</v>
      </c>
      <c r="G542" s="7">
        <v>24</v>
      </c>
      <c r="H542" s="7">
        <v>24</v>
      </c>
      <c r="I542" s="6" t="s">
        <v>1128</v>
      </c>
      <c r="J542" s="2">
        <f t="shared" si="26"/>
        <v>2284.8000000000002</v>
      </c>
      <c r="K542" s="1">
        <f>_xlfn.XLOOKUP(A542,MEDIDAS!A:A,MEDIDAS!C:C,,0)*5</f>
        <v>3.5833333333333335</v>
      </c>
      <c r="L542" s="1">
        <f>SUM(K542,_xlfn.XLOOKUP(A542,MEDIDAS!A:A,MEDIDAS!C:C,,0)*5)</f>
        <v>7.166666666666667</v>
      </c>
      <c r="M542" s="1" t="str">
        <f>IF(F542&gt;=SUM(L542,_xlfn.XLOOKUP(A542,'ESTOQUE SETEMBRO'!A:A,'ESTOQUE SETEMBRO'!F:F,,0))/2*1.2,"OVER",IF(F542&lt;=SUM(L542,_xlfn.XLOOKUP(A542,'ESTOQUE SETEMBRO'!A:A,'ESTOQUE SETEMBRO'!F:F,,0))/2*1.1,"IDEAL","OUT"))</f>
        <v>OVER</v>
      </c>
      <c r="N542" t="str">
        <f>IF('ESTOQUE OUTUBRO'!$D542&gt;=0,"outubro","setembro")</f>
        <v>outubro</v>
      </c>
      <c r="O542" s="15">
        <v>45566</v>
      </c>
    </row>
    <row r="543" spans="1:15">
      <c r="A543" s="5" t="s">
        <v>541</v>
      </c>
      <c r="B543" s="6" t="s">
        <v>1192</v>
      </c>
      <c r="C543" s="1">
        <f t="shared" si="27"/>
        <v>43.26</v>
      </c>
      <c r="D543" s="3">
        <f>_xlfn.XLOOKUP(Tabela3[[#This Row],[SKU]],'ESTOQUE SETEMBRO'!A:A,'ESTOQUE SETEMBRO'!F:F,,0)-_xlfn.XLOOKUP(Tabela3[[#This Row],[SKU]],'VENDA MES'!A:A,'VENDA MES'!B:B,0,0)</f>
        <v>156.80000000000004</v>
      </c>
      <c r="E543" s="3">
        <f>IF(D543&lt;=0,SUM(Tabela3[[#This Row],[PONTO_DE_REPOSICAO]]*2.5,Tabela3[[#This Row],[ESTOQUE_INICIAL]]),IF(AND(Tabela3[[#This Row],[ESTOQUE_INICIAL]]&lt;=Tabela3[[#This Row],[PONTO_DE_REPOSICAO]],Tabela3[[#This Row],[ESTOQUE_INICIAL]]&gt;0),L543*2.5,D543*0))</f>
        <v>0</v>
      </c>
      <c r="F543" s="3">
        <f t="shared" si="25"/>
        <v>156.80000000000004</v>
      </c>
      <c r="G543" s="7">
        <v>24</v>
      </c>
      <c r="H543" s="7">
        <v>24</v>
      </c>
      <c r="I543" s="6" t="s">
        <v>1128</v>
      </c>
      <c r="J543" s="2">
        <f t="shared" si="26"/>
        <v>3763.2000000000007</v>
      </c>
      <c r="K543" s="1">
        <f>_xlfn.XLOOKUP(A543,MEDIDAS!A:A,MEDIDAS!C:C,,0)*5</f>
        <v>4.9166666666666661</v>
      </c>
      <c r="L543" s="1">
        <f>SUM(K543,_xlfn.XLOOKUP(A543,MEDIDAS!A:A,MEDIDAS!C:C,,0)*5)</f>
        <v>9.8333333333333321</v>
      </c>
      <c r="M543" s="1" t="str">
        <f>IF(F543&gt;=SUM(L543,_xlfn.XLOOKUP(A543,'ESTOQUE SETEMBRO'!A:A,'ESTOQUE SETEMBRO'!F:F,,0))/2*1.2,"OVER",IF(F543&lt;=SUM(L543,_xlfn.XLOOKUP(A543,'ESTOQUE SETEMBRO'!A:A,'ESTOQUE SETEMBRO'!F:F,,0))/2*1.1,"IDEAL","OUT"))</f>
        <v>OVER</v>
      </c>
      <c r="N543" t="str">
        <f>IF('ESTOQUE OUTUBRO'!$D543&gt;=0,"outubro","setembro")</f>
        <v>outubro</v>
      </c>
      <c r="O543" s="15">
        <v>45566</v>
      </c>
    </row>
    <row r="544" spans="1:15">
      <c r="A544" s="5" t="s">
        <v>542</v>
      </c>
      <c r="B544" s="6" t="s">
        <v>1192</v>
      </c>
      <c r="C544" s="1">
        <f t="shared" si="27"/>
        <v>43.26</v>
      </c>
      <c r="D544" s="3">
        <f>_xlfn.XLOOKUP(Tabela3[[#This Row],[SKU]],'ESTOQUE SETEMBRO'!A:A,'ESTOQUE SETEMBRO'!F:F,,0)-_xlfn.XLOOKUP(Tabela3[[#This Row],[SKU]],'VENDA MES'!A:A,'VENDA MES'!B:B,0,0)</f>
        <v>134.4</v>
      </c>
      <c r="E544" s="3">
        <f>IF(D544&lt;=0,SUM(Tabela3[[#This Row],[PONTO_DE_REPOSICAO]]*2.5,Tabela3[[#This Row],[ESTOQUE_INICIAL]]),IF(AND(Tabela3[[#This Row],[ESTOQUE_INICIAL]]&lt;=Tabela3[[#This Row],[PONTO_DE_REPOSICAO]],Tabela3[[#This Row],[ESTOQUE_INICIAL]]&gt;0),L544*2.5,D544*0))</f>
        <v>0</v>
      </c>
      <c r="F544" s="3">
        <f t="shared" si="25"/>
        <v>134.4</v>
      </c>
      <c r="G544" s="7">
        <v>24</v>
      </c>
      <c r="H544" s="7">
        <v>24</v>
      </c>
      <c r="I544" s="6" t="s">
        <v>1128</v>
      </c>
      <c r="J544" s="2">
        <f t="shared" si="26"/>
        <v>3225.6000000000004</v>
      </c>
      <c r="K544" s="1">
        <f>_xlfn.XLOOKUP(A544,MEDIDAS!A:A,MEDIDAS!C:C,,0)*5</f>
        <v>6</v>
      </c>
      <c r="L544" s="1">
        <f>SUM(K544,_xlfn.XLOOKUP(A544,MEDIDAS!A:A,MEDIDAS!C:C,,0)*5)</f>
        <v>12</v>
      </c>
      <c r="M544" s="1" t="str">
        <f>IF(F544&gt;=SUM(L544,_xlfn.XLOOKUP(A544,'ESTOQUE SETEMBRO'!A:A,'ESTOQUE SETEMBRO'!F:F,,0))/2*1.2,"OVER",IF(F544&lt;=SUM(L544,_xlfn.XLOOKUP(A544,'ESTOQUE SETEMBRO'!A:A,'ESTOQUE SETEMBRO'!F:F,,0))/2*1.1,"IDEAL","OUT"))</f>
        <v>OVER</v>
      </c>
      <c r="N544" t="str">
        <f>IF('ESTOQUE OUTUBRO'!$D544&gt;=0,"outubro","setembro")</f>
        <v>outubro</v>
      </c>
      <c r="O544" s="15">
        <v>45566</v>
      </c>
    </row>
    <row r="545" spans="1:15">
      <c r="A545" s="5" t="s">
        <v>543</v>
      </c>
      <c r="B545" s="6" t="s">
        <v>1192</v>
      </c>
      <c r="C545" s="1">
        <f t="shared" si="27"/>
        <v>43.26</v>
      </c>
      <c r="D545" s="3">
        <f>_xlfn.XLOOKUP(Tabela3[[#This Row],[SKU]],'ESTOQUE SETEMBRO'!A:A,'ESTOQUE SETEMBRO'!F:F,,0)-_xlfn.XLOOKUP(Tabela3[[#This Row],[SKU]],'VENDA MES'!A:A,'VENDA MES'!B:B,0,0)</f>
        <v>179.2</v>
      </c>
      <c r="E545" s="3">
        <f>IF(D545&lt;=0,SUM(Tabela3[[#This Row],[PONTO_DE_REPOSICAO]]*2.5,Tabela3[[#This Row],[ESTOQUE_INICIAL]]),IF(AND(Tabela3[[#This Row],[ESTOQUE_INICIAL]]&lt;=Tabela3[[#This Row],[PONTO_DE_REPOSICAO]],Tabela3[[#This Row],[ESTOQUE_INICIAL]]&gt;0),L545*2.5,D545*0))</f>
        <v>0</v>
      </c>
      <c r="F545" s="3">
        <f t="shared" si="25"/>
        <v>179.2</v>
      </c>
      <c r="G545" s="7">
        <v>24</v>
      </c>
      <c r="H545" s="7">
        <v>24</v>
      </c>
      <c r="I545" s="6" t="s">
        <v>1128</v>
      </c>
      <c r="J545" s="2">
        <f t="shared" si="26"/>
        <v>4300.7999999999993</v>
      </c>
      <c r="K545" s="1">
        <f>_xlfn.XLOOKUP(A545,MEDIDAS!A:A,MEDIDAS!C:C,,0)*5</f>
        <v>4.75</v>
      </c>
      <c r="L545" s="1">
        <f>SUM(K545,_xlfn.XLOOKUP(A545,MEDIDAS!A:A,MEDIDAS!C:C,,0)*5)</f>
        <v>9.5</v>
      </c>
      <c r="M545" s="1" t="str">
        <f>IF(F545&gt;=SUM(L545,_xlfn.XLOOKUP(A545,'ESTOQUE SETEMBRO'!A:A,'ESTOQUE SETEMBRO'!F:F,,0))/2*1.2,"OVER",IF(F545&lt;=SUM(L545,_xlfn.XLOOKUP(A545,'ESTOQUE SETEMBRO'!A:A,'ESTOQUE SETEMBRO'!F:F,,0))/2*1.1,"IDEAL","OUT"))</f>
        <v>OVER</v>
      </c>
      <c r="N545" t="str">
        <f>IF('ESTOQUE OUTUBRO'!$D545&gt;=0,"outubro","setembro")</f>
        <v>outubro</v>
      </c>
      <c r="O545" s="15">
        <v>45566</v>
      </c>
    </row>
    <row r="546" spans="1:15">
      <c r="A546" s="5" t="s">
        <v>544</v>
      </c>
      <c r="B546" s="6" t="s">
        <v>1192</v>
      </c>
      <c r="C546" s="1">
        <f t="shared" si="27"/>
        <v>43.26</v>
      </c>
      <c r="D546" s="3">
        <f>_xlfn.XLOOKUP(Tabela3[[#This Row],[SKU]],'ESTOQUE SETEMBRO'!A:A,'ESTOQUE SETEMBRO'!F:F,,0)-_xlfn.XLOOKUP(Tabela3[[#This Row],[SKU]],'VENDA MES'!A:A,'VENDA MES'!B:B,0,0)</f>
        <v>145.6</v>
      </c>
      <c r="E546" s="3">
        <f>IF(D546&lt;=0,SUM(Tabela3[[#This Row],[PONTO_DE_REPOSICAO]]*2.5,Tabela3[[#This Row],[ESTOQUE_INICIAL]]),IF(AND(Tabela3[[#This Row],[ESTOQUE_INICIAL]]&lt;=Tabela3[[#This Row],[PONTO_DE_REPOSICAO]],Tabela3[[#This Row],[ESTOQUE_INICIAL]]&gt;0),L546*2.5,D546*0))</f>
        <v>0</v>
      </c>
      <c r="F546" s="3">
        <f t="shared" ref="F546:F609" si="28">SUM(E546,D546)</f>
        <v>145.6</v>
      </c>
      <c r="G546" s="7">
        <v>24</v>
      </c>
      <c r="H546" s="7">
        <v>24</v>
      </c>
      <c r="I546" s="6" t="s">
        <v>1128</v>
      </c>
      <c r="J546" s="2">
        <f t="shared" si="26"/>
        <v>3494.3999999999996</v>
      </c>
      <c r="K546" s="1">
        <f>_xlfn.XLOOKUP(A546,MEDIDAS!A:A,MEDIDAS!C:C,,0)*5</f>
        <v>6.083333333333333</v>
      </c>
      <c r="L546" s="1">
        <f>SUM(K546,_xlfn.XLOOKUP(A546,MEDIDAS!A:A,MEDIDAS!C:C,,0)*5)</f>
        <v>12.166666666666666</v>
      </c>
      <c r="M546" s="1" t="str">
        <f>IF(F546&gt;=SUM(L546,_xlfn.XLOOKUP(A546,'ESTOQUE SETEMBRO'!A:A,'ESTOQUE SETEMBRO'!F:F,,0))/2*1.2,"OVER",IF(F546&lt;=SUM(L546,_xlfn.XLOOKUP(A546,'ESTOQUE SETEMBRO'!A:A,'ESTOQUE SETEMBRO'!F:F,,0))/2*1.1,"IDEAL","OUT"))</f>
        <v>OVER</v>
      </c>
      <c r="N546" t="str">
        <f>IF('ESTOQUE OUTUBRO'!$D546&gt;=0,"outubro","setembro")</f>
        <v>outubro</v>
      </c>
      <c r="O546" s="15">
        <v>45566</v>
      </c>
    </row>
    <row r="547" spans="1:15">
      <c r="A547" s="5" t="s">
        <v>545</v>
      </c>
      <c r="B547" s="6" t="s">
        <v>1192</v>
      </c>
      <c r="C547" s="1">
        <f t="shared" si="27"/>
        <v>43.26</v>
      </c>
      <c r="D547" s="3">
        <f>_xlfn.XLOOKUP(Tabela3[[#This Row],[SKU]],'ESTOQUE SETEMBRO'!A:A,'ESTOQUE SETEMBRO'!F:F,,0)-_xlfn.XLOOKUP(Tabela3[[#This Row],[SKU]],'VENDA MES'!A:A,'VENDA MES'!B:B,0,0)</f>
        <v>145.6</v>
      </c>
      <c r="E547" s="3">
        <f>IF(D547&lt;=0,SUM(Tabela3[[#This Row],[PONTO_DE_REPOSICAO]]*2.5,Tabela3[[#This Row],[ESTOQUE_INICIAL]]),IF(AND(Tabela3[[#This Row],[ESTOQUE_INICIAL]]&lt;=Tabela3[[#This Row],[PONTO_DE_REPOSICAO]],Tabela3[[#This Row],[ESTOQUE_INICIAL]]&gt;0),L547*2.5,D547*0))</f>
        <v>0</v>
      </c>
      <c r="F547" s="3">
        <f t="shared" si="28"/>
        <v>145.6</v>
      </c>
      <c r="G547" s="7">
        <v>24</v>
      </c>
      <c r="H547" s="7">
        <v>24</v>
      </c>
      <c r="I547" s="6" t="s">
        <v>1128</v>
      </c>
      <c r="J547" s="2">
        <f t="shared" si="26"/>
        <v>3494.3999999999996</v>
      </c>
      <c r="K547" s="1">
        <f>_xlfn.XLOOKUP(A547,MEDIDAS!A:A,MEDIDAS!C:C,,0)*5</f>
        <v>8.1666666666666661</v>
      </c>
      <c r="L547" s="1">
        <f>SUM(K547,_xlfn.XLOOKUP(A547,MEDIDAS!A:A,MEDIDAS!C:C,,0)*5)</f>
        <v>16.333333333333332</v>
      </c>
      <c r="M547" s="1" t="str">
        <f>IF(F547&gt;=SUM(L547,_xlfn.XLOOKUP(A547,'ESTOQUE SETEMBRO'!A:A,'ESTOQUE SETEMBRO'!F:F,,0))/2*1.2,"OVER",IF(F547&lt;=SUM(L547,_xlfn.XLOOKUP(A547,'ESTOQUE SETEMBRO'!A:A,'ESTOQUE SETEMBRO'!F:F,,0))/2*1.1,"IDEAL","OUT"))</f>
        <v>OVER</v>
      </c>
      <c r="N547" t="str">
        <f>IF('ESTOQUE OUTUBRO'!$D547&gt;=0,"outubro","setembro")</f>
        <v>outubro</v>
      </c>
      <c r="O547" s="15">
        <v>45566</v>
      </c>
    </row>
    <row r="548" spans="1:15">
      <c r="A548" s="5" t="s">
        <v>604</v>
      </c>
      <c r="B548" s="6" t="s">
        <v>1192</v>
      </c>
      <c r="C548" s="1">
        <f t="shared" si="27"/>
        <v>43.26</v>
      </c>
      <c r="D548" s="3">
        <f>_xlfn.XLOOKUP(Tabela3[[#This Row],[SKU]],'ESTOQUE SETEMBRO'!A:A,'ESTOQUE SETEMBRO'!F:F,,0)-_xlfn.XLOOKUP(Tabela3[[#This Row],[SKU]],'VENDA MES'!A:A,'VENDA MES'!B:B,0,0)</f>
        <v>150</v>
      </c>
      <c r="E548" s="3">
        <f>IF(D548&lt;=0,SUM(Tabela3[[#This Row],[PONTO_DE_REPOSICAO]]*2.5,Tabela3[[#This Row],[ESTOQUE_INICIAL]]),IF(AND(Tabela3[[#This Row],[ESTOQUE_INICIAL]]&lt;=Tabela3[[#This Row],[PONTO_DE_REPOSICAO]],Tabela3[[#This Row],[ESTOQUE_INICIAL]]&gt;0),L548*2.5,D548*0))</f>
        <v>0</v>
      </c>
      <c r="F548" s="3">
        <f t="shared" si="28"/>
        <v>150</v>
      </c>
      <c r="G548" s="7">
        <v>24</v>
      </c>
      <c r="H548" s="7">
        <v>24</v>
      </c>
      <c r="I548" s="6" t="s">
        <v>1128</v>
      </c>
      <c r="J548" s="2">
        <f t="shared" si="26"/>
        <v>3600</v>
      </c>
      <c r="K548" s="1">
        <f>_xlfn.XLOOKUP(A548,MEDIDAS!A:A,MEDIDAS!C:C,,0)*5</f>
        <v>2.166666666666667</v>
      </c>
      <c r="L548" s="1">
        <f>SUM(K548,_xlfn.XLOOKUP(A548,MEDIDAS!A:A,MEDIDAS!C:C,,0)*5)</f>
        <v>4.3333333333333339</v>
      </c>
      <c r="M548" s="1" t="str">
        <f>IF(F548&gt;=SUM(L548,_xlfn.XLOOKUP(A548,'ESTOQUE SETEMBRO'!A:A,'ESTOQUE SETEMBRO'!F:F,,0))/2*1.2,"OVER",IF(F548&lt;=SUM(L548,_xlfn.XLOOKUP(A548,'ESTOQUE SETEMBRO'!A:A,'ESTOQUE SETEMBRO'!F:F,,0))/2*1.1,"IDEAL","OUT"))</f>
        <v>OVER</v>
      </c>
      <c r="N548" t="str">
        <f>IF('ESTOQUE OUTUBRO'!$D548&gt;=0,"outubro","setembro")</f>
        <v>outubro</v>
      </c>
      <c r="O548" s="15">
        <v>45566</v>
      </c>
    </row>
    <row r="549" spans="1:15">
      <c r="A549" s="5" t="s">
        <v>546</v>
      </c>
      <c r="B549" s="6" t="s">
        <v>1192</v>
      </c>
      <c r="C549" s="1">
        <f t="shared" si="27"/>
        <v>43.26</v>
      </c>
      <c r="D549" s="3">
        <f>_xlfn.XLOOKUP(Tabela3[[#This Row],[SKU]],'ESTOQUE SETEMBRO'!A:A,'ESTOQUE SETEMBRO'!F:F,,0)-_xlfn.XLOOKUP(Tabela3[[#This Row],[SKU]],'VENDA MES'!A:A,'VENDA MES'!B:B,0,0)</f>
        <v>78.40000000000002</v>
      </c>
      <c r="E549" s="3">
        <f>IF(D549&lt;=0,SUM(Tabela3[[#This Row],[PONTO_DE_REPOSICAO]]*2.5,Tabela3[[#This Row],[ESTOQUE_INICIAL]]),IF(AND(Tabela3[[#This Row],[ESTOQUE_INICIAL]]&lt;=Tabela3[[#This Row],[PONTO_DE_REPOSICAO]],Tabela3[[#This Row],[ESTOQUE_INICIAL]]&gt;0),L549*2.5,D549*0))</f>
        <v>0</v>
      </c>
      <c r="F549" s="3">
        <f t="shared" si="28"/>
        <v>78.40000000000002</v>
      </c>
      <c r="G549" s="7">
        <v>24</v>
      </c>
      <c r="H549" s="7">
        <v>24</v>
      </c>
      <c r="I549" s="6" t="s">
        <v>1128</v>
      </c>
      <c r="J549" s="2">
        <f t="shared" si="26"/>
        <v>1881.6000000000004</v>
      </c>
      <c r="K549" s="1">
        <f>_xlfn.XLOOKUP(A549,MEDIDAS!A:A,MEDIDAS!C:C,,0)*5</f>
        <v>5.25</v>
      </c>
      <c r="L549" s="1">
        <f>SUM(K549,_xlfn.XLOOKUP(A549,MEDIDAS!A:A,MEDIDAS!C:C,,0)*5)</f>
        <v>10.5</v>
      </c>
      <c r="M549" s="1" t="str">
        <f>IF(F549&gt;=SUM(L549,_xlfn.XLOOKUP(A549,'ESTOQUE SETEMBRO'!A:A,'ESTOQUE SETEMBRO'!F:F,,0))/2*1.2,"OVER",IF(F549&lt;=SUM(L549,_xlfn.XLOOKUP(A549,'ESTOQUE SETEMBRO'!A:A,'ESTOQUE SETEMBRO'!F:F,,0))/2*1.1,"IDEAL","OUT"))</f>
        <v>OVER</v>
      </c>
      <c r="N549" t="str">
        <f>IF('ESTOQUE OUTUBRO'!$D549&gt;=0,"outubro","setembro")</f>
        <v>outubro</v>
      </c>
      <c r="O549" s="15">
        <v>45566</v>
      </c>
    </row>
    <row r="550" spans="1:15">
      <c r="A550" s="5" t="s">
        <v>547</v>
      </c>
      <c r="B550" s="6" t="s">
        <v>1192</v>
      </c>
      <c r="C550" s="1">
        <f t="shared" si="27"/>
        <v>43.26</v>
      </c>
      <c r="D550" s="3">
        <f>_xlfn.XLOOKUP(Tabela3[[#This Row],[SKU]],'ESTOQUE SETEMBRO'!A:A,'ESTOQUE SETEMBRO'!F:F,,0)-_xlfn.XLOOKUP(Tabela3[[#This Row],[SKU]],'VENDA MES'!A:A,'VENDA MES'!B:B,0,0)</f>
        <v>100.8</v>
      </c>
      <c r="E550" s="3">
        <f>IF(D550&lt;=0,SUM(Tabela3[[#This Row],[PONTO_DE_REPOSICAO]]*2.5,Tabela3[[#This Row],[ESTOQUE_INICIAL]]),IF(AND(Tabela3[[#This Row],[ESTOQUE_INICIAL]]&lt;=Tabela3[[#This Row],[PONTO_DE_REPOSICAO]],Tabela3[[#This Row],[ESTOQUE_INICIAL]]&gt;0),L550*2.5,D550*0))</f>
        <v>0</v>
      </c>
      <c r="F550" s="3">
        <f t="shared" si="28"/>
        <v>100.8</v>
      </c>
      <c r="G550" s="7">
        <v>24</v>
      </c>
      <c r="H550" s="7">
        <v>24</v>
      </c>
      <c r="I550" s="6" t="s">
        <v>1128</v>
      </c>
      <c r="J550" s="2">
        <f t="shared" si="26"/>
        <v>2419.1999999999998</v>
      </c>
      <c r="K550" s="1">
        <f>_xlfn.XLOOKUP(A550,MEDIDAS!A:A,MEDIDAS!C:C,,0)*5</f>
        <v>5</v>
      </c>
      <c r="L550" s="1">
        <f>SUM(K550,_xlfn.XLOOKUP(A550,MEDIDAS!A:A,MEDIDAS!C:C,,0)*5)</f>
        <v>10</v>
      </c>
      <c r="M550" s="1" t="str">
        <f>IF(F550&gt;=SUM(L550,_xlfn.XLOOKUP(A550,'ESTOQUE SETEMBRO'!A:A,'ESTOQUE SETEMBRO'!F:F,,0))/2*1.2,"OVER",IF(F550&lt;=SUM(L550,_xlfn.XLOOKUP(A550,'ESTOQUE SETEMBRO'!A:A,'ESTOQUE SETEMBRO'!F:F,,0))/2*1.1,"IDEAL","OUT"))</f>
        <v>OVER</v>
      </c>
      <c r="N550" t="str">
        <f>IF('ESTOQUE OUTUBRO'!$D550&gt;=0,"outubro","setembro")</f>
        <v>outubro</v>
      </c>
      <c r="O550" s="15">
        <v>45566</v>
      </c>
    </row>
    <row r="551" spans="1:15">
      <c r="A551" s="5" t="s">
        <v>548</v>
      </c>
      <c r="B551" s="6" t="s">
        <v>1192</v>
      </c>
      <c r="C551" s="1">
        <f t="shared" si="27"/>
        <v>43.26</v>
      </c>
      <c r="D551" s="3">
        <f>_xlfn.XLOOKUP(Tabela3[[#This Row],[SKU]],'ESTOQUE SETEMBRO'!A:A,'ESTOQUE SETEMBRO'!F:F,,0)-_xlfn.XLOOKUP(Tabela3[[#This Row],[SKU]],'VENDA MES'!A:A,'VENDA MES'!B:B,0,0)</f>
        <v>184.80000000000004</v>
      </c>
      <c r="E551" s="3">
        <f>IF(D551&lt;=0,SUM(Tabela3[[#This Row],[PONTO_DE_REPOSICAO]]*2.5,Tabela3[[#This Row],[ESTOQUE_INICIAL]]),IF(AND(Tabela3[[#This Row],[ESTOQUE_INICIAL]]&lt;=Tabela3[[#This Row],[PONTO_DE_REPOSICAO]],Tabela3[[#This Row],[ESTOQUE_INICIAL]]&gt;0),L551*2.5,D551*0))</f>
        <v>0</v>
      </c>
      <c r="F551" s="3">
        <f t="shared" si="28"/>
        <v>184.80000000000004</v>
      </c>
      <c r="G551" s="7">
        <v>24</v>
      </c>
      <c r="H551" s="7">
        <v>24</v>
      </c>
      <c r="I551" s="6" t="s">
        <v>1128</v>
      </c>
      <c r="J551" s="2">
        <f t="shared" si="26"/>
        <v>4435.2000000000007</v>
      </c>
      <c r="K551" s="1">
        <f>_xlfn.XLOOKUP(A551,MEDIDAS!A:A,MEDIDAS!C:C,,0)*5</f>
        <v>5.5</v>
      </c>
      <c r="L551" s="1">
        <f>SUM(K551,_xlfn.XLOOKUP(A551,MEDIDAS!A:A,MEDIDAS!C:C,,0)*5)</f>
        <v>11</v>
      </c>
      <c r="M551" s="1" t="str">
        <f>IF(F551&gt;=SUM(L551,_xlfn.XLOOKUP(A551,'ESTOQUE SETEMBRO'!A:A,'ESTOQUE SETEMBRO'!F:F,,0))/2*1.2,"OVER",IF(F551&lt;=SUM(L551,_xlfn.XLOOKUP(A551,'ESTOQUE SETEMBRO'!A:A,'ESTOQUE SETEMBRO'!F:F,,0))/2*1.1,"IDEAL","OUT"))</f>
        <v>OVER</v>
      </c>
      <c r="N551" t="str">
        <f>IF('ESTOQUE OUTUBRO'!$D551&gt;=0,"outubro","setembro")</f>
        <v>outubro</v>
      </c>
      <c r="O551" s="15">
        <v>45566</v>
      </c>
    </row>
    <row r="552" spans="1:15">
      <c r="A552" s="5" t="s">
        <v>550</v>
      </c>
      <c r="B552" s="6" t="s">
        <v>1192</v>
      </c>
      <c r="C552" s="1">
        <f t="shared" si="27"/>
        <v>43.26</v>
      </c>
      <c r="D552" s="3">
        <f>_xlfn.XLOOKUP(Tabela3[[#This Row],[SKU]],'ESTOQUE SETEMBRO'!A:A,'ESTOQUE SETEMBRO'!F:F,,0)-_xlfn.XLOOKUP(Tabela3[[#This Row],[SKU]],'VENDA MES'!A:A,'VENDA MES'!B:B,0,0)</f>
        <v>106.40000000000002</v>
      </c>
      <c r="E552" s="3">
        <f>IF(D552&lt;=0,SUM(Tabela3[[#This Row],[PONTO_DE_REPOSICAO]]*2.5,Tabela3[[#This Row],[ESTOQUE_INICIAL]]),IF(AND(Tabela3[[#This Row],[ESTOQUE_INICIAL]]&lt;=Tabela3[[#This Row],[PONTO_DE_REPOSICAO]],Tabela3[[#This Row],[ESTOQUE_INICIAL]]&gt;0),L552*2.5,D552*0))</f>
        <v>0</v>
      </c>
      <c r="F552" s="3">
        <f t="shared" si="28"/>
        <v>106.40000000000002</v>
      </c>
      <c r="G552" s="7">
        <v>24</v>
      </c>
      <c r="H552" s="7">
        <v>24</v>
      </c>
      <c r="I552" s="6" t="s">
        <v>1128</v>
      </c>
      <c r="J552" s="2">
        <f t="shared" si="26"/>
        <v>2553.6000000000004</v>
      </c>
      <c r="K552" s="1">
        <f>_xlfn.XLOOKUP(A552,MEDIDAS!A:A,MEDIDAS!C:C,,0)*5</f>
        <v>5.333333333333333</v>
      </c>
      <c r="L552" s="1">
        <f>SUM(K552,_xlfn.XLOOKUP(A552,MEDIDAS!A:A,MEDIDAS!C:C,,0)*5)</f>
        <v>10.666666666666666</v>
      </c>
      <c r="M552" s="1" t="str">
        <f>IF(F552&gt;=SUM(L552,_xlfn.XLOOKUP(A552,'ESTOQUE SETEMBRO'!A:A,'ESTOQUE SETEMBRO'!F:F,,0))/2*1.2,"OVER",IF(F552&lt;=SUM(L552,_xlfn.XLOOKUP(A552,'ESTOQUE SETEMBRO'!A:A,'ESTOQUE SETEMBRO'!F:F,,0))/2*1.1,"IDEAL","OUT"))</f>
        <v>OVER</v>
      </c>
      <c r="N552" t="str">
        <f>IF('ESTOQUE OUTUBRO'!$D552&gt;=0,"outubro","setembro")</f>
        <v>outubro</v>
      </c>
      <c r="O552" s="15">
        <v>45566</v>
      </c>
    </row>
    <row r="553" spans="1:15">
      <c r="A553" s="5" t="s">
        <v>551</v>
      </c>
      <c r="B553" s="6" t="s">
        <v>1193</v>
      </c>
      <c r="C553" s="1">
        <f t="shared" si="27"/>
        <v>43.26</v>
      </c>
      <c r="D553" s="3">
        <f>_xlfn.XLOOKUP(Tabela3[[#This Row],[SKU]],'ESTOQUE SETEMBRO'!A:A,'ESTOQUE SETEMBRO'!F:F,,0)-_xlfn.XLOOKUP(Tabela3[[#This Row],[SKU]],'VENDA MES'!A:A,'VENDA MES'!B:B,0,0)</f>
        <v>235.2</v>
      </c>
      <c r="E553" s="3">
        <f>IF(D553&lt;=0,SUM(Tabela3[[#This Row],[PONTO_DE_REPOSICAO]]*2.5,Tabela3[[#This Row],[ESTOQUE_INICIAL]]),IF(AND(Tabela3[[#This Row],[ESTOQUE_INICIAL]]&lt;=Tabela3[[#This Row],[PONTO_DE_REPOSICAO]],Tabela3[[#This Row],[ESTOQUE_INICIAL]]&gt;0),L553*2.5,D553*0))</f>
        <v>0</v>
      </c>
      <c r="F553" s="3">
        <f t="shared" si="28"/>
        <v>235.2</v>
      </c>
      <c r="G553" s="7">
        <v>60</v>
      </c>
      <c r="H553" s="7">
        <v>60</v>
      </c>
      <c r="I553" s="6" t="s">
        <v>1128</v>
      </c>
      <c r="J553" s="2">
        <f t="shared" si="26"/>
        <v>14112</v>
      </c>
      <c r="K553" s="1">
        <f>_xlfn.XLOOKUP(A553,MEDIDAS!A:A,MEDIDAS!C:C,,0)*5</f>
        <v>7.833333333333333</v>
      </c>
      <c r="L553" s="1">
        <f>SUM(K553,_xlfn.XLOOKUP(A553,MEDIDAS!A:A,MEDIDAS!C:C,,0)*5)</f>
        <v>15.666666666666666</v>
      </c>
      <c r="M553" s="1" t="str">
        <f>IF(F553&gt;=SUM(L553,_xlfn.XLOOKUP(A553,'ESTOQUE SETEMBRO'!A:A,'ESTOQUE SETEMBRO'!F:F,,0))/2*1.2,"OVER",IF(F553&lt;=SUM(L553,_xlfn.XLOOKUP(A553,'ESTOQUE SETEMBRO'!A:A,'ESTOQUE SETEMBRO'!F:F,,0))/2*1.1,"IDEAL","OUT"))</f>
        <v>OVER</v>
      </c>
      <c r="N553" t="str">
        <f>IF('ESTOQUE OUTUBRO'!$D553&gt;=0,"outubro","setembro")</f>
        <v>outubro</v>
      </c>
      <c r="O553" s="15">
        <v>45566</v>
      </c>
    </row>
    <row r="554" spans="1:15">
      <c r="A554" s="5" t="s">
        <v>552</v>
      </c>
      <c r="B554" s="6" t="s">
        <v>1193</v>
      </c>
      <c r="C554" s="1">
        <f t="shared" si="27"/>
        <v>43.26</v>
      </c>
      <c r="D554" s="3">
        <f>_xlfn.XLOOKUP(Tabela3[[#This Row],[SKU]],'ESTOQUE SETEMBRO'!A:A,'ESTOQUE SETEMBRO'!F:F,,0)-_xlfn.XLOOKUP(Tabela3[[#This Row],[SKU]],'VENDA MES'!A:A,'VENDA MES'!B:B,0,0)</f>
        <v>201.6</v>
      </c>
      <c r="E554" s="3">
        <f>IF(D554&lt;=0,SUM(Tabela3[[#This Row],[PONTO_DE_REPOSICAO]]*2.5,Tabela3[[#This Row],[ESTOQUE_INICIAL]]),IF(AND(Tabela3[[#This Row],[ESTOQUE_INICIAL]]&lt;=Tabela3[[#This Row],[PONTO_DE_REPOSICAO]],Tabela3[[#This Row],[ESTOQUE_INICIAL]]&gt;0),L554*2.5,D554*0))</f>
        <v>0</v>
      </c>
      <c r="F554" s="3">
        <f t="shared" si="28"/>
        <v>201.6</v>
      </c>
      <c r="G554" s="7">
        <v>60</v>
      </c>
      <c r="H554" s="7">
        <v>60</v>
      </c>
      <c r="I554" s="6" t="s">
        <v>1128</v>
      </c>
      <c r="J554" s="2">
        <f t="shared" si="26"/>
        <v>12096</v>
      </c>
      <c r="K554" s="1">
        <f>_xlfn.XLOOKUP(A554,MEDIDAS!A:A,MEDIDAS!C:C,,0)*5</f>
        <v>3.9166666666666665</v>
      </c>
      <c r="L554" s="1">
        <f>SUM(K554,_xlfn.XLOOKUP(A554,MEDIDAS!A:A,MEDIDAS!C:C,,0)*5)</f>
        <v>7.833333333333333</v>
      </c>
      <c r="M554" s="1" t="str">
        <f>IF(F554&gt;=SUM(L554,_xlfn.XLOOKUP(A554,'ESTOQUE SETEMBRO'!A:A,'ESTOQUE SETEMBRO'!F:F,,0))/2*1.2,"OVER",IF(F554&lt;=SUM(L554,_xlfn.XLOOKUP(A554,'ESTOQUE SETEMBRO'!A:A,'ESTOQUE SETEMBRO'!F:F,,0))/2*1.1,"IDEAL","OUT"))</f>
        <v>OVER</v>
      </c>
      <c r="N554" t="str">
        <f>IF('ESTOQUE OUTUBRO'!$D554&gt;=0,"outubro","setembro")</f>
        <v>outubro</v>
      </c>
      <c r="O554" s="15">
        <v>45566</v>
      </c>
    </row>
    <row r="555" spans="1:15">
      <c r="A555" s="5" t="s">
        <v>553</v>
      </c>
      <c r="B555" s="6" t="s">
        <v>1193</v>
      </c>
      <c r="C555" s="1">
        <f t="shared" si="27"/>
        <v>43.26</v>
      </c>
      <c r="D555" s="3">
        <f>_xlfn.XLOOKUP(Tabela3[[#This Row],[SKU]],'ESTOQUE SETEMBRO'!A:A,'ESTOQUE SETEMBRO'!F:F,,0)-_xlfn.XLOOKUP(Tabela3[[#This Row],[SKU]],'VENDA MES'!A:A,'VENDA MES'!B:B,0,0)</f>
        <v>89.6</v>
      </c>
      <c r="E555" s="3">
        <f>IF(D555&lt;=0,SUM(Tabela3[[#This Row],[PONTO_DE_REPOSICAO]]*2.5,Tabela3[[#This Row],[ESTOQUE_INICIAL]]),IF(AND(Tabela3[[#This Row],[ESTOQUE_INICIAL]]&lt;=Tabela3[[#This Row],[PONTO_DE_REPOSICAO]],Tabela3[[#This Row],[ESTOQUE_INICIAL]]&gt;0),L555*2.5,D555*0))</f>
        <v>0</v>
      </c>
      <c r="F555" s="3">
        <f t="shared" si="28"/>
        <v>89.6</v>
      </c>
      <c r="G555" s="7">
        <v>60</v>
      </c>
      <c r="H555" s="7">
        <v>60</v>
      </c>
      <c r="I555" s="6" t="s">
        <v>1128</v>
      </c>
      <c r="J555" s="2">
        <f t="shared" si="26"/>
        <v>5376</v>
      </c>
      <c r="K555" s="1">
        <f>_xlfn.XLOOKUP(A555,MEDIDAS!A:A,MEDIDAS!C:C,,0)*5</f>
        <v>4.5</v>
      </c>
      <c r="L555" s="1">
        <f>SUM(K555,_xlfn.XLOOKUP(A555,MEDIDAS!A:A,MEDIDAS!C:C,,0)*5)</f>
        <v>9</v>
      </c>
      <c r="M555" s="1" t="str">
        <f>IF(F555&gt;=SUM(L555,_xlfn.XLOOKUP(A555,'ESTOQUE SETEMBRO'!A:A,'ESTOQUE SETEMBRO'!F:F,,0))/2*1.2,"OVER",IF(F555&lt;=SUM(L555,_xlfn.XLOOKUP(A555,'ESTOQUE SETEMBRO'!A:A,'ESTOQUE SETEMBRO'!F:F,,0))/2*1.1,"IDEAL","OUT"))</f>
        <v>OVER</v>
      </c>
      <c r="N555" t="str">
        <f>IF('ESTOQUE OUTUBRO'!$D555&gt;=0,"outubro","setembro")</f>
        <v>outubro</v>
      </c>
      <c r="O555" s="15">
        <v>45566</v>
      </c>
    </row>
    <row r="556" spans="1:15">
      <c r="A556" s="5" t="s">
        <v>554</v>
      </c>
      <c r="B556" s="6" t="s">
        <v>1193</v>
      </c>
      <c r="C556" s="1">
        <f t="shared" si="27"/>
        <v>43.26</v>
      </c>
      <c r="D556" s="3">
        <f>_xlfn.XLOOKUP(Tabela3[[#This Row],[SKU]],'ESTOQUE SETEMBRO'!A:A,'ESTOQUE SETEMBRO'!F:F,,0)-_xlfn.XLOOKUP(Tabela3[[#This Row],[SKU]],'VENDA MES'!A:A,'VENDA MES'!B:B,0,0)</f>
        <v>112</v>
      </c>
      <c r="E556" s="3">
        <f>IF(D556&lt;=0,SUM(Tabela3[[#This Row],[PONTO_DE_REPOSICAO]]*2.5,Tabela3[[#This Row],[ESTOQUE_INICIAL]]),IF(AND(Tabela3[[#This Row],[ESTOQUE_INICIAL]]&lt;=Tabela3[[#This Row],[PONTO_DE_REPOSICAO]],Tabela3[[#This Row],[ESTOQUE_INICIAL]]&gt;0),L556*2.5,D556*0))</f>
        <v>0</v>
      </c>
      <c r="F556" s="3">
        <f t="shared" si="28"/>
        <v>112</v>
      </c>
      <c r="G556" s="7">
        <v>60</v>
      </c>
      <c r="H556" s="7">
        <v>60</v>
      </c>
      <c r="I556" s="6" t="s">
        <v>1128</v>
      </c>
      <c r="J556" s="2">
        <f t="shared" si="26"/>
        <v>6720</v>
      </c>
      <c r="K556" s="1">
        <f>_xlfn.XLOOKUP(A556,MEDIDAS!A:A,MEDIDAS!C:C,,0)*5</f>
        <v>4.3333333333333339</v>
      </c>
      <c r="L556" s="1">
        <f>SUM(K556,_xlfn.XLOOKUP(A556,MEDIDAS!A:A,MEDIDAS!C:C,,0)*5)</f>
        <v>8.6666666666666679</v>
      </c>
      <c r="M556" s="1" t="str">
        <f>IF(F556&gt;=SUM(L556,_xlfn.XLOOKUP(A556,'ESTOQUE SETEMBRO'!A:A,'ESTOQUE SETEMBRO'!F:F,,0))/2*1.2,"OVER",IF(F556&lt;=SUM(L556,_xlfn.XLOOKUP(A556,'ESTOQUE SETEMBRO'!A:A,'ESTOQUE SETEMBRO'!F:F,,0))/2*1.1,"IDEAL","OUT"))</f>
        <v>OVER</v>
      </c>
      <c r="N556" t="str">
        <f>IF('ESTOQUE OUTUBRO'!$D556&gt;=0,"outubro","setembro")</f>
        <v>outubro</v>
      </c>
      <c r="O556" s="15">
        <v>45566</v>
      </c>
    </row>
    <row r="557" spans="1:15">
      <c r="A557" s="5" t="s">
        <v>555</v>
      </c>
      <c r="B557" s="6" t="s">
        <v>1193</v>
      </c>
      <c r="C557" s="1">
        <f t="shared" si="27"/>
        <v>43.26</v>
      </c>
      <c r="D557" s="3">
        <f>_xlfn.XLOOKUP(Tabela3[[#This Row],[SKU]],'ESTOQUE SETEMBRO'!A:A,'ESTOQUE SETEMBRO'!F:F,,0)-_xlfn.XLOOKUP(Tabela3[[#This Row],[SKU]],'VENDA MES'!A:A,'VENDA MES'!B:B,0,0)</f>
        <v>145.6</v>
      </c>
      <c r="E557" s="3">
        <f>IF(D557&lt;=0,SUM(Tabela3[[#This Row],[PONTO_DE_REPOSICAO]]*2.5,Tabela3[[#This Row],[ESTOQUE_INICIAL]]),IF(AND(Tabela3[[#This Row],[ESTOQUE_INICIAL]]&lt;=Tabela3[[#This Row],[PONTO_DE_REPOSICAO]],Tabela3[[#This Row],[ESTOQUE_INICIAL]]&gt;0),L557*2.5,D557*0))</f>
        <v>0</v>
      </c>
      <c r="F557" s="3">
        <f t="shared" si="28"/>
        <v>145.6</v>
      </c>
      <c r="G557" s="7">
        <v>60</v>
      </c>
      <c r="H557" s="7">
        <v>60</v>
      </c>
      <c r="I557" s="6" t="s">
        <v>1128</v>
      </c>
      <c r="J557" s="2">
        <f t="shared" si="26"/>
        <v>8736</v>
      </c>
      <c r="K557" s="1">
        <f>_xlfn.XLOOKUP(A557,MEDIDAS!A:A,MEDIDAS!C:C,,0)*5</f>
        <v>6.75</v>
      </c>
      <c r="L557" s="1">
        <f>SUM(K557,_xlfn.XLOOKUP(A557,MEDIDAS!A:A,MEDIDAS!C:C,,0)*5)</f>
        <v>13.5</v>
      </c>
      <c r="M557" s="1" t="str">
        <f>IF(F557&gt;=SUM(L557,_xlfn.XLOOKUP(A557,'ESTOQUE SETEMBRO'!A:A,'ESTOQUE SETEMBRO'!F:F,,0))/2*1.2,"OVER",IF(F557&lt;=SUM(L557,_xlfn.XLOOKUP(A557,'ESTOQUE SETEMBRO'!A:A,'ESTOQUE SETEMBRO'!F:F,,0))/2*1.1,"IDEAL","OUT"))</f>
        <v>OVER</v>
      </c>
      <c r="N557" t="str">
        <f>IF('ESTOQUE OUTUBRO'!$D557&gt;=0,"outubro","setembro")</f>
        <v>outubro</v>
      </c>
      <c r="O557" s="15">
        <v>45566</v>
      </c>
    </row>
    <row r="558" spans="1:15">
      <c r="A558" s="5" t="s">
        <v>615</v>
      </c>
      <c r="B558" s="6" t="s">
        <v>1193</v>
      </c>
      <c r="C558" s="1">
        <f t="shared" si="27"/>
        <v>43.26</v>
      </c>
      <c r="D558" s="3">
        <f>_xlfn.XLOOKUP(Tabela3[[#This Row],[SKU]],'ESTOQUE SETEMBRO'!A:A,'ESTOQUE SETEMBRO'!F:F,,0)-_xlfn.XLOOKUP(Tabela3[[#This Row],[SKU]],'VENDA MES'!A:A,'VENDA MES'!B:B,0,0)</f>
        <v>150</v>
      </c>
      <c r="E558" s="3">
        <f>IF(D558&lt;=0,SUM(Tabela3[[#This Row],[PONTO_DE_REPOSICAO]]*2.5,Tabela3[[#This Row],[ESTOQUE_INICIAL]]),IF(AND(Tabela3[[#This Row],[ESTOQUE_INICIAL]]&lt;=Tabela3[[#This Row],[PONTO_DE_REPOSICAO]],Tabela3[[#This Row],[ESTOQUE_INICIAL]]&gt;0),L558*2.5,D558*0))</f>
        <v>0</v>
      </c>
      <c r="F558" s="3">
        <f t="shared" si="28"/>
        <v>150</v>
      </c>
      <c r="G558" s="7">
        <v>60</v>
      </c>
      <c r="H558" s="7">
        <v>60</v>
      </c>
      <c r="I558" s="6" t="s">
        <v>1128</v>
      </c>
      <c r="J558" s="2">
        <f t="shared" si="26"/>
        <v>9000</v>
      </c>
      <c r="K558" s="1">
        <f>_xlfn.XLOOKUP(A558,MEDIDAS!A:A,MEDIDAS!C:C,,0)*5</f>
        <v>2.0833333333333335</v>
      </c>
      <c r="L558" s="1">
        <f>SUM(K558,_xlfn.XLOOKUP(A558,MEDIDAS!A:A,MEDIDAS!C:C,,0)*5)</f>
        <v>4.166666666666667</v>
      </c>
      <c r="M558" s="1" t="str">
        <f>IF(F558&gt;=SUM(L558,_xlfn.XLOOKUP(A558,'ESTOQUE SETEMBRO'!A:A,'ESTOQUE SETEMBRO'!F:F,,0))/2*1.2,"OVER",IF(F558&lt;=SUM(L558,_xlfn.XLOOKUP(A558,'ESTOQUE SETEMBRO'!A:A,'ESTOQUE SETEMBRO'!F:F,,0))/2*1.1,"IDEAL","OUT"))</f>
        <v>OVER</v>
      </c>
      <c r="N558" t="str">
        <f>IF('ESTOQUE OUTUBRO'!$D558&gt;=0,"outubro","setembro")</f>
        <v>outubro</v>
      </c>
      <c r="O558" s="15">
        <v>45566</v>
      </c>
    </row>
    <row r="559" spans="1:15">
      <c r="A559" s="5" t="s">
        <v>556</v>
      </c>
      <c r="B559" s="6" t="s">
        <v>1193</v>
      </c>
      <c r="C559" s="1">
        <f t="shared" si="27"/>
        <v>43.26</v>
      </c>
      <c r="D559" s="3">
        <f>_xlfn.XLOOKUP(Tabela3[[#This Row],[SKU]],'ESTOQUE SETEMBRO'!A:A,'ESTOQUE SETEMBRO'!F:F,,0)-_xlfn.XLOOKUP(Tabela3[[#This Row],[SKU]],'VENDA MES'!A:A,'VENDA MES'!B:B,0,0)</f>
        <v>162.4</v>
      </c>
      <c r="E559" s="3">
        <f>IF(D559&lt;=0,SUM(Tabela3[[#This Row],[PONTO_DE_REPOSICAO]]*2.5,Tabela3[[#This Row],[ESTOQUE_INICIAL]]),IF(AND(Tabela3[[#This Row],[ESTOQUE_INICIAL]]&lt;=Tabela3[[#This Row],[PONTO_DE_REPOSICAO]],Tabela3[[#This Row],[ESTOQUE_INICIAL]]&gt;0),L559*2.5,D559*0))</f>
        <v>0</v>
      </c>
      <c r="F559" s="3">
        <f t="shared" si="28"/>
        <v>162.4</v>
      </c>
      <c r="G559" s="7">
        <v>60</v>
      </c>
      <c r="H559" s="7">
        <v>60</v>
      </c>
      <c r="I559" s="6" t="s">
        <v>1128</v>
      </c>
      <c r="J559" s="2">
        <f t="shared" si="26"/>
        <v>9744</v>
      </c>
      <c r="K559" s="1">
        <f>_xlfn.XLOOKUP(A559,MEDIDAS!A:A,MEDIDAS!C:C,,0)*5</f>
        <v>6.75</v>
      </c>
      <c r="L559" s="1">
        <f>SUM(K559,_xlfn.XLOOKUP(A559,MEDIDAS!A:A,MEDIDAS!C:C,,0)*5)</f>
        <v>13.5</v>
      </c>
      <c r="M559" s="1" t="str">
        <f>IF(F559&gt;=SUM(L559,_xlfn.XLOOKUP(A559,'ESTOQUE SETEMBRO'!A:A,'ESTOQUE SETEMBRO'!F:F,,0))/2*1.2,"OVER",IF(F559&lt;=SUM(L559,_xlfn.XLOOKUP(A559,'ESTOQUE SETEMBRO'!A:A,'ESTOQUE SETEMBRO'!F:F,,0))/2*1.1,"IDEAL","OUT"))</f>
        <v>OVER</v>
      </c>
      <c r="N559" t="str">
        <f>IF('ESTOQUE OUTUBRO'!$D559&gt;=0,"outubro","setembro")</f>
        <v>outubro</v>
      </c>
      <c r="O559" s="15">
        <v>45566</v>
      </c>
    </row>
    <row r="560" spans="1:15">
      <c r="A560" s="5" t="s">
        <v>557</v>
      </c>
      <c r="B560" s="6" t="s">
        <v>1193</v>
      </c>
      <c r="C560" s="1">
        <f t="shared" si="27"/>
        <v>43.26</v>
      </c>
      <c r="D560" s="3">
        <f>_xlfn.XLOOKUP(Tabela3[[#This Row],[SKU]],'ESTOQUE SETEMBRO'!A:A,'ESTOQUE SETEMBRO'!F:F,,0)-_xlfn.XLOOKUP(Tabela3[[#This Row],[SKU]],'VENDA MES'!A:A,'VENDA MES'!B:B,0,0)</f>
        <v>229.60000000000002</v>
      </c>
      <c r="E560" s="3">
        <f>IF(D560&lt;=0,SUM(Tabela3[[#This Row],[PONTO_DE_REPOSICAO]]*2.5,Tabela3[[#This Row],[ESTOQUE_INICIAL]]),IF(AND(Tabela3[[#This Row],[ESTOQUE_INICIAL]]&lt;=Tabela3[[#This Row],[PONTO_DE_REPOSICAO]],Tabela3[[#This Row],[ESTOQUE_INICIAL]]&gt;0),L560*2.5,D560*0))</f>
        <v>0</v>
      </c>
      <c r="F560" s="3">
        <f t="shared" si="28"/>
        <v>229.60000000000002</v>
      </c>
      <c r="G560" s="7">
        <v>60</v>
      </c>
      <c r="H560" s="7">
        <v>60</v>
      </c>
      <c r="I560" s="6" t="s">
        <v>1128</v>
      </c>
      <c r="J560" s="2">
        <f t="shared" si="26"/>
        <v>13776.000000000002</v>
      </c>
      <c r="K560" s="1">
        <f>_xlfn.XLOOKUP(A560,MEDIDAS!A:A,MEDIDAS!C:C,,0)*5</f>
        <v>9</v>
      </c>
      <c r="L560" s="1">
        <f>SUM(K560,_xlfn.XLOOKUP(A560,MEDIDAS!A:A,MEDIDAS!C:C,,0)*5)</f>
        <v>18</v>
      </c>
      <c r="M560" s="1" t="str">
        <f>IF(F560&gt;=SUM(L560,_xlfn.XLOOKUP(A560,'ESTOQUE SETEMBRO'!A:A,'ESTOQUE SETEMBRO'!F:F,,0))/2*1.2,"OVER",IF(F560&lt;=SUM(L560,_xlfn.XLOOKUP(A560,'ESTOQUE SETEMBRO'!A:A,'ESTOQUE SETEMBRO'!F:F,,0))/2*1.1,"IDEAL","OUT"))</f>
        <v>OVER</v>
      </c>
      <c r="N560" t="str">
        <f>IF('ESTOQUE OUTUBRO'!$D560&gt;=0,"outubro","setembro")</f>
        <v>outubro</v>
      </c>
      <c r="O560" s="15">
        <v>45566</v>
      </c>
    </row>
    <row r="561" spans="1:15">
      <c r="A561" s="5" t="s">
        <v>558</v>
      </c>
      <c r="B561" s="6" t="s">
        <v>1193</v>
      </c>
      <c r="C561" s="1">
        <f t="shared" si="27"/>
        <v>43.26</v>
      </c>
      <c r="D561" s="3">
        <f>_xlfn.XLOOKUP(Tabela3[[#This Row],[SKU]],'ESTOQUE SETEMBRO'!A:A,'ESTOQUE SETEMBRO'!F:F,,0)-_xlfn.XLOOKUP(Tabela3[[#This Row],[SKU]],'VENDA MES'!A:A,'VENDA MES'!B:B,0,0)</f>
        <v>201.6</v>
      </c>
      <c r="E561" s="3">
        <f>IF(D561&lt;=0,SUM(Tabela3[[#This Row],[PONTO_DE_REPOSICAO]]*2.5,Tabela3[[#This Row],[ESTOQUE_INICIAL]]),IF(AND(Tabela3[[#This Row],[ESTOQUE_INICIAL]]&lt;=Tabela3[[#This Row],[PONTO_DE_REPOSICAO]],Tabela3[[#This Row],[ESTOQUE_INICIAL]]&gt;0),L561*2.5,D561*0))</f>
        <v>0</v>
      </c>
      <c r="F561" s="3">
        <f t="shared" si="28"/>
        <v>201.6</v>
      </c>
      <c r="G561" s="7">
        <v>60</v>
      </c>
      <c r="H561" s="7">
        <v>60</v>
      </c>
      <c r="I561" s="6" t="s">
        <v>1128</v>
      </c>
      <c r="J561" s="2">
        <f t="shared" si="26"/>
        <v>12096</v>
      </c>
      <c r="K561" s="1">
        <f>_xlfn.XLOOKUP(A561,MEDIDAS!A:A,MEDIDAS!C:C,,0)*5</f>
        <v>4.083333333333333</v>
      </c>
      <c r="L561" s="1">
        <f>SUM(K561,_xlfn.XLOOKUP(A561,MEDIDAS!A:A,MEDIDAS!C:C,,0)*5)</f>
        <v>8.1666666666666661</v>
      </c>
      <c r="M561" s="1" t="str">
        <f>IF(F561&gt;=SUM(L561,_xlfn.XLOOKUP(A561,'ESTOQUE SETEMBRO'!A:A,'ESTOQUE SETEMBRO'!F:F,,0))/2*1.2,"OVER",IF(F561&lt;=SUM(L561,_xlfn.XLOOKUP(A561,'ESTOQUE SETEMBRO'!A:A,'ESTOQUE SETEMBRO'!F:F,,0))/2*1.1,"IDEAL","OUT"))</f>
        <v>OVER</v>
      </c>
      <c r="N561" t="str">
        <f>IF('ESTOQUE OUTUBRO'!$D561&gt;=0,"outubro","setembro")</f>
        <v>outubro</v>
      </c>
      <c r="O561" s="15">
        <v>45566</v>
      </c>
    </row>
    <row r="562" spans="1:15">
      <c r="A562" s="5" t="s">
        <v>559</v>
      </c>
      <c r="B562" s="6" t="s">
        <v>1193</v>
      </c>
      <c r="C562" s="1">
        <f t="shared" si="27"/>
        <v>43.26</v>
      </c>
      <c r="D562" s="3">
        <f>_xlfn.XLOOKUP(Tabela3[[#This Row],[SKU]],'ESTOQUE SETEMBRO'!A:A,'ESTOQUE SETEMBRO'!F:F,,0)-_xlfn.XLOOKUP(Tabela3[[#This Row],[SKU]],'VENDA MES'!A:A,'VENDA MES'!B:B,0,0)</f>
        <v>117.6</v>
      </c>
      <c r="E562" s="3">
        <f>IF(D562&lt;=0,SUM(Tabela3[[#This Row],[PONTO_DE_REPOSICAO]]*2.5,Tabela3[[#This Row],[ESTOQUE_INICIAL]]),IF(AND(Tabela3[[#This Row],[ESTOQUE_INICIAL]]&lt;=Tabela3[[#This Row],[PONTO_DE_REPOSICAO]],Tabela3[[#This Row],[ESTOQUE_INICIAL]]&gt;0),L562*2.5,D562*0))</f>
        <v>0</v>
      </c>
      <c r="F562" s="3">
        <f t="shared" si="28"/>
        <v>117.6</v>
      </c>
      <c r="G562" s="7">
        <v>60</v>
      </c>
      <c r="H562" s="7">
        <v>60</v>
      </c>
      <c r="I562" s="6" t="s">
        <v>1128</v>
      </c>
      <c r="J562" s="2">
        <f t="shared" si="26"/>
        <v>7056</v>
      </c>
      <c r="K562" s="1">
        <f>_xlfn.XLOOKUP(A562,MEDIDAS!A:A,MEDIDAS!C:C,,0)*5</f>
        <v>6.583333333333333</v>
      </c>
      <c r="L562" s="1">
        <f>SUM(K562,_xlfn.XLOOKUP(A562,MEDIDAS!A:A,MEDIDAS!C:C,,0)*5)</f>
        <v>13.166666666666666</v>
      </c>
      <c r="M562" s="1" t="str">
        <f>IF(F562&gt;=SUM(L562,_xlfn.XLOOKUP(A562,'ESTOQUE SETEMBRO'!A:A,'ESTOQUE SETEMBRO'!F:F,,0))/2*1.2,"OVER",IF(F562&lt;=SUM(L562,_xlfn.XLOOKUP(A562,'ESTOQUE SETEMBRO'!A:A,'ESTOQUE SETEMBRO'!F:F,,0))/2*1.1,"IDEAL","OUT"))</f>
        <v>OVER</v>
      </c>
      <c r="N562" t="str">
        <f>IF('ESTOQUE OUTUBRO'!$D562&gt;=0,"outubro","setembro")</f>
        <v>outubro</v>
      </c>
      <c r="O562" s="15">
        <v>45566</v>
      </c>
    </row>
    <row r="563" spans="1:15">
      <c r="A563" s="5" t="s">
        <v>561</v>
      </c>
      <c r="B563" s="6" t="s">
        <v>1194</v>
      </c>
      <c r="C563" s="1">
        <f t="shared" si="27"/>
        <v>43.26</v>
      </c>
      <c r="D563" s="3">
        <f>_xlfn.XLOOKUP(Tabela3[[#This Row],[SKU]],'ESTOQUE SETEMBRO'!A:A,'ESTOQUE SETEMBRO'!F:F,,0)-_xlfn.XLOOKUP(Tabela3[[#This Row],[SKU]],'VENDA MES'!A:A,'VENDA MES'!B:B,0,0)</f>
        <v>100.8</v>
      </c>
      <c r="E563" s="3">
        <f>IF(D563&lt;=0,SUM(Tabela3[[#This Row],[PONTO_DE_REPOSICAO]]*2.5,Tabela3[[#This Row],[ESTOQUE_INICIAL]]),IF(AND(Tabela3[[#This Row],[ESTOQUE_INICIAL]]&lt;=Tabela3[[#This Row],[PONTO_DE_REPOSICAO]],Tabela3[[#This Row],[ESTOQUE_INICIAL]]&gt;0),L563*2.5,D563*0))</f>
        <v>0</v>
      </c>
      <c r="F563" s="3">
        <f t="shared" si="28"/>
        <v>100.8</v>
      </c>
      <c r="G563" s="7">
        <v>60</v>
      </c>
      <c r="H563" s="7">
        <v>60</v>
      </c>
      <c r="I563" s="6" t="s">
        <v>1128</v>
      </c>
      <c r="J563" s="2">
        <f t="shared" si="26"/>
        <v>6048</v>
      </c>
      <c r="K563" s="1">
        <f>_xlfn.XLOOKUP(A563,MEDIDAS!A:A,MEDIDAS!C:C,,0)*5</f>
        <v>3.25</v>
      </c>
      <c r="L563" s="1">
        <f>SUM(K563,_xlfn.XLOOKUP(A563,MEDIDAS!A:A,MEDIDAS!C:C,,0)*5)</f>
        <v>6.5</v>
      </c>
      <c r="M563" s="1" t="str">
        <f>IF(F563&gt;=SUM(L563,_xlfn.XLOOKUP(A563,'ESTOQUE SETEMBRO'!A:A,'ESTOQUE SETEMBRO'!F:F,,0))/2*1.2,"OVER",IF(F563&lt;=SUM(L563,_xlfn.XLOOKUP(A563,'ESTOQUE SETEMBRO'!A:A,'ESTOQUE SETEMBRO'!F:F,,0))/2*1.1,"IDEAL","OUT"))</f>
        <v>OVER</v>
      </c>
      <c r="N563" t="str">
        <f>IF('ESTOQUE OUTUBRO'!$D563&gt;=0,"outubro","setembro")</f>
        <v>outubro</v>
      </c>
      <c r="O563" s="15">
        <v>45566</v>
      </c>
    </row>
    <row r="564" spans="1:15">
      <c r="A564" s="5" t="s">
        <v>562</v>
      </c>
      <c r="B564" s="6" t="s">
        <v>1194</v>
      </c>
      <c r="C564" s="1">
        <f t="shared" si="27"/>
        <v>43.26</v>
      </c>
      <c r="D564" s="3">
        <f>_xlfn.XLOOKUP(Tabela3[[#This Row],[SKU]],'ESTOQUE SETEMBRO'!A:A,'ESTOQUE SETEMBRO'!F:F,,0)-_xlfn.XLOOKUP(Tabela3[[#This Row],[SKU]],'VENDA MES'!A:A,'VENDA MES'!B:B,0,0)</f>
        <v>134.4</v>
      </c>
      <c r="E564" s="3">
        <f>IF(D564&lt;=0,SUM(Tabela3[[#This Row],[PONTO_DE_REPOSICAO]]*2.5,Tabela3[[#This Row],[ESTOQUE_INICIAL]]),IF(AND(Tabela3[[#This Row],[ESTOQUE_INICIAL]]&lt;=Tabela3[[#This Row],[PONTO_DE_REPOSICAO]],Tabela3[[#This Row],[ESTOQUE_INICIAL]]&gt;0),L564*2.5,D564*0))</f>
        <v>0</v>
      </c>
      <c r="F564" s="3">
        <f t="shared" si="28"/>
        <v>134.4</v>
      </c>
      <c r="G564" s="7">
        <v>60</v>
      </c>
      <c r="H564" s="7">
        <v>60</v>
      </c>
      <c r="I564" s="6" t="s">
        <v>1128</v>
      </c>
      <c r="J564" s="2">
        <f t="shared" si="26"/>
        <v>8064</v>
      </c>
      <c r="K564" s="1">
        <f>_xlfn.XLOOKUP(A564,MEDIDAS!A:A,MEDIDAS!C:C,,0)*5</f>
        <v>6.333333333333333</v>
      </c>
      <c r="L564" s="1">
        <f>SUM(K564,_xlfn.XLOOKUP(A564,MEDIDAS!A:A,MEDIDAS!C:C,,0)*5)</f>
        <v>12.666666666666666</v>
      </c>
      <c r="M564" s="1" t="str">
        <f>IF(F564&gt;=SUM(L564,_xlfn.XLOOKUP(A564,'ESTOQUE SETEMBRO'!A:A,'ESTOQUE SETEMBRO'!F:F,,0))/2*1.2,"OVER",IF(F564&lt;=SUM(L564,_xlfn.XLOOKUP(A564,'ESTOQUE SETEMBRO'!A:A,'ESTOQUE SETEMBRO'!F:F,,0))/2*1.1,"IDEAL","OUT"))</f>
        <v>OVER</v>
      </c>
      <c r="N564" t="str">
        <f>IF('ESTOQUE OUTUBRO'!$D564&gt;=0,"outubro","setembro")</f>
        <v>outubro</v>
      </c>
      <c r="O564" s="15">
        <v>45566</v>
      </c>
    </row>
    <row r="565" spans="1:15">
      <c r="A565" s="5" t="s">
        <v>563</v>
      </c>
      <c r="B565" s="6" t="s">
        <v>1194</v>
      </c>
      <c r="C565" s="1">
        <f t="shared" si="27"/>
        <v>43.26</v>
      </c>
      <c r="D565" s="3">
        <f>_xlfn.XLOOKUP(Tabela3[[#This Row],[SKU]],'ESTOQUE SETEMBRO'!A:A,'ESTOQUE SETEMBRO'!F:F,,0)-_xlfn.XLOOKUP(Tabela3[[#This Row],[SKU]],'VENDA MES'!A:A,'VENDA MES'!B:B,0,0)</f>
        <v>151.19999999999999</v>
      </c>
      <c r="E565" s="3">
        <f>IF(D565&lt;=0,SUM(Tabela3[[#This Row],[PONTO_DE_REPOSICAO]]*2.5,Tabela3[[#This Row],[ESTOQUE_INICIAL]]),IF(AND(Tabela3[[#This Row],[ESTOQUE_INICIAL]]&lt;=Tabela3[[#This Row],[PONTO_DE_REPOSICAO]],Tabela3[[#This Row],[ESTOQUE_INICIAL]]&gt;0),L565*2.5,D565*0))</f>
        <v>0</v>
      </c>
      <c r="F565" s="3">
        <f t="shared" si="28"/>
        <v>151.19999999999999</v>
      </c>
      <c r="G565" s="7">
        <v>60</v>
      </c>
      <c r="H565" s="7">
        <v>60</v>
      </c>
      <c r="I565" s="6" t="s">
        <v>1128</v>
      </c>
      <c r="J565" s="2">
        <f t="shared" si="26"/>
        <v>9072</v>
      </c>
      <c r="K565" s="1">
        <f>_xlfn.XLOOKUP(A565,MEDIDAS!A:A,MEDIDAS!C:C,,0)*5</f>
        <v>7.583333333333333</v>
      </c>
      <c r="L565" s="1">
        <f>SUM(K565,_xlfn.XLOOKUP(A565,MEDIDAS!A:A,MEDIDAS!C:C,,0)*5)</f>
        <v>15.166666666666666</v>
      </c>
      <c r="M565" s="1" t="str">
        <f>IF(F565&gt;=SUM(L565,_xlfn.XLOOKUP(A565,'ESTOQUE SETEMBRO'!A:A,'ESTOQUE SETEMBRO'!F:F,,0))/2*1.2,"OVER",IF(F565&lt;=SUM(L565,_xlfn.XLOOKUP(A565,'ESTOQUE SETEMBRO'!A:A,'ESTOQUE SETEMBRO'!F:F,,0))/2*1.1,"IDEAL","OUT"))</f>
        <v>OVER</v>
      </c>
      <c r="N565" t="str">
        <f>IF('ESTOQUE OUTUBRO'!$D565&gt;=0,"outubro","setembro")</f>
        <v>outubro</v>
      </c>
      <c r="O565" s="15">
        <v>45566</v>
      </c>
    </row>
    <row r="566" spans="1:15">
      <c r="A566" s="5" t="s">
        <v>564</v>
      </c>
      <c r="B566" s="6" t="s">
        <v>1194</v>
      </c>
      <c r="C566" s="1">
        <f t="shared" si="27"/>
        <v>43.26</v>
      </c>
      <c r="D566" s="3">
        <f>_xlfn.XLOOKUP(Tabela3[[#This Row],[SKU]],'ESTOQUE SETEMBRO'!A:A,'ESTOQUE SETEMBRO'!F:F,,0)-_xlfn.XLOOKUP(Tabela3[[#This Row],[SKU]],'VENDA MES'!A:A,'VENDA MES'!B:B,0,0)</f>
        <v>128.80000000000001</v>
      </c>
      <c r="E566" s="3">
        <f>IF(D566&lt;=0,SUM(Tabela3[[#This Row],[PONTO_DE_REPOSICAO]]*2.5,Tabela3[[#This Row],[ESTOQUE_INICIAL]]),IF(AND(Tabela3[[#This Row],[ESTOQUE_INICIAL]]&lt;=Tabela3[[#This Row],[PONTO_DE_REPOSICAO]],Tabela3[[#This Row],[ESTOQUE_INICIAL]]&gt;0),L566*2.5,D566*0))</f>
        <v>0</v>
      </c>
      <c r="F566" s="3">
        <f t="shared" si="28"/>
        <v>128.80000000000001</v>
      </c>
      <c r="G566" s="7">
        <v>60</v>
      </c>
      <c r="H566" s="7">
        <v>60</v>
      </c>
      <c r="I566" s="6" t="s">
        <v>1128</v>
      </c>
      <c r="J566" s="2">
        <f t="shared" si="26"/>
        <v>7728.0000000000009</v>
      </c>
      <c r="K566" s="1">
        <f>_xlfn.XLOOKUP(A566,MEDIDAS!A:A,MEDIDAS!C:C,,0)*5</f>
        <v>6.333333333333333</v>
      </c>
      <c r="L566" s="1">
        <f>SUM(K566,_xlfn.XLOOKUP(A566,MEDIDAS!A:A,MEDIDAS!C:C,,0)*5)</f>
        <v>12.666666666666666</v>
      </c>
      <c r="M566" s="1" t="str">
        <f>IF(F566&gt;=SUM(L566,_xlfn.XLOOKUP(A566,'ESTOQUE SETEMBRO'!A:A,'ESTOQUE SETEMBRO'!F:F,,0))/2*1.2,"OVER",IF(F566&lt;=SUM(L566,_xlfn.XLOOKUP(A566,'ESTOQUE SETEMBRO'!A:A,'ESTOQUE SETEMBRO'!F:F,,0))/2*1.1,"IDEAL","OUT"))</f>
        <v>OVER</v>
      </c>
      <c r="N566" t="str">
        <f>IF('ESTOQUE OUTUBRO'!$D566&gt;=0,"outubro","setembro")</f>
        <v>outubro</v>
      </c>
      <c r="O566" s="15">
        <v>45566</v>
      </c>
    </row>
    <row r="567" spans="1:15">
      <c r="A567" s="5" t="s">
        <v>565</v>
      </c>
      <c r="B567" s="6" t="s">
        <v>1194</v>
      </c>
      <c r="C567" s="1">
        <f t="shared" si="27"/>
        <v>43.26</v>
      </c>
      <c r="D567" s="3">
        <f>_xlfn.XLOOKUP(Tabela3[[#This Row],[SKU]],'ESTOQUE SETEMBRO'!A:A,'ESTOQUE SETEMBRO'!F:F,,0)-_xlfn.XLOOKUP(Tabela3[[#This Row],[SKU]],'VENDA MES'!A:A,'VENDA MES'!B:B,0,0)</f>
        <v>78.40000000000002</v>
      </c>
      <c r="E567" s="3">
        <f>IF(D567&lt;=0,SUM(Tabela3[[#This Row],[PONTO_DE_REPOSICAO]]*2.5,Tabela3[[#This Row],[ESTOQUE_INICIAL]]),IF(AND(Tabela3[[#This Row],[ESTOQUE_INICIAL]]&lt;=Tabela3[[#This Row],[PONTO_DE_REPOSICAO]],Tabela3[[#This Row],[ESTOQUE_INICIAL]]&gt;0),L567*2.5,D567*0))</f>
        <v>0</v>
      </c>
      <c r="F567" s="3">
        <f t="shared" si="28"/>
        <v>78.40000000000002</v>
      </c>
      <c r="G567" s="7">
        <v>60</v>
      </c>
      <c r="H567" s="7">
        <v>60</v>
      </c>
      <c r="I567" s="6" t="s">
        <v>1128</v>
      </c>
      <c r="J567" s="2">
        <f t="shared" si="26"/>
        <v>4704.0000000000009</v>
      </c>
      <c r="K567" s="1">
        <f>_xlfn.XLOOKUP(A567,MEDIDAS!A:A,MEDIDAS!C:C,,0)*5</f>
        <v>3.75</v>
      </c>
      <c r="L567" s="1">
        <f>SUM(K567,_xlfn.XLOOKUP(A567,MEDIDAS!A:A,MEDIDAS!C:C,,0)*5)</f>
        <v>7.5</v>
      </c>
      <c r="M567" s="1" t="str">
        <f>IF(F567&gt;=SUM(L567,_xlfn.XLOOKUP(A567,'ESTOQUE SETEMBRO'!A:A,'ESTOQUE SETEMBRO'!F:F,,0))/2*1.2,"OVER",IF(F567&lt;=SUM(L567,_xlfn.XLOOKUP(A567,'ESTOQUE SETEMBRO'!A:A,'ESTOQUE SETEMBRO'!F:F,,0))/2*1.1,"IDEAL","OUT"))</f>
        <v>OVER</v>
      </c>
      <c r="N567" t="str">
        <f>IF('ESTOQUE OUTUBRO'!$D567&gt;=0,"outubro","setembro")</f>
        <v>outubro</v>
      </c>
      <c r="O567" s="15">
        <v>45566</v>
      </c>
    </row>
    <row r="568" spans="1:15">
      <c r="A568" s="5" t="s">
        <v>626</v>
      </c>
      <c r="B568" s="6" t="s">
        <v>1194</v>
      </c>
      <c r="C568" s="1">
        <f t="shared" si="27"/>
        <v>43.26</v>
      </c>
      <c r="D568" s="3">
        <f>_xlfn.XLOOKUP(Tabela3[[#This Row],[SKU]],'ESTOQUE SETEMBRO'!A:A,'ESTOQUE SETEMBRO'!F:F,,0)-_xlfn.XLOOKUP(Tabela3[[#This Row],[SKU]],'VENDA MES'!A:A,'VENDA MES'!B:B,0,0)</f>
        <v>150</v>
      </c>
      <c r="E568" s="3">
        <f>IF(D568&lt;=0,SUM(Tabela3[[#This Row],[PONTO_DE_REPOSICAO]]*2.5,Tabela3[[#This Row],[ESTOQUE_INICIAL]]),IF(AND(Tabela3[[#This Row],[ESTOQUE_INICIAL]]&lt;=Tabela3[[#This Row],[PONTO_DE_REPOSICAO]],Tabela3[[#This Row],[ESTOQUE_INICIAL]]&gt;0),L568*2.5,D568*0))</f>
        <v>0</v>
      </c>
      <c r="F568" s="3">
        <f t="shared" si="28"/>
        <v>150</v>
      </c>
      <c r="G568" s="7">
        <v>60</v>
      </c>
      <c r="H568" s="7">
        <v>60</v>
      </c>
      <c r="I568" s="6" t="s">
        <v>1128</v>
      </c>
      <c r="J568" s="2">
        <f t="shared" si="26"/>
        <v>9000</v>
      </c>
      <c r="K568" s="1">
        <f>_xlfn.XLOOKUP(A568,MEDIDAS!A:A,MEDIDAS!C:C,,0)*5</f>
        <v>1.9166666666666667</v>
      </c>
      <c r="L568" s="1">
        <f>SUM(K568,_xlfn.XLOOKUP(A568,MEDIDAS!A:A,MEDIDAS!C:C,,0)*5)</f>
        <v>3.8333333333333335</v>
      </c>
      <c r="M568" s="1" t="str">
        <f>IF(F568&gt;=SUM(L568,_xlfn.XLOOKUP(A568,'ESTOQUE SETEMBRO'!A:A,'ESTOQUE SETEMBRO'!F:F,,0))/2*1.2,"OVER",IF(F568&lt;=SUM(L568,_xlfn.XLOOKUP(A568,'ESTOQUE SETEMBRO'!A:A,'ESTOQUE SETEMBRO'!F:F,,0))/2*1.1,"IDEAL","OUT"))</f>
        <v>OVER</v>
      </c>
      <c r="N568" t="str">
        <f>IF('ESTOQUE OUTUBRO'!$D568&gt;=0,"outubro","setembro")</f>
        <v>outubro</v>
      </c>
      <c r="O568" s="15">
        <v>45566</v>
      </c>
    </row>
    <row r="569" spans="1:15">
      <c r="A569" s="5" t="s">
        <v>566</v>
      </c>
      <c r="B569" s="6" t="s">
        <v>1194</v>
      </c>
      <c r="C569" s="1">
        <f t="shared" si="27"/>
        <v>43.26</v>
      </c>
      <c r="D569" s="3">
        <f>_xlfn.XLOOKUP(Tabela3[[#This Row],[SKU]],'ESTOQUE SETEMBRO'!A:A,'ESTOQUE SETEMBRO'!F:F,,0)-_xlfn.XLOOKUP(Tabela3[[#This Row],[SKU]],'VENDA MES'!A:A,'VENDA MES'!B:B,0,0)</f>
        <v>112</v>
      </c>
      <c r="E569" s="3">
        <f>IF(D569&lt;=0,SUM(Tabela3[[#This Row],[PONTO_DE_REPOSICAO]]*2.5,Tabela3[[#This Row],[ESTOQUE_INICIAL]]),IF(AND(Tabela3[[#This Row],[ESTOQUE_INICIAL]]&lt;=Tabela3[[#This Row],[PONTO_DE_REPOSICAO]],Tabela3[[#This Row],[ESTOQUE_INICIAL]]&gt;0),L569*2.5,D569*0))</f>
        <v>0</v>
      </c>
      <c r="F569" s="3">
        <f t="shared" si="28"/>
        <v>112</v>
      </c>
      <c r="G569" s="7">
        <v>60</v>
      </c>
      <c r="H569" s="7">
        <v>60</v>
      </c>
      <c r="I569" s="6" t="s">
        <v>1128</v>
      </c>
      <c r="J569" s="2">
        <f t="shared" si="26"/>
        <v>6720</v>
      </c>
      <c r="K569" s="1">
        <f>_xlfn.XLOOKUP(A569,MEDIDAS!A:A,MEDIDAS!C:C,,0)*5</f>
        <v>4.9166666666666661</v>
      </c>
      <c r="L569" s="1">
        <f>SUM(K569,_xlfn.XLOOKUP(A569,MEDIDAS!A:A,MEDIDAS!C:C,,0)*5)</f>
        <v>9.8333333333333321</v>
      </c>
      <c r="M569" s="1" t="str">
        <f>IF(F569&gt;=SUM(L569,_xlfn.XLOOKUP(A569,'ESTOQUE SETEMBRO'!A:A,'ESTOQUE SETEMBRO'!F:F,,0))/2*1.2,"OVER",IF(F569&lt;=SUM(L569,_xlfn.XLOOKUP(A569,'ESTOQUE SETEMBRO'!A:A,'ESTOQUE SETEMBRO'!F:F,,0))/2*1.1,"IDEAL","OUT"))</f>
        <v>OVER</v>
      </c>
      <c r="N569" t="str">
        <f>IF('ESTOQUE OUTUBRO'!$D569&gt;=0,"outubro","setembro")</f>
        <v>outubro</v>
      </c>
      <c r="O569" s="15">
        <v>45566</v>
      </c>
    </row>
    <row r="570" spans="1:15">
      <c r="A570" s="5" t="s">
        <v>567</v>
      </c>
      <c r="B570" s="6" t="s">
        <v>1194</v>
      </c>
      <c r="C570" s="1">
        <f t="shared" si="27"/>
        <v>43.26</v>
      </c>
      <c r="D570" s="3">
        <f>_xlfn.XLOOKUP(Tabela3[[#This Row],[SKU]],'ESTOQUE SETEMBRO'!A:A,'ESTOQUE SETEMBRO'!F:F,,0)-_xlfn.XLOOKUP(Tabela3[[#This Row],[SKU]],'VENDA MES'!A:A,'VENDA MES'!B:B,0,0)</f>
        <v>134.4</v>
      </c>
      <c r="E570" s="3">
        <f>IF(D570&lt;=0,SUM(Tabela3[[#This Row],[PONTO_DE_REPOSICAO]]*2.5,Tabela3[[#This Row],[ESTOQUE_INICIAL]]),IF(AND(Tabela3[[#This Row],[ESTOQUE_INICIAL]]&lt;=Tabela3[[#This Row],[PONTO_DE_REPOSICAO]],Tabela3[[#This Row],[ESTOQUE_INICIAL]]&gt;0),L570*2.5,D570*0))</f>
        <v>0</v>
      </c>
      <c r="F570" s="3">
        <f t="shared" si="28"/>
        <v>134.4</v>
      </c>
      <c r="G570" s="7">
        <v>60</v>
      </c>
      <c r="H570" s="7">
        <v>60</v>
      </c>
      <c r="I570" s="6" t="s">
        <v>1128</v>
      </c>
      <c r="J570" s="2">
        <f t="shared" si="26"/>
        <v>8064</v>
      </c>
      <c r="K570" s="1">
        <f>_xlfn.XLOOKUP(A570,MEDIDAS!A:A,MEDIDAS!C:C,,0)*5</f>
        <v>5.6666666666666661</v>
      </c>
      <c r="L570" s="1">
        <f>SUM(K570,_xlfn.XLOOKUP(A570,MEDIDAS!A:A,MEDIDAS!C:C,,0)*5)</f>
        <v>11.333333333333332</v>
      </c>
      <c r="M570" s="1" t="str">
        <f>IF(F570&gt;=SUM(L570,_xlfn.XLOOKUP(A570,'ESTOQUE SETEMBRO'!A:A,'ESTOQUE SETEMBRO'!F:F,,0))/2*1.2,"OVER",IF(F570&lt;=SUM(L570,_xlfn.XLOOKUP(A570,'ESTOQUE SETEMBRO'!A:A,'ESTOQUE SETEMBRO'!F:F,,0))/2*1.1,"IDEAL","OUT"))</f>
        <v>OVER</v>
      </c>
      <c r="N570" t="str">
        <f>IF('ESTOQUE OUTUBRO'!$D570&gt;=0,"outubro","setembro")</f>
        <v>outubro</v>
      </c>
      <c r="O570" s="15">
        <v>45566</v>
      </c>
    </row>
    <row r="571" spans="1:15">
      <c r="A571" s="5" t="s">
        <v>568</v>
      </c>
      <c r="B571" s="6" t="s">
        <v>1194</v>
      </c>
      <c r="C571" s="1">
        <f t="shared" si="27"/>
        <v>43.26</v>
      </c>
      <c r="D571" s="3">
        <f>_xlfn.XLOOKUP(Tabela3[[#This Row],[SKU]],'ESTOQUE SETEMBRO'!A:A,'ESTOQUE SETEMBRO'!F:F,,0)-_xlfn.XLOOKUP(Tabela3[[#This Row],[SKU]],'VENDA MES'!A:A,'VENDA MES'!B:B,0,0)</f>
        <v>235.2</v>
      </c>
      <c r="E571" s="3">
        <f>IF(D571&lt;=0,SUM(Tabela3[[#This Row],[PONTO_DE_REPOSICAO]]*2.5,Tabela3[[#This Row],[ESTOQUE_INICIAL]]),IF(AND(Tabela3[[#This Row],[ESTOQUE_INICIAL]]&lt;=Tabela3[[#This Row],[PONTO_DE_REPOSICAO]],Tabela3[[#This Row],[ESTOQUE_INICIAL]]&gt;0),L571*2.5,D571*0))</f>
        <v>0</v>
      </c>
      <c r="F571" s="3">
        <f t="shared" si="28"/>
        <v>235.2</v>
      </c>
      <c r="G571" s="7">
        <v>60</v>
      </c>
      <c r="H571" s="7">
        <v>60</v>
      </c>
      <c r="I571" s="6" t="s">
        <v>1128</v>
      </c>
      <c r="J571" s="2">
        <f t="shared" si="26"/>
        <v>14112</v>
      </c>
      <c r="K571" s="1">
        <f>_xlfn.XLOOKUP(A571,MEDIDAS!A:A,MEDIDAS!C:C,,0)*5</f>
        <v>7.0833333333333339</v>
      </c>
      <c r="L571" s="1">
        <f>SUM(K571,_xlfn.XLOOKUP(A571,MEDIDAS!A:A,MEDIDAS!C:C,,0)*5)</f>
        <v>14.166666666666668</v>
      </c>
      <c r="M571" s="1" t="str">
        <f>IF(F571&gt;=SUM(L571,_xlfn.XLOOKUP(A571,'ESTOQUE SETEMBRO'!A:A,'ESTOQUE SETEMBRO'!F:F,,0))/2*1.2,"OVER",IF(F571&lt;=SUM(L571,_xlfn.XLOOKUP(A571,'ESTOQUE SETEMBRO'!A:A,'ESTOQUE SETEMBRO'!F:F,,0))/2*1.1,"IDEAL","OUT"))</f>
        <v>OVER</v>
      </c>
      <c r="N571" t="str">
        <f>IF('ESTOQUE OUTUBRO'!$D571&gt;=0,"outubro","setembro")</f>
        <v>outubro</v>
      </c>
      <c r="O571" s="15">
        <v>45566</v>
      </c>
    </row>
    <row r="572" spans="1:15">
      <c r="A572" s="5" t="s">
        <v>569</v>
      </c>
      <c r="B572" s="6" t="s">
        <v>1194</v>
      </c>
      <c r="C572" s="1">
        <f t="shared" si="27"/>
        <v>43.26</v>
      </c>
      <c r="D572" s="3">
        <f>_xlfn.XLOOKUP(Tabela3[[#This Row],[SKU]],'ESTOQUE SETEMBRO'!A:A,'ESTOQUE SETEMBRO'!F:F,,0)-_xlfn.XLOOKUP(Tabela3[[#This Row],[SKU]],'VENDA MES'!A:A,'VENDA MES'!B:B,0,0)</f>
        <v>123.20000000000002</v>
      </c>
      <c r="E572" s="3">
        <f>IF(D572&lt;=0,SUM(Tabela3[[#This Row],[PONTO_DE_REPOSICAO]]*2.5,Tabela3[[#This Row],[ESTOQUE_INICIAL]]),IF(AND(Tabela3[[#This Row],[ESTOQUE_INICIAL]]&lt;=Tabela3[[#This Row],[PONTO_DE_REPOSICAO]],Tabela3[[#This Row],[ESTOQUE_INICIAL]]&gt;0),L572*2.5,D572*0))</f>
        <v>0</v>
      </c>
      <c r="F572" s="3">
        <f t="shared" si="28"/>
        <v>123.20000000000002</v>
      </c>
      <c r="G572" s="7">
        <v>60</v>
      </c>
      <c r="H572" s="7">
        <v>60</v>
      </c>
      <c r="I572" s="6" t="s">
        <v>1128</v>
      </c>
      <c r="J572" s="2">
        <f t="shared" si="26"/>
        <v>7392.0000000000009</v>
      </c>
      <c r="K572" s="1">
        <f>_xlfn.XLOOKUP(A572,MEDIDAS!A:A,MEDIDAS!C:C,,0)*5</f>
        <v>3.5833333333333335</v>
      </c>
      <c r="L572" s="1">
        <f>SUM(K572,_xlfn.XLOOKUP(A572,MEDIDAS!A:A,MEDIDAS!C:C,,0)*5)</f>
        <v>7.166666666666667</v>
      </c>
      <c r="M572" s="1" t="str">
        <f>IF(F572&gt;=SUM(L572,_xlfn.XLOOKUP(A572,'ESTOQUE SETEMBRO'!A:A,'ESTOQUE SETEMBRO'!F:F,,0))/2*1.2,"OVER",IF(F572&lt;=SUM(L572,_xlfn.XLOOKUP(A572,'ESTOQUE SETEMBRO'!A:A,'ESTOQUE SETEMBRO'!F:F,,0))/2*1.1,"IDEAL","OUT"))</f>
        <v>OVER</v>
      </c>
      <c r="N572" t="str">
        <f>IF('ESTOQUE OUTUBRO'!$D572&gt;=0,"outubro","setembro")</f>
        <v>outubro</v>
      </c>
      <c r="O572" s="15">
        <v>45566</v>
      </c>
    </row>
    <row r="573" spans="1:15">
      <c r="A573" s="5" t="s">
        <v>570</v>
      </c>
      <c r="B573" s="6" t="s">
        <v>1195</v>
      </c>
      <c r="C573" s="1">
        <f t="shared" si="27"/>
        <v>43.26</v>
      </c>
      <c r="D573" s="3">
        <f>_xlfn.XLOOKUP(Tabela3[[#This Row],[SKU]],'ESTOQUE SETEMBRO'!A:A,'ESTOQUE SETEMBRO'!F:F,,0)-_xlfn.XLOOKUP(Tabela3[[#This Row],[SKU]],'VENDA MES'!A:A,'VENDA MES'!B:B,0,0)</f>
        <v>190.40000000000003</v>
      </c>
      <c r="E573" s="3">
        <f>IF(D573&lt;=0,SUM(Tabela3[[#This Row],[PONTO_DE_REPOSICAO]]*2.5,Tabela3[[#This Row],[ESTOQUE_INICIAL]]),IF(AND(Tabela3[[#This Row],[ESTOQUE_INICIAL]]&lt;=Tabela3[[#This Row],[PONTO_DE_REPOSICAO]],Tabela3[[#This Row],[ESTOQUE_INICIAL]]&gt;0),L573*2.5,D573*0))</f>
        <v>0</v>
      </c>
      <c r="F573" s="3">
        <f t="shared" si="28"/>
        <v>190.40000000000003</v>
      </c>
      <c r="G573" s="7">
        <v>36</v>
      </c>
      <c r="H573" s="7">
        <v>36</v>
      </c>
      <c r="I573" s="6" t="s">
        <v>1152</v>
      </c>
      <c r="J573" s="2">
        <f t="shared" si="26"/>
        <v>6854.4000000000015</v>
      </c>
      <c r="K573" s="1">
        <f>_xlfn.XLOOKUP(A573,MEDIDAS!A:A,MEDIDAS!C:C,,0)*5</f>
        <v>8.9166666666666679</v>
      </c>
      <c r="L573" s="1">
        <f>SUM(K573,_xlfn.XLOOKUP(A573,MEDIDAS!A:A,MEDIDAS!C:C,,0)*5)</f>
        <v>17.833333333333336</v>
      </c>
      <c r="M573" s="1" t="str">
        <f>IF(F573&gt;=SUM(L573,_xlfn.XLOOKUP(A573,'ESTOQUE SETEMBRO'!A:A,'ESTOQUE SETEMBRO'!F:F,,0))/2*1.2,"OVER",IF(F573&lt;=SUM(L573,_xlfn.XLOOKUP(A573,'ESTOQUE SETEMBRO'!A:A,'ESTOQUE SETEMBRO'!F:F,,0))/2*1.1,"IDEAL","OUT"))</f>
        <v>OVER</v>
      </c>
      <c r="N573" t="str">
        <f>IF('ESTOQUE OUTUBRO'!$D573&gt;=0,"outubro","setembro")</f>
        <v>outubro</v>
      </c>
      <c r="O573" s="15">
        <v>45566</v>
      </c>
    </row>
    <row r="574" spans="1:15">
      <c r="A574" s="5" t="s">
        <v>572</v>
      </c>
      <c r="B574" s="6" t="s">
        <v>1195</v>
      </c>
      <c r="C574" s="1">
        <f t="shared" si="27"/>
        <v>43.26</v>
      </c>
      <c r="D574" s="3">
        <f>_xlfn.XLOOKUP(Tabela3[[#This Row],[SKU]],'ESTOQUE SETEMBRO'!A:A,'ESTOQUE SETEMBRO'!F:F,,0)-_xlfn.XLOOKUP(Tabela3[[#This Row],[SKU]],'VENDA MES'!A:A,'VENDA MES'!B:B,0,0)</f>
        <v>106.40000000000002</v>
      </c>
      <c r="E574" s="3">
        <f>IF(D574&lt;=0,SUM(Tabela3[[#This Row],[PONTO_DE_REPOSICAO]]*2.5,Tabela3[[#This Row],[ESTOQUE_INICIAL]]),IF(AND(Tabela3[[#This Row],[ESTOQUE_INICIAL]]&lt;=Tabela3[[#This Row],[PONTO_DE_REPOSICAO]],Tabela3[[#This Row],[ESTOQUE_INICIAL]]&gt;0),L574*2.5,D574*0))</f>
        <v>0</v>
      </c>
      <c r="F574" s="3">
        <f t="shared" si="28"/>
        <v>106.40000000000002</v>
      </c>
      <c r="G574" s="7">
        <v>36</v>
      </c>
      <c r="H574" s="7">
        <v>36</v>
      </c>
      <c r="I574" s="6" t="s">
        <v>1152</v>
      </c>
      <c r="J574" s="2">
        <f t="shared" si="26"/>
        <v>3830.4000000000005</v>
      </c>
      <c r="K574" s="1">
        <f>_xlfn.XLOOKUP(A574,MEDIDAS!A:A,MEDIDAS!C:C,,0)*5</f>
        <v>4.666666666666667</v>
      </c>
      <c r="L574" s="1">
        <f>SUM(K574,_xlfn.XLOOKUP(A574,MEDIDAS!A:A,MEDIDAS!C:C,,0)*5)</f>
        <v>9.3333333333333339</v>
      </c>
      <c r="M574" s="1" t="str">
        <f>IF(F574&gt;=SUM(L574,_xlfn.XLOOKUP(A574,'ESTOQUE SETEMBRO'!A:A,'ESTOQUE SETEMBRO'!F:F,,0))/2*1.2,"OVER",IF(F574&lt;=SUM(L574,_xlfn.XLOOKUP(A574,'ESTOQUE SETEMBRO'!A:A,'ESTOQUE SETEMBRO'!F:F,,0))/2*1.1,"IDEAL","OUT"))</f>
        <v>OVER</v>
      </c>
      <c r="N574" t="str">
        <f>IF('ESTOQUE OUTUBRO'!$D574&gt;=0,"outubro","setembro")</f>
        <v>outubro</v>
      </c>
      <c r="O574" s="15">
        <v>45566</v>
      </c>
    </row>
    <row r="575" spans="1:15">
      <c r="A575" s="5" t="s">
        <v>573</v>
      </c>
      <c r="B575" s="6" t="s">
        <v>1195</v>
      </c>
      <c r="C575" s="1">
        <f t="shared" si="27"/>
        <v>43.26</v>
      </c>
      <c r="D575" s="3">
        <f>_xlfn.XLOOKUP(Tabela3[[#This Row],[SKU]],'ESTOQUE SETEMBRO'!A:A,'ESTOQUE SETEMBRO'!F:F,,0)-_xlfn.XLOOKUP(Tabela3[[#This Row],[SKU]],'VENDA MES'!A:A,'VENDA MES'!B:B,0,0)</f>
        <v>67.2</v>
      </c>
      <c r="E575" s="3">
        <f>IF(D575&lt;=0,SUM(Tabela3[[#This Row],[PONTO_DE_REPOSICAO]]*2.5,Tabela3[[#This Row],[ESTOQUE_INICIAL]]),IF(AND(Tabela3[[#This Row],[ESTOQUE_INICIAL]]&lt;=Tabela3[[#This Row],[PONTO_DE_REPOSICAO]],Tabela3[[#This Row],[ESTOQUE_INICIAL]]&gt;0),L575*2.5,D575*0))</f>
        <v>0</v>
      </c>
      <c r="F575" s="3">
        <f t="shared" si="28"/>
        <v>67.2</v>
      </c>
      <c r="G575" s="7">
        <v>36</v>
      </c>
      <c r="H575" s="7">
        <v>36</v>
      </c>
      <c r="I575" s="6" t="s">
        <v>1152</v>
      </c>
      <c r="J575" s="2">
        <f t="shared" si="26"/>
        <v>2419.2000000000003</v>
      </c>
      <c r="K575" s="1">
        <f>_xlfn.XLOOKUP(A575,MEDIDAS!A:A,MEDIDAS!C:C,,0)*5</f>
        <v>4.9166666666666661</v>
      </c>
      <c r="L575" s="1">
        <f>SUM(K575,_xlfn.XLOOKUP(A575,MEDIDAS!A:A,MEDIDAS!C:C,,0)*5)</f>
        <v>9.8333333333333321</v>
      </c>
      <c r="M575" s="1" t="str">
        <f>IF(F575&gt;=SUM(L575,_xlfn.XLOOKUP(A575,'ESTOQUE SETEMBRO'!A:A,'ESTOQUE SETEMBRO'!F:F,,0))/2*1.2,"OVER",IF(F575&lt;=SUM(L575,_xlfn.XLOOKUP(A575,'ESTOQUE SETEMBRO'!A:A,'ESTOQUE SETEMBRO'!F:F,,0))/2*1.1,"IDEAL","OUT"))</f>
        <v>OVER</v>
      </c>
      <c r="N575" t="str">
        <f>IF('ESTOQUE OUTUBRO'!$D575&gt;=0,"outubro","setembro")</f>
        <v>outubro</v>
      </c>
      <c r="O575" s="15">
        <v>45566</v>
      </c>
    </row>
    <row r="576" spans="1:15">
      <c r="A576" s="5" t="s">
        <v>574</v>
      </c>
      <c r="B576" s="6" t="s">
        <v>1195</v>
      </c>
      <c r="C576" s="1">
        <f t="shared" si="27"/>
        <v>43.26</v>
      </c>
      <c r="D576" s="3">
        <f>_xlfn.XLOOKUP(Tabela3[[#This Row],[SKU]],'ESTOQUE SETEMBRO'!A:A,'ESTOQUE SETEMBRO'!F:F,,0)-_xlfn.XLOOKUP(Tabela3[[#This Row],[SKU]],'VENDA MES'!A:A,'VENDA MES'!B:B,0,0)</f>
        <v>128.80000000000001</v>
      </c>
      <c r="E576" s="3">
        <f>IF(D576&lt;=0,SUM(Tabela3[[#This Row],[PONTO_DE_REPOSICAO]]*2.5,Tabela3[[#This Row],[ESTOQUE_INICIAL]]),IF(AND(Tabela3[[#This Row],[ESTOQUE_INICIAL]]&lt;=Tabela3[[#This Row],[PONTO_DE_REPOSICAO]],Tabela3[[#This Row],[ESTOQUE_INICIAL]]&gt;0),L576*2.5,D576*0))</f>
        <v>0</v>
      </c>
      <c r="F576" s="3">
        <f t="shared" si="28"/>
        <v>128.80000000000001</v>
      </c>
      <c r="G576" s="7">
        <v>36</v>
      </c>
      <c r="H576" s="7">
        <v>36</v>
      </c>
      <c r="I576" s="6" t="s">
        <v>1152</v>
      </c>
      <c r="J576" s="2">
        <f t="shared" si="26"/>
        <v>4636.8</v>
      </c>
      <c r="K576" s="1">
        <f>_xlfn.XLOOKUP(A576,MEDIDAS!A:A,MEDIDAS!C:C,,0)*5</f>
        <v>7.833333333333333</v>
      </c>
      <c r="L576" s="1">
        <f>SUM(K576,_xlfn.XLOOKUP(A576,MEDIDAS!A:A,MEDIDAS!C:C,,0)*5)</f>
        <v>15.666666666666666</v>
      </c>
      <c r="M576" s="1" t="str">
        <f>IF(F576&gt;=SUM(L576,_xlfn.XLOOKUP(A576,'ESTOQUE SETEMBRO'!A:A,'ESTOQUE SETEMBRO'!F:F,,0))/2*1.2,"OVER",IF(F576&lt;=SUM(L576,_xlfn.XLOOKUP(A576,'ESTOQUE SETEMBRO'!A:A,'ESTOQUE SETEMBRO'!F:F,,0))/2*1.1,"IDEAL","OUT"))</f>
        <v>OVER</v>
      </c>
      <c r="N576" t="str">
        <f>IF('ESTOQUE OUTUBRO'!$D576&gt;=0,"outubro","setembro")</f>
        <v>outubro</v>
      </c>
      <c r="O576" s="15">
        <v>45566</v>
      </c>
    </row>
    <row r="577" spans="1:15">
      <c r="A577" s="5" t="s">
        <v>575</v>
      </c>
      <c r="B577" s="6" t="s">
        <v>1195</v>
      </c>
      <c r="C577" s="1">
        <f t="shared" si="27"/>
        <v>43.26</v>
      </c>
      <c r="D577" s="3">
        <f>_xlfn.XLOOKUP(Tabela3[[#This Row],[SKU]],'ESTOQUE SETEMBRO'!A:A,'ESTOQUE SETEMBRO'!F:F,,0)-_xlfn.XLOOKUP(Tabela3[[#This Row],[SKU]],'VENDA MES'!A:A,'VENDA MES'!B:B,0,0)</f>
        <v>268.8</v>
      </c>
      <c r="E577" s="3">
        <f>IF(D577&lt;=0,SUM(Tabela3[[#This Row],[PONTO_DE_REPOSICAO]]*2.5,Tabela3[[#This Row],[ESTOQUE_INICIAL]]),IF(AND(Tabela3[[#This Row],[ESTOQUE_INICIAL]]&lt;=Tabela3[[#This Row],[PONTO_DE_REPOSICAO]],Tabela3[[#This Row],[ESTOQUE_INICIAL]]&gt;0),L577*2.5,D577*0))</f>
        <v>0</v>
      </c>
      <c r="F577" s="3">
        <f t="shared" si="28"/>
        <v>268.8</v>
      </c>
      <c r="G577" s="7">
        <v>36</v>
      </c>
      <c r="H577" s="7">
        <v>36</v>
      </c>
      <c r="I577" s="6" t="s">
        <v>1152</v>
      </c>
      <c r="J577" s="2">
        <f t="shared" si="26"/>
        <v>9676.8000000000011</v>
      </c>
      <c r="K577" s="1">
        <f>_xlfn.XLOOKUP(A577,MEDIDAS!A:A,MEDIDAS!C:C,,0)*5</f>
        <v>7.9166666666666661</v>
      </c>
      <c r="L577" s="1">
        <f>SUM(K577,_xlfn.XLOOKUP(A577,MEDIDAS!A:A,MEDIDAS!C:C,,0)*5)</f>
        <v>15.833333333333332</v>
      </c>
      <c r="M577" s="1" t="str">
        <f>IF(F577&gt;=SUM(L577,_xlfn.XLOOKUP(A577,'ESTOQUE SETEMBRO'!A:A,'ESTOQUE SETEMBRO'!F:F,,0))/2*1.2,"OVER",IF(F577&lt;=SUM(L577,_xlfn.XLOOKUP(A577,'ESTOQUE SETEMBRO'!A:A,'ESTOQUE SETEMBRO'!F:F,,0))/2*1.1,"IDEAL","OUT"))</f>
        <v>OVER</v>
      </c>
      <c r="N577" t="str">
        <f>IF('ESTOQUE OUTUBRO'!$D577&gt;=0,"outubro","setembro")</f>
        <v>outubro</v>
      </c>
      <c r="O577" s="15">
        <v>45566</v>
      </c>
    </row>
    <row r="578" spans="1:15">
      <c r="A578" s="5" t="s">
        <v>637</v>
      </c>
      <c r="B578" s="6" t="s">
        <v>1195</v>
      </c>
      <c r="C578" s="1">
        <f t="shared" si="27"/>
        <v>43.26</v>
      </c>
      <c r="D578" s="3">
        <f>_xlfn.XLOOKUP(Tabela3[[#This Row],[SKU]],'ESTOQUE SETEMBRO'!A:A,'ESTOQUE SETEMBRO'!F:F,,0)-_xlfn.XLOOKUP(Tabela3[[#This Row],[SKU]],'VENDA MES'!A:A,'VENDA MES'!B:B,0,0)</f>
        <v>150</v>
      </c>
      <c r="E578" s="3">
        <f>IF(D578&lt;=0,SUM(Tabela3[[#This Row],[PONTO_DE_REPOSICAO]]*2.5,Tabela3[[#This Row],[ESTOQUE_INICIAL]]),IF(AND(Tabela3[[#This Row],[ESTOQUE_INICIAL]]&lt;=Tabela3[[#This Row],[PONTO_DE_REPOSICAO]],Tabela3[[#This Row],[ESTOQUE_INICIAL]]&gt;0),L578*2.5,D578*0))</f>
        <v>0</v>
      </c>
      <c r="F578" s="3">
        <f t="shared" si="28"/>
        <v>150</v>
      </c>
      <c r="G578" s="7">
        <v>36</v>
      </c>
      <c r="H578" s="7">
        <v>36</v>
      </c>
      <c r="I578" s="6" t="s">
        <v>1152</v>
      </c>
      <c r="J578" s="2">
        <f t="shared" ref="J578:J641" si="29">H578*D578</f>
        <v>5400</v>
      </c>
      <c r="K578" s="1">
        <f>_xlfn.XLOOKUP(A578,MEDIDAS!A:A,MEDIDAS!C:C,,0)*5</f>
        <v>4.4166666666666661</v>
      </c>
      <c r="L578" s="1">
        <f>SUM(K578,_xlfn.XLOOKUP(A578,MEDIDAS!A:A,MEDIDAS!C:C,,0)*5)</f>
        <v>8.8333333333333321</v>
      </c>
      <c r="M578" s="1" t="str">
        <f>IF(F578&gt;=SUM(L578,_xlfn.XLOOKUP(A578,'ESTOQUE SETEMBRO'!A:A,'ESTOQUE SETEMBRO'!F:F,,0))/2*1.2,"OVER",IF(F578&lt;=SUM(L578,_xlfn.XLOOKUP(A578,'ESTOQUE SETEMBRO'!A:A,'ESTOQUE SETEMBRO'!F:F,,0))/2*1.1,"IDEAL","OUT"))</f>
        <v>OVER</v>
      </c>
      <c r="N578" t="str">
        <f>IF('ESTOQUE OUTUBRO'!$D578&gt;=0,"outubro","setembro")</f>
        <v>outubro</v>
      </c>
      <c r="O578" s="15">
        <v>45566</v>
      </c>
    </row>
    <row r="579" spans="1:15">
      <c r="A579" s="5" t="s">
        <v>576</v>
      </c>
      <c r="B579" s="6" t="s">
        <v>1195</v>
      </c>
      <c r="C579" s="1">
        <f t="shared" ref="C579:C642" si="30">3.09*2*7</f>
        <v>43.26</v>
      </c>
      <c r="D579" s="3">
        <f>_xlfn.XLOOKUP(Tabela3[[#This Row],[SKU]],'ESTOQUE SETEMBRO'!A:A,'ESTOQUE SETEMBRO'!F:F,,0)-_xlfn.XLOOKUP(Tabela3[[#This Row],[SKU]],'VENDA MES'!A:A,'VENDA MES'!B:B,0,0)</f>
        <v>201.6</v>
      </c>
      <c r="E579" s="3">
        <f>IF(D579&lt;=0,SUM(Tabela3[[#This Row],[PONTO_DE_REPOSICAO]]*2.5,Tabela3[[#This Row],[ESTOQUE_INICIAL]]),IF(AND(Tabela3[[#This Row],[ESTOQUE_INICIAL]]&lt;=Tabela3[[#This Row],[PONTO_DE_REPOSICAO]],Tabela3[[#This Row],[ESTOQUE_INICIAL]]&gt;0),L579*2.5,D579*0))</f>
        <v>0</v>
      </c>
      <c r="F579" s="3">
        <f t="shared" si="28"/>
        <v>201.6</v>
      </c>
      <c r="G579" s="7">
        <v>36</v>
      </c>
      <c r="H579" s="7">
        <v>36</v>
      </c>
      <c r="I579" s="6" t="s">
        <v>1152</v>
      </c>
      <c r="J579" s="2">
        <f t="shared" si="29"/>
        <v>7257.5999999999995</v>
      </c>
      <c r="K579" s="1">
        <f>_xlfn.XLOOKUP(A579,MEDIDAS!A:A,MEDIDAS!C:C,,0)*5</f>
        <v>6.333333333333333</v>
      </c>
      <c r="L579" s="1">
        <f>SUM(K579,_xlfn.XLOOKUP(A579,MEDIDAS!A:A,MEDIDAS!C:C,,0)*5)</f>
        <v>12.666666666666666</v>
      </c>
      <c r="M579" s="1" t="str">
        <f>IF(F579&gt;=SUM(L579,_xlfn.XLOOKUP(A579,'ESTOQUE SETEMBRO'!A:A,'ESTOQUE SETEMBRO'!F:F,,0))/2*1.2,"OVER",IF(F579&lt;=SUM(L579,_xlfn.XLOOKUP(A579,'ESTOQUE SETEMBRO'!A:A,'ESTOQUE SETEMBRO'!F:F,,0))/2*1.1,"IDEAL","OUT"))</f>
        <v>OVER</v>
      </c>
      <c r="N579" t="str">
        <f>IF('ESTOQUE OUTUBRO'!$D579&gt;=0,"outubro","setembro")</f>
        <v>outubro</v>
      </c>
      <c r="O579" s="15">
        <v>45566</v>
      </c>
    </row>
    <row r="580" spans="1:15">
      <c r="A580" s="5" t="s">
        <v>577</v>
      </c>
      <c r="B580" s="6" t="s">
        <v>1195</v>
      </c>
      <c r="C580" s="1">
        <f t="shared" si="30"/>
        <v>43.26</v>
      </c>
      <c r="D580" s="3">
        <f>_xlfn.XLOOKUP(Tabela3[[#This Row],[SKU]],'ESTOQUE SETEMBRO'!A:A,'ESTOQUE SETEMBRO'!F:F,,0)-_xlfn.XLOOKUP(Tabela3[[#This Row],[SKU]],'VENDA MES'!A:A,'VENDA MES'!B:B,0,0)</f>
        <v>190.40000000000003</v>
      </c>
      <c r="E580" s="3">
        <f>IF(D580&lt;=0,SUM(Tabela3[[#This Row],[PONTO_DE_REPOSICAO]]*2.5,Tabela3[[#This Row],[ESTOQUE_INICIAL]]),IF(AND(Tabela3[[#This Row],[ESTOQUE_INICIAL]]&lt;=Tabela3[[#This Row],[PONTO_DE_REPOSICAO]],Tabela3[[#This Row],[ESTOQUE_INICIAL]]&gt;0),L580*2.5,D580*0))</f>
        <v>0</v>
      </c>
      <c r="F580" s="3">
        <f t="shared" si="28"/>
        <v>190.40000000000003</v>
      </c>
      <c r="G580" s="7">
        <v>36</v>
      </c>
      <c r="H580" s="7">
        <v>36</v>
      </c>
      <c r="I580" s="6" t="s">
        <v>1152</v>
      </c>
      <c r="J580" s="2">
        <f t="shared" si="29"/>
        <v>6854.4000000000015</v>
      </c>
      <c r="K580" s="1">
        <f>_xlfn.XLOOKUP(A580,MEDIDAS!A:A,MEDIDAS!C:C,,0)*5</f>
        <v>5.8333333333333339</v>
      </c>
      <c r="L580" s="1">
        <f>SUM(K580,_xlfn.XLOOKUP(A580,MEDIDAS!A:A,MEDIDAS!C:C,,0)*5)</f>
        <v>11.666666666666668</v>
      </c>
      <c r="M580" s="1" t="str">
        <f>IF(F580&gt;=SUM(L580,_xlfn.XLOOKUP(A580,'ESTOQUE SETEMBRO'!A:A,'ESTOQUE SETEMBRO'!F:F,,0))/2*1.2,"OVER",IF(F580&lt;=SUM(L580,_xlfn.XLOOKUP(A580,'ESTOQUE SETEMBRO'!A:A,'ESTOQUE SETEMBRO'!F:F,,0))/2*1.1,"IDEAL","OUT"))</f>
        <v>OVER</v>
      </c>
      <c r="N580" t="str">
        <f>IF('ESTOQUE OUTUBRO'!$D580&gt;=0,"outubro","setembro")</f>
        <v>outubro</v>
      </c>
      <c r="O580" s="15">
        <v>45566</v>
      </c>
    </row>
    <row r="581" spans="1:15">
      <c r="A581" s="5" t="s">
        <v>578</v>
      </c>
      <c r="B581" s="6" t="s">
        <v>1195</v>
      </c>
      <c r="C581" s="1">
        <f t="shared" si="30"/>
        <v>43.26</v>
      </c>
      <c r="D581" s="3">
        <f>_xlfn.XLOOKUP(Tabela3[[#This Row],[SKU]],'ESTOQUE SETEMBRO'!A:A,'ESTOQUE SETEMBRO'!F:F,,0)-_xlfn.XLOOKUP(Tabela3[[#This Row],[SKU]],'VENDA MES'!A:A,'VENDA MES'!B:B,0,0)</f>
        <v>156.80000000000004</v>
      </c>
      <c r="E581" s="3">
        <f>IF(D581&lt;=0,SUM(Tabela3[[#This Row],[PONTO_DE_REPOSICAO]]*2.5,Tabela3[[#This Row],[ESTOQUE_INICIAL]]),IF(AND(Tabela3[[#This Row],[ESTOQUE_INICIAL]]&lt;=Tabela3[[#This Row],[PONTO_DE_REPOSICAO]],Tabela3[[#This Row],[ESTOQUE_INICIAL]]&gt;0),L581*2.5,D581*0))</f>
        <v>0</v>
      </c>
      <c r="F581" s="3">
        <f t="shared" si="28"/>
        <v>156.80000000000004</v>
      </c>
      <c r="G581" s="7">
        <v>36</v>
      </c>
      <c r="H581" s="7">
        <v>36</v>
      </c>
      <c r="I581" s="6" t="s">
        <v>1152</v>
      </c>
      <c r="J581" s="2">
        <f t="shared" si="29"/>
        <v>5644.8000000000011</v>
      </c>
      <c r="K581" s="1">
        <f>_xlfn.XLOOKUP(A581,MEDIDAS!A:A,MEDIDAS!C:C,,0)*5</f>
        <v>6.416666666666667</v>
      </c>
      <c r="L581" s="1">
        <f>SUM(K581,_xlfn.XLOOKUP(A581,MEDIDAS!A:A,MEDIDAS!C:C,,0)*5)</f>
        <v>12.833333333333334</v>
      </c>
      <c r="M581" s="1" t="str">
        <f>IF(F581&gt;=SUM(L581,_xlfn.XLOOKUP(A581,'ESTOQUE SETEMBRO'!A:A,'ESTOQUE SETEMBRO'!F:F,,0))/2*1.2,"OVER",IF(F581&lt;=SUM(L581,_xlfn.XLOOKUP(A581,'ESTOQUE SETEMBRO'!A:A,'ESTOQUE SETEMBRO'!F:F,,0))/2*1.1,"IDEAL","OUT"))</f>
        <v>OVER</v>
      </c>
      <c r="N581" t="str">
        <f>IF('ESTOQUE OUTUBRO'!$D581&gt;=0,"outubro","setembro")</f>
        <v>outubro</v>
      </c>
      <c r="O581" s="15">
        <v>45566</v>
      </c>
    </row>
    <row r="582" spans="1:15">
      <c r="A582" s="5" t="s">
        <v>579</v>
      </c>
      <c r="B582" s="6" t="s">
        <v>1195</v>
      </c>
      <c r="C582" s="1">
        <f t="shared" si="30"/>
        <v>43.26</v>
      </c>
      <c r="D582" s="3">
        <f>_xlfn.XLOOKUP(Tabela3[[#This Row],[SKU]],'ESTOQUE SETEMBRO'!A:A,'ESTOQUE SETEMBRO'!F:F,,0)-_xlfn.XLOOKUP(Tabela3[[#This Row],[SKU]],'VENDA MES'!A:A,'VENDA MES'!B:B,0,0)</f>
        <v>84</v>
      </c>
      <c r="E582" s="3">
        <f>IF(D582&lt;=0,SUM(Tabela3[[#This Row],[PONTO_DE_REPOSICAO]]*2.5,Tabela3[[#This Row],[ESTOQUE_INICIAL]]),IF(AND(Tabela3[[#This Row],[ESTOQUE_INICIAL]]&lt;=Tabela3[[#This Row],[PONTO_DE_REPOSICAO]],Tabela3[[#This Row],[ESTOQUE_INICIAL]]&gt;0),L582*2.5,D582*0))</f>
        <v>0</v>
      </c>
      <c r="F582" s="3">
        <f t="shared" si="28"/>
        <v>84</v>
      </c>
      <c r="G582" s="7">
        <v>36</v>
      </c>
      <c r="H582" s="7">
        <v>36</v>
      </c>
      <c r="I582" s="6" t="s">
        <v>1152</v>
      </c>
      <c r="J582" s="2">
        <f t="shared" si="29"/>
        <v>3024</v>
      </c>
      <c r="K582" s="1">
        <f>_xlfn.XLOOKUP(A582,MEDIDAS!A:A,MEDIDAS!C:C,,0)*5</f>
        <v>4.583333333333333</v>
      </c>
      <c r="L582" s="1">
        <f>SUM(K582,_xlfn.XLOOKUP(A582,MEDIDAS!A:A,MEDIDAS!C:C,,0)*5)</f>
        <v>9.1666666666666661</v>
      </c>
      <c r="M582" s="1" t="str">
        <f>IF(F582&gt;=SUM(L582,_xlfn.XLOOKUP(A582,'ESTOQUE SETEMBRO'!A:A,'ESTOQUE SETEMBRO'!F:F,,0))/2*1.2,"OVER",IF(F582&lt;=SUM(L582,_xlfn.XLOOKUP(A582,'ESTOQUE SETEMBRO'!A:A,'ESTOQUE SETEMBRO'!F:F,,0))/2*1.1,"IDEAL","OUT"))</f>
        <v>OVER</v>
      </c>
      <c r="N582" t="str">
        <f>IF('ESTOQUE OUTUBRO'!$D582&gt;=0,"outubro","setembro")</f>
        <v>outubro</v>
      </c>
      <c r="O582" s="15">
        <v>45566</v>
      </c>
    </row>
    <row r="583" spans="1:15">
      <c r="A583" s="5" t="s">
        <v>580</v>
      </c>
      <c r="B583" s="6" t="s">
        <v>1196</v>
      </c>
      <c r="C583" s="1">
        <f t="shared" si="30"/>
        <v>43.26</v>
      </c>
      <c r="D583" s="3">
        <f>_xlfn.XLOOKUP(Tabela3[[#This Row],[SKU]],'ESTOQUE SETEMBRO'!A:A,'ESTOQUE SETEMBRO'!F:F,,0)-_xlfn.XLOOKUP(Tabela3[[#This Row],[SKU]],'VENDA MES'!A:A,'VENDA MES'!B:B,0,0)</f>
        <v>100.8</v>
      </c>
      <c r="E583" s="3">
        <f>IF(D583&lt;=0,SUM(Tabela3[[#This Row],[PONTO_DE_REPOSICAO]]*2.5,Tabela3[[#This Row],[ESTOQUE_INICIAL]]),IF(AND(Tabela3[[#This Row],[ESTOQUE_INICIAL]]&lt;=Tabela3[[#This Row],[PONTO_DE_REPOSICAO]],Tabela3[[#This Row],[ESTOQUE_INICIAL]]&gt;0),L583*2.5,D583*0))</f>
        <v>0</v>
      </c>
      <c r="F583" s="3">
        <f t="shared" si="28"/>
        <v>100.8</v>
      </c>
      <c r="G583" s="7">
        <v>36</v>
      </c>
      <c r="H583" s="7">
        <v>36</v>
      </c>
      <c r="I583" s="6" t="s">
        <v>1152</v>
      </c>
      <c r="J583" s="2">
        <f t="shared" si="29"/>
        <v>3628.7999999999997</v>
      </c>
      <c r="K583" s="1">
        <f>_xlfn.XLOOKUP(A583,MEDIDAS!A:A,MEDIDAS!C:C,,0)*5</f>
        <v>2.916666666666667</v>
      </c>
      <c r="L583" s="1">
        <f>SUM(K583,_xlfn.XLOOKUP(A583,MEDIDAS!A:A,MEDIDAS!C:C,,0)*5)</f>
        <v>5.8333333333333339</v>
      </c>
      <c r="M583" s="1" t="str">
        <f>IF(F583&gt;=SUM(L583,_xlfn.XLOOKUP(A583,'ESTOQUE SETEMBRO'!A:A,'ESTOQUE SETEMBRO'!F:F,,0))/2*1.2,"OVER",IF(F583&lt;=SUM(L583,_xlfn.XLOOKUP(A583,'ESTOQUE SETEMBRO'!A:A,'ESTOQUE SETEMBRO'!F:F,,0))/2*1.1,"IDEAL","OUT"))</f>
        <v>OVER</v>
      </c>
      <c r="N583" t="str">
        <f>IF('ESTOQUE OUTUBRO'!$D583&gt;=0,"outubro","setembro")</f>
        <v>outubro</v>
      </c>
      <c r="O583" s="15">
        <v>45566</v>
      </c>
    </row>
    <row r="584" spans="1:15">
      <c r="A584" s="5" t="s">
        <v>581</v>
      </c>
      <c r="B584" s="6" t="s">
        <v>1196</v>
      </c>
      <c r="C584" s="1">
        <f t="shared" si="30"/>
        <v>43.26</v>
      </c>
      <c r="D584" s="3">
        <f>_xlfn.XLOOKUP(Tabela3[[#This Row],[SKU]],'ESTOQUE SETEMBRO'!A:A,'ESTOQUE SETEMBRO'!F:F,,0)-_xlfn.XLOOKUP(Tabela3[[#This Row],[SKU]],'VENDA MES'!A:A,'VENDA MES'!B:B,0,0)</f>
        <v>123.20000000000002</v>
      </c>
      <c r="E584" s="3">
        <f>IF(D584&lt;=0,SUM(Tabela3[[#This Row],[PONTO_DE_REPOSICAO]]*2.5,Tabela3[[#This Row],[ESTOQUE_INICIAL]]),IF(AND(Tabela3[[#This Row],[ESTOQUE_INICIAL]]&lt;=Tabela3[[#This Row],[PONTO_DE_REPOSICAO]],Tabela3[[#This Row],[ESTOQUE_INICIAL]]&gt;0),L584*2.5,D584*0))</f>
        <v>0</v>
      </c>
      <c r="F584" s="3">
        <f t="shared" si="28"/>
        <v>123.20000000000002</v>
      </c>
      <c r="G584" s="7">
        <v>36</v>
      </c>
      <c r="H584" s="7">
        <v>36</v>
      </c>
      <c r="I584" s="6" t="s">
        <v>1152</v>
      </c>
      <c r="J584" s="2">
        <f t="shared" si="29"/>
        <v>4435.2000000000007</v>
      </c>
      <c r="K584" s="1">
        <f>_xlfn.XLOOKUP(A584,MEDIDAS!A:A,MEDIDAS!C:C,,0)*5</f>
        <v>5.166666666666667</v>
      </c>
      <c r="L584" s="1">
        <f>SUM(K584,_xlfn.XLOOKUP(A584,MEDIDAS!A:A,MEDIDAS!C:C,,0)*5)</f>
        <v>10.333333333333334</v>
      </c>
      <c r="M584" s="1" t="str">
        <f>IF(F584&gt;=SUM(L584,_xlfn.XLOOKUP(A584,'ESTOQUE SETEMBRO'!A:A,'ESTOQUE SETEMBRO'!F:F,,0))/2*1.2,"OVER",IF(F584&lt;=SUM(L584,_xlfn.XLOOKUP(A584,'ESTOQUE SETEMBRO'!A:A,'ESTOQUE SETEMBRO'!F:F,,0))/2*1.1,"IDEAL","OUT"))</f>
        <v>OVER</v>
      </c>
      <c r="N584" t="str">
        <f>IF('ESTOQUE OUTUBRO'!$D584&gt;=0,"outubro","setembro")</f>
        <v>outubro</v>
      </c>
      <c r="O584" s="15">
        <v>45566</v>
      </c>
    </row>
    <row r="585" spans="1:15">
      <c r="A585" s="5" t="s">
        <v>583</v>
      </c>
      <c r="B585" s="6" t="s">
        <v>1196</v>
      </c>
      <c r="C585" s="1">
        <f t="shared" si="30"/>
        <v>43.26</v>
      </c>
      <c r="D585" s="3">
        <f>_xlfn.XLOOKUP(Tabela3[[#This Row],[SKU]],'ESTOQUE SETEMBRO'!A:A,'ESTOQUE SETEMBRO'!F:F,,0)-_xlfn.XLOOKUP(Tabela3[[#This Row],[SKU]],'VENDA MES'!A:A,'VENDA MES'!B:B,0,0)</f>
        <v>100.8</v>
      </c>
      <c r="E585" s="3">
        <f>IF(D585&lt;=0,SUM(Tabela3[[#This Row],[PONTO_DE_REPOSICAO]]*2.5,Tabela3[[#This Row],[ESTOQUE_INICIAL]]),IF(AND(Tabela3[[#This Row],[ESTOQUE_INICIAL]]&lt;=Tabela3[[#This Row],[PONTO_DE_REPOSICAO]],Tabela3[[#This Row],[ESTOQUE_INICIAL]]&gt;0),L585*2.5,D585*0))</f>
        <v>0</v>
      </c>
      <c r="F585" s="3">
        <f t="shared" si="28"/>
        <v>100.8</v>
      </c>
      <c r="G585" s="7">
        <v>36</v>
      </c>
      <c r="H585" s="7">
        <v>36</v>
      </c>
      <c r="I585" s="6" t="s">
        <v>1152</v>
      </c>
      <c r="J585" s="2">
        <f t="shared" si="29"/>
        <v>3628.7999999999997</v>
      </c>
      <c r="K585" s="1">
        <f>_xlfn.XLOOKUP(A585,MEDIDAS!A:A,MEDIDAS!C:C,,0)*5</f>
        <v>7</v>
      </c>
      <c r="L585" s="1">
        <f>SUM(K585,_xlfn.XLOOKUP(A585,MEDIDAS!A:A,MEDIDAS!C:C,,0)*5)</f>
        <v>14</v>
      </c>
      <c r="M585" s="1" t="str">
        <f>IF(F585&gt;=SUM(L585,_xlfn.XLOOKUP(A585,'ESTOQUE SETEMBRO'!A:A,'ESTOQUE SETEMBRO'!F:F,,0))/2*1.2,"OVER",IF(F585&lt;=SUM(L585,_xlfn.XLOOKUP(A585,'ESTOQUE SETEMBRO'!A:A,'ESTOQUE SETEMBRO'!F:F,,0))/2*1.1,"IDEAL","OUT"))</f>
        <v>OVER</v>
      </c>
      <c r="N585" t="str">
        <f>IF('ESTOQUE OUTUBRO'!$D585&gt;=0,"outubro","setembro")</f>
        <v>outubro</v>
      </c>
      <c r="O585" s="15">
        <v>45566</v>
      </c>
    </row>
    <row r="586" spans="1:15">
      <c r="A586" s="5" t="s">
        <v>584</v>
      </c>
      <c r="B586" s="6" t="s">
        <v>1196</v>
      </c>
      <c r="C586" s="1">
        <f t="shared" si="30"/>
        <v>43.26</v>
      </c>
      <c r="D586" s="3">
        <f>_xlfn.XLOOKUP(Tabela3[[#This Row],[SKU]],'ESTOQUE SETEMBRO'!A:A,'ESTOQUE SETEMBRO'!F:F,,0)-_xlfn.XLOOKUP(Tabela3[[#This Row],[SKU]],'VENDA MES'!A:A,'VENDA MES'!B:B,0,0)</f>
        <v>156.80000000000004</v>
      </c>
      <c r="E586" s="3">
        <f>IF(D586&lt;=0,SUM(Tabela3[[#This Row],[PONTO_DE_REPOSICAO]]*2.5,Tabela3[[#This Row],[ESTOQUE_INICIAL]]),IF(AND(Tabela3[[#This Row],[ESTOQUE_INICIAL]]&lt;=Tabela3[[#This Row],[PONTO_DE_REPOSICAO]],Tabela3[[#This Row],[ESTOQUE_INICIAL]]&gt;0),L586*2.5,D586*0))</f>
        <v>0</v>
      </c>
      <c r="F586" s="3">
        <f t="shared" si="28"/>
        <v>156.80000000000004</v>
      </c>
      <c r="G586" s="7">
        <v>36</v>
      </c>
      <c r="H586" s="7">
        <v>36</v>
      </c>
      <c r="I586" s="6" t="s">
        <v>1152</v>
      </c>
      <c r="J586" s="2">
        <f t="shared" si="29"/>
        <v>5644.8000000000011</v>
      </c>
      <c r="K586" s="1">
        <f>_xlfn.XLOOKUP(A586,MEDIDAS!A:A,MEDIDAS!C:C,,0)*5</f>
        <v>9.5</v>
      </c>
      <c r="L586" s="1">
        <f>SUM(K586,_xlfn.XLOOKUP(A586,MEDIDAS!A:A,MEDIDAS!C:C,,0)*5)</f>
        <v>19</v>
      </c>
      <c r="M586" s="1" t="str">
        <f>IF(F586&gt;=SUM(L586,_xlfn.XLOOKUP(A586,'ESTOQUE SETEMBRO'!A:A,'ESTOQUE SETEMBRO'!F:F,,0))/2*1.2,"OVER",IF(F586&lt;=SUM(L586,_xlfn.XLOOKUP(A586,'ESTOQUE SETEMBRO'!A:A,'ESTOQUE SETEMBRO'!F:F,,0))/2*1.1,"IDEAL","OUT"))</f>
        <v>OVER</v>
      </c>
      <c r="N586" t="str">
        <f>IF('ESTOQUE OUTUBRO'!$D586&gt;=0,"outubro","setembro")</f>
        <v>outubro</v>
      </c>
      <c r="O586" s="15">
        <v>45566</v>
      </c>
    </row>
    <row r="587" spans="1:15">
      <c r="A587" s="5" t="s">
        <v>585</v>
      </c>
      <c r="B587" s="6" t="s">
        <v>1196</v>
      </c>
      <c r="C587" s="1">
        <f t="shared" si="30"/>
        <v>43.26</v>
      </c>
      <c r="D587" s="3">
        <f>_xlfn.XLOOKUP(Tabela3[[#This Row],[SKU]],'ESTOQUE SETEMBRO'!A:A,'ESTOQUE SETEMBRO'!F:F,,0)-_xlfn.XLOOKUP(Tabela3[[#This Row],[SKU]],'VENDA MES'!A:A,'VENDA MES'!B:B,0,0)</f>
        <v>252.00000000000006</v>
      </c>
      <c r="E587" s="3">
        <f>IF(D587&lt;=0,SUM(Tabela3[[#This Row],[PONTO_DE_REPOSICAO]]*2.5,Tabela3[[#This Row],[ESTOQUE_INICIAL]]),IF(AND(Tabela3[[#This Row],[ESTOQUE_INICIAL]]&lt;=Tabela3[[#This Row],[PONTO_DE_REPOSICAO]],Tabela3[[#This Row],[ESTOQUE_INICIAL]]&gt;0),L587*2.5,D587*0))</f>
        <v>0</v>
      </c>
      <c r="F587" s="3">
        <f t="shared" si="28"/>
        <v>252.00000000000006</v>
      </c>
      <c r="G587" s="7">
        <v>36</v>
      </c>
      <c r="H587" s="7">
        <v>36</v>
      </c>
      <c r="I587" s="6" t="s">
        <v>1152</v>
      </c>
      <c r="J587" s="2">
        <f t="shared" si="29"/>
        <v>9072.0000000000018</v>
      </c>
      <c r="K587" s="1">
        <f>_xlfn.XLOOKUP(A587,MEDIDAS!A:A,MEDIDAS!C:C,,0)*5</f>
        <v>11.5</v>
      </c>
      <c r="L587" s="1">
        <f>SUM(K587,_xlfn.XLOOKUP(A587,MEDIDAS!A:A,MEDIDAS!C:C,,0)*5)</f>
        <v>23</v>
      </c>
      <c r="M587" s="1" t="str">
        <f>IF(F587&gt;=SUM(L587,_xlfn.XLOOKUP(A587,'ESTOQUE SETEMBRO'!A:A,'ESTOQUE SETEMBRO'!F:F,,0))/2*1.2,"OVER",IF(F587&lt;=SUM(L587,_xlfn.XLOOKUP(A587,'ESTOQUE SETEMBRO'!A:A,'ESTOQUE SETEMBRO'!F:F,,0))/2*1.1,"IDEAL","OUT"))</f>
        <v>OVER</v>
      </c>
      <c r="N587" t="str">
        <f>IF('ESTOQUE OUTUBRO'!$D587&gt;=0,"outubro","setembro")</f>
        <v>outubro</v>
      </c>
      <c r="O587" s="15">
        <v>45566</v>
      </c>
    </row>
    <row r="588" spans="1:15">
      <c r="A588" s="5" t="s">
        <v>648</v>
      </c>
      <c r="B588" s="6" t="s">
        <v>1196</v>
      </c>
      <c r="C588" s="1">
        <f t="shared" si="30"/>
        <v>43.26</v>
      </c>
      <c r="D588" s="3">
        <f>_xlfn.XLOOKUP(Tabela3[[#This Row],[SKU]],'ESTOQUE SETEMBRO'!A:A,'ESTOQUE SETEMBRO'!F:F,,0)-_xlfn.XLOOKUP(Tabela3[[#This Row],[SKU]],'VENDA MES'!A:A,'VENDA MES'!B:B,0,0)</f>
        <v>150</v>
      </c>
      <c r="E588" s="3">
        <f>IF(D588&lt;=0,SUM(Tabela3[[#This Row],[PONTO_DE_REPOSICAO]]*2.5,Tabela3[[#This Row],[ESTOQUE_INICIAL]]),IF(AND(Tabela3[[#This Row],[ESTOQUE_INICIAL]]&lt;=Tabela3[[#This Row],[PONTO_DE_REPOSICAO]],Tabela3[[#This Row],[ESTOQUE_INICIAL]]&gt;0),L588*2.5,D588*0))</f>
        <v>0</v>
      </c>
      <c r="F588" s="3">
        <f t="shared" si="28"/>
        <v>150</v>
      </c>
      <c r="G588" s="7">
        <v>36</v>
      </c>
      <c r="H588" s="7">
        <v>36</v>
      </c>
      <c r="I588" s="6" t="s">
        <v>1152</v>
      </c>
      <c r="J588" s="2">
        <f t="shared" si="29"/>
        <v>5400</v>
      </c>
      <c r="K588" s="1">
        <f>_xlfn.XLOOKUP(A588,MEDIDAS!A:A,MEDIDAS!C:C,,0)*5</f>
        <v>1</v>
      </c>
      <c r="L588" s="1">
        <f>SUM(K588,_xlfn.XLOOKUP(A588,MEDIDAS!A:A,MEDIDAS!C:C,,0)*5)</f>
        <v>2</v>
      </c>
      <c r="M588" s="1" t="str">
        <f>IF(F588&gt;=SUM(L588,_xlfn.XLOOKUP(A588,'ESTOQUE SETEMBRO'!A:A,'ESTOQUE SETEMBRO'!F:F,,0))/2*1.2,"OVER",IF(F588&lt;=SUM(L588,_xlfn.XLOOKUP(A588,'ESTOQUE SETEMBRO'!A:A,'ESTOQUE SETEMBRO'!F:F,,0))/2*1.1,"IDEAL","OUT"))</f>
        <v>OVER</v>
      </c>
      <c r="N588" t="str">
        <f>IF('ESTOQUE OUTUBRO'!$D588&gt;=0,"outubro","setembro")</f>
        <v>outubro</v>
      </c>
      <c r="O588" s="15">
        <v>45566</v>
      </c>
    </row>
    <row r="589" spans="1:15">
      <c r="A589" s="5" t="s">
        <v>586</v>
      </c>
      <c r="B589" s="6" t="s">
        <v>1196</v>
      </c>
      <c r="C589" s="1">
        <f t="shared" si="30"/>
        <v>43.26</v>
      </c>
      <c r="D589" s="3">
        <f>_xlfn.XLOOKUP(Tabela3[[#This Row],[SKU]],'ESTOQUE SETEMBRO'!A:A,'ESTOQUE SETEMBRO'!F:F,,0)-_xlfn.XLOOKUP(Tabela3[[#This Row],[SKU]],'VENDA MES'!A:A,'VENDA MES'!B:B,0,0)</f>
        <v>212.80000000000004</v>
      </c>
      <c r="E589" s="3">
        <f>IF(D589&lt;=0,SUM(Tabela3[[#This Row],[PONTO_DE_REPOSICAO]]*2.5,Tabela3[[#This Row],[ESTOQUE_INICIAL]]),IF(AND(Tabela3[[#This Row],[ESTOQUE_INICIAL]]&lt;=Tabela3[[#This Row],[PONTO_DE_REPOSICAO]],Tabela3[[#This Row],[ESTOQUE_INICIAL]]&gt;0),L589*2.5,D589*0))</f>
        <v>0</v>
      </c>
      <c r="F589" s="3">
        <f t="shared" si="28"/>
        <v>212.80000000000004</v>
      </c>
      <c r="G589" s="7">
        <v>36</v>
      </c>
      <c r="H589" s="7">
        <v>36</v>
      </c>
      <c r="I589" s="6" t="s">
        <v>1152</v>
      </c>
      <c r="J589" s="2">
        <f t="shared" si="29"/>
        <v>7660.8000000000011</v>
      </c>
      <c r="K589" s="1">
        <f>_xlfn.XLOOKUP(A589,MEDIDAS!A:A,MEDIDAS!C:C,,0)*5</f>
        <v>5.5</v>
      </c>
      <c r="L589" s="1">
        <f>SUM(K589,_xlfn.XLOOKUP(A589,MEDIDAS!A:A,MEDIDAS!C:C,,0)*5)</f>
        <v>11</v>
      </c>
      <c r="M589" s="1" t="str">
        <f>IF(F589&gt;=SUM(L589,_xlfn.XLOOKUP(A589,'ESTOQUE SETEMBRO'!A:A,'ESTOQUE SETEMBRO'!F:F,,0))/2*1.2,"OVER",IF(F589&lt;=SUM(L589,_xlfn.XLOOKUP(A589,'ESTOQUE SETEMBRO'!A:A,'ESTOQUE SETEMBRO'!F:F,,0))/2*1.1,"IDEAL","OUT"))</f>
        <v>OVER</v>
      </c>
      <c r="N589" t="str">
        <f>IF('ESTOQUE OUTUBRO'!$D589&gt;=0,"outubro","setembro")</f>
        <v>outubro</v>
      </c>
      <c r="O589" s="15">
        <v>45566</v>
      </c>
    </row>
    <row r="590" spans="1:15">
      <c r="A590" s="5" t="s">
        <v>587</v>
      </c>
      <c r="B590" s="6" t="s">
        <v>1196</v>
      </c>
      <c r="C590" s="1">
        <f t="shared" si="30"/>
        <v>43.26</v>
      </c>
      <c r="D590" s="3">
        <f>_xlfn.XLOOKUP(Tabela3[[#This Row],[SKU]],'ESTOQUE SETEMBRO'!A:A,'ESTOQUE SETEMBRO'!F:F,,0)-_xlfn.XLOOKUP(Tabela3[[#This Row],[SKU]],'VENDA MES'!A:A,'VENDA MES'!B:B,0,0)</f>
        <v>145.6</v>
      </c>
      <c r="E590" s="3">
        <f>IF(D590&lt;=0,SUM(Tabela3[[#This Row],[PONTO_DE_REPOSICAO]]*2.5,Tabela3[[#This Row],[ESTOQUE_INICIAL]]),IF(AND(Tabela3[[#This Row],[ESTOQUE_INICIAL]]&lt;=Tabela3[[#This Row],[PONTO_DE_REPOSICAO]],Tabela3[[#This Row],[ESTOQUE_INICIAL]]&gt;0),L590*2.5,D590*0))</f>
        <v>0</v>
      </c>
      <c r="F590" s="3">
        <f t="shared" si="28"/>
        <v>145.6</v>
      </c>
      <c r="G590" s="7">
        <v>36</v>
      </c>
      <c r="H590" s="7">
        <v>36</v>
      </c>
      <c r="I590" s="6" t="s">
        <v>1152</v>
      </c>
      <c r="J590" s="2">
        <f t="shared" si="29"/>
        <v>5241.5999999999995</v>
      </c>
      <c r="K590" s="1">
        <f>_xlfn.XLOOKUP(A590,MEDIDAS!A:A,MEDIDAS!C:C,,0)*5</f>
        <v>7.0833333333333339</v>
      </c>
      <c r="L590" s="1">
        <f>SUM(K590,_xlfn.XLOOKUP(A590,MEDIDAS!A:A,MEDIDAS!C:C,,0)*5)</f>
        <v>14.166666666666668</v>
      </c>
      <c r="M590" s="1" t="str">
        <f>IF(F590&gt;=SUM(L590,_xlfn.XLOOKUP(A590,'ESTOQUE SETEMBRO'!A:A,'ESTOQUE SETEMBRO'!F:F,,0))/2*1.2,"OVER",IF(F590&lt;=SUM(L590,_xlfn.XLOOKUP(A590,'ESTOQUE SETEMBRO'!A:A,'ESTOQUE SETEMBRO'!F:F,,0))/2*1.1,"IDEAL","OUT"))</f>
        <v>OVER</v>
      </c>
      <c r="N590" t="str">
        <f>IF('ESTOQUE OUTUBRO'!$D590&gt;=0,"outubro","setembro")</f>
        <v>outubro</v>
      </c>
      <c r="O590" s="15">
        <v>45566</v>
      </c>
    </row>
    <row r="591" spans="1:15">
      <c r="A591" s="5" t="s">
        <v>588</v>
      </c>
      <c r="B591" s="6" t="s">
        <v>1196</v>
      </c>
      <c r="C591" s="1">
        <f t="shared" si="30"/>
        <v>43.26</v>
      </c>
      <c r="D591" s="3">
        <f>_xlfn.XLOOKUP(Tabela3[[#This Row],[SKU]],'ESTOQUE SETEMBRO'!A:A,'ESTOQUE SETEMBRO'!F:F,,0)-_xlfn.XLOOKUP(Tabela3[[#This Row],[SKU]],'VENDA MES'!A:A,'VENDA MES'!B:B,0,0)</f>
        <v>78.40000000000002</v>
      </c>
      <c r="E591" s="3">
        <f>IF(D591&lt;=0,SUM(Tabela3[[#This Row],[PONTO_DE_REPOSICAO]]*2.5,Tabela3[[#This Row],[ESTOQUE_INICIAL]]),IF(AND(Tabela3[[#This Row],[ESTOQUE_INICIAL]]&lt;=Tabela3[[#This Row],[PONTO_DE_REPOSICAO]],Tabela3[[#This Row],[ESTOQUE_INICIAL]]&gt;0),L591*2.5,D591*0))</f>
        <v>0</v>
      </c>
      <c r="F591" s="3">
        <f t="shared" si="28"/>
        <v>78.40000000000002</v>
      </c>
      <c r="G591" s="7">
        <v>36</v>
      </c>
      <c r="H591" s="7">
        <v>36</v>
      </c>
      <c r="I591" s="6" t="s">
        <v>1152</v>
      </c>
      <c r="J591" s="2">
        <f t="shared" si="29"/>
        <v>2822.4000000000005</v>
      </c>
      <c r="K591" s="1">
        <f>_xlfn.XLOOKUP(A591,MEDIDAS!A:A,MEDIDAS!C:C,,0)*5</f>
        <v>4.5</v>
      </c>
      <c r="L591" s="1">
        <f>SUM(K591,_xlfn.XLOOKUP(A591,MEDIDAS!A:A,MEDIDAS!C:C,,0)*5)</f>
        <v>9</v>
      </c>
      <c r="M591" s="1" t="str">
        <f>IF(F591&gt;=SUM(L591,_xlfn.XLOOKUP(A591,'ESTOQUE SETEMBRO'!A:A,'ESTOQUE SETEMBRO'!F:F,,0))/2*1.2,"OVER",IF(F591&lt;=SUM(L591,_xlfn.XLOOKUP(A591,'ESTOQUE SETEMBRO'!A:A,'ESTOQUE SETEMBRO'!F:F,,0))/2*1.1,"IDEAL","OUT"))</f>
        <v>OVER</v>
      </c>
      <c r="N591" t="str">
        <f>IF('ESTOQUE OUTUBRO'!$D591&gt;=0,"outubro","setembro")</f>
        <v>outubro</v>
      </c>
      <c r="O591" s="15">
        <v>45566</v>
      </c>
    </row>
    <row r="592" spans="1:15">
      <c r="A592" s="5" t="s">
        <v>589</v>
      </c>
      <c r="B592" s="6" t="s">
        <v>1196</v>
      </c>
      <c r="C592" s="1">
        <f t="shared" si="30"/>
        <v>43.26</v>
      </c>
      <c r="D592" s="3">
        <f>_xlfn.XLOOKUP(Tabela3[[#This Row],[SKU]],'ESTOQUE SETEMBRO'!A:A,'ESTOQUE SETEMBRO'!F:F,,0)-_xlfn.XLOOKUP(Tabela3[[#This Row],[SKU]],'VENDA MES'!A:A,'VENDA MES'!B:B,0,0)</f>
        <v>196</v>
      </c>
      <c r="E592" s="3">
        <f>IF(D592&lt;=0,SUM(Tabela3[[#This Row],[PONTO_DE_REPOSICAO]]*2.5,Tabela3[[#This Row],[ESTOQUE_INICIAL]]),IF(AND(Tabela3[[#This Row],[ESTOQUE_INICIAL]]&lt;=Tabela3[[#This Row],[PONTO_DE_REPOSICAO]],Tabela3[[#This Row],[ESTOQUE_INICIAL]]&gt;0),L592*2.5,D592*0))</f>
        <v>0</v>
      </c>
      <c r="F592" s="3">
        <f t="shared" si="28"/>
        <v>196</v>
      </c>
      <c r="G592" s="7">
        <v>36</v>
      </c>
      <c r="H592" s="7">
        <v>36</v>
      </c>
      <c r="I592" s="6" t="s">
        <v>1152</v>
      </c>
      <c r="J592" s="2">
        <f t="shared" si="29"/>
        <v>7056</v>
      </c>
      <c r="K592" s="1">
        <f>_xlfn.XLOOKUP(A592,MEDIDAS!A:A,MEDIDAS!C:C,,0)*5</f>
        <v>7.9166666666666661</v>
      </c>
      <c r="L592" s="1">
        <f>SUM(K592,_xlfn.XLOOKUP(A592,MEDIDAS!A:A,MEDIDAS!C:C,,0)*5)</f>
        <v>15.833333333333332</v>
      </c>
      <c r="M592" s="1" t="str">
        <f>IF(F592&gt;=SUM(L592,_xlfn.XLOOKUP(A592,'ESTOQUE SETEMBRO'!A:A,'ESTOQUE SETEMBRO'!F:F,,0))/2*1.2,"OVER",IF(F592&lt;=SUM(L592,_xlfn.XLOOKUP(A592,'ESTOQUE SETEMBRO'!A:A,'ESTOQUE SETEMBRO'!F:F,,0))/2*1.1,"IDEAL","OUT"))</f>
        <v>OVER</v>
      </c>
      <c r="N592" t="str">
        <f>IF('ESTOQUE OUTUBRO'!$D592&gt;=0,"outubro","setembro")</f>
        <v>outubro</v>
      </c>
      <c r="O592" s="15">
        <v>45566</v>
      </c>
    </row>
    <row r="593" spans="1:15">
      <c r="A593" s="5" t="s">
        <v>590</v>
      </c>
      <c r="B593" s="6" t="s">
        <v>1197</v>
      </c>
      <c r="C593" s="1">
        <f t="shared" si="30"/>
        <v>43.26</v>
      </c>
      <c r="D593" s="3">
        <f>_xlfn.XLOOKUP(Tabela3[[#This Row],[SKU]],'ESTOQUE SETEMBRO'!A:A,'ESTOQUE SETEMBRO'!F:F,,0)-_xlfn.XLOOKUP(Tabela3[[#This Row],[SKU]],'VENDA MES'!A:A,'VENDA MES'!B:B,0,0)</f>
        <v>134.4</v>
      </c>
      <c r="E593" s="3">
        <f>IF(D593&lt;=0,SUM(Tabela3[[#This Row],[PONTO_DE_REPOSICAO]]*2.5,Tabela3[[#This Row],[ESTOQUE_INICIAL]]),IF(AND(Tabela3[[#This Row],[ESTOQUE_INICIAL]]&lt;=Tabela3[[#This Row],[PONTO_DE_REPOSICAO]],Tabela3[[#This Row],[ESTOQUE_INICIAL]]&gt;0),L593*2.5,D593*0))</f>
        <v>0</v>
      </c>
      <c r="F593" s="3">
        <f t="shared" si="28"/>
        <v>134.4</v>
      </c>
      <c r="G593" s="7">
        <v>8</v>
      </c>
      <c r="H593" s="7">
        <v>8</v>
      </c>
      <c r="I593" s="6" t="s">
        <v>1142</v>
      </c>
      <c r="J593" s="2">
        <f t="shared" si="29"/>
        <v>1075.2</v>
      </c>
      <c r="K593" s="1">
        <f>_xlfn.XLOOKUP(A593,MEDIDAS!A:A,MEDIDAS!C:C,,0)*5</f>
        <v>5.4166666666666661</v>
      </c>
      <c r="L593" s="1">
        <f>SUM(K593,_xlfn.XLOOKUP(A593,MEDIDAS!A:A,MEDIDAS!C:C,,0)*5)</f>
        <v>10.833333333333332</v>
      </c>
      <c r="M593" s="1" t="str">
        <f>IF(F593&gt;=SUM(L593,_xlfn.XLOOKUP(A593,'ESTOQUE SETEMBRO'!A:A,'ESTOQUE SETEMBRO'!F:F,,0))/2*1.2,"OVER",IF(F593&lt;=SUM(L593,_xlfn.XLOOKUP(A593,'ESTOQUE SETEMBRO'!A:A,'ESTOQUE SETEMBRO'!F:F,,0))/2*1.1,"IDEAL","OUT"))</f>
        <v>OVER</v>
      </c>
      <c r="N593" t="str">
        <f>IF('ESTOQUE OUTUBRO'!$D593&gt;=0,"outubro","setembro")</f>
        <v>outubro</v>
      </c>
      <c r="O593" s="15">
        <v>45566</v>
      </c>
    </row>
    <row r="594" spans="1:15">
      <c r="A594" s="5" t="s">
        <v>591</v>
      </c>
      <c r="B594" s="6" t="s">
        <v>1197</v>
      </c>
      <c r="C594" s="1">
        <f t="shared" si="30"/>
        <v>43.26</v>
      </c>
      <c r="D594" s="3">
        <f>_xlfn.XLOOKUP(Tabela3[[#This Row],[SKU]],'ESTOQUE SETEMBRO'!A:A,'ESTOQUE SETEMBRO'!F:F,,0)-_xlfn.XLOOKUP(Tabela3[[#This Row],[SKU]],'VENDA MES'!A:A,'VENDA MES'!B:B,0,0)</f>
        <v>44.8</v>
      </c>
      <c r="E594" s="3">
        <f>IF(D594&lt;=0,SUM(Tabela3[[#This Row],[PONTO_DE_REPOSICAO]]*2.5,Tabela3[[#This Row],[ESTOQUE_INICIAL]]),IF(AND(Tabela3[[#This Row],[ESTOQUE_INICIAL]]&lt;=Tabela3[[#This Row],[PONTO_DE_REPOSICAO]],Tabela3[[#This Row],[ESTOQUE_INICIAL]]&gt;0),L594*2.5,D594*0))</f>
        <v>0</v>
      </c>
      <c r="F594" s="3">
        <f t="shared" si="28"/>
        <v>44.8</v>
      </c>
      <c r="G594" s="7">
        <v>8</v>
      </c>
      <c r="H594" s="7">
        <v>8</v>
      </c>
      <c r="I594" s="6" t="s">
        <v>1142</v>
      </c>
      <c r="J594" s="2">
        <f t="shared" si="29"/>
        <v>358.4</v>
      </c>
      <c r="K594" s="1">
        <f>_xlfn.XLOOKUP(A594,MEDIDAS!A:A,MEDIDAS!C:C,,0)*5</f>
        <v>3.333333333333333</v>
      </c>
      <c r="L594" s="1">
        <f>SUM(K594,_xlfn.XLOOKUP(A594,MEDIDAS!A:A,MEDIDAS!C:C,,0)*5)</f>
        <v>6.6666666666666661</v>
      </c>
      <c r="M594" s="1" t="str">
        <f>IF(F594&gt;=SUM(L594,_xlfn.XLOOKUP(A594,'ESTOQUE SETEMBRO'!A:A,'ESTOQUE SETEMBRO'!F:F,,0))/2*1.2,"OVER",IF(F594&lt;=SUM(L594,_xlfn.XLOOKUP(A594,'ESTOQUE SETEMBRO'!A:A,'ESTOQUE SETEMBRO'!F:F,,0))/2*1.1,"IDEAL","OUT"))</f>
        <v>OVER</v>
      </c>
      <c r="N594" t="str">
        <f>IF('ESTOQUE OUTUBRO'!$D594&gt;=0,"outubro","setembro")</f>
        <v>outubro</v>
      </c>
      <c r="O594" s="15">
        <v>45566</v>
      </c>
    </row>
    <row r="595" spans="1:15">
      <c r="A595" s="5" t="s">
        <v>592</v>
      </c>
      <c r="B595" s="6" t="s">
        <v>1197</v>
      </c>
      <c r="C595" s="1">
        <f t="shared" si="30"/>
        <v>43.26</v>
      </c>
      <c r="D595" s="3">
        <f>_xlfn.XLOOKUP(Tabela3[[#This Row],[SKU]],'ESTOQUE SETEMBRO'!A:A,'ESTOQUE SETEMBRO'!F:F,,0)-_xlfn.XLOOKUP(Tabela3[[#This Row],[SKU]],'VENDA MES'!A:A,'VENDA MES'!B:B,0,0)</f>
        <v>84</v>
      </c>
      <c r="E595" s="3">
        <f>IF(D595&lt;=0,SUM(Tabela3[[#This Row],[PONTO_DE_REPOSICAO]]*2.5,Tabela3[[#This Row],[ESTOQUE_INICIAL]]),IF(AND(Tabela3[[#This Row],[ESTOQUE_INICIAL]]&lt;=Tabela3[[#This Row],[PONTO_DE_REPOSICAO]],Tabela3[[#This Row],[ESTOQUE_INICIAL]]&gt;0),L595*2.5,D595*0))</f>
        <v>0</v>
      </c>
      <c r="F595" s="3">
        <f t="shared" si="28"/>
        <v>84</v>
      </c>
      <c r="G595" s="7">
        <v>8</v>
      </c>
      <c r="H595" s="7">
        <v>8</v>
      </c>
      <c r="I595" s="6" t="s">
        <v>1142</v>
      </c>
      <c r="J595" s="2">
        <f t="shared" si="29"/>
        <v>672</v>
      </c>
      <c r="K595" s="1">
        <f>_xlfn.XLOOKUP(A595,MEDIDAS!A:A,MEDIDAS!C:C,,0)*5</f>
        <v>4.75</v>
      </c>
      <c r="L595" s="1">
        <f>SUM(K595,_xlfn.XLOOKUP(A595,MEDIDAS!A:A,MEDIDAS!C:C,,0)*5)</f>
        <v>9.5</v>
      </c>
      <c r="M595" s="1" t="str">
        <f>IF(F595&gt;=SUM(L595,_xlfn.XLOOKUP(A595,'ESTOQUE SETEMBRO'!A:A,'ESTOQUE SETEMBRO'!F:F,,0))/2*1.2,"OVER",IF(F595&lt;=SUM(L595,_xlfn.XLOOKUP(A595,'ESTOQUE SETEMBRO'!A:A,'ESTOQUE SETEMBRO'!F:F,,0))/2*1.1,"IDEAL","OUT"))</f>
        <v>OVER</v>
      </c>
      <c r="N595" t="str">
        <f>IF('ESTOQUE OUTUBRO'!$D595&gt;=0,"outubro","setembro")</f>
        <v>outubro</v>
      </c>
      <c r="O595" s="15">
        <v>45566</v>
      </c>
    </row>
    <row r="596" spans="1:15">
      <c r="A596" s="5" t="s">
        <v>594</v>
      </c>
      <c r="B596" s="6" t="s">
        <v>1197</v>
      </c>
      <c r="C596" s="1">
        <f t="shared" si="30"/>
        <v>43.26</v>
      </c>
      <c r="D596" s="3">
        <f>_xlfn.XLOOKUP(Tabela3[[#This Row],[SKU]],'ESTOQUE SETEMBRO'!A:A,'ESTOQUE SETEMBRO'!F:F,,0)-_xlfn.XLOOKUP(Tabela3[[#This Row],[SKU]],'VENDA MES'!A:A,'VENDA MES'!B:B,0,0)</f>
        <v>162.4</v>
      </c>
      <c r="E596" s="3">
        <f>IF(D596&lt;=0,SUM(Tabela3[[#This Row],[PONTO_DE_REPOSICAO]]*2.5,Tabela3[[#This Row],[ESTOQUE_INICIAL]]),IF(AND(Tabela3[[#This Row],[ESTOQUE_INICIAL]]&lt;=Tabela3[[#This Row],[PONTO_DE_REPOSICAO]],Tabela3[[#This Row],[ESTOQUE_INICIAL]]&gt;0),L596*2.5,D596*0))</f>
        <v>0</v>
      </c>
      <c r="F596" s="3">
        <f t="shared" si="28"/>
        <v>162.4</v>
      </c>
      <c r="G596" s="7">
        <v>8</v>
      </c>
      <c r="H596" s="7">
        <v>8</v>
      </c>
      <c r="I596" s="6" t="s">
        <v>1142</v>
      </c>
      <c r="J596" s="2">
        <f t="shared" si="29"/>
        <v>1299.2</v>
      </c>
      <c r="K596" s="1">
        <f>_xlfn.XLOOKUP(A596,MEDIDAS!A:A,MEDIDAS!C:C,,0)*5</f>
        <v>7.833333333333333</v>
      </c>
      <c r="L596" s="1">
        <f>SUM(K596,_xlfn.XLOOKUP(A596,MEDIDAS!A:A,MEDIDAS!C:C,,0)*5)</f>
        <v>15.666666666666666</v>
      </c>
      <c r="M596" s="1" t="str">
        <f>IF(F596&gt;=SUM(L596,_xlfn.XLOOKUP(A596,'ESTOQUE SETEMBRO'!A:A,'ESTOQUE SETEMBRO'!F:F,,0))/2*1.2,"OVER",IF(F596&lt;=SUM(L596,_xlfn.XLOOKUP(A596,'ESTOQUE SETEMBRO'!A:A,'ESTOQUE SETEMBRO'!F:F,,0))/2*1.1,"IDEAL","OUT"))</f>
        <v>OVER</v>
      </c>
      <c r="N596" t="str">
        <f>IF('ESTOQUE OUTUBRO'!$D596&gt;=0,"outubro","setembro")</f>
        <v>outubro</v>
      </c>
      <c r="O596" s="15">
        <v>45566</v>
      </c>
    </row>
    <row r="597" spans="1:15">
      <c r="A597" s="5" t="s">
        <v>595</v>
      </c>
      <c r="B597" s="6" t="s">
        <v>1197</v>
      </c>
      <c r="C597" s="1">
        <f t="shared" si="30"/>
        <v>43.26</v>
      </c>
      <c r="D597" s="3">
        <f>_xlfn.XLOOKUP(Tabela3[[#This Row],[SKU]],'ESTOQUE SETEMBRO'!A:A,'ESTOQUE SETEMBRO'!F:F,,0)-_xlfn.XLOOKUP(Tabela3[[#This Row],[SKU]],'VENDA MES'!A:A,'VENDA MES'!B:B,0,0)</f>
        <v>224</v>
      </c>
      <c r="E597" s="3">
        <f>IF(D597&lt;=0,SUM(Tabela3[[#This Row],[PONTO_DE_REPOSICAO]]*2.5,Tabela3[[#This Row],[ESTOQUE_INICIAL]]),IF(AND(Tabela3[[#This Row],[ESTOQUE_INICIAL]]&lt;=Tabela3[[#This Row],[PONTO_DE_REPOSICAO]],Tabela3[[#This Row],[ESTOQUE_INICIAL]]&gt;0),L597*2.5,D597*0))</f>
        <v>0</v>
      </c>
      <c r="F597" s="3">
        <f t="shared" si="28"/>
        <v>224</v>
      </c>
      <c r="G597" s="7">
        <v>8</v>
      </c>
      <c r="H597" s="7">
        <v>8</v>
      </c>
      <c r="I597" s="6" t="s">
        <v>1142</v>
      </c>
      <c r="J597" s="2">
        <f t="shared" si="29"/>
        <v>1792</v>
      </c>
      <c r="K597" s="1">
        <f>_xlfn.XLOOKUP(A597,MEDIDAS!A:A,MEDIDAS!C:C,,0)*5</f>
        <v>8.0833333333333339</v>
      </c>
      <c r="L597" s="1">
        <f>SUM(K597,_xlfn.XLOOKUP(A597,MEDIDAS!A:A,MEDIDAS!C:C,,0)*5)</f>
        <v>16.166666666666668</v>
      </c>
      <c r="M597" s="1" t="str">
        <f>IF(F597&gt;=SUM(L597,_xlfn.XLOOKUP(A597,'ESTOQUE SETEMBRO'!A:A,'ESTOQUE SETEMBRO'!F:F,,0))/2*1.2,"OVER",IF(F597&lt;=SUM(L597,_xlfn.XLOOKUP(A597,'ESTOQUE SETEMBRO'!A:A,'ESTOQUE SETEMBRO'!F:F,,0))/2*1.1,"IDEAL","OUT"))</f>
        <v>OVER</v>
      </c>
      <c r="N597" t="str">
        <f>IF('ESTOQUE OUTUBRO'!$D597&gt;=0,"outubro","setembro")</f>
        <v>outubro</v>
      </c>
      <c r="O597" s="15">
        <v>45566</v>
      </c>
    </row>
    <row r="598" spans="1:15">
      <c r="A598" s="5" t="s">
        <v>659</v>
      </c>
      <c r="B598" s="6" t="s">
        <v>1197</v>
      </c>
      <c r="C598" s="1">
        <f t="shared" si="30"/>
        <v>43.26</v>
      </c>
      <c r="D598" s="3">
        <f>_xlfn.XLOOKUP(Tabela3[[#This Row],[SKU]],'ESTOQUE SETEMBRO'!A:A,'ESTOQUE SETEMBRO'!F:F,,0)-_xlfn.XLOOKUP(Tabela3[[#This Row],[SKU]],'VENDA MES'!A:A,'VENDA MES'!B:B,0,0)</f>
        <v>150</v>
      </c>
      <c r="E598" s="3">
        <f>IF(D598&lt;=0,SUM(Tabela3[[#This Row],[PONTO_DE_REPOSICAO]]*2.5,Tabela3[[#This Row],[ESTOQUE_INICIAL]]),IF(AND(Tabela3[[#This Row],[ESTOQUE_INICIAL]]&lt;=Tabela3[[#This Row],[PONTO_DE_REPOSICAO]],Tabela3[[#This Row],[ESTOQUE_INICIAL]]&gt;0),L598*2.5,D598*0))</f>
        <v>0</v>
      </c>
      <c r="F598" s="3">
        <f t="shared" si="28"/>
        <v>150</v>
      </c>
      <c r="G598" s="7">
        <v>8</v>
      </c>
      <c r="H598" s="7">
        <v>8</v>
      </c>
      <c r="I598" s="6" t="s">
        <v>1142</v>
      </c>
      <c r="J598" s="2">
        <f t="shared" si="29"/>
        <v>1200</v>
      </c>
      <c r="K598" s="1">
        <f>_xlfn.XLOOKUP(A598,MEDIDAS!A:A,MEDIDAS!C:C,,0)*5</f>
        <v>2.4166666666666665</v>
      </c>
      <c r="L598" s="1">
        <f>SUM(K598,_xlfn.XLOOKUP(A598,MEDIDAS!A:A,MEDIDAS!C:C,,0)*5)</f>
        <v>4.833333333333333</v>
      </c>
      <c r="M598" s="1" t="str">
        <f>IF(F598&gt;=SUM(L598,_xlfn.XLOOKUP(A598,'ESTOQUE SETEMBRO'!A:A,'ESTOQUE SETEMBRO'!F:F,,0))/2*1.2,"OVER",IF(F598&lt;=SUM(L598,_xlfn.XLOOKUP(A598,'ESTOQUE SETEMBRO'!A:A,'ESTOQUE SETEMBRO'!F:F,,0))/2*1.1,"IDEAL","OUT"))</f>
        <v>OVER</v>
      </c>
      <c r="N598" t="str">
        <f>IF('ESTOQUE OUTUBRO'!$D598&gt;=0,"outubro","setembro")</f>
        <v>outubro</v>
      </c>
      <c r="O598" s="15">
        <v>45566</v>
      </c>
    </row>
    <row r="599" spans="1:15">
      <c r="A599" s="5" t="s">
        <v>596</v>
      </c>
      <c r="B599" s="6" t="s">
        <v>1197</v>
      </c>
      <c r="C599" s="1">
        <f t="shared" si="30"/>
        <v>43.26</v>
      </c>
      <c r="D599" s="3">
        <f>_xlfn.XLOOKUP(Tabela3[[#This Row],[SKU]],'ESTOQUE SETEMBRO'!A:A,'ESTOQUE SETEMBRO'!F:F,,0)-_xlfn.XLOOKUP(Tabela3[[#This Row],[SKU]],'VENDA MES'!A:A,'VENDA MES'!B:B,0,0)</f>
        <v>151.19999999999999</v>
      </c>
      <c r="E599" s="3">
        <f>IF(D599&lt;=0,SUM(Tabela3[[#This Row],[PONTO_DE_REPOSICAO]]*2.5,Tabela3[[#This Row],[ESTOQUE_INICIAL]]),IF(AND(Tabela3[[#This Row],[ESTOQUE_INICIAL]]&lt;=Tabela3[[#This Row],[PONTO_DE_REPOSICAO]],Tabela3[[#This Row],[ESTOQUE_INICIAL]]&gt;0),L599*2.5,D599*0))</f>
        <v>0</v>
      </c>
      <c r="F599" s="3">
        <f t="shared" si="28"/>
        <v>151.19999999999999</v>
      </c>
      <c r="G599" s="7">
        <v>8</v>
      </c>
      <c r="H599" s="7">
        <v>8</v>
      </c>
      <c r="I599" s="6" t="s">
        <v>1142</v>
      </c>
      <c r="J599" s="2">
        <f t="shared" si="29"/>
        <v>1209.5999999999999</v>
      </c>
      <c r="K599" s="1">
        <f>_xlfn.XLOOKUP(A599,MEDIDAS!A:A,MEDIDAS!C:C,,0)*5</f>
        <v>7.9166666666666661</v>
      </c>
      <c r="L599" s="1">
        <f>SUM(K599,_xlfn.XLOOKUP(A599,MEDIDAS!A:A,MEDIDAS!C:C,,0)*5)</f>
        <v>15.833333333333332</v>
      </c>
      <c r="M599" s="1" t="str">
        <f>IF(F599&gt;=SUM(L599,_xlfn.XLOOKUP(A599,'ESTOQUE SETEMBRO'!A:A,'ESTOQUE SETEMBRO'!F:F,,0))/2*1.2,"OVER",IF(F599&lt;=SUM(L599,_xlfn.XLOOKUP(A599,'ESTOQUE SETEMBRO'!A:A,'ESTOQUE SETEMBRO'!F:F,,0))/2*1.1,"IDEAL","OUT"))</f>
        <v>OVER</v>
      </c>
      <c r="N599" t="str">
        <f>IF('ESTOQUE OUTUBRO'!$D599&gt;=0,"outubro","setembro")</f>
        <v>outubro</v>
      </c>
      <c r="O599" s="15">
        <v>45566</v>
      </c>
    </row>
    <row r="600" spans="1:15">
      <c r="A600" s="5" t="s">
        <v>597</v>
      </c>
      <c r="B600" s="6" t="s">
        <v>1197</v>
      </c>
      <c r="C600" s="1">
        <f t="shared" si="30"/>
        <v>43.26</v>
      </c>
      <c r="D600" s="3">
        <f>_xlfn.XLOOKUP(Tabela3[[#This Row],[SKU]],'ESTOQUE SETEMBRO'!A:A,'ESTOQUE SETEMBRO'!F:F,,0)-_xlfn.XLOOKUP(Tabela3[[#This Row],[SKU]],'VENDA MES'!A:A,'VENDA MES'!B:B,0,0)</f>
        <v>117.6</v>
      </c>
      <c r="E600" s="3">
        <f>IF(D600&lt;=0,SUM(Tabela3[[#This Row],[PONTO_DE_REPOSICAO]]*2.5,Tabela3[[#This Row],[ESTOQUE_INICIAL]]),IF(AND(Tabela3[[#This Row],[ESTOQUE_INICIAL]]&lt;=Tabela3[[#This Row],[PONTO_DE_REPOSICAO]],Tabela3[[#This Row],[ESTOQUE_INICIAL]]&gt;0),L600*2.5,D600*0))</f>
        <v>0</v>
      </c>
      <c r="F600" s="3">
        <f t="shared" si="28"/>
        <v>117.6</v>
      </c>
      <c r="G600" s="7">
        <v>8</v>
      </c>
      <c r="H600" s="7">
        <v>8</v>
      </c>
      <c r="I600" s="6" t="s">
        <v>1142</v>
      </c>
      <c r="J600" s="2">
        <f t="shared" si="29"/>
        <v>940.8</v>
      </c>
      <c r="K600" s="1">
        <f>_xlfn.XLOOKUP(A600,MEDIDAS!A:A,MEDIDAS!C:C,,0)*5</f>
        <v>5.5833333333333339</v>
      </c>
      <c r="L600" s="1">
        <f>SUM(K600,_xlfn.XLOOKUP(A600,MEDIDAS!A:A,MEDIDAS!C:C,,0)*5)</f>
        <v>11.166666666666668</v>
      </c>
      <c r="M600" s="1" t="str">
        <f>IF(F600&gt;=SUM(L600,_xlfn.XLOOKUP(A600,'ESTOQUE SETEMBRO'!A:A,'ESTOQUE SETEMBRO'!F:F,,0))/2*1.2,"OVER",IF(F600&lt;=SUM(L600,_xlfn.XLOOKUP(A600,'ESTOQUE SETEMBRO'!A:A,'ESTOQUE SETEMBRO'!F:F,,0))/2*1.1,"IDEAL","OUT"))</f>
        <v>OVER</v>
      </c>
      <c r="N600" t="str">
        <f>IF('ESTOQUE OUTUBRO'!$D600&gt;=0,"outubro","setembro")</f>
        <v>outubro</v>
      </c>
      <c r="O600" s="15">
        <v>45566</v>
      </c>
    </row>
    <row r="601" spans="1:15">
      <c r="A601" s="5" t="s">
        <v>598</v>
      </c>
      <c r="B601" s="6" t="s">
        <v>1197</v>
      </c>
      <c r="C601" s="1">
        <f t="shared" si="30"/>
        <v>43.26</v>
      </c>
      <c r="D601" s="3">
        <f>_xlfn.XLOOKUP(Tabela3[[#This Row],[SKU]],'ESTOQUE SETEMBRO'!A:A,'ESTOQUE SETEMBRO'!F:F,,0)-_xlfn.XLOOKUP(Tabela3[[#This Row],[SKU]],'VENDA MES'!A:A,'VENDA MES'!B:B,0,0)</f>
        <v>11.2</v>
      </c>
      <c r="E601" s="3">
        <f>IF(D601&lt;=0,SUM(Tabela3[[#This Row],[PONTO_DE_REPOSICAO]]*2.5,Tabela3[[#This Row],[ESTOQUE_INICIAL]]),IF(AND(Tabela3[[#This Row],[ESTOQUE_INICIAL]]&lt;=Tabela3[[#This Row],[PONTO_DE_REPOSICAO]],Tabela3[[#This Row],[ESTOQUE_INICIAL]]&gt;0),L601*2.5,D601*0))</f>
        <v>0</v>
      </c>
      <c r="F601" s="3">
        <f t="shared" si="28"/>
        <v>11.2</v>
      </c>
      <c r="G601" s="7">
        <v>8</v>
      </c>
      <c r="H601" s="7">
        <v>8</v>
      </c>
      <c r="I601" s="6" t="s">
        <v>1142</v>
      </c>
      <c r="J601" s="2">
        <f t="shared" si="29"/>
        <v>89.6</v>
      </c>
      <c r="K601" s="1">
        <f>_xlfn.XLOOKUP(A601,MEDIDAS!A:A,MEDIDAS!C:C,,0)*5</f>
        <v>5.333333333333333</v>
      </c>
      <c r="L601" s="1">
        <f>SUM(K601,_xlfn.XLOOKUP(A601,MEDIDAS!A:A,MEDIDAS!C:C,,0)*5)</f>
        <v>10.666666666666666</v>
      </c>
      <c r="M601" s="1" t="str">
        <f>IF(F601&gt;=SUM(L601,_xlfn.XLOOKUP(A601,'ESTOQUE SETEMBRO'!A:A,'ESTOQUE SETEMBRO'!F:F,,0))/2*1.2,"OVER",IF(F601&lt;=SUM(L601,_xlfn.XLOOKUP(A601,'ESTOQUE SETEMBRO'!A:A,'ESTOQUE SETEMBRO'!F:F,,0))/2*1.1,"IDEAL","OUT"))</f>
        <v>IDEAL</v>
      </c>
      <c r="N601" t="str">
        <f>IF('ESTOQUE OUTUBRO'!$D601&gt;=0,"outubro","setembro")</f>
        <v>outubro</v>
      </c>
      <c r="O601" s="15">
        <v>45566</v>
      </c>
    </row>
    <row r="602" spans="1:15">
      <c r="A602" s="5" t="s">
        <v>599</v>
      </c>
      <c r="B602" s="6" t="s">
        <v>1197</v>
      </c>
      <c r="C602" s="1">
        <f t="shared" si="30"/>
        <v>43.26</v>
      </c>
      <c r="D602" s="3">
        <f>_xlfn.XLOOKUP(Tabela3[[#This Row],[SKU]],'ESTOQUE SETEMBRO'!A:A,'ESTOQUE SETEMBRO'!F:F,,0)-_xlfn.XLOOKUP(Tabela3[[#This Row],[SKU]],'VENDA MES'!A:A,'VENDA MES'!B:B,0,0)</f>
        <v>134.4</v>
      </c>
      <c r="E602" s="3">
        <f>IF(D602&lt;=0,SUM(Tabela3[[#This Row],[PONTO_DE_REPOSICAO]]*2.5,Tabela3[[#This Row],[ESTOQUE_INICIAL]]),IF(AND(Tabela3[[#This Row],[ESTOQUE_INICIAL]]&lt;=Tabela3[[#This Row],[PONTO_DE_REPOSICAO]],Tabela3[[#This Row],[ESTOQUE_INICIAL]]&gt;0),L602*2.5,D602*0))</f>
        <v>0</v>
      </c>
      <c r="F602" s="3">
        <f t="shared" si="28"/>
        <v>134.4</v>
      </c>
      <c r="G602" s="7">
        <v>8</v>
      </c>
      <c r="H602" s="7">
        <v>8</v>
      </c>
      <c r="I602" s="6" t="s">
        <v>1142</v>
      </c>
      <c r="J602" s="2">
        <f t="shared" si="29"/>
        <v>1075.2</v>
      </c>
      <c r="K602" s="1">
        <f>_xlfn.XLOOKUP(A602,MEDIDAS!A:A,MEDIDAS!C:C,,0)*5</f>
        <v>7.5</v>
      </c>
      <c r="L602" s="1">
        <f>SUM(K602,_xlfn.XLOOKUP(A602,MEDIDAS!A:A,MEDIDAS!C:C,,0)*5)</f>
        <v>15</v>
      </c>
      <c r="M602" s="1" t="str">
        <f>IF(F602&gt;=SUM(L602,_xlfn.XLOOKUP(A602,'ESTOQUE SETEMBRO'!A:A,'ESTOQUE SETEMBRO'!F:F,,0))/2*1.2,"OVER",IF(F602&lt;=SUM(L602,_xlfn.XLOOKUP(A602,'ESTOQUE SETEMBRO'!A:A,'ESTOQUE SETEMBRO'!F:F,,0))/2*1.1,"IDEAL","OUT"))</f>
        <v>OVER</v>
      </c>
      <c r="N602" t="str">
        <f>IF('ESTOQUE OUTUBRO'!$D602&gt;=0,"outubro","setembro")</f>
        <v>outubro</v>
      </c>
      <c r="O602" s="15">
        <v>45566</v>
      </c>
    </row>
    <row r="603" spans="1:15">
      <c r="A603" s="5" t="s">
        <v>600</v>
      </c>
      <c r="B603" s="6" t="s">
        <v>1198</v>
      </c>
      <c r="C603" s="1">
        <f t="shared" si="30"/>
        <v>43.26</v>
      </c>
      <c r="D603" s="3">
        <f>_xlfn.XLOOKUP(Tabela3[[#This Row],[SKU]],'ESTOQUE SETEMBRO'!A:A,'ESTOQUE SETEMBRO'!F:F,,0)-_xlfn.XLOOKUP(Tabela3[[#This Row],[SKU]],'VENDA MES'!A:A,'VENDA MES'!B:B,0,0)</f>
        <v>117.6</v>
      </c>
      <c r="E603" s="3">
        <f>IF(D603&lt;=0,SUM(Tabela3[[#This Row],[PONTO_DE_REPOSICAO]]*2.5,Tabela3[[#This Row],[ESTOQUE_INICIAL]]),IF(AND(Tabela3[[#This Row],[ESTOQUE_INICIAL]]&lt;=Tabela3[[#This Row],[PONTO_DE_REPOSICAO]],Tabela3[[#This Row],[ESTOQUE_INICIAL]]&gt;0),L603*2.5,D603*0))</f>
        <v>0</v>
      </c>
      <c r="F603" s="3">
        <f t="shared" si="28"/>
        <v>117.6</v>
      </c>
      <c r="G603" s="7">
        <v>12</v>
      </c>
      <c r="H603" s="7">
        <v>12</v>
      </c>
      <c r="I603" s="6" t="s">
        <v>1136</v>
      </c>
      <c r="J603" s="2">
        <f t="shared" si="29"/>
        <v>1411.1999999999998</v>
      </c>
      <c r="K603" s="1">
        <f>_xlfn.XLOOKUP(A603,MEDIDAS!A:A,MEDIDAS!C:C,,0)*5</f>
        <v>3.25</v>
      </c>
      <c r="L603" s="1">
        <f>SUM(K603,_xlfn.XLOOKUP(A603,MEDIDAS!A:A,MEDIDAS!C:C,,0)*5)</f>
        <v>6.5</v>
      </c>
      <c r="M603" s="1" t="str">
        <f>IF(F603&gt;=SUM(L603,_xlfn.XLOOKUP(A603,'ESTOQUE SETEMBRO'!A:A,'ESTOQUE SETEMBRO'!F:F,,0))/2*1.2,"OVER",IF(F603&lt;=SUM(L603,_xlfn.XLOOKUP(A603,'ESTOQUE SETEMBRO'!A:A,'ESTOQUE SETEMBRO'!F:F,,0))/2*1.1,"IDEAL","OUT"))</f>
        <v>OVER</v>
      </c>
      <c r="N603" t="str">
        <f>IF('ESTOQUE OUTUBRO'!$D603&gt;=0,"outubro","setembro")</f>
        <v>outubro</v>
      </c>
      <c r="O603" s="15">
        <v>45566</v>
      </c>
    </row>
    <row r="604" spans="1:15">
      <c r="A604" s="5" t="s">
        <v>601</v>
      </c>
      <c r="B604" s="6" t="s">
        <v>1198</v>
      </c>
      <c r="C604" s="1">
        <f t="shared" si="30"/>
        <v>43.26</v>
      </c>
      <c r="D604" s="3">
        <f>_xlfn.XLOOKUP(Tabela3[[#This Row],[SKU]],'ESTOQUE SETEMBRO'!A:A,'ESTOQUE SETEMBRO'!F:F,,0)-_xlfn.XLOOKUP(Tabela3[[#This Row],[SKU]],'VENDA MES'!A:A,'VENDA MES'!B:B,0,0)</f>
        <v>196</v>
      </c>
      <c r="E604" s="3">
        <f>IF(D604&lt;=0,SUM(Tabela3[[#This Row],[PONTO_DE_REPOSICAO]]*2.5,Tabela3[[#This Row],[ESTOQUE_INICIAL]]),IF(AND(Tabela3[[#This Row],[ESTOQUE_INICIAL]]&lt;=Tabela3[[#This Row],[PONTO_DE_REPOSICAO]],Tabela3[[#This Row],[ESTOQUE_INICIAL]]&gt;0),L604*2.5,D604*0))</f>
        <v>0</v>
      </c>
      <c r="F604" s="3">
        <f t="shared" si="28"/>
        <v>196</v>
      </c>
      <c r="G604" s="7">
        <v>12</v>
      </c>
      <c r="H604" s="7">
        <v>12</v>
      </c>
      <c r="I604" s="6" t="s">
        <v>1136</v>
      </c>
      <c r="J604" s="2">
        <f t="shared" si="29"/>
        <v>2352</v>
      </c>
      <c r="K604" s="1">
        <f>_xlfn.XLOOKUP(A604,MEDIDAS!A:A,MEDIDAS!C:C,,0)*5</f>
        <v>6</v>
      </c>
      <c r="L604" s="1">
        <f>SUM(K604,_xlfn.XLOOKUP(A604,MEDIDAS!A:A,MEDIDAS!C:C,,0)*5)</f>
        <v>12</v>
      </c>
      <c r="M604" s="1" t="str">
        <f>IF(F604&gt;=SUM(L604,_xlfn.XLOOKUP(A604,'ESTOQUE SETEMBRO'!A:A,'ESTOQUE SETEMBRO'!F:F,,0))/2*1.2,"OVER",IF(F604&lt;=SUM(L604,_xlfn.XLOOKUP(A604,'ESTOQUE SETEMBRO'!A:A,'ESTOQUE SETEMBRO'!F:F,,0))/2*1.1,"IDEAL","OUT"))</f>
        <v>OVER</v>
      </c>
      <c r="N604" t="str">
        <f>IF('ESTOQUE OUTUBRO'!$D604&gt;=0,"outubro","setembro")</f>
        <v>outubro</v>
      </c>
      <c r="O604" s="15">
        <v>45566</v>
      </c>
    </row>
    <row r="605" spans="1:15">
      <c r="A605" s="5" t="s">
        <v>602</v>
      </c>
      <c r="B605" s="6" t="s">
        <v>1198</v>
      </c>
      <c r="C605" s="1">
        <f t="shared" si="30"/>
        <v>43.26</v>
      </c>
      <c r="D605" s="3">
        <f>_xlfn.XLOOKUP(Tabela3[[#This Row],[SKU]],'ESTOQUE SETEMBRO'!A:A,'ESTOQUE SETEMBRO'!F:F,,0)-_xlfn.XLOOKUP(Tabela3[[#This Row],[SKU]],'VENDA MES'!A:A,'VENDA MES'!B:B,0,0)</f>
        <v>207.2</v>
      </c>
      <c r="E605" s="3">
        <f>IF(D605&lt;=0,SUM(Tabela3[[#This Row],[PONTO_DE_REPOSICAO]]*2.5,Tabela3[[#This Row],[ESTOQUE_INICIAL]]),IF(AND(Tabela3[[#This Row],[ESTOQUE_INICIAL]]&lt;=Tabela3[[#This Row],[PONTO_DE_REPOSICAO]],Tabela3[[#This Row],[ESTOQUE_INICIAL]]&gt;0),L605*2.5,D605*0))</f>
        <v>0</v>
      </c>
      <c r="F605" s="3">
        <f t="shared" si="28"/>
        <v>207.2</v>
      </c>
      <c r="G605" s="7">
        <v>12</v>
      </c>
      <c r="H605" s="7">
        <v>12</v>
      </c>
      <c r="I605" s="6" t="s">
        <v>1136</v>
      </c>
      <c r="J605" s="2">
        <f t="shared" si="29"/>
        <v>2486.3999999999996</v>
      </c>
      <c r="K605" s="1">
        <f>_xlfn.XLOOKUP(A605,MEDIDAS!A:A,MEDIDAS!C:C,,0)*5</f>
        <v>9.25</v>
      </c>
      <c r="L605" s="1">
        <f>SUM(K605,_xlfn.XLOOKUP(A605,MEDIDAS!A:A,MEDIDAS!C:C,,0)*5)</f>
        <v>18.5</v>
      </c>
      <c r="M605" s="1" t="str">
        <f>IF(F605&gt;=SUM(L605,_xlfn.XLOOKUP(A605,'ESTOQUE SETEMBRO'!A:A,'ESTOQUE SETEMBRO'!F:F,,0))/2*1.2,"OVER",IF(F605&lt;=SUM(L605,_xlfn.XLOOKUP(A605,'ESTOQUE SETEMBRO'!A:A,'ESTOQUE SETEMBRO'!F:F,,0))/2*1.1,"IDEAL","OUT"))</f>
        <v>OVER</v>
      </c>
      <c r="N605" t="str">
        <f>IF('ESTOQUE OUTUBRO'!$D605&gt;=0,"outubro","setembro")</f>
        <v>outubro</v>
      </c>
      <c r="O605" s="15">
        <v>45566</v>
      </c>
    </row>
    <row r="606" spans="1:15">
      <c r="A606" s="5" t="s">
        <v>603</v>
      </c>
      <c r="B606" s="6" t="s">
        <v>1198</v>
      </c>
      <c r="C606" s="1">
        <f t="shared" si="30"/>
        <v>43.26</v>
      </c>
      <c r="D606" s="3">
        <f>_xlfn.XLOOKUP(Tabela3[[#This Row],[SKU]],'ESTOQUE SETEMBRO'!A:A,'ESTOQUE SETEMBRO'!F:F,,0)-_xlfn.XLOOKUP(Tabela3[[#This Row],[SKU]],'VENDA MES'!A:A,'VENDA MES'!B:B,0,0)</f>
        <v>156.80000000000004</v>
      </c>
      <c r="E606" s="3">
        <f>IF(D606&lt;=0,SUM(Tabela3[[#This Row],[PONTO_DE_REPOSICAO]]*2.5,Tabela3[[#This Row],[ESTOQUE_INICIAL]]),IF(AND(Tabela3[[#This Row],[ESTOQUE_INICIAL]]&lt;=Tabela3[[#This Row],[PONTO_DE_REPOSICAO]],Tabela3[[#This Row],[ESTOQUE_INICIAL]]&gt;0),L606*2.5,D606*0))</f>
        <v>0</v>
      </c>
      <c r="F606" s="3">
        <f t="shared" si="28"/>
        <v>156.80000000000004</v>
      </c>
      <c r="G606" s="7">
        <v>12</v>
      </c>
      <c r="H606" s="7">
        <v>12</v>
      </c>
      <c r="I606" s="6" t="s">
        <v>1136</v>
      </c>
      <c r="J606" s="2">
        <f t="shared" si="29"/>
        <v>1881.6000000000004</v>
      </c>
      <c r="K606" s="1">
        <f>_xlfn.XLOOKUP(A606,MEDIDAS!A:A,MEDIDAS!C:C,,0)*5</f>
        <v>7.666666666666667</v>
      </c>
      <c r="L606" s="1">
        <f>SUM(K606,_xlfn.XLOOKUP(A606,MEDIDAS!A:A,MEDIDAS!C:C,,0)*5)</f>
        <v>15.333333333333334</v>
      </c>
      <c r="M606" s="1" t="str">
        <f>IF(F606&gt;=SUM(L606,_xlfn.XLOOKUP(A606,'ESTOQUE SETEMBRO'!A:A,'ESTOQUE SETEMBRO'!F:F,,0))/2*1.2,"OVER",IF(F606&lt;=SUM(L606,_xlfn.XLOOKUP(A606,'ESTOQUE SETEMBRO'!A:A,'ESTOQUE SETEMBRO'!F:F,,0))/2*1.1,"IDEAL","OUT"))</f>
        <v>OVER</v>
      </c>
      <c r="N606" t="str">
        <f>IF('ESTOQUE OUTUBRO'!$D606&gt;=0,"outubro","setembro")</f>
        <v>outubro</v>
      </c>
      <c r="O606" s="15">
        <v>45566</v>
      </c>
    </row>
    <row r="607" spans="1:15">
      <c r="A607" s="5" t="s">
        <v>605</v>
      </c>
      <c r="B607" s="6" t="s">
        <v>1198</v>
      </c>
      <c r="C607" s="1">
        <f t="shared" si="30"/>
        <v>43.26</v>
      </c>
      <c r="D607" s="3">
        <f>_xlfn.XLOOKUP(Tabela3[[#This Row],[SKU]],'ESTOQUE SETEMBRO'!A:A,'ESTOQUE SETEMBRO'!F:F,,0)-_xlfn.XLOOKUP(Tabela3[[#This Row],[SKU]],'VENDA MES'!A:A,'VENDA MES'!B:B,0,0)</f>
        <v>117.6</v>
      </c>
      <c r="E607" s="3">
        <f>IF(D607&lt;=0,SUM(Tabela3[[#This Row],[PONTO_DE_REPOSICAO]]*2.5,Tabela3[[#This Row],[ESTOQUE_INICIAL]]),IF(AND(Tabela3[[#This Row],[ESTOQUE_INICIAL]]&lt;=Tabela3[[#This Row],[PONTO_DE_REPOSICAO]],Tabela3[[#This Row],[ESTOQUE_INICIAL]]&gt;0),L607*2.5,D607*0))</f>
        <v>0</v>
      </c>
      <c r="F607" s="3">
        <f t="shared" si="28"/>
        <v>117.6</v>
      </c>
      <c r="G607" s="7">
        <v>12</v>
      </c>
      <c r="H607" s="7">
        <v>12</v>
      </c>
      <c r="I607" s="6" t="s">
        <v>1136</v>
      </c>
      <c r="J607" s="2">
        <f t="shared" si="29"/>
        <v>1411.1999999999998</v>
      </c>
      <c r="K607" s="1">
        <f>_xlfn.XLOOKUP(A607,MEDIDAS!A:A,MEDIDAS!C:C,,0)*5</f>
        <v>8.6666666666666679</v>
      </c>
      <c r="L607" s="1">
        <f>SUM(K607,_xlfn.XLOOKUP(A607,MEDIDAS!A:A,MEDIDAS!C:C,,0)*5)</f>
        <v>17.333333333333336</v>
      </c>
      <c r="M607" s="1" t="str">
        <f>IF(F607&gt;=SUM(L607,_xlfn.XLOOKUP(A607,'ESTOQUE SETEMBRO'!A:A,'ESTOQUE SETEMBRO'!F:F,,0))/2*1.2,"OVER",IF(F607&lt;=SUM(L607,_xlfn.XLOOKUP(A607,'ESTOQUE SETEMBRO'!A:A,'ESTOQUE SETEMBRO'!F:F,,0))/2*1.1,"IDEAL","OUT"))</f>
        <v>OVER</v>
      </c>
      <c r="N607" t="str">
        <f>IF('ESTOQUE OUTUBRO'!$D607&gt;=0,"outubro","setembro")</f>
        <v>outubro</v>
      </c>
      <c r="O607" s="15">
        <v>45566</v>
      </c>
    </row>
    <row r="608" spans="1:15">
      <c r="A608" s="5" t="s">
        <v>670</v>
      </c>
      <c r="B608" s="6" t="s">
        <v>1198</v>
      </c>
      <c r="C608" s="1">
        <f t="shared" si="30"/>
        <v>43.26</v>
      </c>
      <c r="D608" s="3">
        <f>_xlfn.XLOOKUP(Tabela3[[#This Row],[SKU]],'ESTOQUE SETEMBRO'!A:A,'ESTOQUE SETEMBRO'!F:F,,0)-_xlfn.XLOOKUP(Tabela3[[#This Row],[SKU]],'VENDA MES'!A:A,'VENDA MES'!B:B,0,0)</f>
        <v>150</v>
      </c>
      <c r="E608" s="3">
        <f>IF(D608&lt;=0,SUM(Tabela3[[#This Row],[PONTO_DE_REPOSICAO]]*2.5,Tabela3[[#This Row],[ESTOQUE_INICIAL]]),IF(AND(Tabela3[[#This Row],[ESTOQUE_INICIAL]]&lt;=Tabela3[[#This Row],[PONTO_DE_REPOSICAO]],Tabela3[[#This Row],[ESTOQUE_INICIAL]]&gt;0),L608*2.5,D608*0))</f>
        <v>0</v>
      </c>
      <c r="F608" s="3">
        <f t="shared" si="28"/>
        <v>150</v>
      </c>
      <c r="G608" s="7">
        <v>12</v>
      </c>
      <c r="H608" s="7">
        <v>12</v>
      </c>
      <c r="I608" s="6" t="s">
        <v>1136</v>
      </c>
      <c r="J608" s="2">
        <f t="shared" si="29"/>
        <v>1800</v>
      </c>
      <c r="K608" s="1">
        <f>_xlfn.XLOOKUP(A608,MEDIDAS!A:A,MEDIDAS!C:C,,0)*5</f>
        <v>5.333333333333333</v>
      </c>
      <c r="L608" s="1">
        <f>SUM(K608,_xlfn.XLOOKUP(A608,MEDIDAS!A:A,MEDIDAS!C:C,,0)*5)</f>
        <v>10.666666666666666</v>
      </c>
      <c r="M608" s="1" t="str">
        <f>IF(F608&gt;=SUM(L608,_xlfn.XLOOKUP(A608,'ESTOQUE SETEMBRO'!A:A,'ESTOQUE SETEMBRO'!F:F,,0))/2*1.2,"OVER",IF(F608&lt;=SUM(L608,_xlfn.XLOOKUP(A608,'ESTOQUE SETEMBRO'!A:A,'ESTOQUE SETEMBRO'!F:F,,0))/2*1.1,"IDEAL","OUT"))</f>
        <v>OVER</v>
      </c>
      <c r="N608" t="str">
        <f>IF('ESTOQUE OUTUBRO'!$D608&gt;=0,"outubro","setembro")</f>
        <v>outubro</v>
      </c>
      <c r="O608" s="15">
        <v>45566</v>
      </c>
    </row>
    <row r="609" spans="1:15">
      <c r="A609" s="5" t="s">
        <v>606</v>
      </c>
      <c r="B609" s="6" t="s">
        <v>1198</v>
      </c>
      <c r="C609" s="1">
        <f t="shared" si="30"/>
        <v>43.26</v>
      </c>
      <c r="D609" s="3">
        <f>_xlfn.XLOOKUP(Tabela3[[#This Row],[SKU]],'ESTOQUE SETEMBRO'!A:A,'ESTOQUE SETEMBRO'!F:F,,0)-_xlfn.XLOOKUP(Tabela3[[#This Row],[SKU]],'VENDA MES'!A:A,'VENDA MES'!B:B,0,0)</f>
        <v>112</v>
      </c>
      <c r="E609" s="3">
        <f>IF(D609&lt;=0,SUM(Tabela3[[#This Row],[PONTO_DE_REPOSICAO]]*2.5,Tabela3[[#This Row],[ESTOQUE_INICIAL]]),IF(AND(Tabela3[[#This Row],[ESTOQUE_INICIAL]]&lt;=Tabela3[[#This Row],[PONTO_DE_REPOSICAO]],Tabela3[[#This Row],[ESTOQUE_INICIAL]]&gt;0),L609*2.5,D609*0))</f>
        <v>0</v>
      </c>
      <c r="F609" s="3">
        <f t="shared" si="28"/>
        <v>112</v>
      </c>
      <c r="G609" s="7">
        <v>12</v>
      </c>
      <c r="H609" s="7">
        <v>12</v>
      </c>
      <c r="I609" s="6" t="s">
        <v>1136</v>
      </c>
      <c r="J609" s="2">
        <f t="shared" si="29"/>
        <v>1344</v>
      </c>
      <c r="K609" s="1">
        <f>_xlfn.XLOOKUP(A609,MEDIDAS!A:A,MEDIDAS!C:C,,0)*5</f>
        <v>4.083333333333333</v>
      </c>
      <c r="L609" s="1">
        <f>SUM(K609,_xlfn.XLOOKUP(A609,MEDIDAS!A:A,MEDIDAS!C:C,,0)*5)</f>
        <v>8.1666666666666661</v>
      </c>
      <c r="M609" s="1" t="str">
        <f>IF(F609&gt;=SUM(L609,_xlfn.XLOOKUP(A609,'ESTOQUE SETEMBRO'!A:A,'ESTOQUE SETEMBRO'!F:F,,0))/2*1.2,"OVER",IF(F609&lt;=SUM(L609,_xlfn.XLOOKUP(A609,'ESTOQUE SETEMBRO'!A:A,'ESTOQUE SETEMBRO'!F:F,,0))/2*1.1,"IDEAL","OUT"))</f>
        <v>OVER</v>
      </c>
      <c r="N609" t="str">
        <f>IF('ESTOQUE OUTUBRO'!$D609&gt;=0,"outubro","setembro")</f>
        <v>outubro</v>
      </c>
      <c r="O609" s="15">
        <v>45566</v>
      </c>
    </row>
    <row r="610" spans="1:15">
      <c r="A610" s="5" t="s">
        <v>607</v>
      </c>
      <c r="B610" s="6" t="s">
        <v>1198</v>
      </c>
      <c r="C610" s="1">
        <f t="shared" si="30"/>
        <v>43.26</v>
      </c>
      <c r="D610" s="3">
        <f>_xlfn.XLOOKUP(Tabela3[[#This Row],[SKU]],'ESTOQUE SETEMBRO'!A:A,'ESTOQUE SETEMBRO'!F:F,,0)-_xlfn.XLOOKUP(Tabela3[[#This Row],[SKU]],'VENDA MES'!A:A,'VENDA MES'!B:B,0,0)</f>
        <v>95.200000000000017</v>
      </c>
      <c r="E610" s="3">
        <f>IF(D610&lt;=0,SUM(Tabela3[[#This Row],[PONTO_DE_REPOSICAO]]*2.5,Tabela3[[#This Row],[ESTOQUE_INICIAL]]),IF(AND(Tabela3[[#This Row],[ESTOQUE_INICIAL]]&lt;=Tabela3[[#This Row],[PONTO_DE_REPOSICAO]],Tabela3[[#This Row],[ESTOQUE_INICIAL]]&gt;0),L610*2.5,D610*0))</f>
        <v>0</v>
      </c>
      <c r="F610" s="3">
        <f t="shared" ref="F610:F673" si="31">SUM(E610,D610)</f>
        <v>95.200000000000017</v>
      </c>
      <c r="G610" s="7">
        <v>12</v>
      </c>
      <c r="H610" s="7">
        <v>12</v>
      </c>
      <c r="I610" s="6" t="s">
        <v>1136</v>
      </c>
      <c r="J610" s="2">
        <f t="shared" si="29"/>
        <v>1142.4000000000001</v>
      </c>
      <c r="K610" s="1">
        <f>_xlfn.XLOOKUP(A610,MEDIDAS!A:A,MEDIDAS!C:C,,0)*5</f>
        <v>7.583333333333333</v>
      </c>
      <c r="L610" s="1">
        <f>SUM(K610,_xlfn.XLOOKUP(A610,MEDIDAS!A:A,MEDIDAS!C:C,,0)*5)</f>
        <v>15.166666666666666</v>
      </c>
      <c r="M610" s="1" t="str">
        <f>IF(F610&gt;=SUM(L610,_xlfn.XLOOKUP(A610,'ESTOQUE SETEMBRO'!A:A,'ESTOQUE SETEMBRO'!F:F,,0))/2*1.2,"OVER",IF(F610&lt;=SUM(L610,_xlfn.XLOOKUP(A610,'ESTOQUE SETEMBRO'!A:A,'ESTOQUE SETEMBRO'!F:F,,0))/2*1.1,"IDEAL","OUT"))</f>
        <v>OVER</v>
      </c>
      <c r="N610" t="str">
        <f>IF('ESTOQUE OUTUBRO'!$D610&gt;=0,"outubro","setembro")</f>
        <v>outubro</v>
      </c>
      <c r="O610" s="15">
        <v>45566</v>
      </c>
    </row>
    <row r="611" spans="1:15">
      <c r="A611" s="5" t="s">
        <v>608</v>
      </c>
      <c r="B611" s="6" t="s">
        <v>1198</v>
      </c>
      <c r="C611" s="1">
        <f t="shared" si="30"/>
        <v>43.26</v>
      </c>
      <c r="D611" s="3">
        <f>_xlfn.XLOOKUP(Tabela3[[#This Row],[SKU]],'ESTOQUE SETEMBRO'!A:A,'ESTOQUE SETEMBRO'!F:F,,0)-_xlfn.XLOOKUP(Tabela3[[#This Row],[SKU]],'VENDA MES'!A:A,'VENDA MES'!B:B,0,0)</f>
        <v>106.40000000000002</v>
      </c>
      <c r="E611" s="3">
        <f>IF(D611&lt;=0,SUM(Tabela3[[#This Row],[PONTO_DE_REPOSICAO]]*2.5,Tabela3[[#This Row],[ESTOQUE_INICIAL]]),IF(AND(Tabela3[[#This Row],[ESTOQUE_INICIAL]]&lt;=Tabela3[[#This Row],[PONTO_DE_REPOSICAO]],Tabela3[[#This Row],[ESTOQUE_INICIAL]]&gt;0),L611*2.5,D611*0))</f>
        <v>0</v>
      </c>
      <c r="F611" s="3">
        <f t="shared" si="31"/>
        <v>106.40000000000002</v>
      </c>
      <c r="G611" s="7">
        <v>12</v>
      </c>
      <c r="H611" s="7">
        <v>12</v>
      </c>
      <c r="I611" s="6" t="s">
        <v>1136</v>
      </c>
      <c r="J611" s="2">
        <f t="shared" si="29"/>
        <v>1276.8000000000002</v>
      </c>
      <c r="K611" s="1">
        <f>_xlfn.XLOOKUP(A611,MEDIDAS!A:A,MEDIDAS!C:C,,0)*5</f>
        <v>9.1666666666666661</v>
      </c>
      <c r="L611" s="1">
        <f>SUM(K611,_xlfn.XLOOKUP(A611,MEDIDAS!A:A,MEDIDAS!C:C,,0)*5)</f>
        <v>18.333333333333332</v>
      </c>
      <c r="M611" s="1" t="str">
        <f>IF(F611&gt;=SUM(L611,_xlfn.XLOOKUP(A611,'ESTOQUE SETEMBRO'!A:A,'ESTOQUE SETEMBRO'!F:F,,0))/2*1.2,"OVER",IF(F611&lt;=SUM(L611,_xlfn.XLOOKUP(A611,'ESTOQUE SETEMBRO'!A:A,'ESTOQUE SETEMBRO'!F:F,,0))/2*1.1,"IDEAL","OUT"))</f>
        <v>OVER</v>
      </c>
      <c r="N611" t="str">
        <f>IF('ESTOQUE OUTUBRO'!$D611&gt;=0,"outubro","setembro")</f>
        <v>outubro</v>
      </c>
      <c r="O611" s="15">
        <v>45566</v>
      </c>
    </row>
    <row r="612" spans="1:15">
      <c r="A612" s="5" t="s">
        <v>609</v>
      </c>
      <c r="B612" s="6" t="s">
        <v>1198</v>
      </c>
      <c r="C612" s="1">
        <f t="shared" si="30"/>
        <v>43.26</v>
      </c>
      <c r="D612" s="3">
        <f>_xlfn.XLOOKUP(Tabela3[[#This Row],[SKU]],'ESTOQUE SETEMBRO'!A:A,'ESTOQUE SETEMBRO'!F:F,,0)-_xlfn.XLOOKUP(Tabela3[[#This Row],[SKU]],'VENDA MES'!A:A,'VENDA MES'!B:B,0,0)</f>
        <v>162.4</v>
      </c>
      <c r="E612" s="3">
        <f>IF(D612&lt;=0,SUM(Tabela3[[#This Row],[PONTO_DE_REPOSICAO]]*2.5,Tabela3[[#This Row],[ESTOQUE_INICIAL]]),IF(AND(Tabela3[[#This Row],[ESTOQUE_INICIAL]]&lt;=Tabela3[[#This Row],[PONTO_DE_REPOSICAO]],Tabela3[[#This Row],[ESTOQUE_INICIAL]]&gt;0),L612*2.5,D612*0))</f>
        <v>0</v>
      </c>
      <c r="F612" s="3">
        <f t="shared" si="31"/>
        <v>162.4</v>
      </c>
      <c r="G612" s="7">
        <v>12</v>
      </c>
      <c r="H612" s="7">
        <v>12</v>
      </c>
      <c r="I612" s="6" t="s">
        <v>1136</v>
      </c>
      <c r="J612" s="2">
        <f t="shared" si="29"/>
        <v>1948.8000000000002</v>
      </c>
      <c r="K612" s="1">
        <f>_xlfn.XLOOKUP(A612,MEDIDAS!A:A,MEDIDAS!C:C,,0)*5</f>
        <v>5.25</v>
      </c>
      <c r="L612" s="1">
        <f>SUM(K612,_xlfn.XLOOKUP(A612,MEDIDAS!A:A,MEDIDAS!C:C,,0)*5)</f>
        <v>10.5</v>
      </c>
      <c r="M612" s="1" t="str">
        <f>IF(F612&gt;=SUM(L612,_xlfn.XLOOKUP(A612,'ESTOQUE SETEMBRO'!A:A,'ESTOQUE SETEMBRO'!F:F,,0))/2*1.2,"OVER",IF(F612&lt;=SUM(L612,_xlfn.XLOOKUP(A612,'ESTOQUE SETEMBRO'!A:A,'ESTOQUE SETEMBRO'!F:F,,0))/2*1.1,"IDEAL","OUT"))</f>
        <v>OVER</v>
      </c>
      <c r="N612" t="str">
        <f>IF('ESTOQUE OUTUBRO'!$D612&gt;=0,"outubro","setembro")</f>
        <v>outubro</v>
      </c>
      <c r="O612" s="15">
        <v>45566</v>
      </c>
    </row>
    <row r="613" spans="1:15">
      <c r="A613" s="5" t="s">
        <v>610</v>
      </c>
      <c r="B613" s="6" t="s">
        <v>1199</v>
      </c>
      <c r="C613" s="1">
        <f t="shared" si="30"/>
        <v>43.26</v>
      </c>
      <c r="D613" s="3">
        <f>_xlfn.XLOOKUP(Tabela3[[#This Row],[SKU]],'ESTOQUE SETEMBRO'!A:A,'ESTOQUE SETEMBRO'!F:F,,0)-_xlfn.XLOOKUP(Tabela3[[#This Row],[SKU]],'VENDA MES'!A:A,'VENDA MES'!B:B,0,0)</f>
        <v>117.6</v>
      </c>
      <c r="E613" s="3">
        <f>IF(D613&lt;=0,SUM(Tabela3[[#This Row],[PONTO_DE_REPOSICAO]]*2.5,Tabela3[[#This Row],[ESTOQUE_INICIAL]]),IF(AND(Tabela3[[#This Row],[ESTOQUE_INICIAL]]&lt;=Tabela3[[#This Row],[PONTO_DE_REPOSICAO]],Tabela3[[#This Row],[ESTOQUE_INICIAL]]&gt;0),L613*2.5,D613*0))</f>
        <v>0</v>
      </c>
      <c r="F613" s="3">
        <f t="shared" si="31"/>
        <v>117.6</v>
      </c>
      <c r="G613" s="7">
        <v>60</v>
      </c>
      <c r="H613" s="7">
        <v>60</v>
      </c>
      <c r="I613" s="6" t="s">
        <v>1128</v>
      </c>
      <c r="J613" s="2">
        <f t="shared" si="29"/>
        <v>7056</v>
      </c>
      <c r="K613" s="1">
        <f>_xlfn.XLOOKUP(A613,MEDIDAS!A:A,MEDIDAS!C:C,,0)*5</f>
        <v>4</v>
      </c>
      <c r="L613" s="1">
        <f>SUM(K613,_xlfn.XLOOKUP(A613,MEDIDAS!A:A,MEDIDAS!C:C,,0)*5)</f>
        <v>8</v>
      </c>
      <c r="M613" s="1" t="str">
        <f>IF(F613&gt;=SUM(L613,_xlfn.XLOOKUP(A613,'ESTOQUE SETEMBRO'!A:A,'ESTOQUE SETEMBRO'!F:F,,0))/2*1.2,"OVER",IF(F613&lt;=SUM(L613,_xlfn.XLOOKUP(A613,'ESTOQUE SETEMBRO'!A:A,'ESTOQUE SETEMBRO'!F:F,,0))/2*1.1,"IDEAL","OUT"))</f>
        <v>OVER</v>
      </c>
      <c r="N613" t="str">
        <f>IF('ESTOQUE OUTUBRO'!$D613&gt;=0,"outubro","setembro")</f>
        <v>outubro</v>
      </c>
      <c r="O613" s="15">
        <v>45566</v>
      </c>
    </row>
    <row r="614" spans="1:15">
      <c r="A614" s="5" t="s">
        <v>611</v>
      </c>
      <c r="B614" s="6" t="s">
        <v>1199</v>
      </c>
      <c r="C614" s="1">
        <f t="shared" si="30"/>
        <v>43.26</v>
      </c>
      <c r="D614" s="3">
        <f>_xlfn.XLOOKUP(Tabela3[[#This Row],[SKU]],'ESTOQUE SETEMBRO'!A:A,'ESTOQUE SETEMBRO'!F:F,,0)-_xlfn.XLOOKUP(Tabela3[[#This Row],[SKU]],'VENDA MES'!A:A,'VENDA MES'!B:B,0,0)</f>
        <v>196</v>
      </c>
      <c r="E614" s="3">
        <f>IF(D614&lt;=0,SUM(Tabela3[[#This Row],[PONTO_DE_REPOSICAO]]*2.5,Tabela3[[#This Row],[ESTOQUE_INICIAL]]),IF(AND(Tabela3[[#This Row],[ESTOQUE_INICIAL]]&lt;=Tabela3[[#This Row],[PONTO_DE_REPOSICAO]],Tabela3[[#This Row],[ESTOQUE_INICIAL]]&gt;0),L614*2.5,D614*0))</f>
        <v>0</v>
      </c>
      <c r="F614" s="3">
        <f t="shared" si="31"/>
        <v>196</v>
      </c>
      <c r="G614" s="7">
        <v>60</v>
      </c>
      <c r="H614" s="7">
        <v>60</v>
      </c>
      <c r="I614" s="6" t="s">
        <v>1128</v>
      </c>
      <c r="J614" s="2">
        <f t="shared" si="29"/>
        <v>11760</v>
      </c>
      <c r="K614" s="1">
        <f>_xlfn.XLOOKUP(A614,MEDIDAS!A:A,MEDIDAS!C:C,,0)*5</f>
        <v>6.583333333333333</v>
      </c>
      <c r="L614" s="1">
        <f>SUM(K614,_xlfn.XLOOKUP(A614,MEDIDAS!A:A,MEDIDAS!C:C,,0)*5)</f>
        <v>13.166666666666666</v>
      </c>
      <c r="M614" s="1" t="str">
        <f>IF(F614&gt;=SUM(L614,_xlfn.XLOOKUP(A614,'ESTOQUE SETEMBRO'!A:A,'ESTOQUE SETEMBRO'!F:F,,0))/2*1.2,"OVER",IF(F614&lt;=SUM(L614,_xlfn.XLOOKUP(A614,'ESTOQUE SETEMBRO'!A:A,'ESTOQUE SETEMBRO'!F:F,,0))/2*1.1,"IDEAL","OUT"))</f>
        <v>OVER</v>
      </c>
      <c r="N614" t="str">
        <f>IF('ESTOQUE OUTUBRO'!$D614&gt;=0,"outubro","setembro")</f>
        <v>outubro</v>
      </c>
      <c r="O614" s="15">
        <v>45566</v>
      </c>
    </row>
    <row r="615" spans="1:15">
      <c r="A615" s="5" t="s">
        <v>612</v>
      </c>
      <c r="B615" s="6" t="s">
        <v>1199</v>
      </c>
      <c r="C615" s="1">
        <f t="shared" si="30"/>
        <v>43.26</v>
      </c>
      <c r="D615" s="3">
        <f>_xlfn.XLOOKUP(Tabela3[[#This Row],[SKU]],'ESTOQUE SETEMBRO'!A:A,'ESTOQUE SETEMBRO'!F:F,,0)-_xlfn.XLOOKUP(Tabela3[[#This Row],[SKU]],'VENDA MES'!A:A,'VENDA MES'!B:B,0,0)</f>
        <v>67.2</v>
      </c>
      <c r="E615" s="3">
        <f>IF(D615&lt;=0,SUM(Tabela3[[#This Row],[PONTO_DE_REPOSICAO]]*2.5,Tabela3[[#This Row],[ESTOQUE_INICIAL]]),IF(AND(Tabela3[[#This Row],[ESTOQUE_INICIAL]]&lt;=Tabela3[[#This Row],[PONTO_DE_REPOSICAO]],Tabela3[[#This Row],[ESTOQUE_INICIAL]]&gt;0),L615*2.5,D615*0))</f>
        <v>0</v>
      </c>
      <c r="F615" s="3">
        <f t="shared" si="31"/>
        <v>67.2</v>
      </c>
      <c r="G615" s="7">
        <v>60</v>
      </c>
      <c r="H615" s="7">
        <v>60</v>
      </c>
      <c r="I615" s="6" t="s">
        <v>1128</v>
      </c>
      <c r="J615" s="2">
        <f t="shared" si="29"/>
        <v>4032</v>
      </c>
      <c r="K615" s="1">
        <f>_xlfn.XLOOKUP(A615,MEDIDAS!A:A,MEDIDAS!C:C,,0)*5</f>
        <v>4.166666666666667</v>
      </c>
      <c r="L615" s="1">
        <f>SUM(K615,_xlfn.XLOOKUP(A615,MEDIDAS!A:A,MEDIDAS!C:C,,0)*5)</f>
        <v>8.3333333333333339</v>
      </c>
      <c r="M615" s="1" t="str">
        <f>IF(F615&gt;=SUM(L615,_xlfn.XLOOKUP(A615,'ESTOQUE SETEMBRO'!A:A,'ESTOQUE SETEMBRO'!F:F,,0))/2*1.2,"OVER",IF(F615&lt;=SUM(L615,_xlfn.XLOOKUP(A615,'ESTOQUE SETEMBRO'!A:A,'ESTOQUE SETEMBRO'!F:F,,0))/2*1.1,"IDEAL","OUT"))</f>
        <v>OVER</v>
      </c>
      <c r="N615" t="str">
        <f>IF('ESTOQUE OUTUBRO'!$D615&gt;=0,"outubro","setembro")</f>
        <v>outubro</v>
      </c>
      <c r="O615" s="15">
        <v>45566</v>
      </c>
    </row>
    <row r="616" spans="1:15">
      <c r="A616" s="5" t="s">
        <v>613</v>
      </c>
      <c r="B616" s="6" t="s">
        <v>1199</v>
      </c>
      <c r="C616" s="1">
        <f t="shared" si="30"/>
        <v>43.26</v>
      </c>
      <c r="D616" s="3">
        <f>_xlfn.XLOOKUP(Tabela3[[#This Row],[SKU]],'ESTOQUE SETEMBRO'!A:A,'ESTOQUE SETEMBRO'!F:F,,0)-_xlfn.XLOOKUP(Tabela3[[#This Row],[SKU]],'VENDA MES'!A:A,'VENDA MES'!B:B,0,0)</f>
        <v>123.20000000000002</v>
      </c>
      <c r="E616" s="3">
        <f>IF(D616&lt;=0,SUM(Tabela3[[#This Row],[PONTO_DE_REPOSICAO]]*2.5,Tabela3[[#This Row],[ESTOQUE_INICIAL]]),IF(AND(Tabela3[[#This Row],[ESTOQUE_INICIAL]]&lt;=Tabela3[[#This Row],[PONTO_DE_REPOSICAO]],Tabela3[[#This Row],[ESTOQUE_INICIAL]]&gt;0),L616*2.5,D616*0))</f>
        <v>0</v>
      </c>
      <c r="F616" s="3">
        <f t="shared" si="31"/>
        <v>123.20000000000002</v>
      </c>
      <c r="G616" s="7">
        <v>60</v>
      </c>
      <c r="H616" s="7">
        <v>60</v>
      </c>
      <c r="I616" s="6" t="s">
        <v>1128</v>
      </c>
      <c r="J616" s="2">
        <f t="shared" si="29"/>
        <v>7392.0000000000009</v>
      </c>
      <c r="K616" s="1">
        <f>_xlfn.XLOOKUP(A616,MEDIDAS!A:A,MEDIDAS!C:C,,0)*5</f>
        <v>4.75</v>
      </c>
      <c r="L616" s="1">
        <f>SUM(K616,_xlfn.XLOOKUP(A616,MEDIDAS!A:A,MEDIDAS!C:C,,0)*5)</f>
        <v>9.5</v>
      </c>
      <c r="M616" s="1" t="str">
        <f>IF(F616&gt;=SUM(L616,_xlfn.XLOOKUP(A616,'ESTOQUE SETEMBRO'!A:A,'ESTOQUE SETEMBRO'!F:F,,0))/2*1.2,"OVER",IF(F616&lt;=SUM(L616,_xlfn.XLOOKUP(A616,'ESTOQUE SETEMBRO'!A:A,'ESTOQUE SETEMBRO'!F:F,,0))/2*1.1,"IDEAL","OUT"))</f>
        <v>OVER</v>
      </c>
      <c r="N616" t="str">
        <f>IF('ESTOQUE OUTUBRO'!$D616&gt;=0,"outubro","setembro")</f>
        <v>outubro</v>
      </c>
      <c r="O616" s="15">
        <v>45566</v>
      </c>
    </row>
    <row r="617" spans="1:15">
      <c r="A617" s="5" t="s">
        <v>614</v>
      </c>
      <c r="B617" s="6" t="s">
        <v>1199</v>
      </c>
      <c r="C617" s="1">
        <f t="shared" si="30"/>
        <v>43.26</v>
      </c>
      <c r="D617" s="3">
        <f>_xlfn.XLOOKUP(Tabela3[[#This Row],[SKU]],'ESTOQUE SETEMBRO'!A:A,'ESTOQUE SETEMBRO'!F:F,,0)-_xlfn.XLOOKUP(Tabela3[[#This Row],[SKU]],'VENDA MES'!A:A,'VENDA MES'!B:B,0,0)</f>
        <v>123.20000000000002</v>
      </c>
      <c r="E617" s="3">
        <f>IF(D617&lt;=0,SUM(Tabela3[[#This Row],[PONTO_DE_REPOSICAO]]*2.5,Tabela3[[#This Row],[ESTOQUE_INICIAL]]),IF(AND(Tabela3[[#This Row],[ESTOQUE_INICIAL]]&lt;=Tabela3[[#This Row],[PONTO_DE_REPOSICAO]],Tabela3[[#This Row],[ESTOQUE_INICIAL]]&gt;0),L617*2.5,D617*0))</f>
        <v>0</v>
      </c>
      <c r="F617" s="3">
        <f t="shared" si="31"/>
        <v>123.20000000000002</v>
      </c>
      <c r="G617" s="7">
        <v>60</v>
      </c>
      <c r="H617" s="7">
        <v>60</v>
      </c>
      <c r="I617" s="6" t="s">
        <v>1128</v>
      </c>
      <c r="J617" s="2">
        <f t="shared" si="29"/>
        <v>7392.0000000000009</v>
      </c>
      <c r="K617" s="1">
        <f>_xlfn.XLOOKUP(A617,MEDIDAS!A:A,MEDIDAS!C:C,,0)*5</f>
        <v>6.6666666666666661</v>
      </c>
      <c r="L617" s="1">
        <f>SUM(K617,_xlfn.XLOOKUP(A617,MEDIDAS!A:A,MEDIDAS!C:C,,0)*5)</f>
        <v>13.333333333333332</v>
      </c>
      <c r="M617" s="1" t="str">
        <f>IF(F617&gt;=SUM(L617,_xlfn.XLOOKUP(A617,'ESTOQUE SETEMBRO'!A:A,'ESTOQUE SETEMBRO'!F:F,,0))/2*1.2,"OVER",IF(F617&lt;=SUM(L617,_xlfn.XLOOKUP(A617,'ESTOQUE SETEMBRO'!A:A,'ESTOQUE SETEMBRO'!F:F,,0))/2*1.1,"IDEAL","OUT"))</f>
        <v>OVER</v>
      </c>
      <c r="N617" t="str">
        <f>IF('ESTOQUE OUTUBRO'!$D617&gt;=0,"outubro","setembro")</f>
        <v>outubro</v>
      </c>
      <c r="O617" s="15">
        <v>45566</v>
      </c>
    </row>
    <row r="618" spans="1:15">
      <c r="A618" s="5" t="s">
        <v>681</v>
      </c>
      <c r="B618" s="6" t="s">
        <v>1199</v>
      </c>
      <c r="C618" s="1">
        <f t="shared" si="30"/>
        <v>43.26</v>
      </c>
      <c r="D618" s="3">
        <f>_xlfn.XLOOKUP(Tabela3[[#This Row],[SKU]],'ESTOQUE SETEMBRO'!A:A,'ESTOQUE SETEMBRO'!F:F,,0)-_xlfn.XLOOKUP(Tabela3[[#This Row],[SKU]],'VENDA MES'!A:A,'VENDA MES'!B:B,0,0)</f>
        <v>150</v>
      </c>
      <c r="E618" s="3">
        <f>IF(D618&lt;=0,SUM(Tabela3[[#This Row],[PONTO_DE_REPOSICAO]]*2.5,Tabela3[[#This Row],[ESTOQUE_INICIAL]]),IF(AND(Tabela3[[#This Row],[ESTOQUE_INICIAL]]&lt;=Tabela3[[#This Row],[PONTO_DE_REPOSICAO]],Tabela3[[#This Row],[ESTOQUE_INICIAL]]&gt;0),L618*2.5,D618*0))</f>
        <v>0</v>
      </c>
      <c r="F618" s="3">
        <f t="shared" si="31"/>
        <v>150</v>
      </c>
      <c r="G618" s="7">
        <v>60</v>
      </c>
      <c r="H618" s="7">
        <v>60</v>
      </c>
      <c r="I618" s="6" t="s">
        <v>1128</v>
      </c>
      <c r="J618" s="2">
        <f t="shared" si="29"/>
        <v>9000</v>
      </c>
      <c r="K618" s="1">
        <f>_xlfn.XLOOKUP(A618,MEDIDAS!A:A,MEDIDAS!C:C,,0)*5</f>
        <v>4.25</v>
      </c>
      <c r="L618" s="1">
        <f>SUM(K618,_xlfn.XLOOKUP(A618,MEDIDAS!A:A,MEDIDAS!C:C,,0)*5)</f>
        <v>8.5</v>
      </c>
      <c r="M618" s="1" t="str">
        <f>IF(F618&gt;=SUM(L618,_xlfn.XLOOKUP(A618,'ESTOQUE SETEMBRO'!A:A,'ESTOQUE SETEMBRO'!F:F,,0))/2*1.2,"OVER",IF(F618&lt;=SUM(L618,_xlfn.XLOOKUP(A618,'ESTOQUE SETEMBRO'!A:A,'ESTOQUE SETEMBRO'!F:F,,0))/2*1.1,"IDEAL","OUT"))</f>
        <v>OVER</v>
      </c>
      <c r="N618" t="str">
        <f>IF('ESTOQUE OUTUBRO'!$D618&gt;=0,"outubro","setembro")</f>
        <v>outubro</v>
      </c>
      <c r="O618" s="15">
        <v>45566</v>
      </c>
    </row>
    <row r="619" spans="1:15">
      <c r="A619" s="5" t="s">
        <v>616</v>
      </c>
      <c r="B619" s="6" t="s">
        <v>1199</v>
      </c>
      <c r="C619" s="1">
        <f t="shared" si="30"/>
        <v>43.26</v>
      </c>
      <c r="D619" s="3">
        <f>_xlfn.XLOOKUP(Tabela3[[#This Row],[SKU]],'ESTOQUE SETEMBRO'!A:A,'ESTOQUE SETEMBRO'!F:F,,0)-_xlfn.XLOOKUP(Tabela3[[#This Row],[SKU]],'VENDA MES'!A:A,'VENDA MES'!B:B,0,0)</f>
        <v>274.39999999999998</v>
      </c>
      <c r="E619" s="3">
        <f>IF(D619&lt;=0,SUM(Tabela3[[#This Row],[PONTO_DE_REPOSICAO]]*2.5,Tabela3[[#This Row],[ESTOQUE_INICIAL]]),IF(AND(Tabela3[[#This Row],[ESTOQUE_INICIAL]]&lt;=Tabela3[[#This Row],[PONTO_DE_REPOSICAO]],Tabela3[[#This Row],[ESTOQUE_INICIAL]]&gt;0),L619*2.5,D619*0))</f>
        <v>0</v>
      </c>
      <c r="F619" s="3">
        <f t="shared" si="31"/>
        <v>274.39999999999998</v>
      </c>
      <c r="G619" s="7">
        <v>60</v>
      </c>
      <c r="H619" s="7">
        <v>60</v>
      </c>
      <c r="I619" s="6" t="s">
        <v>1128</v>
      </c>
      <c r="J619" s="2">
        <f t="shared" si="29"/>
        <v>16464</v>
      </c>
      <c r="K619" s="1">
        <f>_xlfn.XLOOKUP(A619,MEDIDAS!A:A,MEDIDAS!C:C,,0)*5</f>
        <v>6.75</v>
      </c>
      <c r="L619" s="1">
        <f>SUM(K619,_xlfn.XLOOKUP(A619,MEDIDAS!A:A,MEDIDAS!C:C,,0)*5)</f>
        <v>13.5</v>
      </c>
      <c r="M619" s="1" t="str">
        <f>IF(F619&gt;=SUM(L619,_xlfn.XLOOKUP(A619,'ESTOQUE SETEMBRO'!A:A,'ESTOQUE SETEMBRO'!F:F,,0))/2*1.2,"OVER",IF(F619&lt;=SUM(L619,_xlfn.XLOOKUP(A619,'ESTOQUE SETEMBRO'!A:A,'ESTOQUE SETEMBRO'!F:F,,0))/2*1.1,"IDEAL","OUT"))</f>
        <v>OVER</v>
      </c>
      <c r="N619" t="str">
        <f>IF('ESTOQUE OUTUBRO'!$D619&gt;=0,"outubro","setembro")</f>
        <v>outubro</v>
      </c>
      <c r="O619" s="15">
        <v>45566</v>
      </c>
    </row>
    <row r="620" spans="1:15">
      <c r="A620" s="5" t="s">
        <v>617</v>
      </c>
      <c r="B620" s="6" t="s">
        <v>1199</v>
      </c>
      <c r="C620" s="1">
        <f t="shared" si="30"/>
        <v>43.26</v>
      </c>
      <c r="D620" s="3">
        <f>_xlfn.XLOOKUP(Tabela3[[#This Row],[SKU]],'ESTOQUE SETEMBRO'!A:A,'ESTOQUE SETEMBRO'!F:F,,0)-_xlfn.XLOOKUP(Tabela3[[#This Row],[SKU]],'VENDA MES'!A:A,'VENDA MES'!B:B,0,0)</f>
        <v>112</v>
      </c>
      <c r="E620" s="3">
        <f>IF(D620&lt;=0,SUM(Tabela3[[#This Row],[PONTO_DE_REPOSICAO]]*2.5,Tabela3[[#This Row],[ESTOQUE_INICIAL]]),IF(AND(Tabela3[[#This Row],[ESTOQUE_INICIAL]]&lt;=Tabela3[[#This Row],[PONTO_DE_REPOSICAO]],Tabela3[[#This Row],[ESTOQUE_INICIAL]]&gt;0),L620*2.5,D620*0))</f>
        <v>0</v>
      </c>
      <c r="F620" s="3">
        <f t="shared" si="31"/>
        <v>112</v>
      </c>
      <c r="G620" s="7">
        <v>60</v>
      </c>
      <c r="H620" s="7">
        <v>60</v>
      </c>
      <c r="I620" s="6" t="s">
        <v>1128</v>
      </c>
      <c r="J620" s="2">
        <f t="shared" si="29"/>
        <v>6720</v>
      </c>
      <c r="K620" s="1">
        <f>_xlfn.XLOOKUP(A620,MEDIDAS!A:A,MEDIDAS!C:C,,0)*5</f>
        <v>7.25</v>
      </c>
      <c r="L620" s="1">
        <f>SUM(K620,_xlfn.XLOOKUP(A620,MEDIDAS!A:A,MEDIDAS!C:C,,0)*5)</f>
        <v>14.5</v>
      </c>
      <c r="M620" s="1" t="str">
        <f>IF(F620&gt;=SUM(L620,_xlfn.XLOOKUP(A620,'ESTOQUE SETEMBRO'!A:A,'ESTOQUE SETEMBRO'!F:F,,0))/2*1.2,"OVER",IF(F620&lt;=SUM(L620,_xlfn.XLOOKUP(A620,'ESTOQUE SETEMBRO'!A:A,'ESTOQUE SETEMBRO'!F:F,,0))/2*1.1,"IDEAL","OUT"))</f>
        <v>OVER</v>
      </c>
      <c r="N620" t="str">
        <f>IF('ESTOQUE OUTUBRO'!$D620&gt;=0,"outubro","setembro")</f>
        <v>outubro</v>
      </c>
      <c r="O620" s="15">
        <v>45566</v>
      </c>
    </row>
    <row r="621" spans="1:15">
      <c r="A621" s="5" t="s">
        <v>618</v>
      </c>
      <c r="B621" s="6" t="s">
        <v>1199</v>
      </c>
      <c r="C621" s="1">
        <f t="shared" si="30"/>
        <v>43.26</v>
      </c>
      <c r="D621" s="3">
        <f>_xlfn.XLOOKUP(Tabela3[[#This Row],[SKU]],'ESTOQUE SETEMBRO'!A:A,'ESTOQUE SETEMBRO'!F:F,,0)-_xlfn.XLOOKUP(Tabela3[[#This Row],[SKU]],'VENDA MES'!A:A,'VENDA MES'!B:B,0,0)</f>
        <v>224</v>
      </c>
      <c r="E621" s="3">
        <f>IF(D621&lt;=0,SUM(Tabela3[[#This Row],[PONTO_DE_REPOSICAO]]*2.5,Tabela3[[#This Row],[ESTOQUE_INICIAL]]),IF(AND(Tabela3[[#This Row],[ESTOQUE_INICIAL]]&lt;=Tabela3[[#This Row],[PONTO_DE_REPOSICAO]],Tabela3[[#This Row],[ESTOQUE_INICIAL]]&gt;0),L621*2.5,D621*0))</f>
        <v>0</v>
      </c>
      <c r="F621" s="3">
        <f t="shared" si="31"/>
        <v>224</v>
      </c>
      <c r="G621" s="7">
        <v>60</v>
      </c>
      <c r="H621" s="7">
        <v>60</v>
      </c>
      <c r="I621" s="6" t="s">
        <v>1128</v>
      </c>
      <c r="J621" s="2">
        <f t="shared" si="29"/>
        <v>13440</v>
      </c>
      <c r="K621" s="1">
        <f>_xlfn.XLOOKUP(A621,MEDIDAS!A:A,MEDIDAS!C:C,,0)*5</f>
        <v>7.166666666666667</v>
      </c>
      <c r="L621" s="1">
        <f>SUM(K621,_xlfn.XLOOKUP(A621,MEDIDAS!A:A,MEDIDAS!C:C,,0)*5)</f>
        <v>14.333333333333334</v>
      </c>
      <c r="M621" s="1" t="str">
        <f>IF(F621&gt;=SUM(L621,_xlfn.XLOOKUP(A621,'ESTOQUE SETEMBRO'!A:A,'ESTOQUE SETEMBRO'!F:F,,0))/2*1.2,"OVER",IF(F621&lt;=SUM(L621,_xlfn.XLOOKUP(A621,'ESTOQUE SETEMBRO'!A:A,'ESTOQUE SETEMBRO'!F:F,,0))/2*1.1,"IDEAL","OUT"))</f>
        <v>OVER</v>
      </c>
      <c r="N621" t="str">
        <f>IF('ESTOQUE OUTUBRO'!$D621&gt;=0,"outubro","setembro")</f>
        <v>outubro</v>
      </c>
      <c r="O621" s="15">
        <v>45566</v>
      </c>
    </row>
    <row r="622" spans="1:15">
      <c r="A622" s="5" t="s">
        <v>619</v>
      </c>
      <c r="B622" s="6" t="s">
        <v>1199</v>
      </c>
      <c r="C622" s="1">
        <f t="shared" si="30"/>
        <v>43.26</v>
      </c>
      <c r="D622" s="3">
        <f>_xlfn.XLOOKUP(Tabela3[[#This Row],[SKU]],'ESTOQUE SETEMBRO'!A:A,'ESTOQUE SETEMBRO'!F:F,,0)-_xlfn.XLOOKUP(Tabela3[[#This Row],[SKU]],'VENDA MES'!A:A,'VENDA MES'!B:B,0,0)</f>
        <v>123.20000000000002</v>
      </c>
      <c r="E622" s="3">
        <f>IF(D622&lt;=0,SUM(Tabela3[[#This Row],[PONTO_DE_REPOSICAO]]*2.5,Tabela3[[#This Row],[ESTOQUE_INICIAL]]),IF(AND(Tabela3[[#This Row],[ESTOQUE_INICIAL]]&lt;=Tabela3[[#This Row],[PONTO_DE_REPOSICAO]],Tabela3[[#This Row],[ESTOQUE_INICIAL]]&gt;0),L622*2.5,D622*0))</f>
        <v>0</v>
      </c>
      <c r="F622" s="3">
        <f t="shared" si="31"/>
        <v>123.20000000000002</v>
      </c>
      <c r="G622" s="7">
        <v>60</v>
      </c>
      <c r="H622" s="7">
        <v>60</v>
      </c>
      <c r="I622" s="6" t="s">
        <v>1128</v>
      </c>
      <c r="J622" s="2">
        <f t="shared" si="29"/>
        <v>7392.0000000000009</v>
      </c>
      <c r="K622" s="1">
        <f>_xlfn.XLOOKUP(A622,MEDIDAS!A:A,MEDIDAS!C:C,,0)*5</f>
        <v>4.4166666666666661</v>
      </c>
      <c r="L622" s="1">
        <f>SUM(K622,_xlfn.XLOOKUP(A622,MEDIDAS!A:A,MEDIDAS!C:C,,0)*5)</f>
        <v>8.8333333333333321</v>
      </c>
      <c r="M622" s="1" t="str">
        <f>IF(F622&gt;=SUM(L622,_xlfn.XLOOKUP(A622,'ESTOQUE SETEMBRO'!A:A,'ESTOQUE SETEMBRO'!F:F,,0))/2*1.2,"OVER",IF(F622&lt;=SUM(L622,_xlfn.XLOOKUP(A622,'ESTOQUE SETEMBRO'!A:A,'ESTOQUE SETEMBRO'!F:F,,0))/2*1.1,"IDEAL","OUT"))</f>
        <v>OVER</v>
      </c>
      <c r="N622" t="str">
        <f>IF('ESTOQUE OUTUBRO'!$D622&gt;=0,"outubro","setembro")</f>
        <v>outubro</v>
      </c>
      <c r="O622" s="15">
        <v>45566</v>
      </c>
    </row>
    <row r="623" spans="1:15">
      <c r="A623" s="5" t="s">
        <v>620</v>
      </c>
      <c r="B623" s="6" t="s">
        <v>1200</v>
      </c>
      <c r="C623" s="1">
        <f t="shared" si="30"/>
        <v>43.26</v>
      </c>
      <c r="D623" s="3">
        <f>_xlfn.XLOOKUP(Tabela3[[#This Row],[SKU]],'ESTOQUE SETEMBRO'!A:A,'ESTOQUE SETEMBRO'!F:F,,0)-_xlfn.XLOOKUP(Tabela3[[#This Row],[SKU]],'VENDA MES'!A:A,'VENDA MES'!B:B,0,0)</f>
        <v>117.6</v>
      </c>
      <c r="E623" s="3">
        <f>IF(D623&lt;=0,SUM(Tabela3[[#This Row],[PONTO_DE_REPOSICAO]]*2.5,Tabela3[[#This Row],[ESTOQUE_INICIAL]]),IF(AND(Tabela3[[#This Row],[ESTOQUE_INICIAL]]&lt;=Tabela3[[#This Row],[PONTO_DE_REPOSICAO]],Tabela3[[#This Row],[ESTOQUE_INICIAL]]&gt;0),L623*2.5,D623*0))</f>
        <v>0</v>
      </c>
      <c r="F623" s="3">
        <f t="shared" si="31"/>
        <v>117.6</v>
      </c>
      <c r="G623" s="7">
        <v>14</v>
      </c>
      <c r="H623" s="7">
        <v>14</v>
      </c>
      <c r="I623" s="6" t="s">
        <v>1142</v>
      </c>
      <c r="J623" s="2">
        <f t="shared" si="29"/>
        <v>1646.3999999999999</v>
      </c>
      <c r="K623" s="1">
        <f>_xlfn.XLOOKUP(A623,MEDIDAS!A:A,MEDIDAS!C:C,,0)*5</f>
        <v>4.166666666666667</v>
      </c>
      <c r="L623" s="1">
        <f>SUM(K623,_xlfn.XLOOKUP(A623,MEDIDAS!A:A,MEDIDAS!C:C,,0)*5)</f>
        <v>8.3333333333333339</v>
      </c>
      <c r="M623" s="1" t="str">
        <f>IF(F623&gt;=SUM(L623,_xlfn.XLOOKUP(A623,'ESTOQUE SETEMBRO'!A:A,'ESTOQUE SETEMBRO'!F:F,,0))/2*1.2,"OVER",IF(F623&lt;=SUM(L623,_xlfn.XLOOKUP(A623,'ESTOQUE SETEMBRO'!A:A,'ESTOQUE SETEMBRO'!F:F,,0))/2*1.1,"IDEAL","OUT"))</f>
        <v>OVER</v>
      </c>
      <c r="N623" t="str">
        <f>IF('ESTOQUE OUTUBRO'!$D623&gt;=0,"outubro","setembro")</f>
        <v>outubro</v>
      </c>
      <c r="O623" s="15">
        <v>45566</v>
      </c>
    </row>
    <row r="624" spans="1:15">
      <c r="A624" s="5" t="s">
        <v>621</v>
      </c>
      <c r="B624" s="6" t="s">
        <v>1200</v>
      </c>
      <c r="C624" s="1">
        <f t="shared" si="30"/>
        <v>43.26</v>
      </c>
      <c r="D624" s="3">
        <f>_xlfn.XLOOKUP(Tabela3[[#This Row],[SKU]],'ESTOQUE SETEMBRO'!A:A,'ESTOQUE SETEMBRO'!F:F,,0)-_xlfn.XLOOKUP(Tabela3[[#This Row],[SKU]],'VENDA MES'!A:A,'VENDA MES'!B:B,0,0)</f>
        <v>140.00000000000003</v>
      </c>
      <c r="E624" s="3">
        <f>IF(D624&lt;=0,SUM(Tabela3[[#This Row],[PONTO_DE_REPOSICAO]]*2.5,Tabela3[[#This Row],[ESTOQUE_INICIAL]]),IF(AND(Tabela3[[#This Row],[ESTOQUE_INICIAL]]&lt;=Tabela3[[#This Row],[PONTO_DE_REPOSICAO]],Tabela3[[#This Row],[ESTOQUE_INICIAL]]&gt;0),L624*2.5,D624*0))</f>
        <v>0</v>
      </c>
      <c r="F624" s="3">
        <f t="shared" si="31"/>
        <v>140.00000000000003</v>
      </c>
      <c r="G624" s="7">
        <v>14</v>
      </c>
      <c r="H624" s="7">
        <v>14</v>
      </c>
      <c r="I624" s="6" t="s">
        <v>1142</v>
      </c>
      <c r="J624" s="2">
        <f t="shared" si="29"/>
        <v>1960.0000000000005</v>
      </c>
      <c r="K624" s="1">
        <f>_xlfn.XLOOKUP(A624,MEDIDAS!A:A,MEDIDAS!C:C,,0)*5</f>
        <v>7.166666666666667</v>
      </c>
      <c r="L624" s="1">
        <f>SUM(K624,_xlfn.XLOOKUP(A624,MEDIDAS!A:A,MEDIDAS!C:C,,0)*5)</f>
        <v>14.333333333333334</v>
      </c>
      <c r="M624" s="1" t="str">
        <f>IF(F624&gt;=SUM(L624,_xlfn.XLOOKUP(A624,'ESTOQUE SETEMBRO'!A:A,'ESTOQUE SETEMBRO'!F:F,,0))/2*1.2,"OVER",IF(F624&lt;=SUM(L624,_xlfn.XLOOKUP(A624,'ESTOQUE SETEMBRO'!A:A,'ESTOQUE SETEMBRO'!F:F,,0))/2*1.1,"IDEAL","OUT"))</f>
        <v>OVER</v>
      </c>
      <c r="N624" t="str">
        <f>IF('ESTOQUE OUTUBRO'!$D624&gt;=0,"outubro","setembro")</f>
        <v>outubro</v>
      </c>
      <c r="O624" s="15">
        <v>45566</v>
      </c>
    </row>
    <row r="625" spans="1:15">
      <c r="A625" s="5" t="s">
        <v>622</v>
      </c>
      <c r="B625" s="6" t="s">
        <v>1200</v>
      </c>
      <c r="C625" s="1">
        <f t="shared" si="30"/>
        <v>43.26</v>
      </c>
      <c r="D625" s="3">
        <f>_xlfn.XLOOKUP(Tabela3[[#This Row],[SKU]],'ESTOQUE SETEMBRO'!A:A,'ESTOQUE SETEMBRO'!F:F,,0)-_xlfn.XLOOKUP(Tabela3[[#This Row],[SKU]],'VENDA MES'!A:A,'VENDA MES'!B:B,0,0)</f>
        <v>112</v>
      </c>
      <c r="E625" s="3">
        <f>IF(D625&lt;=0,SUM(Tabela3[[#This Row],[PONTO_DE_REPOSICAO]]*2.5,Tabela3[[#This Row],[ESTOQUE_INICIAL]]),IF(AND(Tabela3[[#This Row],[ESTOQUE_INICIAL]]&lt;=Tabela3[[#This Row],[PONTO_DE_REPOSICAO]],Tabela3[[#This Row],[ESTOQUE_INICIAL]]&gt;0),L625*2.5,D625*0))</f>
        <v>0</v>
      </c>
      <c r="F625" s="3">
        <f t="shared" si="31"/>
        <v>112</v>
      </c>
      <c r="G625" s="7">
        <v>14</v>
      </c>
      <c r="H625" s="7">
        <v>14</v>
      </c>
      <c r="I625" s="6" t="s">
        <v>1142</v>
      </c>
      <c r="J625" s="2">
        <f t="shared" si="29"/>
        <v>1568</v>
      </c>
      <c r="K625" s="1">
        <f>_xlfn.XLOOKUP(A625,MEDIDAS!A:A,MEDIDAS!C:C,,0)*5</f>
        <v>6.416666666666667</v>
      </c>
      <c r="L625" s="1">
        <f>SUM(K625,_xlfn.XLOOKUP(A625,MEDIDAS!A:A,MEDIDAS!C:C,,0)*5)</f>
        <v>12.833333333333334</v>
      </c>
      <c r="M625" s="1" t="str">
        <f>IF(F625&gt;=SUM(L625,_xlfn.XLOOKUP(A625,'ESTOQUE SETEMBRO'!A:A,'ESTOQUE SETEMBRO'!F:F,,0))/2*1.2,"OVER",IF(F625&lt;=SUM(L625,_xlfn.XLOOKUP(A625,'ESTOQUE SETEMBRO'!A:A,'ESTOQUE SETEMBRO'!F:F,,0))/2*1.1,"IDEAL","OUT"))</f>
        <v>OVER</v>
      </c>
      <c r="N625" t="str">
        <f>IF('ESTOQUE OUTUBRO'!$D625&gt;=0,"outubro","setembro")</f>
        <v>outubro</v>
      </c>
      <c r="O625" s="15">
        <v>45566</v>
      </c>
    </row>
    <row r="626" spans="1:15">
      <c r="A626" s="5" t="s">
        <v>623</v>
      </c>
      <c r="B626" s="6" t="s">
        <v>1200</v>
      </c>
      <c r="C626" s="1">
        <f t="shared" si="30"/>
        <v>43.26</v>
      </c>
      <c r="D626" s="3">
        <f>_xlfn.XLOOKUP(Tabela3[[#This Row],[SKU]],'ESTOQUE SETEMBRO'!A:A,'ESTOQUE SETEMBRO'!F:F,,0)-_xlfn.XLOOKUP(Tabela3[[#This Row],[SKU]],'VENDA MES'!A:A,'VENDA MES'!B:B,0,0)</f>
        <v>95.200000000000017</v>
      </c>
      <c r="E626" s="3">
        <f>IF(D626&lt;=0,SUM(Tabela3[[#This Row],[PONTO_DE_REPOSICAO]]*2.5,Tabela3[[#This Row],[ESTOQUE_INICIAL]]),IF(AND(Tabela3[[#This Row],[ESTOQUE_INICIAL]]&lt;=Tabela3[[#This Row],[PONTO_DE_REPOSICAO]],Tabela3[[#This Row],[ESTOQUE_INICIAL]]&gt;0),L626*2.5,D626*0))</f>
        <v>0</v>
      </c>
      <c r="F626" s="3">
        <f t="shared" si="31"/>
        <v>95.200000000000017</v>
      </c>
      <c r="G626" s="7">
        <v>14</v>
      </c>
      <c r="H626" s="7">
        <v>14</v>
      </c>
      <c r="I626" s="6" t="s">
        <v>1142</v>
      </c>
      <c r="J626" s="2">
        <f t="shared" si="29"/>
        <v>1332.8000000000002</v>
      </c>
      <c r="K626" s="1">
        <f>_xlfn.XLOOKUP(A626,MEDIDAS!A:A,MEDIDAS!C:C,,0)*5</f>
        <v>5</v>
      </c>
      <c r="L626" s="1">
        <f>SUM(K626,_xlfn.XLOOKUP(A626,MEDIDAS!A:A,MEDIDAS!C:C,,0)*5)</f>
        <v>10</v>
      </c>
      <c r="M626" s="1" t="str">
        <f>IF(F626&gt;=SUM(L626,_xlfn.XLOOKUP(A626,'ESTOQUE SETEMBRO'!A:A,'ESTOQUE SETEMBRO'!F:F,,0))/2*1.2,"OVER",IF(F626&lt;=SUM(L626,_xlfn.XLOOKUP(A626,'ESTOQUE SETEMBRO'!A:A,'ESTOQUE SETEMBRO'!F:F,,0))/2*1.1,"IDEAL","OUT"))</f>
        <v>OVER</v>
      </c>
      <c r="N626" t="str">
        <f>IF('ESTOQUE OUTUBRO'!$D626&gt;=0,"outubro","setembro")</f>
        <v>outubro</v>
      </c>
      <c r="O626" s="15">
        <v>45566</v>
      </c>
    </row>
    <row r="627" spans="1:15">
      <c r="A627" s="5" t="s">
        <v>624</v>
      </c>
      <c r="B627" s="6" t="s">
        <v>1200</v>
      </c>
      <c r="C627" s="1">
        <f t="shared" si="30"/>
        <v>43.26</v>
      </c>
      <c r="D627" s="3">
        <f>_xlfn.XLOOKUP(Tabela3[[#This Row],[SKU]],'ESTOQUE SETEMBRO'!A:A,'ESTOQUE SETEMBRO'!F:F,,0)-_xlfn.XLOOKUP(Tabela3[[#This Row],[SKU]],'VENDA MES'!A:A,'VENDA MES'!B:B,0,0)</f>
        <v>67.2</v>
      </c>
      <c r="E627" s="3">
        <f>IF(D627&lt;=0,SUM(Tabela3[[#This Row],[PONTO_DE_REPOSICAO]]*2.5,Tabela3[[#This Row],[ESTOQUE_INICIAL]]),IF(AND(Tabela3[[#This Row],[ESTOQUE_INICIAL]]&lt;=Tabela3[[#This Row],[PONTO_DE_REPOSICAO]],Tabela3[[#This Row],[ESTOQUE_INICIAL]]&gt;0),L627*2.5,D627*0))</f>
        <v>0</v>
      </c>
      <c r="F627" s="3">
        <f t="shared" si="31"/>
        <v>67.2</v>
      </c>
      <c r="G627" s="7">
        <v>14</v>
      </c>
      <c r="H627" s="7">
        <v>14</v>
      </c>
      <c r="I627" s="6" t="s">
        <v>1142</v>
      </c>
      <c r="J627" s="2">
        <f t="shared" si="29"/>
        <v>940.80000000000007</v>
      </c>
      <c r="K627" s="1">
        <f>_xlfn.XLOOKUP(A627,MEDIDAS!A:A,MEDIDAS!C:C,,0)*5</f>
        <v>2.833333333333333</v>
      </c>
      <c r="L627" s="1">
        <f>SUM(K627,_xlfn.XLOOKUP(A627,MEDIDAS!A:A,MEDIDAS!C:C,,0)*5)</f>
        <v>5.6666666666666661</v>
      </c>
      <c r="M627" s="1" t="str">
        <f>IF(F627&gt;=SUM(L627,_xlfn.XLOOKUP(A627,'ESTOQUE SETEMBRO'!A:A,'ESTOQUE SETEMBRO'!F:F,,0))/2*1.2,"OVER",IF(F627&lt;=SUM(L627,_xlfn.XLOOKUP(A627,'ESTOQUE SETEMBRO'!A:A,'ESTOQUE SETEMBRO'!F:F,,0))/2*1.1,"IDEAL","OUT"))</f>
        <v>OVER</v>
      </c>
      <c r="N627" t="str">
        <f>IF('ESTOQUE OUTUBRO'!$D627&gt;=0,"outubro","setembro")</f>
        <v>outubro</v>
      </c>
      <c r="O627" s="15">
        <v>45566</v>
      </c>
    </row>
    <row r="628" spans="1:15">
      <c r="A628" s="5" t="s">
        <v>692</v>
      </c>
      <c r="B628" s="6" t="s">
        <v>1200</v>
      </c>
      <c r="C628" s="1">
        <f t="shared" si="30"/>
        <v>43.26</v>
      </c>
      <c r="D628" s="3">
        <f>_xlfn.XLOOKUP(Tabela3[[#This Row],[SKU]],'ESTOQUE SETEMBRO'!A:A,'ESTOQUE SETEMBRO'!F:F,,0)-_xlfn.XLOOKUP(Tabela3[[#This Row],[SKU]],'VENDA MES'!A:A,'VENDA MES'!B:B,0,0)</f>
        <v>150</v>
      </c>
      <c r="E628" s="3">
        <f>IF(D628&lt;=0,SUM(Tabela3[[#This Row],[PONTO_DE_REPOSICAO]]*2.5,Tabela3[[#This Row],[ESTOQUE_INICIAL]]),IF(AND(Tabela3[[#This Row],[ESTOQUE_INICIAL]]&lt;=Tabela3[[#This Row],[PONTO_DE_REPOSICAO]],Tabela3[[#This Row],[ESTOQUE_INICIAL]]&gt;0),L628*2.5,D628*0))</f>
        <v>0</v>
      </c>
      <c r="F628" s="3">
        <f t="shared" si="31"/>
        <v>150</v>
      </c>
      <c r="G628" s="7">
        <v>14</v>
      </c>
      <c r="H628" s="7">
        <v>14</v>
      </c>
      <c r="I628" s="6" t="s">
        <v>1142</v>
      </c>
      <c r="J628" s="2">
        <f t="shared" si="29"/>
        <v>2100</v>
      </c>
      <c r="K628" s="1">
        <f>_xlfn.XLOOKUP(A628,MEDIDAS!A:A,MEDIDAS!C:C,,0)*5</f>
        <v>2.5833333333333335</v>
      </c>
      <c r="L628" s="1">
        <f>SUM(K628,_xlfn.XLOOKUP(A628,MEDIDAS!A:A,MEDIDAS!C:C,,0)*5)</f>
        <v>5.166666666666667</v>
      </c>
      <c r="M628" s="1" t="str">
        <f>IF(F628&gt;=SUM(L628,_xlfn.XLOOKUP(A628,'ESTOQUE SETEMBRO'!A:A,'ESTOQUE SETEMBRO'!F:F,,0))/2*1.2,"OVER",IF(F628&lt;=SUM(L628,_xlfn.XLOOKUP(A628,'ESTOQUE SETEMBRO'!A:A,'ESTOQUE SETEMBRO'!F:F,,0))/2*1.1,"IDEAL","OUT"))</f>
        <v>OVER</v>
      </c>
      <c r="N628" t="str">
        <f>IF('ESTOQUE OUTUBRO'!$D628&gt;=0,"outubro","setembro")</f>
        <v>outubro</v>
      </c>
      <c r="O628" s="15">
        <v>45566</v>
      </c>
    </row>
    <row r="629" spans="1:15">
      <c r="A629" s="5" t="s">
        <v>625</v>
      </c>
      <c r="B629" s="6" t="s">
        <v>1200</v>
      </c>
      <c r="C629" s="1">
        <f t="shared" si="30"/>
        <v>43.26</v>
      </c>
      <c r="D629" s="3">
        <f>_xlfn.XLOOKUP(Tabela3[[#This Row],[SKU]],'ESTOQUE SETEMBRO'!A:A,'ESTOQUE SETEMBRO'!F:F,,0)-_xlfn.XLOOKUP(Tabela3[[#This Row],[SKU]],'VENDA MES'!A:A,'VENDA MES'!B:B,0,0)</f>
        <v>95.200000000000017</v>
      </c>
      <c r="E629" s="3">
        <f>IF(D629&lt;=0,SUM(Tabela3[[#This Row],[PONTO_DE_REPOSICAO]]*2.5,Tabela3[[#This Row],[ESTOQUE_INICIAL]]),IF(AND(Tabela3[[#This Row],[ESTOQUE_INICIAL]]&lt;=Tabela3[[#This Row],[PONTO_DE_REPOSICAO]],Tabela3[[#This Row],[ESTOQUE_INICIAL]]&gt;0),L629*2.5,D629*0))</f>
        <v>0</v>
      </c>
      <c r="F629" s="3">
        <f t="shared" si="31"/>
        <v>95.200000000000017</v>
      </c>
      <c r="G629" s="7">
        <v>14</v>
      </c>
      <c r="H629" s="7">
        <v>14</v>
      </c>
      <c r="I629" s="6" t="s">
        <v>1142</v>
      </c>
      <c r="J629" s="2">
        <f t="shared" si="29"/>
        <v>1332.8000000000002</v>
      </c>
      <c r="K629" s="1">
        <f>_xlfn.XLOOKUP(A629,MEDIDAS!A:A,MEDIDAS!C:C,,0)*5</f>
        <v>4.166666666666667</v>
      </c>
      <c r="L629" s="1">
        <f>SUM(K629,_xlfn.XLOOKUP(A629,MEDIDAS!A:A,MEDIDAS!C:C,,0)*5)</f>
        <v>8.3333333333333339</v>
      </c>
      <c r="M629" s="1" t="str">
        <f>IF(F629&gt;=SUM(L629,_xlfn.XLOOKUP(A629,'ESTOQUE SETEMBRO'!A:A,'ESTOQUE SETEMBRO'!F:F,,0))/2*1.2,"OVER",IF(F629&lt;=SUM(L629,_xlfn.XLOOKUP(A629,'ESTOQUE SETEMBRO'!A:A,'ESTOQUE SETEMBRO'!F:F,,0))/2*1.1,"IDEAL","OUT"))</f>
        <v>OVER</v>
      </c>
      <c r="N629" t="str">
        <f>IF('ESTOQUE OUTUBRO'!$D629&gt;=0,"outubro","setembro")</f>
        <v>outubro</v>
      </c>
      <c r="O629" s="15">
        <v>45566</v>
      </c>
    </row>
    <row r="630" spans="1:15">
      <c r="A630" s="5" t="s">
        <v>627</v>
      </c>
      <c r="B630" s="6" t="s">
        <v>1200</v>
      </c>
      <c r="C630" s="1">
        <f t="shared" si="30"/>
        <v>43.26</v>
      </c>
      <c r="D630" s="3">
        <f>_xlfn.XLOOKUP(Tabela3[[#This Row],[SKU]],'ESTOQUE SETEMBRO'!A:A,'ESTOQUE SETEMBRO'!F:F,,0)-_xlfn.XLOOKUP(Tabela3[[#This Row],[SKU]],'VENDA MES'!A:A,'VENDA MES'!B:B,0,0)</f>
        <v>106.40000000000002</v>
      </c>
      <c r="E630" s="3">
        <f>IF(D630&lt;=0,SUM(Tabela3[[#This Row],[PONTO_DE_REPOSICAO]]*2.5,Tabela3[[#This Row],[ESTOQUE_INICIAL]]),IF(AND(Tabela3[[#This Row],[ESTOQUE_INICIAL]]&lt;=Tabela3[[#This Row],[PONTO_DE_REPOSICAO]],Tabela3[[#This Row],[ESTOQUE_INICIAL]]&gt;0),L630*2.5,D630*0))</f>
        <v>0</v>
      </c>
      <c r="F630" s="3">
        <f t="shared" si="31"/>
        <v>106.40000000000002</v>
      </c>
      <c r="G630" s="7">
        <v>14</v>
      </c>
      <c r="H630" s="7">
        <v>14</v>
      </c>
      <c r="I630" s="6" t="s">
        <v>1142</v>
      </c>
      <c r="J630" s="2">
        <f t="shared" si="29"/>
        <v>1489.6000000000004</v>
      </c>
      <c r="K630" s="1">
        <f>_xlfn.XLOOKUP(A630,MEDIDAS!A:A,MEDIDAS!C:C,,0)*5</f>
        <v>5.75</v>
      </c>
      <c r="L630" s="1">
        <f>SUM(K630,_xlfn.XLOOKUP(A630,MEDIDAS!A:A,MEDIDAS!C:C,,0)*5)</f>
        <v>11.5</v>
      </c>
      <c r="M630" s="1" t="str">
        <f>IF(F630&gt;=SUM(L630,_xlfn.XLOOKUP(A630,'ESTOQUE SETEMBRO'!A:A,'ESTOQUE SETEMBRO'!F:F,,0))/2*1.2,"OVER",IF(F630&lt;=SUM(L630,_xlfn.XLOOKUP(A630,'ESTOQUE SETEMBRO'!A:A,'ESTOQUE SETEMBRO'!F:F,,0))/2*1.1,"IDEAL","OUT"))</f>
        <v>OVER</v>
      </c>
      <c r="N630" t="str">
        <f>IF('ESTOQUE OUTUBRO'!$D630&gt;=0,"outubro","setembro")</f>
        <v>outubro</v>
      </c>
      <c r="O630" s="15">
        <v>45566</v>
      </c>
    </row>
    <row r="631" spans="1:15">
      <c r="A631" s="5" t="s">
        <v>628</v>
      </c>
      <c r="B631" s="6" t="s">
        <v>1200</v>
      </c>
      <c r="C631" s="1">
        <f t="shared" si="30"/>
        <v>43.26</v>
      </c>
      <c r="D631" s="3">
        <f>_xlfn.XLOOKUP(Tabela3[[#This Row],[SKU]],'ESTOQUE SETEMBRO'!A:A,'ESTOQUE SETEMBRO'!F:F,,0)-_xlfn.XLOOKUP(Tabela3[[#This Row],[SKU]],'VENDA MES'!A:A,'VENDA MES'!B:B,0,0)</f>
        <v>162.4</v>
      </c>
      <c r="E631" s="3">
        <f>IF(D631&lt;=0,SUM(Tabela3[[#This Row],[PONTO_DE_REPOSICAO]]*2.5,Tabela3[[#This Row],[ESTOQUE_INICIAL]]),IF(AND(Tabela3[[#This Row],[ESTOQUE_INICIAL]]&lt;=Tabela3[[#This Row],[PONTO_DE_REPOSICAO]],Tabela3[[#This Row],[ESTOQUE_INICIAL]]&gt;0),L631*2.5,D631*0))</f>
        <v>0</v>
      </c>
      <c r="F631" s="3">
        <f t="shared" si="31"/>
        <v>162.4</v>
      </c>
      <c r="G631" s="7">
        <v>14</v>
      </c>
      <c r="H631" s="7">
        <v>14</v>
      </c>
      <c r="I631" s="6" t="s">
        <v>1142</v>
      </c>
      <c r="J631" s="2">
        <f t="shared" si="29"/>
        <v>2273.6</v>
      </c>
      <c r="K631" s="1">
        <f>_xlfn.XLOOKUP(A631,MEDIDAS!A:A,MEDIDAS!C:C,,0)*5</f>
        <v>6.416666666666667</v>
      </c>
      <c r="L631" s="1">
        <f>SUM(K631,_xlfn.XLOOKUP(A631,MEDIDAS!A:A,MEDIDAS!C:C,,0)*5)</f>
        <v>12.833333333333334</v>
      </c>
      <c r="M631" s="1" t="str">
        <f>IF(F631&gt;=SUM(L631,_xlfn.XLOOKUP(A631,'ESTOQUE SETEMBRO'!A:A,'ESTOQUE SETEMBRO'!F:F,,0))/2*1.2,"OVER",IF(F631&lt;=SUM(L631,_xlfn.XLOOKUP(A631,'ESTOQUE SETEMBRO'!A:A,'ESTOQUE SETEMBRO'!F:F,,0))/2*1.1,"IDEAL","OUT"))</f>
        <v>OVER</v>
      </c>
      <c r="N631" t="str">
        <f>IF('ESTOQUE OUTUBRO'!$D631&gt;=0,"outubro","setembro")</f>
        <v>outubro</v>
      </c>
      <c r="O631" s="15">
        <v>45566</v>
      </c>
    </row>
    <row r="632" spans="1:15">
      <c r="A632" s="5" t="s">
        <v>629</v>
      </c>
      <c r="B632" s="6" t="s">
        <v>1200</v>
      </c>
      <c r="C632" s="1">
        <f t="shared" si="30"/>
        <v>43.26</v>
      </c>
      <c r="D632" s="3">
        <f>_xlfn.XLOOKUP(Tabela3[[#This Row],[SKU]],'ESTOQUE SETEMBRO'!A:A,'ESTOQUE SETEMBRO'!F:F,,0)-_xlfn.XLOOKUP(Tabela3[[#This Row],[SKU]],'VENDA MES'!A:A,'VENDA MES'!B:B,0,0)</f>
        <v>168</v>
      </c>
      <c r="E632" s="3">
        <f>IF(D632&lt;=0,SUM(Tabela3[[#This Row],[PONTO_DE_REPOSICAO]]*2.5,Tabela3[[#This Row],[ESTOQUE_INICIAL]]),IF(AND(Tabela3[[#This Row],[ESTOQUE_INICIAL]]&lt;=Tabela3[[#This Row],[PONTO_DE_REPOSICAO]],Tabela3[[#This Row],[ESTOQUE_INICIAL]]&gt;0),L632*2.5,D632*0))</f>
        <v>0</v>
      </c>
      <c r="F632" s="3">
        <f t="shared" si="31"/>
        <v>168</v>
      </c>
      <c r="G632" s="7">
        <v>14</v>
      </c>
      <c r="H632" s="7">
        <v>14</v>
      </c>
      <c r="I632" s="6" t="s">
        <v>1142</v>
      </c>
      <c r="J632" s="2">
        <f t="shared" si="29"/>
        <v>2352</v>
      </c>
      <c r="K632" s="1">
        <f>_xlfn.XLOOKUP(A632,MEDIDAS!A:A,MEDIDAS!C:C,,0)*5</f>
        <v>7.833333333333333</v>
      </c>
      <c r="L632" s="1">
        <f>SUM(K632,_xlfn.XLOOKUP(A632,MEDIDAS!A:A,MEDIDAS!C:C,,0)*5)</f>
        <v>15.666666666666666</v>
      </c>
      <c r="M632" s="1" t="str">
        <f>IF(F632&gt;=SUM(L632,_xlfn.XLOOKUP(A632,'ESTOQUE SETEMBRO'!A:A,'ESTOQUE SETEMBRO'!F:F,,0))/2*1.2,"OVER",IF(F632&lt;=SUM(L632,_xlfn.XLOOKUP(A632,'ESTOQUE SETEMBRO'!A:A,'ESTOQUE SETEMBRO'!F:F,,0))/2*1.1,"IDEAL","OUT"))</f>
        <v>OVER</v>
      </c>
      <c r="N632" t="str">
        <f>IF('ESTOQUE OUTUBRO'!$D632&gt;=0,"outubro","setembro")</f>
        <v>outubro</v>
      </c>
      <c r="O632" s="15">
        <v>45566</v>
      </c>
    </row>
    <row r="633" spans="1:15">
      <c r="A633" s="5" t="s">
        <v>630</v>
      </c>
      <c r="B633" s="6" t="s">
        <v>1201</v>
      </c>
      <c r="C633" s="1">
        <f t="shared" si="30"/>
        <v>43.26</v>
      </c>
      <c r="D633" s="3">
        <f>_xlfn.XLOOKUP(Tabela3[[#This Row],[SKU]],'ESTOQUE SETEMBRO'!A:A,'ESTOQUE SETEMBRO'!F:F,,0)-_xlfn.XLOOKUP(Tabela3[[#This Row],[SKU]],'VENDA MES'!A:A,'VENDA MES'!B:B,0,0)</f>
        <v>112</v>
      </c>
      <c r="E633" s="3">
        <f>IF(D633&lt;=0,SUM(Tabela3[[#This Row],[PONTO_DE_REPOSICAO]]*2.5,Tabela3[[#This Row],[ESTOQUE_INICIAL]]),IF(AND(Tabela3[[#This Row],[ESTOQUE_INICIAL]]&lt;=Tabela3[[#This Row],[PONTO_DE_REPOSICAO]],Tabela3[[#This Row],[ESTOQUE_INICIAL]]&gt;0),L633*2.5,D633*0))</f>
        <v>0</v>
      </c>
      <c r="F633" s="3">
        <f t="shared" si="31"/>
        <v>112</v>
      </c>
      <c r="G633" s="7">
        <v>10</v>
      </c>
      <c r="H633" s="7">
        <v>10</v>
      </c>
      <c r="I633" s="6" t="s">
        <v>1134</v>
      </c>
      <c r="J633" s="2">
        <f t="shared" si="29"/>
        <v>1120</v>
      </c>
      <c r="K633" s="1">
        <f>_xlfn.XLOOKUP(A633,MEDIDAS!A:A,MEDIDAS!C:C,,0)*5</f>
        <v>5.916666666666667</v>
      </c>
      <c r="L633" s="1">
        <f>SUM(K633,_xlfn.XLOOKUP(A633,MEDIDAS!A:A,MEDIDAS!C:C,,0)*5)</f>
        <v>11.833333333333334</v>
      </c>
      <c r="M633" s="1" t="str">
        <f>IF(F633&gt;=SUM(L633,_xlfn.XLOOKUP(A633,'ESTOQUE SETEMBRO'!A:A,'ESTOQUE SETEMBRO'!F:F,,0))/2*1.2,"OVER",IF(F633&lt;=SUM(L633,_xlfn.XLOOKUP(A633,'ESTOQUE SETEMBRO'!A:A,'ESTOQUE SETEMBRO'!F:F,,0))/2*1.1,"IDEAL","OUT"))</f>
        <v>OVER</v>
      </c>
      <c r="N633" t="str">
        <f>IF('ESTOQUE OUTUBRO'!$D633&gt;=0,"outubro","setembro")</f>
        <v>outubro</v>
      </c>
      <c r="O633" s="15">
        <v>45566</v>
      </c>
    </row>
    <row r="634" spans="1:15">
      <c r="A634" s="5" t="s">
        <v>631</v>
      </c>
      <c r="B634" s="6" t="s">
        <v>1201</v>
      </c>
      <c r="C634" s="1">
        <f t="shared" si="30"/>
        <v>43.26</v>
      </c>
      <c r="D634" s="3">
        <f>_xlfn.XLOOKUP(Tabela3[[#This Row],[SKU]],'ESTOQUE SETEMBRO'!A:A,'ESTOQUE SETEMBRO'!F:F,,0)-_xlfn.XLOOKUP(Tabela3[[#This Row],[SKU]],'VENDA MES'!A:A,'VENDA MES'!B:B,0,0)</f>
        <v>67.2</v>
      </c>
      <c r="E634" s="3">
        <f>IF(D634&lt;=0,SUM(Tabela3[[#This Row],[PONTO_DE_REPOSICAO]]*2.5,Tabela3[[#This Row],[ESTOQUE_INICIAL]]),IF(AND(Tabela3[[#This Row],[ESTOQUE_INICIAL]]&lt;=Tabela3[[#This Row],[PONTO_DE_REPOSICAO]],Tabela3[[#This Row],[ESTOQUE_INICIAL]]&gt;0),L634*2.5,D634*0))</f>
        <v>0</v>
      </c>
      <c r="F634" s="3">
        <f t="shared" si="31"/>
        <v>67.2</v>
      </c>
      <c r="G634" s="7">
        <v>10</v>
      </c>
      <c r="H634" s="7">
        <v>10</v>
      </c>
      <c r="I634" s="6" t="s">
        <v>1134</v>
      </c>
      <c r="J634" s="2">
        <f t="shared" si="29"/>
        <v>672</v>
      </c>
      <c r="K634" s="1">
        <f>_xlfn.XLOOKUP(A634,MEDIDAS!A:A,MEDIDAS!C:C,,0)*5</f>
        <v>7</v>
      </c>
      <c r="L634" s="1">
        <f>SUM(K634,_xlfn.XLOOKUP(A634,MEDIDAS!A:A,MEDIDAS!C:C,,0)*5)</f>
        <v>14</v>
      </c>
      <c r="M634" s="1" t="str">
        <f>IF(F634&gt;=SUM(L634,_xlfn.XLOOKUP(A634,'ESTOQUE SETEMBRO'!A:A,'ESTOQUE SETEMBRO'!F:F,,0))/2*1.2,"OVER",IF(F634&lt;=SUM(L634,_xlfn.XLOOKUP(A634,'ESTOQUE SETEMBRO'!A:A,'ESTOQUE SETEMBRO'!F:F,,0))/2*1.1,"IDEAL","OUT"))</f>
        <v>OVER</v>
      </c>
      <c r="N634" t="str">
        <f>IF('ESTOQUE OUTUBRO'!$D634&gt;=0,"outubro","setembro")</f>
        <v>outubro</v>
      </c>
      <c r="O634" s="15">
        <v>45566</v>
      </c>
    </row>
    <row r="635" spans="1:15">
      <c r="A635" s="5" t="s">
        <v>632</v>
      </c>
      <c r="B635" s="6" t="s">
        <v>1201</v>
      </c>
      <c r="C635" s="1">
        <f t="shared" si="30"/>
        <v>43.26</v>
      </c>
      <c r="D635" s="3">
        <f>_xlfn.XLOOKUP(Tabela3[[#This Row],[SKU]],'ESTOQUE SETEMBRO'!A:A,'ESTOQUE SETEMBRO'!F:F,,0)-_xlfn.XLOOKUP(Tabela3[[#This Row],[SKU]],'VENDA MES'!A:A,'VENDA MES'!B:B,0,0)</f>
        <v>134.4</v>
      </c>
      <c r="E635" s="3">
        <f>IF(D635&lt;=0,SUM(Tabela3[[#This Row],[PONTO_DE_REPOSICAO]]*2.5,Tabela3[[#This Row],[ESTOQUE_INICIAL]]),IF(AND(Tabela3[[#This Row],[ESTOQUE_INICIAL]]&lt;=Tabela3[[#This Row],[PONTO_DE_REPOSICAO]],Tabela3[[#This Row],[ESTOQUE_INICIAL]]&gt;0),L635*2.5,D635*0))</f>
        <v>0</v>
      </c>
      <c r="F635" s="3">
        <f t="shared" si="31"/>
        <v>134.4</v>
      </c>
      <c r="G635" s="7">
        <v>10</v>
      </c>
      <c r="H635" s="7">
        <v>10</v>
      </c>
      <c r="I635" s="6" t="s">
        <v>1134</v>
      </c>
      <c r="J635" s="2">
        <f t="shared" si="29"/>
        <v>1344</v>
      </c>
      <c r="K635" s="1">
        <f>_xlfn.XLOOKUP(A635,MEDIDAS!A:A,MEDIDAS!C:C,,0)*5</f>
        <v>7.9166666666666661</v>
      </c>
      <c r="L635" s="1">
        <f>SUM(K635,_xlfn.XLOOKUP(A635,MEDIDAS!A:A,MEDIDAS!C:C,,0)*5)</f>
        <v>15.833333333333332</v>
      </c>
      <c r="M635" s="1" t="str">
        <f>IF(F635&gt;=SUM(L635,_xlfn.XLOOKUP(A635,'ESTOQUE SETEMBRO'!A:A,'ESTOQUE SETEMBRO'!F:F,,0))/2*1.2,"OVER",IF(F635&lt;=SUM(L635,_xlfn.XLOOKUP(A635,'ESTOQUE SETEMBRO'!A:A,'ESTOQUE SETEMBRO'!F:F,,0))/2*1.1,"IDEAL","OUT"))</f>
        <v>OVER</v>
      </c>
      <c r="N635" t="str">
        <f>IF('ESTOQUE OUTUBRO'!$D635&gt;=0,"outubro","setembro")</f>
        <v>outubro</v>
      </c>
      <c r="O635" s="15">
        <v>45566</v>
      </c>
    </row>
    <row r="636" spans="1:15">
      <c r="A636" s="5" t="s">
        <v>633</v>
      </c>
      <c r="B636" s="6" t="s">
        <v>1201</v>
      </c>
      <c r="C636" s="1">
        <f t="shared" si="30"/>
        <v>43.26</v>
      </c>
      <c r="D636" s="3">
        <f>_xlfn.XLOOKUP(Tabela3[[#This Row],[SKU]],'ESTOQUE SETEMBRO'!A:A,'ESTOQUE SETEMBRO'!F:F,,0)-_xlfn.XLOOKUP(Tabela3[[#This Row],[SKU]],'VENDA MES'!A:A,'VENDA MES'!B:B,0,0)</f>
        <v>140.00000000000003</v>
      </c>
      <c r="E636" s="3">
        <f>IF(D636&lt;=0,SUM(Tabela3[[#This Row],[PONTO_DE_REPOSICAO]]*2.5,Tabela3[[#This Row],[ESTOQUE_INICIAL]]),IF(AND(Tabela3[[#This Row],[ESTOQUE_INICIAL]]&lt;=Tabela3[[#This Row],[PONTO_DE_REPOSICAO]],Tabela3[[#This Row],[ESTOQUE_INICIAL]]&gt;0),L636*2.5,D636*0))</f>
        <v>0</v>
      </c>
      <c r="F636" s="3">
        <f t="shared" si="31"/>
        <v>140.00000000000003</v>
      </c>
      <c r="G636" s="7">
        <v>10</v>
      </c>
      <c r="H636" s="7">
        <v>10</v>
      </c>
      <c r="I636" s="6" t="s">
        <v>1134</v>
      </c>
      <c r="J636" s="2">
        <f t="shared" si="29"/>
        <v>1400.0000000000002</v>
      </c>
      <c r="K636" s="1">
        <f>_xlfn.XLOOKUP(A636,MEDIDAS!A:A,MEDIDAS!C:C,,0)*5</f>
        <v>6.166666666666667</v>
      </c>
      <c r="L636" s="1">
        <f>SUM(K636,_xlfn.XLOOKUP(A636,MEDIDAS!A:A,MEDIDAS!C:C,,0)*5)</f>
        <v>12.333333333333334</v>
      </c>
      <c r="M636" s="1" t="str">
        <f>IF(F636&gt;=SUM(L636,_xlfn.XLOOKUP(A636,'ESTOQUE SETEMBRO'!A:A,'ESTOQUE SETEMBRO'!F:F,,0))/2*1.2,"OVER",IF(F636&lt;=SUM(L636,_xlfn.XLOOKUP(A636,'ESTOQUE SETEMBRO'!A:A,'ESTOQUE SETEMBRO'!F:F,,0))/2*1.1,"IDEAL","OUT"))</f>
        <v>OVER</v>
      </c>
      <c r="N636" t="str">
        <f>IF('ESTOQUE OUTUBRO'!$D636&gt;=0,"outubro","setembro")</f>
        <v>outubro</v>
      </c>
      <c r="O636" s="15">
        <v>45566</v>
      </c>
    </row>
    <row r="637" spans="1:15">
      <c r="A637" s="5" t="s">
        <v>634</v>
      </c>
      <c r="B637" s="6" t="s">
        <v>1201</v>
      </c>
      <c r="C637" s="1">
        <f t="shared" si="30"/>
        <v>43.26</v>
      </c>
      <c r="D637" s="3">
        <f>_xlfn.XLOOKUP(Tabela3[[#This Row],[SKU]],'ESTOQUE SETEMBRO'!A:A,'ESTOQUE SETEMBRO'!F:F,,0)-_xlfn.XLOOKUP(Tabela3[[#This Row],[SKU]],'VENDA MES'!A:A,'VENDA MES'!B:B,0,0)</f>
        <v>123.20000000000002</v>
      </c>
      <c r="E637" s="3">
        <f>IF(D637&lt;=0,SUM(Tabela3[[#This Row],[PONTO_DE_REPOSICAO]]*2.5,Tabela3[[#This Row],[ESTOQUE_INICIAL]]),IF(AND(Tabela3[[#This Row],[ESTOQUE_INICIAL]]&lt;=Tabela3[[#This Row],[PONTO_DE_REPOSICAO]],Tabela3[[#This Row],[ESTOQUE_INICIAL]]&gt;0),L637*2.5,D637*0))</f>
        <v>0</v>
      </c>
      <c r="F637" s="3">
        <f t="shared" si="31"/>
        <v>123.20000000000002</v>
      </c>
      <c r="G637" s="7">
        <v>10</v>
      </c>
      <c r="H637" s="7">
        <v>10</v>
      </c>
      <c r="I637" s="6" t="s">
        <v>1134</v>
      </c>
      <c r="J637" s="2">
        <f t="shared" si="29"/>
        <v>1232.0000000000002</v>
      </c>
      <c r="K637" s="1">
        <f>_xlfn.XLOOKUP(A637,MEDIDAS!A:A,MEDIDAS!C:C,,0)*5</f>
        <v>8.75</v>
      </c>
      <c r="L637" s="1">
        <f>SUM(K637,_xlfn.XLOOKUP(A637,MEDIDAS!A:A,MEDIDAS!C:C,,0)*5)</f>
        <v>17.5</v>
      </c>
      <c r="M637" s="1" t="str">
        <f>IF(F637&gt;=SUM(L637,_xlfn.XLOOKUP(A637,'ESTOQUE SETEMBRO'!A:A,'ESTOQUE SETEMBRO'!F:F,,0))/2*1.2,"OVER",IF(F637&lt;=SUM(L637,_xlfn.XLOOKUP(A637,'ESTOQUE SETEMBRO'!A:A,'ESTOQUE SETEMBRO'!F:F,,0))/2*1.1,"IDEAL","OUT"))</f>
        <v>OVER</v>
      </c>
      <c r="N637" t="str">
        <f>IF('ESTOQUE OUTUBRO'!$D637&gt;=0,"outubro","setembro")</f>
        <v>outubro</v>
      </c>
      <c r="O637" s="15">
        <v>45566</v>
      </c>
    </row>
    <row r="638" spans="1:15">
      <c r="A638" s="5" t="s">
        <v>703</v>
      </c>
      <c r="B638" s="6" t="s">
        <v>1201</v>
      </c>
      <c r="C638" s="1">
        <f t="shared" si="30"/>
        <v>43.26</v>
      </c>
      <c r="D638" s="3">
        <f>_xlfn.XLOOKUP(Tabela3[[#This Row],[SKU]],'ESTOQUE SETEMBRO'!A:A,'ESTOQUE SETEMBRO'!F:F,,0)-_xlfn.XLOOKUP(Tabela3[[#This Row],[SKU]],'VENDA MES'!A:A,'VENDA MES'!B:B,0,0)</f>
        <v>150</v>
      </c>
      <c r="E638" s="3">
        <f>IF(D638&lt;=0,SUM(Tabela3[[#This Row],[PONTO_DE_REPOSICAO]]*2.5,Tabela3[[#This Row],[ESTOQUE_INICIAL]]),IF(AND(Tabela3[[#This Row],[ESTOQUE_INICIAL]]&lt;=Tabela3[[#This Row],[PONTO_DE_REPOSICAO]],Tabela3[[#This Row],[ESTOQUE_INICIAL]]&gt;0),L638*2.5,D638*0))</f>
        <v>0</v>
      </c>
      <c r="F638" s="3">
        <f t="shared" si="31"/>
        <v>150</v>
      </c>
      <c r="G638" s="7">
        <v>10</v>
      </c>
      <c r="H638" s="7">
        <v>10</v>
      </c>
      <c r="I638" s="6" t="s">
        <v>1134</v>
      </c>
      <c r="J638" s="2">
        <f t="shared" si="29"/>
        <v>1500</v>
      </c>
      <c r="K638" s="1">
        <f>_xlfn.XLOOKUP(A638,MEDIDAS!A:A,MEDIDAS!C:C,,0)*5</f>
        <v>3.9166666666666665</v>
      </c>
      <c r="L638" s="1">
        <f>SUM(K638,_xlfn.XLOOKUP(A638,MEDIDAS!A:A,MEDIDAS!C:C,,0)*5)</f>
        <v>7.833333333333333</v>
      </c>
      <c r="M638" s="1" t="str">
        <f>IF(F638&gt;=SUM(L638,_xlfn.XLOOKUP(A638,'ESTOQUE SETEMBRO'!A:A,'ESTOQUE SETEMBRO'!F:F,,0))/2*1.2,"OVER",IF(F638&lt;=SUM(L638,_xlfn.XLOOKUP(A638,'ESTOQUE SETEMBRO'!A:A,'ESTOQUE SETEMBRO'!F:F,,0))/2*1.1,"IDEAL","OUT"))</f>
        <v>OVER</v>
      </c>
      <c r="N638" t="str">
        <f>IF('ESTOQUE OUTUBRO'!$D638&gt;=0,"outubro","setembro")</f>
        <v>outubro</v>
      </c>
      <c r="O638" s="15">
        <v>45566</v>
      </c>
    </row>
    <row r="639" spans="1:15">
      <c r="A639" s="5" t="s">
        <v>635</v>
      </c>
      <c r="B639" s="6" t="s">
        <v>1201</v>
      </c>
      <c r="C639" s="1">
        <f t="shared" si="30"/>
        <v>43.26</v>
      </c>
      <c r="D639" s="3">
        <f>_xlfn.XLOOKUP(Tabela3[[#This Row],[SKU]],'ESTOQUE SETEMBRO'!A:A,'ESTOQUE SETEMBRO'!F:F,,0)-_xlfn.XLOOKUP(Tabela3[[#This Row],[SKU]],'VENDA MES'!A:A,'VENDA MES'!B:B,0,0)</f>
        <v>112</v>
      </c>
      <c r="E639" s="3">
        <f>IF(D639&lt;=0,SUM(Tabela3[[#This Row],[PONTO_DE_REPOSICAO]]*2.5,Tabela3[[#This Row],[ESTOQUE_INICIAL]]),IF(AND(Tabela3[[#This Row],[ESTOQUE_INICIAL]]&lt;=Tabela3[[#This Row],[PONTO_DE_REPOSICAO]],Tabela3[[#This Row],[ESTOQUE_INICIAL]]&gt;0),L639*2.5,D639*0))</f>
        <v>0</v>
      </c>
      <c r="F639" s="3">
        <f t="shared" si="31"/>
        <v>112</v>
      </c>
      <c r="G639" s="7">
        <v>10</v>
      </c>
      <c r="H639" s="7">
        <v>10</v>
      </c>
      <c r="I639" s="6" t="s">
        <v>1134</v>
      </c>
      <c r="J639" s="2">
        <f t="shared" si="29"/>
        <v>1120</v>
      </c>
      <c r="K639" s="1">
        <f>_xlfn.XLOOKUP(A639,MEDIDAS!A:A,MEDIDAS!C:C,,0)*5</f>
        <v>3.5</v>
      </c>
      <c r="L639" s="1">
        <f>SUM(K639,_xlfn.XLOOKUP(A639,MEDIDAS!A:A,MEDIDAS!C:C,,0)*5)</f>
        <v>7</v>
      </c>
      <c r="M639" s="1" t="str">
        <f>IF(F639&gt;=SUM(L639,_xlfn.XLOOKUP(A639,'ESTOQUE SETEMBRO'!A:A,'ESTOQUE SETEMBRO'!F:F,,0))/2*1.2,"OVER",IF(F639&lt;=SUM(L639,_xlfn.XLOOKUP(A639,'ESTOQUE SETEMBRO'!A:A,'ESTOQUE SETEMBRO'!F:F,,0))/2*1.1,"IDEAL","OUT"))</f>
        <v>OVER</v>
      </c>
      <c r="N639" t="str">
        <f>IF('ESTOQUE OUTUBRO'!$D639&gt;=0,"outubro","setembro")</f>
        <v>outubro</v>
      </c>
      <c r="O639" s="15">
        <v>45566</v>
      </c>
    </row>
    <row r="640" spans="1:15">
      <c r="A640" s="5" t="s">
        <v>636</v>
      </c>
      <c r="B640" s="6" t="s">
        <v>1201</v>
      </c>
      <c r="C640" s="1">
        <f t="shared" si="30"/>
        <v>43.26</v>
      </c>
      <c r="D640" s="3">
        <f>_xlfn.XLOOKUP(Tabela3[[#This Row],[SKU]],'ESTOQUE SETEMBRO'!A:A,'ESTOQUE SETEMBRO'!F:F,,0)-_xlfn.XLOOKUP(Tabela3[[#This Row],[SKU]],'VENDA MES'!A:A,'VENDA MES'!B:B,0,0)</f>
        <v>56</v>
      </c>
      <c r="E640" s="3">
        <f>IF(D640&lt;=0,SUM(Tabela3[[#This Row],[PONTO_DE_REPOSICAO]]*2.5,Tabela3[[#This Row],[ESTOQUE_INICIAL]]),IF(AND(Tabela3[[#This Row],[ESTOQUE_INICIAL]]&lt;=Tabela3[[#This Row],[PONTO_DE_REPOSICAO]],Tabela3[[#This Row],[ESTOQUE_INICIAL]]&gt;0),L640*2.5,D640*0))</f>
        <v>0</v>
      </c>
      <c r="F640" s="3">
        <f t="shared" si="31"/>
        <v>56</v>
      </c>
      <c r="G640" s="7">
        <v>10</v>
      </c>
      <c r="H640" s="7">
        <v>10</v>
      </c>
      <c r="I640" s="6" t="s">
        <v>1134</v>
      </c>
      <c r="J640" s="2">
        <f t="shared" si="29"/>
        <v>560</v>
      </c>
      <c r="K640" s="1">
        <f>_xlfn.XLOOKUP(A640,MEDIDAS!A:A,MEDIDAS!C:C,,0)*5</f>
        <v>4.583333333333333</v>
      </c>
      <c r="L640" s="1">
        <f>SUM(K640,_xlfn.XLOOKUP(A640,MEDIDAS!A:A,MEDIDAS!C:C,,0)*5)</f>
        <v>9.1666666666666661</v>
      </c>
      <c r="M640" s="1" t="str">
        <f>IF(F640&gt;=SUM(L640,_xlfn.XLOOKUP(A640,'ESTOQUE SETEMBRO'!A:A,'ESTOQUE SETEMBRO'!F:F,,0))/2*1.2,"OVER",IF(F640&lt;=SUM(L640,_xlfn.XLOOKUP(A640,'ESTOQUE SETEMBRO'!A:A,'ESTOQUE SETEMBRO'!F:F,,0))/2*1.1,"IDEAL","OUT"))</f>
        <v>OVER</v>
      </c>
      <c r="N640" t="str">
        <f>IF('ESTOQUE OUTUBRO'!$D640&gt;=0,"outubro","setembro")</f>
        <v>outubro</v>
      </c>
      <c r="O640" s="15">
        <v>45566</v>
      </c>
    </row>
    <row r="641" spans="1:15">
      <c r="A641" s="5" t="s">
        <v>638</v>
      </c>
      <c r="B641" s="6" t="s">
        <v>1201</v>
      </c>
      <c r="C641" s="1">
        <f t="shared" si="30"/>
        <v>43.26</v>
      </c>
      <c r="D641" s="3">
        <f>_xlfn.XLOOKUP(Tabela3[[#This Row],[SKU]],'ESTOQUE SETEMBRO'!A:A,'ESTOQUE SETEMBRO'!F:F,,0)-_xlfn.XLOOKUP(Tabela3[[#This Row],[SKU]],'VENDA MES'!A:A,'VENDA MES'!B:B,0,0)</f>
        <v>224</v>
      </c>
      <c r="E641" s="3">
        <f>IF(D641&lt;=0,SUM(Tabela3[[#This Row],[PONTO_DE_REPOSICAO]]*2.5,Tabela3[[#This Row],[ESTOQUE_INICIAL]]),IF(AND(Tabela3[[#This Row],[ESTOQUE_INICIAL]]&lt;=Tabela3[[#This Row],[PONTO_DE_REPOSICAO]],Tabela3[[#This Row],[ESTOQUE_INICIAL]]&gt;0),L641*2.5,D641*0))</f>
        <v>0</v>
      </c>
      <c r="F641" s="3">
        <f t="shared" si="31"/>
        <v>224</v>
      </c>
      <c r="G641" s="7">
        <v>10</v>
      </c>
      <c r="H641" s="7">
        <v>10</v>
      </c>
      <c r="I641" s="6" t="s">
        <v>1134</v>
      </c>
      <c r="J641" s="2">
        <f t="shared" si="29"/>
        <v>2240</v>
      </c>
      <c r="K641" s="1">
        <f>_xlfn.XLOOKUP(A641,MEDIDAS!A:A,MEDIDAS!C:C,,0)*5</f>
        <v>7.75</v>
      </c>
      <c r="L641" s="1">
        <f>SUM(K641,_xlfn.XLOOKUP(A641,MEDIDAS!A:A,MEDIDAS!C:C,,0)*5)</f>
        <v>15.5</v>
      </c>
      <c r="M641" s="1" t="str">
        <f>IF(F641&gt;=SUM(L641,_xlfn.XLOOKUP(A641,'ESTOQUE SETEMBRO'!A:A,'ESTOQUE SETEMBRO'!F:F,,0))/2*1.2,"OVER",IF(F641&lt;=SUM(L641,_xlfn.XLOOKUP(A641,'ESTOQUE SETEMBRO'!A:A,'ESTOQUE SETEMBRO'!F:F,,0))/2*1.1,"IDEAL","OUT"))</f>
        <v>OVER</v>
      </c>
      <c r="N641" t="str">
        <f>IF('ESTOQUE OUTUBRO'!$D641&gt;=0,"outubro","setembro")</f>
        <v>outubro</v>
      </c>
      <c r="O641" s="15">
        <v>45566</v>
      </c>
    </row>
    <row r="642" spans="1:15">
      <c r="A642" s="5" t="s">
        <v>639</v>
      </c>
      <c r="B642" s="6" t="s">
        <v>1201</v>
      </c>
      <c r="C642" s="1">
        <f t="shared" si="30"/>
        <v>43.26</v>
      </c>
      <c r="D642" s="3">
        <f>_xlfn.XLOOKUP(Tabela3[[#This Row],[SKU]],'ESTOQUE SETEMBRO'!A:A,'ESTOQUE SETEMBRO'!F:F,,0)-_xlfn.XLOOKUP(Tabela3[[#This Row],[SKU]],'VENDA MES'!A:A,'VENDA MES'!B:B,0,0)</f>
        <v>173.6</v>
      </c>
      <c r="E642" s="3">
        <f>IF(D642&lt;=0,SUM(Tabela3[[#This Row],[PONTO_DE_REPOSICAO]]*2.5,Tabela3[[#This Row],[ESTOQUE_INICIAL]]),IF(AND(Tabela3[[#This Row],[ESTOQUE_INICIAL]]&lt;=Tabela3[[#This Row],[PONTO_DE_REPOSICAO]],Tabela3[[#This Row],[ESTOQUE_INICIAL]]&gt;0),L642*2.5,D642*0))</f>
        <v>0</v>
      </c>
      <c r="F642" s="3">
        <f t="shared" si="31"/>
        <v>173.6</v>
      </c>
      <c r="G642" s="7">
        <v>10</v>
      </c>
      <c r="H642" s="7">
        <v>10</v>
      </c>
      <c r="I642" s="6" t="s">
        <v>1134</v>
      </c>
      <c r="J642" s="2">
        <f t="shared" ref="J642:J705" si="32">H642*D642</f>
        <v>1736</v>
      </c>
      <c r="K642" s="1">
        <f>_xlfn.XLOOKUP(A642,MEDIDAS!A:A,MEDIDAS!C:C,,0)*5</f>
        <v>6.9166666666666661</v>
      </c>
      <c r="L642" s="1">
        <f>SUM(K642,_xlfn.XLOOKUP(A642,MEDIDAS!A:A,MEDIDAS!C:C,,0)*5)</f>
        <v>13.833333333333332</v>
      </c>
      <c r="M642" s="1" t="str">
        <f>IF(F642&gt;=SUM(L642,_xlfn.XLOOKUP(A642,'ESTOQUE SETEMBRO'!A:A,'ESTOQUE SETEMBRO'!F:F,,0))/2*1.2,"OVER",IF(F642&lt;=SUM(L642,_xlfn.XLOOKUP(A642,'ESTOQUE SETEMBRO'!A:A,'ESTOQUE SETEMBRO'!F:F,,0))/2*1.1,"IDEAL","OUT"))</f>
        <v>OVER</v>
      </c>
      <c r="N642" t="str">
        <f>IF('ESTOQUE OUTUBRO'!$D642&gt;=0,"outubro","setembro")</f>
        <v>outubro</v>
      </c>
      <c r="O642" s="15">
        <v>45566</v>
      </c>
    </row>
    <row r="643" spans="1:15">
      <c r="A643" s="5" t="s">
        <v>640</v>
      </c>
      <c r="B643" s="6" t="s">
        <v>1202</v>
      </c>
      <c r="C643" s="1">
        <f t="shared" ref="C643:C706" si="33">3.09*2*7</f>
        <v>43.26</v>
      </c>
      <c r="D643" s="3">
        <f>_xlfn.XLOOKUP(Tabela3[[#This Row],[SKU]],'ESTOQUE SETEMBRO'!A:A,'ESTOQUE SETEMBRO'!F:F,,0)-_xlfn.XLOOKUP(Tabela3[[#This Row],[SKU]],'VENDA MES'!A:A,'VENDA MES'!B:B,0,0)</f>
        <v>123.20000000000002</v>
      </c>
      <c r="E643" s="3">
        <f>IF(D643&lt;=0,SUM(Tabela3[[#This Row],[PONTO_DE_REPOSICAO]]*2.5,Tabela3[[#This Row],[ESTOQUE_INICIAL]]),IF(AND(Tabela3[[#This Row],[ESTOQUE_INICIAL]]&lt;=Tabela3[[#This Row],[PONTO_DE_REPOSICAO]],Tabela3[[#This Row],[ESTOQUE_INICIAL]]&gt;0),L643*2.5,D643*0))</f>
        <v>0</v>
      </c>
      <c r="F643" s="3">
        <f t="shared" si="31"/>
        <v>123.20000000000002</v>
      </c>
      <c r="G643" s="7">
        <v>24</v>
      </c>
      <c r="H643" s="7">
        <v>24</v>
      </c>
      <c r="I643" s="6" t="s">
        <v>1128</v>
      </c>
      <c r="J643" s="2">
        <f t="shared" si="32"/>
        <v>2956.8</v>
      </c>
      <c r="K643" s="1">
        <f>_xlfn.XLOOKUP(A643,MEDIDAS!A:A,MEDIDAS!C:C,,0)*5</f>
        <v>7</v>
      </c>
      <c r="L643" s="1">
        <f>SUM(K643,_xlfn.XLOOKUP(A643,MEDIDAS!A:A,MEDIDAS!C:C,,0)*5)</f>
        <v>14</v>
      </c>
      <c r="M643" s="1" t="str">
        <f>IF(F643&gt;=SUM(L643,_xlfn.XLOOKUP(A643,'ESTOQUE SETEMBRO'!A:A,'ESTOQUE SETEMBRO'!F:F,,0))/2*1.2,"OVER",IF(F643&lt;=SUM(L643,_xlfn.XLOOKUP(A643,'ESTOQUE SETEMBRO'!A:A,'ESTOQUE SETEMBRO'!F:F,,0))/2*1.1,"IDEAL","OUT"))</f>
        <v>OVER</v>
      </c>
      <c r="N643" t="str">
        <f>IF('ESTOQUE OUTUBRO'!$D643&gt;=0,"outubro","setembro")</f>
        <v>outubro</v>
      </c>
      <c r="O643" s="15">
        <v>45566</v>
      </c>
    </row>
    <row r="644" spans="1:15">
      <c r="A644" s="5" t="s">
        <v>641</v>
      </c>
      <c r="B644" s="6" t="s">
        <v>1202</v>
      </c>
      <c r="C644" s="1">
        <f t="shared" si="33"/>
        <v>43.26</v>
      </c>
      <c r="D644" s="3">
        <f>_xlfn.XLOOKUP(Tabela3[[#This Row],[SKU]],'ESTOQUE SETEMBRO'!A:A,'ESTOQUE SETEMBRO'!F:F,,0)-_xlfn.XLOOKUP(Tabela3[[#This Row],[SKU]],'VENDA MES'!A:A,'VENDA MES'!B:B,0,0)</f>
        <v>33.6</v>
      </c>
      <c r="E644" s="3">
        <f>IF(D644&lt;=0,SUM(Tabela3[[#This Row],[PONTO_DE_REPOSICAO]]*2.5,Tabela3[[#This Row],[ESTOQUE_INICIAL]]),IF(AND(Tabela3[[#This Row],[ESTOQUE_INICIAL]]&lt;=Tabela3[[#This Row],[PONTO_DE_REPOSICAO]],Tabela3[[#This Row],[ESTOQUE_INICIAL]]&gt;0),L644*2.5,D644*0))</f>
        <v>0</v>
      </c>
      <c r="F644" s="3">
        <f t="shared" si="31"/>
        <v>33.6</v>
      </c>
      <c r="G644" s="7">
        <v>24</v>
      </c>
      <c r="H644" s="7">
        <v>24</v>
      </c>
      <c r="I644" s="6" t="s">
        <v>1128</v>
      </c>
      <c r="J644" s="2">
        <f t="shared" si="32"/>
        <v>806.40000000000009</v>
      </c>
      <c r="K644" s="1">
        <f>_xlfn.XLOOKUP(A644,MEDIDAS!A:A,MEDIDAS!C:C,,0)*5</f>
        <v>3.75</v>
      </c>
      <c r="L644" s="1">
        <f>SUM(K644,_xlfn.XLOOKUP(A644,MEDIDAS!A:A,MEDIDAS!C:C,,0)*5)</f>
        <v>7.5</v>
      </c>
      <c r="M644" s="1" t="str">
        <f>IF(F644&gt;=SUM(L644,_xlfn.XLOOKUP(A644,'ESTOQUE SETEMBRO'!A:A,'ESTOQUE SETEMBRO'!F:F,,0))/2*1.2,"OVER",IF(F644&lt;=SUM(L644,_xlfn.XLOOKUP(A644,'ESTOQUE SETEMBRO'!A:A,'ESTOQUE SETEMBRO'!F:F,,0))/2*1.1,"IDEAL","OUT"))</f>
        <v>OVER</v>
      </c>
      <c r="N644" t="str">
        <f>IF('ESTOQUE OUTUBRO'!$D644&gt;=0,"outubro","setembro")</f>
        <v>outubro</v>
      </c>
      <c r="O644" s="15">
        <v>45566</v>
      </c>
    </row>
    <row r="645" spans="1:15">
      <c r="A645" s="5" t="s">
        <v>642</v>
      </c>
      <c r="B645" s="6" t="s">
        <v>1202</v>
      </c>
      <c r="C645" s="1">
        <f t="shared" si="33"/>
        <v>43.26</v>
      </c>
      <c r="D645" s="3">
        <f>_xlfn.XLOOKUP(Tabela3[[#This Row],[SKU]],'ESTOQUE SETEMBRO'!A:A,'ESTOQUE SETEMBRO'!F:F,,0)-_xlfn.XLOOKUP(Tabela3[[#This Row],[SKU]],'VENDA MES'!A:A,'VENDA MES'!B:B,0,0)</f>
        <v>162.4</v>
      </c>
      <c r="E645" s="3">
        <f>IF(D645&lt;=0,SUM(Tabela3[[#This Row],[PONTO_DE_REPOSICAO]]*2.5,Tabela3[[#This Row],[ESTOQUE_INICIAL]]),IF(AND(Tabela3[[#This Row],[ESTOQUE_INICIAL]]&lt;=Tabela3[[#This Row],[PONTO_DE_REPOSICAO]],Tabela3[[#This Row],[ESTOQUE_INICIAL]]&gt;0),L645*2.5,D645*0))</f>
        <v>0</v>
      </c>
      <c r="F645" s="3">
        <f t="shared" si="31"/>
        <v>162.4</v>
      </c>
      <c r="G645" s="7">
        <v>24</v>
      </c>
      <c r="H645" s="7">
        <v>24</v>
      </c>
      <c r="I645" s="6" t="s">
        <v>1128</v>
      </c>
      <c r="J645" s="2">
        <f t="shared" si="32"/>
        <v>3897.6000000000004</v>
      </c>
      <c r="K645" s="1">
        <f>_xlfn.XLOOKUP(A645,MEDIDAS!A:A,MEDIDAS!C:C,,0)*5</f>
        <v>6.25</v>
      </c>
      <c r="L645" s="1">
        <f>SUM(K645,_xlfn.XLOOKUP(A645,MEDIDAS!A:A,MEDIDAS!C:C,,0)*5)</f>
        <v>12.5</v>
      </c>
      <c r="M645" s="1" t="str">
        <f>IF(F645&gt;=SUM(L645,_xlfn.XLOOKUP(A645,'ESTOQUE SETEMBRO'!A:A,'ESTOQUE SETEMBRO'!F:F,,0))/2*1.2,"OVER",IF(F645&lt;=SUM(L645,_xlfn.XLOOKUP(A645,'ESTOQUE SETEMBRO'!A:A,'ESTOQUE SETEMBRO'!F:F,,0))/2*1.1,"IDEAL","OUT"))</f>
        <v>OVER</v>
      </c>
      <c r="N645" t="str">
        <f>IF('ESTOQUE OUTUBRO'!$D645&gt;=0,"outubro","setembro")</f>
        <v>outubro</v>
      </c>
      <c r="O645" s="15">
        <v>45566</v>
      </c>
    </row>
    <row r="646" spans="1:15">
      <c r="A646" s="5" t="s">
        <v>643</v>
      </c>
      <c r="B646" s="6" t="s">
        <v>1202</v>
      </c>
      <c r="C646" s="1">
        <f t="shared" si="33"/>
        <v>43.26</v>
      </c>
      <c r="D646" s="3">
        <f>_xlfn.XLOOKUP(Tabela3[[#This Row],[SKU]],'ESTOQUE SETEMBRO'!A:A,'ESTOQUE SETEMBRO'!F:F,,0)-_xlfn.XLOOKUP(Tabela3[[#This Row],[SKU]],'VENDA MES'!A:A,'VENDA MES'!B:B,0,0)</f>
        <v>112</v>
      </c>
      <c r="E646" s="3">
        <f>IF(D646&lt;=0,SUM(Tabela3[[#This Row],[PONTO_DE_REPOSICAO]]*2.5,Tabela3[[#This Row],[ESTOQUE_INICIAL]]),IF(AND(Tabela3[[#This Row],[ESTOQUE_INICIAL]]&lt;=Tabela3[[#This Row],[PONTO_DE_REPOSICAO]],Tabela3[[#This Row],[ESTOQUE_INICIAL]]&gt;0),L646*2.5,D646*0))</f>
        <v>0</v>
      </c>
      <c r="F646" s="3">
        <f t="shared" si="31"/>
        <v>112</v>
      </c>
      <c r="G646" s="7">
        <v>24</v>
      </c>
      <c r="H646" s="7">
        <v>24</v>
      </c>
      <c r="I646" s="6" t="s">
        <v>1128</v>
      </c>
      <c r="J646" s="2">
        <f t="shared" si="32"/>
        <v>2688</v>
      </c>
      <c r="K646" s="1">
        <f>_xlfn.XLOOKUP(A646,MEDIDAS!A:A,MEDIDAS!C:C,,0)*5</f>
        <v>5.6666666666666661</v>
      </c>
      <c r="L646" s="1">
        <f>SUM(K646,_xlfn.XLOOKUP(A646,MEDIDAS!A:A,MEDIDAS!C:C,,0)*5)</f>
        <v>11.333333333333332</v>
      </c>
      <c r="M646" s="1" t="str">
        <f>IF(F646&gt;=SUM(L646,_xlfn.XLOOKUP(A646,'ESTOQUE SETEMBRO'!A:A,'ESTOQUE SETEMBRO'!F:F,,0))/2*1.2,"OVER",IF(F646&lt;=SUM(L646,_xlfn.XLOOKUP(A646,'ESTOQUE SETEMBRO'!A:A,'ESTOQUE SETEMBRO'!F:F,,0))/2*1.1,"IDEAL","OUT"))</f>
        <v>OVER</v>
      </c>
      <c r="N646" t="str">
        <f>IF('ESTOQUE OUTUBRO'!$D646&gt;=0,"outubro","setembro")</f>
        <v>outubro</v>
      </c>
      <c r="O646" s="15">
        <v>45566</v>
      </c>
    </row>
    <row r="647" spans="1:15">
      <c r="A647" s="5" t="s">
        <v>644</v>
      </c>
      <c r="B647" s="6" t="s">
        <v>1202</v>
      </c>
      <c r="C647" s="1">
        <f t="shared" si="33"/>
        <v>43.26</v>
      </c>
      <c r="D647" s="3">
        <f>_xlfn.XLOOKUP(Tabela3[[#This Row],[SKU]],'ESTOQUE SETEMBRO'!A:A,'ESTOQUE SETEMBRO'!F:F,,0)-_xlfn.XLOOKUP(Tabela3[[#This Row],[SKU]],'VENDA MES'!A:A,'VENDA MES'!B:B,0,0)</f>
        <v>44.8</v>
      </c>
      <c r="E647" s="3">
        <f>IF(D647&lt;=0,SUM(Tabela3[[#This Row],[PONTO_DE_REPOSICAO]]*2.5,Tabela3[[#This Row],[ESTOQUE_INICIAL]]),IF(AND(Tabela3[[#This Row],[ESTOQUE_INICIAL]]&lt;=Tabela3[[#This Row],[PONTO_DE_REPOSICAO]],Tabela3[[#This Row],[ESTOQUE_INICIAL]]&gt;0),L647*2.5,D647*0))</f>
        <v>0</v>
      </c>
      <c r="F647" s="3">
        <f t="shared" si="31"/>
        <v>44.8</v>
      </c>
      <c r="G647" s="7">
        <v>24</v>
      </c>
      <c r="H647" s="7">
        <v>24</v>
      </c>
      <c r="I647" s="6" t="s">
        <v>1128</v>
      </c>
      <c r="J647" s="2">
        <f t="shared" si="32"/>
        <v>1075.1999999999998</v>
      </c>
      <c r="K647" s="1">
        <f>_xlfn.XLOOKUP(A647,MEDIDAS!A:A,MEDIDAS!C:C,,0)*5</f>
        <v>3.6666666666666665</v>
      </c>
      <c r="L647" s="1">
        <f>SUM(K647,_xlfn.XLOOKUP(A647,MEDIDAS!A:A,MEDIDAS!C:C,,0)*5)</f>
        <v>7.333333333333333</v>
      </c>
      <c r="M647" s="1" t="str">
        <f>IF(F647&gt;=SUM(L647,_xlfn.XLOOKUP(A647,'ESTOQUE SETEMBRO'!A:A,'ESTOQUE SETEMBRO'!F:F,,0))/2*1.2,"OVER",IF(F647&lt;=SUM(L647,_xlfn.XLOOKUP(A647,'ESTOQUE SETEMBRO'!A:A,'ESTOQUE SETEMBRO'!F:F,,0))/2*1.1,"IDEAL","OUT"))</f>
        <v>OVER</v>
      </c>
      <c r="N647" t="str">
        <f>IF('ESTOQUE OUTUBRO'!$D647&gt;=0,"outubro","setembro")</f>
        <v>outubro</v>
      </c>
      <c r="O647" s="15">
        <v>45566</v>
      </c>
    </row>
    <row r="648" spans="1:15">
      <c r="A648" s="5" t="s">
        <v>714</v>
      </c>
      <c r="B648" s="6" t="s">
        <v>1202</v>
      </c>
      <c r="C648" s="1">
        <f t="shared" si="33"/>
        <v>43.26</v>
      </c>
      <c r="D648" s="3">
        <f>_xlfn.XLOOKUP(Tabela3[[#This Row],[SKU]],'ESTOQUE SETEMBRO'!A:A,'ESTOQUE SETEMBRO'!F:F,,0)-_xlfn.XLOOKUP(Tabela3[[#This Row],[SKU]],'VENDA MES'!A:A,'VENDA MES'!B:B,0,0)</f>
        <v>150</v>
      </c>
      <c r="E648" s="3">
        <f>IF(D648&lt;=0,SUM(Tabela3[[#This Row],[PONTO_DE_REPOSICAO]]*2.5,Tabela3[[#This Row],[ESTOQUE_INICIAL]]),IF(AND(Tabela3[[#This Row],[ESTOQUE_INICIAL]]&lt;=Tabela3[[#This Row],[PONTO_DE_REPOSICAO]],Tabela3[[#This Row],[ESTOQUE_INICIAL]]&gt;0),L648*2.5,D648*0))</f>
        <v>0</v>
      </c>
      <c r="F648" s="3">
        <f t="shared" si="31"/>
        <v>150</v>
      </c>
      <c r="G648" s="7">
        <v>24</v>
      </c>
      <c r="H648" s="7">
        <v>24</v>
      </c>
      <c r="I648" s="6" t="s">
        <v>1128</v>
      </c>
      <c r="J648" s="2">
        <f t="shared" si="32"/>
        <v>3600</v>
      </c>
      <c r="K648" s="1">
        <f>_xlfn.XLOOKUP(A648,MEDIDAS!A:A,MEDIDAS!C:C,,0)*5</f>
        <v>1.3333333333333333</v>
      </c>
      <c r="L648" s="1">
        <f>SUM(K648,_xlfn.XLOOKUP(A648,MEDIDAS!A:A,MEDIDAS!C:C,,0)*5)</f>
        <v>2.6666666666666665</v>
      </c>
      <c r="M648" s="1" t="str">
        <f>IF(F648&gt;=SUM(L648,_xlfn.XLOOKUP(A648,'ESTOQUE SETEMBRO'!A:A,'ESTOQUE SETEMBRO'!F:F,,0))/2*1.2,"OVER",IF(F648&lt;=SUM(L648,_xlfn.XLOOKUP(A648,'ESTOQUE SETEMBRO'!A:A,'ESTOQUE SETEMBRO'!F:F,,0))/2*1.1,"IDEAL","OUT"))</f>
        <v>OVER</v>
      </c>
      <c r="N648" t="str">
        <f>IF('ESTOQUE OUTUBRO'!$D648&gt;=0,"outubro","setembro")</f>
        <v>outubro</v>
      </c>
      <c r="O648" s="15">
        <v>45566</v>
      </c>
    </row>
    <row r="649" spans="1:15">
      <c r="A649" s="5" t="s">
        <v>645</v>
      </c>
      <c r="B649" s="6" t="s">
        <v>1202</v>
      </c>
      <c r="C649" s="1">
        <f t="shared" si="33"/>
        <v>43.26</v>
      </c>
      <c r="D649" s="3">
        <f>_xlfn.XLOOKUP(Tabela3[[#This Row],[SKU]],'ESTOQUE SETEMBRO'!A:A,'ESTOQUE SETEMBRO'!F:F,,0)-_xlfn.XLOOKUP(Tabela3[[#This Row],[SKU]],'VENDA MES'!A:A,'VENDA MES'!B:B,0,0)</f>
        <v>257.60000000000002</v>
      </c>
      <c r="E649" s="3">
        <f>IF(D649&lt;=0,SUM(Tabela3[[#This Row],[PONTO_DE_REPOSICAO]]*2.5,Tabela3[[#This Row],[ESTOQUE_INICIAL]]),IF(AND(Tabela3[[#This Row],[ESTOQUE_INICIAL]]&lt;=Tabela3[[#This Row],[PONTO_DE_REPOSICAO]],Tabela3[[#This Row],[ESTOQUE_INICIAL]]&gt;0),L649*2.5,D649*0))</f>
        <v>0</v>
      </c>
      <c r="F649" s="3">
        <f t="shared" si="31"/>
        <v>257.60000000000002</v>
      </c>
      <c r="G649" s="7">
        <v>24</v>
      </c>
      <c r="H649" s="7">
        <v>24</v>
      </c>
      <c r="I649" s="6" t="s">
        <v>1128</v>
      </c>
      <c r="J649" s="2">
        <f t="shared" si="32"/>
        <v>6182.4000000000005</v>
      </c>
      <c r="K649" s="1">
        <f>_xlfn.XLOOKUP(A649,MEDIDAS!A:A,MEDIDAS!C:C,,0)*5</f>
        <v>7.0833333333333339</v>
      </c>
      <c r="L649" s="1">
        <f>SUM(K649,_xlfn.XLOOKUP(A649,MEDIDAS!A:A,MEDIDAS!C:C,,0)*5)</f>
        <v>14.166666666666668</v>
      </c>
      <c r="M649" s="1" t="str">
        <f>IF(F649&gt;=SUM(L649,_xlfn.XLOOKUP(A649,'ESTOQUE SETEMBRO'!A:A,'ESTOQUE SETEMBRO'!F:F,,0))/2*1.2,"OVER",IF(F649&lt;=SUM(L649,_xlfn.XLOOKUP(A649,'ESTOQUE SETEMBRO'!A:A,'ESTOQUE SETEMBRO'!F:F,,0))/2*1.1,"IDEAL","OUT"))</f>
        <v>OVER</v>
      </c>
      <c r="N649" t="str">
        <f>IF('ESTOQUE OUTUBRO'!$D649&gt;=0,"outubro","setembro")</f>
        <v>outubro</v>
      </c>
      <c r="O649" s="15">
        <v>45566</v>
      </c>
    </row>
    <row r="650" spans="1:15">
      <c r="A650" s="5" t="s">
        <v>646</v>
      </c>
      <c r="B650" s="6" t="s">
        <v>1202</v>
      </c>
      <c r="C650" s="1">
        <f t="shared" si="33"/>
        <v>43.26</v>
      </c>
      <c r="D650" s="3">
        <f>_xlfn.XLOOKUP(Tabela3[[#This Row],[SKU]],'ESTOQUE SETEMBRO'!A:A,'ESTOQUE SETEMBRO'!F:F,,0)-_xlfn.XLOOKUP(Tabela3[[#This Row],[SKU]],'VENDA MES'!A:A,'VENDA MES'!B:B,0,0)</f>
        <v>112</v>
      </c>
      <c r="E650" s="3">
        <f>IF(D650&lt;=0,SUM(Tabela3[[#This Row],[PONTO_DE_REPOSICAO]]*2.5,Tabela3[[#This Row],[ESTOQUE_INICIAL]]),IF(AND(Tabela3[[#This Row],[ESTOQUE_INICIAL]]&lt;=Tabela3[[#This Row],[PONTO_DE_REPOSICAO]],Tabela3[[#This Row],[ESTOQUE_INICIAL]]&gt;0),L650*2.5,D650*0))</f>
        <v>0</v>
      </c>
      <c r="F650" s="3">
        <f t="shared" si="31"/>
        <v>112</v>
      </c>
      <c r="G650" s="7">
        <v>24</v>
      </c>
      <c r="H650" s="7">
        <v>24</v>
      </c>
      <c r="I650" s="6" t="s">
        <v>1128</v>
      </c>
      <c r="J650" s="2">
        <f t="shared" si="32"/>
        <v>2688</v>
      </c>
      <c r="K650" s="1">
        <f>_xlfn.XLOOKUP(A650,MEDIDAS!A:A,MEDIDAS!C:C,,0)*5</f>
        <v>5.25</v>
      </c>
      <c r="L650" s="1">
        <f>SUM(K650,_xlfn.XLOOKUP(A650,MEDIDAS!A:A,MEDIDAS!C:C,,0)*5)</f>
        <v>10.5</v>
      </c>
      <c r="M650" s="1" t="str">
        <f>IF(F650&gt;=SUM(L650,_xlfn.XLOOKUP(A650,'ESTOQUE SETEMBRO'!A:A,'ESTOQUE SETEMBRO'!F:F,,0))/2*1.2,"OVER",IF(F650&lt;=SUM(L650,_xlfn.XLOOKUP(A650,'ESTOQUE SETEMBRO'!A:A,'ESTOQUE SETEMBRO'!F:F,,0))/2*1.1,"IDEAL","OUT"))</f>
        <v>OVER</v>
      </c>
      <c r="N650" t="str">
        <f>IF('ESTOQUE OUTUBRO'!$D650&gt;=0,"outubro","setembro")</f>
        <v>outubro</v>
      </c>
      <c r="O650" s="15">
        <v>45566</v>
      </c>
    </row>
    <row r="651" spans="1:15">
      <c r="A651" s="5" t="s">
        <v>647</v>
      </c>
      <c r="B651" s="6" t="s">
        <v>1202</v>
      </c>
      <c r="C651" s="1">
        <f t="shared" si="33"/>
        <v>43.26</v>
      </c>
      <c r="D651" s="3">
        <f>_xlfn.XLOOKUP(Tabela3[[#This Row],[SKU]],'ESTOQUE SETEMBRO'!A:A,'ESTOQUE SETEMBRO'!F:F,,0)-_xlfn.XLOOKUP(Tabela3[[#This Row],[SKU]],'VENDA MES'!A:A,'VENDA MES'!B:B,0,0)</f>
        <v>95.200000000000017</v>
      </c>
      <c r="E651" s="3">
        <f>IF(D651&lt;=0,SUM(Tabela3[[#This Row],[PONTO_DE_REPOSICAO]]*2.5,Tabela3[[#This Row],[ESTOQUE_INICIAL]]),IF(AND(Tabela3[[#This Row],[ESTOQUE_INICIAL]]&lt;=Tabela3[[#This Row],[PONTO_DE_REPOSICAO]],Tabela3[[#This Row],[ESTOQUE_INICIAL]]&gt;0),L651*2.5,D651*0))</f>
        <v>0</v>
      </c>
      <c r="F651" s="3">
        <f t="shared" si="31"/>
        <v>95.200000000000017</v>
      </c>
      <c r="G651" s="7">
        <v>24</v>
      </c>
      <c r="H651" s="7">
        <v>24</v>
      </c>
      <c r="I651" s="6" t="s">
        <v>1128</v>
      </c>
      <c r="J651" s="2">
        <f t="shared" si="32"/>
        <v>2284.8000000000002</v>
      </c>
      <c r="K651" s="1">
        <f>_xlfn.XLOOKUP(A651,MEDIDAS!A:A,MEDIDAS!C:C,,0)*5</f>
        <v>5.916666666666667</v>
      </c>
      <c r="L651" s="1">
        <f>SUM(K651,_xlfn.XLOOKUP(A651,MEDIDAS!A:A,MEDIDAS!C:C,,0)*5)</f>
        <v>11.833333333333334</v>
      </c>
      <c r="M651" s="1" t="str">
        <f>IF(F651&gt;=SUM(L651,_xlfn.XLOOKUP(A651,'ESTOQUE SETEMBRO'!A:A,'ESTOQUE SETEMBRO'!F:F,,0))/2*1.2,"OVER",IF(F651&lt;=SUM(L651,_xlfn.XLOOKUP(A651,'ESTOQUE SETEMBRO'!A:A,'ESTOQUE SETEMBRO'!F:F,,0))/2*1.1,"IDEAL","OUT"))</f>
        <v>OVER</v>
      </c>
      <c r="N651" t="str">
        <f>IF('ESTOQUE OUTUBRO'!$D651&gt;=0,"outubro","setembro")</f>
        <v>outubro</v>
      </c>
      <c r="O651" s="15">
        <v>45566</v>
      </c>
    </row>
    <row r="652" spans="1:15">
      <c r="A652" s="5" t="s">
        <v>649</v>
      </c>
      <c r="B652" s="6" t="s">
        <v>1202</v>
      </c>
      <c r="C652" s="1">
        <f t="shared" si="33"/>
        <v>43.26</v>
      </c>
      <c r="D652" s="3">
        <f>_xlfn.XLOOKUP(Tabela3[[#This Row],[SKU]],'ESTOQUE SETEMBRO'!A:A,'ESTOQUE SETEMBRO'!F:F,,0)-_xlfn.XLOOKUP(Tabela3[[#This Row],[SKU]],'VENDA MES'!A:A,'VENDA MES'!B:B,0,0)</f>
        <v>240.8</v>
      </c>
      <c r="E652" s="3">
        <f>IF(D652&lt;=0,SUM(Tabela3[[#This Row],[PONTO_DE_REPOSICAO]]*2.5,Tabela3[[#This Row],[ESTOQUE_INICIAL]]),IF(AND(Tabela3[[#This Row],[ESTOQUE_INICIAL]]&lt;=Tabela3[[#This Row],[PONTO_DE_REPOSICAO]],Tabela3[[#This Row],[ESTOQUE_INICIAL]]&gt;0),L652*2.5,D652*0))</f>
        <v>0</v>
      </c>
      <c r="F652" s="3">
        <f t="shared" si="31"/>
        <v>240.8</v>
      </c>
      <c r="G652" s="7">
        <v>24</v>
      </c>
      <c r="H652" s="7">
        <v>24</v>
      </c>
      <c r="I652" s="6" t="s">
        <v>1128</v>
      </c>
      <c r="J652" s="2">
        <f t="shared" si="32"/>
        <v>5779.2000000000007</v>
      </c>
      <c r="K652" s="1">
        <f>_xlfn.XLOOKUP(A652,MEDIDAS!A:A,MEDIDAS!C:C,,0)*5</f>
        <v>5.916666666666667</v>
      </c>
      <c r="L652" s="1">
        <f>SUM(K652,_xlfn.XLOOKUP(A652,MEDIDAS!A:A,MEDIDAS!C:C,,0)*5)</f>
        <v>11.833333333333334</v>
      </c>
      <c r="M652" s="1" t="str">
        <f>IF(F652&gt;=SUM(L652,_xlfn.XLOOKUP(A652,'ESTOQUE SETEMBRO'!A:A,'ESTOQUE SETEMBRO'!F:F,,0))/2*1.2,"OVER",IF(F652&lt;=SUM(L652,_xlfn.XLOOKUP(A652,'ESTOQUE SETEMBRO'!A:A,'ESTOQUE SETEMBRO'!F:F,,0))/2*1.1,"IDEAL","OUT"))</f>
        <v>OVER</v>
      </c>
      <c r="N652" t="str">
        <f>IF('ESTOQUE OUTUBRO'!$D652&gt;=0,"outubro","setembro")</f>
        <v>outubro</v>
      </c>
      <c r="O652" s="15">
        <v>45566</v>
      </c>
    </row>
    <row r="653" spans="1:15">
      <c r="A653" s="5" t="s">
        <v>650</v>
      </c>
      <c r="B653" s="6" t="s">
        <v>1203</v>
      </c>
      <c r="C653" s="1">
        <f t="shared" si="33"/>
        <v>43.26</v>
      </c>
      <c r="D653" s="3">
        <f>_xlfn.XLOOKUP(Tabela3[[#This Row],[SKU]],'ESTOQUE SETEMBRO'!A:A,'ESTOQUE SETEMBRO'!F:F,,0)-_xlfn.XLOOKUP(Tabela3[[#This Row],[SKU]],'VENDA MES'!A:A,'VENDA MES'!B:B,0,0)</f>
        <v>117.6</v>
      </c>
      <c r="E653" s="3">
        <f>IF(D653&lt;=0,SUM(Tabela3[[#This Row],[PONTO_DE_REPOSICAO]]*2.5,Tabela3[[#This Row],[ESTOQUE_INICIAL]]),IF(AND(Tabela3[[#This Row],[ESTOQUE_INICIAL]]&lt;=Tabela3[[#This Row],[PONTO_DE_REPOSICAO]],Tabela3[[#This Row],[ESTOQUE_INICIAL]]&gt;0),L653*2.5,D653*0))</f>
        <v>0</v>
      </c>
      <c r="F653" s="3">
        <f t="shared" si="31"/>
        <v>117.6</v>
      </c>
      <c r="G653" s="7">
        <v>36</v>
      </c>
      <c r="H653" s="7">
        <v>36</v>
      </c>
      <c r="I653" s="6" t="s">
        <v>1152</v>
      </c>
      <c r="J653" s="2">
        <f t="shared" si="32"/>
        <v>4233.5999999999995</v>
      </c>
      <c r="K653" s="1">
        <f>_xlfn.XLOOKUP(A653,MEDIDAS!A:A,MEDIDAS!C:C,,0)*5</f>
        <v>7.0833333333333339</v>
      </c>
      <c r="L653" s="1">
        <f>SUM(K653,_xlfn.XLOOKUP(A653,MEDIDAS!A:A,MEDIDAS!C:C,,0)*5)</f>
        <v>14.166666666666668</v>
      </c>
      <c r="M653" s="1" t="str">
        <f>IF(F653&gt;=SUM(L653,_xlfn.XLOOKUP(A653,'ESTOQUE SETEMBRO'!A:A,'ESTOQUE SETEMBRO'!F:F,,0))/2*1.2,"OVER",IF(F653&lt;=SUM(L653,_xlfn.XLOOKUP(A653,'ESTOQUE SETEMBRO'!A:A,'ESTOQUE SETEMBRO'!F:F,,0))/2*1.1,"IDEAL","OUT"))</f>
        <v>OVER</v>
      </c>
      <c r="N653" t="str">
        <f>IF('ESTOQUE OUTUBRO'!$D653&gt;=0,"outubro","setembro")</f>
        <v>outubro</v>
      </c>
      <c r="O653" s="15">
        <v>45566</v>
      </c>
    </row>
    <row r="654" spans="1:15">
      <c r="A654" s="5" t="s">
        <v>651</v>
      </c>
      <c r="B654" s="6" t="s">
        <v>1203</v>
      </c>
      <c r="C654" s="1">
        <f t="shared" si="33"/>
        <v>43.26</v>
      </c>
      <c r="D654" s="3">
        <f>_xlfn.XLOOKUP(Tabela3[[#This Row],[SKU]],'ESTOQUE SETEMBRO'!A:A,'ESTOQUE SETEMBRO'!F:F,,0)-_xlfn.XLOOKUP(Tabela3[[#This Row],[SKU]],'VENDA MES'!A:A,'VENDA MES'!B:B,0,0)</f>
        <v>201.6</v>
      </c>
      <c r="E654" s="3">
        <f>IF(D654&lt;=0,SUM(Tabela3[[#This Row],[PONTO_DE_REPOSICAO]]*2.5,Tabela3[[#This Row],[ESTOQUE_INICIAL]]),IF(AND(Tabela3[[#This Row],[ESTOQUE_INICIAL]]&lt;=Tabela3[[#This Row],[PONTO_DE_REPOSICAO]],Tabela3[[#This Row],[ESTOQUE_INICIAL]]&gt;0),L654*2.5,D654*0))</f>
        <v>0</v>
      </c>
      <c r="F654" s="3">
        <f t="shared" si="31"/>
        <v>201.6</v>
      </c>
      <c r="G654" s="7">
        <v>36</v>
      </c>
      <c r="H654" s="7">
        <v>36</v>
      </c>
      <c r="I654" s="6" t="s">
        <v>1152</v>
      </c>
      <c r="J654" s="2">
        <f t="shared" si="32"/>
        <v>7257.5999999999995</v>
      </c>
      <c r="K654" s="1">
        <f>_xlfn.XLOOKUP(A654,MEDIDAS!A:A,MEDIDAS!C:C,,0)*5</f>
        <v>6.166666666666667</v>
      </c>
      <c r="L654" s="1">
        <f>SUM(K654,_xlfn.XLOOKUP(A654,MEDIDAS!A:A,MEDIDAS!C:C,,0)*5)</f>
        <v>12.333333333333334</v>
      </c>
      <c r="M654" s="1" t="str">
        <f>IF(F654&gt;=SUM(L654,_xlfn.XLOOKUP(A654,'ESTOQUE SETEMBRO'!A:A,'ESTOQUE SETEMBRO'!F:F,,0))/2*1.2,"OVER",IF(F654&lt;=SUM(L654,_xlfn.XLOOKUP(A654,'ESTOQUE SETEMBRO'!A:A,'ESTOQUE SETEMBRO'!F:F,,0))/2*1.1,"IDEAL","OUT"))</f>
        <v>OVER</v>
      </c>
      <c r="N654" t="str">
        <f>IF('ESTOQUE OUTUBRO'!$D654&gt;=0,"outubro","setembro")</f>
        <v>outubro</v>
      </c>
      <c r="O654" s="15">
        <v>45566</v>
      </c>
    </row>
    <row r="655" spans="1:15">
      <c r="A655" s="5" t="s">
        <v>652</v>
      </c>
      <c r="B655" s="6" t="s">
        <v>1203</v>
      </c>
      <c r="C655" s="1">
        <f t="shared" si="33"/>
        <v>43.26</v>
      </c>
      <c r="D655" s="3">
        <f>_xlfn.XLOOKUP(Tabela3[[#This Row],[SKU]],'ESTOQUE SETEMBRO'!A:A,'ESTOQUE SETEMBRO'!F:F,,0)-_xlfn.XLOOKUP(Tabela3[[#This Row],[SKU]],'VENDA MES'!A:A,'VENDA MES'!B:B,0,0)</f>
        <v>123.20000000000002</v>
      </c>
      <c r="E655" s="3">
        <f>IF(D655&lt;=0,SUM(Tabela3[[#This Row],[PONTO_DE_REPOSICAO]]*2.5,Tabela3[[#This Row],[ESTOQUE_INICIAL]]),IF(AND(Tabela3[[#This Row],[ESTOQUE_INICIAL]]&lt;=Tabela3[[#This Row],[PONTO_DE_REPOSICAO]],Tabela3[[#This Row],[ESTOQUE_INICIAL]]&gt;0),L655*2.5,D655*0))</f>
        <v>0</v>
      </c>
      <c r="F655" s="3">
        <f t="shared" si="31"/>
        <v>123.20000000000002</v>
      </c>
      <c r="G655" s="7">
        <v>36</v>
      </c>
      <c r="H655" s="7">
        <v>36</v>
      </c>
      <c r="I655" s="6" t="s">
        <v>1152</v>
      </c>
      <c r="J655" s="2">
        <f t="shared" si="32"/>
        <v>4435.2000000000007</v>
      </c>
      <c r="K655" s="1">
        <f>_xlfn.XLOOKUP(A655,MEDIDAS!A:A,MEDIDAS!C:C,,0)*5</f>
        <v>5.166666666666667</v>
      </c>
      <c r="L655" s="1">
        <f>SUM(K655,_xlfn.XLOOKUP(A655,MEDIDAS!A:A,MEDIDAS!C:C,,0)*5)</f>
        <v>10.333333333333334</v>
      </c>
      <c r="M655" s="1" t="str">
        <f>IF(F655&gt;=SUM(L655,_xlfn.XLOOKUP(A655,'ESTOQUE SETEMBRO'!A:A,'ESTOQUE SETEMBRO'!F:F,,0))/2*1.2,"OVER",IF(F655&lt;=SUM(L655,_xlfn.XLOOKUP(A655,'ESTOQUE SETEMBRO'!A:A,'ESTOQUE SETEMBRO'!F:F,,0))/2*1.1,"IDEAL","OUT"))</f>
        <v>OVER</v>
      </c>
      <c r="N655" t="str">
        <f>IF('ESTOQUE OUTUBRO'!$D655&gt;=0,"outubro","setembro")</f>
        <v>outubro</v>
      </c>
      <c r="O655" s="15">
        <v>45566</v>
      </c>
    </row>
    <row r="656" spans="1:15">
      <c r="A656" s="5" t="s">
        <v>653</v>
      </c>
      <c r="B656" s="6" t="s">
        <v>1203</v>
      </c>
      <c r="C656" s="1">
        <f t="shared" si="33"/>
        <v>43.26</v>
      </c>
      <c r="D656" s="3">
        <f>_xlfn.XLOOKUP(Tabela3[[#This Row],[SKU]],'ESTOQUE SETEMBRO'!A:A,'ESTOQUE SETEMBRO'!F:F,,0)-_xlfn.XLOOKUP(Tabela3[[#This Row],[SKU]],'VENDA MES'!A:A,'VENDA MES'!B:B,0,0)</f>
        <v>106.40000000000002</v>
      </c>
      <c r="E656" s="3">
        <f>IF(D656&lt;=0,SUM(Tabela3[[#This Row],[PONTO_DE_REPOSICAO]]*2.5,Tabela3[[#This Row],[ESTOQUE_INICIAL]]),IF(AND(Tabela3[[#This Row],[ESTOQUE_INICIAL]]&lt;=Tabela3[[#This Row],[PONTO_DE_REPOSICAO]],Tabela3[[#This Row],[ESTOQUE_INICIAL]]&gt;0),L656*2.5,D656*0))</f>
        <v>0</v>
      </c>
      <c r="F656" s="3">
        <f t="shared" si="31"/>
        <v>106.40000000000002</v>
      </c>
      <c r="G656" s="7">
        <v>36</v>
      </c>
      <c r="H656" s="7">
        <v>36</v>
      </c>
      <c r="I656" s="6" t="s">
        <v>1152</v>
      </c>
      <c r="J656" s="2">
        <f t="shared" si="32"/>
        <v>3830.4000000000005</v>
      </c>
      <c r="K656" s="1">
        <f>_xlfn.XLOOKUP(A656,MEDIDAS!A:A,MEDIDAS!C:C,,0)*5</f>
        <v>4.083333333333333</v>
      </c>
      <c r="L656" s="1">
        <f>SUM(K656,_xlfn.XLOOKUP(A656,MEDIDAS!A:A,MEDIDAS!C:C,,0)*5)</f>
        <v>8.1666666666666661</v>
      </c>
      <c r="M656" s="1" t="str">
        <f>IF(F656&gt;=SUM(L656,_xlfn.XLOOKUP(A656,'ESTOQUE SETEMBRO'!A:A,'ESTOQUE SETEMBRO'!F:F,,0))/2*1.2,"OVER",IF(F656&lt;=SUM(L656,_xlfn.XLOOKUP(A656,'ESTOQUE SETEMBRO'!A:A,'ESTOQUE SETEMBRO'!F:F,,0))/2*1.1,"IDEAL","OUT"))</f>
        <v>OVER</v>
      </c>
      <c r="N656" t="str">
        <f>IF('ESTOQUE OUTUBRO'!$D656&gt;=0,"outubro","setembro")</f>
        <v>outubro</v>
      </c>
      <c r="O656" s="15">
        <v>45566</v>
      </c>
    </row>
    <row r="657" spans="1:15">
      <c r="A657" s="5" t="s">
        <v>654</v>
      </c>
      <c r="B657" s="6" t="s">
        <v>1203</v>
      </c>
      <c r="C657" s="1">
        <f t="shared" si="33"/>
        <v>43.26</v>
      </c>
      <c r="D657" s="3">
        <f>_xlfn.XLOOKUP(Tabela3[[#This Row],[SKU]],'ESTOQUE SETEMBRO'!A:A,'ESTOQUE SETEMBRO'!F:F,,0)-_xlfn.XLOOKUP(Tabela3[[#This Row],[SKU]],'VENDA MES'!A:A,'VENDA MES'!B:B,0,0)</f>
        <v>44.8</v>
      </c>
      <c r="E657" s="3">
        <f>IF(D657&lt;=0,SUM(Tabela3[[#This Row],[PONTO_DE_REPOSICAO]]*2.5,Tabela3[[#This Row],[ESTOQUE_INICIAL]]),IF(AND(Tabela3[[#This Row],[ESTOQUE_INICIAL]]&lt;=Tabela3[[#This Row],[PONTO_DE_REPOSICAO]],Tabela3[[#This Row],[ESTOQUE_INICIAL]]&gt;0),L657*2.5,D657*0))</f>
        <v>0</v>
      </c>
      <c r="F657" s="3">
        <f t="shared" si="31"/>
        <v>44.8</v>
      </c>
      <c r="G657" s="7">
        <v>36</v>
      </c>
      <c r="H657" s="7">
        <v>36</v>
      </c>
      <c r="I657" s="6" t="s">
        <v>1152</v>
      </c>
      <c r="J657" s="2">
        <f t="shared" si="32"/>
        <v>1612.8</v>
      </c>
      <c r="K657" s="1">
        <f>_xlfn.XLOOKUP(A657,MEDIDAS!A:A,MEDIDAS!C:C,,0)*5</f>
        <v>3.5833333333333335</v>
      </c>
      <c r="L657" s="1">
        <f>SUM(K657,_xlfn.XLOOKUP(A657,MEDIDAS!A:A,MEDIDAS!C:C,,0)*5)</f>
        <v>7.166666666666667</v>
      </c>
      <c r="M657" s="1" t="str">
        <f>IF(F657&gt;=SUM(L657,_xlfn.XLOOKUP(A657,'ESTOQUE SETEMBRO'!A:A,'ESTOQUE SETEMBRO'!F:F,,0))/2*1.2,"OVER",IF(F657&lt;=SUM(L657,_xlfn.XLOOKUP(A657,'ESTOQUE SETEMBRO'!A:A,'ESTOQUE SETEMBRO'!F:F,,0))/2*1.1,"IDEAL","OUT"))</f>
        <v>OVER</v>
      </c>
      <c r="N657" t="str">
        <f>IF('ESTOQUE OUTUBRO'!$D657&gt;=0,"outubro","setembro")</f>
        <v>outubro</v>
      </c>
      <c r="O657" s="15">
        <v>45566</v>
      </c>
    </row>
    <row r="658" spans="1:15">
      <c r="A658" s="5" t="s">
        <v>725</v>
      </c>
      <c r="B658" s="6" t="s">
        <v>1203</v>
      </c>
      <c r="C658" s="1">
        <f t="shared" si="33"/>
        <v>43.26</v>
      </c>
      <c r="D658" s="3">
        <f>_xlfn.XLOOKUP(Tabela3[[#This Row],[SKU]],'ESTOQUE SETEMBRO'!A:A,'ESTOQUE SETEMBRO'!F:F,,0)-_xlfn.XLOOKUP(Tabela3[[#This Row],[SKU]],'VENDA MES'!A:A,'VENDA MES'!B:B,0,0)</f>
        <v>150</v>
      </c>
      <c r="E658" s="3">
        <f>IF(D658&lt;=0,SUM(Tabela3[[#This Row],[PONTO_DE_REPOSICAO]]*2.5,Tabela3[[#This Row],[ESTOQUE_INICIAL]]),IF(AND(Tabela3[[#This Row],[ESTOQUE_INICIAL]]&lt;=Tabela3[[#This Row],[PONTO_DE_REPOSICAO]],Tabela3[[#This Row],[ESTOQUE_INICIAL]]&gt;0),L658*2.5,D658*0))</f>
        <v>0</v>
      </c>
      <c r="F658" s="3">
        <f t="shared" si="31"/>
        <v>150</v>
      </c>
      <c r="G658" s="7">
        <v>36</v>
      </c>
      <c r="H658" s="7">
        <v>36</v>
      </c>
      <c r="I658" s="6" t="s">
        <v>1152</v>
      </c>
      <c r="J658" s="2">
        <f t="shared" si="32"/>
        <v>5400</v>
      </c>
      <c r="K658" s="1">
        <f>_xlfn.XLOOKUP(A658,MEDIDAS!A:A,MEDIDAS!C:C,,0)*5</f>
        <v>8.4166666666666661</v>
      </c>
      <c r="L658" s="1">
        <f>SUM(K658,_xlfn.XLOOKUP(A658,MEDIDAS!A:A,MEDIDAS!C:C,,0)*5)</f>
        <v>16.833333333333332</v>
      </c>
      <c r="M658" s="1" t="str">
        <f>IF(F658&gt;=SUM(L658,_xlfn.XLOOKUP(A658,'ESTOQUE SETEMBRO'!A:A,'ESTOQUE SETEMBRO'!F:F,,0))/2*1.2,"OVER",IF(F658&lt;=SUM(L658,_xlfn.XLOOKUP(A658,'ESTOQUE SETEMBRO'!A:A,'ESTOQUE SETEMBRO'!F:F,,0))/2*1.1,"IDEAL","OUT"))</f>
        <v>OVER</v>
      </c>
      <c r="N658" t="str">
        <f>IF('ESTOQUE OUTUBRO'!$D658&gt;=0,"outubro","setembro")</f>
        <v>outubro</v>
      </c>
      <c r="O658" s="15">
        <v>45566</v>
      </c>
    </row>
    <row r="659" spans="1:15">
      <c r="A659" s="5" t="s">
        <v>655</v>
      </c>
      <c r="B659" s="6" t="s">
        <v>1203</v>
      </c>
      <c r="C659" s="1">
        <f t="shared" si="33"/>
        <v>43.26</v>
      </c>
      <c r="D659" s="3">
        <f>_xlfn.XLOOKUP(Tabela3[[#This Row],[SKU]],'ESTOQUE SETEMBRO'!A:A,'ESTOQUE SETEMBRO'!F:F,,0)-_xlfn.XLOOKUP(Tabela3[[#This Row],[SKU]],'VENDA MES'!A:A,'VENDA MES'!B:B,0,0)</f>
        <v>156.80000000000004</v>
      </c>
      <c r="E659" s="3">
        <f>IF(D659&lt;=0,SUM(Tabela3[[#This Row],[PONTO_DE_REPOSICAO]]*2.5,Tabela3[[#This Row],[ESTOQUE_INICIAL]]),IF(AND(Tabela3[[#This Row],[ESTOQUE_INICIAL]]&lt;=Tabela3[[#This Row],[PONTO_DE_REPOSICAO]],Tabela3[[#This Row],[ESTOQUE_INICIAL]]&gt;0),L659*2.5,D659*0))</f>
        <v>0</v>
      </c>
      <c r="F659" s="3">
        <f t="shared" si="31"/>
        <v>156.80000000000004</v>
      </c>
      <c r="G659" s="7">
        <v>36</v>
      </c>
      <c r="H659" s="7">
        <v>36</v>
      </c>
      <c r="I659" s="6" t="s">
        <v>1152</v>
      </c>
      <c r="J659" s="2">
        <f t="shared" si="32"/>
        <v>5644.8000000000011</v>
      </c>
      <c r="K659" s="1">
        <f>_xlfn.XLOOKUP(A659,MEDIDAS!A:A,MEDIDAS!C:C,,0)*5</f>
        <v>3.9166666666666665</v>
      </c>
      <c r="L659" s="1">
        <f>SUM(K659,_xlfn.XLOOKUP(A659,MEDIDAS!A:A,MEDIDAS!C:C,,0)*5)</f>
        <v>7.833333333333333</v>
      </c>
      <c r="M659" s="1" t="str">
        <f>IF(F659&gt;=SUM(L659,_xlfn.XLOOKUP(A659,'ESTOQUE SETEMBRO'!A:A,'ESTOQUE SETEMBRO'!F:F,,0))/2*1.2,"OVER",IF(F659&lt;=SUM(L659,_xlfn.XLOOKUP(A659,'ESTOQUE SETEMBRO'!A:A,'ESTOQUE SETEMBRO'!F:F,,0))/2*1.1,"IDEAL","OUT"))</f>
        <v>OVER</v>
      </c>
      <c r="N659" t="str">
        <f>IF('ESTOQUE OUTUBRO'!$D659&gt;=0,"outubro","setembro")</f>
        <v>outubro</v>
      </c>
      <c r="O659" s="15">
        <v>45566</v>
      </c>
    </row>
    <row r="660" spans="1:15">
      <c r="A660" s="5" t="s">
        <v>656</v>
      </c>
      <c r="B660" s="6" t="s">
        <v>1203</v>
      </c>
      <c r="C660" s="1">
        <f t="shared" si="33"/>
        <v>43.26</v>
      </c>
      <c r="D660" s="3">
        <f>_xlfn.XLOOKUP(Tabela3[[#This Row],[SKU]],'ESTOQUE SETEMBRO'!A:A,'ESTOQUE SETEMBRO'!F:F,,0)-_xlfn.XLOOKUP(Tabela3[[#This Row],[SKU]],'VENDA MES'!A:A,'VENDA MES'!B:B,0,0)</f>
        <v>162.4</v>
      </c>
      <c r="E660" s="3">
        <f>IF(D660&lt;=0,SUM(Tabela3[[#This Row],[PONTO_DE_REPOSICAO]]*2.5,Tabela3[[#This Row],[ESTOQUE_INICIAL]]),IF(AND(Tabela3[[#This Row],[ESTOQUE_INICIAL]]&lt;=Tabela3[[#This Row],[PONTO_DE_REPOSICAO]],Tabela3[[#This Row],[ESTOQUE_INICIAL]]&gt;0),L660*2.5,D660*0))</f>
        <v>0</v>
      </c>
      <c r="F660" s="3">
        <f t="shared" si="31"/>
        <v>162.4</v>
      </c>
      <c r="G660" s="7">
        <v>36</v>
      </c>
      <c r="H660" s="7">
        <v>36</v>
      </c>
      <c r="I660" s="6" t="s">
        <v>1152</v>
      </c>
      <c r="J660" s="2">
        <f t="shared" si="32"/>
        <v>5846.4000000000005</v>
      </c>
      <c r="K660" s="1">
        <f>_xlfn.XLOOKUP(A660,MEDIDAS!A:A,MEDIDAS!C:C,,0)*5</f>
        <v>5.916666666666667</v>
      </c>
      <c r="L660" s="1">
        <f>SUM(K660,_xlfn.XLOOKUP(A660,MEDIDAS!A:A,MEDIDAS!C:C,,0)*5)</f>
        <v>11.833333333333334</v>
      </c>
      <c r="M660" s="1" t="str">
        <f>IF(F660&gt;=SUM(L660,_xlfn.XLOOKUP(A660,'ESTOQUE SETEMBRO'!A:A,'ESTOQUE SETEMBRO'!F:F,,0))/2*1.2,"OVER",IF(F660&lt;=SUM(L660,_xlfn.XLOOKUP(A660,'ESTOQUE SETEMBRO'!A:A,'ESTOQUE SETEMBRO'!F:F,,0))/2*1.1,"IDEAL","OUT"))</f>
        <v>OVER</v>
      </c>
      <c r="N660" t="str">
        <f>IF('ESTOQUE OUTUBRO'!$D660&gt;=0,"outubro","setembro")</f>
        <v>outubro</v>
      </c>
      <c r="O660" s="15">
        <v>45566</v>
      </c>
    </row>
    <row r="661" spans="1:15">
      <c r="A661" s="5" t="s">
        <v>657</v>
      </c>
      <c r="B661" s="6" t="s">
        <v>1203</v>
      </c>
      <c r="C661" s="1">
        <f t="shared" si="33"/>
        <v>43.26</v>
      </c>
      <c r="D661" s="3">
        <f>_xlfn.XLOOKUP(Tabela3[[#This Row],[SKU]],'ESTOQUE SETEMBRO'!A:A,'ESTOQUE SETEMBRO'!F:F,,0)-_xlfn.XLOOKUP(Tabela3[[#This Row],[SKU]],'VENDA MES'!A:A,'VENDA MES'!B:B,0,0)</f>
        <v>151.19999999999999</v>
      </c>
      <c r="E661" s="3">
        <f>IF(D661&lt;=0,SUM(Tabela3[[#This Row],[PONTO_DE_REPOSICAO]]*2.5,Tabela3[[#This Row],[ESTOQUE_INICIAL]]),IF(AND(Tabela3[[#This Row],[ESTOQUE_INICIAL]]&lt;=Tabela3[[#This Row],[PONTO_DE_REPOSICAO]],Tabela3[[#This Row],[ESTOQUE_INICIAL]]&gt;0),L661*2.5,D661*0))</f>
        <v>0</v>
      </c>
      <c r="F661" s="3">
        <f t="shared" si="31"/>
        <v>151.19999999999999</v>
      </c>
      <c r="G661" s="7">
        <v>36</v>
      </c>
      <c r="H661" s="7">
        <v>36</v>
      </c>
      <c r="I661" s="6" t="s">
        <v>1152</v>
      </c>
      <c r="J661" s="2">
        <f t="shared" si="32"/>
        <v>5443.2</v>
      </c>
      <c r="K661" s="1">
        <f>_xlfn.XLOOKUP(A661,MEDIDAS!A:A,MEDIDAS!C:C,,0)*5</f>
        <v>5.333333333333333</v>
      </c>
      <c r="L661" s="1">
        <f>SUM(K661,_xlfn.XLOOKUP(A661,MEDIDAS!A:A,MEDIDAS!C:C,,0)*5)</f>
        <v>10.666666666666666</v>
      </c>
      <c r="M661" s="1" t="str">
        <f>IF(F661&gt;=SUM(L661,_xlfn.XLOOKUP(A661,'ESTOQUE SETEMBRO'!A:A,'ESTOQUE SETEMBRO'!F:F,,0))/2*1.2,"OVER",IF(F661&lt;=SUM(L661,_xlfn.XLOOKUP(A661,'ESTOQUE SETEMBRO'!A:A,'ESTOQUE SETEMBRO'!F:F,,0))/2*1.1,"IDEAL","OUT"))</f>
        <v>OVER</v>
      </c>
      <c r="N661" t="str">
        <f>IF('ESTOQUE OUTUBRO'!$D661&gt;=0,"outubro","setembro")</f>
        <v>outubro</v>
      </c>
      <c r="O661" s="15">
        <v>45566</v>
      </c>
    </row>
    <row r="662" spans="1:15">
      <c r="A662" s="5" t="s">
        <v>658</v>
      </c>
      <c r="B662" s="6" t="s">
        <v>1203</v>
      </c>
      <c r="C662" s="1">
        <f t="shared" si="33"/>
        <v>43.26</v>
      </c>
      <c r="D662" s="3">
        <f>_xlfn.XLOOKUP(Tabela3[[#This Row],[SKU]],'ESTOQUE SETEMBRO'!A:A,'ESTOQUE SETEMBRO'!F:F,,0)-_xlfn.XLOOKUP(Tabela3[[#This Row],[SKU]],'VENDA MES'!A:A,'VENDA MES'!B:B,0,0)</f>
        <v>95.200000000000017</v>
      </c>
      <c r="E662" s="3">
        <f>IF(D662&lt;=0,SUM(Tabela3[[#This Row],[PONTO_DE_REPOSICAO]]*2.5,Tabela3[[#This Row],[ESTOQUE_INICIAL]]),IF(AND(Tabela3[[#This Row],[ESTOQUE_INICIAL]]&lt;=Tabela3[[#This Row],[PONTO_DE_REPOSICAO]],Tabela3[[#This Row],[ESTOQUE_INICIAL]]&gt;0),L662*2.5,D662*0))</f>
        <v>0</v>
      </c>
      <c r="F662" s="3">
        <f t="shared" si="31"/>
        <v>95.200000000000017</v>
      </c>
      <c r="G662" s="7">
        <v>36</v>
      </c>
      <c r="H662" s="7">
        <v>36</v>
      </c>
      <c r="I662" s="6" t="s">
        <v>1152</v>
      </c>
      <c r="J662" s="2">
        <f t="shared" si="32"/>
        <v>3427.2000000000007</v>
      </c>
      <c r="K662" s="1">
        <f>_xlfn.XLOOKUP(A662,MEDIDAS!A:A,MEDIDAS!C:C,,0)*5</f>
        <v>6.583333333333333</v>
      </c>
      <c r="L662" s="1">
        <f>SUM(K662,_xlfn.XLOOKUP(A662,MEDIDAS!A:A,MEDIDAS!C:C,,0)*5)</f>
        <v>13.166666666666666</v>
      </c>
      <c r="M662" s="1" t="str">
        <f>IF(F662&gt;=SUM(L662,_xlfn.XLOOKUP(A662,'ESTOQUE SETEMBRO'!A:A,'ESTOQUE SETEMBRO'!F:F,,0))/2*1.2,"OVER",IF(F662&lt;=SUM(L662,_xlfn.XLOOKUP(A662,'ESTOQUE SETEMBRO'!A:A,'ESTOQUE SETEMBRO'!F:F,,0))/2*1.1,"IDEAL","OUT"))</f>
        <v>OVER</v>
      </c>
      <c r="N662" t="str">
        <f>IF('ESTOQUE OUTUBRO'!$D662&gt;=0,"outubro","setembro")</f>
        <v>outubro</v>
      </c>
      <c r="O662" s="15">
        <v>45566</v>
      </c>
    </row>
    <row r="663" spans="1:15">
      <c r="A663" s="5" t="s">
        <v>660</v>
      </c>
      <c r="B663" s="6" t="s">
        <v>1204</v>
      </c>
      <c r="C663" s="1">
        <f t="shared" si="33"/>
        <v>43.26</v>
      </c>
      <c r="D663" s="3">
        <f>_xlfn.XLOOKUP(Tabela3[[#This Row],[SKU]],'ESTOQUE SETEMBRO'!A:A,'ESTOQUE SETEMBRO'!F:F,,0)-_xlfn.XLOOKUP(Tabela3[[#This Row],[SKU]],'VENDA MES'!A:A,'VENDA MES'!B:B,0,0)</f>
        <v>28</v>
      </c>
      <c r="E663" s="3">
        <f>IF(D663&lt;=0,SUM(Tabela3[[#This Row],[PONTO_DE_REPOSICAO]]*2.5,Tabela3[[#This Row],[ESTOQUE_INICIAL]]),IF(AND(Tabela3[[#This Row],[ESTOQUE_INICIAL]]&lt;=Tabela3[[#This Row],[PONTO_DE_REPOSICAO]],Tabela3[[#This Row],[ESTOQUE_INICIAL]]&gt;0),L663*2.5,D663*0))</f>
        <v>0</v>
      </c>
      <c r="F663" s="3">
        <f t="shared" si="31"/>
        <v>28</v>
      </c>
      <c r="G663" s="7">
        <v>4</v>
      </c>
      <c r="H663" s="7">
        <v>4</v>
      </c>
      <c r="I663" s="6" t="s">
        <v>1160</v>
      </c>
      <c r="J663" s="2">
        <f t="shared" si="32"/>
        <v>112</v>
      </c>
      <c r="K663" s="1">
        <f>_xlfn.XLOOKUP(A663,MEDIDAS!A:A,MEDIDAS!C:C,,0)*5</f>
        <v>4</v>
      </c>
      <c r="L663" s="1">
        <f>SUM(K663,_xlfn.XLOOKUP(A663,MEDIDAS!A:A,MEDIDAS!C:C,,0)*5)</f>
        <v>8</v>
      </c>
      <c r="M663" s="1" t="str">
        <f>IF(F663&gt;=SUM(L663,_xlfn.XLOOKUP(A663,'ESTOQUE SETEMBRO'!A:A,'ESTOQUE SETEMBRO'!F:F,,0))/2*1.2,"OVER",IF(F663&lt;=SUM(L663,_xlfn.XLOOKUP(A663,'ESTOQUE SETEMBRO'!A:A,'ESTOQUE SETEMBRO'!F:F,,0))/2*1.1,"IDEAL","OUT"))</f>
        <v>OVER</v>
      </c>
      <c r="N663" t="str">
        <f>IF('ESTOQUE OUTUBRO'!$D663&gt;=0,"outubro","setembro")</f>
        <v>outubro</v>
      </c>
      <c r="O663" s="15">
        <v>45566</v>
      </c>
    </row>
    <row r="664" spans="1:15">
      <c r="A664" s="5" t="s">
        <v>661</v>
      </c>
      <c r="B664" s="6" t="s">
        <v>1204</v>
      </c>
      <c r="C664" s="1">
        <f t="shared" si="33"/>
        <v>43.26</v>
      </c>
      <c r="D664" s="3">
        <f>_xlfn.XLOOKUP(Tabela3[[#This Row],[SKU]],'ESTOQUE SETEMBRO'!A:A,'ESTOQUE SETEMBRO'!F:F,,0)-_xlfn.XLOOKUP(Tabela3[[#This Row],[SKU]],'VENDA MES'!A:A,'VENDA MES'!B:B,0,0)</f>
        <v>263.2</v>
      </c>
      <c r="E664" s="3">
        <f>IF(D664&lt;=0,SUM(Tabela3[[#This Row],[PONTO_DE_REPOSICAO]]*2.5,Tabela3[[#This Row],[ESTOQUE_INICIAL]]),IF(AND(Tabela3[[#This Row],[ESTOQUE_INICIAL]]&lt;=Tabela3[[#This Row],[PONTO_DE_REPOSICAO]],Tabela3[[#This Row],[ESTOQUE_INICIAL]]&gt;0),L664*2.5,D664*0))</f>
        <v>0</v>
      </c>
      <c r="F664" s="3">
        <f t="shared" si="31"/>
        <v>263.2</v>
      </c>
      <c r="G664" s="7">
        <v>4</v>
      </c>
      <c r="H664" s="7">
        <v>4</v>
      </c>
      <c r="I664" s="6" t="s">
        <v>1160</v>
      </c>
      <c r="J664" s="2">
        <f t="shared" si="32"/>
        <v>1052.8</v>
      </c>
      <c r="K664" s="1">
        <f>_xlfn.XLOOKUP(A664,MEDIDAS!A:A,MEDIDAS!C:C,,0)*5</f>
        <v>7.166666666666667</v>
      </c>
      <c r="L664" s="1">
        <f>SUM(K664,_xlfn.XLOOKUP(A664,MEDIDAS!A:A,MEDIDAS!C:C,,0)*5)</f>
        <v>14.333333333333334</v>
      </c>
      <c r="M664" s="1" t="str">
        <f>IF(F664&gt;=SUM(L664,_xlfn.XLOOKUP(A664,'ESTOQUE SETEMBRO'!A:A,'ESTOQUE SETEMBRO'!F:F,,0))/2*1.2,"OVER",IF(F664&lt;=SUM(L664,_xlfn.XLOOKUP(A664,'ESTOQUE SETEMBRO'!A:A,'ESTOQUE SETEMBRO'!F:F,,0))/2*1.1,"IDEAL","OUT"))</f>
        <v>OVER</v>
      </c>
      <c r="N664" t="str">
        <f>IF('ESTOQUE OUTUBRO'!$D664&gt;=0,"outubro","setembro")</f>
        <v>outubro</v>
      </c>
      <c r="O664" s="15">
        <v>45566</v>
      </c>
    </row>
    <row r="665" spans="1:15">
      <c r="A665" s="5" t="s">
        <v>662</v>
      </c>
      <c r="B665" s="6" t="s">
        <v>1204</v>
      </c>
      <c r="C665" s="1">
        <f t="shared" si="33"/>
        <v>43.26</v>
      </c>
      <c r="D665" s="3">
        <f>_xlfn.XLOOKUP(Tabela3[[#This Row],[SKU]],'ESTOQUE SETEMBRO'!A:A,'ESTOQUE SETEMBRO'!F:F,,0)-_xlfn.XLOOKUP(Tabela3[[#This Row],[SKU]],'VENDA MES'!A:A,'VENDA MES'!B:B,0,0)</f>
        <v>218.40000000000003</v>
      </c>
      <c r="E665" s="3">
        <f>IF(D665&lt;=0,SUM(Tabela3[[#This Row],[PONTO_DE_REPOSICAO]]*2.5,Tabela3[[#This Row],[ESTOQUE_INICIAL]]),IF(AND(Tabela3[[#This Row],[ESTOQUE_INICIAL]]&lt;=Tabela3[[#This Row],[PONTO_DE_REPOSICAO]],Tabela3[[#This Row],[ESTOQUE_INICIAL]]&gt;0),L665*2.5,D665*0))</f>
        <v>0</v>
      </c>
      <c r="F665" s="3">
        <f t="shared" si="31"/>
        <v>218.40000000000003</v>
      </c>
      <c r="G665" s="7">
        <v>4</v>
      </c>
      <c r="H665" s="7">
        <v>4</v>
      </c>
      <c r="I665" s="6" t="s">
        <v>1160</v>
      </c>
      <c r="J665" s="2">
        <f t="shared" si="32"/>
        <v>873.60000000000014</v>
      </c>
      <c r="K665" s="1">
        <f>_xlfn.XLOOKUP(A665,MEDIDAS!A:A,MEDIDAS!C:C,,0)*5</f>
        <v>6.9166666666666661</v>
      </c>
      <c r="L665" s="1">
        <f>SUM(K665,_xlfn.XLOOKUP(A665,MEDIDAS!A:A,MEDIDAS!C:C,,0)*5)</f>
        <v>13.833333333333332</v>
      </c>
      <c r="M665" s="1" t="str">
        <f>IF(F665&gt;=SUM(L665,_xlfn.XLOOKUP(A665,'ESTOQUE SETEMBRO'!A:A,'ESTOQUE SETEMBRO'!F:F,,0))/2*1.2,"OVER",IF(F665&lt;=SUM(L665,_xlfn.XLOOKUP(A665,'ESTOQUE SETEMBRO'!A:A,'ESTOQUE SETEMBRO'!F:F,,0))/2*1.1,"IDEAL","OUT"))</f>
        <v>OVER</v>
      </c>
      <c r="N665" t="str">
        <f>IF('ESTOQUE OUTUBRO'!$D665&gt;=0,"outubro","setembro")</f>
        <v>outubro</v>
      </c>
      <c r="O665" s="15">
        <v>45566</v>
      </c>
    </row>
    <row r="666" spans="1:15">
      <c r="A666" s="5" t="s">
        <v>663</v>
      </c>
      <c r="B666" s="6" t="s">
        <v>1204</v>
      </c>
      <c r="C666" s="1">
        <f t="shared" si="33"/>
        <v>43.26</v>
      </c>
      <c r="D666" s="3">
        <f>_xlfn.XLOOKUP(Tabela3[[#This Row],[SKU]],'ESTOQUE SETEMBRO'!A:A,'ESTOQUE SETEMBRO'!F:F,,0)-_xlfn.XLOOKUP(Tabela3[[#This Row],[SKU]],'VENDA MES'!A:A,'VENDA MES'!B:B,0,0)</f>
        <v>56</v>
      </c>
      <c r="E666" s="3">
        <f>IF(D666&lt;=0,SUM(Tabela3[[#This Row],[PONTO_DE_REPOSICAO]]*2.5,Tabela3[[#This Row],[ESTOQUE_INICIAL]]),IF(AND(Tabela3[[#This Row],[ESTOQUE_INICIAL]]&lt;=Tabela3[[#This Row],[PONTO_DE_REPOSICAO]],Tabela3[[#This Row],[ESTOQUE_INICIAL]]&gt;0),L666*2.5,D666*0))</f>
        <v>0</v>
      </c>
      <c r="F666" s="3">
        <f t="shared" si="31"/>
        <v>56</v>
      </c>
      <c r="G666" s="7">
        <v>4</v>
      </c>
      <c r="H666" s="7">
        <v>4</v>
      </c>
      <c r="I666" s="6" t="s">
        <v>1160</v>
      </c>
      <c r="J666" s="2">
        <f t="shared" si="32"/>
        <v>224</v>
      </c>
      <c r="K666" s="1">
        <f>_xlfn.XLOOKUP(A666,MEDIDAS!A:A,MEDIDAS!C:C,,0)*5</f>
        <v>5.5833333333333339</v>
      </c>
      <c r="L666" s="1">
        <f>SUM(K666,_xlfn.XLOOKUP(A666,MEDIDAS!A:A,MEDIDAS!C:C,,0)*5)</f>
        <v>11.166666666666668</v>
      </c>
      <c r="M666" s="1" t="str">
        <f>IF(F666&gt;=SUM(L666,_xlfn.XLOOKUP(A666,'ESTOQUE SETEMBRO'!A:A,'ESTOQUE SETEMBRO'!F:F,,0))/2*1.2,"OVER",IF(F666&lt;=SUM(L666,_xlfn.XLOOKUP(A666,'ESTOQUE SETEMBRO'!A:A,'ESTOQUE SETEMBRO'!F:F,,0))/2*1.1,"IDEAL","OUT"))</f>
        <v>OVER</v>
      </c>
      <c r="N666" t="str">
        <f>IF('ESTOQUE OUTUBRO'!$D666&gt;=0,"outubro","setembro")</f>
        <v>outubro</v>
      </c>
      <c r="O666" s="15">
        <v>45566</v>
      </c>
    </row>
    <row r="667" spans="1:15">
      <c r="A667" s="5" t="s">
        <v>664</v>
      </c>
      <c r="B667" s="6" t="s">
        <v>1204</v>
      </c>
      <c r="C667" s="1">
        <f t="shared" si="33"/>
        <v>43.26</v>
      </c>
      <c r="D667" s="3">
        <f>_xlfn.XLOOKUP(Tabela3[[#This Row],[SKU]],'ESTOQUE SETEMBRO'!A:A,'ESTOQUE SETEMBRO'!F:F,,0)-_xlfn.XLOOKUP(Tabela3[[#This Row],[SKU]],'VENDA MES'!A:A,'VENDA MES'!B:B,0,0)</f>
        <v>190.40000000000003</v>
      </c>
      <c r="E667" s="3">
        <f>IF(D667&lt;=0,SUM(Tabela3[[#This Row],[PONTO_DE_REPOSICAO]]*2.5,Tabela3[[#This Row],[ESTOQUE_INICIAL]]),IF(AND(Tabela3[[#This Row],[ESTOQUE_INICIAL]]&lt;=Tabela3[[#This Row],[PONTO_DE_REPOSICAO]],Tabela3[[#This Row],[ESTOQUE_INICIAL]]&gt;0),L667*2.5,D667*0))</f>
        <v>0</v>
      </c>
      <c r="F667" s="3">
        <f t="shared" si="31"/>
        <v>190.40000000000003</v>
      </c>
      <c r="G667" s="7">
        <v>4</v>
      </c>
      <c r="H667" s="7">
        <v>4</v>
      </c>
      <c r="I667" s="6" t="s">
        <v>1160</v>
      </c>
      <c r="J667" s="2">
        <f t="shared" si="32"/>
        <v>761.60000000000014</v>
      </c>
      <c r="K667" s="1">
        <f>_xlfn.XLOOKUP(A667,MEDIDAS!A:A,MEDIDAS!C:C,,0)*5</f>
        <v>6.8333333333333339</v>
      </c>
      <c r="L667" s="1">
        <f>SUM(K667,_xlfn.XLOOKUP(A667,MEDIDAS!A:A,MEDIDAS!C:C,,0)*5)</f>
        <v>13.666666666666668</v>
      </c>
      <c r="M667" s="1" t="str">
        <f>IF(F667&gt;=SUM(L667,_xlfn.XLOOKUP(A667,'ESTOQUE SETEMBRO'!A:A,'ESTOQUE SETEMBRO'!F:F,,0))/2*1.2,"OVER",IF(F667&lt;=SUM(L667,_xlfn.XLOOKUP(A667,'ESTOQUE SETEMBRO'!A:A,'ESTOQUE SETEMBRO'!F:F,,0))/2*1.1,"IDEAL","OUT"))</f>
        <v>OVER</v>
      </c>
      <c r="N667" t="str">
        <f>IF('ESTOQUE OUTUBRO'!$D667&gt;=0,"outubro","setembro")</f>
        <v>outubro</v>
      </c>
      <c r="O667" s="15">
        <v>45566</v>
      </c>
    </row>
    <row r="668" spans="1:15">
      <c r="A668" s="5" t="s">
        <v>736</v>
      </c>
      <c r="B668" s="6" t="s">
        <v>1204</v>
      </c>
      <c r="C668" s="1">
        <f t="shared" si="33"/>
        <v>43.26</v>
      </c>
      <c r="D668" s="3">
        <f>_xlfn.XLOOKUP(Tabela3[[#This Row],[SKU]],'ESTOQUE SETEMBRO'!A:A,'ESTOQUE SETEMBRO'!F:F,,0)-_xlfn.XLOOKUP(Tabela3[[#This Row],[SKU]],'VENDA MES'!A:A,'VENDA MES'!B:B,0,0)</f>
        <v>150</v>
      </c>
      <c r="E668" s="3">
        <f>IF(D668&lt;=0,SUM(Tabela3[[#This Row],[PONTO_DE_REPOSICAO]]*2.5,Tabela3[[#This Row],[ESTOQUE_INICIAL]]),IF(AND(Tabela3[[#This Row],[ESTOQUE_INICIAL]]&lt;=Tabela3[[#This Row],[PONTO_DE_REPOSICAO]],Tabela3[[#This Row],[ESTOQUE_INICIAL]]&gt;0),L668*2.5,D668*0))</f>
        <v>0</v>
      </c>
      <c r="F668" s="3">
        <f t="shared" si="31"/>
        <v>150</v>
      </c>
      <c r="G668" s="7">
        <v>4</v>
      </c>
      <c r="H668" s="7">
        <v>4</v>
      </c>
      <c r="I668" s="6" t="s">
        <v>1160</v>
      </c>
      <c r="J668" s="2">
        <f t="shared" si="32"/>
        <v>600</v>
      </c>
      <c r="K668" s="1">
        <f>_xlfn.XLOOKUP(A668,MEDIDAS!A:A,MEDIDAS!C:C,,0)*5</f>
        <v>6.083333333333333</v>
      </c>
      <c r="L668" s="1">
        <f>SUM(K668,_xlfn.XLOOKUP(A668,MEDIDAS!A:A,MEDIDAS!C:C,,0)*5)</f>
        <v>12.166666666666666</v>
      </c>
      <c r="M668" s="1" t="str">
        <f>IF(F668&gt;=SUM(L668,_xlfn.XLOOKUP(A668,'ESTOQUE SETEMBRO'!A:A,'ESTOQUE SETEMBRO'!F:F,,0))/2*1.2,"OVER",IF(F668&lt;=SUM(L668,_xlfn.XLOOKUP(A668,'ESTOQUE SETEMBRO'!A:A,'ESTOQUE SETEMBRO'!F:F,,0))/2*1.1,"IDEAL","OUT"))</f>
        <v>OVER</v>
      </c>
      <c r="N668" t="str">
        <f>IF('ESTOQUE OUTUBRO'!$D668&gt;=0,"outubro","setembro")</f>
        <v>outubro</v>
      </c>
      <c r="O668" s="15">
        <v>45566</v>
      </c>
    </row>
    <row r="669" spans="1:15">
      <c r="A669" s="5" t="s">
        <v>665</v>
      </c>
      <c r="B669" s="6" t="s">
        <v>1204</v>
      </c>
      <c r="C669" s="1">
        <f t="shared" si="33"/>
        <v>43.26</v>
      </c>
      <c r="D669" s="3">
        <f>_xlfn.XLOOKUP(Tabela3[[#This Row],[SKU]],'ESTOQUE SETEMBRO'!A:A,'ESTOQUE SETEMBRO'!F:F,,0)-_xlfn.XLOOKUP(Tabela3[[#This Row],[SKU]],'VENDA MES'!A:A,'VENDA MES'!B:B,0,0)</f>
        <v>123.20000000000002</v>
      </c>
      <c r="E669" s="3">
        <f>IF(D669&lt;=0,SUM(Tabela3[[#This Row],[PONTO_DE_REPOSICAO]]*2.5,Tabela3[[#This Row],[ESTOQUE_INICIAL]]),IF(AND(Tabela3[[#This Row],[ESTOQUE_INICIAL]]&lt;=Tabela3[[#This Row],[PONTO_DE_REPOSICAO]],Tabela3[[#This Row],[ESTOQUE_INICIAL]]&gt;0),L669*2.5,D669*0))</f>
        <v>0</v>
      </c>
      <c r="F669" s="3">
        <f t="shared" si="31"/>
        <v>123.20000000000002</v>
      </c>
      <c r="G669" s="7">
        <v>4</v>
      </c>
      <c r="H669" s="7">
        <v>4</v>
      </c>
      <c r="I669" s="6" t="s">
        <v>1160</v>
      </c>
      <c r="J669" s="2">
        <f t="shared" si="32"/>
        <v>492.80000000000007</v>
      </c>
      <c r="K669" s="1">
        <f>_xlfn.XLOOKUP(A669,MEDIDAS!A:A,MEDIDAS!C:C,,0)*5</f>
        <v>4.833333333333333</v>
      </c>
      <c r="L669" s="1">
        <f>SUM(K669,_xlfn.XLOOKUP(A669,MEDIDAS!A:A,MEDIDAS!C:C,,0)*5)</f>
        <v>9.6666666666666661</v>
      </c>
      <c r="M669" s="1" t="str">
        <f>IF(F669&gt;=SUM(L669,_xlfn.XLOOKUP(A669,'ESTOQUE SETEMBRO'!A:A,'ESTOQUE SETEMBRO'!F:F,,0))/2*1.2,"OVER",IF(F669&lt;=SUM(L669,_xlfn.XLOOKUP(A669,'ESTOQUE SETEMBRO'!A:A,'ESTOQUE SETEMBRO'!F:F,,0))/2*1.1,"IDEAL","OUT"))</f>
        <v>OVER</v>
      </c>
      <c r="N669" t="str">
        <f>IF('ESTOQUE OUTUBRO'!$D669&gt;=0,"outubro","setembro")</f>
        <v>outubro</v>
      </c>
      <c r="O669" s="15">
        <v>45566</v>
      </c>
    </row>
    <row r="670" spans="1:15">
      <c r="A670" s="5" t="s">
        <v>666</v>
      </c>
      <c r="B670" s="6" t="s">
        <v>1204</v>
      </c>
      <c r="C670" s="1">
        <f t="shared" si="33"/>
        <v>43.26</v>
      </c>
      <c r="D670" s="3">
        <f>_xlfn.XLOOKUP(Tabela3[[#This Row],[SKU]],'ESTOQUE SETEMBRO'!A:A,'ESTOQUE SETEMBRO'!F:F,,0)-_xlfn.XLOOKUP(Tabela3[[#This Row],[SKU]],'VENDA MES'!A:A,'VENDA MES'!B:B,0,0)</f>
        <v>78.40000000000002</v>
      </c>
      <c r="E670" s="3">
        <f>IF(D670&lt;=0,SUM(Tabela3[[#This Row],[PONTO_DE_REPOSICAO]]*2.5,Tabela3[[#This Row],[ESTOQUE_INICIAL]]),IF(AND(Tabela3[[#This Row],[ESTOQUE_INICIAL]]&lt;=Tabela3[[#This Row],[PONTO_DE_REPOSICAO]],Tabela3[[#This Row],[ESTOQUE_INICIAL]]&gt;0),L670*2.5,D670*0))</f>
        <v>0</v>
      </c>
      <c r="F670" s="3">
        <f t="shared" si="31"/>
        <v>78.40000000000002</v>
      </c>
      <c r="G670" s="7">
        <v>4</v>
      </c>
      <c r="H670" s="7">
        <v>4</v>
      </c>
      <c r="I670" s="6" t="s">
        <v>1160</v>
      </c>
      <c r="J670" s="2">
        <f t="shared" si="32"/>
        <v>313.60000000000008</v>
      </c>
      <c r="K670" s="1">
        <f>_xlfn.XLOOKUP(A670,MEDIDAS!A:A,MEDIDAS!C:C,,0)*5</f>
        <v>5.5833333333333339</v>
      </c>
      <c r="L670" s="1">
        <f>SUM(K670,_xlfn.XLOOKUP(A670,MEDIDAS!A:A,MEDIDAS!C:C,,0)*5)</f>
        <v>11.166666666666668</v>
      </c>
      <c r="M670" s="1" t="str">
        <f>IF(F670&gt;=SUM(L670,_xlfn.XLOOKUP(A670,'ESTOQUE SETEMBRO'!A:A,'ESTOQUE SETEMBRO'!F:F,,0))/2*1.2,"OVER",IF(F670&lt;=SUM(L670,_xlfn.XLOOKUP(A670,'ESTOQUE SETEMBRO'!A:A,'ESTOQUE SETEMBRO'!F:F,,0))/2*1.1,"IDEAL","OUT"))</f>
        <v>OVER</v>
      </c>
      <c r="N670" t="str">
        <f>IF('ESTOQUE OUTUBRO'!$D670&gt;=0,"outubro","setembro")</f>
        <v>outubro</v>
      </c>
      <c r="O670" s="15">
        <v>45566</v>
      </c>
    </row>
    <row r="671" spans="1:15">
      <c r="A671" s="5" t="s">
        <v>667</v>
      </c>
      <c r="B671" s="6" t="s">
        <v>1204</v>
      </c>
      <c r="C671" s="1">
        <f t="shared" si="33"/>
        <v>43.26</v>
      </c>
      <c r="D671" s="3">
        <f>_xlfn.XLOOKUP(Tabela3[[#This Row],[SKU]],'ESTOQUE SETEMBRO'!A:A,'ESTOQUE SETEMBRO'!F:F,,0)-_xlfn.XLOOKUP(Tabela3[[#This Row],[SKU]],'VENDA MES'!A:A,'VENDA MES'!B:B,0,0)</f>
        <v>78.40000000000002</v>
      </c>
      <c r="E671" s="3">
        <f>IF(D671&lt;=0,SUM(Tabela3[[#This Row],[PONTO_DE_REPOSICAO]]*2.5,Tabela3[[#This Row],[ESTOQUE_INICIAL]]),IF(AND(Tabela3[[#This Row],[ESTOQUE_INICIAL]]&lt;=Tabela3[[#This Row],[PONTO_DE_REPOSICAO]],Tabela3[[#This Row],[ESTOQUE_INICIAL]]&gt;0),L671*2.5,D671*0))</f>
        <v>0</v>
      </c>
      <c r="F671" s="3">
        <f t="shared" si="31"/>
        <v>78.40000000000002</v>
      </c>
      <c r="G671" s="7">
        <v>4</v>
      </c>
      <c r="H671" s="7">
        <v>4</v>
      </c>
      <c r="I671" s="6" t="s">
        <v>1160</v>
      </c>
      <c r="J671" s="2">
        <f t="shared" si="32"/>
        <v>313.60000000000008</v>
      </c>
      <c r="K671" s="1">
        <f>_xlfn.XLOOKUP(A671,MEDIDAS!A:A,MEDIDAS!C:C,,0)*5</f>
        <v>5.333333333333333</v>
      </c>
      <c r="L671" s="1">
        <f>SUM(K671,_xlfn.XLOOKUP(A671,MEDIDAS!A:A,MEDIDAS!C:C,,0)*5)</f>
        <v>10.666666666666666</v>
      </c>
      <c r="M671" s="1" t="str">
        <f>IF(F671&gt;=SUM(L671,_xlfn.XLOOKUP(A671,'ESTOQUE SETEMBRO'!A:A,'ESTOQUE SETEMBRO'!F:F,,0))/2*1.2,"OVER",IF(F671&lt;=SUM(L671,_xlfn.XLOOKUP(A671,'ESTOQUE SETEMBRO'!A:A,'ESTOQUE SETEMBRO'!F:F,,0))/2*1.1,"IDEAL","OUT"))</f>
        <v>OVER</v>
      </c>
      <c r="N671" t="str">
        <f>IF('ESTOQUE OUTUBRO'!$D671&gt;=0,"outubro","setembro")</f>
        <v>outubro</v>
      </c>
      <c r="O671" s="15">
        <v>45566</v>
      </c>
    </row>
    <row r="672" spans="1:15">
      <c r="A672" s="5" t="s">
        <v>668</v>
      </c>
      <c r="B672" s="6" t="s">
        <v>1204</v>
      </c>
      <c r="C672" s="1">
        <f t="shared" si="33"/>
        <v>43.26</v>
      </c>
      <c r="D672" s="3">
        <f>_xlfn.XLOOKUP(Tabela3[[#This Row],[SKU]],'ESTOQUE SETEMBRO'!A:A,'ESTOQUE SETEMBRO'!F:F,,0)-_xlfn.XLOOKUP(Tabela3[[#This Row],[SKU]],'VENDA MES'!A:A,'VENDA MES'!B:B,0,0)</f>
        <v>201.6</v>
      </c>
      <c r="E672" s="3">
        <f>IF(D672&lt;=0,SUM(Tabela3[[#This Row],[PONTO_DE_REPOSICAO]]*2.5,Tabela3[[#This Row],[ESTOQUE_INICIAL]]),IF(AND(Tabela3[[#This Row],[ESTOQUE_INICIAL]]&lt;=Tabela3[[#This Row],[PONTO_DE_REPOSICAO]],Tabela3[[#This Row],[ESTOQUE_INICIAL]]&gt;0),L672*2.5,D672*0))</f>
        <v>0</v>
      </c>
      <c r="F672" s="3">
        <f t="shared" si="31"/>
        <v>201.6</v>
      </c>
      <c r="G672" s="7">
        <v>4</v>
      </c>
      <c r="H672" s="7">
        <v>4</v>
      </c>
      <c r="I672" s="6" t="s">
        <v>1160</v>
      </c>
      <c r="J672" s="2">
        <f t="shared" si="32"/>
        <v>806.4</v>
      </c>
      <c r="K672" s="1">
        <f>_xlfn.XLOOKUP(A672,MEDIDAS!A:A,MEDIDAS!C:C,,0)*5</f>
        <v>6.416666666666667</v>
      </c>
      <c r="L672" s="1">
        <f>SUM(K672,_xlfn.XLOOKUP(A672,MEDIDAS!A:A,MEDIDAS!C:C,,0)*5)</f>
        <v>12.833333333333334</v>
      </c>
      <c r="M672" s="1" t="str">
        <f>IF(F672&gt;=SUM(L672,_xlfn.XLOOKUP(A672,'ESTOQUE SETEMBRO'!A:A,'ESTOQUE SETEMBRO'!F:F,,0))/2*1.2,"OVER",IF(F672&lt;=SUM(L672,_xlfn.XLOOKUP(A672,'ESTOQUE SETEMBRO'!A:A,'ESTOQUE SETEMBRO'!F:F,,0))/2*1.1,"IDEAL","OUT"))</f>
        <v>OVER</v>
      </c>
      <c r="N672" t="str">
        <f>IF('ESTOQUE OUTUBRO'!$D672&gt;=0,"outubro","setembro")</f>
        <v>outubro</v>
      </c>
      <c r="O672" s="15">
        <v>45566</v>
      </c>
    </row>
    <row r="673" spans="1:15">
      <c r="A673" s="5" t="s">
        <v>669</v>
      </c>
      <c r="B673" s="6" t="s">
        <v>1205</v>
      </c>
      <c r="C673" s="1">
        <f t="shared" si="33"/>
        <v>43.26</v>
      </c>
      <c r="D673" s="3">
        <f>_xlfn.XLOOKUP(Tabela3[[#This Row],[SKU]],'ESTOQUE SETEMBRO'!A:A,'ESTOQUE SETEMBRO'!F:F,,0)-_xlfn.XLOOKUP(Tabela3[[#This Row],[SKU]],'VENDA MES'!A:A,'VENDA MES'!B:B,0,0)</f>
        <v>72.8</v>
      </c>
      <c r="E673" s="3">
        <f>IF(D673&lt;=0,SUM(Tabela3[[#This Row],[PONTO_DE_REPOSICAO]]*2.5,Tabela3[[#This Row],[ESTOQUE_INICIAL]]),IF(AND(Tabela3[[#This Row],[ESTOQUE_INICIAL]]&lt;=Tabela3[[#This Row],[PONTO_DE_REPOSICAO]],Tabela3[[#This Row],[ESTOQUE_INICIAL]]&gt;0),L673*2.5,D673*0))</f>
        <v>0</v>
      </c>
      <c r="F673" s="3">
        <f t="shared" si="31"/>
        <v>72.8</v>
      </c>
      <c r="G673" s="7">
        <v>12</v>
      </c>
      <c r="H673" s="7">
        <v>12</v>
      </c>
      <c r="I673" s="6" t="s">
        <v>1136</v>
      </c>
      <c r="J673" s="2">
        <f t="shared" si="32"/>
        <v>873.59999999999991</v>
      </c>
      <c r="K673" s="1">
        <f>_xlfn.XLOOKUP(A673,MEDIDAS!A:A,MEDIDAS!C:C,,0)*5</f>
        <v>4.5</v>
      </c>
      <c r="L673" s="1">
        <f>SUM(K673,_xlfn.XLOOKUP(A673,MEDIDAS!A:A,MEDIDAS!C:C,,0)*5)</f>
        <v>9</v>
      </c>
      <c r="M673" s="1" t="str">
        <f>IF(F673&gt;=SUM(L673,_xlfn.XLOOKUP(A673,'ESTOQUE SETEMBRO'!A:A,'ESTOQUE SETEMBRO'!F:F,,0))/2*1.2,"OVER",IF(F673&lt;=SUM(L673,_xlfn.XLOOKUP(A673,'ESTOQUE SETEMBRO'!A:A,'ESTOQUE SETEMBRO'!F:F,,0))/2*1.1,"IDEAL","OUT"))</f>
        <v>OVER</v>
      </c>
      <c r="N673" t="str">
        <f>IF('ESTOQUE OUTUBRO'!$D673&gt;=0,"outubro","setembro")</f>
        <v>outubro</v>
      </c>
      <c r="O673" s="15">
        <v>45566</v>
      </c>
    </row>
    <row r="674" spans="1:15">
      <c r="A674" s="5" t="s">
        <v>671</v>
      </c>
      <c r="B674" s="6" t="s">
        <v>1205</v>
      </c>
      <c r="C674" s="1">
        <f t="shared" si="33"/>
        <v>43.26</v>
      </c>
      <c r="D674" s="3">
        <f>_xlfn.XLOOKUP(Tabela3[[#This Row],[SKU]],'ESTOQUE SETEMBRO'!A:A,'ESTOQUE SETEMBRO'!F:F,,0)-_xlfn.XLOOKUP(Tabela3[[#This Row],[SKU]],'VENDA MES'!A:A,'VENDA MES'!B:B,0,0)</f>
        <v>72.8</v>
      </c>
      <c r="E674" s="3">
        <f>IF(D674&lt;=0,SUM(Tabela3[[#This Row],[PONTO_DE_REPOSICAO]]*2.5,Tabela3[[#This Row],[ESTOQUE_INICIAL]]),IF(AND(Tabela3[[#This Row],[ESTOQUE_INICIAL]]&lt;=Tabela3[[#This Row],[PONTO_DE_REPOSICAO]],Tabela3[[#This Row],[ESTOQUE_INICIAL]]&gt;0),L674*2.5,D674*0))</f>
        <v>0</v>
      </c>
      <c r="F674" s="3">
        <f t="shared" ref="F674:F737" si="34">SUM(E674,D674)</f>
        <v>72.8</v>
      </c>
      <c r="G674" s="7">
        <v>12</v>
      </c>
      <c r="H674" s="7">
        <v>12</v>
      </c>
      <c r="I674" s="6" t="s">
        <v>1136</v>
      </c>
      <c r="J674" s="2">
        <f t="shared" si="32"/>
        <v>873.59999999999991</v>
      </c>
      <c r="K674" s="1">
        <f>_xlfn.XLOOKUP(A674,MEDIDAS!A:A,MEDIDAS!C:C,,0)*5</f>
        <v>6.9166666666666661</v>
      </c>
      <c r="L674" s="1">
        <f>SUM(K674,_xlfn.XLOOKUP(A674,MEDIDAS!A:A,MEDIDAS!C:C,,0)*5)</f>
        <v>13.833333333333332</v>
      </c>
      <c r="M674" s="1" t="str">
        <f>IF(F674&gt;=SUM(L674,_xlfn.XLOOKUP(A674,'ESTOQUE SETEMBRO'!A:A,'ESTOQUE SETEMBRO'!F:F,,0))/2*1.2,"OVER",IF(F674&lt;=SUM(L674,_xlfn.XLOOKUP(A674,'ESTOQUE SETEMBRO'!A:A,'ESTOQUE SETEMBRO'!F:F,,0))/2*1.1,"IDEAL","OUT"))</f>
        <v>OVER</v>
      </c>
      <c r="N674" t="str">
        <f>IF('ESTOQUE OUTUBRO'!$D674&gt;=0,"outubro","setembro")</f>
        <v>outubro</v>
      </c>
      <c r="O674" s="15">
        <v>45566</v>
      </c>
    </row>
    <row r="675" spans="1:15">
      <c r="A675" s="5" t="s">
        <v>672</v>
      </c>
      <c r="B675" s="6" t="s">
        <v>1205</v>
      </c>
      <c r="C675" s="1">
        <f t="shared" si="33"/>
        <v>43.26</v>
      </c>
      <c r="D675" s="3">
        <f>_xlfn.XLOOKUP(Tabela3[[#This Row],[SKU]],'ESTOQUE SETEMBRO'!A:A,'ESTOQUE SETEMBRO'!F:F,,0)-_xlfn.XLOOKUP(Tabela3[[#This Row],[SKU]],'VENDA MES'!A:A,'VENDA MES'!B:B,0,0)</f>
        <v>106.40000000000002</v>
      </c>
      <c r="E675" s="3">
        <f>IF(D675&lt;=0,SUM(Tabela3[[#This Row],[PONTO_DE_REPOSICAO]]*2.5,Tabela3[[#This Row],[ESTOQUE_INICIAL]]),IF(AND(Tabela3[[#This Row],[ESTOQUE_INICIAL]]&lt;=Tabela3[[#This Row],[PONTO_DE_REPOSICAO]],Tabela3[[#This Row],[ESTOQUE_INICIAL]]&gt;0),L675*2.5,D675*0))</f>
        <v>0</v>
      </c>
      <c r="F675" s="3">
        <f t="shared" si="34"/>
        <v>106.40000000000002</v>
      </c>
      <c r="G675" s="7">
        <v>12</v>
      </c>
      <c r="H675" s="7">
        <v>12</v>
      </c>
      <c r="I675" s="6" t="s">
        <v>1136</v>
      </c>
      <c r="J675" s="2">
        <f t="shared" si="32"/>
        <v>1276.8000000000002</v>
      </c>
      <c r="K675" s="1">
        <f>_xlfn.XLOOKUP(A675,MEDIDAS!A:A,MEDIDAS!C:C,,0)*5</f>
        <v>4.666666666666667</v>
      </c>
      <c r="L675" s="1">
        <f>SUM(K675,_xlfn.XLOOKUP(A675,MEDIDAS!A:A,MEDIDAS!C:C,,0)*5)</f>
        <v>9.3333333333333339</v>
      </c>
      <c r="M675" s="1" t="str">
        <f>IF(F675&gt;=SUM(L675,_xlfn.XLOOKUP(A675,'ESTOQUE SETEMBRO'!A:A,'ESTOQUE SETEMBRO'!F:F,,0))/2*1.2,"OVER",IF(F675&lt;=SUM(L675,_xlfn.XLOOKUP(A675,'ESTOQUE SETEMBRO'!A:A,'ESTOQUE SETEMBRO'!F:F,,0))/2*1.1,"IDEAL","OUT"))</f>
        <v>OVER</v>
      </c>
      <c r="N675" t="str">
        <f>IF('ESTOQUE OUTUBRO'!$D675&gt;=0,"outubro","setembro")</f>
        <v>outubro</v>
      </c>
      <c r="O675" s="15">
        <v>45566</v>
      </c>
    </row>
    <row r="676" spans="1:15">
      <c r="A676" s="5" t="s">
        <v>673</v>
      </c>
      <c r="B676" s="6" t="s">
        <v>1205</v>
      </c>
      <c r="C676" s="1">
        <f t="shared" si="33"/>
        <v>43.26</v>
      </c>
      <c r="D676" s="3">
        <f>_xlfn.XLOOKUP(Tabela3[[#This Row],[SKU]],'ESTOQUE SETEMBRO'!A:A,'ESTOQUE SETEMBRO'!F:F,,0)-_xlfn.XLOOKUP(Tabela3[[#This Row],[SKU]],'VENDA MES'!A:A,'VENDA MES'!B:B,0,0)</f>
        <v>89.6</v>
      </c>
      <c r="E676" s="3">
        <f>IF(D676&lt;=0,SUM(Tabela3[[#This Row],[PONTO_DE_REPOSICAO]]*2.5,Tabela3[[#This Row],[ESTOQUE_INICIAL]]),IF(AND(Tabela3[[#This Row],[ESTOQUE_INICIAL]]&lt;=Tabela3[[#This Row],[PONTO_DE_REPOSICAO]],Tabela3[[#This Row],[ESTOQUE_INICIAL]]&gt;0),L676*2.5,D676*0))</f>
        <v>0</v>
      </c>
      <c r="F676" s="3">
        <f t="shared" si="34"/>
        <v>89.6</v>
      </c>
      <c r="G676" s="7">
        <v>12</v>
      </c>
      <c r="H676" s="7">
        <v>12</v>
      </c>
      <c r="I676" s="6" t="s">
        <v>1136</v>
      </c>
      <c r="J676" s="2">
        <f t="shared" si="32"/>
        <v>1075.1999999999998</v>
      </c>
      <c r="K676" s="1">
        <f>_xlfn.XLOOKUP(A676,MEDIDAS!A:A,MEDIDAS!C:C,,0)*5</f>
        <v>4.75</v>
      </c>
      <c r="L676" s="1">
        <f>SUM(K676,_xlfn.XLOOKUP(A676,MEDIDAS!A:A,MEDIDAS!C:C,,0)*5)</f>
        <v>9.5</v>
      </c>
      <c r="M676" s="1" t="str">
        <f>IF(F676&gt;=SUM(L676,_xlfn.XLOOKUP(A676,'ESTOQUE SETEMBRO'!A:A,'ESTOQUE SETEMBRO'!F:F,,0))/2*1.2,"OVER",IF(F676&lt;=SUM(L676,_xlfn.XLOOKUP(A676,'ESTOQUE SETEMBRO'!A:A,'ESTOQUE SETEMBRO'!F:F,,0))/2*1.1,"IDEAL","OUT"))</f>
        <v>OVER</v>
      </c>
      <c r="N676" t="str">
        <f>IF('ESTOQUE OUTUBRO'!$D676&gt;=0,"outubro","setembro")</f>
        <v>outubro</v>
      </c>
      <c r="O676" s="15">
        <v>45566</v>
      </c>
    </row>
    <row r="677" spans="1:15">
      <c r="A677" s="5" t="s">
        <v>674</v>
      </c>
      <c r="B677" s="6" t="s">
        <v>1205</v>
      </c>
      <c r="C677" s="1">
        <f t="shared" si="33"/>
        <v>43.26</v>
      </c>
      <c r="D677" s="3">
        <f>_xlfn.XLOOKUP(Tabela3[[#This Row],[SKU]],'ESTOQUE SETEMBRO'!A:A,'ESTOQUE SETEMBRO'!F:F,,0)-_xlfn.XLOOKUP(Tabela3[[#This Row],[SKU]],'VENDA MES'!A:A,'VENDA MES'!B:B,0,0)</f>
        <v>128.80000000000001</v>
      </c>
      <c r="E677" s="3">
        <f>IF(D677&lt;=0,SUM(Tabela3[[#This Row],[PONTO_DE_REPOSICAO]]*2.5,Tabela3[[#This Row],[ESTOQUE_INICIAL]]),IF(AND(Tabela3[[#This Row],[ESTOQUE_INICIAL]]&lt;=Tabela3[[#This Row],[PONTO_DE_REPOSICAO]],Tabela3[[#This Row],[ESTOQUE_INICIAL]]&gt;0),L677*2.5,D677*0))</f>
        <v>0</v>
      </c>
      <c r="F677" s="3">
        <f t="shared" si="34"/>
        <v>128.80000000000001</v>
      </c>
      <c r="G677" s="7">
        <v>12</v>
      </c>
      <c r="H677" s="7">
        <v>12</v>
      </c>
      <c r="I677" s="6" t="s">
        <v>1136</v>
      </c>
      <c r="J677" s="2">
        <f t="shared" si="32"/>
        <v>1545.6000000000001</v>
      </c>
      <c r="K677" s="1">
        <f>_xlfn.XLOOKUP(A677,MEDIDAS!A:A,MEDIDAS!C:C,,0)*5</f>
        <v>5.4166666666666661</v>
      </c>
      <c r="L677" s="1">
        <f>SUM(K677,_xlfn.XLOOKUP(A677,MEDIDAS!A:A,MEDIDAS!C:C,,0)*5)</f>
        <v>10.833333333333332</v>
      </c>
      <c r="M677" s="1" t="str">
        <f>IF(F677&gt;=SUM(L677,_xlfn.XLOOKUP(A677,'ESTOQUE SETEMBRO'!A:A,'ESTOQUE SETEMBRO'!F:F,,0))/2*1.2,"OVER",IF(F677&lt;=SUM(L677,_xlfn.XLOOKUP(A677,'ESTOQUE SETEMBRO'!A:A,'ESTOQUE SETEMBRO'!F:F,,0))/2*1.1,"IDEAL","OUT"))</f>
        <v>OVER</v>
      </c>
      <c r="N677" t="str">
        <f>IF('ESTOQUE OUTUBRO'!$D677&gt;=0,"outubro","setembro")</f>
        <v>outubro</v>
      </c>
      <c r="O677" s="15">
        <v>45566</v>
      </c>
    </row>
    <row r="678" spans="1:15">
      <c r="A678" s="5" t="s">
        <v>747</v>
      </c>
      <c r="B678" s="6" t="s">
        <v>1205</v>
      </c>
      <c r="C678" s="1">
        <f t="shared" si="33"/>
        <v>43.26</v>
      </c>
      <c r="D678" s="3">
        <f>_xlfn.XLOOKUP(Tabela3[[#This Row],[SKU]],'ESTOQUE SETEMBRO'!A:A,'ESTOQUE SETEMBRO'!F:F,,0)-_xlfn.XLOOKUP(Tabela3[[#This Row],[SKU]],'VENDA MES'!A:A,'VENDA MES'!B:B,0,0)</f>
        <v>150</v>
      </c>
      <c r="E678" s="3">
        <f>IF(D678&lt;=0,SUM(Tabela3[[#This Row],[PONTO_DE_REPOSICAO]]*2.5,Tabela3[[#This Row],[ESTOQUE_INICIAL]]),IF(AND(Tabela3[[#This Row],[ESTOQUE_INICIAL]]&lt;=Tabela3[[#This Row],[PONTO_DE_REPOSICAO]],Tabela3[[#This Row],[ESTOQUE_INICIAL]]&gt;0),L678*2.5,D678*0))</f>
        <v>0</v>
      </c>
      <c r="F678" s="3">
        <f t="shared" si="34"/>
        <v>150</v>
      </c>
      <c r="G678" s="7">
        <v>12</v>
      </c>
      <c r="H678" s="7">
        <v>12</v>
      </c>
      <c r="I678" s="6" t="s">
        <v>1136</v>
      </c>
      <c r="J678" s="2">
        <f t="shared" si="32"/>
        <v>1800</v>
      </c>
      <c r="K678" s="1">
        <f>_xlfn.XLOOKUP(A678,MEDIDAS!A:A,MEDIDAS!C:C,,0)*5</f>
        <v>3.0833333333333335</v>
      </c>
      <c r="L678" s="1">
        <f>SUM(K678,_xlfn.XLOOKUP(A678,MEDIDAS!A:A,MEDIDAS!C:C,,0)*5)</f>
        <v>6.166666666666667</v>
      </c>
      <c r="M678" s="1" t="str">
        <f>IF(F678&gt;=SUM(L678,_xlfn.XLOOKUP(A678,'ESTOQUE SETEMBRO'!A:A,'ESTOQUE SETEMBRO'!F:F,,0))/2*1.2,"OVER",IF(F678&lt;=SUM(L678,_xlfn.XLOOKUP(A678,'ESTOQUE SETEMBRO'!A:A,'ESTOQUE SETEMBRO'!F:F,,0))/2*1.1,"IDEAL","OUT"))</f>
        <v>OVER</v>
      </c>
      <c r="N678" t="str">
        <f>IF('ESTOQUE OUTUBRO'!$D678&gt;=0,"outubro","setembro")</f>
        <v>outubro</v>
      </c>
      <c r="O678" s="15">
        <v>45566</v>
      </c>
    </row>
    <row r="679" spans="1:15">
      <c r="A679" s="5" t="s">
        <v>675</v>
      </c>
      <c r="B679" s="6" t="s">
        <v>1205</v>
      </c>
      <c r="C679" s="1">
        <f t="shared" si="33"/>
        <v>43.26</v>
      </c>
      <c r="D679" s="3">
        <f>_xlfn.XLOOKUP(Tabela3[[#This Row],[SKU]],'ESTOQUE SETEMBRO'!A:A,'ESTOQUE SETEMBRO'!F:F,,0)-_xlfn.XLOOKUP(Tabela3[[#This Row],[SKU]],'VENDA MES'!A:A,'VENDA MES'!B:B,0,0)</f>
        <v>61.600000000000009</v>
      </c>
      <c r="E679" s="3">
        <f>IF(D679&lt;=0,SUM(Tabela3[[#This Row],[PONTO_DE_REPOSICAO]]*2.5,Tabela3[[#This Row],[ESTOQUE_INICIAL]]),IF(AND(Tabela3[[#This Row],[ESTOQUE_INICIAL]]&lt;=Tabela3[[#This Row],[PONTO_DE_REPOSICAO]],Tabela3[[#This Row],[ESTOQUE_INICIAL]]&gt;0),L679*2.5,D679*0))</f>
        <v>0</v>
      </c>
      <c r="F679" s="3">
        <f t="shared" si="34"/>
        <v>61.600000000000009</v>
      </c>
      <c r="G679" s="7">
        <v>12</v>
      </c>
      <c r="H679" s="7">
        <v>12</v>
      </c>
      <c r="I679" s="6" t="s">
        <v>1136</v>
      </c>
      <c r="J679" s="2">
        <f t="shared" si="32"/>
        <v>739.2</v>
      </c>
      <c r="K679" s="1">
        <f>_xlfn.XLOOKUP(A679,MEDIDAS!A:A,MEDIDAS!C:C,,0)*5</f>
        <v>3.1666666666666665</v>
      </c>
      <c r="L679" s="1">
        <f>SUM(K679,_xlfn.XLOOKUP(A679,MEDIDAS!A:A,MEDIDAS!C:C,,0)*5)</f>
        <v>6.333333333333333</v>
      </c>
      <c r="M679" s="1" t="str">
        <f>IF(F679&gt;=SUM(L679,_xlfn.XLOOKUP(A679,'ESTOQUE SETEMBRO'!A:A,'ESTOQUE SETEMBRO'!F:F,,0))/2*1.2,"OVER",IF(F679&lt;=SUM(L679,_xlfn.XLOOKUP(A679,'ESTOQUE SETEMBRO'!A:A,'ESTOQUE SETEMBRO'!F:F,,0))/2*1.1,"IDEAL","OUT"))</f>
        <v>OVER</v>
      </c>
      <c r="N679" t="str">
        <f>IF('ESTOQUE OUTUBRO'!$D679&gt;=0,"outubro","setembro")</f>
        <v>outubro</v>
      </c>
      <c r="O679" s="15">
        <v>45566</v>
      </c>
    </row>
    <row r="680" spans="1:15">
      <c r="A680" s="5" t="s">
        <v>676</v>
      </c>
      <c r="B680" s="6" t="s">
        <v>1205</v>
      </c>
      <c r="C680" s="1">
        <f t="shared" si="33"/>
        <v>43.26</v>
      </c>
      <c r="D680" s="3">
        <f>_xlfn.XLOOKUP(Tabela3[[#This Row],[SKU]],'ESTOQUE SETEMBRO'!A:A,'ESTOQUE SETEMBRO'!F:F,,0)-_xlfn.XLOOKUP(Tabela3[[#This Row],[SKU]],'VENDA MES'!A:A,'VENDA MES'!B:B,0,0)</f>
        <v>296.8</v>
      </c>
      <c r="E680" s="3">
        <f>IF(D680&lt;=0,SUM(Tabela3[[#This Row],[PONTO_DE_REPOSICAO]]*2.5,Tabela3[[#This Row],[ESTOQUE_INICIAL]]),IF(AND(Tabela3[[#This Row],[ESTOQUE_INICIAL]]&lt;=Tabela3[[#This Row],[PONTO_DE_REPOSICAO]],Tabela3[[#This Row],[ESTOQUE_INICIAL]]&gt;0),L680*2.5,D680*0))</f>
        <v>0</v>
      </c>
      <c r="F680" s="3">
        <f t="shared" si="34"/>
        <v>296.8</v>
      </c>
      <c r="G680" s="7">
        <v>12</v>
      </c>
      <c r="H680" s="7">
        <v>12</v>
      </c>
      <c r="I680" s="6" t="s">
        <v>1136</v>
      </c>
      <c r="J680" s="2">
        <f t="shared" si="32"/>
        <v>3561.6000000000004</v>
      </c>
      <c r="K680" s="1">
        <f>_xlfn.XLOOKUP(A680,MEDIDAS!A:A,MEDIDAS!C:C,,0)*5</f>
        <v>9.5833333333333339</v>
      </c>
      <c r="L680" s="1">
        <f>SUM(K680,_xlfn.XLOOKUP(A680,MEDIDAS!A:A,MEDIDAS!C:C,,0)*5)</f>
        <v>19.166666666666668</v>
      </c>
      <c r="M680" s="1" t="str">
        <f>IF(F680&gt;=SUM(L680,_xlfn.XLOOKUP(A680,'ESTOQUE SETEMBRO'!A:A,'ESTOQUE SETEMBRO'!F:F,,0))/2*1.2,"OVER",IF(F680&lt;=SUM(L680,_xlfn.XLOOKUP(A680,'ESTOQUE SETEMBRO'!A:A,'ESTOQUE SETEMBRO'!F:F,,0))/2*1.1,"IDEAL","OUT"))</f>
        <v>OVER</v>
      </c>
      <c r="N680" t="str">
        <f>IF('ESTOQUE OUTUBRO'!$D680&gt;=0,"outubro","setembro")</f>
        <v>outubro</v>
      </c>
      <c r="O680" s="15">
        <v>45566</v>
      </c>
    </row>
    <row r="681" spans="1:15">
      <c r="A681" s="5" t="s">
        <v>677</v>
      </c>
      <c r="B681" s="6" t="s">
        <v>1205</v>
      </c>
      <c r="C681" s="1">
        <f t="shared" si="33"/>
        <v>43.26</v>
      </c>
      <c r="D681" s="3">
        <f>_xlfn.XLOOKUP(Tabela3[[#This Row],[SKU]],'ESTOQUE SETEMBRO'!A:A,'ESTOQUE SETEMBRO'!F:F,,0)-_xlfn.XLOOKUP(Tabela3[[#This Row],[SKU]],'VENDA MES'!A:A,'VENDA MES'!B:B,0,0)</f>
        <v>78.40000000000002</v>
      </c>
      <c r="E681" s="3">
        <f>IF(D681&lt;=0,SUM(Tabela3[[#This Row],[PONTO_DE_REPOSICAO]]*2.5,Tabela3[[#This Row],[ESTOQUE_INICIAL]]),IF(AND(Tabela3[[#This Row],[ESTOQUE_INICIAL]]&lt;=Tabela3[[#This Row],[PONTO_DE_REPOSICAO]],Tabela3[[#This Row],[ESTOQUE_INICIAL]]&gt;0),L681*2.5,D681*0))</f>
        <v>0</v>
      </c>
      <c r="F681" s="3">
        <f t="shared" si="34"/>
        <v>78.40000000000002</v>
      </c>
      <c r="G681" s="7">
        <v>12</v>
      </c>
      <c r="H681" s="7">
        <v>12</v>
      </c>
      <c r="I681" s="6" t="s">
        <v>1136</v>
      </c>
      <c r="J681" s="2">
        <f t="shared" si="32"/>
        <v>940.80000000000018</v>
      </c>
      <c r="K681" s="1">
        <f>_xlfn.XLOOKUP(A681,MEDIDAS!A:A,MEDIDAS!C:C,,0)*5</f>
        <v>4.5</v>
      </c>
      <c r="L681" s="1">
        <f>SUM(K681,_xlfn.XLOOKUP(A681,MEDIDAS!A:A,MEDIDAS!C:C,,0)*5)</f>
        <v>9</v>
      </c>
      <c r="M681" s="1" t="str">
        <f>IF(F681&gt;=SUM(L681,_xlfn.XLOOKUP(A681,'ESTOQUE SETEMBRO'!A:A,'ESTOQUE SETEMBRO'!F:F,,0))/2*1.2,"OVER",IF(F681&lt;=SUM(L681,_xlfn.XLOOKUP(A681,'ESTOQUE SETEMBRO'!A:A,'ESTOQUE SETEMBRO'!F:F,,0))/2*1.1,"IDEAL","OUT"))</f>
        <v>OVER</v>
      </c>
      <c r="N681" t="str">
        <f>IF('ESTOQUE OUTUBRO'!$D681&gt;=0,"outubro","setembro")</f>
        <v>outubro</v>
      </c>
      <c r="O681" s="15">
        <v>45566</v>
      </c>
    </row>
    <row r="682" spans="1:15">
      <c r="A682" s="5" t="s">
        <v>678</v>
      </c>
      <c r="B682" s="6" t="s">
        <v>1205</v>
      </c>
      <c r="C682" s="1">
        <f t="shared" si="33"/>
        <v>43.26</v>
      </c>
      <c r="D682" s="3">
        <f>_xlfn.XLOOKUP(Tabela3[[#This Row],[SKU]],'ESTOQUE SETEMBRO'!A:A,'ESTOQUE SETEMBRO'!F:F,,0)-_xlfn.XLOOKUP(Tabela3[[#This Row],[SKU]],'VENDA MES'!A:A,'VENDA MES'!B:B,0,0)</f>
        <v>218.40000000000003</v>
      </c>
      <c r="E682" s="3">
        <f>IF(D682&lt;=0,SUM(Tabela3[[#This Row],[PONTO_DE_REPOSICAO]]*2.5,Tabela3[[#This Row],[ESTOQUE_INICIAL]]),IF(AND(Tabela3[[#This Row],[ESTOQUE_INICIAL]]&lt;=Tabela3[[#This Row],[PONTO_DE_REPOSICAO]],Tabela3[[#This Row],[ESTOQUE_INICIAL]]&gt;0),L682*2.5,D682*0))</f>
        <v>0</v>
      </c>
      <c r="F682" s="3">
        <f t="shared" si="34"/>
        <v>218.40000000000003</v>
      </c>
      <c r="G682" s="7">
        <v>12</v>
      </c>
      <c r="H682" s="7">
        <v>12</v>
      </c>
      <c r="I682" s="6" t="s">
        <v>1136</v>
      </c>
      <c r="J682" s="2">
        <f t="shared" si="32"/>
        <v>2620.8000000000002</v>
      </c>
      <c r="K682" s="1">
        <f>_xlfn.XLOOKUP(A682,MEDIDAS!A:A,MEDIDAS!C:C,,0)*5</f>
        <v>6.6666666666666661</v>
      </c>
      <c r="L682" s="1">
        <f>SUM(K682,_xlfn.XLOOKUP(A682,MEDIDAS!A:A,MEDIDAS!C:C,,0)*5)</f>
        <v>13.333333333333332</v>
      </c>
      <c r="M682" s="1" t="str">
        <f>IF(F682&gt;=SUM(L682,_xlfn.XLOOKUP(A682,'ESTOQUE SETEMBRO'!A:A,'ESTOQUE SETEMBRO'!F:F,,0))/2*1.2,"OVER",IF(F682&lt;=SUM(L682,_xlfn.XLOOKUP(A682,'ESTOQUE SETEMBRO'!A:A,'ESTOQUE SETEMBRO'!F:F,,0))/2*1.1,"IDEAL","OUT"))</f>
        <v>OVER</v>
      </c>
      <c r="N682" t="str">
        <f>IF('ESTOQUE OUTUBRO'!$D682&gt;=0,"outubro","setembro")</f>
        <v>outubro</v>
      </c>
      <c r="O682" s="15">
        <v>45566</v>
      </c>
    </row>
    <row r="683" spans="1:15">
      <c r="A683" s="5" t="s">
        <v>679</v>
      </c>
      <c r="B683" s="6" t="s">
        <v>1206</v>
      </c>
      <c r="C683" s="1">
        <f t="shared" si="33"/>
        <v>43.26</v>
      </c>
      <c r="D683" s="3">
        <f>_xlfn.XLOOKUP(Tabela3[[#This Row],[SKU]],'ESTOQUE SETEMBRO'!A:A,'ESTOQUE SETEMBRO'!F:F,,0)-_xlfn.XLOOKUP(Tabela3[[#This Row],[SKU]],'VENDA MES'!A:A,'VENDA MES'!B:B,0,0)</f>
        <v>207.2</v>
      </c>
      <c r="E683" s="3">
        <f>IF(D683&lt;=0,SUM(Tabela3[[#This Row],[PONTO_DE_REPOSICAO]]*2.5,Tabela3[[#This Row],[ESTOQUE_INICIAL]]),IF(AND(Tabela3[[#This Row],[ESTOQUE_INICIAL]]&lt;=Tabela3[[#This Row],[PONTO_DE_REPOSICAO]],Tabela3[[#This Row],[ESTOQUE_INICIAL]]&gt;0),L683*2.5,D683*0))</f>
        <v>0</v>
      </c>
      <c r="F683" s="3">
        <f t="shared" si="34"/>
        <v>207.2</v>
      </c>
      <c r="G683" s="7">
        <v>60</v>
      </c>
      <c r="H683" s="7">
        <v>60</v>
      </c>
      <c r="I683" s="6" t="s">
        <v>1128</v>
      </c>
      <c r="J683" s="2">
        <f t="shared" si="32"/>
        <v>12432</v>
      </c>
      <c r="K683" s="1">
        <f>_xlfn.XLOOKUP(A683,MEDIDAS!A:A,MEDIDAS!C:C,,0)*5</f>
        <v>4.666666666666667</v>
      </c>
      <c r="L683" s="1">
        <f>SUM(K683,_xlfn.XLOOKUP(A683,MEDIDAS!A:A,MEDIDAS!C:C,,0)*5)</f>
        <v>9.3333333333333339</v>
      </c>
      <c r="M683" s="1" t="str">
        <f>IF(F683&gt;=SUM(L683,_xlfn.XLOOKUP(A683,'ESTOQUE SETEMBRO'!A:A,'ESTOQUE SETEMBRO'!F:F,,0))/2*1.2,"OVER",IF(F683&lt;=SUM(L683,_xlfn.XLOOKUP(A683,'ESTOQUE SETEMBRO'!A:A,'ESTOQUE SETEMBRO'!F:F,,0))/2*1.1,"IDEAL","OUT"))</f>
        <v>OVER</v>
      </c>
      <c r="N683" t="str">
        <f>IF('ESTOQUE OUTUBRO'!$D683&gt;=0,"outubro","setembro")</f>
        <v>outubro</v>
      </c>
      <c r="O683" s="15">
        <v>45566</v>
      </c>
    </row>
    <row r="684" spans="1:15">
      <c r="A684" s="5" t="s">
        <v>680</v>
      </c>
      <c r="B684" s="6" t="s">
        <v>1206</v>
      </c>
      <c r="C684" s="1">
        <f t="shared" si="33"/>
        <v>43.26</v>
      </c>
      <c r="D684" s="3">
        <f>_xlfn.XLOOKUP(Tabela3[[#This Row],[SKU]],'ESTOQUE SETEMBRO'!A:A,'ESTOQUE SETEMBRO'!F:F,,0)-_xlfn.XLOOKUP(Tabela3[[#This Row],[SKU]],'VENDA MES'!A:A,'VENDA MES'!B:B,0,0)</f>
        <v>67.2</v>
      </c>
      <c r="E684" s="3">
        <f>IF(D684&lt;=0,SUM(Tabela3[[#This Row],[PONTO_DE_REPOSICAO]]*2.5,Tabela3[[#This Row],[ESTOQUE_INICIAL]]),IF(AND(Tabela3[[#This Row],[ESTOQUE_INICIAL]]&lt;=Tabela3[[#This Row],[PONTO_DE_REPOSICAO]],Tabela3[[#This Row],[ESTOQUE_INICIAL]]&gt;0),L684*2.5,D684*0))</f>
        <v>0</v>
      </c>
      <c r="F684" s="3">
        <f t="shared" si="34"/>
        <v>67.2</v>
      </c>
      <c r="G684" s="7">
        <v>60</v>
      </c>
      <c r="H684" s="7">
        <v>60</v>
      </c>
      <c r="I684" s="6" t="s">
        <v>1128</v>
      </c>
      <c r="J684" s="2">
        <f t="shared" si="32"/>
        <v>4032</v>
      </c>
      <c r="K684" s="1">
        <f>_xlfn.XLOOKUP(A684,MEDIDAS!A:A,MEDIDAS!C:C,,0)*5</f>
        <v>3.6666666666666665</v>
      </c>
      <c r="L684" s="1">
        <f>SUM(K684,_xlfn.XLOOKUP(A684,MEDIDAS!A:A,MEDIDAS!C:C,,0)*5)</f>
        <v>7.333333333333333</v>
      </c>
      <c r="M684" s="1" t="str">
        <f>IF(F684&gt;=SUM(L684,_xlfn.XLOOKUP(A684,'ESTOQUE SETEMBRO'!A:A,'ESTOQUE SETEMBRO'!F:F,,0))/2*1.2,"OVER",IF(F684&lt;=SUM(L684,_xlfn.XLOOKUP(A684,'ESTOQUE SETEMBRO'!A:A,'ESTOQUE SETEMBRO'!F:F,,0))/2*1.1,"IDEAL","OUT"))</f>
        <v>OVER</v>
      </c>
      <c r="N684" t="str">
        <f>IF('ESTOQUE OUTUBRO'!$D684&gt;=0,"outubro","setembro")</f>
        <v>outubro</v>
      </c>
      <c r="O684" s="15">
        <v>45566</v>
      </c>
    </row>
    <row r="685" spans="1:15">
      <c r="A685" s="5" t="s">
        <v>682</v>
      </c>
      <c r="B685" s="6" t="s">
        <v>1206</v>
      </c>
      <c r="C685" s="1">
        <f t="shared" si="33"/>
        <v>43.26</v>
      </c>
      <c r="D685" s="3">
        <f>_xlfn.XLOOKUP(Tabela3[[#This Row],[SKU]],'ESTOQUE SETEMBRO'!A:A,'ESTOQUE SETEMBRO'!F:F,,0)-_xlfn.XLOOKUP(Tabela3[[#This Row],[SKU]],'VENDA MES'!A:A,'VENDA MES'!B:B,0,0)</f>
        <v>162.4</v>
      </c>
      <c r="E685" s="3">
        <f>IF(D685&lt;=0,SUM(Tabela3[[#This Row],[PONTO_DE_REPOSICAO]]*2.5,Tabela3[[#This Row],[ESTOQUE_INICIAL]]),IF(AND(Tabela3[[#This Row],[ESTOQUE_INICIAL]]&lt;=Tabela3[[#This Row],[PONTO_DE_REPOSICAO]],Tabela3[[#This Row],[ESTOQUE_INICIAL]]&gt;0),L685*2.5,D685*0))</f>
        <v>0</v>
      </c>
      <c r="F685" s="3">
        <f t="shared" si="34"/>
        <v>162.4</v>
      </c>
      <c r="G685" s="7">
        <v>60</v>
      </c>
      <c r="H685" s="7">
        <v>60</v>
      </c>
      <c r="I685" s="6" t="s">
        <v>1128</v>
      </c>
      <c r="J685" s="2">
        <f t="shared" si="32"/>
        <v>9744</v>
      </c>
      <c r="K685" s="1">
        <f>_xlfn.XLOOKUP(A685,MEDIDAS!A:A,MEDIDAS!C:C,,0)*5</f>
        <v>5.75</v>
      </c>
      <c r="L685" s="1">
        <f>SUM(K685,_xlfn.XLOOKUP(A685,MEDIDAS!A:A,MEDIDAS!C:C,,0)*5)</f>
        <v>11.5</v>
      </c>
      <c r="M685" s="1" t="str">
        <f>IF(F685&gt;=SUM(L685,_xlfn.XLOOKUP(A685,'ESTOQUE SETEMBRO'!A:A,'ESTOQUE SETEMBRO'!F:F,,0))/2*1.2,"OVER",IF(F685&lt;=SUM(L685,_xlfn.XLOOKUP(A685,'ESTOQUE SETEMBRO'!A:A,'ESTOQUE SETEMBRO'!F:F,,0))/2*1.1,"IDEAL","OUT"))</f>
        <v>OVER</v>
      </c>
      <c r="N685" t="str">
        <f>IF('ESTOQUE OUTUBRO'!$D685&gt;=0,"outubro","setembro")</f>
        <v>outubro</v>
      </c>
      <c r="O685" s="15">
        <v>45566</v>
      </c>
    </row>
    <row r="686" spans="1:15">
      <c r="A686" s="5" t="s">
        <v>683</v>
      </c>
      <c r="B686" s="6" t="s">
        <v>1206</v>
      </c>
      <c r="C686" s="1">
        <f t="shared" si="33"/>
        <v>43.26</v>
      </c>
      <c r="D686" s="3">
        <f>_xlfn.XLOOKUP(Tabela3[[#This Row],[SKU]],'ESTOQUE SETEMBRO'!A:A,'ESTOQUE SETEMBRO'!F:F,,0)-_xlfn.XLOOKUP(Tabela3[[#This Row],[SKU]],'VENDA MES'!A:A,'VENDA MES'!B:B,0,0)</f>
        <v>229.60000000000002</v>
      </c>
      <c r="E686" s="3">
        <f>IF(D686&lt;=0,SUM(Tabela3[[#This Row],[PONTO_DE_REPOSICAO]]*2.5,Tabela3[[#This Row],[ESTOQUE_INICIAL]]),IF(AND(Tabela3[[#This Row],[ESTOQUE_INICIAL]]&lt;=Tabela3[[#This Row],[PONTO_DE_REPOSICAO]],Tabela3[[#This Row],[ESTOQUE_INICIAL]]&gt;0),L686*2.5,D686*0))</f>
        <v>0</v>
      </c>
      <c r="F686" s="3">
        <f t="shared" si="34"/>
        <v>229.60000000000002</v>
      </c>
      <c r="G686" s="7">
        <v>60</v>
      </c>
      <c r="H686" s="7">
        <v>60</v>
      </c>
      <c r="I686" s="6" t="s">
        <v>1128</v>
      </c>
      <c r="J686" s="2">
        <f t="shared" si="32"/>
        <v>13776.000000000002</v>
      </c>
      <c r="K686" s="1">
        <f>_xlfn.XLOOKUP(A686,MEDIDAS!A:A,MEDIDAS!C:C,,0)*5</f>
        <v>7.25</v>
      </c>
      <c r="L686" s="1">
        <f>SUM(K686,_xlfn.XLOOKUP(A686,MEDIDAS!A:A,MEDIDAS!C:C,,0)*5)</f>
        <v>14.5</v>
      </c>
      <c r="M686" s="1" t="str">
        <f>IF(F686&gt;=SUM(L686,_xlfn.XLOOKUP(A686,'ESTOQUE SETEMBRO'!A:A,'ESTOQUE SETEMBRO'!F:F,,0))/2*1.2,"OVER",IF(F686&lt;=SUM(L686,_xlfn.XLOOKUP(A686,'ESTOQUE SETEMBRO'!A:A,'ESTOQUE SETEMBRO'!F:F,,0))/2*1.1,"IDEAL","OUT"))</f>
        <v>OVER</v>
      </c>
      <c r="N686" t="str">
        <f>IF('ESTOQUE OUTUBRO'!$D686&gt;=0,"outubro","setembro")</f>
        <v>outubro</v>
      </c>
      <c r="O686" s="15">
        <v>45566</v>
      </c>
    </row>
    <row r="687" spans="1:15">
      <c r="A687" s="5" t="s">
        <v>684</v>
      </c>
      <c r="B687" s="6" t="s">
        <v>1206</v>
      </c>
      <c r="C687" s="1">
        <f t="shared" si="33"/>
        <v>43.26</v>
      </c>
      <c r="D687" s="3">
        <f>_xlfn.XLOOKUP(Tabela3[[#This Row],[SKU]],'ESTOQUE SETEMBRO'!A:A,'ESTOQUE SETEMBRO'!F:F,,0)-_xlfn.XLOOKUP(Tabela3[[#This Row],[SKU]],'VENDA MES'!A:A,'VENDA MES'!B:B,0,0)</f>
        <v>44.8</v>
      </c>
      <c r="E687" s="3">
        <f>IF(D687&lt;=0,SUM(Tabela3[[#This Row],[PONTO_DE_REPOSICAO]]*2.5,Tabela3[[#This Row],[ESTOQUE_INICIAL]]),IF(AND(Tabela3[[#This Row],[ESTOQUE_INICIAL]]&lt;=Tabela3[[#This Row],[PONTO_DE_REPOSICAO]],Tabela3[[#This Row],[ESTOQUE_INICIAL]]&gt;0),L687*2.5,D687*0))</f>
        <v>0</v>
      </c>
      <c r="F687" s="3">
        <f t="shared" si="34"/>
        <v>44.8</v>
      </c>
      <c r="G687" s="7">
        <v>60</v>
      </c>
      <c r="H687" s="7">
        <v>60</v>
      </c>
      <c r="I687" s="6" t="s">
        <v>1128</v>
      </c>
      <c r="J687" s="2">
        <f t="shared" si="32"/>
        <v>2688</v>
      </c>
      <c r="K687" s="1">
        <f>_xlfn.XLOOKUP(A687,MEDIDAS!A:A,MEDIDAS!C:C,,0)*5</f>
        <v>3.5833333333333335</v>
      </c>
      <c r="L687" s="1">
        <f>SUM(K687,_xlfn.XLOOKUP(A687,MEDIDAS!A:A,MEDIDAS!C:C,,0)*5)</f>
        <v>7.166666666666667</v>
      </c>
      <c r="M687" s="1" t="str">
        <f>IF(F687&gt;=SUM(L687,_xlfn.XLOOKUP(A687,'ESTOQUE SETEMBRO'!A:A,'ESTOQUE SETEMBRO'!F:F,,0))/2*1.2,"OVER",IF(F687&lt;=SUM(L687,_xlfn.XLOOKUP(A687,'ESTOQUE SETEMBRO'!A:A,'ESTOQUE SETEMBRO'!F:F,,0))/2*1.1,"IDEAL","OUT"))</f>
        <v>OVER</v>
      </c>
      <c r="N687" t="str">
        <f>IF('ESTOQUE OUTUBRO'!$D687&gt;=0,"outubro","setembro")</f>
        <v>outubro</v>
      </c>
      <c r="O687" s="15">
        <v>45566</v>
      </c>
    </row>
    <row r="688" spans="1:15">
      <c r="A688" s="5" t="s">
        <v>758</v>
      </c>
      <c r="B688" s="6" t="s">
        <v>1206</v>
      </c>
      <c r="C688" s="1">
        <f t="shared" si="33"/>
        <v>43.26</v>
      </c>
      <c r="D688" s="3">
        <f>_xlfn.XLOOKUP(Tabela3[[#This Row],[SKU]],'ESTOQUE SETEMBRO'!A:A,'ESTOQUE SETEMBRO'!F:F,,0)-_xlfn.XLOOKUP(Tabela3[[#This Row],[SKU]],'VENDA MES'!A:A,'VENDA MES'!B:B,0,0)</f>
        <v>150</v>
      </c>
      <c r="E688" s="3">
        <f>IF(D688&lt;=0,SUM(Tabela3[[#This Row],[PONTO_DE_REPOSICAO]]*2.5,Tabela3[[#This Row],[ESTOQUE_INICIAL]]),IF(AND(Tabela3[[#This Row],[ESTOQUE_INICIAL]]&lt;=Tabela3[[#This Row],[PONTO_DE_REPOSICAO]],Tabela3[[#This Row],[ESTOQUE_INICIAL]]&gt;0),L688*2.5,D688*0))</f>
        <v>0</v>
      </c>
      <c r="F688" s="3">
        <f t="shared" si="34"/>
        <v>150</v>
      </c>
      <c r="G688" s="7">
        <v>60</v>
      </c>
      <c r="H688" s="7">
        <v>60</v>
      </c>
      <c r="I688" s="6" t="s">
        <v>1128</v>
      </c>
      <c r="J688" s="2">
        <f t="shared" si="32"/>
        <v>9000</v>
      </c>
      <c r="K688" s="1">
        <f>_xlfn.XLOOKUP(A688,MEDIDAS!A:A,MEDIDAS!C:C,,0)*5</f>
        <v>3.6666666666666665</v>
      </c>
      <c r="L688" s="1">
        <f>SUM(K688,_xlfn.XLOOKUP(A688,MEDIDAS!A:A,MEDIDAS!C:C,,0)*5)</f>
        <v>7.333333333333333</v>
      </c>
      <c r="M688" s="1" t="str">
        <f>IF(F688&gt;=SUM(L688,_xlfn.XLOOKUP(A688,'ESTOQUE SETEMBRO'!A:A,'ESTOQUE SETEMBRO'!F:F,,0))/2*1.2,"OVER",IF(F688&lt;=SUM(L688,_xlfn.XLOOKUP(A688,'ESTOQUE SETEMBRO'!A:A,'ESTOQUE SETEMBRO'!F:F,,0))/2*1.1,"IDEAL","OUT"))</f>
        <v>OVER</v>
      </c>
      <c r="N688" t="str">
        <f>IF('ESTOQUE OUTUBRO'!$D688&gt;=0,"outubro","setembro")</f>
        <v>outubro</v>
      </c>
      <c r="O688" s="15">
        <v>45566</v>
      </c>
    </row>
    <row r="689" spans="1:15">
      <c r="A689" s="5" t="s">
        <v>685</v>
      </c>
      <c r="B689" s="6" t="s">
        <v>1206</v>
      </c>
      <c r="C689" s="1">
        <f t="shared" si="33"/>
        <v>43.26</v>
      </c>
      <c r="D689" s="3">
        <f>_xlfn.XLOOKUP(Tabela3[[#This Row],[SKU]],'ESTOQUE SETEMBRO'!A:A,'ESTOQUE SETEMBRO'!F:F,,0)-_xlfn.XLOOKUP(Tabela3[[#This Row],[SKU]],'VENDA MES'!A:A,'VENDA MES'!B:B,0,0)</f>
        <v>140.00000000000003</v>
      </c>
      <c r="E689" s="3">
        <f>IF(D689&lt;=0,SUM(Tabela3[[#This Row],[PONTO_DE_REPOSICAO]]*2.5,Tabela3[[#This Row],[ESTOQUE_INICIAL]]),IF(AND(Tabela3[[#This Row],[ESTOQUE_INICIAL]]&lt;=Tabela3[[#This Row],[PONTO_DE_REPOSICAO]],Tabela3[[#This Row],[ESTOQUE_INICIAL]]&gt;0),L689*2.5,D689*0))</f>
        <v>0</v>
      </c>
      <c r="F689" s="3">
        <f t="shared" si="34"/>
        <v>140.00000000000003</v>
      </c>
      <c r="G689" s="7">
        <v>60</v>
      </c>
      <c r="H689" s="7">
        <v>60</v>
      </c>
      <c r="I689" s="6" t="s">
        <v>1128</v>
      </c>
      <c r="J689" s="2">
        <f t="shared" si="32"/>
        <v>8400.0000000000018</v>
      </c>
      <c r="K689" s="1">
        <f>_xlfn.XLOOKUP(A689,MEDIDAS!A:A,MEDIDAS!C:C,,0)*5</f>
        <v>4.833333333333333</v>
      </c>
      <c r="L689" s="1">
        <f>SUM(K689,_xlfn.XLOOKUP(A689,MEDIDAS!A:A,MEDIDAS!C:C,,0)*5)</f>
        <v>9.6666666666666661</v>
      </c>
      <c r="M689" s="1" t="str">
        <f>IF(F689&gt;=SUM(L689,_xlfn.XLOOKUP(A689,'ESTOQUE SETEMBRO'!A:A,'ESTOQUE SETEMBRO'!F:F,,0))/2*1.2,"OVER",IF(F689&lt;=SUM(L689,_xlfn.XLOOKUP(A689,'ESTOQUE SETEMBRO'!A:A,'ESTOQUE SETEMBRO'!F:F,,0))/2*1.1,"IDEAL","OUT"))</f>
        <v>OVER</v>
      </c>
      <c r="N689" t="str">
        <f>IF('ESTOQUE OUTUBRO'!$D689&gt;=0,"outubro","setembro")</f>
        <v>outubro</v>
      </c>
      <c r="O689" s="15">
        <v>45566</v>
      </c>
    </row>
    <row r="690" spans="1:15">
      <c r="A690" s="5" t="s">
        <v>686</v>
      </c>
      <c r="B690" s="6" t="s">
        <v>1206</v>
      </c>
      <c r="C690" s="1">
        <f t="shared" si="33"/>
        <v>43.26</v>
      </c>
      <c r="D690" s="3">
        <f>_xlfn.XLOOKUP(Tabela3[[#This Row],[SKU]],'ESTOQUE SETEMBRO'!A:A,'ESTOQUE SETEMBRO'!F:F,,0)-_xlfn.XLOOKUP(Tabela3[[#This Row],[SKU]],'VENDA MES'!A:A,'VENDA MES'!B:B,0,0)</f>
        <v>235.2</v>
      </c>
      <c r="E690" s="3">
        <f>IF(D690&lt;=0,SUM(Tabela3[[#This Row],[PONTO_DE_REPOSICAO]]*2.5,Tabela3[[#This Row],[ESTOQUE_INICIAL]]),IF(AND(Tabela3[[#This Row],[ESTOQUE_INICIAL]]&lt;=Tabela3[[#This Row],[PONTO_DE_REPOSICAO]],Tabela3[[#This Row],[ESTOQUE_INICIAL]]&gt;0),L690*2.5,D690*0))</f>
        <v>0</v>
      </c>
      <c r="F690" s="3">
        <f t="shared" si="34"/>
        <v>235.2</v>
      </c>
      <c r="G690" s="7">
        <v>60</v>
      </c>
      <c r="H690" s="7">
        <v>60</v>
      </c>
      <c r="I690" s="6" t="s">
        <v>1128</v>
      </c>
      <c r="J690" s="2">
        <f t="shared" si="32"/>
        <v>14112</v>
      </c>
      <c r="K690" s="1">
        <f>_xlfn.XLOOKUP(A690,MEDIDAS!A:A,MEDIDAS!C:C,,0)*5</f>
        <v>6.75</v>
      </c>
      <c r="L690" s="1">
        <f>SUM(K690,_xlfn.XLOOKUP(A690,MEDIDAS!A:A,MEDIDAS!C:C,,0)*5)</f>
        <v>13.5</v>
      </c>
      <c r="M690" s="1" t="str">
        <f>IF(F690&gt;=SUM(L690,_xlfn.XLOOKUP(A690,'ESTOQUE SETEMBRO'!A:A,'ESTOQUE SETEMBRO'!F:F,,0))/2*1.2,"OVER",IF(F690&lt;=SUM(L690,_xlfn.XLOOKUP(A690,'ESTOQUE SETEMBRO'!A:A,'ESTOQUE SETEMBRO'!F:F,,0))/2*1.1,"IDEAL","OUT"))</f>
        <v>OVER</v>
      </c>
      <c r="N690" t="str">
        <f>IF('ESTOQUE OUTUBRO'!$D690&gt;=0,"outubro","setembro")</f>
        <v>outubro</v>
      </c>
      <c r="O690" s="15">
        <v>45566</v>
      </c>
    </row>
    <row r="691" spans="1:15">
      <c r="A691" s="5" t="s">
        <v>687</v>
      </c>
      <c r="B691" s="6" t="s">
        <v>1206</v>
      </c>
      <c r="C691" s="1">
        <f t="shared" si="33"/>
        <v>43.26</v>
      </c>
      <c r="D691" s="3">
        <f>_xlfn.XLOOKUP(Tabela3[[#This Row],[SKU]],'ESTOQUE SETEMBRO'!A:A,'ESTOQUE SETEMBRO'!F:F,,0)-_xlfn.XLOOKUP(Tabela3[[#This Row],[SKU]],'VENDA MES'!A:A,'VENDA MES'!B:B,0,0)</f>
        <v>224</v>
      </c>
      <c r="E691" s="3">
        <f>IF(D691&lt;=0,SUM(Tabela3[[#This Row],[PONTO_DE_REPOSICAO]]*2.5,Tabela3[[#This Row],[ESTOQUE_INICIAL]]),IF(AND(Tabela3[[#This Row],[ESTOQUE_INICIAL]]&lt;=Tabela3[[#This Row],[PONTO_DE_REPOSICAO]],Tabela3[[#This Row],[ESTOQUE_INICIAL]]&gt;0),L691*2.5,D691*0))</f>
        <v>0</v>
      </c>
      <c r="F691" s="3">
        <f t="shared" si="34"/>
        <v>224</v>
      </c>
      <c r="G691" s="7">
        <v>60</v>
      </c>
      <c r="H691" s="7">
        <v>60</v>
      </c>
      <c r="I691" s="6" t="s">
        <v>1128</v>
      </c>
      <c r="J691" s="2">
        <f t="shared" si="32"/>
        <v>13440</v>
      </c>
      <c r="K691" s="1">
        <f>_xlfn.XLOOKUP(A691,MEDIDAS!A:A,MEDIDAS!C:C,,0)*5</f>
        <v>6.583333333333333</v>
      </c>
      <c r="L691" s="1">
        <f>SUM(K691,_xlfn.XLOOKUP(A691,MEDIDAS!A:A,MEDIDAS!C:C,,0)*5)</f>
        <v>13.166666666666666</v>
      </c>
      <c r="M691" s="1" t="str">
        <f>IF(F691&gt;=SUM(L691,_xlfn.XLOOKUP(A691,'ESTOQUE SETEMBRO'!A:A,'ESTOQUE SETEMBRO'!F:F,,0))/2*1.2,"OVER",IF(F691&lt;=SUM(L691,_xlfn.XLOOKUP(A691,'ESTOQUE SETEMBRO'!A:A,'ESTOQUE SETEMBRO'!F:F,,0))/2*1.1,"IDEAL","OUT"))</f>
        <v>OVER</v>
      </c>
      <c r="N691" t="str">
        <f>IF('ESTOQUE OUTUBRO'!$D691&gt;=0,"outubro","setembro")</f>
        <v>outubro</v>
      </c>
      <c r="O691" s="15">
        <v>45566</v>
      </c>
    </row>
    <row r="692" spans="1:15">
      <c r="A692" s="5" t="s">
        <v>688</v>
      </c>
      <c r="B692" s="6" t="s">
        <v>1206</v>
      </c>
      <c r="C692" s="1">
        <f t="shared" si="33"/>
        <v>43.26</v>
      </c>
      <c r="D692" s="3">
        <f>_xlfn.XLOOKUP(Tabela3[[#This Row],[SKU]],'ESTOQUE SETEMBRO'!A:A,'ESTOQUE SETEMBRO'!F:F,,0)-_xlfn.XLOOKUP(Tabela3[[#This Row],[SKU]],'VENDA MES'!A:A,'VENDA MES'!B:B,0,0)</f>
        <v>268.8</v>
      </c>
      <c r="E692" s="3">
        <f>IF(D692&lt;=0,SUM(Tabela3[[#This Row],[PONTO_DE_REPOSICAO]]*2.5,Tabela3[[#This Row],[ESTOQUE_INICIAL]]),IF(AND(Tabela3[[#This Row],[ESTOQUE_INICIAL]]&lt;=Tabela3[[#This Row],[PONTO_DE_REPOSICAO]],Tabela3[[#This Row],[ESTOQUE_INICIAL]]&gt;0),L692*2.5,D692*0))</f>
        <v>0</v>
      </c>
      <c r="F692" s="3">
        <f t="shared" si="34"/>
        <v>268.8</v>
      </c>
      <c r="G692" s="7">
        <v>60</v>
      </c>
      <c r="H692" s="7">
        <v>60</v>
      </c>
      <c r="I692" s="6" t="s">
        <v>1128</v>
      </c>
      <c r="J692" s="2">
        <f t="shared" si="32"/>
        <v>16128</v>
      </c>
      <c r="K692" s="1">
        <f>_xlfn.XLOOKUP(A692,MEDIDAS!A:A,MEDIDAS!C:C,,0)*5</f>
        <v>6.8333333333333339</v>
      </c>
      <c r="L692" s="1">
        <f>SUM(K692,_xlfn.XLOOKUP(A692,MEDIDAS!A:A,MEDIDAS!C:C,,0)*5)</f>
        <v>13.666666666666668</v>
      </c>
      <c r="M692" s="1" t="str">
        <f>IF(F692&gt;=SUM(L692,_xlfn.XLOOKUP(A692,'ESTOQUE SETEMBRO'!A:A,'ESTOQUE SETEMBRO'!F:F,,0))/2*1.2,"OVER",IF(F692&lt;=SUM(L692,_xlfn.XLOOKUP(A692,'ESTOQUE SETEMBRO'!A:A,'ESTOQUE SETEMBRO'!F:F,,0))/2*1.1,"IDEAL","OUT"))</f>
        <v>OVER</v>
      </c>
      <c r="N692" t="str">
        <f>IF('ESTOQUE OUTUBRO'!$D692&gt;=0,"outubro","setembro")</f>
        <v>outubro</v>
      </c>
      <c r="O692" s="15">
        <v>45566</v>
      </c>
    </row>
    <row r="693" spans="1:15">
      <c r="A693" s="5" t="s">
        <v>689</v>
      </c>
      <c r="B693" s="6" t="s">
        <v>1207</v>
      </c>
      <c r="C693" s="1">
        <f t="shared" si="33"/>
        <v>43.26</v>
      </c>
      <c r="D693" s="3">
        <f>_xlfn.XLOOKUP(Tabela3[[#This Row],[SKU]],'ESTOQUE SETEMBRO'!A:A,'ESTOQUE SETEMBRO'!F:F,,0)-_xlfn.XLOOKUP(Tabela3[[#This Row],[SKU]],'VENDA MES'!A:A,'VENDA MES'!B:B,0,0)</f>
        <v>106.40000000000002</v>
      </c>
      <c r="E693" s="3">
        <f>IF(D693&lt;=0,SUM(Tabela3[[#This Row],[PONTO_DE_REPOSICAO]]*2.5,Tabela3[[#This Row],[ESTOQUE_INICIAL]]),IF(AND(Tabela3[[#This Row],[ESTOQUE_INICIAL]]&lt;=Tabela3[[#This Row],[PONTO_DE_REPOSICAO]],Tabela3[[#This Row],[ESTOQUE_INICIAL]]&gt;0),L693*2.5,D693*0))</f>
        <v>0</v>
      </c>
      <c r="F693" s="3">
        <f t="shared" si="34"/>
        <v>106.40000000000002</v>
      </c>
      <c r="G693" s="7">
        <v>10</v>
      </c>
      <c r="H693" s="7">
        <v>10</v>
      </c>
      <c r="I693" s="6" t="s">
        <v>1134</v>
      </c>
      <c r="J693" s="2">
        <f t="shared" si="32"/>
        <v>1064.0000000000002</v>
      </c>
      <c r="K693" s="1">
        <f>_xlfn.XLOOKUP(A693,MEDIDAS!A:A,MEDIDAS!C:C,,0)*5</f>
        <v>5.75</v>
      </c>
      <c r="L693" s="1">
        <f>SUM(K693,_xlfn.XLOOKUP(A693,MEDIDAS!A:A,MEDIDAS!C:C,,0)*5)</f>
        <v>11.5</v>
      </c>
      <c r="M693" s="1" t="str">
        <f>IF(F693&gt;=SUM(L693,_xlfn.XLOOKUP(A693,'ESTOQUE SETEMBRO'!A:A,'ESTOQUE SETEMBRO'!F:F,,0))/2*1.2,"OVER",IF(F693&lt;=SUM(L693,_xlfn.XLOOKUP(A693,'ESTOQUE SETEMBRO'!A:A,'ESTOQUE SETEMBRO'!F:F,,0))/2*1.1,"IDEAL","OUT"))</f>
        <v>OVER</v>
      </c>
      <c r="N693" t="str">
        <f>IF('ESTOQUE OUTUBRO'!$D693&gt;=0,"outubro","setembro")</f>
        <v>outubro</v>
      </c>
      <c r="O693" s="15">
        <v>45566</v>
      </c>
    </row>
    <row r="694" spans="1:15">
      <c r="A694" s="5" t="s">
        <v>690</v>
      </c>
      <c r="B694" s="6" t="s">
        <v>1207</v>
      </c>
      <c r="C694" s="1">
        <f t="shared" si="33"/>
        <v>43.26</v>
      </c>
      <c r="D694" s="3">
        <f>_xlfn.XLOOKUP(Tabela3[[#This Row],[SKU]],'ESTOQUE SETEMBRO'!A:A,'ESTOQUE SETEMBRO'!F:F,,0)-_xlfn.XLOOKUP(Tabela3[[#This Row],[SKU]],'VENDA MES'!A:A,'VENDA MES'!B:B,0,0)</f>
        <v>56</v>
      </c>
      <c r="E694" s="3">
        <f>IF(D694&lt;=0,SUM(Tabela3[[#This Row],[PONTO_DE_REPOSICAO]]*2.5,Tabela3[[#This Row],[ESTOQUE_INICIAL]]),IF(AND(Tabela3[[#This Row],[ESTOQUE_INICIAL]]&lt;=Tabela3[[#This Row],[PONTO_DE_REPOSICAO]],Tabela3[[#This Row],[ESTOQUE_INICIAL]]&gt;0),L694*2.5,D694*0))</f>
        <v>0</v>
      </c>
      <c r="F694" s="3">
        <f t="shared" si="34"/>
        <v>56</v>
      </c>
      <c r="G694" s="7">
        <v>10</v>
      </c>
      <c r="H694" s="7">
        <v>10</v>
      </c>
      <c r="I694" s="6" t="s">
        <v>1134</v>
      </c>
      <c r="J694" s="2">
        <f t="shared" si="32"/>
        <v>560</v>
      </c>
      <c r="K694" s="1">
        <f>_xlfn.XLOOKUP(A694,MEDIDAS!A:A,MEDIDAS!C:C,,0)*5</f>
        <v>5.5</v>
      </c>
      <c r="L694" s="1">
        <f>SUM(K694,_xlfn.XLOOKUP(A694,MEDIDAS!A:A,MEDIDAS!C:C,,0)*5)</f>
        <v>11</v>
      </c>
      <c r="M694" s="1" t="str">
        <f>IF(F694&gt;=SUM(L694,_xlfn.XLOOKUP(A694,'ESTOQUE SETEMBRO'!A:A,'ESTOQUE SETEMBRO'!F:F,,0))/2*1.2,"OVER",IF(F694&lt;=SUM(L694,_xlfn.XLOOKUP(A694,'ESTOQUE SETEMBRO'!A:A,'ESTOQUE SETEMBRO'!F:F,,0))/2*1.1,"IDEAL","OUT"))</f>
        <v>OVER</v>
      </c>
      <c r="N694" t="str">
        <f>IF('ESTOQUE OUTUBRO'!$D694&gt;=0,"outubro","setembro")</f>
        <v>outubro</v>
      </c>
      <c r="O694" s="15">
        <v>45566</v>
      </c>
    </row>
    <row r="695" spans="1:15">
      <c r="A695" s="5" t="s">
        <v>691</v>
      </c>
      <c r="B695" s="6" t="s">
        <v>1207</v>
      </c>
      <c r="C695" s="1">
        <f t="shared" si="33"/>
        <v>43.26</v>
      </c>
      <c r="D695" s="3">
        <f>_xlfn.XLOOKUP(Tabela3[[#This Row],[SKU]],'ESTOQUE SETEMBRO'!A:A,'ESTOQUE SETEMBRO'!F:F,,0)-_xlfn.XLOOKUP(Tabela3[[#This Row],[SKU]],'VENDA MES'!A:A,'VENDA MES'!B:B,0,0)</f>
        <v>100.8</v>
      </c>
      <c r="E695" s="3">
        <f>IF(D695&lt;=0,SUM(Tabela3[[#This Row],[PONTO_DE_REPOSICAO]]*2.5,Tabela3[[#This Row],[ESTOQUE_INICIAL]]),IF(AND(Tabela3[[#This Row],[ESTOQUE_INICIAL]]&lt;=Tabela3[[#This Row],[PONTO_DE_REPOSICAO]],Tabela3[[#This Row],[ESTOQUE_INICIAL]]&gt;0),L695*2.5,D695*0))</f>
        <v>0</v>
      </c>
      <c r="F695" s="3">
        <f t="shared" si="34"/>
        <v>100.8</v>
      </c>
      <c r="G695" s="7">
        <v>10</v>
      </c>
      <c r="H695" s="7">
        <v>10</v>
      </c>
      <c r="I695" s="6" t="s">
        <v>1134</v>
      </c>
      <c r="J695" s="2">
        <f t="shared" si="32"/>
        <v>1008</v>
      </c>
      <c r="K695" s="1">
        <f>_xlfn.XLOOKUP(A695,MEDIDAS!A:A,MEDIDAS!C:C,,0)*5</f>
        <v>3.75</v>
      </c>
      <c r="L695" s="1">
        <f>SUM(K695,_xlfn.XLOOKUP(A695,MEDIDAS!A:A,MEDIDAS!C:C,,0)*5)</f>
        <v>7.5</v>
      </c>
      <c r="M695" s="1" t="str">
        <f>IF(F695&gt;=SUM(L695,_xlfn.XLOOKUP(A695,'ESTOQUE SETEMBRO'!A:A,'ESTOQUE SETEMBRO'!F:F,,0))/2*1.2,"OVER",IF(F695&lt;=SUM(L695,_xlfn.XLOOKUP(A695,'ESTOQUE SETEMBRO'!A:A,'ESTOQUE SETEMBRO'!F:F,,0))/2*1.1,"IDEAL","OUT"))</f>
        <v>OVER</v>
      </c>
      <c r="N695" t="str">
        <f>IF('ESTOQUE OUTUBRO'!$D695&gt;=0,"outubro","setembro")</f>
        <v>outubro</v>
      </c>
      <c r="O695" s="15">
        <v>45566</v>
      </c>
    </row>
    <row r="696" spans="1:15">
      <c r="A696" s="5" t="s">
        <v>693</v>
      </c>
      <c r="B696" s="6" t="s">
        <v>1207</v>
      </c>
      <c r="C696" s="1">
        <f t="shared" si="33"/>
        <v>43.26</v>
      </c>
      <c r="D696" s="3">
        <f>_xlfn.XLOOKUP(Tabela3[[#This Row],[SKU]],'ESTOQUE SETEMBRO'!A:A,'ESTOQUE SETEMBRO'!F:F,,0)-_xlfn.XLOOKUP(Tabela3[[#This Row],[SKU]],'VENDA MES'!A:A,'VENDA MES'!B:B,0,0)</f>
        <v>100.8</v>
      </c>
      <c r="E696" s="3">
        <f>IF(D696&lt;=0,SUM(Tabela3[[#This Row],[PONTO_DE_REPOSICAO]]*2.5,Tabela3[[#This Row],[ESTOQUE_INICIAL]]),IF(AND(Tabela3[[#This Row],[ESTOQUE_INICIAL]]&lt;=Tabela3[[#This Row],[PONTO_DE_REPOSICAO]],Tabela3[[#This Row],[ESTOQUE_INICIAL]]&gt;0),L696*2.5,D696*0))</f>
        <v>0</v>
      </c>
      <c r="F696" s="3">
        <f t="shared" si="34"/>
        <v>100.8</v>
      </c>
      <c r="G696" s="7">
        <v>10</v>
      </c>
      <c r="H696" s="7">
        <v>10</v>
      </c>
      <c r="I696" s="6" t="s">
        <v>1134</v>
      </c>
      <c r="J696" s="2">
        <f t="shared" si="32"/>
        <v>1008</v>
      </c>
      <c r="K696" s="1">
        <f>_xlfn.XLOOKUP(A696,MEDIDAS!A:A,MEDIDAS!C:C,,0)*5</f>
        <v>4.583333333333333</v>
      </c>
      <c r="L696" s="1">
        <f>SUM(K696,_xlfn.XLOOKUP(A696,MEDIDAS!A:A,MEDIDAS!C:C,,0)*5)</f>
        <v>9.1666666666666661</v>
      </c>
      <c r="M696" s="1" t="str">
        <f>IF(F696&gt;=SUM(L696,_xlfn.XLOOKUP(A696,'ESTOQUE SETEMBRO'!A:A,'ESTOQUE SETEMBRO'!F:F,,0))/2*1.2,"OVER",IF(F696&lt;=SUM(L696,_xlfn.XLOOKUP(A696,'ESTOQUE SETEMBRO'!A:A,'ESTOQUE SETEMBRO'!F:F,,0))/2*1.1,"IDEAL","OUT"))</f>
        <v>OVER</v>
      </c>
      <c r="N696" t="str">
        <f>IF('ESTOQUE OUTUBRO'!$D696&gt;=0,"outubro","setembro")</f>
        <v>outubro</v>
      </c>
      <c r="O696" s="15">
        <v>45566</v>
      </c>
    </row>
    <row r="697" spans="1:15">
      <c r="A697" s="5" t="s">
        <v>694</v>
      </c>
      <c r="B697" s="6" t="s">
        <v>1207</v>
      </c>
      <c r="C697" s="1">
        <f t="shared" si="33"/>
        <v>43.26</v>
      </c>
      <c r="D697" s="3">
        <f>_xlfn.XLOOKUP(Tabela3[[#This Row],[SKU]],'ESTOQUE SETEMBRO'!A:A,'ESTOQUE SETEMBRO'!F:F,,0)-_xlfn.XLOOKUP(Tabela3[[#This Row],[SKU]],'VENDA MES'!A:A,'VENDA MES'!B:B,0,0)</f>
        <v>246.40000000000003</v>
      </c>
      <c r="E697" s="3">
        <f>IF(D697&lt;=0,SUM(Tabela3[[#This Row],[PONTO_DE_REPOSICAO]]*2.5,Tabela3[[#This Row],[ESTOQUE_INICIAL]]),IF(AND(Tabela3[[#This Row],[ESTOQUE_INICIAL]]&lt;=Tabela3[[#This Row],[PONTO_DE_REPOSICAO]],Tabela3[[#This Row],[ESTOQUE_INICIAL]]&gt;0),L697*2.5,D697*0))</f>
        <v>0</v>
      </c>
      <c r="F697" s="3">
        <f t="shared" si="34"/>
        <v>246.40000000000003</v>
      </c>
      <c r="G697" s="7">
        <v>10</v>
      </c>
      <c r="H697" s="7">
        <v>10</v>
      </c>
      <c r="I697" s="6" t="s">
        <v>1134</v>
      </c>
      <c r="J697" s="2">
        <f t="shared" si="32"/>
        <v>2464.0000000000005</v>
      </c>
      <c r="K697" s="1">
        <f>_xlfn.XLOOKUP(A697,MEDIDAS!A:A,MEDIDAS!C:C,,0)*5</f>
        <v>7.75</v>
      </c>
      <c r="L697" s="1">
        <f>SUM(K697,_xlfn.XLOOKUP(A697,MEDIDAS!A:A,MEDIDAS!C:C,,0)*5)</f>
        <v>15.5</v>
      </c>
      <c r="M697" s="1" t="str">
        <f>IF(F697&gt;=SUM(L697,_xlfn.XLOOKUP(A697,'ESTOQUE SETEMBRO'!A:A,'ESTOQUE SETEMBRO'!F:F,,0))/2*1.2,"OVER",IF(F697&lt;=SUM(L697,_xlfn.XLOOKUP(A697,'ESTOQUE SETEMBRO'!A:A,'ESTOQUE SETEMBRO'!F:F,,0))/2*1.1,"IDEAL","OUT"))</f>
        <v>OVER</v>
      </c>
      <c r="N697" t="str">
        <f>IF('ESTOQUE OUTUBRO'!$D697&gt;=0,"outubro","setembro")</f>
        <v>outubro</v>
      </c>
      <c r="O697" s="15">
        <v>45566</v>
      </c>
    </row>
    <row r="698" spans="1:15">
      <c r="A698" s="5" t="s">
        <v>769</v>
      </c>
      <c r="B698" s="6" t="s">
        <v>1207</v>
      </c>
      <c r="C698" s="1">
        <f t="shared" si="33"/>
        <v>43.26</v>
      </c>
      <c r="D698" s="3">
        <f>_xlfn.XLOOKUP(Tabela3[[#This Row],[SKU]],'ESTOQUE SETEMBRO'!A:A,'ESTOQUE SETEMBRO'!F:F,,0)-_xlfn.XLOOKUP(Tabela3[[#This Row],[SKU]],'VENDA MES'!A:A,'VENDA MES'!B:B,0,0)</f>
        <v>150</v>
      </c>
      <c r="E698" s="3">
        <f>IF(D698&lt;=0,SUM(Tabela3[[#This Row],[PONTO_DE_REPOSICAO]]*2.5,Tabela3[[#This Row],[ESTOQUE_INICIAL]]),IF(AND(Tabela3[[#This Row],[ESTOQUE_INICIAL]]&lt;=Tabela3[[#This Row],[PONTO_DE_REPOSICAO]],Tabela3[[#This Row],[ESTOQUE_INICIAL]]&gt;0),L698*2.5,D698*0))</f>
        <v>0</v>
      </c>
      <c r="F698" s="3">
        <f t="shared" si="34"/>
        <v>150</v>
      </c>
      <c r="G698" s="7">
        <v>10</v>
      </c>
      <c r="H698" s="7">
        <v>10</v>
      </c>
      <c r="I698" s="6" t="s">
        <v>1134</v>
      </c>
      <c r="J698" s="2">
        <f t="shared" si="32"/>
        <v>1500</v>
      </c>
      <c r="K698" s="1">
        <f>_xlfn.XLOOKUP(A698,MEDIDAS!A:A,MEDIDAS!C:C,,0)*5</f>
        <v>7.666666666666667</v>
      </c>
      <c r="L698" s="1">
        <f>SUM(K698,_xlfn.XLOOKUP(A698,MEDIDAS!A:A,MEDIDAS!C:C,,0)*5)</f>
        <v>15.333333333333334</v>
      </c>
      <c r="M698" s="1" t="str">
        <f>IF(F698&gt;=SUM(L698,_xlfn.XLOOKUP(A698,'ESTOQUE SETEMBRO'!A:A,'ESTOQUE SETEMBRO'!F:F,,0))/2*1.2,"OVER",IF(F698&lt;=SUM(L698,_xlfn.XLOOKUP(A698,'ESTOQUE SETEMBRO'!A:A,'ESTOQUE SETEMBRO'!F:F,,0))/2*1.1,"IDEAL","OUT"))</f>
        <v>OVER</v>
      </c>
      <c r="N698" t="str">
        <f>IF('ESTOQUE OUTUBRO'!$D698&gt;=0,"outubro","setembro")</f>
        <v>outubro</v>
      </c>
      <c r="O698" s="15">
        <v>45566</v>
      </c>
    </row>
    <row r="699" spans="1:15">
      <c r="A699" s="5" t="s">
        <v>695</v>
      </c>
      <c r="B699" s="6" t="s">
        <v>1207</v>
      </c>
      <c r="C699" s="1">
        <f t="shared" si="33"/>
        <v>43.26</v>
      </c>
      <c r="D699" s="3">
        <f>_xlfn.XLOOKUP(Tabela3[[#This Row],[SKU]],'ESTOQUE SETEMBRO'!A:A,'ESTOQUE SETEMBRO'!F:F,,0)-_xlfn.XLOOKUP(Tabela3[[#This Row],[SKU]],'VENDA MES'!A:A,'VENDA MES'!B:B,0,0)</f>
        <v>168</v>
      </c>
      <c r="E699" s="3">
        <f>IF(D699&lt;=0,SUM(Tabela3[[#This Row],[PONTO_DE_REPOSICAO]]*2.5,Tabela3[[#This Row],[ESTOQUE_INICIAL]]),IF(AND(Tabela3[[#This Row],[ESTOQUE_INICIAL]]&lt;=Tabela3[[#This Row],[PONTO_DE_REPOSICAO]],Tabela3[[#This Row],[ESTOQUE_INICIAL]]&gt;0),L699*2.5,D699*0))</f>
        <v>0</v>
      </c>
      <c r="F699" s="3">
        <f t="shared" si="34"/>
        <v>168</v>
      </c>
      <c r="G699" s="7">
        <v>10</v>
      </c>
      <c r="H699" s="7">
        <v>10</v>
      </c>
      <c r="I699" s="6" t="s">
        <v>1134</v>
      </c>
      <c r="J699" s="2">
        <f t="shared" si="32"/>
        <v>1680</v>
      </c>
      <c r="K699" s="1">
        <f>_xlfn.XLOOKUP(A699,MEDIDAS!A:A,MEDIDAS!C:C,,0)*5</f>
        <v>9.5</v>
      </c>
      <c r="L699" s="1">
        <f>SUM(K699,_xlfn.XLOOKUP(A699,MEDIDAS!A:A,MEDIDAS!C:C,,0)*5)</f>
        <v>19</v>
      </c>
      <c r="M699" s="1" t="str">
        <f>IF(F699&gt;=SUM(L699,_xlfn.XLOOKUP(A699,'ESTOQUE SETEMBRO'!A:A,'ESTOQUE SETEMBRO'!F:F,,0))/2*1.2,"OVER",IF(F699&lt;=SUM(L699,_xlfn.XLOOKUP(A699,'ESTOQUE SETEMBRO'!A:A,'ESTOQUE SETEMBRO'!F:F,,0))/2*1.1,"IDEAL","OUT"))</f>
        <v>OVER</v>
      </c>
      <c r="N699" t="str">
        <f>IF('ESTOQUE OUTUBRO'!$D699&gt;=0,"outubro","setembro")</f>
        <v>outubro</v>
      </c>
      <c r="O699" s="15">
        <v>45566</v>
      </c>
    </row>
    <row r="700" spans="1:15">
      <c r="A700" s="5" t="s">
        <v>696</v>
      </c>
      <c r="B700" s="6" t="s">
        <v>1207</v>
      </c>
      <c r="C700" s="1">
        <f t="shared" si="33"/>
        <v>43.26</v>
      </c>
      <c r="D700" s="3">
        <f>_xlfn.XLOOKUP(Tabela3[[#This Row],[SKU]],'ESTOQUE SETEMBRO'!A:A,'ESTOQUE SETEMBRO'!F:F,,0)-_xlfn.XLOOKUP(Tabela3[[#This Row],[SKU]],'VENDA MES'!A:A,'VENDA MES'!B:B,0,0)</f>
        <v>106.40000000000002</v>
      </c>
      <c r="E700" s="3">
        <f>IF(D700&lt;=0,SUM(Tabela3[[#This Row],[PONTO_DE_REPOSICAO]]*2.5,Tabela3[[#This Row],[ESTOQUE_INICIAL]]),IF(AND(Tabela3[[#This Row],[ESTOQUE_INICIAL]]&lt;=Tabela3[[#This Row],[PONTO_DE_REPOSICAO]],Tabela3[[#This Row],[ESTOQUE_INICIAL]]&gt;0),L700*2.5,D700*0))</f>
        <v>0</v>
      </c>
      <c r="F700" s="3">
        <f t="shared" si="34"/>
        <v>106.40000000000002</v>
      </c>
      <c r="G700" s="7">
        <v>10</v>
      </c>
      <c r="H700" s="7">
        <v>10</v>
      </c>
      <c r="I700" s="6" t="s">
        <v>1134</v>
      </c>
      <c r="J700" s="2">
        <f t="shared" si="32"/>
        <v>1064.0000000000002</v>
      </c>
      <c r="K700" s="1">
        <f>_xlfn.XLOOKUP(A700,MEDIDAS!A:A,MEDIDAS!C:C,,0)*5</f>
        <v>6.25</v>
      </c>
      <c r="L700" s="1">
        <f>SUM(K700,_xlfn.XLOOKUP(A700,MEDIDAS!A:A,MEDIDAS!C:C,,0)*5)</f>
        <v>12.5</v>
      </c>
      <c r="M700" s="1" t="str">
        <f>IF(F700&gt;=SUM(L700,_xlfn.XLOOKUP(A700,'ESTOQUE SETEMBRO'!A:A,'ESTOQUE SETEMBRO'!F:F,,0))/2*1.2,"OVER",IF(F700&lt;=SUM(L700,_xlfn.XLOOKUP(A700,'ESTOQUE SETEMBRO'!A:A,'ESTOQUE SETEMBRO'!F:F,,0))/2*1.1,"IDEAL","OUT"))</f>
        <v>OVER</v>
      </c>
      <c r="N700" t="str">
        <f>IF('ESTOQUE OUTUBRO'!$D700&gt;=0,"outubro","setembro")</f>
        <v>outubro</v>
      </c>
      <c r="O700" s="15">
        <v>45566</v>
      </c>
    </row>
    <row r="701" spans="1:15">
      <c r="A701" s="5" t="s">
        <v>697</v>
      </c>
      <c r="B701" s="6" t="s">
        <v>1207</v>
      </c>
      <c r="C701" s="1">
        <f t="shared" si="33"/>
        <v>43.26</v>
      </c>
      <c r="D701" s="3">
        <f>_xlfn.XLOOKUP(Tabela3[[#This Row],[SKU]],'ESTOQUE SETEMBRO'!A:A,'ESTOQUE SETEMBRO'!F:F,,0)-_xlfn.XLOOKUP(Tabela3[[#This Row],[SKU]],'VENDA MES'!A:A,'VENDA MES'!B:B,0,0)</f>
        <v>179.2</v>
      </c>
      <c r="E701" s="3">
        <f>IF(D701&lt;=0,SUM(Tabela3[[#This Row],[PONTO_DE_REPOSICAO]]*2.5,Tabela3[[#This Row],[ESTOQUE_INICIAL]]),IF(AND(Tabela3[[#This Row],[ESTOQUE_INICIAL]]&lt;=Tabela3[[#This Row],[PONTO_DE_REPOSICAO]],Tabela3[[#This Row],[ESTOQUE_INICIAL]]&gt;0),L701*2.5,D701*0))</f>
        <v>0</v>
      </c>
      <c r="F701" s="3">
        <f t="shared" si="34"/>
        <v>179.2</v>
      </c>
      <c r="G701" s="7">
        <v>10</v>
      </c>
      <c r="H701" s="7">
        <v>10</v>
      </c>
      <c r="I701" s="6" t="s">
        <v>1134</v>
      </c>
      <c r="J701" s="2">
        <f t="shared" si="32"/>
        <v>1792</v>
      </c>
      <c r="K701" s="1">
        <f>_xlfn.XLOOKUP(A701,MEDIDAS!A:A,MEDIDAS!C:C,,0)*5</f>
        <v>6.8333333333333339</v>
      </c>
      <c r="L701" s="1">
        <f>SUM(K701,_xlfn.XLOOKUP(A701,MEDIDAS!A:A,MEDIDAS!C:C,,0)*5)</f>
        <v>13.666666666666668</v>
      </c>
      <c r="M701" s="1" t="str">
        <f>IF(F701&gt;=SUM(L701,_xlfn.XLOOKUP(A701,'ESTOQUE SETEMBRO'!A:A,'ESTOQUE SETEMBRO'!F:F,,0))/2*1.2,"OVER",IF(F701&lt;=SUM(L701,_xlfn.XLOOKUP(A701,'ESTOQUE SETEMBRO'!A:A,'ESTOQUE SETEMBRO'!F:F,,0))/2*1.1,"IDEAL","OUT"))</f>
        <v>OVER</v>
      </c>
      <c r="N701" t="str">
        <f>IF('ESTOQUE OUTUBRO'!$D701&gt;=0,"outubro","setembro")</f>
        <v>outubro</v>
      </c>
      <c r="O701" s="15">
        <v>45566</v>
      </c>
    </row>
    <row r="702" spans="1:15">
      <c r="A702" s="5" t="s">
        <v>698</v>
      </c>
      <c r="B702" s="6" t="s">
        <v>1207</v>
      </c>
      <c r="C702" s="1">
        <f t="shared" si="33"/>
        <v>43.26</v>
      </c>
      <c r="D702" s="3">
        <f>_xlfn.XLOOKUP(Tabela3[[#This Row],[SKU]],'ESTOQUE SETEMBRO'!A:A,'ESTOQUE SETEMBRO'!F:F,,0)-_xlfn.XLOOKUP(Tabela3[[#This Row],[SKU]],'VENDA MES'!A:A,'VENDA MES'!B:B,0,0)</f>
        <v>123.20000000000002</v>
      </c>
      <c r="E702" s="3">
        <f>IF(D702&lt;=0,SUM(Tabela3[[#This Row],[PONTO_DE_REPOSICAO]]*2.5,Tabela3[[#This Row],[ESTOQUE_INICIAL]]),IF(AND(Tabela3[[#This Row],[ESTOQUE_INICIAL]]&lt;=Tabela3[[#This Row],[PONTO_DE_REPOSICAO]],Tabela3[[#This Row],[ESTOQUE_INICIAL]]&gt;0),L702*2.5,D702*0))</f>
        <v>0</v>
      </c>
      <c r="F702" s="3">
        <f t="shared" si="34"/>
        <v>123.20000000000002</v>
      </c>
      <c r="G702" s="7">
        <v>10</v>
      </c>
      <c r="H702" s="7">
        <v>10</v>
      </c>
      <c r="I702" s="6" t="s">
        <v>1134</v>
      </c>
      <c r="J702" s="2">
        <f t="shared" si="32"/>
        <v>1232.0000000000002</v>
      </c>
      <c r="K702" s="1">
        <f>_xlfn.XLOOKUP(A702,MEDIDAS!A:A,MEDIDAS!C:C,,0)*5</f>
        <v>5.25</v>
      </c>
      <c r="L702" s="1">
        <f>SUM(K702,_xlfn.XLOOKUP(A702,MEDIDAS!A:A,MEDIDAS!C:C,,0)*5)</f>
        <v>10.5</v>
      </c>
      <c r="M702" s="1" t="str">
        <f>IF(F702&gt;=SUM(L702,_xlfn.XLOOKUP(A702,'ESTOQUE SETEMBRO'!A:A,'ESTOQUE SETEMBRO'!F:F,,0))/2*1.2,"OVER",IF(F702&lt;=SUM(L702,_xlfn.XLOOKUP(A702,'ESTOQUE SETEMBRO'!A:A,'ESTOQUE SETEMBRO'!F:F,,0))/2*1.1,"IDEAL","OUT"))</f>
        <v>OVER</v>
      </c>
      <c r="N702" t="str">
        <f>IF('ESTOQUE OUTUBRO'!$D702&gt;=0,"outubro","setembro")</f>
        <v>outubro</v>
      </c>
      <c r="O702" s="15">
        <v>45566</v>
      </c>
    </row>
    <row r="703" spans="1:15">
      <c r="A703" s="5" t="s">
        <v>699</v>
      </c>
      <c r="B703" s="6" t="s">
        <v>1208</v>
      </c>
      <c r="C703" s="1">
        <f t="shared" si="33"/>
        <v>43.26</v>
      </c>
      <c r="D703" s="3">
        <f>_xlfn.XLOOKUP(Tabela3[[#This Row],[SKU]],'ESTOQUE SETEMBRO'!A:A,'ESTOQUE SETEMBRO'!F:F,,0)-_xlfn.XLOOKUP(Tabela3[[#This Row],[SKU]],'VENDA MES'!A:A,'VENDA MES'!B:B,0,0)</f>
        <v>145.6</v>
      </c>
      <c r="E703" s="3">
        <f>IF(D703&lt;=0,SUM(Tabela3[[#This Row],[PONTO_DE_REPOSICAO]]*2.5,Tabela3[[#This Row],[ESTOQUE_INICIAL]]),IF(AND(Tabela3[[#This Row],[ESTOQUE_INICIAL]]&lt;=Tabela3[[#This Row],[PONTO_DE_REPOSICAO]],Tabela3[[#This Row],[ESTOQUE_INICIAL]]&gt;0),L703*2.5,D703*0))</f>
        <v>0</v>
      </c>
      <c r="F703" s="3">
        <f t="shared" si="34"/>
        <v>145.6</v>
      </c>
      <c r="G703" s="7">
        <v>12</v>
      </c>
      <c r="H703" s="7">
        <v>12</v>
      </c>
      <c r="I703" s="6" t="s">
        <v>1136</v>
      </c>
      <c r="J703" s="2">
        <f t="shared" si="32"/>
        <v>1747.1999999999998</v>
      </c>
      <c r="K703" s="1">
        <f>_xlfn.XLOOKUP(A703,MEDIDAS!A:A,MEDIDAS!C:C,,0)*5</f>
        <v>6.166666666666667</v>
      </c>
      <c r="L703" s="1">
        <f>SUM(K703,_xlfn.XLOOKUP(A703,MEDIDAS!A:A,MEDIDAS!C:C,,0)*5)</f>
        <v>12.333333333333334</v>
      </c>
      <c r="M703" s="1" t="str">
        <f>IF(F703&gt;=SUM(L703,_xlfn.XLOOKUP(A703,'ESTOQUE SETEMBRO'!A:A,'ESTOQUE SETEMBRO'!F:F,,0))/2*1.2,"OVER",IF(F703&lt;=SUM(L703,_xlfn.XLOOKUP(A703,'ESTOQUE SETEMBRO'!A:A,'ESTOQUE SETEMBRO'!F:F,,0))/2*1.1,"IDEAL","OUT"))</f>
        <v>OVER</v>
      </c>
      <c r="N703" t="str">
        <f>IF('ESTOQUE OUTUBRO'!$D703&gt;=0,"outubro","setembro")</f>
        <v>outubro</v>
      </c>
      <c r="O703" s="15">
        <v>45566</v>
      </c>
    </row>
    <row r="704" spans="1:15">
      <c r="A704" s="5" t="s">
        <v>700</v>
      </c>
      <c r="B704" s="6" t="s">
        <v>1208</v>
      </c>
      <c r="C704" s="1">
        <f t="shared" si="33"/>
        <v>43.26</v>
      </c>
      <c r="D704" s="3">
        <f>_xlfn.XLOOKUP(Tabela3[[#This Row],[SKU]],'ESTOQUE SETEMBRO'!A:A,'ESTOQUE SETEMBRO'!F:F,,0)-_xlfn.XLOOKUP(Tabela3[[#This Row],[SKU]],'VENDA MES'!A:A,'VENDA MES'!B:B,0,0)</f>
        <v>106.40000000000002</v>
      </c>
      <c r="E704" s="3">
        <f>IF(D704&lt;=0,SUM(Tabela3[[#This Row],[PONTO_DE_REPOSICAO]]*2.5,Tabela3[[#This Row],[ESTOQUE_INICIAL]]),IF(AND(Tabela3[[#This Row],[ESTOQUE_INICIAL]]&lt;=Tabela3[[#This Row],[PONTO_DE_REPOSICAO]],Tabela3[[#This Row],[ESTOQUE_INICIAL]]&gt;0),L704*2.5,D704*0))</f>
        <v>0</v>
      </c>
      <c r="F704" s="3">
        <f t="shared" si="34"/>
        <v>106.40000000000002</v>
      </c>
      <c r="G704" s="7">
        <v>12</v>
      </c>
      <c r="H704" s="7">
        <v>12</v>
      </c>
      <c r="I704" s="6" t="s">
        <v>1136</v>
      </c>
      <c r="J704" s="2">
        <f t="shared" si="32"/>
        <v>1276.8000000000002</v>
      </c>
      <c r="K704" s="1">
        <f>_xlfn.XLOOKUP(A704,MEDIDAS!A:A,MEDIDAS!C:C,,0)*5</f>
        <v>5.083333333333333</v>
      </c>
      <c r="L704" s="1">
        <f>SUM(K704,_xlfn.XLOOKUP(A704,MEDIDAS!A:A,MEDIDAS!C:C,,0)*5)</f>
        <v>10.166666666666666</v>
      </c>
      <c r="M704" s="1" t="str">
        <f>IF(F704&gt;=SUM(L704,_xlfn.XLOOKUP(A704,'ESTOQUE SETEMBRO'!A:A,'ESTOQUE SETEMBRO'!F:F,,0))/2*1.2,"OVER",IF(F704&lt;=SUM(L704,_xlfn.XLOOKUP(A704,'ESTOQUE SETEMBRO'!A:A,'ESTOQUE SETEMBRO'!F:F,,0))/2*1.1,"IDEAL","OUT"))</f>
        <v>OVER</v>
      </c>
      <c r="N704" t="str">
        <f>IF('ESTOQUE OUTUBRO'!$D704&gt;=0,"outubro","setembro")</f>
        <v>outubro</v>
      </c>
      <c r="O704" s="15">
        <v>45566</v>
      </c>
    </row>
    <row r="705" spans="1:15">
      <c r="A705" s="5" t="s">
        <v>701</v>
      </c>
      <c r="B705" s="6" t="s">
        <v>1208</v>
      </c>
      <c r="C705" s="1">
        <f t="shared" si="33"/>
        <v>43.26</v>
      </c>
      <c r="D705" s="3">
        <f>_xlfn.XLOOKUP(Tabela3[[#This Row],[SKU]],'ESTOQUE SETEMBRO'!A:A,'ESTOQUE SETEMBRO'!F:F,,0)-_xlfn.XLOOKUP(Tabela3[[#This Row],[SKU]],'VENDA MES'!A:A,'VENDA MES'!B:B,0,0)</f>
        <v>117.6</v>
      </c>
      <c r="E705" s="3">
        <f>IF(D705&lt;=0,SUM(Tabela3[[#This Row],[PONTO_DE_REPOSICAO]]*2.5,Tabela3[[#This Row],[ESTOQUE_INICIAL]]),IF(AND(Tabela3[[#This Row],[ESTOQUE_INICIAL]]&lt;=Tabela3[[#This Row],[PONTO_DE_REPOSICAO]],Tabela3[[#This Row],[ESTOQUE_INICIAL]]&gt;0),L705*2.5,D705*0))</f>
        <v>0</v>
      </c>
      <c r="F705" s="3">
        <f t="shared" si="34"/>
        <v>117.6</v>
      </c>
      <c r="G705" s="7">
        <v>12</v>
      </c>
      <c r="H705" s="7">
        <v>12</v>
      </c>
      <c r="I705" s="6" t="s">
        <v>1136</v>
      </c>
      <c r="J705" s="2">
        <f t="shared" si="32"/>
        <v>1411.1999999999998</v>
      </c>
      <c r="K705" s="1">
        <f>_xlfn.XLOOKUP(A705,MEDIDAS!A:A,MEDIDAS!C:C,,0)*5</f>
        <v>3</v>
      </c>
      <c r="L705" s="1">
        <f>SUM(K705,_xlfn.XLOOKUP(A705,MEDIDAS!A:A,MEDIDAS!C:C,,0)*5)</f>
        <v>6</v>
      </c>
      <c r="M705" s="1" t="str">
        <f>IF(F705&gt;=SUM(L705,_xlfn.XLOOKUP(A705,'ESTOQUE SETEMBRO'!A:A,'ESTOQUE SETEMBRO'!F:F,,0))/2*1.2,"OVER",IF(F705&lt;=SUM(L705,_xlfn.XLOOKUP(A705,'ESTOQUE SETEMBRO'!A:A,'ESTOQUE SETEMBRO'!F:F,,0))/2*1.1,"IDEAL","OUT"))</f>
        <v>OVER</v>
      </c>
      <c r="N705" t="str">
        <f>IF('ESTOQUE OUTUBRO'!$D705&gt;=0,"outubro","setembro")</f>
        <v>outubro</v>
      </c>
      <c r="O705" s="15">
        <v>45566</v>
      </c>
    </row>
    <row r="706" spans="1:15">
      <c r="A706" s="5" t="s">
        <v>702</v>
      </c>
      <c r="B706" s="6" t="s">
        <v>1208</v>
      </c>
      <c r="C706" s="1">
        <f t="shared" si="33"/>
        <v>43.26</v>
      </c>
      <c r="D706" s="3">
        <f>_xlfn.XLOOKUP(Tabela3[[#This Row],[SKU]],'ESTOQUE SETEMBRO'!A:A,'ESTOQUE SETEMBRO'!F:F,,0)-_xlfn.XLOOKUP(Tabela3[[#This Row],[SKU]],'VENDA MES'!A:A,'VENDA MES'!B:B,0,0)</f>
        <v>123.20000000000002</v>
      </c>
      <c r="E706" s="3">
        <f>IF(D706&lt;=0,SUM(Tabela3[[#This Row],[PONTO_DE_REPOSICAO]]*2.5,Tabela3[[#This Row],[ESTOQUE_INICIAL]]),IF(AND(Tabela3[[#This Row],[ESTOQUE_INICIAL]]&lt;=Tabela3[[#This Row],[PONTO_DE_REPOSICAO]],Tabela3[[#This Row],[ESTOQUE_INICIAL]]&gt;0),L706*2.5,D706*0))</f>
        <v>0</v>
      </c>
      <c r="F706" s="3">
        <f t="shared" si="34"/>
        <v>123.20000000000002</v>
      </c>
      <c r="G706" s="7">
        <v>12</v>
      </c>
      <c r="H706" s="7">
        <v>12</v>
      </c>
      <c r="I706" s="6" t="s">
        <v>1136</v>
      </c>
      <c r="J706" s="2">
        <f t="shared" ref="J706:J769" si="35">H706*D706</f>
        <v>1478.4</v>
      </c>
      <c r="K706" s="1">
        <f>_xlfn.XLOOKUP(A706,MEDIDAS!A:A,MEDIDAS!C:C,,0)*5</f>
        <v>6.416666666666667</v>
      </c>
      <c r="L706" s="1">
        <f>SUM(K706,_xlfn.XLOOKUP(A706,MEDIDAS!A:A,MEDIDAS!C:C,,0)*5)</f>
        <v>12.833333333333334</v>
      </c>
      <c r="M706" s="1" t="str">
        <f>IF(F706&gt;=SUM(L706,_xlfn.XLOOKUP(A706,'ESTOQUE SETEMBRO'!A:A,'ESTOQUE SETEMBRO'!F:F,,0))/2*1.2,"OVER",IF(F706&lt;=SUM(L706,_xlfn.XLOOKUP(A706,'ESTOQUE SETEMBRO'!A:A,'ESTOQUE SETEMBRO'!F:F,,0))/2*1.1,"IDEAL","OUT"))</f>
        <v>OVER</v>
      </c>
      <c r="N706" t="str">
        <f>IF('ESTOQUE OUTUBRO'!$D706&gt;=0,"outubro","setembro")</f>
        <v>outubro</v>
      </c>
      <c r="O706" s="15">
        <v>45566</v>
      </c>
    </row>
    <row r="707" spans="1:15">
      <c r="A707" s="5" t="s">
        <v>704</v>
      </c>
      <c r="B707" s="6" t="s">
        <v>1208</v>
      </c>
      <c r="C707" s="1">
        <f t="shared" ref="C707:C770" si="36">3.09*2*7</f>
        <v>43.26</v>
      </c>
      <c r="D707" s="3">
        <f>_xlfn.XLOOKUP(Tabela3[[#This Row],[SKU]],'ESTOQUE SETEMBRO'!A:A,'ESTOQUE SETEMBRO'!F:F,,0)-_xlfn.XLOOKUP(Tabela3[[#This Row],[SKU]],'VENDA MES'!A:A,'VENDA MES'!B:B,0,0)</f>
        <v>162.4</v>
      </c>
      <c r="E707" s="3">
        <f>IF(D707&lt;=0,SUM(Tabela3[[#This Row],[PONTO_DE_REPOSICAO]]*2.5,Tabela3[[#This Row],[ESTOQUE_INICIAL]]),IF(AND(Tabela3[[#This Row],[ESTOQUE_INICIAL]]&lt;=Tabela3[[#This Row],[PONTO_DE_REPOSICAO]],Tabela3[[#This Row],[ESTOQUE_INICIAL]]&gt;0),L707*2.5,D707*0))</f>
        <v>0</v>
      </c>
      <c r="F707" s="3">
        <f t="shared" si="34"/>
        <v>162.4</v>
      </c>
      <c r="G707" s="7">
        <v>12</v>
      </c>
      <c r="H707" s="7">
        <v>12</v>
      </c>
      <c r="I707" s="6" t="s">
        <v>1136</v>
      </c>
      <c r="J707" s="2">
        <f t="shared" si="35"/>
        <v>1948.8000000000002</v>
      </c>
      <c r="K707" s="1">
        <f>_xlfn.XLOOKUP(A707,MEDIDAS!A:A,MEDIDAS!C:C,,0)*5</f>
        <v>5.4166666666666661</v>
      </c>
      <c r="L707" s="1">
        <f>SUM(K707,_xlfn.XLOOKUP(A707,MEDIDAS!A:A,MEDIDAS!C:C,,0)*5)</f>
        <v>10.833333333333332</v>
      </c>
      <c r="M707" s="1" t="str">
        <f>IF(F707&gt;=SUM(L707,_xlfn.XLOOKUP(A707,'ESTOQUE SETEMBRO'!A:A,'ESTOQUE SETEMBRO'!F:F,,0))/2*1.2,"OVER",IF(F707&lt;=SUM(L707,_xlfn.XLOOKUP(A707,'ESTOQUE SETEMBRO'!A:A,'ESTOQUE SETEMBRO'!F:F,,0))/2*1.1,"IDEAL","OUT"))</f>
        <v>OVER</v>
      </c>
      <c r="N707" t="str">
        <f>IF('ESTOQUE OUTUBRO'!$D707&gt;=0,"outubro","setembro")</f>
        <v>outubro</v>
      </c>
      <c r="O707" s="15">
        <v>45566</v>
      </c>
    </row>
    <row r="708" spans="1:15">
      <c r="A708" s="5" t="s">
        <v>780</v>
      </c>
      <c r="B708" s="6" t="s">
        <v>1208</v>
      </c>
      <c r="C708" s="1">
        <f t="shared" si="36"/>
        <v>43.26</v>
      </c>
      <c r="D708" s="3">
        <f>_xlfn.XLOOKUP(Tabela3[[#This Row],[SKU]],'ESTOQUE SETEMBRO'!A:A,'ESTOQUE SETEMBRO'!F:F,,0)-_xlfn.XLOOKUP(Tabela3[[#This Row],[SKU]],'VENDA MES'!A:A,'VENDA MES'!B:B,0,0)</f>
        <v>150</v>
      </c>
      <c r="E708" s="3">
        <f>IF(D708&lt;=0,SUM(Tabela3[[#This Row],[PONTO_DE_REPOSICAO]]*2.5,Tabela3[[#This Row],[ESTOQUE_INICIAL]]),IF(AND(Tabela3[[#This Row],[ESTOQUE_INICIAL]]&lt;=Tabela3[[#This Row],[PONTO_DE_REPOSICAO]],Tabela3[[#This Row],[ESTOQUE_INICIAL]]&gt;0),L708*2.5,D708*0))</f>
        <v>0</v>
      </c>
      <c r="F708" s="3">
        <f t="shared" si="34"/>
        <v>150</v>
      </c>
      <c r="G708" s="7">
        <v>12</v>
      </c>
      <c r="H708" s="7">
        <v>12</v>
      </c>
      <c r="I708" s="6" t="s">
        <v>1136</v>
      </c>
      <c r="J708" s="2">
        <f t="shared" si="35"/>
        <v>1800</v>
      </c>
      <c r="K708" s="1">
        <f>_xlfn.XLOOKUP(A708,MEDIDAS!A:A,MEDIDAS!C:C,,0)*5</f>
        <v>3.5833333333333335</v>
      </c>
      <c r="L708" s="1">
        <f>SUM(K708,_xlfn.XLOOKUP(A708,MEDIDAS!A:A,MEDIDAS!C:C,,0)*5)</f>
        <v>7.166666666666667</v>
      </c>
      <c r="M708" s="1" t="str">
        <f>IF(F708&gt;=SUM(L708,_xlfn.XLOOKUP(A708,'ESTOQUE SETEMBRO'!A:A,'ESTOQUE SETEMBRO'!F:F,,0))/2*1.2,"OVER",IF(F708&lt;=SUM(L708,_xlfn.XLOOKUP(A708,'ESTOQUE SETEMBRO'!A:A,'ESTOQUE SETEMBRO'!F:F,,0))/2*1.1,"IDEAL","OUT"))</f>
        <v>OVER</v>
      </c>
      <c r="N708" t="str">
        <f>IF('ESTOQUE OUTUBRO'!$D708&gt;=0,"outubro","setembro")</f>
        <v>outubro</v>
      </c>
      <c r="O708" s="15">
        <v>45566</v>
      </c>
    </row>
    <row r="709" spans="1:15">
      <c r="A709" s="5" t="s">
        <v>705</v>
      </c>
      <c r="B709" s="6" t="s">
        <v>1208</v>
      </c>
      <c r="C709" s="1">
        <f t="shared" si="36"/>
        <v>43.26</v>
      </c>
      <c r="D709" s="3">
        <f>_xlfn.XLOOKUP(Tabela3[[#This Row],[SKU]],'ESTOQUE SETEMBRO'!A:A,'ESTOQUE SETEMBRO'!F:F,,0)-_xlfn.XLOOKUP(Tabela3[[#This Row],[SKU]],'VENDA MES'!A:A,'VENDA MES'!B:B,0,0)</f>
        <v>179.2</v>
      </c>
      <c r="E709" s="3">
        <f>IF(D709&lt;=0,SUM(Tabela3[[#This Row],[PONTO_DE_REPOSICAO]]*2.5,Tabela3[[#This Row],[ESTOQUE_INICIAL]]),IF(AND(Tabela3[[#This Row],[ESTOQUE_INICIAL]]&lt;=Tabela3[[#This Row],[PONTO_DE_REPOSICAO]],Tabela3[[#This Row],[ESTOQUE_INICIAL]]&gt;0),L709*2.5,D709*0))</f>
        <v>0</v>
      </c>
      <c r="F709" s="3">
        <f t="shared" si="34"/>
        <v>179.2</v>
      </c>
      <c r="G709" s="7">
        <v>12</v>
      </c>
      <c r="H709" s="7">
        <v>12</v>
      </c>
      <c r="I709" s="6" t="s">
        <v>1136</v>
      </c>
      <c r="J709" s="2">
        <f t="shared" si="35"/>
        <v>2150.3999999999996</v>
      </c>
      <c r="K709" s="1">
        <f>_xlfn.XLOOKUP(A709,MEDIDAS!A:A,MEDIDAS!C:C,,0)*5</f>
        <v>6.75</v>
      </c>
      <c r="L709" s="1">
        <f>SUM(K709,_xlfn.XLOOKUP(A709,MEDIDAS!A:A,MEDIDAS!C:C,,0)*5)</f>
        <v>13.5</v>
      </c>
      <c r="M709" s="1" t="str">
        <f>IF(F709&gt;=SUM(L709,_xlfn.XLOOKUP(A709,'ESTOQUE SETEMBRO'!A:A,'ESTOQUE SETEMBRO'!F:F,,0))/2*1.2,"OVER",IF(F709&lt;=SUM(L709,_xlfn.XLOOKUP(A709,'ESTOQUE SETEMBRO'!A:A,'ESTOQUE SETEMBRO'!F:F,,0))/2*1.1,"IDEAL","OUT"))</f>
        <v>OVER</v>
      </c>
      <c r="N709" t="str">
        <f>IF('ESTOQUE OUTUBRO'!$D709&gt;=0,"outubro","setembro")</f>
        <v>outubro</v>
      </c>
      <c r="O709" s="15">
        <v>45566</v>
      </c>
    </row>
    <row r="710" spans="1:15">
      <c r="A710" s="5" t="s">
        <v>706</v>
      </c>
      <c r="B710" s="6" t="s">
        <v>1208</v>
      </c>
      <c r="C710" s="1">
        <f t="shared" si="36"/>
        <v>43.26</v>
      </c>
      <c r="D710" s="3">
        <f>_xlfn.XLOOKUP(Tabela3[[#This Row],[SKU]],'ESTOQUE SETEMBRO'!A:A,'ESTOQUE SETEMBRO'!F:F,,0)-_xlfn.XLOOKUP(Tabela3[[#This Row],[SKU]],'VENDA MES'!A:A,'VENDA MES'!B:B,0,0)</f>
        <v>84</v>
      </c>
      <c r="E710" s="3">
        <f>IF(D710&lt;=0,SUM(Tabela3[[#This Row],[PONTO_DE_REPOSICAO]]*2.5,Tabela3[[#This Row],[ESTOQUE_INICIAL]]),IF(AND(Tabela3[[#This Row],[ESTOQUE_INICIAL]]&lt;=Tabela3[[#This Row],[PONTO_DE_REPOSICAO]],Tabela3[[#This Row],[ESTOQUE_INICIAL]]&gt;0),L710*2.5,D710*0))</f>
        <v>0</v>
      </c>
      <c r="F710" s="3">
        <f t="shared" si="34"/>
        <v>84</v>
      </c>
      <c r="G710" s="7">
        <v>12</v>
      </c>
      <c r="H710" s="7">
        <v>12</v>
      </c>
      <c r="I710" s="6" t="s">
        <v>1136</v>
      </c>
      <c r="J710" s="2">
        <f t="shared" si="35"/>
        <v>1008</v>
      </c>
      <c r="K710" s="1">
        <f>_xlfn.XLOOKUP(A710,MEDIDAS!A:A,MEDIDAS!C:C,,0)*5</f>
        <v>2.25</v>
      </c>
      <c r="L710" s="1">
        <f>SUM(K710,_xlfn.XLOOKUP(A710,MEDIDAS!A:A,MEDIDAS!C:C,,0)*5)</f>
        <v>4.5</v>
      </c>
      <c r="M710" s="1" t="str">
        <f>IF(F710&gt;=SUM(L710,_xlfn.XLOOKUP(A710,'ESTOQUE SETEMBRO'!A:A,'ESTOQUE SETEMBRO'!F:F,,0))/2*1.2,"OVER",IF(F710&lt;=SUM(L710,_xlfn.XLOOKUP(A710,'ESTOQUE SETEMBRO'!A:A,'ESTOQUE SETEMBRO'!F:F,,0))/2*1.1,"IDEAL","OUT"))</f>
        <v>OVER</v>
      </c>
      <c r="N710" t="str">
        <f>IF('ESTOQUE OUTUBRO'!$D710&gt;=0,"outubro","setembro")</f>
        <v>outubro</v>
      </c>
      <c r="O710" s="15">
        <v>45566</v>
      </c>
    </row>
    <row r="711" spans="1:15">
      <c r="A711" s="5" t="s">
        <v>707</v>
      </c>
      <c r="B711" s="6" t="s">
        <v>1208</v>
      </c>
      <c r="C711" s="1">
        <f t="shared" si="36"/>
        <v>43.26</v>
      </c>
      <c r="D711" s="3">
        <f>_xlfn.XLOOKUP(Tabela3[[#This Row],[SKU]],'ESTOQUE SETEMBRO'!A:A,'ESTOQUE SETEMBRO'!F:F,,0)-_xlfn.XLOOKUP(Tabela3[[#This Row],[SKU]],'VENDA MES'!A:A,'VENDA MES'!B:B,0,0)</f>
        <v>140.00000000000003</v>
      </c>
      <c r="E711" s="3">
        <f>IF(D711&lt;=0,SUM(Tabela3[[#This Row],[PONTO_DE_REPOSICAO]]*2.5,Tabela3[[#This Row],[ESTOQUE_INICIAL]]),IF(AND(Tabela3[[#This Row],[ESTOQUE_INICIAL]]&lt;=Tabela3[[#This Row],[PONTO_DE_REPOSICAO]],Tabela3[[#This Row],[ESTOQUE_INICIAL]]&gt;0),L711*2.5,D711*0))</f>
        <v>0</v>
      </c>
      <c r="F711" s="3">
        <f t="shared" si="34"/>
        <v>140.00000000000003</v>
      </c>
      <c r="G711" s="7">
        <v>12</v>
      </c>
      <c r="H711" s="7">
        <v>12</v>
      </c>
      <c r="I711" s="6" t="s">
        <v>1136</v>
      </c>
      <c r="J711" s="2">
        <f t="shared" si="35"/>
        <v>1680.0000000000005</v>
      </c>
      <c r="K711" s="1">
        <f>_xlfn.XLOOKUP(A711,MEDIDAS!A:A,MEDIDAS!C:C,,0)*5</f>
        <v>5.75</v>
      </c>
      <c r="L711" s="1">
        <f>SUM(K711,_xlfn.XLOOKUP(A711,MEDIDAS!A:A,MEDIDAS!C:C,,0)*5)</f>
        <v>11.5</v>
      </c>
      <c r="M711" s="1" t="str">
        <f>IF(F711&gt;=SUM(L711,_xlfn.XLOOKUP(A711,'ESTOQUE SETEMBRO'!A:A,'ESTOQUE SETEMBRO'!F:F,,0))/2*1.2,"OVER",IF(F711&lt;=SUM(L711,_xlfn.XLOOKUP(A711,'ESTOQUE SETEMBRO'!A:A,'ESTOQUE SETEMBRO'!F:F,,0))/2*1.1,"IDEAL","OUT"))</f>
        <v>OVER</v>
      </c>
      <c r="N711" t="str">
        <f>IF('ESTOQUE OUTUBRO'!$D711&gt;=0,"outubro","setembro")</f>
        <v>outubro</v>
      </c>
      <c r="O711" s="15">
        <v>45566</v>
      </c>
    </row>
    <row r="712" spans="1:15">
      <c r="A712" s="5" t="s">
        <v>708</v>
      </c>
      <c r="B712" s="6" t="s">
        <v>1208</v>
      </c>
      <c r="C712" s="1">
        <f t="shared" si="36"/>
        <v>43.26</v>
      </c>
      <c r="D712" s="3">
        <f>_xlfn.XLOOKUP(Tabela3[[#This Row],[SKU]],'ESTOQUE SETEMBRO'!A:A,'ESTOQUE SETEMBRO'!F:F,,0)-_xlfn.XLOOKUP(Tabela3[[#This Row],[SKU]],'VENDA MES'!A:A,'VENDA MES'!B:B,0,0)</f>
        <v>95.200000000000017</v>
      </c>
      <c r="E712" s="3">
        <f>IF(D712&lt;=0,SUM(Tabela3[[#This Row],[PONTO_DE_REPOSICAO]]*2.5,Tabela3[[#This Row],[ESTOQUE_INICIAL]]),IF(AND(Tabela3[[#This Row],[ESTOQUE_INICIAL]]&lt;=Tabela3[[#This Row],[PONTO_DE_REPOSICAO]],Tabela3[[#This Row],[ESTOQUE_INICIAL]]&gt;0),L712*2.5,D712*0))</f>
        <v>0</v>
      </c>
      <c r="F712" s="3">
        <f t="shared" si="34"/>
        <v>95.200000000000017</v>
      </c>
      <c r="G712" s="7">
        <v>12</v>
      </c>
      <c r="H712" s="7">
        <v>12</v>
      </c>
      <c r="I712" s="6" t="s">
        <v>1136</v>
      </c>
      <c r="J712" s="2">
        <f t="shared" si="35"/>
        <v>1142.4000000000001</v>
      </c>
      <c r="K712" s="1">
        <f>_xlfn.XLOOKUP(A712,MEDIDAS!A:A,MEDIDAS!C:C,,0)*5</f>
        <v>2.5833333333333335</v>
      </c>
      <c r="L712" s="1">
        <f>SUM(K712,_xlfn.XLOOKUP(A712,MEDIDAS!A:A,MEDIDAS!C:C,,0)*5)</f>
        <v>5.166666666666667</v>
      </c>
      <c r="M712" s="1" t="str">
        <f>IF(F712&gt;=SUM(L712,_xlfn.XLOOKUP(A712,'ESTOQUE SETEMBRO'!A:A,'ESTOQUE SETEMBRO'!F:F,,0))/2*1.2,"OVER",IF(F712&lt;=SUM(L712,_xlfn.XLOOKUP(A712,'ESTOQUE SETEMBRO'!A:A,'ESTOQUE SETEMBRO'!F:F,,0))/2*1.1,"IDEAL","OUT"))</f>
        <v>OVER</v>
      </c>
      <c r="N712" t="str">
        <f>IF('ESTOQUE OUTUBRO'!$D712&gt;=0,"outubro","setembro")</f>
        <v>outubro</v>
      </c>
      <c r="O712" s="15">
        <v>45566</v>
      </c>
    </row>
    <row r="713" spans="1:15">
      <c r="A713" s="5" t="s">
        <v>709</v>
      </c>
      <c r="B713" s="6" t="s">
        <v>1209</v>
      </c>
      <c r="C713" s="1">
        <f t="shared" si="36"/>
        <v>43.26</v>
      </c>
      <c r="D713" s="3">
        <f>_xlfn.XLOOKUP(Tabela3[[#This Row],[SKU]],'ESTOQUE SETEMBRO'!A:A,'ESTOQUE SETEMBRO'!F:F,,0)-_xlfn.XLOOKUP(Tabela3[[#This Row],[SKU]],'VENDA MES'!A:A,'VENDA MES'!B:B,0,0)</f>
        <v>196</v>
      </c>
      <c r="E713" s="3">
        <f>IF(D713&lt;=0,SUM(Tabela3[[#This Row],[PONTO_DE_REPOSICAO]]*2.5,Tabela3[[#This Row],[ESTOQUE_INICIAL]]),IF(AND(Tabela3[[#This Row],[ESTOQUE_INICIAL]]&lt;=Tabela3[[#This Row],[PONTO_DE_REPOSICAO]],Tabela3[[#This Row],[ESTOQUE_INICIAL]]&gt;0),L713*2.5,D713*0))</f>
        <v>0</v>
      </c>
      <c r="F713" s="3">
        <f t="shared" si="34"/>
        <v>196</v>
      </c>
      <c r="G713" s="7">
        <v>10</v>
      </c>
      <c r="H713" s="7">
        <v>10</v>
      </c>
      <c r="I713" s="6" t="s">
        <v>1134</v>
      </c>
      <c r="J713" s="2">
        <f t="shared" si="35"/>
        <v>1960</v>
      </c>
      <c r="K713" s="1">
        <f>_xlfn.XLOOKUP(A713,MEDIDAS!A:A,MEDIDAS!C:C,,0)*5</f>
        <v>8.5</v>
      </c>
      <c r="L713" s="1">
        <f>SUM(K713,_xlfn.XLOOKUP(A713,MEDIDAS!A:A,MEDIDAS!C:C,,0)*5)</f>
        <v>17</v>
      </c>
      <c r="M713" s="1" t="str">
        <f>IF(F713&gt;=SUM(L713,_xlfn.XLOOKUP(A713,'ESTOQUE SETEMBRO'!A:A,'ESTOQUE SETEMBRO'!F:F,,0))/2*1.2,"OVER",IF(F713&lt;=SUM(L713,_xlfn.XLOOKUP(A713,'ESTOQUE SETEMBRO'!A:A,'ESTOQUE SETEMBRO'!F:F,,0))/2*1.1,"IDEAL","OUT"))</f>
        <v>OVER</v>
      </c>
      <c r="N713" t="str">
        <f>IF('ESTOQUE OUTUBRO'!$D713&gt;=0,"outubro","setembro")</f>
        <v>outubro</v>
      </c>
      <c r="O713" s="15">
        <v>45566</v>
      </c>
    </row>
    <row r="714" spans="1:15">
      <c r="A714" s="5" t="s">
        <v>710</v>
      </c>
      <c r="B714" s="6" t="s">
        <v>1209</v>
      </c>
      <c r="C714" s="1">
        <f t="shared" si="36"/>
        <v>43.26</v>
      </c>
      <c r="D714" s="3">
        <f>_xlfn.XLOOKUP(Tabela3[[#This Row],[SKU]],'ESTOQUE SETEMBRO'!A:A,'ESTOQUE SETEMBRO'!F:F,,0)-_xlfn.XLOOKUP(Tabela3[[#This Row],[SKU]],'VENDA MES'!A:A,'VENDA MES'!B:B,0,0)</f>
        <v>196</v>
      </c>
      <c r="E714" s="3">
        <f>IF(D714&lt;=0,SUM(Tabela3[[#This Row],[PONTO_DE_REPOSICAO]]*2.5,Tabela3[[#This Row],[ESTOQUE_INICIAL]]),IF(AND(Tabela3[[#This Row],[ESTOQUE_INICIAL]]&lt;=Tabela3[[#This Row],[PONTO_DE_REPOSICAO]],Tabela3[[#This Row],[ESTOQUE_INICIAL]]&gt;0),L714*2.5,D714*0))</f>
        <v>0</v>
      </c>
      <c r="F714" s="3">
        <f t="shared" si="34"/>
        <v>196</v>
      </c>
      <c r="G714" s="7">
        <v>10</v>
      </c>
      <c r="H714" s="7">
        <v>10</v>
      </c>
      <c r="I714" s="6" t="s">
        <v>1134</v>
      </c>
      <c r="J714" s="2">
        <f t="shared" si="35"/>
        <v>1960</v>
      </c>
      <c r="K714" s="1">
        <f>_xlfn.XLOOKUP(A714,MEDIDAS!A:A,MEDIDAS!C:C,,0)*5</f>
        <v>7.166666666666667</v>
      </c>
      <c r="L714" s="1">
        <f>SUM(K714,_xlfn.XLOOKUP(A714,MEDIDAS!A:A,MEDIDAS!C:C,,0)*5)</f>
        <v>14.333333333333334</v>
      </c>
      <c r="M714" s="1" t="str">
        <f>IF(F714&gt;=SUM(L714,_xlfn.XLOOKUP(A714,'ESTOQUE SETEMBRO'!A:A,'ESTOQUE SETEMBRO'!F:F,,0))/2*1.2,"OVER",IF(F714&lt;=SUM(L714,_xlfn.XLOOKUP(A714,'ESTOQUE SETEMBRO'!A:A,'ESTOQUE SETEMBRO'!F:F,,0))/2*1.1,"IDEAL","OUT"))</f>
        <v>OVER</v>
      </c>
      <c r="N714" t="str">
        <f>IF('ESTOQUE OUTUBRO'!$D714&gt;=0,"outubro","setembro")</f>
        <v>outubro</v>
      </c>
      <c r="O714" s="15">
        <v>45566</v>
      </c>
    </row>
    <row r="715" spans="1:15">
      <c r="A715" s="5" t="s">
        <v>711</v>
      </c>
      <c r="B715" s="6" t="s">
        <v>1209</v>
      </c>
      <c r="C715" s="1">
        <f t="shared" si="36"/>
        <v>43.26</v>
      </c>
      <c r="D715" s="3">
        <f>_xlfn.XLOOKUP(Tabela3[[#This Row],[SKU]],'ESTOQUE SETEMBRO'!A:A,'ESTOQUE SETEMBRO'!F:F,,0)-_xlfn.XLOOKUP(Tabela3[[#This Row],[SKU]],'VENDA MES'!A:A,'VENDA MES'!B:B,0,0)</f>
        <v>168</v>
      </c>
      <c r="E715" s="3">
        <f>IF(D715&lt;=0,SUM(Tabela3[[#This Row],[PONTO_DE_REPOSICAO]]*2.5,Tabela3[[#This Row],[ESTOQUE_INICIAL]]),IF(AND(Tabela3[[#This Row],[ESTOQUE_INICIAL]]&lt;=Tabela3[[#This Row],[PONTO_DE_REPOSICAO]],Tabela3[[#This Row],[ESTOQUE_INICIAL]]&gt;0),L715*2.5,D715*0))</f>
        <v>0</v>
      </c>
      <c r="F715" s="3">
        <f t="shared" si="34"/>
        <v>168</v>
      </c>
      <c r="G715" s="7">
        <v>10</v>
      </c>
      <c r="H715" s="7">
        <v>10</v>
      </c>
      <c r="I715" s="6" t="s">
        <v>1134</v>
      </c>
      <c r="J715" s="2">
        <f t="shared" si="35"/>
        <v>1680</v>
      </c>
      <c r="K715" s="1">
        <f>_xlfn.XLOOKUP(A715,MEDIDAS!A:A,MEDIDAS!C:C,,0)*5</f>
        <v>6.6666666666666661</v>
      </c>
      <c r="L715" s="1">
        <f>SUM(K715,_xlfn.XLOOKUP(A715,MEDIDAS!A:A,MEDIDAS!C:C,,0)*5)</f>
        <v>13.333333333333332</v>
      </c>
      <c r="M715" s="1" t="str">
        <f>IF(F715&gt;=SUM(L715,_xlfn.XLOOKUP(A715,'ESTOQUE SETEMBRO'!A:A,'ESTOQUE SETEMBRO'!F:F,,0))/2*1.2,"OVER",IF(F715&lt;=SUM(L715,_xlfn.XLOOKUP(A715,'ESTOQUE SETEMBRO'!A:A,'ESTOQUE SETEMBRO'!F:F,,0))/2*1.1,"IDEAL","OUT"))</f>
        <v>OVER</v>
      </c>
      <c r="N715" t="str">
        <f>IF('ESTOQUE OUTUBRO'!$D715&gt;=0,"outubro","setembro")</f>
        <v>outubro</v>
      </c>
      <c r="O715" s="15">
        <v>45566</v>
      </c>
    </row>
    <row r="716" spans="1:15">
      <c r="A716" s="5" t="s">
        <v>712</v>
      </c>
      <c r="B716" s="6" t="s">
        <v>1209</v>
      </c>
      <c r="C716" s="1">
        <f t="shared" si="36"/>
        <v>43.26</v>
      </c>
      <c r="D716" s="3">
        <f>_xlfn.XLOOKUP(Tabela3[[#This Row],[SKU]],'ESTOQUE SETEMBRO'!A:A,'ESTOQUE SETEMBRO'!F:F,,0)-_xlfn.XLOOKUP(Tabela3[[#This Row],[SKU]],'VENDA MES'!A:A,'VENDA MES'!B:B,0,0)</f>
        <v>56</v>
      </c>
      <c r="E716" s="3">
        <f>IF(D716&lt;=0,SUM(Tabela3[[#This Row],[PONTO_DE_REPOSICAO]]*2.5,Tabela3[[#This Row],[ESTOQUE_INICIAL]]),IF(AND(Tabela3[[#This Row],[ESTOQUE_INICIAL]]&lt;=Tabela3[[#This Row],[PONTO_DE_REPOSICAO]],Tabela3[[#This Row],[ESTOQUE_INICIAL]]&gt;0),L716*2.5,D716*0))</f>
        <v>0</v>
      </c>
      <c r="F716" s="3">
        <f t="shared" si="34"/>
        <v>56</v>
      </c>
      <c r="G716" s="7">
        <v>10</v>
      </c>
      <c r="H716" s="7">
        <v>10</v>
      </c>
      <c r="I716" s="6" t="s">
        <v>1134</v>
      </c>
      <c r="J716" s="2">
        <f t="shared" si="35"/>
        <v>560</v>
      </c>
      <c r="K716" s="1">
        <f>_xlfn.XLOOKUP(A716,MEDIDAS!A:A,MEDIDAS!C:C,,0)*5</f>
        <v>5.5</v>
      </c>
      <c r="L716" s="1">
        <f>SUM(K716,_xlfn.XLOOKUP(A716,MEDIDAS!A:A,MEDIDAS!C:C,,0)*5)</f>
        <v>11</v>
      </c>
      <c r="M716" s="1" t="str">
        <f>IF(F716&gt;=SUM(L716,_xlfn.XLOOKUP(A716,'ESTOQUE SETEMBRO'!A:A,'ESTOQUE SETEMBRO'!F:F,,0))/2*1.2,"OVER",IF(F716&lt;=SUM(L716,_xlfn.XLOOKUP(A716,'ESTOQUE SETEMBRO'!A:A,'ESTOQUE SETEMBRO'!F:F,,0))/2*1.1,"IDEAL","OUT"))</f>
        <v>OVER</v>
      </c>
      <c r="N716" t="str">
        <f>IF('ESTOQUE OUTUBRO'!$D716&gt;=0,"outubro","setembro")</f>
        <v>outubro</v>
      </c>
      <c r="O716" s="15">
        <v>45566</v>
      </c>
    </row>
    <row r="717" spans="1:15">
      <c r="A717" s="5" t="s">
        <v>713</v>
      </c>
      <c r="B717" s="6" t="s">
        <v>1209</v>
      </c>
      <c r="C717" s="1">
        <f t="shared" si="36"/>
        <v>43.26</v>
      </c>
      <c r="D717" s="3">
        <f>_xlfn.XLOOKUP(Tabela3[[#This Row],[SKU]],'ESTOQUE SETEMBRO'!A:A,'ESTOQUE SETEMBRO'!F:F,,0)-_xlfn.XLOOKUP(Tabela3[[#This Row],[SKU]],'VENDA MES'!A:A,'VENDA MES'!B:B,0,0)</f>
        <v>151.19999999999999</v>
      </c>
      <c r="E717" s="3">
        <f>IF(D717&lt;=0,SUM(Tabela3[[#This Row],[PONTO_DE_REPOSICAO]]*2.5,Tabela3[[#This Row],[ESTOQUE_INICIAL]]),IF(AND(Tabela3[[#This Row],[ESTOQUE_INICIAL]]&lt;=Tabela3[[#This Row],[PONTO_DE_REPOSICAO]],Tabela3[[#This Row],[ESTOQUE_INICIAL]]&gt;0),L717*2.5,D717*0))</f>
        <v>0</v>
      </c>
      <c r="F717" s="3">
        <f t="shared" si="34"/>
        <v>151.19999999999999</v>
      </c>
      <c r="G717" s="7">
        <v>10</v>
      </c>
      <c r="H717" s="7">
        <v>10</v>
      </c>
      <c r="I717" s="6" t="s">
        <v>1134</v>
      </c>
      <c r="J717" s="2">
        <f t="shared" si="35"/>
        <v>1512</v>
      </c>
      <c r="K717" s="1">
        <f>_xlfn.XLOOKUP(A717,MEDIDAS!A:A,MEDIDAS!C:C,,0)*5</f>
        <v>3.9166666666666665</v>
      </c>
      <c r="L717" s="1">
        <f>SUM(K717,_xlfn.XLOOKUP(A717,MEDIDAS!A:A,MEDIDAS!C:C,,0)*5)</f>
        <v>7.833333333333333</v>
      </c>
      <c r="M717" s="1" t="str">
        <f>IF(F717&gt;=SUM(L717,_xlfn.XLOOKUP(A717,'ESTOQUE SETEMBRO'!A:A,'ESTOQUE SETEMBRO'!F:F,,0))/2*1.2,"OVER",IF(F717&lt;=SUM(L717,_xlfn.XLOOKUP(A717,'ESTOQUE SETEMBRO'!A:A,'ESTOQUE SETEMBRO'!F:F,,0))/2*1.1,"IDEAL","OUT"))</f>
        <v>OVER</v>
      </c>
      <c r="N717" t="str">
        <f>IF('ESTOQUE OUTUBRO'!$D717&gt;=0,"outubro","setembro")</f>
        <v>outubro</v>
      </c>
      <c r="O717" s="15">
        <v>45566</v>
      </c>
    </row>
    <row r="718" spans="1:15">
      <c r="A718" s="5" t="s">
        <v>791</v>
      </c>
      <c r="B718" s="6" t="s">
        <v>1209</v>
      </c>
      <c r="C718" s="1">
        <f t="shared" si="36"/>
        <v>43.26</v>
      </c>
      <c r="D718" s="3">
        <f>_xlfn.XLOOKUP(Tabela3[[#This Row],[SKU]],'ESTOQUE SETEMBRO'!A:A,'ESTOQUE SETEMBRO'!F:F,,0)-_xlfn.XLOOKUP(Tabela3[[#This Row],[SKU]],'VENDA MES'!A:A,'VENDA MES'!B:B,0,0)</f>
        <v>150</v>
      </c>
      <c r="E718" s="3">
        <f>IF(D718&lt;=0,SUM(Tabela3[[#This Row],[PONTO_DE_REPOSICAO]]*2.5,Tabela3[[#This Row],[ESTOQUE_INICIAL]]),IF(AND(Tabela3[[#This Row],[ESTOQUE_INICIAL]]&lt;=Tabela3[[#This Row],[PONTO_DE_REPOSICAO]],Tabela3[[#This Row],[ESTOQUE_INICIAL]]&gt;0),L718*2.5,D718*0))</f>
        <v>0</v>
      </c>
      <c r="F718" s="3">
        <f t="shared" si="34"/>
        <v>150</v>
      </c>
      <c r="G718" s="7">
        <v>10</v>
      </c>
      <c r="H718" s="7">
        <v>10</v>
      </c>
      <c r="I718" s="6" t="s">
        <v>1134</v>
      </c>
      <c r="J718" s="2">
        <f t="shared" si="35"/>
        <v>1500</v>
      </c>
      <c r="K718" s="1">
        <f>_xlfn.XLOOKUP(A718,MEDIDAS!A:A,MEDIDAS!C:C,,0)*5</f>
        <v>3.5</v>
      </c>
      <c r="L718" s="1">
        <f>SUM(K718,_xlfn.XLOOKUP(A718,MEDIDAS!A:A,MEDIDAS!C:C,,0)*5)</f>
        <v>7</v>
      </c>
      <c r="M718" s="1" t="str">
        <f>IF(F718&gt;=SUM(L718,_xlfn.XLOOKUP(A718,'ESTOQUE SETEMBRO'!A:A,'ESTOQUE SETEMBRO'!F:F,,0))/2*1.2,"OVER",IF(F718&lt;=SUM(L718,_xlfn.XLOOKUP(A718,'ESTOQUE SETEMBRO'!A:A,'ESTOQUE SETEMBRO'!F:F,,0))/2*1.1,"IDEAL","OUT"))</f>
        <v>OVER</v>
      </c>
      <c r="N718" t="str">
        <f>IF('ESTOQUE OUTUBRO'!$D718&gt;=0,"outubro","setembro")</f>
        <v>outubro</v>
      </c>
      <c r="O718" s="15">
        <v>45566</v>
      </c>
    </row>
    <row r="719" spans="1:15">
      <c r="A719" s="5" t="s">
        <v>715</v>
      </c>
      <c r="B719" s="6" t="s">
        <v>1209</v>
      </c>
      <c r="C719" s="1">
        <f t="shared" si="36"/>
        <v>43.26</v>
      </c>
      <c r="D719" s="3">
        <f>_xlfn.XLOOKUP(Tabela3[[#This Row],[SKU]],'ESTOQUE SETEMBRO'!A:A,'ESTOQUE SETEMBRO'!F:F,,0)-_xlfn.XLOOKUP(Tabela3[[#This Row],[SKU]],'VENDA MES'!A:A,'VENDA MES'!B:B,0,0)</f>
        <v>106.40000000000002</v>
      </c>
      <c r="E719" s="3">
        <f>IF(D719&lt;=0,SUM(Tabela3[[#This Row],[PONTO_DE_REPOSICAO]]*2.5,Tabela3[[#This Row],[ESTOQUE_INICIAL]]),IF(AND(Tabela3[[#This Row],[ESTOQUE_INICIAL]]&lt;=Tabela3[[#This Row],[PONTO_DE_REPOSICAO]],Tabela3[[#This Row],[ESTOQUE_INICIAL]]&gt;0),L719*2.5,D719*0))</f>
        <v>0</v>
      </c>
      <c r="F719" s="3">
        <f t="shared" si="34"/>
        <v>106.40000000000002</v>
      </c>
      <c r="G719" s="7">
        <v>10</v>
      </c>
      <c r="H719" s="7">
        <v>10</v>
      </c>
      <c r="I719" s="6" t="s">
        <v>1134</v>
      </c>
      <c r="J719" s="2">
        <f t="shared" si="35"/>
        <v>1064.0000000000002</v>
      </c>
      <c r="K719" s="1">
        <f>_xlfn.XLOOKUP(A719,MEDIDAS!A:A,MEDIDAS!C:C,,0)*5</f>
        <v>5</v>
      </c>
      <c r="L719" s="1">
        <f>SUM(K719,_xlfn.XLOOKUP(A719,MEDIDAS!A:A,MEDIDAS!C:C,,0)*5)</f>
        <v>10</v>
      </c>
      <c r="M719" s="1" t="str">
        <f>IF(F719&gt;=SUM(L719,_xlfn.XLOOKUP(A719,'ESTOQUE SETEMBRO'!A:A,'ESTOQUE SETEMBRO'!F:F,,0))/2*1.2,"OVER",IF(F719&lt;=SUM(L719,_xlfn.XLOOKUP(A719,'ESTOQUE SETEMBRO'!A:A,'ESTOQUE SETEMBRO'!F:F,,0))/2*1.1,"IDEAL","OUT"))</f>
        <v>OVER</v>
      </c>
      <c r="N719" t="str">
        <f>IF('ESTOQUE OUTUBRO'!$D719&gt;=0,"outubro","setembro")</f>
        <v>outubro</v>
      </c>
      <c r="O719" s="15">
        <v>45566</v>
      </c>
    </row>
    <row r="720" spans="1:15">
      <c r="A720" s="5" t="s">
        <v>716</v>
      </c>
      <c r="B720" s="6" t="s">
        <v>1209</v>
      </c>
      <c r="C720" s="1">
        <f t="shared" si="36"/>
        <v>43.26</v>
      </c>
      <c r="D720" s="3">
        <f>_xlfn.XLOOKUP(Tabela3[[#This Row],[SKU]],'ESTOQUE SETEMBRO'!A:A,'ESTOQUE SETEMBRO'!F:F,,0)-_xlfn.XLOOKUP(Tabela3[[#This Row],[SKU]],'VENDA MES'!A:A,'VENDA MES'!B:B,0,0)</f>
        <v>128.80000000000001</v>
      </c>
      <c r="E720" s="3">
        <f>IF(D720&lt;=0,SUM(Tabela3[[#This Row],[PONTO_DE_REPOSICAO]]*2.5,Tabela3[[#This Row],[ESTOQUE_INICIAL]]),IF(AND(Tabela3[[#This Row],[ESTOQUE_INICIAL]]&lt;=Tabela3[[#This Row],[PONTO_DE_REPOSICAO]],Tabela3[[#This Row],[ESTOQUE_INICIAL]]&gt;0),L720*2.5,D720*0))</f>
        <v>0</v>
      </c>
      <c r="F720" s="3">
        <f t="shared" si="34"/>
        <v>128.80000000000001</v>
      </c>
      <c r="G720" s="7">
        <v>10</v>
      </c>
      <c r="H720" s="7">
        <v>10</v>
      </c>
      <c r="I720" s="6" t="s">
        <v>1134</v>
      </c>
      <c r="J720" s="2">
        <f t="shared" si="35"/>
        <v>1288</v>
      </c>
      <c r="K720" s="1">
        <f>_xlfn.XLOOKUP(A720,MEDIDAS!A:A,MEDIDAS!C:C,,0)*5</f>
        <v>4.666666666666667</v>
      </c>
      <c r="L720" s="1">
        <f>SUM(K720,_xlfn.XLOOKUP(A720,MEDIDAS!A:A,MEDIDAS!C:C,,0)*5)</f>
        <v>9.3333333333333339</v>
      </c>
      <c r="M720" s="1" t="str">
        <f>IF(F720&gt;=SUM(L720,_xlfn.XLOOKUP(A720,'ESTOQUE SETEMBRO'!A:A,'ESTOQUE SETEMBRO'!F:F,,0))/2*1.2,"OVER",IF(F720&lt;=SUM(L720,_xlfn.XLOOKUP(A720,'ESTOQUE SETEMBRO'!A:A,'ESTOQUE SETEMBRO'!F:F,,0))/2*1.1,"IDEAL","OUT"))</f>
        <v>OVER</v>
      </c>
      <c r="N720" t="str">
        <f>IF('ESTOQUE OUTUBRO'!$D720&gt;=0,"outubro","setembro")</f>
        <v>outubro</v>
      </c>
      <c r="O720" s="15">
        <v>45566</v>
      </c>
    </row>
    <row r="721" spans="1:15">
      <c r="A721" s="5" t="s">
        <v>717</v>
      </c>
      <c r="B721" s="6" t="s">
        <v>1209</v>
      </c>
      <c r="C721" s="1">
        <f t="shared" si="36"/>
        <v>43.26</v>
      </c>
      <c r="D721" s="3">
        <f>_xlfn.XLOOKUP(Tabela3[[#This Row],[SKU]],'ESTOQUE SETEMBRO'!A:A,'ESTOQUE SETEMBRO'!F:F,,0)-_xlfn.XLOOKUP(Tabela3[[#This Row],[SKU]],'VENDA MES'!A:A,'VENDA MES'!B:B,0,0)</f>
        <v>196</v>
      </c>
      <c r="E721" s="3">
        <f>IF(D721&lt;=0,SUM(Tabela3[[#This Row],[PONTO_DE_REPOSICAO]]*2.5,Tabela3[[#This Row],[ESTOQUE_INICIAL]]),IF(AND(Tabela3[[#This Row],[ESTOQUE_INICIAL]]&lt;=Tabela3[[#This Row],[PONTO_DE_REPOSICAO]],Tabela3[[#This Row],[ESTOQUE_INICIAL]]&gt;0),L721*2.5,D721*0))</f>
        <v>0</v>
      </c>
      <c r="F721" s="3">
        <f t="shared" si="34"/>
        <v>196</v>
      </c>
      <c r="G721" s="7">
        <v>10</v>
      </c>
      <c r="H721" s="7">
        <v>10</v>
      </c>
      <c r="I721" s="6" t="s">
        <v>1134</v>
      </c>
      <c r="J721" s="2">
        <f t="shared" si="35"/>
        <v>1960</v>
      </c>
      <c r="K721" s="1">
        <f>_xlfn.XLOOKUP(A721,MEDIDAS!A:A,MEDIDAS!C:C,,0)*5</f>
        <v>7.666666666666667</v>
      </c>
      <c r="L721" s="1">
        <f>SUM(K721,_xlfn.XLOOKUP(A721,MEDIDAS!A:A,MEDIDAS!C:C,,0)*5)</f>
        <v>15.333333333333334</v>
      </c>
      <c r="M721" s="1" t="str">
        <f>IF(F721&gt;=SUM(L721,_xlfn.XLOOKUP(A721,'ESTOQUE SETEMBRO'!A:A,'ESTOQUE SETEMBRO'!F:F,,0))/2*1.2,"OVER",IF(F721&lt;=SUM(L721,_xlfn.XLOOKUP(A721,'ESTOQUE SETEMBRO'!A:A,'ESTOQUE SETEMBRO'!F:F,,0))/2*1.1,"IDEAL","OUT"))</f>
        <v>OVER</v>
      </c>
      <c r="N721" t="str">
        <f>IF('ESTOQUE OUTUBRO'!$D721&gt;=0,"outubro","setembro")</f>
        <v>outubro</v>
      </c>
      <c r="O721" s="15">
        <v>45566</v>
      </c>
    </row>
    <row r="722" spans="1:15">
      <c r="A722" s="5" t="s">
        <v>718</v>
      </c>
      <c r="B722" s="6" t="s">
        <v>1209</v>
      </c>
      <c r="C722" s="1">
        <f t="shared" si="36"/>
        <v>43.26</v>
      </c>
      <c r="D722" s="3">
        <f>_xlfn.XLOOKUP(Tabela3[[#This Row],[SKU]],'ESTOQUE SETEMBRO'!A:A,'ESTOQUE SETEMBRO'!F:F,,0)-_xlfn.XLOOKUP(Tabela3[[#This Row],[SKU]],'VENDA MES'!A:A,'VENDA MES'!B:B,0,0)</f>
        <v>179.2</v>
      </c>
      <c r="E722" s="3">
        <f>IF(D722&lt;=0,SUM(Tabela3[[#This Row],[PONTO_DE_REPOSICAO]]*2.5,Tabela3[[#This Row],[ESTOQUE_INICIAL]]),IF(AND(Tabela3[[#This Row],[ESTOQUE_INICIAL]]&lt;=Tabela3[[#This Row],[PONTO_DE_REPOSICAO]],Tabela3[[#This Row],[ESTOQUE_INICIAL]]&gt;0),L722*2.5,D722*0))</f>
        <v>0</v>
      </c>
      <c r="F722" s="3">
        <f t="shared" si="34"/>
        <v>179.2</v>
      </c>
      <c r="G722" s="7">
        <v>10</v>
      </c>
      <c r="H722" s="7">
        <v>10</v>
      </c>
      <c r="I722" s="6" t="s">
        <v>1134</v>
      </c>
      <c r="J722" s="2">
        <f t="shared" si="35"/>
        <v>1792</v>
      </c>
      <c r="K722" s="1">
        <f>_xlfn.XLOOKUP(A722,MEDIDAS!A:A,MEDIDAS!C:C,,0)*5</f>
        <v>5.8333333333333339</v>
      </c>
      <c r="L722" s="1">
        <f>SUM(K722,_xlfn.XLOOKUP(A722,MEDIDAS!A:A,MEDIDAS!C:C,,0)*5)</f>
        <v>11.666666666666668</v>
      </c>
      <c r="M722" s="1" t="str">
        <f>IF(F722&gt;=SUM(L722,_xlfn.XLOOKUP(A722,'ESTOQUE SETEMBRO'!A:A,'ESTOQUE SETEMBRO'!F:F,,0))/2*1.2,"OVER",IF(F722&lt;=SUM(L722,_xlfn.XLOOKUP(A722,'ESTOQUE SETEMBRO'!A:A,'ESTOQUE SETEMBRO'!F:F,,0))/2*1.1,"IDEAL","OUT"))</f>
        <v>OVER</v>
      </c>
      <c r="N722" t="str">
        <f>IF('ESTOQUE OUTUBRO'!$D722&gt;=0,"outubro","setembro")</f>
        <v>outubro</v>
      </c>
      <c r="O722" s="15">
        <v>45566</v>
      </c>
    </row>
    <row r="723" spans="1:15">
      <c r="A723" s="5" t="s">
        <v>719</v>
      </c>
      <c r="B723" s="6" t="s">
        <v>1210</v>
      </c>
      <c r="C723" s="1">
        <f t="shared" si="36"/>
        <v>43.26</v>
      </c>
      <c r="D723" s="3">
        <f>_xlfn.XLOOKUP(Tabela3[[#This Row],[SKU]],'ESTOQUE SETEMBRO'!A:A,'ESTOQUE SETEMBRO'!F:F,,0)-_xlfn.XLOOKUP(Tabela3[[#This Row],[SKU]],'VENDA MES'!A:A,'VENDA MES'!B:B,0,0)</f>
        <v>134.4</v>
      </c>
      <c r="E723" s="3">
        <f>IF(D723&lt;=0,SUM(Tabela3[[#This Row],[PONTO_DE_REPOSICAO]]*2.5,Tabela3[[#This Row],[ESTOQUE_INICIAL]]),IF(AND(Tabela3[[#This Row],[ESTOQUE_INICIAL]]&lt;=Tabela3[[#This Row],[PONTO_DE_REPOSICAO]],Tabela3[[#This Row],[ESTOQUE_INICIAL]]&gt;0),L723*2.5,D723*0))</f>
        <v>0</v>
      </c>
      <c r="F723" s="3">
        <f t="shared" si="34"/>
        <v>134.4</v>
      </c>
      <c r="G723" s="7">
        <v>36</v>
      </c>
      <c r="H723" s="7">
        <v>36</v>
      </c>
      <c r="I723" s="6" t="s">
        <v>1152</v>
      </c>
      <c r="J723" s="2">
        <f t="shared" si="35"/>
        <v>4838.4000000000005</v>
      </c>
      <c r="K723" s="1">
        <f>_xlfn.XLOOKUP(A723,MEDIDAS!A:A,MEDIDAS!C:C,,0)*5</f>
        <v>7.416666666666667</v>
      </c>
      <c r="L723" s="1">
        <f>SUM(K723,_xlfn.XLOOKUP(A723,MEDIDAS!A:A,MEDIDAS!C:C,,0)*5)</f>
        <v>14.833333333333334</v>
      </c>
      <c r="M723" s="1" t="str">
        <f>IF(F723&gt;=SUM(L723,_xlfn.XLOOKUP(A723,'ESTOQUE SETEMBRO'!A:A,'ESTOQUE SETEMBRO'!F:F,,0))/2*1.2,"OVER",IF(F723&lt;=SUM(L723,_xlfn.XLOOKUP(A723,'ESTOQUE SETEMBRO'!A:A,'ESTOQUE SETEMBRO'!F:F,,0))/2*1.1,"IDEAL","OUT"))</f>
        <v>OVER</v>
      </c>
      <c r="N723" t="str">
        <f>IF('ESTOQUE OUTUBRO'!$D723&gt;=0,"outubro","setembro")</f>
        <v>outubro</v>
      </c>
      <c r="O723" s="15">
        <v>45566</v>
      </c>
    </row>
    <row r="724" spans="1:15">
      <c r="A724" s="5" t="s">
        <v>720</v>
      </c>
      <c r="B724" s="6" t="s">
        <v>1210</v>
      </c>
      <c r="C724" s="1">
        <f t="shared" si="36"/>
        <v>43.26</v>
      </c>
      <c r="D724" s="3">
        <f>_xlfn.XLOOKUP(Tabela3[[#This Row],[SKU]],'ESTOQUE SETEMBRO'!A:A,'ESTOQUE SETEMBRO'!F:F,,0)-_xlfn.XLOOKUP(Tabela3[[#This Row],[SKU]],'VENDA MES'!A:A,'VENDA MES'!B:B,0,0)</f>
        <v>134.4</v>
      </c>
      <c r="E724" s="3">
        <f>IF(D724&lt;=0,SUM(Tabela3[[#This Row],[PONTO_DE_REPOSICAO]]*2.5,Tabela3[[#This Row],[ESTOQUE_INICIAL]]),IF(AND(Tabela3[[#This Row],[ESTOQUE_INICIAL]]&lt;=Tabela3[[#This Row],[PONTO_DE_REPOSICAO]],Tabela3[[#This Row],[ESTOQUE_INICIAL]]&gt;0),L724*2.5,D724*0))</f>
        <v>0</v>
      </c>
      <c r="F724" s="3">
        <f t="shared" si="34"/>
        <v>134.4</v>
      </c>
      <c r="G724" s="7">
        <v>36</v>
      </c>
      <c r="H724" s="7">
        <v>36</v>
      </c>
      <c r="I724" s="6" t="s">
        <v>1152</v>
      </c>
      <c r="J724" s="2">
        <f t="shared" si="35"/>
        <v>4838.4000000000005</v>
      </c>
      <c r="K724" s="1">
        <f>_xlfn.XLOOKUP(A724,MEDIDAS!A:A,MEDIDAS!C:C,,0)*5</f>
        <v>5.5833333333333339</v>
      </c>
      <c r="L724" s="1">
        <f>SUM(K724,_xlfn.XLOOKUP(A724,MEDIDAS!A:A,MEDIDAS!C:C,,0)*5)</f>
        <v>11.166666666666668</v>
      </c>
      <c r="M724" s="1" t="str">
        <f>IF(F724&gt;=SUM(L724,_xlfn.XLOOKUP(A724,'ESTOQUE SETEMBRO'!A:A,'ESTOQUE SETEMBRO'!F:F,,0))/2*1.2,"OVER",IF(F724&lt;=SUM(L724,_xlfn.XLOOKUP(A724,'ESTOQUE SETEMBRO'!A:A,'ESTOQUE SETEMBRO'!F:F,,0))/2*1.1,"IDEAL","OUT"))</f>
        <v>OVER</v>
      </c>
      <c r="N724" t="str">
        <f>IF('ESTOQUE OUTUBRO'!$D724&gt;=0,"outubro","setembro")</f>
        <v>outubro</v>
      </c>
      <c r="O724" s="15">
        <v>45566</v>
      </c>
    </row>
    <row r="725" spans="1:15">
      <c r="A725" s="5" t="s">
        <v>721</v>
      </c>
      <c r="B725" s="6" t="s">
        <v>1210</v>
      </c>
      <c r="C725" s="1">
        <f t="shared" si="36"/>
        <v>43.26</v>
      </c>
      <c r="D725" s="3">
        <f>_xlfn.XLOOKUP(Tabela3[[#This Row],[SKU]],'ESTOQUE SETEMBRO'!A:A,'ESTOQUE SETEMBRO'!F:F,,0)-_xlfn.XLOOKUP(Tabela3[[#This Row],[SKU]],'VENDA MES'!A:A,'VENDA MES'!B:B,0,0)</f>
        <v>89.6</v>
      </c>
      <c r="E725" s="3">
        <f>IF(D725&lt;=0,SUM(Tabela3[[#This Row],[PONTO_DE_REPOSICAO]]*2.5,Tabela3[[#This Row],[ESTOQUE_INICIAL]]),IF(AND(Tabela3[[#This Row],[ESTOQUE_INICIAL]]&lt;=Tabela3[[#This Row],[PONTO_DE_REPOSICAO]],Tabela3[[#This Row],[ESTOQUE_INICIAL]]&gt;0),L725*2.5,D725*0))</f>
        <v>0</v>
      </c>
      <c r="F725" s="3">
        <f t="shared" si="34"/>
        <v>89.6</v>
      </c>
      <c r="G725" s="7">
        <v>36</v>
      </c>
      <c r="H725" s="7">
        <v>36</v>
      </c>
      <c r="I725" s="6" t="s">
        <v>1152</v>
      </c>
      <c r="J725" s="2">
        <f t="shared" si="35"/>
        <v>3225.6</v>
      </c>
      <c r="K725" s="1">
        <f>_xlfn.XLOOKUP(A725,MEDIDAS!A:A,MEDIDAS!C:C,,0)*5</f>
        <v>5.25</v>
      </c>
      <c r="L725" s="1">
        <f>SUM(K725,_xlfn.XLOOKUP(A725,MEDIDAS!A:A,MEDIDAS!C:C,,0)*5)</f>
        <v>10.5</v>
      </c>
      <c r="M725" s="1" t="str">
        <f>IF(F725&gt;=SUM(L725,_xlfn.XLOOKUP(A725,'ESTOQUE SETEMBRO'!A:A,'ESTOQUE SETEMBRO'!F:F,,0))/2*1.2,"OVER",IF(F725&lt;=SUM(L725,_xlfn.XLOOKUP(A725,'ESTOQUE SETEMBRO'!A:A,'ESTOQUE SETEMBRO'!F:F,,0))/2*1.1,"IDEAL","OUT"))</f>
        <v>OVER</v>
      </c>
      <c r="N725" t="str">
        <f>IF('ESTOQUE OUTUBRO'!$D725&gt;=0,"outubro","setembro")</f>
        <v>outubro</v>
      </c>
      <c r="O725" s="15">
        <v>45566</v>
      </c>
    </row>
    <row r="726" spans="1:15">
      <c r="A726" s="5" t="s">
        <v>722</v>
      </c>
      <c r="B726" s="6" t="s">
        <v>1210</v>
      </c>
      <c r="C726" s="1">
        <f t="shared" si="36"/>
        <v>43.26</v>
      </c>
      <c r="D726" s="3">
        <f>_xlfn.XLOOKUP(Tabela3[[#This Row],[SKU]],'ESTOQUE SETEMBRO'!A:A,'ESTOQUE SETEMBRO'!F:F,,0)-_xlfn.XLOOKUP(Tabela3[[#This Row],[SKU]],'VENDA MES'!A:A,'VENDA MES'!B:B,0,0)</f>
        <v>134.4</v>
      </c>
      <c r="E726" s="3">
        <f>IF(D726&lt;=0,SUM(Tabela3[[#This Row],[PONTO_DE_REPOSICAO]]*2.5,Tabela3[[#This Row],[ESTOQUE_INICIAL]]),IF(AND(Tabela3[[#This Row],[ESTOQUE_INICIAL]]&lt;=Tabela3[[#This Row],[PONTO_DE_REPOSICAO]],Tabela3[[#This Row],[ESTOQUE_INICIAL]]&gt;0),L726*2.5,D726*0))</f>
        <v>0</v>
      </c>
      <c r="F726" s="3">
        <f t="shared" si="34"/>
        <v>134.4</v>
      </c>
      <c r="G726" s="7">
        <v>36</v>
      </c>
      <c r="H726" s="7">
        <v>36</v>
      </c>
      <c r="I726" s="6" t="s">
        <v>1152</v>
      </c>
      <c r="J726" s="2">
        <f t="shared" si="35"/>
        <v>4838.4000000000005</v>
      </c>
      <c r="K726" s="1">
        <f>_xlfn.XLOOKUP(A726,MEDIDAS!A:A,MEDIDAS!C:C,,0)*5</f>
        <v>6.9166666666666661</v>
      </c>
      <c r="L726" s="1">
        <f>SUM(K726,_xlfn.XLOOKUP(A726,MEDIDAS!A:A,MEDIDAS!C:C,,0)*5)</f>
        <v>13.833333333333332</v>
      </c>
      <c r="M726" s="1" t="str">
        <f>IF(F726&gt;=SUM(L726,_xlfn.XLOOKUP(A726,'ESTOQUE SETEMBRO'!A:A,'ESTOQUE SETEMBRO'!F:F,,0))/2*1.2,"OVER",IF(F726&lt;=SUM(L726,_xlfn.XLOOKUP(A726,'ESTOQUE SETEMBRO'!A:A,'ESTOQUE SETEMBRO'!F:F,,0))/2*1.1,"IDEAL","OUT"))</f>
        <v>OVER</v>
      </c>
      <c r="N726" t="str">
        <f>IF('ESTOQUE OUTUBRO'!$D726&gt;=0,"outubro","setembro")</f>
        <v>outubro</v>
      </c>
      <c r="O726" s="15">
        <v>45566</v>
      </c>
    </row>
    <row r="727" spans="1:15">
      <c r="A727" s="5" t="s">
        <v>723</v>
      </c>
      <c r="B727" s="6" t="s">
        <v>1210</v>
      </c>
      <c r="C727" s="1">
        <f t="shared" si="36"/>
        <v>43.26</v>
      </c>
      <c r="D727" s="3">
        <f>_xlfn.XLOOKUP(Tabela3[[#This Row],[SKU]],'ESTOQUE SETEMBRO'!A:A,'ESTOQUE SETEMBRO'!F:F,,0)-_xlfn.XLOOKUP(Tabela3[[#This Row],[SKU]],'VENDA MES'!A:A,'VENDA MES'!B:B,0,0)</f>
        <v>201.6</v>
      </c>
      <c r="E727" s="3">
        <f>IF(D727&lt;=0,SUM(Tabela3[[#This Row],[PONTO_DE_REPOSICAO]]*2.5,Tabela3[[#This Row],[ESTOQUE_INICIAL]]),IF(AND(Tabela3[[#This Row],[ESTOQUE_INICIAL]]&lt;=Tabela3[[#This Row],[PONTO_DE_REPOSICAO]],Tabela3[[#This Row],[ESTOQUE_INICIAL]]&gt;0),L727*2.5,D727*0))</f>
        <v>0</v>
      </c>
      <c r="F727" s="3">
        <f t="shared" si="34"/>
        <v>201.6</v>
      </c>
      <c r="G727" s="7">
        <v>36</v>
      </c>
      <c r="H727" s="7">
        <v>36</v>
      </c>
      <c r="I727" s="6" t="s">
        <v>1152</v>
      </c>
      <c r="J727" s="2">
        <f t="shared" si="35"/>
        <v>7257.5999999999995</v>
      </c>
      <c r="K727" s="1">
        <f>_xlfn.XLOOKUP(A727,MEDIDAS!A:A,MEDIDAS!C:C,,0)*5</f>
        <v>6.25</v>
      </c>
      <c r="L727" s="1">
        <f>SUM(K727,_xlfn.XLOOKUP(A727,MEDIDAS!A:A,MEDIDAS!C:C,,0)*5)</f>
        <v>12.5</v>
      </c>
      <c r="M727" s="1" t="str">
        <f>IF(F727&gt;=SUM(L727,_xlfn.XLOOKUP(A727,'ESTOQUE SETEMBRO'!A:A,'ESTOQUE SETEMBRO'!F:F,,0))/2*1.2,"OVER",IF(F727&lt;=SUM(L727,_xlfn.XLOOKUP(A727,'ESTOQUE SETEMBRO'!A:A,'ESTOQUE SETEMBRO'!F:F,,0))/2*1.1,"IDEAL","OUT"))</f>
        <v>OVER</v>
      </c>
      <c r="N727" t="str">
        <f>IF('ESTOQUE OUTUBRO'!$D727&gt;=0,"outubro","setembro")</f>
        <v>outubro</v>
      </c>
      <c r="O727" s="15">
        <v>45566</v>
      </c>
    </row>
    <row r="728" spans="1:15">
      <c r="A728" s="5" t="s">
        <v>802</v>
      </c>
      <c r="B728" s="6" t="s">
        <v>1210</v>
      </c>
      <c r="C728" s="1">
        <f t="shared" si="36"/>
        <v>43.26</v>
      </c>
      <c r="D728" s="3">
        <f>_xlfn.XLOOKUP(Tabela3[[#This Row],[SKU]],'ESTOQUE SETEMBRO'!A:A,'ESTOQUE SETEMBRO'!F:F,,0)-_xlfn.XLOOKUP(Tabela3[[#This Row],[SKU]],'VENDA MES'!A:A,'VENDA MES'!B:B,0,0)</f>
        <v>150</v>
      </c>
      <c r="E728" s="3">
        <f>IF(D728&lt;=0,SUM(Tabela3[[#This Row],[PONTO_DE_REPOSICAO]]*2.5,Tabela3[[#This Row],[ESTOQUE_INICIAL]]),IF(AND(Tabela3[[#This Row],[ESTOQUE_INICIAL]]&lt;=Tabela3[[#This Row],[PONTO_DE_REPOSICAO]],Tabela3[[#This Row],[ESTOQUE_INICIAL]]&gt;0),L728*2.5,D728*0))</f>
        <v>0</v>
      </c>
      <c r="F728" s="3">
        <f t="shared" si="34"/>
        <v>150</v>
      </c>
      <c r="G728" s="7">
        <v>36</v>
      </c>
      <c r="H728" s="7">
        <v>36</v>
      </c>
      <c r="I728" s="6" t="s">
        <v>1152</v>
      </c>
      <c r="J728" s="2">
        <f t="shared" si="35"/>
        <v>5400</v>
      </c>
      <c r="K728" s="1">
        <f>_xlfn.XLOOKUP(A728,MEDIDAS!A:A,MEDIDAS!C:C,,0)*5</f>
        <v>2.166666666666667</v>
      </c>
      <c r="L728" s="1">
        <f>SUM(K728,_xlfn.XLOOKUP(A728,MEDIDAS!A:A,MEDIDAS!C:C,,0)*5)</f>
        <v>4.3333333333333339</v>
      </c>
      <c r="M728" s="1" t="str">
        <f>IF(F728&gt;=SUM(L728,_xlfn.XLOOKUP(A728,'ESTOQUE SETEMBRO'!A:A,'ESTOQUE SETEMBRO'!F:F,,0))/2*1.2,"OVER",IF(F728&lt;=SUM(L728,_xlfn.XLOOKUP(A728,'ESTOQUE SETEMBRO'!A:A,'ESTOQUE SETEMBRO'!F:F,,0))/2*1.1,"IDEAL","OUT"))</f>
        <v>OVER</v>
      </c>
      <c r="N728" t="str">
        <f>IF('ESTOQUE OUTUBRO'!$D728&gt;=0,"outubro","setembro")</f>
        <v>outubro</v>
      </c>
      <c r="O728" s="15">
        <v>45566</v>
      </c>
    </row>
    <row r="729" spans="1:15">
      <c r="A729" s="5" t="s">
        <v>724</v>
      </c>
      <c r="B729" s="6" t="s">
        <v>1210</v>
      </c>
      <c r="C729" s="1">
        <f t="shared" si="36"/>
        <v>43.26</v>
      </c>
      <c r="D729" s="3">
        <f>_xlfn.XLOOKUP(Tabela3[[#This Row],[SKU]],'ESTOQUE SETEMBRO'!A:A,'ESTOQUE SETEMBRO'!F:F,,0)-_xlfn.XLOOKUP(Tabela3[[#This Row],[SKU]],'VENDA MES'!A:A,'VENDA MES'!B:B,0,0)</f>
        <v>145.6</v>
      </c>
      <c r="E729" s="3">
        <f>IF(D729&lt;=0,SUM(Tabela3[[#This Row],[PONTO_DE_REPOSICAO]]*2.5,Tabela3[[#This Row],[ESTOQUE_INICIAL]]),IF(AND(Tabela3[[#This Row],[ESTOQUE_INICIAL]]&lt;=Tabela3[[#This Row],[PONTO_DE_REPOSICAO]],Tabela3[[#This Row],[ESTOQUE_INICIAL]]&gt;0),L729*2.5,D729*0))</f>
        <v>0</v>
      </c>
      <c r="F729" s="3">
        <f t="shared" si="34"/>
        <v>145.6</v>
      </c>
      <c r="G729" s="7">
        <v>36</v>
      </c>
      <c r="H729" s="7">
        <v>36</v>
      </c>
      <c r="I729" s="6" t="s">
        <v>1152</v>
      </c>
      <c r="J729" s="2">
        <f t="shared" si="35"/>
        <v>5241.5999999999995</v>
      </c>
      <c r="K729" s="1">
        <f>_xlfn.XLOOKUP(A729,MEDIDAS!A:A,MEDIDAS!C:C,,0)*5</f>
        <v>3.75</v>
      </c>
      <c r="L729" s="1">
        <f>SUM(K729,_xlfn.XLOOKUP(A729,MEDIDAS!A:A,MEDIDAS!C:C,,0)*5)</f>
        <v>7.5</v>
      </c>
      <c r="M729" s="1" t="str">
        <f>IF(F729&gt;=SUM(L729,_xlfn.XLOOKUP(A729,'ESTOQUE SETEMBRO'!A:A,'ESTOQUE SETEMBRO'!F:F,,0))/2*1.2,"OVER",IF(F729&lt;=SUM(L729,_xlfn.XLOOKUP(A729,'ESTOQUE SETEMBRO'!A:A,'ESTOQUE SETEMBRO'!F:F,,0))/2*1.1,"IDEAL","OUT"))</f>
        <v>OVER</v>
      </c>
      <c r="N729" t="str">
        <f>IF('ESTOQUE OUTUBRO'!$D729&gt;=0,"outubro","setembro")</f>
        <v>outubro</v>
      </c>
      <c r="O729" s="15">
        <v>45566</v>
      </c>
    </row>
    <row r="730" spans="1:15">
      <c r="A730" s="5" t="s">
        <v>726</v>
      </c>
      <c r="B730" s="6" t="s">
        <v>1210</v>
      </c>
      <c r="C730" s="1">
        <f t="shared" si="36"/>
        <v>43.26</v>
      </c>
      <c r="D730" s="3">
        <f>_xlfn.XLOOKUP(Tabela3[[#This Row],[SKU]],'ESTOQUE SETEMBRO'!A:A,'ESTOQUE SETEMBRO'!F:F,,0)-_xlfn.XLOOKUP(Tabela3[[#This Row],[SKU]],'VENDA MES'!A:A,'VENDA MES'!B:B,0,0)</f>
        <v>274.39999999999998</v>
      </c>
      <c r="E730" s="3">
        <f>IF(D730&lt;=0,SUM(Tabela3[[#This Row],[PONTO_DE_REPOSICAO]]*2.5,Tabela3[[#This Row],[ESTOQUE_INICIAL]]),IF(AND(Tabela3[[#This Row],[ESTOQUE_INICIAL]]&lt;=Tabela3[[#This Row],[PONTO_DE_REPOSICAO]],Tabela3[[#This Row],[ESTOQUE_INICIAL]]&gt;0),L730*2.5,D730*0))</f>
        <v>0</v>
      </c>
      <c r="F730" s="3">
        <f t="shared" si="34"/>
        <v>274.39999999999998</v>
      </c>
      <c r="G730" s="7">
        <v>36</v>
      </c>
      <c r="H730" s="7">
        <v>36</v>
      </c>
      <c r="I730" s="6" t="s">
        <v>1152</v>
      </c>
      <c r="J730" s="2">
        <f t="shared" si="35"/>
        <v>9878.4</v>
      </c>
      <c r="K730" s="1">
        <f>_xlfn.XLOOKUP(A730,MEDIDAS!A:A,MEDIDAS!C:C,,0)*5</f>
        <v>9.25</v>
      </c>
      <c r="L730" s="1">
        <f>SUM(K730,_xlfn.XLOOKUP(A730,MEDIDAS!A:A,MEDIDAS!C:C,,0)*5)</f>
        <v>18.5</v>
      </c>
      <c r="M730" s="1" t="str">
        <f>IF(F730&gt;=SUM(L730,_xlfn.XLOOKUP(A730,'ESTOQUE SETEMBRO'!A:A,'ESTOQUE SETEMBRO'!F:F,,0))/2*1.2,"OVER",IF(F730&lt;=SUM(L730,_xlfn.XLOOKUP(A730,'ESTOQUE SETEMBRO'!A:A,'ESTOQUE SETEMBRO'!F:F,,0))/2*1.1,"IDEAL","OUT"))</f>
        <v>OVER</v>
      </c>
      <c r="N730" t="str">
        <f>IF('ESTOQUE OUTUBRO'!$D730&gt;=0,"outubro","setembro")</f>
        <v>outubro</v>
      </c>
      <c r="O730" s="15">
        <v>45566</v>
      </c>
    </row>
    <row r="731" spans="1:15">
      <c r="A731" s="5" t="s">
        <v>727</v>
      </c>
      <c r="B731" s="6" t="s">
        <v>1210</v>
      </c>
      <c r="C731" s="1">
        <f t="shared" si="36"/>
        <v>43.26</v>
      </c>
      <c r="D731" s="3">
        <f>_xlfn.XLOOKUP(Tabela3[[#This Row],[SKU]],'ESTOQUE SETEMBRO'!A:A,'ESTOQUE SETEMBRO'!F:F,,0)-_xlfn.XLOOKUP(Tabela3[[#This Row],[SKU]],'VENDA MES'!A:A,'VENDA MES'!B:B,0,0)</f>
        <v>196</v>
      </c>
      <c r="E731" s="3">
        <f>IF(D731&lt;=0,SUM(Tabela3[[#This Row],[PONTO_DE_REPOSICAO]]*2.5,Tabela3[[#This Row],[ESTOQUE_INICIAL]]),IF(AND(Tabela3[[#This Row],[ESTOQUE_INICIAL]]&lt;=Tabela3[[#This Row],[PONTO_DE_REPOSICAO]],Tabela3[[#This Row],[ESTOQUE_INICIAL]]&gt;0),L731*2.5,D731*0))</f>
        <v>0</v>
      </c>
      <c r="F731" s="3">
        <f t="shared" si="34"/>
        <v>196</v>
      </c>
      <c r="G731" s="7">
        <v>36</v>
      </c>
      <c r="H731" s="7">
        <v>36</v>
      </c>
      <c r="I731" s="6" t="s">
        <v>1152</v>
      </c>
      <c r="J731" s="2">
        <f t="shared" si="35"/>
        <v>7056</v>
      </c>
      <c r="K731" s="1">
        <f>_xlfn.XLOOKUP(A731,MEDIDAS!A:A,MEDIDAS!C:C,,0)*5</f>
        <v>7.833333333333333</v>
      </c>
      <c r="L731" s="1">
        <f>SUM(K731,_xlfn.XLOOKUP(A731,MEDIDAS!A:A,MEDIDAS!C:C,,0)*5)</f>
        <v>15.666666666666666</v>
      </c>
      <c r="M731" s="1" t="str">
        <f>IF(F731&gt;=SUM(L731,_xlfn.XLOOKUP(A731,'ESTOQUE SETEMBRO'!A:A,'ESTOQUE SETEMBRO'!F:F,,0))/2*1.2,"OVER",IF(F731&lt;=SUM(L731,_xlfn.XLOOKUP(A731,'ESTOQUE SETEMBRO'!A:A,'ESTOQUE SETEMBRO'!F:F,,0))/2*1.1,"IDEAL","OUT"))</f>
        <v>OVER</v>
      </c>
      <c r="N731" t="str">
        <f>IF('ESTOQUE OUTUBRO'!$D731&gt;=0,"outubro","setembro")</f>
        <v>outubro</v>
      </c>
      <c r="O731" s="15">
        <v>45566</v>
      </c>
    </row>
    <row r="732" spans="1:15">
      <c r="A732" s="5" t="s">
        <v>728</v>
      </c>
      <c r="B732" s="6" t="s">
        <v>1210</v>
      </c>
      <c r="C732" s="1">
        <f t="shared" si="36"/>
        <v>43.26</v>
      </c>
      <c r="D732" s="3">
        <f>_xlfn.XLOOKUP(Tabela3[[#This Row],[SKU]],'ESTOQUE SETEMBRO'!A:A,'ESTOQUE SETEMBRO'!F:F,,0)-_xlfn.XLOOKUP(Tabela3[[#This Row],[SKU]],'VENDA MES'!A:A,'VENDA MES'!B:B,0,0)</f>
        <v>100.8</v>
      </c>
      <c r="E732" s="3">
        <f>IF(D732&lt;=0,SUM(Tabela3[[#This Row],[PONTO_DE_REPOSICAO]]*2.5,Tabela3[[#This Row],[ESTOQUE_INICIAL]]),IF(AND(Tabela3[[#This Row],[ESTOQUE_INICIAL]]&lt;=Tabela3[[#This Row],[PONTO_DE_REPOSICAO]],Tabela3[[#This Row],[ESTOQUE_INICIAL]]&gt;0),L732*2.5,D732*0))</f>
        <v>0</v>
      </c>
      <c r="F732" s="3">
        <f t="shared" si="34"/>
        <v>100.8</v>
      </c>
      <c r="G732" s="7">
        <v>36</v>
      </c>
      <c r="H732" s="7">
        <v>36</v>
      </c>
      <c r="I732" s="6" t="s">
        <v>1152</v>
      </c>
      <c r="J732" s="2">
        <f t="shared" si="35"/>
        <v>3628.7999999999997</v>
      </c>
      <c r="K732" s="1">
        <f>_xlfn.XLOOKUP(A732,MEDIDAS!A:A,MEDIDAS!C:C,,0)*5</f>
        <v>2.5833333333333335</v>
      </c>
      <c r="L732" s="1">
        <f>SUM(K732,_xlfn.XLOOKUP(A732,MEDIDAS!A:A,MEDIDAS!C:C,,0)*5)</f>
        <v>5.166666666666667</v>
      </c>
      <c r="M732" s="1" t="str">
        <f>IF(F732&gt;=SUM(L732,_xlfn.XLOOKUP(A732,'ESTOQUE SETEMBRO'!A:A,'ESTOQUE SETEMBRO'!F:F,,0))/2*1.2,"OVER",IF(F732&lt;=SUM(L732,_xlfn.XLOOKUP(A732,'ESTOQUE SETEMBRO'!A:A,'ESTOQUE SETEMBRO'!F:F,,0))/2*1.1,"IDEAL","OUT"))</f>
        <v>OVER</v>
      </c>
      <c r="N732" t="str">
        <f>IF('ESTOQUE OUTUBRO'!$D732&gt;=0,"outubro","setembro")</f>
        <v>outubro</v>
      </c>
      <c r="O732" s="15">
        <v>45566</v>
      </c>
    </row>
    <row r="733" spans="1:15">
      <c r="A733" s="5" t="s">
        <v>729</v>
      </c>
      <c r="B733" s="6" t="s">
        <v>1210</v>
      </c>
      <c r="C733" s="1">
        <f t="shared" si="36"/>
        <v>43.26</v>
      </c>
      <c r="D733" s="3">
        <f>_xlfn.XLOOKUP(Tabela3[[#This Row],[SKU]],'ESTOQUE SETEMBRO'!A:A,'ESTOQUE SETEMBRO'!F:F,,0)-_xlfn.XLOOKUP(Tabela3[[#This Row],[SKU]],'VENDA MES'!A:A,'VENDA MES'!B:B,0,0)</f>
        <v>207.2</v>
      </c>
      <c r="E733" s="3">
        <f>IF(D733&lt;=0,SUM(Tabela3[[#This Row],[PONTO_DE_REPOSICAO]]*2.5,Tabela3[[#This Row],[ESTOQUE_INICIAL]]),IF(AND(Tabela3[[#This Row],[ESTOQUE_INICIAL]]&lt;=Tabela3[[#This Row],[PONTO_DE_REPOSICAO]],Tabela3[[#This Row],[ESTOQUE_INICIAL]]&gt;0),L733*2.5,D733*0))</f>
        <v>0</v>
      </c>
      <c r="F733" s="3">
        <f t="shared" si="34"/>
        <v>207.2</v>
      </c>
      <c r="G733" s="7">
        <v>36</v>
      </c>
      <c r="H733" s="7">
        <v>36</v>
      </c>
      <c r="I733" s="6" t="s">
        <v>1152</v>
      </c>
      <c r="J733" s="2">
        <f t="shared" si="35"/>
        <v>7459.2</v>
      </c>
      <c r="K733" s="1">
        <f>_xlfn.XLOOKUP(A733,MEDIDAS!A:A,MEDIDAS!C:C,,0)*5</f>
        <v>3.0833333333333335</v>
      </c>
      <c r="L733" s="1">
        <f>SUM(K733,_xlfn.XLOOKUP(A733,MEDIDAS!A:A,MEDIDAS!C:C,,0)*5)</f>
        <v>6.166666666666667</v>
      </c>
      <c r="M733" s="1" t="str">
        <f>IF(F733&gt;=SUM(L733,_xlfn.XLOOKUP(A733,'ESTOQUE SETEMBRO'!A:A,'ESTOQUE SETEMBRO'!F:F,,0))/2*1.2,"OVER",IF(F733&lt;=SUM(L733,_xlfn.XLOOKUP(A733,'ESTOQUE SETEMBRO'!A:A,'ESTOQUE SETEMBRO'!F:F,,0))/2*1.1,"IDEAL","OUT"))</f>
        <v>OVER</v>
      </c>
      <c r="N733" t="str">
        <f>IF('ESTOQUE OUTUBRO'!$D733&gt;=0,"outubro","setembro")</f>
        <v>outubro</v>
      </c>
      <c r="O733" s="15">
        <v>45566</v>
      </c>
    </row>
    <row r="734" spans="1:15">
      <c r="A734" s="5" t="s">
        <v>730</v>
      </c>
      <c r="B734" s="6" t="s">
        <v>1211</v>
      </c>
      <c r="C734" s="1">
        <f t="shared" si="36"/>
        <v>43.26</v>
      </c>
      <c r="D734" s="3">
        <f>_xlfn.XLOOKUP(Tabela3[[#This Row],[SKU]],'ESTOQUE SETEMBRO'!A:A,'ESTOQUE SETEMBRO'!F:F,,0)-_xlfn.XLOOKUP(Tabela3[[#This Row],[SKU]],'VENDA MES'!A:A,'VENDA MES'!B:B,0,0)</f>
        <v>117.6</v>
      </c>
      <c r="E734" s="3">
        <f>IF(D734&lt;=0,SUM(Tabela3[[#This Row],[PONTO_DE_REPOSICAO]]*2.5,Tabela3[[#This Row],[ESTOQUE_INICIAL]]),IF(AND(Tabela3[[#This Row],[ESTOQUE_INICIAL]]&lt;=Tabela3[[#This Row],[PONTO_DE_REPOSICAO]],Tabela3[[#This Row],[ESTOQUE_INICIAL]]&gt;0),L734*2.5,D734*0))</f>
        <v>0</v>
      </c>
      <c r="F734" s="3">
        <f t="shared" si="34"/>
        <v>117.6</v>
      </c>
      <c r="G734" s="7">
        <v>10</v>
      </c>
      <c r="H734" s="7">
        <v>10</v>
      </c>
      <c r="I734" s="6" t="s">
        <v>1134</v>
      </c>
      <c r="J734" s="2">
        <f t="shared" si="35"/>
        <v>1176</v>
      </c>
      <c r="K734" s="1">
        <f>_xlfn.XLOOKUP(A734,MEDIDAS!A:A,MEDIDAS!C:C,,0)*5</f>
        <v>4.3333333333333339</v>
      </c>
      <c r="L734" s="1">
        <f>SUM(K734,_xlfn.XLOOKUP(A734,MEDIDAS!A:A,MEDIDAS!C:C,,0)*5)</f>
        <v>8.6666666666666679</v>
      </c>
      <c r="M734" s="1" t="str">
        <f>IF(F734&gt;=SUM(L734,_xlfn.XLOOKUP(A734,'ESTOQUE SETEMBRO'!A:A,'ESTOQUE SETEMBRO'!F:F,,0))/2*1.2,"OVER",IF(F734&lt;=SUM(L734,_xlfn.XLOOKUP(A734,'ESTOQUE SETEMBRO'!A:A,'ESTOQUE SETEMBRO'!F:F,,0))/2*1.1,"IDEAL","OUT"))</f>
        <v>OVER</v>
      </c>
      <c r="N734" t="str">
        <f>IF('ESTOQUE OUTUBRO'!$D734&gt;=0,"outubro","setembro")</f>
        <v>outubro</v>
      </c>
      <c r="O734" s="15">
        <v>45566</v>
      </c>
    </row>
    <row r="735" spans="1:15">
      <c r="A735" s="5" t="s">
        <v>731</v>
      </c>
      <c r="B735" s="6" t="s">
        <v>1211</v>
      </c>
      <c r="C735" s="1">
        <f t="shared" si="36"/>
        <v>43.26</v>
      </c>
      <c r="D735" s="3">
        <f>_xlfn.XLOOKUP(Tabela3[[#This Row],[SKU]],'ESTOQUE SETEMBRO'!A:A,'ESTOQUE SETEMBRO'!F:F,,0)-_xlfn.XLOOKUP(Tabela3[[#This Row],[SKU]],'VENDA MES'!A:A,'VENDA MES'!B:B,0,0)</f>
        <v>89.6</v>
      </c>
      <c r="E735" s="3">
        <f>IF(D735&lt;=0,SUM(Tabela3[[#This Row],[PONTO_DE_REPOSICAO]]*2.5,Tabela3[[#This Row],[ESTOQUE_INICIAL]]),IF(AND(Tabela3[[#This Row],[ESTOQUE_INICIAL]]&lt;=Tabela3[[#This Row],[PONTO_DE_REPOSICAO]],Tabela3[[#This Row],[ESTOQUE_INICIAL]]&gt;0),L735*2.5,D735*0))</f>
        <v>0</v>
      </c>
      <c r="F735" s="3">
        <f t="shared" si="34"/>
        <v>89.6</v>
      </c>
      <c r="G735" s="7">
        <v>10</v>
      </c>
      <c r="H735" s="7">
        <v>10</v>
      </c>
      <c r="I735" s="6" t="s">
        <v>1134</v>
      </c>
      <c r="J735" s="2">
        <f t="shared" si="35"/>
        <v>896</v>
      </c>
      <c r="K735" s="1">
        <f>_xlfn.XLOOKUP(A735,MEDIDAS!A:A,MEDIDAS!C:C,,0)*5</f>
        <v>3.5833333333333335</v>
      </c>
      <c r="L735" s="1">
        <f>SUM(K735,_xlfn.XLOOKUP(A735,MEDIDAS!A:A,MEDIDAS!C:C,,0)*5)</f>
        <v>7.166666666666667</v>
      </c>
      <c r="M735" s="1" t="str">
        <f>IF(F735&gt;=SUM(L735,_xlfn.XLOOKUP(A735,'ESTOQUE SETEMBRO'!A:A,'ESTOQUE SETEMBRO'!F:F,,0))/2*1.2,"OVER",IF(F735&lt;=SUM(L735,_xlfn.XLOOKUP(A735,'ESTOQUE SETEMBRO'!A:A,'ESTOQUE SETEMBRO'!F:F,,0))/2*1.1,"IDEAL","OUT"))</f>
        <v>OVER</v>
      </c>
      <c r="N735" t="str">
        <f>IF('ESTOQUE OUTUBRO'!$D735&gt;=0,"outubro","setembro")</f>
        <v>outubro</v>
      </c>
      <c r="O735" s="15">
        <v>45566</v>
      </c>
    </row>
    <row r="736" spans="1:15">
      <c r="A736" s="5" t="s">
        <v>732</v>
      </c>
      <c r="B736" s="6" t="s">
        <v>1211</v>
      </c>
      <c r="C736" s="1">
        <f t="shared" si="36"/>
        <v>43.26</v>
      </c>
      <c r="D736" s="3">
        <f>_xlfn.XLOOKUP(Tabela3[[#This Row],[SKU]],'ESTOQUE SETEMBRO'!A:A,'ESTOQUE SETEMBRO'!F:F,,0)-_xlfn.XLOOKUP(Tabela3[[#This Row],[SKU]],'VENDA MES'!A:A,'VENDA MES'!B:B,0,0)</f>
        <v>156.80000000000004</v>
      </c>
      <c r="E736" s="3">
        <f>IF(D736&lt;=0,SUM(Tabela3[[#This Row],[PONTO_DE_REPOSICAO]]*2.5,Tabela3[[#This Row],[ESTOQUE_INICIAL]]),IF(AND(Tabela3[[#This Row],[ESTOQUE_INICIAL]]&lt;=Tabela3[[#This Row],[PONTO_DE_REPOSICAO]],Tabela3[[#This Row],[ESTOQUE_INICIAL]]&gt;0),L736*2.5,D736*0))</f>
        <v>0</v>
      </c>
      <c r="F736" s="3">
        <f t="shared" si="34"/>
        <v>156.80000000000004</v>
      </c>
      <c r="G736" s="7">
        <v>10</v>
      </c>
      <c r="H736" s="7">
        <v>10</v>
      </c>
      <c r="I736" s="6" t="s">
        <v>1134</v>
      </c>
      <c r="J736" s="2">
        <f t="shared" si="35"/>
        <v>1568.0000000000005</v>
      </c>
      <c r="K736" s="1">
        <f>_xlfn.XLOOKUP(A736,MEDIDAS!A:A,MEDIDAS!C:C,,0)*5</f>
        <v>8.75</v>
      </c>
      <c r="L736" s="1">
        <f>SUM(K736,_xlfn.XLOOKUP(A736,MEDIDAS!A:A,MEDIDAS!C:C,,0)*5)</f>
        <v>17.5</v>
      </c>
      <c r="M736" s="1" t="str">
        <f>IF(F736&gt;=SUM(L736,_xlfn.XLOOKUP(A736,'ESTOQUE SETEMBRO'!A:A,'ESTOQUE SETEMBRO'!F:F,,0))/2*1.2,"OVER",IF(F736&lt;=SUM(L736,_xlfn.XLOOKUP(A736,'ESTOQUE SETEMBRO'!A:A,'ESTOQUE SETEMBRO'!F:F,,0))/2*1.1,"IDEAL","OUT"))</f>
        <v>OVER</v>
      </c>
      <c r="N736" t="str">
        <f>IF('ESTOQUE OUTUBRO'!$D736&gt;=0,"outubro","setembro")</f>
        <v>outubro</v>
      </c>
      <c r="O736" s="15">
        <v>45566</v>
      </c>
    </row>
    <row r="737" spans="1:15">
      <c r="A737" s="5" t="s">
        <v>733</v>
      </c>
      <c r="B737" s="6" t="s">
        <v>1211</v>
      </c>
      <c r="C737" s="1">
        <f t="shared" si="36"/>
        <v>43.26</v>
      </c>
      <c r="D737" s="3">
        <f>_xlfn.XLOOKUP(Tabela3[[#This Row],[SKU]],'ESTOQUE SETEMBRO'!A:A,'ESTOQUE SETEMBRO'!F:F,,0)-_xlfn.XLOOKUP(Tabela3[[#This Row],[SKU]],'VENDA MES'!A:A,'VENDA MES'!B:B,0,0)</f>
        <v>134.4</v>
      </c>
      <c r="E737" s="3">
        <f>IF(D737&lt;=0,SUM(Tabela3[[#This Row],[PONTO_DE_REPOSICAO]]*2.5,Tabela3[[#This Row],[ESTOQUE_INICIAL]]),IF(AND(Tabela3[[#This Row],[ESTOQUE_INICIAL]]&lt;=Tabela3[[#This Row],[PONTO_DE_REPOSICAO]],Tabela3[[#This Row],[ESTOQUE_INICIAL]]&gt;0),L737*2.5,D737*0))</f>
        <v>0</v>
      </c>
      <c r="F737" s="3">
        <f t="shared" si="34"/>
        <v>134.4</v>
      </c>
      <c r="G737" s="7">
        <v>10</v>
      </c>
      <c r="H737" s="7">
        <v>10</v>
      </c>
      <c r="I737" s="6" t="s">
        <v>1134</v>
      </c>
      <c r="J737" s="2">
        <f t="shared" si="35"/>
        <v>1344</v>
      </c>
      <c r="K737" s="1">
        <f>_xlfn.XLOOKUP(A737,MEDIDAS!A:A,MEDIDAS!C:C,,0)*5</f>
        <v>4.9166666666666661</v>
      </c>
      <c r="L737" s="1">
        <f>SUM(K737,_xlfn.XLOOKUP(A737,MEDIDAS!A:A,MEDIDAS!C:C,,0)*5)</f>
        <v>9.8333333333333321</v>
      </c>
      <c r="M737" s="1" t="str">
        <f>IF(F737&gt;=SUM(L737,_xlfn.XLOOKUP(A737,'ESTOQUE SETEMBRO'!A:A,'ESTOQUE SETEMBRO'!F:F,,0))/2*1.2,"OVER",IF(F737&lt;=SUM(L737,_xlfn.XLOOKUP(A737,'ESTOQUE SETEMBRO'!A:A,'ESTOQUE SETEMBRO'!F:F,,0))/2*1.1,"IDEAL","OUT"))</f>
        <v>OVER</v>
      </c>
      <c r="N737" t="str">
        <f>IF('ESTOQUE OUTUBRO'!$D737&gt;=0,"outubro","setembro")</f>
        <v>outubro</v>
      </c>
      <c r="O737" s="15">
        <v>45566</v>
      </c>
    </row>
    <row r="738" spans="1:15">
      <c r="A738" s="5" t="s">
        <v>734</v>
      </c>
      <c r="B738" s="6" t="s">
        <v>1211</v>
      </c>
      <c r="C738" s="1">
        <f t="shared" si="36"/>
        <v>43.26</v>
      </c>
      <c r="D738" s="3">
        <f>_xlfn.XLOOKUP(Tabela3[[#This Row],[SKU]],'ESTOQUE SETEMBRO'!A:A,'ESTOQUE SETEMBRO'!F:F,,0)-_xlfn.XLOOKUP(Tabela3[[#This Row],[SKU]],'VENDA MES'!A:A,'VENDA MES'!B:B,0,0)</f>
        <v>50.4</v>
      </c>
      <c r="E738" s="3">
        <f>IF(D738&lt;=0,SUM(Tabela3[[#This Row],[PONTO_DE_REPOSICAO]]*2.5,Tabela3[[#This Row],[ESTOQUE_INICIAL]]),IF(AND(Tabela3[[#This Row],[ESTOQUE_INICIAL]]&lt;=Tabela3[[#This Row],[PONTO_DE_REPOSICAO]],Tabela3[[#This Row],[ESTOQUE_INICIAL]]&gt;0),L738*2.5,D738*0))</f>
        <v>0</v>
      </c>
      <c r="F738" s="3">
        <f t="shared" ref="F738:F801" si="37">SUM(E738,D738)</f>
        <v>50.4</v>
      </c>
      <c r="G738" s="7">
        <v>10</v>
      </c>
      <c r="H738" s="7">
        <v>10</v>
      </c>
      <c r="I738" s="6" t="s">
        <v>1134</v>
      </c>
      <c r="J738" s="2">
        <f t="shared" si="35"/>
        <v>504</v>
      </c>
      <c r="K738" s="1">
        <f>_xlfn.XLOOKUP(A738,MEDIDAS!A:A,MEDIDAS!C:C,,0)*5</f>
        <v>4.5</v>
      </c>
      <c r="L738" s="1">
        <f>SUM(K738,_xlfn.XLOOKUP(A738,MEDIDAS!A:A,MEDIDAS!C:C,,0)*5)</f>
        <v>9</v>
      </c>
      <c r="M738" s="1" t="str">
        <f>IF(F738&gt;=SUM(L738,_xlfn.XLOOKUP(A738,'ESTOQUE SETEMBRO'!A:A,'ESTOQUE SETEMBRO'!F:F,,0))/2*1.2,"OVER",IF(F738&lt;=SUM(L738,_xlfn.XLOOKUP(A738,'ESTOQUE SETEMBRO'!A:A,'ESTOQUE SETEMBRO'!F:F,,0))/2*1.1,"IDEAL","OUT"))</f>
        <v>OVER</v>
      </c>
      <c r="N738" t="str">
        <f>IF('ESTOQUE OUTUBRO'!$D738&gt;=0,"outubro","setembro")</f>
        <v>outubro</v>
      </c>
      <c r="O738" s="15">
        <v>45566</v>
      </c>
    </row>
    <row r="739" spans="1:15">
      <c r="A739" s="5" t="s">
        <v>813</v>
      </c>
      <c r="B739" s="6" t="s">
        <v>1211</v>
      </c>
      <c r="C739" s="1">
        <f t="shared" si="36"/>
        <v>43.26</v>
      </c>
      <c r="D739" s="3">
        <f>_xlfn.XLOOKUP(Tabela3[[#This Row],[SKU]],'ESTOQUE SETEMBRO'!A:A,'ESTOQUE SETEMBRO'!F:F,,0)-_xlfn.XLOOKUP(Tabela3[[#This Row],[SKU]],'VENDA MES'!A:A,'VENDA MES'!B:B,0,0)</f>
        <v>150</v>
      </c>
      <c r="E739" s="3">
        <f>IF(D739&lt;=0,SUM(Tabela3[[#This Row],[PONTO_DE_REPOSICAO]]*2.5,Tabela3[[#This Row],[ESTOQUE_INICIAL]]),IF(AND(Tabela3[[#This Row],[ESTOQUE_INICIAL]]&lt;=Tabela3[[#This Row],[PONTO_DE_REPOSICAO]],Tabela3[[#This Row],[ESTOQUE_INICIAL]]&gt;0),L739*2.5,D739*0))</f>
        <v>0</v>
      </c>
      <c r="F739" s="3">
        <f t="shared" si="37"/>
        <v>150</v>
      </c>
      <c r="G739" s="7">
        <v>10</v>
      </c>
      <c r="H739" s="7">
        <v>10</v>
      </c>
      <c r="I739" s="6" t="s">
        <v>1134</v>
      </c>
      <c r="J739" s="2">
        <f t="shared" si="35"/>
        <v>1500</v>
      </c>
      <c r="K739" s="1">
        <f>_xlfn.XLOOKUP(A739,MEDIDAS!A:A,MEDIDAS!C:C,,0)*5</f>
        <v>1.4166666666666665</v>
      </c>
      <c r="L739" s="1">
        <f>SUM(K739,_xlfn.XLOOKUP(A739,MEDIDAS!A:A,MEDIDAS!C:C,,0)*5)</f>
        <v>2.833333333333333</v>
      </c>
      <c r="M739" s="1" t="str">
        <f>IF(F739&gt;=SUM(L739,_xlfn.XLOOKUP(A739,'ESTOQUE SETEMBRO'!A:A,'ESTOQUE SETEMBRO'!F:F,,0))/2*1.2,"OVER",IF(F739&lt;=SUM(L739,_xlfn.XLOOKUP(A739,'ESTOQUE SETEMBRO'!A:A,'ESTOQUE SETEMBRO'!F:F,,0))/2*1.1,"IDEAL","OUT"))</f>
        <v>OVER</v>
      </c>
      <c r="N739" t="str">
        <f>IF('ESTOQUE OUTUBRO'!$D739&gt;=0,"outubro","setembro")</f>
        <v>outubro</v>
      </c>
      <c r="O739" s="15">
        <v>45566</v>
      </c>
    </row>
    <row r="740" spans="1:15">
      <c r="A740" s="5" t="s">
        <v>735</v>
      </c>
      <c r="B740" s="6" t="s">
        <v>1211</v>
      </c>
      <c r="C740" s="1">
        <f t="shared" si="36"/>
        <v>43.26</v>
      </c>
      <c r="D740" s="3">
        <f>_xlfn.XLOOKUP(Tabela3[[#This Row],[SKU]],'ESTOQUE SETEMBRO'!A:A,'ESTOQUE SETEMBRO'!F:F,,0)-_xlfn.XLOOKUP(Tabela3[[#This Row],[SKU]],'VENDA MES'!A:A,'VENDA MES'!B:B,0,0)</f>
        <v>78.40000000000002</v>
      </c>
      <c r="E740" s="3">
        <f>IF(D740&lt;=0,SUM(Tabela3[[#This Row],[PONTO_DE_REPOSICAO]]*2.5,Tabela3[[#This Row],[ESTOQUE_INICIAL]]),IF(AND(Tabela3[[#This Row],[ESTOQUE_INICIAL]]&lt;=Tabela3[[#This Row],[PONTO_DE_REPOSICAO]],Tabela3[[#This Row],[ESTOQUE_INICIAL]]&gt;0),L740*2.5,D740*0))</f>
        <v>0</v>
      </c>
      <c r="F740" s="3">
        <f t="shared" si="37"/>
        <v>78.40000000000002</v>
      </c>
      <c r="G740" s="7">
        <v>10</v>
      </c>
      <c r="H740" s="7">
        <v>10</v>
      </c>
      <c r="I740" s="6" t="s">
        <v>1134</v>
      </c>
      <c r="J740" s="2">
        <f t="shared" si="35"/>
        <v>784.00000000000023</v>
      </c>
      <c r="K740" s="1">
        <f>_xlfn.XLOOKUP(A740,MEDIDAS!A:A,MEDIDAS!C:C,,0)*5</f>
        <v>6.333333333333333</v>
      </c>
      <c r="L740" s="1">
        <f>SUM(K740,_xlfn.XLOOKUP(A740,MEDIDAS!A:A,MEDIDAS!C:C,,0)*5)</f>
        <v>12.666666666666666</v>
      </c>
      <c r="M740" s="1" t="str">
        <f>IF(F740&gt;=SUM(L740,_xlfn.XLOOKUP(A740,'ESTOQUE SETEMBRO'!A:A,'ESTOQUE SETEMBRO'!F:F,,0))/2*1.2,"OVER",IF(F740&lt;=SUM(L740,_xlfn.XLOOKUP(A740,'ESTOQUE SETEMBRO'!A:A,'ESTOQUE SETEMBRO'!F:F,,0))/2*1.1,"IDEAL","OUT"))</f>
        <v>OVER</v>
      </c>
      <c r="N740" t="str">
        <f>IF('ESTOQUE OUTUBRO'!$D740&gt;=0,"outubro","setembro")</f>
        <v>outubro</v>
      </c>
      <c r="O740" s="15">
        <v>45566</v>
      </c>
    </row>
    <row r="741" spans="1:15">
      <c r="A741" s="5" t="s">
        <v>737</v>
      </c>
      <c r="B741" s="6" t="s">
        <v>1211</v>
      </c>
      <c r="C741" s="1">
        <f t="shared" si="36"/>
        <v>43.26</v>
      </c>
      <c r="D741" s="3">
        <f>_xlfn.XLOOKUP(Tabela3[[#This Row],[SKU]],'ESTOQUE SETEMBRO'!A:A,'ESTOQUE SETEMBRO'!F:F,,0)-_xlfn.XLOOKUP(Tabela3[[#This Row],[SKU]],'VENDA MES'!A:A,'VENDA MES'!B:B,0,0)</f>
        <v>117.6</v>
      </c>
      <c r="E741" s="3">
        <f>IF(D741&lt;=0,SUM(Tabela3[[#This Row],[PONTO_DE_REPOSICAO]]*2.5,Tabela3[[#This Row],[ESTOQUE_INICIAL]]),IF(AND(Tabela3[[#This Row],[ESTOQUE_INICIAL]]&lt;=Tabela3[[#This Row],[PONTO_DE_REPOSICAO]],Tabela3[[#This Row],[ESTOQUE_INICIAL]]&gt;0),L741*2.5,D741*0))</f>
        <v>0</v>
      </c>
      <c r="F741" s="3">
        <f t="shared" si="37"/>
        <v>117.6</v>
      </c>
      <c r="G741" s="7">
        <v>10</v>
      </c>
      <c r="H741" s="7">
        <v>10</v>
      </c>
      <c r="I741" s="6" t="s">
        <v>1134</v>
      </c>
      <c r="J741" s="2">
        <f t="shared" si="35"/>
        <v>1176</v>
      </c>
      <c r="K741" s="1">
        <f>_xlfn.XLOOKUP(A741,MEDIDAS!A:A,MEDIDAS!C:C,,0)*5</f>
        <v>6.333333333333333</v>
      </c>
      <c r="L741" s="1">
        <f>SUM(K741,_xlfn.XLOOKUP(A741,MEDIDAS!A:A,MEDIDAS!C:C,,0)*5)</f>
        <v>12.666666666666666</v>
      </c>
      <c r="M741" s="1" t="str">
        <f>IF(F741&gt;=SUM(L741,_xlfn.XLOOKUP(A741,'ESTOQUE SETEMBRO'!A:A,'ESTOQUE SETEMBRO'!F:F,,0))/2*1.2,"OVER",IF(F741&lt;=SUM(L741,_xlfn.XLOOKUP(A741,'ESTOQUE SETEMBRO'!A:A,'ESTOQUE SETEMBRO'!F:F,,0))/2*1.1,"IDEAL","OUT"))</f>
        <v>OVER</v>
      </c>
      <c r="N741" t="str">
        <f>IF('ESTOQUE OUTUBRO'!$D741&gt;=0,"outubro","setembro")</f>
        <v>outubro</v>
      </c>
      <c r="O741" s="15">
        <v>45566</v>
      </c>
    </row>
    <row r="742" spans="1:15">
      <c r="A742" s="5" t="s">
        <v>738</v>
      </c>
      <c r="B742" s="6" t="s">
        <v>1211</v>
      </c>
      <c r="C742" s="1">
        <f t="shared" si="36"/>
        <v>43.26</v>
      </c>
      <c r="D742" s="3">
        <f>_xlfn.XLOOKUP(Tabela3[[#This Row],[SKU]],'ESTOQUE SETEMBRO'!A:A,'ESTOQUE SETEMBRO'!F:F,,0)-_xlfn.XLOOKUP(Tabela3[[#This Row],[SKU]],'VENDA MES'!A:A,'VENDA MES'!B:B,0,0)</f>
        <v>117.6</v>
      </c>
      <c r="E742" s="3">
        <f>IF(D742&lt;=0,SUM(Tabela3[[#This Row],[PONTO_DE_REPOSICAO]]*2.5,Tabela3[[#This Row],[ESTOQUE_INICIAL]]),IF(AND(Tabela3[[#This Row],[ESTOQUE_INICIAL]]&lt;=Tabela3[[#This Row],[PONTO_DE_REPOSICAO]],Tabela3[[#This Row],[ESTOQUE_INICIAL]]&gt;0),L742*2.5,D742*0))</f>
        <v>0</v>
      </c>
      <c r="F742" s="3">
        <f t="shared" si="37"/>
        <v>117.6</v>
      </c>
      <c r="G742" s="7">
        <v>10</v>
      </c>
      <c r="H742" s="7">
        <v>10</v>
      </c>
      <c r="I742" s="6" t="s">
        <v>1134</v>
      </c>
      <c r="J742" s="2">
        <f t="shared" si="35"/>
        <v>1176</v>
      </c>
      <c r="K742" s="1">
        <f>_xlfn.XLOOKUP(A742,MEDIDAS!A:A,MEDIDAS!C:C,,0)*5</f>
        <v>6.9166666666666661</v>
      </c>
      <c r="L742" s="1">
        <f>SUM(K742,_xlfn.XLOOKUP(A742,MEDIDAS!A:A,MEDIDAS!C:C,,0)*5)</f>
        <v>13.833333333333332</v>
      </c>
      <c r="M742" s="1" t="str">
        <f>IF(F742&gt;=SUM(L742,_xlfn.XLOOKUP(A742,'ESTOQUE SETEMBRO'!A:A,'ESTOQUE SETEMBRO'!F:F,,0))/2*1.2,"OVER",IF(F742&lt;=SUM(L742,_xlfn.XLOOKUP(A742,'ESTOQUE SETEMBRO'!A:A,'ESTOQUE SETEMBRO'!F:F,,0))/2*1.1,"IDEAL","OUT"))</f>
        <v>OVER</v>
      </c>
      <c r="N742" t="str">
        <f>IF('ESTOQUE OUTUBRO'!$D742&gt;=0,"outubro","setembro")</f>
        <v>outubro</v>
      </c>
      <c r="O742" s="15">
        <v>45566</v>
      </c>
    </row>
    <row r="743" spans="1:15">
      <c r="A743" s="5" t="s">
        <v>739</v>
      </c>
      <c r="B743" s="6" t="s">
        <v>1211</v>
      </c>
      <c r="C743" s="1">
        <f t="shared" si="36"/>
        <v>43.26</v>
      </c>
      <c r="D743" s="3">
        <f>_xlfn.XLOOKUP(Tabela3[[#This Row],[SKU]],'ESTOQUE SETEMBRO'!A:A,'ESTOQUE SETEMBRO'!F:F,,0)-_xlfn.XLOOKUP(Tabela3[[#This Row],[SKU]],'VENDA MES'!A:A,'VENDA MES'!B:B,0,0)</f>
        <v>140.00000000000003</v>
      </c>
      <c r="E743" s="3">
        <f>IF(D743&lt;=0,SUM(Tabela3[[#This Row],[PONTO_DE_REPOSICAO]]*2.5,Tabela3[[#This Row],[ESTOQUE_INICIAL]]),IF(AND(Tabela3[[#This Row],[ESTOQUE_INICIAL]]&lt;=Tabela3[[#This Row],[PONTO_DE_REPOSICAO]],Tabela3[[#This Row],[ESTOQUE_INICIAL]]&gt;0),L743*2.5,D743*0))</f>
        <v>0</v>
      </c>
      <c r="F743" s="3">
        <f t="shared" si="37"/>
        <v>140.00000000000003</v>
      </c>
      <c r="G743" s="7">
        <v>10</v>
      </c>
      <c r="H743" s="7">
        <v>10</v>
      </c>
      <c r="I743" s="6" t="s">
        <v>1134</v>
      </c>
      <c r="J743" s="2">
        <f t="shared" si="35"/>
        <v>1400.0000000000002</v>
      </c>
      <c r="K743" s="1">
        <f>_xlfn.XLOOKUP(A743,MEDIDAS!A:A,MEDIDAS!C:C,,0)*5</f>
        <v>5.75</v>
      </c>
      <c r="L743" s="1">
        <f>SUM(K743,_xlfn.XLOOKUP(A743,MEDIDAS!A:A,MEDIDAS!C:C,,0)*5)</f>
        <v>11.5</v>
      </c>
      <c r="M743" s="1" t="str">
        <f>IF(F743&gt;=SUM(L743,_xlfn.XLOOKUP(A743,'ESTOQUE SETEMBRO'!A:A,'ESTOQUE SETEMBRO'!F:F,,0))/2*1.2,"OVER",IF(F743&lt;=SUM(L743,_xlfn.XLOOKUP(A743,'ESTOQUE SETEMBRO'!A:A,'ESTOQUE SETEMBRO'!F:F,,0))/2*1.1,"IDEAL","OUT"))</f>
        <v>OVER</v>
      </c>
      <c r="N743" t="str">
        <f>IF('ESTOQUE OUTUBRO'!$D743&gt;=0,"outubro","setembro")</f>
        <v>outubro</v>
      </c>
      <c r="O743" s="15">
        <v>45566</v>
      </c>
    </row>
    <row r="744" spans="1:15">
      <c r="A744" s="5" t="s">
        <v>740</v>
      </c>
      <c r="B744" s="6" t="s">
        <v>1212</v>
      </c>
      <c r="C744" s="1">
        <f t="shared" si="36"/>
        <v>43.26</v>
      </c>
      <c r="D744" s="3">
        <f>_xlfn.XLOOKUP(Tabela3[[#This Row],[SKU]],'ESTOQUE SETEMBRO'!A:A,'ESTOQUE SETEMBRO'!F:F,,0)-_xlfn.XLOOKUP(Tabela3[[#This Row],[SKU]],'VENDA MES'!A:A,'VENDA MES'!B:B,0,0)</f>
        <v>72.8</v>
      </c>
      <c r="E744" s="3">
        <f>IF(D744&lt;=0,SUM(Tabela3[[#This Row],[PONTO_DE_REPOSICAO]]*2.5,Tabela3[[#This Row],[ESTOQUE_INICIAL]]),IF(AND(Tabela3[[#This Row],[ESTOQUE_INICIAL]]&lt;=Tabela3[[#This Row],[PONTO_DE_REPOSICAO]],Tabela3[[#This Row],[ESTOQUE_INICIAL]]&gt;0),L744*2.5,D744*0))</f>
        <v>0</v>
      </c>
      <c r="F744" s="3">
        <f t="shared" si="37"/>
        <v>72.8</v>
      </c>
      <c r="G744" s="7">
        <v>40</v>
      </c>
      <c r="H744" s="7">
        <v>40</v>
      </c>
      <c r="I744" s="6" t="s">
        <v>1138</v>
      </c>
      <c r="J744" s="2">
        <f t="shared" si="35"/>
        <v>2912</v>
      </c>
      <c r="K744" s="1">
        <f>_xlfn.XLOOKUP(A744,MEDIDAS!A:A,MEDIDAS!C:C,,0)*5</f>
        <v>4.583333333333333</v>
      </c>
      <c r="L744" s="1">
        <f>SUM(K744,_xlfn.XLOOKUP(A744,MEDIDAS!A:A,MEDIDAS!C:C,,0)*5)</f>
        <v>9.1666666666666661</v>
      </c>
      <c r="M744" s="1" t="str">
        <f>IF(F744&gt;=SUM(L744,_xlfn.XLOOKUP(A744,'ESTOQUE SETEMBRO'!A:A,'ESTOQUE SETEMBRO'!F:F,,0))/2*1.2,"OVER",IF(F744&lt;=SUM(L744,_xlfn.XLOOKUP(A744,'ESTOQUE SETEMBRO'!A:A,'ESTOQUE SETEMBRO'!F:F,,0))/2*1.1,"IDEAL","OUT"))</f>
        <v>OVER</v>
      </c>
      <c r="N744" t="str">
        <f>IF('ESTOQUE OUTUBRO'!$D744&gt;=0,"outubro","setembro")</f>
        <v>outubro</v>
      </c>
      <c r="O744" s="15">
        <v>45566</v>
      </c>
    </row>
    <row r="745" spans="1:15">
      <c r="A745" s="5" t="s">
        <v>741</v>
      </c>
      <c r="B745" s="6" t="s">
        <v>1212</v>
      </c>
      <c r="C745" s="1">
        <f t="shared" si="36"/>
        <v>43.26</v>
      </c>
      <c r="D745" s="3">
        <f>_xlfn.XLOOKUP(Tabela3[[#This Row],[SKU]],'ESTOQUE SETEMBRO'!A:A,'ESTOQUE SETEMBRO'!F:F,,0)-_xlfn.XLOOKUP(Tabela3[[#This Row],[SKU]],'VENDA MES'!A:A,'VENDA MES'!B:B,0,0)</f>
        <v>123.20000000000002</v>
      </c>
      <c r="E745" s="3">
        <f>IF(D745&lt;=0,SUM(Tabela3[[#This Row],[PONTO_DE_REPOSICAO]]*2.5,Tabela3[[#This Row],[ESTOQUE_INICIAL]]),IF(AND(Tabela3[[#This Row],[ESTOQUE_INICIAL]]&lt;=Tabela3[[#This Row],[PONTO_DE_REPOSICAO]],Tabela3[[#This Row],[ESTOQUE_INICIAL]]&gt;0),L745*2.5,D745*0))</f>
        <v>0</v>
      </c>
      <c r="F745" s="3">
        <f t="shared" si="37"/>
        <v>123.20000000000002</v>
      </c>
      <c r="G745" s="7">
        <v>40</v>
      </c>
      <c r="H745" s="7">
        <v>40</v>
      </c>
      <c r="I745" s="6" t="s">
        <v>1138</v>
      </c>
      <c r="J745" s="2">
        <f t="shared" si="35"/>
        <v>4928.0000000000009</v>
      </c>
      <c r="K745" s="1">
        <f>_xlfn.XLOOKUP(A745,MEDIDAS!A:A,MEDIDAS!C:C,,0)*5</f>
        <v>4.4166666666666661</v>
      </c>
      <c r="L745" s="1">
        <f>SUM(K745,_xlfn.XLOOKUP(A745,MEDIDAS!A:A,MEDIDAS!C:C,,0)*5)</f>
        <v>8.8333333333333321</v>
      </c>
      <c r="M745" s="1" t="str">
        <f>IF(F745&gt;=SUM(L745,_xlfn.XLOOKUP(A745,'ESTOQUE SETEMBRO'!A:A,'ESTOQUE SETEMBRO'!F:F,,0))/2*1.2,"OVER",IF(F745&lt;=SUM(L745,_xlfn.XLOOKUP(A745,'ESTOQUE SETEMBRO'!A:A,'ESTOQUE SETEMBRO'!F:F,,0))/2*1.1,"IDEAL","OUT"))</f>
        <v>OVER</v>
      </c>
      <c r="N745" t="str">
        <f>IF('ESTOQUE OUTUBRO'!$D745&gt;=0,"outubro","setembro")</f>
        <v>outubro</v>
      </c>
      <c r="O745" s="15">
        <v>45566</v>
      </c>
    </row>
    <row r="746" spans="1:15">
      <c r="A746" s="5" t="s">
        <v>742</v>
      </c>
      <c r="B746" s="6" t="s">
        <v>1212</v>
      </c>
      <c r="C746" s="1">
        <f t="shared" si="36"/>
        <v>43.26</v>
      </c>
      <c r="D746" s="3">
        <f>_xlfn.XLOOKUP(Tabela3[[#This Row],[SKU]],'ESTOQUE SETEMBRO'!A:A,'ESTOQUE SETEMBRO'!F:F,,0)-_xlfn.XLOOKUP(Tabela3[[#This Row],[SKU]],'VENDA MES'!A:A,'VENDA MES'!B:B,0,0)</f>
        <v>44.8</v>
      </c>
      <c r="E746" s="3">
        <f>IF(D746&lt;=0,SUM(Tabela3[[#This Row],[PONTO_DE_REPOSICAO]]*2.5,Tabela3[[#This Row],[ESTOQUE_INICIAL]]),IF(AND(Tabela3[[#This Row],[ESTOQUE_INICIAL]]&lt;=Tabela3[[#This Row],[PONTO_DE_REPOSICAO]],Tabela3[[#This Row],[ESTOQUE_INICIAL]]&gt;0),L746*2.5,D746*0))</f>
        <v>0</v>
      </c>
      <c r="F746" s="3">
        <f t="shared" si="37"/>
        <v>44.8</v>
      </c>
      <c r="G746" s="7">
        <v>40</v>
      </c>
      <c r="H746" s="7">
        <v>40</v>
      </c>
      <c r="I746" s="6" t="s">
        <v>1138</v>
      </c>
      <c r="J746" s="2">
        <f t="shared" si="35"/>
        <v>1792</v>
      </c>
      <c r="K746" s="1">
        <f>_xlfn.XLOOKUP(A746,MEDIDAS!A:A,MEDIDAS!C:C,,0)*5</f>
        <v>4.666666666666667</v>
      </c>
      <c r="L746" s="1">
        <f>SUM(K746,_xlfn.XLOOKUP(A746,MEDIDAS!A:A,MEDIDAS!C:C,,0)*5)</f>
        <v>9.3333333333333339</v>
      </c>
      <c r="M746" s="1" t="str">
        <f>IF(F746&gt;=SUM(L746,_xlfn.XLOOKUP(A746,'ESTOQUE SETEMBRO'!A:A,'ESTOQUE SETEMBRO'!F:F,,0))/2*1.2,"OVER",IF(F746&lt;=SUM(L746,_xlfn.XLOOKUP(A746,'ESTOQUE SETEMBRO'!A:A,'ESTOQUE SETEMBRO'!F:F,,0))/2*1.1,"IDEAL","OUT"))</f>
        <v>OVER</v>
      </c>
      <c r="N746" t="str">
        <f>IF('ESTOQUE OUTUBRO'!$D746&gt;=0,"outubro","setembro")</f>
        <v>outubro</v>
      </c>
      <c r="O746" s="15">
        <v>45566</v>
      </c>
    </row>
    <row r="747" spans="1:15">
      <c r="A747" s="5" t="s">
        <v>743</v>
      </c>
      <c r="B747" s="6" t="s">
        <v>1212</v>
      </c>
      <c r="C747" s="1">
        <f t="shared" si="36"/>
        <v>43.26</v>
      </c>
      <c r="D747" s="3">
        <f>_xlfn.XLOOKUP(Tabela3[[#This Row],[SKU]],'ESTOQUE SETEMBRO'!A:A,'ESTOQUE SETEMBRO'!F:F,,0)-_xlfn.XLOOKUP(Tabela3[[#This Row],[SKU]],'VENDA MES'!A:A,'VENDA MES'!B:B,0,0)</f>
        <v>117.6</v>
      </c>
      <c r="E747" s="3">
        <f>IF(D747&lt;=0,SUM(Tabela3[[#This Row],[PONTO_DE_REPOSICAO]]*2.5,Tabela3[[#This Row],[ESTOQUE_INICIAL]]),IF(AND(Tabela3[[#This Row],[ESTOQUE_INICIAL]]&lt;=Tabela3[[#This Row],[PONTO_DE_REPOSICAO]],Tabela3[[#This Row],[ESTOQUE_INICIAL]]&gt;0),L747*2.5,D747*0))</f>
        <v>0</v>
      </c>
      <c r="F747" s="3">
        <f t="shared" si="37"/>
        <v>117.6</v>
      </c>
      <c r="G747" s="7">
        <v>40</v>
      </c>
      <c r="H747" s="7">
        <v>40</v>
      </c>
      <c r="I747" s="6" t="s">
        <v>1138</v>
      </c>
      <c r="J747" s="2">
        <f t="shared" si="35"/>
        <v>4704</v>
      </c>
      <c r="K747" s="1">
        <f>_xlfn.XLOOKUP(A747,MEDIDAS!A:A,MEDIDAS!C:C,,0)*5</f>
        <v>5.916666666666667</v>
      </c>
      <c r="L747" s="1">
        <f>SUM(K747,_xlfn.XLOOKUP(A747,MEDIDAS!A:A,MEDIDAS!C:C,,0)*5)</f>
        <v>11.833333333333334</v>
      </c>
      <c r="M747" s="1" t="str">
        <f>IF(F747&gt;=SUM(L747,_xlfn.XLOOKUP(A747,'ESTOQUE SETEMBRO'!A:A,'ESTOQUE SETEMBRO'!F:F,,0))/2*1.2,"OVER",IF(F747&lt;=SUM(L747,_xlfn.XLOOKUP(A747,'ESTOQUE SETEMBRO'!A:A,'ESTOQUE SETEMBRO'!F:F,,0))/2*1.1,"IDEAL","OUT"))</f>
        <v>OVER</v>
      </c>
      <c r="N747" t="str">
        <f>IF('ESTOQUE OUTUBRO'!$D747&gt;=0,"outubro","setembro")</f>
        <v>outubro</v>
      </c>
      <c r="O747" s="15">
        <v>45566</v>
      </c>
    </row>
    <row r="748" spans="1:15">
      <c r="A748" s="5" t="s">
        <v>744</v>
      </c>
      <c r="B748" s="6" t="s">
        <v>1212</v>
      </c>
      <c r="C748" s="1">
        <f t="shared" si="36"/>
        <v>43.26</v>
      </c>
      <c r="D748" s="3">
        <f>_xlfn.XLOOKUP(Tabela3[[#This Row],[SKU]],'ESTOQUE SETEMBRO'!A:A,'ESTOQUE SETEMBRO'!F:F,,0)-_xlfn.XLOOKUP(Tabela3[[#This Row],[SKU]],'VENDA MES'!A:A,'VENDA MES'!B:B,0,0)</f>
        <v>134.4</v>
      </c>
      <c r="E748" s="3">
        <f>IF(D748&lt;=0,SUM(Tabela3[[#This Row],[PONTO_DE_REPOSICAO]]*2.5,Tabela3[[#This Row],[ESTOQUE_INICIAL]]),IF(AND(Tabela3[[#This Row],[ESTOQUE_INICIAL]]&lt;=Tabela3[[#This Row],[PONTO_DE_REPOSICAO]],Tabela3[[#This Row],[ESTOQUE_INICIAL]]&gt;0),L748*2.5,D748*0))</f>
        <v>0</v>
      </c>
      <c r="F748" s="3">
        <f t="shared" si="37"/>
        <v>134.4</v>
      </c>
      <c r="G748" s="7">
        <v>40</v>
      </c>
      <c r="H748" s="7">
        <v>40</v>
      </c>
      <c r="I748" s="6" t="s">
        <v>1138</v>
      </c>
      <c r="J748" s="2">
        <f t="shared" si="35"/>
        <v>5376</v>
      </c>
      <c r="K748" s="1">
        <f>_xlfn.XLOOKUP(A748,MEDIDAS!A:A,MEDIDAS!C:C,,0)*5</f>
        <v>6.083333333333333</v>
      </c>
      <c r="L748" s="1">
        <f>SUM(K748,_xlfn.XLOOKUP(A748,MEDIDAS!A:A,MEDIDAS!C:C,,0)*5)</f>
        <v>12.166666666666666</v>
      </c>
      <c r="M748" s="1" t="str">
        <f>IF(F748&gt;=SUM(L748,_xlfn.XLOOKUP(A748,'ESTOQUE SETEMBRO'!A:A,'ESTOQUE SETEMBRO'!F:F,,0))/2*1.2,"OVER",IF(F748&lt;=SUM(L748,_xlfn.XLOOKUP(A748,'ESTOQUE SETEMBRO'!A:A,'ESTOQUE SETEMBRO'!F:F,,0))/2*1.1,"IDEAL","OUT"))</f>
        <v>OVER</v>
      </c>
      <c r="N748" t="str">
        <f>IF('ESTOQUE OUTUBRO'!$D748&gt;=0,"outubro","setembro")</f>
        <v>outubro</v>
      </c>
      <c r="O748" s="15">
        <v>45566</v>
      </c>
    </row>
    <row r="749" spans="1:15">
      <c r="A749" s="5" t="s">
        <v>824</v>
      </c>
      <c r="B749" s="6" t="s">
        <v>1212</v>
      </c>
      <c r="C749" s="1">
        <f t="shared" si="36"/>
        <v>43.26</v>
      </c>
      <c r="D749" s="3">
        <f>_xlfn.XLOOKUP(Tabela3[[#This Row],[SKU]],'ESTOQUE SETEMBRO'!A:A,'ESTOQUE SETEMBRO'!F:F,,0)-_xlfn.XLOOKUP(Tabela3[[#This Row],[SKU]],'VENDA MES'!A:A,'VENDA MES'!B:B,0,0)</f>
        <v>150</v>
      </c>
      <c r="E749" s="3">
        <f>IF(D749&lt;=0,SUM(Tabela3[[#This Row],[PONTO_DE_REPOSICAO]]*2.5,Tabela3[[#This Row],[ESTOQUE_INICIAL]]),IF(AND(Tabela3[[#This Row],[ESTOQUE_INICIAL]]&lt;=Tabela3[[#This Row],[PONTO_DE_REPOSICAO]],Tabela3[[#This Row],[ESTOQUE_INICIAL]]&gt;0),L749*2.5,D749*0))</f>
        <v>0</v>
      </c>
      <c r="F749" s="3">
        <f t="shared" si="37"/>
        <v>150</v>
      </c>
      <c r="G749" s="7">
        <v>40</v>
      </c>
      <c r="H749" s="7">
        <v>40</v>
      </c>
      <c r="I749" s="6" t="s">
        <v>1138</v>
      </c>
      <c r="J749" s="2">
        <f t="shared" si="35"/>
        <v>6000</v>
      </c>
      <c r="K749" s="1">
        <f>_xlfn.XLOOKUP(A749,MEDIDAS!A:A,MEDIDAS!C:C,,0)*5</f>
        <v>4.583333333333333</v>
      </c>
      <c r="L749" s="1">
        <f>SUM(K749,_xlfn.XLOOKUP(A749,MEDIDAS!A:A,MEDIDAS!C:C,,0)*5)</f>
        <v>9.1666666666666661</v>
      </c>
      <c r="M749" s="1" t="str">
        <f>IF(F749&gt;=SUM(L749,_xlfn.XLOOKUP(A749,'ESTOQUE SETEMBRO'!A:A,'ESTOQUE SETEMBRO'!F:F,,0))/2*1.2,"OVER",IF(F749&lt;=SUM(L749,_xlfn.XLOOKUP(A749,'ESTOQUE SETEMBRO'!A:A,'ESTOQUE SETEMBRO'!F:F,,0))/2*1.1,"IDEAL","OUT"))</f>
        <v>OVER</v>
      </c>
      <c r="N749" t="str">
        <f>IF('ESTOQUE OUTUBRO'!$D749&gt;=0,"outubro","setembro")</f>
        <v>outubro</v>
      </c>
      <c r="O749" s="15">
        <v>45566</v>
      </c>
    </row>
    <row r="750" spans="1:15">
      <c r="A750" s="5" t="s">
        <v>745</v>
      </c>
      <c r="B750" s="6" t="s">
        <v>1212</v>
      </c>
      <c r="C750" s="1">
        <f t="shared" si="36"/>
        <v>43.26</v>
      </c>
      <c r="D750" s="3">
        <f>_xlfn.XLOOKUP(Tabela3[[#This Row],[SKU]],'ESTOQUE SETEMBRO'!A:A,'ESTOQUE SETEMBRO'!F:F,,0)-_xlfn.XLOOKUP(Tabela3[[#This Row],[SKU]],'VENDA MES'!A:A,'VENDA MES'!B:B,0,0)</f>
        <v>162.4</v>
      </c>
      <c r="E750" s="3">
        <f>IF(D750&lt;=0,SUM(Tabela3[[#This Row],[PONTO_DE_REPOSICAO]]*2.5,Tabela3[[#This Row],[ESTOQUE_INICIAL]]),IF(AND(Tabela3[[#This Row],[ESTOQUE_INICIAL]]&lt;=Tabela3[[#This Row],[PONTO_DE_REPOSICAO]],Tabela3[[#This Row],[ESTOQUE_INICIAL]]&gt;0),L750*2.5,D750*0))</f>
        <v>0</v>
      </c>
      <c r="F750" s="3">
        <f t="shared" si="37"/>
        <v>162.4</v>
      </c>
      <c r="G750" s="7">
        <v>40</v>
      </c>
      <c r="H750" s="7">
        <v>40</v>
      </c>
      <c r="I750" s="6" t="s">
        <v>1138</v>
      </c>
      <c r="J750" s="2">
        <f t="shared" si="35"/>
        <v>6496</v>
      </c>
      <c r="K750" s="1">
        <f>_xlfn.XLOOKUP(A750,MEDIDAS!A:A,MEDIDAS!C:C,,0)*5</f>
        <v>8.3333333333333339</v>
      </c>
      <c r="L750" s="1">
        <f>SUM(K750,_xlfn.XLOOKUP(A750,MEDIDAS!A:A,MEDIDAS!C:C,,0)*5)</f>
        <v>16.666666666666668</v>
      </c>
      <c r="M750" s="1" t="str">
        <f>IF(F750&gt;=SUM(L750,_xlfn.XLOOKUP(A750,'ESTOQUE SETEMBRO'!A:A,'ESTOQUE SETEMBRO'!F:F,,0))/2*1.2,"OVER",IF(F750&lt;=SUM(L750,_xlfn.XLOOKUP(A750,'ESTOQUE SETEMBRO'!A:A,'ESTOQUE SETEMBRO'!F:F,,0))/2*1.1,"IDEAL","OUT"))</f>
        <v>OVER</v>
      </c>
      <c r="N750" t="str">
        <f>IF('ESTOQUE OUTUBRO'!$D750&gt;=0,"outubro","setembro")</f>
        <v>outubro</v>
      </c>
      <c r="O750" s="15">
        <v>45566</v>
      </c>
    </row>
    <row r="751" spans="1:15">
      <c r="A751" s="5" t="s">
        <v>746</v>
      </c>
      <c r="B751" s="6" t="s">
        <v>1212</v>
      </c>
      <c r="C751" s="1">
        <f t="shared" si="36"/>
        <v>43.26</v>
      </c>
      <c r="D751" s="3">
        <f>_xlfn.XLOOKUP(Tabela3[[#This Row],[SKU]],'ESTOQUE SETEMBRO'!A:A,'ESTOQUE SETEMBRO'!F:F,,0)-_xlfn.XLOOKUP(Tabela3[[#This Row],[SKU]],'VENDA MES'!A:A,'VENDA MES'!B:B,0,0)</f>
        <v>128.80000000000001</v>
      </c>
      <c r="E751" s="3">
        <f>IF(D751&lt;=0,SUM(Tabela3[[#This Row],[PONTO_DE_REPOSICAO]]*2.5,Tabela3[[#This Row],[ESTOQUE_INICIAL]]),IF(AND(Tabela3[[#This Row],[ESTOQUE_INICIAL]]&lt;=Tabela3[[#This Row],[PONTO_DE_REPOSICAO]],Tabela3[[#This Row],[ESTOQUE_INICIAL]]&gt;0),L751*2.5,D751*0))</f>
        <v>0</v>
      </c>
      <c r="F751" s="3">
        <f t="shared" si="37"/>
        <v>128.80000000000001</v>
      </c>
      <c r="G751" s="7">
        <v>40</v>
      </c>
      <c r="H751" s="7">
        <v>40</v>
      </c>
      <c r="I751" s="6" t="s">
        <v>1138</v>
      </c>
      <c r="J751" s="2">
        <f t="shared" si="35"/>
        <v>5152</v>
      </c>
      <c r="K751" s="1">
        <f>_xlfn.XLOOKUP(A751,MEDIDAS!A:A,MEDIDAS!C:C,,0)*5</f>
        <v>5.166666666666667</v>
      </c>
      <c r="L751" s="1">
        <f>SUM(K751,_xlfn.XLOOKUP(A751,MEDIDAS!A:A,MEDIDAS!C:C,,0)*5)</f>
        <v>10.333333333333334</v>
      </c>
      <c r="M751" s="1" t="str">
        <f>IF(F751&gt;=SUM(L751,_xlfn.XLOOKUP(A751,'ESTOQUE SETEMBRO'!A:A,'ESTOQUE SETEMBRO'!F:F,,0))/2*1.2,"OVER",IF(F751&lt;=SUM(L751,_xlfn.XLOOKUP(A751,'ESTOQUE SETEMBRO'!A:A,'ESTOQUE SETEMBRO'!F:F,,0))/2*1.1,"IDEAL","OUT"))</f>
        <v>OVER</v>
      </c>
      <c r="N751" t="str">
        <f>IF('ESTOQUE OUTUBRO'!$D751&gt;=0,"outubro","setembro")</f>
        <v>outubro</v>
      </c>
      <c r="O751" s="15">
        <v>45566</v>
      </c>
    </row>
    <row r="752" spans="1:15">
      <c r="A752" s="5" t="s">
        <v>748</v>
      </c>
      <c r="B752" s="6" t="s">
        <v>1212</v>
      </c>
      <c r="C752" s="1">
        <f t="shared" si="36"/>
        <v>43.26</v>
      </c>
      <c r="D752" s="3">
        <f>_xlfn.XLOOKUP(Tabela3[[#This Row],[SKU]],'ESTOQUE SETEMBRO'!A:A,'ESTOQUE SETEMBRO'!F:F,,0)-_xlfn.XLOOKUP(Tabela3[[#This Row],[SKU]],'VENDA MES'!A:A,'VENDA MES'!B:B,0,0)</f>
        <v>190.40000000000003</v>
      </c>
      <c r="E752" s="3">
        <f>IF(D752&lt;=0,SUM(Tabela3[[#This Row],[PONTO_DE_REPOSICAO]]*2.5,Tabela3[[#This Row],[ESTOQUE_INICIAL]]),IF(AND(Tabela3[[#This Row],[ESTOQUE_INICIAL]]&lt;=Tabela3[[#This Row],[PONTO_DE_REPOSICAO]],Tabela3[[#This Row],[ESTOQUE_INICIAL]]&gt;0),L752*2.5,D752*0))</f>
        <v>0</v>
      </c>
      <c r="F752" s="3">
        <f t="shared" si="37"/>
        <v>190.40000000000003</v>
      </c>
      <c r="G752" s="7">
        <v>40</v>
      </c>
      <c r="H752" s="7">
        <v>40</v>
      </c>
      <c r="I752" s="6" t="s">
        <v>1138</v>
      </c>
      <c r="J752" s="2">
        <f t="shared" si="35"/>
        <v>7616.0000000000018</v>
      </c>
      <c r="K752" s="1">
        <f>_xlfn.XLOOKUP(A752,MEDIDAS!A:A,MEDIDAS!C:C,,0)*5</f>
        <v>6.416666666666667</v>
      </c>
      <c r="L752" s="1">
        <f>SUM(K752,_xlfn.XLOOKUP(A752,MEDIDAS!A:A,MEDIDAS!C:C,,0)*5)</f>
        <v>12.833333333333334</v>
      </c>
      <c r="M752" s="1" t="str">
        <f>IF(F752&gt;=SUM(L752,_xlfn.XLOOKUP(A752,'ESTOQUE SETEMBRO'!A:A,'ESTOQUE SETEMBRO'!F:F,,0))/2*1.2,"OVER",IF(F752&lt;=SUM(L752,_xlfn.XLOOKUP(A752,'ESTOQUE SETEMBRO'!A:A,'ESTOQUE SETEMBRO'!F:F,,0))/2*1.1,"IDEAL","OUT"))</f>
        <v>OVER</v>
      </c>
      <c r="N752" t="str">
        <f>IF('ESTOQUE OUTUBRO'!$D752&gt;=0,"outubro","setembro")</f>
        <v>outubro</v>
      </c>
      <c r="O752" s="15">
        <v>45566</v>
      </c>
    </row>
    <row r="753" spans="1:15">
      <c r="A753" s="5" t="s">
        <v>749</v>
      </c>
      <c r="B753" s="6" t="s">
        <v>1212</v>
      </c>
      <c r="C753" s="1">
        <f t="shared" si="36"/>
        <v>43.26</v>
      </c>
      <c r="D753" s="3">
        <f>_xlfn.XLOOKUP(Tabela3[[#This Row],[SKU]],'ESTOQUE SETEMBRO'!A:A,'ESTOQUE SETEMBRO'!F:F,,0)-_xlfn.XLOOKUP(Tabela3[[#This Row],[SKU]],'VENDA MES'!A:A,'VENDA MES'!B:B,0,0)</f>
        <v>140.00000000000003</v>
      </c>
      <c r="E753" s="3">
        <f>IF(D753&lt;=0,SUM(Tabela3[[#This Row],[PONTO_DE_REPOSICAO]]*2.5,Tabela3[[#This Row],[ESTOQUE_INICIAL]]),IF(AND(Tabela3[[#This Row],[ESTOQUE_INICIAL]]&lt;=Tabela3[[#This Row],[PONTO_DE_REPOSICAO]],Tabela3[[#This Row],[ESTOQUE_INICIAL]]&gt;0),L753*2.5,D753*0))</f>
        <v>0</v>
      </c>
      <c r="F753" s="3">
        <f t="shared" si="37"/>
        <v>140.00000000000003</v>
      </c>
      <c r="G753" s="7">
        <v>40</v>
      </c>
      <c r="H753" s="7">
        <v>40</v>
      </c>
      <c r="I753" s="6" t="s">
        <v>1138</v>
      </c>
      <c r="J753" s="2">
        <f t="shared" si="35"/>
        <v>5600.0000000000009</v>
      </c>
      <c r="K753" s="1">
        <f>_xlfn.XLOOKUP(A753,MEDIDAS!A:A,MEDIDAS!C:C,,0)*5</f>
        <v>4.083333333333333</v>
      </c>
      <c r="L753" s="1">
        <f>SUM(K753,_xlfn.XLOOKUP(A753,MEDIDAS!A:A,MEDIDAS!C:C,,0)*5)</f>
        <v>8.1666666666666661</v>
      </c>
      <c r="M753" s="1" t="str">
        <f>IF(F753&gt;=SUM(L753,_xlfn.XLOOKUP(A753,'ESTOQUE SETEMBRO'!A:A,'ESTOQUE SETEMBRO'!F:F,,0))/2*1.2,"OVER",IF(F753&lt;=SUM(L753,_xlfn.XLOOKUP(A753,'ESTOQUE SETEMBRO'!A:A,'ESTOQUE SETEMBRO'!F:F,,0))/2*1.1,"IDEAL","OUT"))</f>
        <v>OVER</v>
      </c>
      <c r="N753" t="str">
        <f>IF('ESTOQUE OUTUBRO'!$D753&gt;=0,"outubro","setembro")</f>
        <v>outubro</v>
      </c>
      <c r="O753" s="15">
        <v>45566</v>
      </c>
    </row>
    <row r="754" spans="1:15">
      <c r="A754" s="5" t="s">
        <v>750</v>
      </c>
      <c r="B754" s="6" t="s">
        <v>1213</v>
      </c>
      <c r="C754" s="1">
        <f t="shared" si="36"/>
        <v>43.26</v>
      </c>
      <c r="D754" s="3">
        <f>_xlfn.XLOOKUP(Tabela3[[#This Row],[SKU]],'ESTOQUE SETEMBRO'!A:A,'ESTOQUE SETEMBRO'!F:F,,0)-_xlfn.XLOOKUP(Tabela3[[#This Row],[SKU]],'VENDA MES'!A:A,'VENDA MES'!B:B,0,0)</f>
        <v>184.80000000000004</v>
      </c>
      <c r="E754" s="3">
        <f>IF(D754&lt;=0,SUM(Tabela3[[#This Row],[PONTO_DE_REPOSICAO]]*2.5,Tabela3[[#This Row],[ESTOQUE_INICIAL]]),IF(AND(Tabela3[[#This Row],[ESTOQUE_INICIAL]]&lt;=Tabela3[[#This Row],[PONTO_DE_REPOSICAO]],Tabela3[[#This Row],[ESTOQUE_INICIAL]]&gt;0),L754*2.5,D754*0))</f>
        <v>0</v>
      </c>
      <c r="F754" s="3">
        <f t="shared" si="37"/>
        <v>184.80000000000004</v>
      </c>
      <c r="G754" s="7">
        <v>12</v>
      </c>
      <c r="H754" s="7">
        <v>12</v>
      </c>
      <c r="I754" s="6" t="s">
        <v>1136</v>
      </c>
      <c r="J754" s="2">
        <f t="shared" si="35"/>
        <v>2217.6000000000004</v>
      </c>
      <c r="K754" s="1">
        <f>_xlfn.XLOOKUP(A754,MEDIDAS!A:A,MEDIDAS!C:C,,0)*5</f>
        <v>3.6666666666666665</v>
      </c>
      <c r="L754" s="1">
        <f>SUM(K754,_xlfn.XLOOKUP(A754,MEDIDAS!A:A,MEDIDAS!C:C,,0)*5)</f>
        <v>7.333333333333333</v>
      </c>
      <c r="M754" s="1" t="str">
        <f>IF(F754&gt;=SUM(L754,_xlfn.XLOOKUP(A754,'ESTOQUE SETEMBRO'!A:A,'ESTOQUE SETEMBRO'!F:F,,0))/2*1.2,"OVER",IF(F754&lt;=SUM(L754,_xlfn.XLOOKUP(A754,'ESTOQUE SETEMBRO'!A:A,'ESTOQUE SETEMBRO'!F:F,,0))/2*1.1,"IDEAL","OUT"))</f>
        <v>OVER</v>
      </c>
      <c r="N754" t="str">
        <f>IF('ESTOQUE OUTUBRO'!$D754&gt;=0,"outubro","setembro")</f>
        <v>outubro</v>
      </c>
      <c r="O754" s="15">
        <v>45566</v>
      </c>
    </row>
    <row r="755" spans="1:15">
      <c r="A755" s="5" t="s">
        <v>751</v>
      </c>
      <c r="B755" s="6" t="s">
        <v>1213</v>
      </c>
      <c r="C755" s="1">
        <f t="shared" si="36"/>
        <v>43.26</v>
      </c>
      <c r="D755" s="3">
        <f>_xlfn.XLOOKUP(Tabela3[[#This Row],[SKU]],'ESTOQUE SETEMBRO'!A:A,'ESTOQUE SETEMBRO'!F:F,,0)-_xlfn.XLOOKUP(Tabela3[[#This Row],[SKU]],'VENDA MES'!A:A,'VENDA MES'!B:B,0,0)</f>
        <v>128.80000000000001</v>
      </c>
      <c r="E755" s="3">
        <f>IF(D755&lt;=0,SUM(Tabela3[[#This Row],[PONTO_DE_REPOSICAO]]*2.5,Tabela3[[#This Row],[ESTOQUE_INICIAL]]),IF(AND(Tabela3[[#This Row],[ESTOQUE_INICIAL]]&lt;=Tabela3[[#This Row],[PONTO_DE_REPOSICAO]],Tabela3[[#This Row],[ESTOQUE_INICIAL]]&gt;0),L755*2.5,D755*0))</f>
        <v>0</v>
      </c>
      <c r="F755" s="3">
        <f t="shared" si="37"/>
        <v>128.80000000000001</v>
      </c>
      <c r="G755" s="7">
        <v>12</v>
      </c>
      <c r="H755" s="7">
        <v>12</v>
      </c>
      <c r="I755" s="6" t="s">
        <v>1136</v>
      </c>
      <c r="J755" s="2">
        <f t="shared" si="35"/>
        <v>1545.6000000000001</v>
      </c>
      <c r="K755" s="1">
        <f>_xlfn.XLOOKUP(A755,MEDIDAS!A:A,MEDIDAS!C:C,,0)*5</f>
        <v>6.5</v>
      </c>
      <c r="L755" s="1">
        <f>SUM(K755,_xlfn.XLOOKUP(A755,MEDIDAS!A:A,MEDIDAS!C:C,,0)*5)</f>
        <v>13</v>
      </c>
      <c r="M755" s="1" t="str">
        <f>IF(F755&gt;=SUM(L755,_xlfn.XLOOKUP(A755,'ESTOQUE SETEMBRO'!A:A,'ESTOQUE SETEMBRO'!F:F,,0))/2*1.2,"OVER",IF(F755&lt;=SUM(L755,_xlfn.XLOOKUP(A755,'ESTOQUE SETEMBRO'!A:A,'ESTOQUE SETEMBRO'!F:F,,0))/2*1.1,"IDEAL","OUT"))</f>
        <v>OVER</v>
      </c>
      <c r="N755" t="str">
        <f>IF('ESTOQUE OUTUBRO'!$D755&gt;=0,"outubro","setembro")</f>
        <v>outubro</v>
      </c>
      <c r="O755" s="15">
        <v>45566</v>
      </c>
    </row>
    <row r="756" spans="1:15">
      <c r="A756" s="5" t="s">
        <v>752</v>
      </c>
      <c r="B756" s="6" t="s">
        <v>1213</v>
      </c>
      <c r="C756" s="1">
        <f t="shared" si="36"/>
        <v>43.26</v>
      </c>
      <c r="D756" s="3">
        <f>_xlfn.XLOOKUP(Tabela3[[#This Row],[SKU]],'ESTOQUE SETEMBRO'!A:A,'ESTOQUE SETEMBRO'!F:F,,0)-_xlfn.XLOOKUP(Tabela3[[#This Row],[SKU]],'VENDA MES'!A:A,'VENDA MES'!B:B,0,0)</f>
        <v>61.600000000000009</v>
      </c>
      <c r="E756" s="3">
        <f>IF(D756&lt;=0,SUM(Tabela3[[#This Row],[PONTO_DE_REPOSICAO]]*2.5,Tabela3[[#This Row],[ESTOQUE_INICIAL]]),IF(AND(Tabela3[[#This Row],[ESTOQUE_INICIAL]]&lt;=Tabela3[[#This Row],[PONTO_DE_REPOSICAO]],Tabela3[[#This Row],[ESTOQUE_INICIAL]]&gt;0),L756*2.5,D756*0))</f>
        <v>0</v>
      </c>
      <c r="F756" s="3">
        <f t="shared" si="37"/>
        <v>61.600000000000009</v>
      </c>
      <c r="G756" s="7">
        <v>12</v>
      </c>
      <c r="H756" s="7">
        <v>12</v>
      </c>
      <c r="I756" s="6" t="s">
        <v>1136</v>
      </c>
      <c r="J756" s="2">
        <f t="shared" si="35"/>
        <v>739.2</v>
      </c>
      <c r="K756" s="1">
        <f>_xlfn.XLOOKUP(A756,MEDIDAS!A:A,MEDIDAS!C:C,,0)*5</f>
        <v>4.083333333333333</v>
      </c>
      <c r="L756" s="1">
        <f>SUM(K756,_xlfn.XLOOKUP(A756,MEDIDAS!A:A,MEDIDAS!C:C,,0)*5)</f>
        <v>8.1666666666666661</v>
      </c>
      <c r="M756" s="1" t="str">
        <f>IF(F756&gt;=SUM(L756,_xlfn.XLOOKUP(A756,'ESTOQUE SETEMBRO'!A:A,'ESTOQUE SETEMBRO'!F:F,,0))/2*1.2,"OVER",IF(F756&lt;=SUM(L756,_xlfn.XLOOKUP(A756,'ESTOQUE SETEMBRO'!A:A,'ESTOQUE SETEMBRO'!F:F,,0))/2*1.1,"IDEAL","OUT"))</f>
        <v>OVER</v>
      </c>
      <c r="N756" t="str">
        <f>IF('ESTOQUE OUTUBRO'!$D756&gt;=0,"outubro","setembro")</f>
        <v>outubro</v>
      </c>
      <c r="O756" s="15">
        <v>45566</v>
      </c>
    </row>
    <row r="757" spans="1:15">
      <c r="A757" s="5" t="s">
        <v>753</v>
      </c>
      <c r="B757" s="6" t="s">
        <v>1213</v>
      </c>
      <c r="C757" s="1">
        <f t="shared" si="36"/>
        <v>43.26</v>
      </c>
      <c r="D757" s="3">
        <f>_xlfn.XLOOKUP(Tabela3[[#This Row],[SKU]],'ESTOQUE SETEMBRO'!A:A,'ESTOQUE SETEMBRO'!F:F,,0)-_xlfn.XLOOKUP(Tabela3[[#This Row],[SKU]],'VENDA MES'!A:A,'VENDA MES'!B:B,0,0)</f>
        <v>162.4</v>
      </c>
      <c r="E757" s="3">
        <f>IF(D757&lt;=0,SUM(Tabela3[[#This Row],[PONTO_DE_REPOSICAO]]*2.5,Tabela3[[#This Row],[ESTOQUE_INICIAL]]),IF(AND(Tabela3[[#This Row],[ESTOQUE_INICIAL]]&lt;=Tabela3[[#This Row],[PONTO_DE_REPOSICAO]],Tabela3[[#This Row],[ESTOQUE_INICIAL]]&gt;0),L757*2.5,D757*0))</f>
        <v>0</v>
      </c>
      <c r="F757" s="3">
        <f t="shared" si="37"/>
        <v>162.4</v>
      </c>
      <c r="G757" s="7">
        <v>12</v>
      </c>
      <c r="H757" s="7">
        <v>12</v>
      </c>
      <c r="I757" s="6" t="s">
        <v>1136</v>
      </c>
      <c r="J757" s="2">
        <f t="shared" si="35"/>
        <v>1948.8000000000002</v>
      </c>
      <c r="K757" s="1">
        <f>_xlfn.XLOOKUP(A757,MEDIDAS!A:A,MEDIDAS!C:C,,0)*5</f>
        <v>3.6666666666666665</v>
      </c>
      <c r="L757" s="1">
        <f>SUM(K757,_xlfn.XLOOKUP(A757,MEDIDAS!A:A,MEDIDAS!C:C,,0)*5)</f>
        <v>7.333333333333333</v>
      </c>
      <c r="M757" s="1" t="str">
        <f>IF(F757&gt;=SUM(L757,_xlfn.XLOOKUP(A757,'ESTOQUE SETEMBRO'!A:A,'ESTOQUE SETEMBRO'!F:F,,0))/2*1.2,"OVER",IF(F757&lt;=SUM(L757,_xlfn.XLOOKUP(A757,'ESTOQUE SETEMBRO'!A:A,'ESTOQUE SETEMBRO'!F:F,,0))/2*1.1,"IDEAL","OUT"))</f>
        <v>OVER</v>
      </c>
      <c r="N757" t="str">
        <f>IF('ESTOQUE OUTUBRO'!$D757&gt;=0,"outubro","setembro")</f>
        <v>outubro</v>
      </c>
      <c r="O757" s="15">
        <v>45566</v>
      </c>
    </row>
    <row r="758" spans="1:15">
      <c r="A758" s="5" t="s">
        <v>754</v>
      </c>
      <c r="B758" s="6" t="s">
        <v>1213</v>
      </c>
      <c r="C758" s="1">
        <f t="shared" si="36"/>
        <v>43.26</v>
      </c>
      <c r="D758" s="3">
        <f>_xlfn.XLOOKUP(Tabela3[[#This Row],[SKU]],'ESTOQUE SETEMBRO'!A:A,'ESTOQUE SETEMBRO'!F:F,,0)-_xlfn.XLOOKUP(Tabela3[[#This Row],[SKU]],'VENDA MES'!A:A,'VENDA MES'!B:B,0,0)</f>
        <v>44.8</v>
      </c>
      <c r="E758" s="3">
        <f>IF(D758&lt;=0,SUM(Tabela3[[#This Row],[PONTO_DE_REPOSICAO]]*2.5,Tabela3[[#This Row],[ESTOQUE_INICIAL]]),IF(AND(Tabela3[[#This Row],[ESTOQUE_INICIAL]]&lt;=Tabela3[[#This Row],[PONTO_DE_REPOSICAO]],Tabela3[[#This Row],[ESTOQUE_INICIAL]]&gt;0),L758*2.5,D758*0))</f>
        <v>0</v>
      </c>
      <c r="F758" s="3">
        <f t="shared" si="37"/>
        <v>44.8</v>
      </c>
      <c r="G758" s="7">
        <v>12</v>
      </c>
      <c r="H758" s="7">
        <v>12</v>
      </c>
      <c r="I758" s="6" t="s">
        <v>1136</v>
      </c>
      <c r="J758" s="2">
        <f t="shared" si="35"/>
        <v>537.59999999999991</v>
      </c>
      <c r="K758" s="1">
        <f>_xlfn.XLOOKUP(A758,MEDIDAS!A:A,MEDIDAS!C:C,,0)*5</f>
        <v>7.25</v>
      </c>
      <c r="L758" s="1">
        <f>SUM(K758,_xlfn.XLOOKUP(A758,MEDIDAS!A:A,MEDIDAS!C:C,,0)*5)</f>
        <v>14.5</v>
      </c>
      <c r="M758" s="1" t="str">
        <f>IF(F758&gt;=SUM(L758,_xlfn.XLOOKUP(A758,'ESTOQUE SETEMBRO'!A:A,'ESTOQUE SETEMBRO'!F:F,,0))/2*1.2,"OVER",IF(F758&lt;=SUM(L758,_xlfn.XLOOKUP(A758,'ESTOQUE SETEMBRO'!A:A,'ESTOQUE SETEMBRO'!F:F,,0))/2*1.1,"IDEAL","OUT"))</f>
        <v>OVER</v>
      </c>
      <c r="N758" t="str">
        <f>IF('ESTOQUE OUTUBRO'!$D758&gt;=0,"outubro","setembro")</f>
        <v>outubro</v>
      </c>
      <c r="O758" s="15">
        <v>45566</v>
      </c>
    </row>
    <row r="759" spans="1:15">
      <c r="A759" s="5" t="s">
        <v>835</v>
      </c>
      <c r="B759" s="6" t="s">
        <v>1213</v>
      </c>
      <c r="C759" s="1">
        <f t="shared" si="36"/>
        <v>43.26</v>
      </c>
      <c r="D759" s="3">
        <f>_xlfn.XLOOKUP(Tabela3[[#This Row],[SKU]],'ESTOQUE SETEMBRO'!A:A,'ESTOQUE SETEMBRO'!F:F,,0)-_xlfn.XLOOKUP(Tabela3[[#This Row],[SKU]],'VENDA MES'!A:A,'VENDA MES'!B:B,0,0)</f>
        <v>150</v>
      </c>
      <c r="E759" s="3">
        <f>IF(D759&lt;=0,SUM(Tabela3[[#This Row],[PONTO_DE_REPOSICAO]]*2.5,Tabela3[[#This Row],[ESTOQUE_INICIAL]]),IF(AND(Tabela3[[#This Row],[ESTOQUE_INICIAL]]&lt;=Tabela3[[#This Row],[PONTO_DE_REPOSICAO]],Tabela3[[#This Row],[ESTOQUE_INICIAL]]&gt;0),L759*2.5,D759*0))</f>
        <v>0</v>
      </c>
      <c r="F759" s="3">
        <f t="shared" si="37"/>
        <v>150</v>
      </c>
      <c r="G759" s="7">
        <v>12</v>
      </c>
      <c r="H759" s="7">
        <v>12</v>
      </c>
      <c r="I759" s="6" t="s">
        <v>1136</v>
      </c>
      <c r="J759" s="2">
        <f t="shared" si="35"/>
        <v>1800</v>
      </c>
      <c r="K759" s="1">
        <f>_xlfn.XLOOKUP(A759,MEDIDAS!A:A,MEDIDAS!C:C,,0)*5</f>
        <v>3.6666666666666665</v>
      </c>
      <c r="L759" s="1">
        <f>SUM(K759,_xlfn.XLOOKUP(A759,MEDIDAS!A:A,MEDIDAS!C:C,,0)*5)</f>
        <v>7.333333333333333</v>
      </c>
      <c r="M759" s="1" t="str">
        <f>IF(F759&gt;=SUM(L759,_xlfn.XLOOKUP(A759,'ESTOQUE SETEMBRO'!A:A,'ESTOQUE SETEMBRO'!F:F,,0))/2*1.2,"OVER",IF(F759&lt;=SUM(L759,_xlfn.XLOOKUP(A759,'ESTOQUE SETEMBRO'!A:A,'ESTOQUE SETEMBRO'!F:F,,0))/2*1.1,"IDEAL","OUT"))</f>
        <v>OVER</v>
      </c>
      <c r="N759" t="str">
        <f>IF('ESTOQUE OUTUBRO'!$D759&gt;=0,"outubro","setembro")</f>
        <v>outubro</v>
      </c>
      <c r="O759" s="15">
        <v>45566</v>
      </c>
    </row>
    <row r="760" spans="1:15">
      <c r="A760" s="5" t="s">
        <v>755</v>
      </c>
      <c r="B760" s="6" t="s">
        <v>1213</v>
      </c>
      <c r="C760" s="1">
        <f t="shared" si="36"/>
        <v>43.26</v>
      </c>
      <c r="D760" s="3">
        <f>_xlfn.XLOOKUP(Tabela3[[#This Row],[SKU]],'ESTOQUE SETEMBRO'!A:A,'ESTOQUE SETEMBRO'!F:F,,0)-_xlfn.XLOOKUP(Tabela3[[#This Row],[SKU]],'VENDA MES'!A:A,'VENDA MES'!B:B,0,0)</f>
        <v>117.6</v>
      </c>
      <c r="E760" s="3">
        <f>IF(D760&lt;=0,SUM(Tabela3[[#This Row],[PONTO_DE_REPOSICAO]]*2.5,Tabela3[[#This Row],[ESTOQUE_INICIAL]]),IF(AND(Tabela3[[#This Row],[ESTOQUE_INICIAL]]&lt;=Tabela3[[#This Row],[PONTO_DE_REPOSICAO]],Tabela3[[#This Row],[ESTOQUE_INICIAL]]&gt;0),L760*2.5,D760*0))</f>
        <v>0</v>
      </c>
      <c r="F760" s="3">
        <f t="shared" si="37"/>
        <v>117.6</v>
      </c>
      <c r="G760" s="7">
        <v>12</v>
      </c>
      <c r="H760" s="7">
        <v>12</v>
      </c>
      <c r="I760" s="6" t="s">
        <v>1136</v>
      </c>
      <c r="J760" s="2">
        <f t="shared" si="35"/>
        <v>1411.1999999999998</v>
      </c>
      <c r="K760" s="1">
        <f>_xlfn.XLOOKUP(A760,MEDIDAS!A:A,MEDIDAS!C:C,,0)*5</f>
        <v>5.166666666666667</v>
      </c>
      <c r="L760" s="1">
        <f>SUM(K760,_xlfn.XLOOKUP(A760,MEDIDAS!A:A,MEDIDAS!C:C,,0)*5)</f>
        <v>10.333333333333334</v>
      </c>
      <c r="M760" s="1" t="str">
        <f>IF(F760&gt;=SUM(L760,_xlfn.XLOOKUP(A760,'ESTOQUE SETEMBRO'!A:A,'ESTOQUE SETEMBRO'!F:F,,0))/2*1.2,"OVER",IF(F760&lt;=SUM(L760,_xlfn.XLOOKUP(A760,'ESTOQUE SETEMBRO'!A:A,'ESTOQUE SETEMBRO'!F:F,,0))/2*1.1,"IDEAL","OUT"))</f>
        <v>OVER</v>
      </c>
      <c r="N760" t="str">
        <f>IF('ESTOQUE OUTUBRO'!$D760&gt;=0,"outubro","setembro")</f>
        <v>outubro</v>
      </c>
      <c r="O760" s="15">
        <v>45566</v>
      </c>
    </row>
    <row r="761" spans="1:15">
      <c r="A761" s="5" t="s">
        <v>756</v>
      </c>
      <c r="B761" s="6" t="s">
        <v>1213</v>
      </c>
      <c r="C761" s="1">
        <f t="shared" si="36"/>
        <v>43.26</v>
      </c>
      <c r="D761" s="3">
        <f>_xlfn.XLOOKUP(Tabela3[[#This Row],[SKU]],'ESTOQUE SETEMBRO'!A:A,'ESTOQUE SETEMBRO'!F:F,,0)-_xlfn.XLOOKUP(Tabela3[[#This Row],[SKU]],'VENDA MES'!A:A,'VENDA MES'!B:B,0,0)</f>
        <v>78.40000000000002</v>
      </c>
      <c r="E761" s="3">
        <f>IF(D761&lt;=0,SUM(Tabela3[[#This Row],[PONTO_DE_REPOSICAO]]*2.5,Tabela3[[#This Row],[ESTOQUE_INICIAL]]),IF(AND(Tabela3[[#This Row],[ESTOQUE_INICIAL]]&lt;=Tabela3[[#This Row],[PONTO_DE_REPOSICAO]],Tabela3[[#This Row],[ESTOQUE_INICIAL]]&gt;0),L761*2.5,D761*0))</f>
        <v>0</v>
      </c>
      <c r="F761" s="3">
        <f t="shared" si="37"/>
        <v>78.40000000000002</v>
      </c>
      <c r="G761" s="7">
        <v>12</v>
      </c>
      <c r="H761" s="7">
        <v>12</v>
      </c>
      <c r="I761" s="6" t="s">
        <v>1136</v>
      </c>
      <c r="J761" s="2">
        <f t="shared" si="35"/>
        <v>940.80000000000018</v>
      </c>
      <c r="K761" s="1">
        <f>_xlfn.XLOOKUP(A761,MEDIDAS!A:A,MEDIDAS!C:C,,0)*5</f>
        <v>6</v>
      </c>
      <c r="L761" s="1">
        <f>SUM(K761,_xlfn.XLOOKUP(A761,MEDIDAS!A:A,MEDIDAS!C:C,,0)*5)</f>
        <v>12</v>
      </c>
      <c r="M761" s="1" t="str">
        <f>IF(F761&gt;=SUM(L761,_xlfn.XLOOKUP(A761,'ESTOQUE SETEMBRO'!A:A,'ESTOQUE SETEMBRO'!F:F,,0))/2*1.2,"OVER",IF(F761&lt;=SUM(L761,_xlfn.XLOOKUP(A761,'ESTOQUE SETEMBRO'!A:A,'ESTOQUE SETEMBRO'!F:F,,0))/2*1.1,"IDEAL","OUT"))</f>
        <v>OVER</v>
      </c>
      <c r="N761" t="str">
        <f>IF('ESTOQUE OUTUBRO'!$D761&gt;=0,"outubro","setembro")</f>
        <v>outubro</v>
      </c>
      <c r="O761" s="15">
        <v>45566</v>
      </c>
    </row>
    <row r="762" spans="1:15">
      <c r="A762" s="5" t="s">
        <v>757</v>
      </c>
      <c r="B762" s="6" t="s">
        <v>1213</v>
      </c>
      <c r="C762" s="1">
        <f t="shared" si="36"/>
        <v>43.26</v>
      </c>
      <c r="D762" s="3">
        <f>_xlfn.XLOOKUP(Tabela3[[#This Row],[SKU]],'ESTOQUE SETEMBRO'!A:A,'ESTOQUE SETEMBRO'!F:F,,0)-_xlfn.XLOOKUP(Tabela3[[#This Row],[SKU]],'VENDA MES'!A:A,'VENDA MES'!B:B,0,0)</f>
        <v>72.8</v>
      </c>
      <c r="E762" s="3">
        <f>IF(D762&lt;=0,SUM(Tabela3[[#This Row],[PONTO_DE_REPOSICAO]]*2.5,Tabela3[[#This Row],[ESTOQUE_INICIAL]]),IF(AND(Tabela3[[#This Row],[ESTOQUE_INICIAL]]&lt;=Tabela3[[#This Row],[PONTO_DE_REPOSICAO]],Tabela3[[#This Row],[ESTOQUE_INICIAL]]&gt;0),L762*2.5,D762*0))</f>
        <v>0</v>
      </c>
      <c r="F762" s="3">
        <f t="shared" si="37"/>
        <v>72.8</v>
      </c>
      <c r="G762" s="7">
        <v>12</v>
      </c>
      <c r="H762" s="7">
        <v>12</v>
      </c>
      <c r="I762" s="6" t="s">
        <v>1136</v>
      </c>
      <c r="J762" s="2">
        <f t="shared" si="35"/>
        <v>873.59999999999991</v>
      </c>
      <c r="K762" s="1">
        <f>_xlfn.XLOOKUP(A762,MEDIDAS!A:A,MEDIDAS!C:C,,0)*5</f>
        <v>4.5</v>
      </c>
      <c r="L762" s="1">
        <f>SUM(K762,_xlfn.XLOOKUP(A762,MEDIDAS!A:A,MEDIDAS!C:C,,0)*5)</f>
        <v>9</v>
      </c>
      <c r="M762" s="1" t="str">
        <f>IF(F762&gt;=SUM(L762,_xlfn.XLOOKUP(A762,'ESTOQUE SETEMBRO'!A:A,'ESTOQUE SETEMBRO'!F:F,,0))/2*1.2,"OVER",IF(F762&lt;=SUM(L762,_xlfn.XLOOKUP(A762,'ESTOQUE SETEMBRO'!A:A,'ESTOQUE SETEMBRO'!F:F,,0))/2*1.1,"IDEAL","OUT"))</f>
        <v>OVER</v>
      </c>
      <c r="N762" t="str">
        <f>IF('ESTOQUE OUTUBRO'!$D762&gt;=0,"outubro","setembro")</f>
        <v>outubro</v>
      </c>
      <c r="O762" s="15">
        <v>45566</v>
      </c>
    </row>
    <row r="763" spans="1:15">
      <c r="A763" s="5" t="s">
        <v>759</v>
      </c>
      <c r="B763" s="6" t="s">
        <v>1213</v>
      </c>
      <c r="C763" s="1">
        <f t="shared" si="36"/>
        <v>43.26</v>
      </c>
      <c r="D763" s="3">
        <f>_xlfn.XLOOKUP(Tabela3[[#This Row],[SKU]],'ESTOQUE SETEMBRO'!A:A,'ESTOQUE SETEMBRO'!F:F,,0)-_xlfn.XLOOKUP(Tabela3[[#This Row],[SKU]],'VENDA MES'!A:A,'VENDA MES'!B:B,0,0)</f>
        <v>240.8</v>
      </c>
      <c r="E763" s="3">
        <f>IF(D763&lt;=0,SUM(Tabela3[[#This Row],[PONTO_DE_REPOSICAO]]*2.5,Tabela3[[#This Row],[ESTOQUE_INICIAL]]),IF(AND(Tabela3[[#This Row],[ESTOQUE_INICIAL]]&lt;=Tabela3[[#This Row],[PONTO_DE_REPOSICAO]],Tabela3[[#This Row],[ESTOQUE_INICIAL]]&gt;0),L763*2.5,D763*0))</f>
        <v>0</v>
      </c>
      <c r="F763" s="3">
        <f t="shared" si="37"/>
        <v>240.8</v>
      </c>
      <c r="G763" s="7">
        <v>12</v>
      </c>
      <c r="H763" s="7">
        <v>12</v>
      </c>
      <c r="I763" s="6" t="s">
        <v>1136</v>
      </c>
      <c r="J763" s="2">
        <f t="shared" si="35"/>
        <v>2889.6000000000004</v>
      </c>
      <c r="K763" s="1">
        <f>_xlfn.XLOOKUP(A763,MEDIDAS!A:A,MEDIDAS!C:C,,0)*5</f>
        <v>10</v>
      </c>
      <c r="L763" s="1">
        <f>SUM(K763,_xlfn.XLOOKUP(A763,MEDIDAS!A:A,MEDIDAS!C:C,,0)*5)</f>
        <v>20</v>
      </c>
      <c r="M763" s="1" t="str">
        <f>IF(F763&gt;=SUM(L763,_xlfn.XLOOKUP(A763,'ESTOQUE SETEMBRO'!A:A,'ESTOQUE SETEMBRO'!F:F,,0))/2*1.2,"OVER",IF(F763&lt;=SUM(L763,_xlfn.XLOOKUP(A763,'ESTOQUE SETEMBRO'!A:A,'ESTOQUE SETEMBRO'!F:F,,0))/2*1.1,"IDEAL","OUT"))</f>
        <v>OVER</v>
      </c>
      <c r="N763" t="str">
        <f>IF('ESTOQUE OUTUBRO'!$D763&gt;=0,"outubro","setembro")</f>
        <v>outubro</v>
      </c>
      <c r="O763" s="15">
        <v>45566</v>
      </c>
    </row>
    <row r="764" spans="1:15">
      <c r="A764" s="5" t="s">
        <v>760</v>
      </c>
      <c r="B764" s="6" t="s">
        <v>1214</v>
      </c>
      <c r="C764" s="1">
        <f t="shared" si="36"/>
        <v>43.26</v>
      </c>
      <c r="D764" s="3">
        <f>_xlfn.XLOOKUP(Tabela3[[#This Row],[SKU]],'ESTOQUE SETEMBRO'!A:A,'ESTOQUE SETEMBRO'!F:F,,0)-_xlfn.XLOOKUP(Tabela3[[#This Row],[SKU]],'VENDA MES'!A:A,'VENDA MES'!B:B,0,0)</f>
        <v>184.80000000000004</v>
      </c>
      <c r="E764" s="3">
        <f>IF(D764&lt;=0,SUM(Tabela3[[#This Row],[PONTO_DE_REPOSICAO]]*2.5,Tabela3[[#This Row],[ESTOQUE_INICIAL]]),IF(AND(Tabela3[[#This Row],[ESTOQUE_INICIAL]]&lt;=Tabela3[[#This Row],[PONTO_DE_REPOSICAO]],Tabela3[[#This Row],[ESTOQUE_INICIAL]]&gt;0),L764*2.5,D764*0))</f>
        <v>0</v>
      </c>
      <c r="F764" s="3">
        <f t="shared" si="37"/>
        <v>184.80000000000004</v>
      </c>
      <c r="G764" s="7">
        <v>60</v>
      </c>
      <c r="H764" s="7">
        <v>60</v>
      </c>
      <c r="I764" s="6" t="s">
        <v>1128</v>
      </c>
      <c r="J764" s="2">
        <f t="shared" si="35"/>
        <v>11088.000000000002</v>
      </c>
      <c r="K764" s="1">
        <f>_xlfn.XLOOKUP(A764,MEDIDAS!A:A,MEDIDAS!C:C,,0)*5</f>
        <v>7.9166666666666661</v>
      </c>
      <c r="L764" s="1">
        <f>SUM(K764,_xlfn.XLOOKUP(A764,MEDIDAS!A:A,MEDIDAS!C:C,,0)*5)</f>
        <v>15.833333333333332</v>
      </c>
      <c r="M764" s="1" t="str">
        <f>IF(F764&gt;=SUM(L764,_xlfn.XLOOKUP(A764,'ESTOQUE SETEMBRO'!A:A,'ESTOQUE SETEMBRO'!F:F,,0))/2*1.2,"OVER",IF(F764&lt;=SUM(L764,_xlfn.XLOOKUP(A764,'ESTOQUE SETEMBRO'!A:A,'ESTOQUE SETEMBRO'!F:F,,0))/2*1.1,"IDEAL","OUT"))</f>
        <v>OVER</v>
      </c>
      <c r="N764" t="str">
        <f>IF('ESTOQUE OUTUBRO'!$D764&gt;=0,"outubro","setembro")</f>
        <v>outubro</v>
      </c>
      <c r="O764" s="15">
        <v>45566</v>
      </c>
    </row>
    <row r="765" spans="1:15">
      <c r="A765" s="5" t="s">
        <v>761</v>
      </c>
      <c r="B765" s="6" t="s">
        <v>1214</v>
      </c>
      <c r="C765" s="1">
        <f t="shared" si="36"/>
        <v>43.26</v>
      </c>
      <c r="D765" s="3">
        <f>_xlfn.XLOOKUP(Tabela3[[#This Row],[SKU]],'ESTOQUE SETEMBRO'!A:A,'ESTOQUE SETEMBRO'!F:F,,0)-_xlfn.XLOOKUP(Tabela3[[#This Row],[SKU]],'VENDA MES'!A:A,'VENDA MES'!B:B,0,0)</f>
        <v>78.40000000000002</v>
      </c>
      <c r="E765" s="3">
        <f>IF(D765&lt;=0,SUM(Tabela3[[#This Row],[PONTO_DE_REPOSICAO]]*2.5,Tabela3[[#This Row],[ESTOQUE_INICIAL]]),IF(AND(Tabela3[[#This Row],[ESTOQUE_INICIAL]]&lt;=Tabela3[[#This Row],[PONTO_DE_REPOSICAO]],Tabela3[[#This Row],[ESTOQUE_INICIAL]]&gt;0),L765*2.5,D765*0))</f>
        <v>0</v>
      </c>
      <c r="F765" s="3">
        <f t="shared" si="37"/>
        <v>78.40000000000002</v>
      </c>
      <c r="G765" s="7">
        <v>60</v>
      </c>
      <c r="H765" s="7">
        <v>60</v>
      </c>
      <c r="I765" s="6" t="s">
        <v>1128</v>
      </c>
      <c r="J765" s="2">
        <f t="shared" si="35"/>
        <v>4704.0000000000009</v>
      </c>
      <c r="K765" s="1">
        <f>_xlfn.XLOOKUP(A765,MEDIDAS!A:A,MEDIDAS!C:C,,0)*5</f>
        <v>7.0833333333333339</v>
      </c>
      <c r="L765" s="1">
        <f>SUM(K765,_xlfn.XLOOKUP(A765,MEDIDAS!A:A,MEDIDAS!C:C,,0)*5)</f>
        <v>14.166666666666668</v>
      </c>
      <c r="M765" s="1" t="str">
        <f>IF(F765&gt;=SUM(L765,_xlfn.XLOOKUP(A765,'ESTOQUE SETEMBRO'!A:A,'ESTOQUE SETEMBRO'!F:F,,0))/2*1.2,"OVER",IF(F765&lt;=SUM(L765,_xlfn.XLOOKUP(A765,'ESTOQUE SETEMBRO'!A:A,'ESTOQUE SETEMBRO'!F:F,,0))/2*1.1,"IDEAL","OUT"))</f>
        <v>OVER</v>
      </c>
      <c r="N765" t="str">
        <f>IF('ESTOQUE OUTUBRO'!$D765&gt;=0,"outubro","setembro")</f>
        <v>outubro</v>
      </c>
      <c r="O765" s="15">
        <v>45566</v>
      </c>
    </row>
    <row r="766" spans="1:15">
      <c r="A766" s="5" t="s">
        <v>762</v>
      </c>
      <c r="B766" s="6" t="s">
        <v>1214</v>
      </c>
      <c r="C766" s="1">
        <f t="shared" si="36"/>
        <v>43.26</v>
      </c>
      <c r="D766" s="3">
        <f>_xlfn.XLOOKUP(Tabela3[[#This Row],[SKU]],'ESTOQUE SETEMBRO'!A:A,'ESTOQUE SETEMBRO'!F:F,,0)-_xlfn.XLOOKUP(Tabela3[[#This Row],[SKU]],'VENDA MES'!A:A,'VENDA MES'!B:B,0,0)</f>
        <v>84</v>
      </c>
      <c r="E766" s="3">
        <f>IF(D766&lt;=0,SUM(Tabela3[[#This Row],[PONTO_DE_REPOSICAO]]*2.5,Tabela3[[#This Row],[ESTOQUE_INICIAL]]),IF(AND(Tabela3[[#This Row],[ESTOQUE_INICIAL]]&lt;=Tabela3[[#This Row],[PONTO_DE_REPOSICAO]],Tabela3[[#This Row],[ESTOQUE_INICIAL]]&gt;0),L766*2.5,D766*0))</f>
        <v>0</v>
      </c>
      <c r="F766" s="3">
        <f t="shared" si="37"/>
        <v>84</v>
      </c>
      <c r="G766" s="7">
        <v>60</v>
      </c>
      <c r="H766" s="7">
        <v>60</v>
      </c>
      <c r="I766" s="6" t="s">
        <v>1128</v>
      </c>
      <c r="J766" s="2">
        <f t="shared" si="35"/>
        <v>5040</v>
      </c>
      <c r="K766" s="1">
        <f>_xlfn.XLOOKUP(A766,MEDIDAS!A:A,MEDIDAS!C:C,,0)*5</f>
        <v>5.166666666666667</v>
      </c>
      <c r="L766" s="1">
        <f>SUM(K766,_xlfn.XLOOKUP(A766,MEDIDAS!A:A,MEDIDAS!C:C,,0)*5)</f>
        <v>10.333333333333334</v>
      </c>
      <c r="M766" s="1" t="str">
        <f>IF(F766&gt;=SUM(L766,_xlfn.XLOOKUP(A766,'ESTOQUE SETEMBRO'!A:A,'ESTOQUE SETEMBRO'!F:F,,0))/2*1.2,"OVER",IF(F766&lt;=SUM(L766,_xlfn.XLOOKUP(A766,'ESTOQUE SETEMBRO'!A:A,'ESTOQUE SETEMBRO'!F:F,,0))/2*1.1,"IDEAL","OUT"))</f>
        <v>OVER</v>
      </c>
      <c r="N766" t="str">
        <f>IF('ESTOQUE OUTUBRO'!$D766&gt;=0,"outubro","setembro")</f>
        <v>outubro</v>
      </c>
      <c r="O766" s="15">
        <v>45566</v>
      </c>
    </row>
    <row r="767" spans="1:15">
      <c r="A767" s="5" t="s">
        <v>763</v>
      </c>
      <c r="B767" s="6" t="s">
        <v>1214</v>
      </c>
      <c r="C767" s="1">
        <f t="shared" si="36"/>
        <v>43.26</v>
      </c>
      <c r="D767" s="3">
        <f>_xlfn.XLOOKUP(Tabela3[[#This Row],[SKU]],'ESTOQUE SETEMBRO'!A:A,'ESTOQUE SETEMBRO'!F:F,,0)-_xlfn.XLOOKUP(Tabela3[[#This Row],[SKU]],'VENDA MES'!A:A,'VENDA MES'!B:B,0,0)</f>
        <v>240.8</v>
      </c>
      <c r="E767" s="3">
        <f>IF(D767&lt;=0,SUM(Tabela3[[#This Row],[PONTO_DE_REPOSICAO]]*2.5,Tabela3[[#This Row],[ESTOQUE_INICIAL]]),IF(AND(Tabela3[[#This Row],[ESTOQUE_INICIAL]]&lt;=Tabela3[[#This Row],[PONTO_DE_REPOSICAO]],Tabela3[[#This Row],[ESTOQUE_INICIAL]]&gt;0),L767*2.5,D767*0))</f>
        <v>0</v>
      </c>
      <c r="F767" s="3">
        <f t="shared" si="37"/>
        <v>240.8</v>
      </c>
      <c r="G767" s="7">
        <v>60</v>
      </c>
      <c r="H767" s="7">
        <v>60</v>
      </c>
      <c r="I767" s="6" t="s">
        <v>1128</v>
      </c>
      <c r="J767" s="2">
        <f t="shared" si="35"/>
        <v>14448</v>
      </c>
      <c r="K767" s="1">
        <f>_xlfn.XLOOKUP(A767,MEDIDAS!A:A,MEDIDAS!C:C,,0)*5</f>
        <v>7.9166666666666661</v>
      </c>
      <c r="L767" s="1">
        <f>SUM(K767,_xlfn.XLOOKUP(A767,MEDIDAS!A:A,MEDIDAS!C:C,,0)*5)</f>
        <v>15.833333333333332</v>
      </c>
      <c r="M767" s="1" t="str">
        <f>IF(F767&gt;=SUM(L767,_xlfn.XLOOKUP(A767,'ESTOQUE SETEMBRO'!A:A,'ESTOQUE SETEMBRO'!F:F,,0))/2*1.2,"OVER",IF(F767&lt;=SUM(L767,_xlfn.XLOOKUP(A767,'ESTOQUE SETEMBRO'!A:A,'ESTOQUE SETEMBRO'!F:F,,0))/2*1.1,"IDEAL","OUT"))</f>
        <v>OVER</v>
      </c>
      <c r="N767" t="str">
        <f>IF('ESTOQUE OUTUBRO'!$D767&gt;=0,"outubro","setembro")</f>
        <v>outubro</v>
      </c>
      <c r="O767" s="15">
        <v>45566</v>
      </c>
    </row>
    <row r="768" spans="1:15">
      <c r="A768" s="5" t="s">
        <v>764</v>
      </c>
      <c r="B768" s="6" t="s">
        <v>1214</v>
      </c>
      <c r="C768" s="1">
        <f t="shared" si="36"/>
        <v>43.26</v>
      </c>
      <c r="D768" s="3">
        <f>_xlfn.XLOOKUP(Tabela3[[#This Row],[SKU]],'ESTOQUE SETEMBRO'!A:A,'ESTOQUE SETEMBRO'!F:F,,0)-_xlfn.XLOOKUP(Tabela3[[#This Row],[SKU]],'VENDA MES'!A:A,'VENDA MES'!B:B,0,0)</f>
        <v>145.6</v>
      </c>
      <c r="E768" s="3">
        <f>IF(D768&lt;=0,SUM(Tabela3[[#This Row],[PONTO_DE_REPOSICAO]]*2.5,Tabela3[[#This Row],[ESTOQUE_INICIAL]]),IF(AND(Tabela3[[#This Row],[ESTOQUE_INICIAL]]&lt;=Tabela3[[#This Row],[PONTO_DE_REPOSICAO]],Tabela3[[#This Row],[ESTOQUE_INICIAL]]&gt;0),L768*2.5,D768*0))</f>
        <v>0</v>
      </c>
      <c r="F768" s="3">
        <f t="shared" si="37"/>
        <v>145.6</v>
      </c>
      <c r="G768" s="7">
        <v>60</v>
      </c>
      <c r="H768" s="7">
        <v>60</v>
      </c>
      <c r="I768" s="6" t="s">
        <v>1128</v>
      </c>
      <c r="J768" s="2">
        <f t="shared" si="35"/>
        <v>8736</v>
      </c>
      <c r="K768" s="1">
        <f>_xlfn.XLOOKUP(A768,MEDIDAS!A:A,MEDIDAS!C:C,,0)*5</f>
        <v>5.8333333333333339</v>
      </c>
      <c r="L768" s="1">
        <f>SUM(K768,_xlfn.XLOOKUP(A768,MEDIDAS!A:A,MEDIDAS!C:C,,0)*5)</f>
        <v>11.666666666666668</v>
      </c>
      <c r="M768" s="1" t="str">
        <f>IF(F768&gt;=SUM(L768,_xlfn.XLOOKUP(A768,'ESTOQUE SETEMBRO'!A:A,'ESTOQUE SETEMBRO'!F:F,,0))/2*1.2,"OVER",IF(F768&lt;=SUM(L768,_xlfn.XLOOKUP(A768,'ESTOQUE SETEMBRO'!A:A,'ESTOQUE SETEMBRO'!F:F,,0))/2*1.1,"IDEAL","OUT"))</f>
        <v>OVER</v>
      </c>
      <c r="N768" t="str">
        <f>IF('ESTOQUE OUTUBRO'!$D768&gt;=0,"outubro","setembro")</f>
        <v>outubro</v>
      </c>
      <c r="O768" s="15">
        <v>45566</v>
      </c>
    </row>
    <row r="769" spans="1:15">
      <c r="A769" s="5" t="s">
        <v>846</v>
      </c>
      <c r="B769" s="6" t="s">
        <v>1214</v>
      </c>
      <c r="C769" s="1">
        <f t="shared" si="36"/>
        <v>43.26</v>
      </c>
      <c r="D769" s="3">
        <f>_xlfn.XLOOKUP(Tabela3[[#This Row],[SKU]],'ESTOQUE SETEMBRO'!A:A,'ESTOQUE SETEMBRO'!F:F,,0)-_xlfn.XLOOKUP(Tabela3[[#This Row],[SKU]],'VENDA MES'!A:A,'VENDA MES'!B:B,0,0)</f>
        <v>150</v>
      </c>
      <c r="E769" s="3">
        <f>IF(D769&lt;=0,SUM(Tabela3[[#This Row],[PONTO_DE_REPOSICAO]]*2.5,Tabela3[[#This Row],[ESTOQUE_INICIAL]]),IF(AND(Tabela3[[#This Row],[ESTOQUE_INICIAL]]&lt;=Tabela3[[#This Row],[PONTO_DE_REPOSICAO]],Tabela3[[#This Row],[ESTOQUE_INICIAL]]&gt;0),L769*2.5,D769*0))</f>
        <v>0</v>
      </c>
      <c r="F769" s="3">
        <f t="shared" si="37"/>
        <v>150</v>
      </c>
      <c r="G769" s="7">
        <v>60</v>
      </c>
      <c r="H769" s="7">
        <v>60</v>
      </c>
      <c r="I769" s="6" t="s">
        <v>1128</v>
      </c>
      <c r="J769" s="2">
        <f t="shared" si="35"/>
        <v>9000</v>
      </c>
      <c r="K769" s="1">
        <f>_xlfn.XLOOKUP(A769,MEDIDAS!A:A,MEDIDAS!C:C,,0)*5</f>
        <v>3.9166666666666665</v>
      </c>
      <c r="L769" s="1">
        <f>SUM(K769,_xlfn.XLOOKUP(A769,MEDIDAS!A:A,MEDIDAS!C:C,,0)*5)</f>
        <v>7.833333333333333</v>
      </c>
      <c r="M769" s="1" t="str">
        <f>IF(F769&gt;=SUM(L769,_xlfn.XLOOKUP(A769,'ESTOQUE SETEMBRO'!A:A,'ESTOQUE SETEMBRO'!F:F,,0))/2*1.2,"OVER",IF(F769&lt;=SUM(L769,_xlfn.XLOOKUP(A769,'ESTOQUE SETEMBRO'!A:A,'ESTOQUE SETEMBRO'!F:F,,0))/2*1.1,"IDEAL","OUT"))</f>
        <v>OVER</v>
      </c>
      <c r="N769" t="str">
        <f>IF('ESTOQUE OUTUBRO'!$D769&gt;=0,"outubro","setembro")</f>
        <v>outubro</v>
      </c>
      <c r="O769" s="15">
        <v>45566</v>
      </c>
    </row>
    <row r="770" spans="1:15">
      <c r="A770" s="5" t="s">
        <v>765</v>
      </c>
      <c r="B770" s="6" t="s">
        <v>1214</v>
      </c>
      <c r="C770" s="1">
        <f t="shared" si="36"/>
        <v>43.26</v>
      </c>
      <c r="D770" s="3">
        <f>_xlfn.XLOOKUP(Tabela3[[#This Row],[SKU]],'ESTOQUE SETEMBRO'!A:A,'ESTOQUE SETEMBRO'!F:F,,0)-_xlfn.XLOOKUP(Tabela3[[#This Row],[SKU]],'VENDA MES'!A:A,'VENDA MES'!B:B,0,0)</f>
        <v>106.40000000000002</v>
      </c>
      <c r="E770" s="3">
        <f>IF(D770&lt;=0,SUM(Tabela3[[#This Row],[PONTO_DE_REPOSICAO]]*2.5,Tabela3[[#This Row],[ESTOQUE_INICIAL]]),IF(AND(Tabela3[[#This Row],[ESTOQUE_INICIAL]]&lt;=Tabela3[[#This Row],[PONTO_DE_REPOSICAO]],Tabela3[[#This Row],[ESTOQUE_INICIAL]]&gt;0),L770*2.5,D770*0))</f>
        <v>0</v>
      </c>
      <c r="F770" s="3">
        <f t="shared" si="37"/>
        <v>106.40000000000002</v>
      </c>
      <c r="G770" s="7">
        <v>60</v>
      </c>
      <c r="H770" s="7">
        <v>60</v>
      </c>
      <c r="I770" s="6" t="s">
        <v>1128</v>
      </c>
      <c r="J770" s="2">
        <f t="shared" ref="J770:J833" si="38">H770*D770</f>
        <v>6384.0000000000009</v>
      </c>
      <c r="K770" s="1">
        <f>_xlfn.XLOOKUP(A770,MEDIDAS!A:A,MEDIDAS!C:C,,0)*5</f>
        <v>6.25</v>
      </c>
      <c r="L770" s="1">
        <f>SUM(K770,_xlfn.XLOOKUP(A770,MEDIDAS!A:A,MEDIDAS!C:C,,0)*5)</f>
        <v>12.5</v>
      </c>
      <c r="M770" s="1" t="str">
        <f>IF(F770&gt;=SUM(L770,_xlfn.XLOOKUP(A770,'ESTOQUE SETEMBRO'!A:A,'ESTOQUE SETEMBRO'!F:F,,0))/2*1.2,"OVER",IF(F770&lt;=SUM(L770,_xlfn.XLOOKUP(A770,'ESTOQUE SETEMBRO'!A:A,'ESTOQUE SETEMBRO'!F:F,,0))/2*1.1,"IDEAL","OUT"))</f>
        <v>OVER</v>
      </c>
      <c r="N770" t="str">
        <f>IF('ESTOQUE OUTUBRO'!$D770&gt;=0,"outubro","setembro")</f>
        <v>outubro</v>
      </c>
      <c r="O770" s="15">
        <v>45566</v>
      </c>
    </row>
    <row r="771" spans="1:15">
      <c r="A771" s="5" t="s">
        <v>766</v>
      </c>
      <c r="B771" s="6" t="s">
        <v>1214</v>
      </c>
      <c r="C771" s="1">
        <f t="shared" ref="C771:C834" si="39">3.09*2*7</f>
        <v>43.26</v>
      </c>
      <c r="D771" s="3">
        <f>_xlfn.XLOOKUP(Tabela3[[#This Row],[SKU]],'ESTOQUE SETEMBRO'!A:A,'ESTOQUE SETEMBRO'!F:F,,0)-_xlfn.XLOOKUP(Tabela3[[#This Row],[SKU]],'VENDA MES'!A:A,'VENDA MES'!B:B,0,0)</f>
        <v>162.4</v>
      </c>
      <c r="E771" s="3">
        <f>IF(D771&lt;=0,SUM(Tabela3[[#This Row],[PONTO_DE_REPOSICAO]]*2.5,Tabela3[[#This Row],[ESTOQUE_INICIAL]]),IF(AND(Tabela3[[#This Row],[ESTOQUE_INICIAL]]&lt;=Tabela3[[#This Row],[PONTO_DE_REPOSICAO]],Tabela3[[#This Row],[ESTOQUE_INICIAL]]&gt;0),L771*2.5,D771*0))</f>
        <v>0</v>
      </c>
      <c r="F771" s="3">
        <f t="shared" si="37"/>
        <v>162.4</v>
      </c>
      <c r="G771" s="7">
        <v>60</v>
      </c>
      <c r="H771" s="7">
        <v>60</v>
      </c>
      <c r="I771" s="6" t="s">
        <v>1128</v>
      </c>
      <c r="J771" s="2">
        <f t="shared" si="38"/>
        <v>9744</v>
      </c>
      <c r="K771" s="1">
        <f>_xlfn.XLOOKUP(A771,MEDIDAS!A:A,MEDIDAS!C:C,,0)*5</f>
        <v>3.8333333333333335</v>
      </c>
      <c r="L771" s="1">
        <f>SUM(K771,_xlfn.XLOOKUP(A771,MEDIDAS!A:A,MEDIDAS!C:C,,0)*5)</f>
        <v>7.666666666666667</v>
      </c>
      <c r="M771" s="1" t="str">
        <f>IF(F771&gt;=SUM(L771,_xlfn.XLOOKUP(A771,'ESTOQUE SETEMBRO'!A:A,'ESTOQUE SETEMBRO'!F:F,,0))/2*1.2,"OVER",IF(F771&lt;=SUM(L771,_xlfn.XLOOKUP(A771,'ESTOQUE SETEMBRO'!A:A,'ESTOQUE SETEMBRO'!F:F,,0))/2*1.1,"IDEAL","OUT"))</f>
        <v>OVER</v>
      </c>
      <c r="N771" t="str">
        <f>IF('ESTOQUE OUTUBRO'!$D771&gt;=0,"outubro","setembro")</f>
        <v>outubro</v>
      </c>
      <c r="O771" s="15">
        <v>45566</v>
      </c>
    </row>
    <row r="772" spans="1:15">
      <c r="A772" s="5" t="s">
        <v>767</v>
      </c>
      <c r="B772" s="6" t="s">
        <v>1214</v>
      </c>
      <c r="C772" s="1">
        <f t="shared" si="39"/>
        <v>43.26</v>
      </c>
      <c r="D772" s="3">
        <f>_xlfn.XLOOKUP(Tabela3[[#This Row],[SKU]],'ESTOQUE SETEMBRO'!A:A,'ESTOQUE SETEMBRO'!F:F,,0)-_xlfn.XLOOKUP(Tabela3[[#This Row],[SKU]],'VENDA MES'!A:A,'VENDA MES'!B:B,0,0)</f>
        <v>84</v>
      </c>
      <c r="E772" s="3">
        <f>IF(D772&lt;=0,SUM(Tabela3[[#This Row],[PONTO_DE_REPOSICAO]]*2.5,Tabela3[[#This Row],[ESTOQUE_INICIAL]]),IF(AND(Tabela3[[#This Row],[ESTOQUE_INICIAL]]&lt;=Tabela3[[#This Row],[PONTO_DE_REPOSICAO]],Tabela3[[#This Row],[ESTOQUE_INICIAL]]&gt;0),L772*2.5,D772*0))</f>
        <v>0</v>
      </c>
      <c r="F772" s="3">
        <f t="shared" si="37"/>
        <v>84</v>
      </c>
      <c r="G772" s="7">
        <v>60</v>
      </c>
      <c r="H772" s="7">
        <v>60</v>
      </c>
      <c r="I772" s="6" t="s">
        <v>1128</v>
      </c>
      <c r="J772" s="2">
        <f t="shared" si="38"/>
        <v>5040</v>
      </c>
      <c r="K772" s="1">
        <f>_xlfn.XLOOKUP(A772,MEDIDAS!A:A,MEDIDAS!C:C,,0)*5</f>
        <v>5.75</v>
      </c>
      <c r="L772" s="1">
        <f>SUM(K772,_xlfn.XLOOKUP(A772,MEDIDAS!A:A,MEDIDAS!C:C,,0)*5)</f>
        <v>11.5</v>
      </c>
      <c r="M772" s="1" t="str">
        <f>IF(F772&gt;=SUM(L772,_xlfn.XLOOKUP(A772,'ESTOQUE SETEMBRO'!A:A,'ESTOQUE SETEMBRO'!F:F,,0))/2*1.2,"OVER",IF(F772&lt;=SUM(L772,_xlfn.XLOOKUP(A772,'ESTOQUE SETEMBRO'!A:A,'ESTOQUE SETEMBRO'!F:F,,0))/2*1.1,"IDEAL","OUT"))</f>
        <v>OVER</v>
      </c>
      <c r="N772" t="str">
        <f>IF('ESTOQUE OUTUBRO'!$D772&gt;=0,"outubro","setembro")</f>
        <v>outubro</v>
      </c>
      <c r="O772" s="15">
        <v>45566</v>
      </c>
    </row>
    <row r="773" spans="1:15">
      <c r="A773" s="5" t="s">
        <v>768</v>
      </c>
      <c r="B773" s="6" t="s">
        <v>1214</v>
      </c>
      <c r="C773" s="1">
        <f t="shared" si="39"/>
        <v>43.26</v>
      </c>
      <c r="D773" s="3">
        <f>_xlfn.XLOOKUP(Tabela3[[#This Row],[SKU]],'ESTOQUE SETEMBRO'!A:A,'ESTOQUE SETEMBRO'!F:F,,0)-_xlfn.XLOOKUP(Tabela3[[#This Row],[SKU]],'VENDA MES'!A:A,'VENDA MES'!B:B,0,0)</f>
        <v>184.80000000000004</v>
      </c>
      <c r="E773" s="3">
        <f>IF(D773&lt;=0,SUM(Tabela3[[#This Row],[PONTO_DE_REPOSICAO]]*2.5,Tabela3[[#This Row],[ESTOQUE_INICIAL]]),IF(AND(Tabela3[[#This Row],[ESTOQUE_INICIAL]]&lt;=Tabela3[[#This Row],[PONTO_DE_REPOSICAO]],Tabela3[[#This Row],[ESTOQUE_INICIAL]]&gt;0),L773*2.5,D773*0))</f>
        <v>0</v>
      </c>
      <c r="F773" s="3">
        <f t="shared" si="37"/>
        <v>184.80000000000004</v>
      </c>
      <c r="G773" s="7">
        <v>60</v>
      </c>
      <c r="H773" s="7">
        <v>60</v>
      </c>
      <c r="I773" s="6" t="s">
        <v>1128</v>
      </c>
      <c r="J773" s="2">
        <f t="shared" si="38"/>
        <v>11088.000000000002</v>
      </c>
      <c r="K773" s="1">
        <f>_xlfn.XLOOKUP(A773,MEDIDAS!A:A,MEDIDAS!C:C,,0)*5</f>
        <v>5.333333333333333</v>
      </c>
      <c r="L773" s="1">
        <f>SUM(K773,_xlfn.XLOOKUP(A773,MEDIDAS!A:A,MEDIDAS!C:C,,0)*5)</f>
        <v>10.666666666666666</v>
      </c>
      <c r="M773" s="1" t="str">
        <f>IF(F773&gt;=SUM(L773,_xlfn.XLOOKUP(A773,'ESTOQUE SETEMBRO'!A:A,'ESTOQUE SETEMBRO'!F:F,,0))/2*1.2,"OVER",IF(F773&lt;=SUM(L773,_xlfn.XLOOKUP(A773,'ESTOQUE SETEMBRO'!A:A,'ESTOQUE SETEMBRO'!F:F,,0))/2*1.1,"IDEAL","OUT"))</f>
        <v>OVER</v>
      </c>
      <c r="N773" t="str">
        <f>IF('ESTOQUE OUTUBRO'!$D773&gt;=0,"outubro","setembro")</f>
        <v>outubro</v>
      </c>
      <c r="O773" s="15">
        <v>45566</v>
      </c>
    </row>
    <row r="774" spans="1:15">
      <c r="A774" s="5" t="s">
        <v>770</v>
      </c>
      <c r="B774" s="6" t="s">
        <v>1215</v>
      </c>
      <c r="C774" s="1">
        <f t="shared" si="39"/>
        <v>43.26</v>
      </c>
      <c r="D774" s="3">
        <f>_xlfn.XLOOKUP(Tabela3[[#This Row],[SKU]],'ESTOQUE SETEMBRO'!A:A,'ESTOQUE SETEMBRO'!F:F,,0)-_xlfn.XLOOKUP(Tabela3[[#This Row],[SKU]],'VENDA MES'!A:A,'VENDA MES'!B:B,0,0)</f>
        <v>89.6</v>
      </c>
      <c r="E774" s="3">
        <f>IF(D774&lt;=0,SUM(Tabela3[[#This Row],[PONTO_DE_REPOSICAO]]*2.5,Tabela3[[#This Row],[ESTOQUE_INICIAL]]),IF(AND(Tabela3[[#This Row],[ESTOQUE_INICIAL]]&lt;=Tabela3[[#This Row],[PONTO_DE_REPOSICAO]],Tabela3[[#This Row],[ESTOQUE_INICIAL]]&gt;0),L774*2.5,D774*0))</f>
        <v>0</v>
      </c>
      <c r="F774" s="3">
        <f t="shared" si="37"/>
        <v>89.6</v>
      </c>
      <c r="G774" s="7">
        <v>10</v>
      </c>
      <c r="H774" s="7">
        <v>10</v>
      </c>
      <c r="I774" s="6" t="s">
        <v>1134</v>
      </c>
      <c r="J774" s="2">
        <f t="shared" si="38"/>
        <v>896</v>
      </c>
      <c r="K774" s="1">
        <f>_xlfn.XLOOKUP(A774,MEDIDAS!A:A,MEDIDAS!C:C,,0)*5</f>
        <v>4.833333333333333</v>
      </c>
      <c r="L774" s="1">
        <f>SUM(K774,_xlfn.XLOOKUP(A774,MEDIDAS!A:A,MEDIDAS!C:C,,0)*5)</f>
        <v>9.6666666666666661</v>
      </c>
      <c r="M774" s="1" t="str">
        <f>IF(F774&gt;=SUM(L774,_xlfn.XLOOKUP(A774,'ESTOQUE SETEMBRO'!A:A,'ESTOQUE SETEMBRO'!F:F,,0))/2*1.2,"OVER",IF(F774&lt;=SUM(L774,_xlfn.XLOOKUP(A774,'ESTOQUE SETEMBRO'!A:A,'ESTOQUE SETEMBRO'!F:F,,0))/2*1.1,"IDEAL","OUT"))</f>
        <v>OVER</v>
      </c>
      <c r="N774" t="str">
        <f>IF('ESTOQUE OUTUBRO'!$D774&gt;=0,"outubro","setembro")</f>
        <v>outubro</v>
      </c>
      <c r="O774" s="15">
        <v>45566</v>
      </c>
    </row>
    <row r="775" spans="1:15">
      <c r="A775" s="5" t="s">
        <v>771</v>
      </c>
      <c r="B775" s="6" t="s">
        <v>1215</v>
      </c>
      <c r="C775" s="1">
        <f t="shared" si="39"/>
        <v>43.26</v>
      </c>
      <c r="D775" s="3">
        <f>_xlfn.XLOOKUP(Tabela3[[#This Row],[SKU]],'ESTOQUE SETEMBRO'!A:A,'ESTOQUE SETEMBRO'!F:F,,0)-_xlfn.XLOOKUP(Tabela3[[#This Row],[SKU]],'VENDA MES'!A:A,'VENDA MES'!B:B,0,0)</f>
        <v>252.00000000000006</v>
      </c>
      <c r="E775" s="3">
        <f>IF(D775&lt;=0,SUM(Tabela3[[#This Row],[PONTO_DE_REPOSICAO]]*2.5,Tabela3[[#This Row],[ESTOQUE_INICIAL]]),IF(AND(Tabela3[[#This Row],[ESTOQUE_INICIAL]]&lt;=Tabela3[[#This Row],[PONTO_DE_REPOSICAO]],Tabela3[[#This Row],[ESTOQUE_INICIAL]]&gt;0),L775*2.5,D775*0))</f>
        <v>0</v>
      </c>
      <c r="F775" s="3">
        <f t="shared" si="37"/>
        <v>252.00000000000006</v>
      </c>
      <c r="G775" s="7">
        <v>10</v>
      </c>
      <c r="H775" s="7">
        <v>10</v>
      </c>
      <c r="I775" s="6" t="s">
        <v>1134</v>
      </c>
      <c r="J775" s="2">
        <f t="shared" si="38"/>
        <v>2520.0000000000005</v>
      </c>
      <c r="K775" s="1">
        <f>_xlfn.XLOOKUP(A775,MEDIDAS!A:A,MEDIDAS!C:C,,0)*5</f>
        <v>3.75</v>
      </c>
      <c r="L775" s="1">
        <f>SUM(K775,_xlfn.XLOOKUP(A775,MEDIDAS!A:A,MEDIDAS!C:C,,0)*5)</f>
        <v>7.5</v>
      </c>
      <c r="M775" s="1" t="str">
        <f>IF(F775&gt;=SUM(L775,_xlfn.XLOOKUP(A775,'ESTOQUE SETEMBRO'!A:A,'ESTOQUE SETEMBRO'!F:F,,0))/2*1.2,"OVER",IF(F775&lt;=SUM(L775,_xlfn.XLOOKUP(A775,'ESTOQUE SETEMBRO'!A:A,'ESTOQUE SETEMBRO'!F:F,,0))/2*1.1,"IDEAL","OUT"))</f>
        <v>OVER</v>
      </c>
      <c r="N775" t="str">
        <f>IF('ESTOQUE OUTUBRO'!$D775&gt;=0,"outubro","setembro")</f>
        <v>outubro</v>
      </c>
      <c r="O775" s="15">
        <v>45566</v>
      </c>
    </row>
    <row r="776" spans="1:15">
      <c r="A776" s="5" t="s">
        <v>772</v>
      </c>
      <c r="B776" s="6" t="s">
        <v>1215</v>
      </c>
      <c r="C776" s="1">
        <f t="shared" si="39"/>
        <v>43.26</v>
      </c>
      <c r="D776" s="3">
        <f>_xlfn.XLOOKUP(Tabela3[[#This Row],[SKU]],'ESTOQUE SETEMBRO'!A:A,'ESTOQUE SETEMBRO'!F:F,,0)-_xlfn.XLOOKUP(Tabela3[[#This Row],[SKU]],'VENDA MES'!A:A,'VENDA MES'!B:B,0,0)</f>
        <v>184.80000000000004</v>
      </c>
      <c r="E776" s="3">
        <f>IF(D776&lt;=0,SUM(Tabela3[[#This Row],[PONTO_DE_REPOSICAO]]*2.5,Tabela3[[#This Row],[ESTOQUE_INICIAL]]),IF(AND(Tabela3[[#This Row],[ESTOQUE_INICIAL]]&lt;=Tabela3[[#This Row],[PONTO_DE_REPOSICAO]],Tabela3[[#This Row],[ESTOQUE_INICIAL]]&gt;0),L776*2.5,D776*0))</f>
        <v>0</v>
      </c>
      <c r="F776" s="3">
        <f t="shared" si="37"/>
        <v>184.80000000000004</v>
      </c>
      <c r="G776" s="7">
        <v>10</v>
      </c>
      <c r="H776" s="7">
        <v>10</v>
      </c>
      <c r="I776" s="6" t="s">
        <v>1134</v>
      </c>
      <c r="J776" s="2">
        <f t="shared" si="38"/>
        <v>1848.0000000000005</v>
      </c>
      <c r="K776" s="1">
        <f>_xlfn.XLOOKUP(A776,MEDIDAS!A:A,MEDIDAS!C:C,,0)*5</f>
        <v>8.6666666666666679</v>
      </c>
      <c r="L776" s="1">
        <f>SUM(K776,_xlfn.XLOOKUP(A776,MEDIDAS!A:A,MEDIDAS!C:C,,0)*5)</f>
        <v>17.333333333333336</v>
      </c>
      <c r="M776" s="1" t="str">
        <f>IF(F776&gt;=SUM(L776,_xlfn.XLOOKUP(A776,'ESTOQUE SETEMBRO'!A:A,'ESTOQUE SETEMBRO'!F:F,,0))/2*1.2,"OVER",IF(F776&lt;=SUM(L776,_xlfn.XLOOKUP(A776,'ESTOQUE SETEMBRO'!A:A,'ESTOQUE SETEMBRO'!F:F,,0))/2*1.1,"IDEAL","OUT"))</f>
        <v>OVER</v>
      </c>
      <c r="N776" t="str">
        <f>IF('ESTOQUE OUTUBRO'!$D776&gt;=0,"outubro","setembro")</f>
        <v>outubro</v>
      </c>
      <c r="O776" s="15">
        <v>45566</v>
      </c>
    </row>
    <row r="777" spans="1:15">
      <c r="A777" s="5" t="s">
        <v>773</v>
      </c>
      <c r="B777" s="6" t="s">
        <v>1215</v>
      </c>
      <c r="C777" s="1">
        <f t="shared" si="39"/>
        <v>43.26</v>
      </c>
      <c r="D777" s="3">
        <f>_xlfn.XLOOKUP(Tabela3[[#This Row],[SKU]],'ESTOQUE SETEMBRO'!A:A,'ESTOQUE SETEMBRO'!F:F,,0)-_xlfn.XLOOKUP(Tabela3[[#This Row],[SKU]],'VENDA MES'!A:A,'VENDA MES'!B:B,0,0)</f>
        <v>72.8</v>
      </c>
      <c r="E777" s="3">
        <f>IF(D777&lt;=0,SUM(Tabela3[[#This Row],[PONTO_DE_REPOSICAO]]*2.5,Tabela3[[#This Row],[ESTOQUE_INICIAL]]),IF(AND(Tabela3[[#This Row],[ESTOQUE_INICIAL]]&lt;=Tabela3[[#This Row],[PONTO_DE_REPOSICAO]],Tabela3[[#This Row],[ESTOQUE_INICIAL]]&gt;0),L777*2.5,D777*0))</f>
        <v>0</v>
      </c>
      <c r="F777" s="3">
        <f t="shared" si="37"/>
        <v>72.8</v>
      </c>
      <c r="G777" s="7">
        <v>10</v>
      </c>
      <c r="H777" s="7">
        <v>10</v>
      </c>
      <c r="I777" s="6" t="s">
        <v>1134</v>
      </c>
      <c r="J777" s="2">
        <f t="shared" si="38"/>
        <v>728</v>
      </c>
      <c r="K777" s="1">
        <f>_xlfn.XLOOKUP(A777,MEDIDAS!A:A,MEDIDAS!C:C,,0)*5</f>
        <v>1.8333333333333333</v>
      </c>
      <c r="L777" s="1">
        <f>SUM(K777,_xlfn.XLOOKUP(A777,MEDIDAS!A:A,MEDIDAS!C:C,,0)*5)</f>
        <v>3.6666666666666665</v>
      </c>
      <c r="M777" s="1" t="str">
        <f>IF(F777&gt;=SUM(L777,_xlfn.XLOOKUP(A777,'ESTOQUE SETEMBRO'!A:A,'ESTOQUE SETEMBRO'!F:F,,0))/2*1.2,"OVER",IF(F777&lt;=SUM(L777,_xlfn.XLOOKUP(A777,'ESTOQUE SETEMBRO'!A:A,'ESTOQUE SETEMBRO'!F:F,,0))/2*1.1,"IDEAL","OUT"))</f>
        <v>OVER</v>
      </c>
      <c r="N777" t="str">
        <f>IF('ESTOQUE OUTUBRO'!$D777&gt;=0,"outubro","setembro")</f>
        <v>outubro</v>
      </c>
      <c r="O777" s="15">
        <v>45566</v>
      </c>
    </row>
    <row r="778" spans="1:15">
      <c r="A778" s="5" t="s">
        <v>774</v>
      </c>
      <c r="B778" s="6" t="s">
        <v>1215</v>
      </c>
      <c r="C778" s="1">
        <f t="shared" si="39"/>
        <v>43.26</v>
      </c>
      <c r="D778" s="3">
        <f>_xlfn.XLOOKUP(Tabela3[[#This Row],[SKU]],'ESTOQUE SETEMBRO'!A:A,'ESTOQUE SETEMBRO'!F:F,,0)-_xlfn.XLOOKUP(Tabela3[[#This Row],[SKU]],'VENDA MES'!A:A,'VENDA MES'!B:B,0,0)</f>
        <v>173.6</v>
      </c>
      <c r="E778" s="3">
        <f>IF(D778&lt;=0,SUM(Tabela3[[#This Row],[PONTO_DE_REPOSICAO]]*2.5,Tabela3[[#This Row],[ESTOQUE_INICIAL]]),IF(AND(Tabela3[[#This Row],[ESTOQUE_INICIAL]]&lt;=Tabela3[[#This Row],[PONTO_DE_REPOSICAO]],Tabela3[[#This Row],[ESTOQUE_INICIAL]]&gt;0),L778*2.5,D778*0))</f>
        <v>0</v>
      </c>
      <c r="F778" s="3">
        <f t="shared" si="37"/>
        <v>173.6</v>
      </c>
      <c r="G778" s="7">
        <v>10</v>
      </c>
      <c r="H778" s="7">
        <v>10</v>
      </c>
      <c r="I778" s="6" t="s">
        <v>1134</v>
      </c>
      <c r="J778" s="2">
        <f t="shared" si="38"/>
        <v>1736</v>
      </c>
      <c r="K778" s="1">
        <f>_xlfn.XLOOKUP(A778,MEDIDAS!A:A,MEDIDAS!C:C,,0)*5</f>
        <v>7.0833333333333339</v>
      </c>
      <c r="L778" s="1">
        <f>SUM(K778,_xlfn.XLOOKUP(A778,MEDIDAS!A:A,MEDIDAS!C:C,,0)*5)</f>
        <v>14.166666666666668</v>
      </c>
      <c r="M778" s="1" t="str">
        <f>IF(F778&gt;=SUM(L778,_xlfn.XLOOKUP(A778,'ESTOQUE SETEMBRO'!A:A,'ESTOQUE SETEMBRO'!F:F,,0))/2*1.2,"OVER",IF(F778&lt;=SUM(L778,_xlfn.XLOOKUP(A778,'ESTOQUE SETEMBRO'!A:A,'ESTOQUE SETEMBRO'!F:F,,0))/2*1.1,"IDEAL","OUT"))</f>
        <v>OVER</v>
      </c>
      <c r="N778" t="str">
        <f>IF('ESTOQUE OUTUBRO'!$D778&gt;=0,"outubro","setembro")</f>
        <v>outubro</v>
      </c>
      <c r="O778" s="15">
        <v>45566</v>
      </c>
    </row>
    <row r="779" spans="1:15">
      <c r="A779" s="5" t="s">
        <v>856</v>
      </c>
      <c r="B779" s="6" t="s">
        <v>1215</v>
      </c>
      <c r="C779" s="1">
        <f t="shared" si="39"/>
        <v>43.26</v>
      </c>
      <c r="D779" s="3">
        <f>_xlfn.XLOOKUP(Tabela3[[#This Row],[SKU]],'ESTOQUE SETEMBRO'!A:A,'ESTOQUE SETEMBRO'!F:F,,0)-_xlfn.XLOOKUP(Tabela3[[#This Row],[SKU]],'VENDA MES'!A:A,'VENDA MES'!B:B,0,0)</f>
        <v>150</v>
      </c>
      <c r="E779" s="3">
        <f>IF(D779&lt;=0,SUM(Tabela3[[#This Row],[PONTO_DE_REPOSICAO]]*2.5,Tabela3[[#This Row],[ESTOQUE_INICIAL]]),IF(AND(Tabela3[[#This Row],[ESTOQUE_INICIAL]]&lt;=Tabela3[[#This Row],[PONTO_DE_REPOSICAO]],Tabela3[[#This Row],[ESTOQUE_INICIAL]]&gt;0),L779*2.5,D779*0))</f>
        <v>0</v>
      </c>
      <c r="F779" s="3">
        <f t="shared" si="37"/>
        <v>150</v>
      </c>
      <c r="G779" s="7">
        <v>10</v>
      </c>
      <c r="H779" s="7">
        <v>10</v>
      </c>
      <c r="I779" s="6" t="s">
        <v>1134</v>
      </c>
      <c r="J779" s="2">
        <f t="shared" si="38"/>
        <v>1500</v>
      </c>
      <c r="K779" s="1">
        <f>_xlfn.XLOOKUP(A779,MEDIDAS!A:A,MEDIDAS!C:C,,0)*5</f>
        <v>3.5</v>
      </c>
      <c r="L779" s="1">
        <f>SUM(K779,_xlfn.XLOOKUP(A779,MEDIDAS!A:A,MEDIDAS!C:C,,0)*5)</f>
        <v>7</v>
      </c>
      <c r="M779" s="1" t="str">
        <f>IF(F779&gt;=SUM(L779,_xlfn.XLOOKUP(A779,'ESTOQUE SETEMBRO'!A:A,'ESTOQUE SETEMBRO'!F:F,,0))/2*1.2,"OVER",IF(F779&lt;=SUM(L779,_xlfn.XLOOKUP(A779,'ESTOQUE SETEMBRO'!A:A,'ESTOQUE SETEMBRO'!F:F,,0))/2*1.1,"IDEAL","OUT"))</f>
        <v>OVER</v>
      </c>
      <c r="N779" t="str">
        <f>IF('ESTOQUE OUTUBRO'!$D779&gt;=0,"outubro","setembro")</f>
        <v>outubro</v>
      </c>
      <c r="O779" s="15">
        <v>45566</v>
      </c>
    </row>
    <row r="780" spans="1:15">
      <c r="A780" s="5" t="s">
        <v>775</v>
      </c>
      <c r="B780" s="6" t="s">
        <v>1215</v>
      </c>
      <c r="C780" s="1">
        <f t="shared" si="39"/>
        <v>43.26</v>
      </c>
      <c r="D780" s="3">
        <f>_xlfn.XLOOKUP(Tabela3[[#This Row],[SKU]],'ESTOQUE SETEMBRO'!A:A,'ESTOQUE SETEMBRO'!F:F,,0)-_xlfn.XLOOKUP(Tabela3[[#This Row],[SKU]],'VENDA MES'!A:A,'VENDA MES'!B:B,0,0)</f>
        <v>151.19999999999999</v>
      </c>
      <c r="E780" s="3">
        <f>IF(D780&lt;=0,SUM(Tabela3[[#This Row],[PONTO_DE_REPOSICAO]]*2.5,Tabela3[[#This Row],[ESTOQUE_INICIAL]]),IF(AND(Tabela3[[#This Row],[ESTOQUE_INICIAL]]&lt;=Tabela3[[#This Row],[PONTO_DE_REPOSICAO]],Tabela3[[#This Row],[ESTOQUE_INICIAL]]&gt;0),L780*2.5,D780*0))</f>
        <v>0</v>
      </c>
      <c r="F780" s="3">
        <f t="shared" si="37"/>
        <v>151.19999999999999</v>
      </c>
      <c r="G780" s="7">
        <v>10</v>
      </c>
      <c r="H780" s="7">
        <v>10</v>
      </c>
      <c r="I780" s="6" t="s">
        <v>1134</v>
      </c>
      <c r="J780" s="2">
        <f t="shared" si="38"/>
        <v>1512</v>
      </c>
      <c r="K780" s="1">
        <f>_xlfn.XLOOKUP(A780,MEDIDAS!A:A,MEDIDAS!C:C,,0)*5</f>
        <v>9.0833333333333339</v>
      </c>
      <c r="L780" s="1">
        <f>SUM(K780,_xlfn.XLOOKUP(A780,MEDIDAS!A:A,MEDIDAS!C:C,,0)*5)</f>
        <v>18.166666666666668</v>
      </c>
      <c r="M780" s="1" t="str">
        <f>IF(F780&gt;=SUM(L780,_xlfn.XLOOKUP(A780,'ESTOQUE SETEMBRO'!A:A,'ESTOQUE SETEMBRO'!F:F,,0))/2*1.2,"OVER",IF(F780&lt;=SUM(L780,_xlfn.XLOOKUP(A780,'ESTOQUE SETEMBRO'!A:A,'ESTOQUE SETEMBRO'!F:F,,0))/2*1.1,"IDEAL","OUT"))</f>
        <v>OVER</v>
      </c>
      <c r="N780" t="str">
        <f>IF('ESTOQUE OUTUBRO'!$D780&gt;=0,"outubro","setembro")</f>
        <v>outubro</v>
      </c>
      <c r="O780" s="15">
        <v>45566</v>
      </c>
    </row>
    <row r="781" spans="1:15">
      <c r="A781" s="5" t="s">
        <v>776</v>
      </c>
      <c r="B781" s="6" t="s">
        <v>1215</v>
      </c>
      <c r="C781" s="1">
        <f t="shared" si="39"/>
        <v>43.26</v>
      </c>
      <c r="D781" s="3">
        <f>_xlfn.XLOOKUP(Tabela3[[#This Row],[SKU]],'ESTOQUE SETEMBRO'!A:A,'ESTOQUE SETEMBRO'!F:F,,0)-_xlfn.XLOOKUP(Tabela3[[#This Row],[SKU]],'VENDA MES'!A:A,'VENDA MES'!B:B,0,0)</f>
        <v>44.8</v>
      </c>
      <c r="E781" s="3">
        <f>IF(D781&lt;=0,SUM(Tabela3[[#This Row],[PONTO_DE_REPOSICAO]]*2.5,Tabela3[[#This Row],[ESTOQUE_INICIAL]]),IF(AND(Tabela3[[#This Row],[ESTOQUE_INICIAL]]&lt;=Tabela3[[#This Row],[PONTO_DE_REPOSICAO]],Tabela3[[#This Row],[ESTOQUE_INICIAL]]&gt;0),L781*2.5,D781*0))</f>
        <v>0</v>
      </c>
      <c r="F781" s="3">
        <f t="shared" si="37"/>
        <v>44.8</v>
      </c>
      <c r="G781" s="7">
        <v>10</v>
      </c>
      <c r="H781" s="7">
        <v>10</v>
      </c>
      <c r="I781" s="6" t="s">
        <v>1134</v>
      </c>
      <c r="J781" s="2">
        <f t="shared" si="38"/>
        <v>448</v>
      </c>
      <c r="K781" s="1">
        <f>_xlfn.XLOOKUP(A781,MEDIDAS!A:A,MEDIDAS!C:C,,0)*5</f>
        <v>6.8333333333333339</v>
      </c>
      <c r="L781" s="1">
        <f>SUM(K781,_xlfn.XLOOKUP(A781,MEDIDAS!A:A,MEDIDAS!C:C,,0)*5)</f>
        <v>13.666666666666668</v>
      </c>
      <c r="M781" s="1" t="str">
        <f>IF(F781&gt;=SUM(L781,_xlfn.XLOOKUP(A781,'ESTOQUE SETEMBRO'!A:A,'ESTOQUE SETEMBRO'!F:F,,0))/2*1.2,"OVER",IF(F781&lt;=SUM(L781,_xlfn.XLOOKUP(A781,'ESTOQUE SETEMBRO'!A:A,'ESTOQUE SETEMBRO'!F:F,,0))/2*1.1,"IDEAL","OUT"))</f>
        <v>OVER</v>
      </c>
      <c r="N781" t="str">
        <f>IF('ESTOQUE OUTUBRO'!$D781&gt;=0,"outubro","setembro")</f>
        <v>outubro</v>
      </c>
      <c r="O781" s="15">
        <v>45566</v>
      </c>
    </row>
    <row r="782" spans="1:15">
      <c r="A782" s="5" t="s">
        <v>777</v>
      </c>
      <c r="B782" s="6" t="s">
        <v>1215</v>
      </c>
      <c r="C782" s="1">
        <f t="shared" si="39"/>
        <v>43.26</v>
      </c>
      <c r="D782" s="3">
        <f>_xlfn.XLOOKUP(Tabela3[[#This Row],[SKU]],'ESTOQUE SETEMBRO'!A:A,'ESTOQUE SETEMBRO'!F:F,,0)-_xlfn.XLOOKUP(Tabela3[[#This Row],[SKU]],'VENDA MES'!A:A,'VENDA MES'!B:B,0,0)</f>
        <v>280.00000000000006</v>
      </c>
      <c r="E782" s="3">
        <f>IF(D782&lt;=0,SUM(Tabela3[[#This Row],[PONTO_DE_REPOSICAO]]*2.5,Tabela3[[#This Row],[ESTOQUE_INICIAL]]),IF(AND(Tabela3[[#This Row],[ESTOQUE_INICIAL]]&lt;=Tabela3[[#This Row],[PONTO_DE_REPOSICAO]],Tabela3[[#This Row],[ESTOQUE_INICIAL]]&gt;0),L782*2.5,D782*0))</f>
        <v>0</v>
      </c>
      <c r="F782" s="3">
        <f t="shared" si="37"/>
        <v>280.00000000000006</v>
      </c>
      <c r="G782" s="7">
        <v>10</v>
      </c>
      <c r="H782" s="7">
        <v>10</v>
      </c>
      <c r="I782" s="6" t="s">
        <v>1134</v>
      </c>
      <c r="J782" s="2">
        <f t="shared" si="38"/>
        <v>2800.0000000000005</v>
      </c>
      <c r="K782" s="1">
        <f>_xlfn.XLOOKUP(A782,MEDIDAS!A:A,MEDIDAS!C:C,,0)*5</f>
        <v>7.666666666666667</v>
      </c>
      <c r="L782" s="1">
        <f>SUM(K782,_xlfn.XLOOKUP(A782,MEDIDAS!A:A,MEDIDAS!C:C,,0)*5)</f>
        <v>15.333333333333334</v>
      </c>
      <c r="M782" s="1" t="str">
        <f>IF(F782&gt;=SUM(L782,_xlfn.XLOOKUP(A782,'ESTOQUE SETEMBRO'!A:A,'ESTOQUE SETEMBRO'!F:F,,0))/2*1.2,"OVER",IF(F782&lt;=SUM(L782,_xlfn.XLOOKUP(A782,'ESTOQUE SETEMBRO'!A:A,'ESTOQUE SETEMBRO'!F:F,,0))/2*1.1,"IDEAL","OUT"))</f>
        <v>OVER</v>
      </c>
      <c r="N782" t="str">
        <f>IF('ESTOQUE OUTUBRO'!$D782&gt;=0,"outubro","setembro")</f>
        <v>outubro</v>
      </c>
      <c r="O782" s="15">
        <v>45566</v>
      </c>
    </row>
    <row r="783" spans="1:15">
      <c r="A783" s="5" t="s">
        <v>778</v>
      </c>
      <c r="B783" s="6" t="s">
        <v>1215</v>
      </c>
      <c r="C783" s="1">
        <f t="shared" si="39"/>
        <v>43.26</v>
      </c>
      <c r="D783" s="3">
        <f>_xlfn.XLOOKUP(Tabela3[[#This Row],[SKU]],'ESTOQUE SETEMBRO'!A:A,'ESTOQUE SETEMBRO'!F:F,,0)-_xlfn.XLOOKUP(Tabela3[[#This Row],[SKU]],'VENDA MES'!A:A,'VENDA MES'!B:B,0,0)</f>
        <v>140.00000000000003</v>
      </c>
      <c r="E783" s="3">
        <f>IF(D783&lt;=0,SUM(Tabela3[[#This Row],[PONTO_DE_REPOSICAO]]*2.5,Tabela3[[#This Row],[ESTOQUE_INICIAL]]),IF(AND(Tabela3[[#This Row],[ESTOQUE_INICIAL]]&lt;=Tabela3[[#This Row],[PONTO_DE_REPOSICAO]],Tabela3[[#This Row],[ESTOQUE_INICIAL]]&gt;0),L783*2.5,D783*0))</f>
        <v>0</v>
      </c>
      <c r="F783" s="3">
        <f t="shared" si="37"/>
        <v>140.00000000000003</v>
      </c>
      <c r="G783" s="7">
        <v>10</v>
      </c>
      <c r="H783" s="7">
        <v>10</v>
      </c>
      <c r="I783" s="6" t="s">
        <v>1134</v>
      </c>
      <c r="J783" s="2">
        <f t="shared" si="38"/>
        <v>1400.0000000000002</v>
      </c>
      <c r="K783" s="1">
        <f>_xlfn.XLOOKUP(A783,MEDIDAS!A:A,MEDIDAS!C:C,,0)*5</f>
        <v>5</v>
      </c>
      <c r="L783" s="1">
        <f>SUM(K783,_xlfn.XLOOKUP(A783,MEDIDAS!A:A,MEDIDAS!C:C,,0)*5)</f>
        <v>10</v>
      </c>
      <c r="M783" s="1" t="str">
        <f>IF(F783&gt;=SUM(L783,_xlfn.XLOOKUP(A783,'ESTOQUE SETEMBRO'!A:A,'ESTOQUE SETEMBRO'!F:F,,0))/2*1.2,"OVER",IF(F783&lt;=SUM(L783,_xlfn.XLOOKUP(A783,'ESTOQUE SETEMBRO'!A:A,'ESTOQUE SETEMBRO'!F:F,,0))/2*1.1,"IDEAL","OUT"))</f>
        <v>OVER</v>
      </c>
      <c r="N783" t="str">
        <f>IF('ESTOQUE OUTUBRO'!$D783&gt;=0,"outubro","setembro")</f>
        <v>outubro</v>
      </c>
      <c r="O783" s="15">
        <v>45566</v>
      </c>
    </row>
    <row r="784" spans="1:15">
      <c r="A784" s="5" t="s">
        <v>779</v>
      </c>
      <c r="B784" s="6" t="s">
        <v>1216</v>
      </c>
      <c r="C784" s="1">
        <f t="shared" si="39"/>
        <v>43.26</v>
      </c>
      <c r="D784" s="3">
        <f>_xlfn.XLOOKUP(Tabela3[[#This Row],[SKU]],'ESTOQUE SETEMBRO'!A:A,'ESTOQUE SETEMBRO'!F:F,,0)-_xlfn.XLOOKUP(Tabela3[[#This Row],[SKU]],'VENDA MES'!A:A,'VENDA MES'!B:B,0,0)</f>
        <v>151.19999999999999</v>
      </c>
      <c r="E784" s="3">
        <f>IF(D784&lt;=0,SUM(Tabela3[[#This Row],[PONTO_DE_REPOSICAO]]*2.5,Tabela3[[#This Row],[ESTOQUE_INICIAL]]),IF(AND(Tabela3[[#This Row],[ESTOQUE_INICIAL]]&lt;=Tabela3[[#This Row],[PONTO_DE_REPOSICAO]],Tabela3[[#This Row],[ESTOQUE_INICIAL]]&gt;0),L784*2.5,D784*0))</f>
        <v>0</v>
      </c>
      <c r="F784" s="3">
        <f t="shared" si="37"/>
        <v>151.19999999999999</v>
      </c>
      <c r="G784" s="7">
        <v>36</v>
      </c>
      <c r="H784" s="7">
        <v>36</v>
      </c>
      <c r="I784" s="6" t="s">
        <v>1152</v>
      </c>
      <c r="J784" s="2">
        <f t="shared" si="38"/>
        <v>5443.2</v>
      </c>
      <c r="K784" s="1">
        <f>_xlfn.XLOOKUP(A784,MEDIDAS!A:A,MEDIDAS!C:C,,0)*5</f>
        <v>5.083333333333333</v>
      </c>
      <c r="L784" s="1">
        <f>SUM(K784,_xlfn.XLOOKUP(A784,MEDIDAS!A:A,MEDIDAS!C:C,,0)*5)</f>
        <v>10.166666666666666</v>
      </c>
      <c r="M784" s="1" t="str">
        <f>IF(F784&gt;=SUM(L784,_xlfn.XLOOKUP(A784,'ESTOQUE SETEMBRO'!A:A,'ESTOQUE SETEMBRO'!F:F,,0))/2*1.2,"OVER",IF(F784&lt;=SUM(L784,_xlfn.XLOOKUP(A784,'ESTOQUE SETEMBRO'!A:A,'ESTOQUE SETEMBRO'!F:F,,0))/2*1.1,"IDEAL","OUT"))</f>
        <v>OVER</v>
      </c>
      <c r="N784" t="str">
        <f>IF('ESTOQUE OUTUBRO'!$D784&gt;=0,"outubro","setembro")</f>
        <v>outubro</v>
      </c>
      <c r="O784" s="15">
        <v>45566</v>
      </c>
    </row>
    <row r="785" spans="1:15">
      <c r="A785" s="5" t="s">
        <v>781</v>
      </c>
      <c r="B785" s="6" t="s">
        <v>1216</v>
      </c>
      <c r="C785" s="1">
        <f t="shared" si="39"/>
        <v>43.26</v>
      </c>
      <c r="D785" s="3">
        <f>_xlfn.XLOOKUP(Tabela3[[#This Row],[SKU]],'ESTOQUE SETEMBRO'!A:A,'ESTOQUE SETEMBRO'!F:F,,0)-_xlfn.XLOOKUP(Tabela3[[#This Row],[SKU]],'VENDA MES'!A:A,'VENDA MES'!B:B,0,0)</f>
        <v>156.80000000000004</v>
      </c>
      <c r="E785" s="3">
        <f>IF(D785&lt;=0,SUM(Tabela3[[#This Row],[PONTO_DE_REPOSICAO]]*2.5,Tabela3[[#This Row],[ESTOQUE_INICIAL]]),IF(AND(Tabela3[[#This Row],[ESTOQUE_INICIAL]]&lt;=Tabela3[[#This Row],[PONTO_DE_REPOSICAO]],Tabela3[[#This Row],[ESTOQUE_INICIAL]]&gt;0),L785*2.5,D785*0))</f>
        <v>0</v>
      </c>
      <c r="F785" s="3">
        <f t="shared" si="37"/>
        <v>156.80000000000004</v>
      </c>
      <c r="G785" s="7">
        <v>36</v>
      </c>
      <c r="H785" s="7">
        <v>36</v>
      </c>
      <c r="I785" s="6" t="s">
        <v>1152</v>
      </c>
      <c r="J785" s="2">
        <f t="shared" si="38"/>
        <v>5644.8000000000011</v>
      </c>
      <c r="K785" s="1">
        <f>_xlfn.XLOOKUP(A785,MEDIDAS!A:A,MEDIDAS!C:C,,0)*5</f>
        <v>4.4166666666666661</v>
      </c>
      <c r="L785" s="1">
        <f>SUM(K785,_xlfn.XLOOKUP(A785,MEDIDAS!A:A,MEDIDAS!C:C,,0)*5)</f>
        <v>8.8333333333333321</v>
      </c>
      <c r="M785" s="1" t="str">
        <f>IF(F785&gt;=SUM(L785,_xlfn.XLOOKUP(A785,'ESTOQUE SETEMBRO'!A:A,'ESTOQUE SETEMBRO'!F:F,,0))/2*1.2,"OVER",IF(F785&lt;=SUM(L785,_xlfn.XLOOKUP(A785,'ESTOQUE SETEMBRO'!A:A,'ESTOQUE SETEMBRO'!F:F,,0))/2*1.1,"IDEAL","OUT"))</f>
        <v>OVER</v>
      </c>
      <c r="N785" t="str">
        <f>IF('ESTOQUE OUTUBRO'!$D785&gt;=0,"outubro","setembro")</f>
        <v>outubro</v>
      </c>
      <c r="O785" s="15">
        <v>45566</v>
      </c>
    </row>
    <row r="786" spans="1:15">
      <c r="A786" s="5" t="s">
        <v>782</v>
      </c>
      <c r="B786" s="6" t="s">
        <v>1216</v>
      </c>
      <c r="C786" s="1">
        <f t="shared" si="39"/>
        <v>43.26</v>
      </c>
      <c r="D786" s="3">
        <f>_xlfn.XLOOKUP(Tabela3[[#This Row],[SKU]],'ESTOQUE SETEMBRO'!A:A,'ESTOQUE SETEMBRO'!F:F,,0)-_xlfn.XLOOKUP(Tabela3[[#This Row],[SKU]],'VENDA MES'!A:A,'VENDA MES'!B:B,0,0)</f>
        <v>84</v>
      </c>
      <c r="E786" s="3">
        <f>IF(D786&lt;=0,SUM(Tabela3[[#This Row],[PONTO_DE_REPOSICAO]]*2.5,Tabela3[[#This Row],[ESTOQUE_INICIAL]]),IF(AND(Tabela3[[#This Row],[ESTOQUE_INICIAL]]&lt;=Tabela3[[#This Row],[PONTO_DE_REPOSICAO]],Tabela3[[#This Row],[ESTOQUE_INICIAL]]&gt;0),L786*2.5,D786*0))</f>
        <v>0</v>
      </c>
      <c r="F786" s="3">
        <f t="shared" si="37"/>
        <v>84</v>
      </c>
      <c r="G786" s="7">
        <v>36</v>
      </c>
      <c r="H786" s="7">
        <v>36</v>
      </c>
      <c r="I786" s="6" t="s">
        <v>1152</v>
      </c>
      <c r="J786" s="2">
        <f t="shared" si="38"/>
        <v>3024</v>
      </c>
      <c r="K786" s="1">
        <f>_xlfn.XLOOKUP(A786,MEDIDAS!A:A,MEDIDAS!C:C,,0)*5</f>
        <v>4.75</v>
      </c>
      <c r="L786" s="1">
        <f>SUM(K786,_xlfn.XLOOKUP(A786,MEDIDAS!A:A,MEDIDAS!C:C,,0)*5)</f>
        <v>9.5</v>
      </c>
      <c r="M786" s="1" t="str">
        <f>IF(F786&gt;=SUM(L786,_xlfn.XLOOKUP(A786,'ESTOQUE SETEMBRO'!A:A,'ESTOQUE SETEMBRO'!F:F,,0))/2*1.2,"OVER",IF(F786&lt;=SUM(L786,_xlfn.XLOOKUP(A786,'ESTOQUE SETEMBRO'!A:A,'ESTOQUE SETEMBRO'!F:F,,0))/2*1.1,"IDEAL","OUT"))</f>
        <v>OVER</v>
      </c>
      <c r="N786" t="str">
        <f>IF('ESTOQUE OUTUBRO'!$D786&gt;=0,"outubro","setembro")</f>
        <v>outubro</v>
      </c>
      <c r="O786" s="15">
        <v>45566</v>
      </c>
    </row>
    <row r="787" spans="1:15">
      <c r="A787" s="5" t="s">
        <v>783</v>
      </c>
      <c r="B787" s="6" t="s">
        <v>1216</v>
      </c>
      <c r="C787" s="1">
        <f t="shared" si="39"/>
        <v>43.26</v>
      </c>
      <c r="D787" s="3">
        <f>_xlfn.XLOOKUP(Tabela3[[#This Row],[SKU]],'ESTOQUE SETEMBRO'!A:A,'ESTOQUE SETEMBRO'!F:F,,0)-_xlfn.XLOOKUP(Tabela3[[#This Row],[SKU]],'VENDA MES'!A:A,'VENDA MES'!B:B,0,0)</f>
        <v>112</v>
      </c>
      <c r="E787" s="3">
        <f>IF(D787&lt;=0,SUM(Tabela3[[#This Row],[PONTO_DE_REPOSICAO]]*2.5,Tabela3[[#This Row],[ESTOQUE_INICIAL]]),IF(AND(Tabela3[[#This Row],[ESTOQUE_INICIAL]]&lt;=Tabela3[[#This Row],[PONTO_DE_REPOSICAO]],Tabela3[[#This Row],[ESTOQUE_INICIAL]]&gt;0),L787*2.5,D787*0))</f>
        <v>0</v>
      </c>
      <c r="F787" s="3">
        <f t="shared" si="37"/>
        <v>112</v>
      </c>
      <c r="G787" s="7">
        <v>36</v>
      </c>
      <c r="H787" s="7">
        <v>36</v>
      </c>
      <c r="I787" s="6" t="s">
        <v>1152</v>
      </c>
      <c r="J787" s="2">
        <f t="shared" si="38"/>
        <v>4032</v>
      </c>
      <c r="K787" s="1">
        <f>_xlfn.XLOOKUP(A787,MEDIDAS!A:A,MEDIDAS!C:C,,0)*5</f>
        <v>4.833333333333333</v>
      </c>
      <c r="L787" s="1">
        <f>SUM(K787,_xlfn.XLOOKUP(A787,MEDIDAS!A:A,MEDIDAS!C:C,,0)*5)</f>
        <v>9.6666666666666661</v>
      </c>
      <c r="M787" s="1" t="str">
        <f>IF(F787&gt;=SUM(L787,_xlfn.XLOOKUP(A787,'ESTOQUE SETEMBRO'!A:A,'ESTOQUE SETEMBRO'!F:F,,0))/2*1.2,"OVER",IF(F787&lt;=SUM(L787,_xlfn.XLOOKUP(A787,'ESTOQUE SETEMBRO'!A:A,'ESTOQUE SETEMBRO'!F:F,,0))/2*1.1,"IDEAL","OUT"))</f>
        <v>OVER</v>
      </c>
      <c r="N787" t="str">
        <f>IF('ESTOQUE OUTUBRO'!$D787&gt;=0,"outubro","setembro")</f>
        <v>outubro</v>
      </c>
      <c r="O787" s="15">
        <v>45566</v>
      </c>
    </row>
    <row r="788" spans="1:15">
      <c r="A788" s="5" t="s">
        <v>784</v>
      </c>
      <c r="B788" s="6" t="s">
        <v>1216</v>
      </c>
      <c r="C788" s="1">
        <f t="shared" si="39"/>
        <v>43.26</v>
      </c>
      <c r="D788" s="3">
        <f>_xlfn.XLOOKUP(Tabela3[[#This Row],[SKU]],'ESTOQUE SETEMBRO'!A:A,'ESTOQUE SETEMBRO'!F:F,,0)-_xlfn.XLOOKUP(Tabela3[[#This Row],[SKU]],'VENDA MES'!A:A,'VENDA MES'!B:B,0,0)</f>
        <v>207.2</v>
      </c>
      <c r="E788" s="3">
        <f>IF(D788&lt;=0,SUM(Tabela3[[#This Row],[PONTO_DE_REPOSICAO]]*2.5,Tabela3[[#This Row],[ESTOQUE_INICIAL]]),IF(AND(Tabela3[[#This Row],[ESTOQUE_INICIAL]]&lt;=Tabela3[[#This Row],[PONTO_DE_REPOSICAO]],Tabela3[[#This Row],[ESTOQUE_INICIAL]]&gt;0),L788*2.5,D788*0))</f>
        <v>0</v>
      </c>
      <c r="F788" s="3">
        <f t="shared" si="37"/>
        <v>207.2</v>
      </c>
      <c r="G788" s="7">
        <v>36</v>
      </c>
      <c r="H788" s="7">
        <v>36</v>
      </c>
      <c r="I788" s="6" t="s">
        <v>1152</v>
      </c>
      <c r="J788" s="2">
        <f t="shared" si="38"/>
        <v>7459.2</v>
      </c>
      <c r="K788" s="1">
        <f>_xlfn.XLOOKUP(A788,MEDIDAS!A:A,MEDIDAS!C:C,,0)*5</f>
        <v>9</v>
      </c>
      <c r="L788" s="1">
        <f>SUM(K788,_xlfn.XLOOKUP(A788,MEDIDAS!A:A,MEDIDAS!C:C,,0)*5)</f>
        <v>18</v>
      </c>
      <c r="M788" s="1" t="str">
        <f>IF(F788&gt;=SUM(L788,_xlfn.XLOOKUP(A788,'ESTOQUE SETEMBRO'!A:A,'ESTOQUE SETEMBRO'!F:F,,0))/2*1.2,"OVER",IF(F788&lt;=SUM(L788,_xlfn.XLOOKUP(A788,'ESTOQUE SETEMBRO'!A:A,'ESTOQUE SETEMBRO'!F:F,,0))/2*1.1,"IDEAL","OUT"))</f>
        <v>OVER</v>
      </c>
      <c r="N788" t="str">
        <f>IF('ESTOQUE OUTUBRO'!$D788&gt;=0,"outubro","setembro")</f>
        <v>outubro</v>
      </c>
      <c r="O788" s="15">
        <v>45566</v>
      </c>
    </row>
    <row r="789" spans="1:15">
      <c r="A789" s="5" t="s">
        <v>867</v>
      </c>
      <c r="B789" s="6" t="s">
        <v>1216</v>
      </c>
      <c r="C789" s="1">
        <f t="shared" si="39"/>
        <v>43.26</v>
      </c>
      <c r="D789" s="3">
        <f>_xlfn.XLOOKUP(Tabela3[[#This Row],[SKU]],'ESTOQUE SETEMBRO'!A:A,'ESTOQUE SETEMBRO'!F:F,,0)-_xlfn.XLOOKUP(Tabela3[[#This Row],[SKU]],'VENDA MES'!A:A,'VENDA MES'!B:B,0,0)</f>
        <v>150</v>
      </c>
      <c r="E789" s="3">
        <f>IF(D789&lt;=0,SUM(Tabela3[[#This Row],[PONTO_DE_REPOSICAO]]*2.5,Tabela3[[#This Row],[ESTOQUE_INICIAL]]),IF(AND(Tabela3[[#This Row],[ESTOQUE_INICIAL]]&lt;=Tabela3[[#This Row],[PONTO_DE_REPOSICAO]],Tabela3[[#This Row],[ESTOQUE_INICIAL]]&gt;0),L789*2.5,D789*0))</f>
        <v>0</v>
      </c>
      <c r="F789" s="3">
        <f t="shared" si="37"/>
        <v>150</v>
      </c>
      <c r="G789" s="7">
        <v>36</v>
      </c>
      <c r="H789" s="7">
        <v>36</v>
      </c>
      <c r="I789" s="6" t="s">
        <v>1152</v>
      </c>
      <c r="J789" s="2">
        <f t="shared" si="38"/>
        <v>5400</v>
      </c>
      <c r="K789" s="1">
        <f>_xlfn.XLOOKUP(A789,MEDIDAS!A:A,MEDIDAS!C:C,,0)*5</f>
        <v>3.0833333333333335</v>
      </c>
      <c r="L789" s="1">
        <f>SUM(K789,_xlfn.XLOOKUP(A789,MEDIDAS!A:A,MEDIDAS!C:C,,0)*5)</f>
        <v>6.166666666666667</v>
      </c>
      <c r="M789" s="1" t="str">
        <f>IF(F789&gt;=SUM(L789,_xlfn.XLOOKUP(A789,'ESTOQUE SETEMBRO'!A:A,'ESTOQUE SETEMBRO'!F:F,,0))/2*1.2,"OVER",IF(F789&lt;=SUM(L789,_xlfn.XLOOKUP(A789,'ESTOQUE SETEMBRO'!A:A,'ESTOQUE SETEMBRO'!F:F,,0))/2*1.1,"IDEAL","OUT"))</f>
        <v>OVER</v>
      </c>
      <c r="N789" t="str">
        <f>IF('ESTOQUE OUTUBRO'!$D789&gt;=0,"outubro","setembro")</f>
        <v>outubro</v>
      </c>
      <c r="O789" s="15">
        <v>45566</v>
      </c>
    </row>
    <row r="790" spans="1:15">
      <c r="A790" s="5" t="s">
        <v>785</v>
      </c>
      <c r="B790" s="6" t="s">
        <v>1216</v>
      </c>
      <c r="C790" s="1">
        <f t="shared" si="39"/>
        <v>43.26</v>
      </c>
      <c r="D790" s="3">
        <f>_xlfn.XLOOKUP(Tabela3[[#This Row],[SKU]],'ESTOQUE SETEMBRO'!A:A,'ESTOQUE SETEMBRO'!F:F,,0)-_xlfn.XLOOKUP(Tabela3[[#This Row],[SKU]],'VENDA MES'!A:A,'VENDA MES'!B:B,0,0)</f>
        <v>207.2</v>
      </c>
      <c r="E790" s="3">
        <f>IF(D790&lt;=0,SUM(Tabela3[[#This Row],[PONTO_DE_REPOSICAO]]*2.5,Tabela3[[#This Row],[ESTOQUE_INICIAL]]),IF(AND(Tabela3[[#This Row],[ESTOQUE_INICIAL]]&lt;=Tabela3[[#This Row],[PONTO_DE_REPOSICAO]],Tabela3[[#This Row],[ESTOQUE_INICIAL]]&gt;0),L790*2.5,D790*0))</f>
        <v>0</v>
      </c>
      <c r="F790" s="3">
        <f t="shared" si="37"/>
        <v>207.2</v>
      </c>
      <c r="G790" s="7">
        <v>36</v>
      </c>
      <c r="H790" s="7">
        <v>36</v>
      </c>
      <c r="I790" s="6" t="s">
        <v>1152</v>
      </c>
      <c r="J790" s="2">
        <f t="shared" si="38"/>
        <v>7459.2</v>
      </c>
      <c r="K790" s="1">
        <f>_xlfn.XLOOKUP(A790,MEDIDAS!A:A,MEDIDAS!C:C,,0)*5</f>
        <v>7.0833333333333339</v>
      </c>
      <c r="L790" s="1">
        <f>SUM(K790,_xlfn.XLOOKUP(A790,MEDIDAS!A:A,MEDIDAS!C:C,,0)*5)</f>
        <v>14.166666666666668</v>
      </c>
      <c r="M790" s="1" t="str">
        <f>IF(F790&gt;=SUM(L790,_xlfn.XLOOKUP(A790,'ESTOQUE SETEMBRO'!A:A,'ESTOQUE SETEMBRO'!F:F,,0))/2*1.2,"OVER",IF(F790&lt;=SUM(L790,_xlfn.XLOOKUP(A790,'ESTOQUE SETEMBRO'!A:A,'ESTOQUE SETEMBRO'!F:F,,0))/2*1.1,"IDEAL","OUT"))</f>
        <v>OVER</v>
      </c>
      <c r="N790" t="str">
        <f>IF('ESTOQUE OUTUBRO'!$D790&gt;=0,"outubro","setembro")</f>
        <v>outubro</v>
      </c>
      <c r="O790" s="15">
        <v>45566</v>
      </c>
    </row>
    <row r="791" spans="1:15">
      <c r="A791" s="5" t="s">
        <v>786</v>
      </c>
      <c r="B791" s="6" t="s">
        <v>1216</v>
      </c>
      <c r="C791" s="1">
        <f t="shared" si="39"/>
        <v>43.26</v>
      </c>
      <c r="D791" s="3">
        <f>_xlfn.XLOOKUP(Tabela3[[#This Row],[SKU]],'ESTOQUE SETEMBRO'!A:A,'ESTOQUE SETEMBRO'!F:F,,0)-_xlfn.XLOOKUP(Tabela3[[#This Row],[SKU]],'VENDA MES'!A:A,'VENDA MES'!B:B,0,0)</f>
        <v>162.4</v>
      </c>
      <c r="E791" s="3">
        <f>IF(D791&lt;=0,SUM(Tabela3[[#This Row],[PONTO_DE_REPOSICAO]]*2.5,Tabela3[[#This Row],[ESTOQUE_INICIAL]]),IF(AND(Tabela3[[#This Row],[ESTOQUE_INICIAL]]&lt;=Tabela3[[#This Row],[PONTO_DE_REPOSICAO]],Tabela3[[#This Row],[ESTOQUE_INICIAL]]&gt;0),L791*2.5,D791*0))</f>
        <v>0</v>
      </c>
      <c r="F791" s="3">
        <f t="shared" si="37"/>
        <v>162.4</v>
      </c>
      <c r="G791" s="7">
        <v>36</v>
      </c>
      <c r="H791" s="7">
        <v>36</v>
      </c>
      <c r="I791" s="6" t="s">
        <v>1152</v>
      </c>
      <c r="J791" s="2">
        <f t="shared" si="38"/>
        <v>5846.4000000000005</v>
      </c>
      <c r="K791" s="1">
        <f>_xlfn.XLOOKUP(A791,MEDIDAS!A:A,MEDIDAS!C:C,,0)*5</f>
        <v>7.75</v>
      </c>
      <c r="L791" s="1">
        <f>SUM(K791,_xlfn.XLOOKUP(A791,MEDIDAS!A:A,MEDIDAS!C:C,,0)*5)</f>
        <v>15.5</v>
      </c>
      <c r="M791" s="1" t="str">
        <f>IF(F791&gt;=SUM(L791,_xlfn.XLOOKUP(A791,'ESTOQUE SETEMBRO'!A:A,'ESTOQUE SETEMBRO'!F:F,,0))/2*1.2,"OVER",IF(F791&lt;=SUM(L791,_xlfn.XLOOKUP(A791,'ESTOQUE SETEMBRO'!A:A,'ESTOQUE SETEMBRO'!F:F,,0))/2*1.1,"IDEAL","OUT"))</f>
        <v>OVER</v>
      </c>
      <c r="N791" t="str">
        <f>IF('ESTOQUE OUTUBRO'!$D791&gt;=0,"outubro","setembro")</f>
        <v>outubro</v>
      </c>
      <c r="O791" s="15">
        <v>45566</v>
      </c>
    </row>
    <row r="792" spans="1:15">
      <c r="A792" s="5" t="s">
        <v>787</v>
      </c>
      <c r="B792" s="6" t="s">
        <v>1216</v>
      </c>
      <c r="C792" s="1">
        <f t="shared" si="39"/>
        <v>43.26</v>
      </c>
      <c r="D792" s="3">
        <f>_xlfn.XLOOKUP(Tabela3[[#This Row],[SKU]],'ESTOQUE SETEMBRO'!A:A,'ESTOQUE SETEMBRO'!F:F,,0)-_xlfn.XLOOKUP(Tabela3[[#This Row],[SKU]],'VENDA MES'!A:A,'VENDA MES'!B:B,0,0)</f>
        <v>56</v>
      </c>
      <c r="E792" s="3">
        <f>IF(D792&lt;=0,SUM(Tabela3[[#This Row],[PONTO_DE_REPOSICAO]]*2.5,Tabela3[[#This Row],[ESTOQUE_INICIAL]]),IF(AND(Tabela3[[#This Row],[ESTOQUE_INICIAL]]&lt;=Tabela3[[#This Row],[PONTO_DE_REPOSICAO]],Tabela3[[#This Row],[ESTOQUE_INICIAL]]&gt;0),L792*2.5,D792*0))</f>
        <v>0</v>
      </c>
      <c r="F792" s="3">
        <f t="shared" si="37"/>
        <v>56</v>
      </c>
      <c r="G792" s="7">
        <v>36</v>
      </c>
      <c r="H792" s="7">
        <v>36</v>
      </c>
      <c r="I792" s="6" t="s">
        <v>1152</v>
      </c>
      <c r="J792" s="2">
        <f t="shared" si="38"/>
        <v>2016</v>
      </c>
      <c r="K792" s="1">
        <f>_xlfn.XLOOKUP(A792,MEDIDAS!A:A,MEDIDAS!C:C,,0)*5</f>
        <v>7</v>
      </c>
      <c r="L792" s="1">
        <f>SUM(K792,_xlfn.XLOOKUP(A792,MEDIDAS!A:A,MEDIDAS!C:C,,0)*5)</f>
        <v>14</v>
      </c>
      <c r="M792" s="1" t="str">
        <f>IF(F792&gt;=SUM(L792,_xlfn.XLOOKUP(A792,'ESTOQUE SETEMBRO'!A:A,'ESTOQUE SETEMBRO'!F:F,,0))/2*1.2,"OVER",IF(F792&lt;=SUM(L792,_xlfn.XLOOKUP(A792,'ESTOQUE SETEMBRO'!A:A,'ESTOQUE SETEMBRO'!F:F,,0))/2*1.1,"IDEAL","OUT"))</f>
        <v>OVER</v>
      </c>
      <c r="N792" t="str">
        <f>IF('ESTOQUE OUTUBRO'!$D792&gt;=0,"outubro","setembro")</f>
        <v>outubro</v>
      </c>
      <c r="O792" s="15">
        <v>45566</v>
      </c>
    </row>
    <row r="793" spans="1:15">
      <c r="A793" s="5" t="s">
        <v>788</v>
      </c>
      <c r="B793" s="6" t="s">
        <v>1216</v>
      </c>
      <c r="C793" s="1">
        <f t="shared" si="39"/>
        <v>43.26</v>
      </c>
      <c r="D793" s="3">
        <f>_xlfn.XLOOKUP(Tabela3[[#This Row],[SKU]],'ESTOQUE SETEMBRO'!A:A,'ESTOQUE SETEMBRO'!F:F,,0)-_xlfn.XLOOKUP(Tabela3[[#This Row],[SKU]],'VENDA MES'!A:A,'VENDA MES'!B:B,0,0)</f>
        <v>179.2</v>
      </c>
      <c r="E793" s="3">
        <f>IF(D793&lt;=0,SUM(Tabela3[[#This Row],[PONTO_DE_REPOSICAO]]*2.5,Tabela3[[#This Row],[ESTOQUE_INICIAL]]),IF(AND(Tabela3[[#This Row],[ESTOQUE_INICIAL]]&lt;=Tabela3[[#This Row],[PONTO_DE_REPOSICAO]],Tabela3[[#This Row],[ESTOQUE_INICIAL]]&gt;0),L793*2.5,D793*0))</f>
        <v>0</v>
      </c>
      <c r="F793" s="3">
        <f t="shared" si="37"/>
        <v>179.2</v>
      </c>
      <c r="G793" s="7">
        <v>36</v>
      </c>
      <c r="H793" s="7">
        <v>36</v>
      </c>
      <c r="I793" s="6" t="s">
        <v>1152</v>
      </c>
      <c r="J793" s="2">
        <f t="shared" si="38"/>
        <v>6451.2</v>
      </c>
      <c r="K793" s="1">
        <f>_xlfn.XLOOKUP(A793,MEDIDAS!A:A,MEDIDAS!C:C,,0)*5</f>
        <v>6.6666666666666661</v>
      </c>
      <c r="L793" s="1">
        <f>SUM(K793,_xlfn.XLOOKUP(A793,MEDIDAS!A:A,MEDIDAS!C:C,,0)*5)</f>
        <v>13.333333333333332</v>
      </c>
      <c r="M793" s="1" t="str">
        <f>IF(F793&gt;=SUM(L793,_xlfn.XLOOKUP(A793,'ESTOQUE SETEMBRO'!A:A,'ESTOQUE SETEMBRO'!F:F,,0))/2*1.2,"OVER",IF(F793&lt;=SUM(L793,_xlfn.XLOOKUP(A793,'ESTOQUE SETEMBRO'!A:A,'ESTOQUE SETEMBRO'!F:F,,0))/2*1.1,"IDEAL","OUT"))</f>
        <v>OVER</v>
      </c>
      <c r="N793" t="str">
        <f>IF('ESTOQUE OUTUBRO'!$D793&gt;=0,"outubro","setembro")</f>
        <v>outubro</v>
      </c>
      <c r="O793" s="15">
        <v>45566</v>
      </c>
    </row>
    <row r="794" spans="1:15">
      <c r="A794" s="5" t="s">
        <v>789</v>
      </c>
      <c r="B794" s="6" t="s">
        <v>1217</v>
      </c>
      <c r="C794" s="1">
        <f t="shared" si="39"/>
        <v>43.26</v>
      </c>
      <c r="D794" s="3">
        <f>_xlfn.XLOOKUP(Tabela3[[#This Row],[SKU]],'ESTOQUE SETEMBRO'!A:A,'ESTOQUE SETEMBRO'!F:F,,0)-_xlfn.XLOOKUP(Tabela3[[#This Row],[SKU]],'VENDA MES'!A:A,'VENDA MES'!B:B,0,0)</f>
        <v>67.2</v>
      </c>
      <c r="E794" s="3">
        <f>IF(D794&lt;=0,SUM(Tabela3[[#This Row],[PONTO_DE_REPOSICAO]]*2.5,Tabela3[[#This Row],[ESTOQUE_INICIAL]]),IF(AND(Tabela3[[#This Row],[ESTOQUE_INICIAL]]&lt;=Tabela3[[#This Row],[PONTO_DE_REPOSICAO]],Tabela3[[#This Row],[ESTOQUE_INICIAL]]&gt;0),L794*2.5,D794*0))</f>
        <v>0</v>
      </c>
      <c r="F794" s="3">
        <f t="shared" si="37"/>
        <v>67.2</v>
      </c>
      <c r="G794" s="7">
        <v>24</v>
      </c>
      <c r="H794" s="7">
        <v>24</v>
      </c>
      <c r="I794" s="6" t="s">
        <v>1128</v>
      </c>
      <c r="J794" s="2">
        <f t="shared" si="38"/>
        <v>1612.8000000000002</v>
      </c>
      <c r="K794" s="1">
        <f>_xlfn.XLOOKUP(A794,MEDIDAS!A:A,MEDIDAS!C:C,,0)*5</f>
        <v>7.583333333333333</v>
      </c>
      <c r="L794" s="1">
        <f>SUM(K794,_xlfn.XLOOKUP(A794,MEDIDAS!A:A,MEDIDAS!C:C,,0)*5)</f>
        <v>15.166666666666666</v>
      </c>
      <c r="M794" s="1" t="str">
        <f>IF(F794&gt;=SUM(L794,_xlfn.XLOOKUP(A794,'ESTOQUE SETEMBRO'!A:A,'ESTOQUE SETEMBRO'!F:F,,0))/2*1.2,"OVER",IF(F794&lt;=SUM(L794,_xlfn.XLOOKUP(A794,'ESTOQUE SETEMBRO'!A:A,'ESTOQUE SETEMBRO'!F:F,,0))/2*1.1,"IDEAL","OUT"))</f>
        <v>OVER</v>
      </c>
      <c r="N794" t="str">
        <f>IF('ESTOQUE OUTUBRO'!$D794&gt;=0,"outubro","setembro")</f>
        <v>outubro</v>
      </c>
      <c r="O794" s="15">
        <v>45566</v>
      </c>
    </row>
    <row r="795" spans="1:15">
      <c r="A795" s="5" t="s">
        <v>790</v>
      </c>
      <c r="B795" s="6" t="s">
        <v>1217</v>
      </c>
      <c r="C795" s="1">
        <f t="shared" si="39"/>
        <v>43.26</v>
      </c>
      <c r="D795" s="3">
        <f>_xlfn.XLOOKUP(Tabela3[[#This Row],[SKU]],'ESTOQUE SETEMBRO'!A:A,'ESTOQUE SETEMBRO'!F:F,,0)-_xlfn.XLOOKUP(Tabela3[[#This Row],[SKU]],'VENDA MES'!A:A,'VENDA MES'!B:B,0,0)</f>
        <v>145.6</v>
      </c>
      <c r="E795" s="3">
        <f>IF(D795&lt;=0,SUM(Tabela3[[#This Row],[PONTO_DE_REPOSICAO]]*2.5,Tabela3[[#This Row],[ESTOQUE_INICIAL]]),IF(AND(Tabela3[[#This Row],[ESTOQUE_INICIAL]]&lt;=Tabela3[[#This Row],[PONTO_DE_REPOSICAO]],Tabela3[[#This Row],[ESTOQUE_INICIAL]]&gt;0),L795*2.5,D795*0))</f>
        <v>0</v>
      </c>
      <c r="F795" s="3">
        <f t="shared" si="37"/>
        <v>145.6</v>
      </c>
      <c r="G795" s="7">
        <v>24</v>
      </c>
      <c r="H795" s="7">
        <v>24</v>
      </c>
      <c r="I795" s="6" t="s">
        <v>1128</v>
      </c>
      <c r="J795" s="2">
        <f t="shared" si="38"/>
        <v>3494.3999999999996</v>
      </c>
      <c r="K795" s="1">
        <f>_xlfn.XLOOKUP(A795,MEDIDAS!A:A,MEDIDAS!C:C,,0)*5</f>
        <v>6.6666666666666661</v>
      </c>
      <c r="L795" s="1">
        <f>SUM(K795,_xlfn.XLOOKUP(A795,MEDIDAS!A:A,MEDIDAS!C:C,,0)*5)</f>
        <v>13.333333333333332</v>
      </c>
      <c r="M795" s="1" t="str">
        <f>IF(F795&gt;=SUM(L795,_xlfn.XLOOKUP(A795,'ESTOQUE SETEMBRO'!A:A,'ESTOQUE SETEMBRO'!F:F,,0))/2*1.2,"OVER",IF(F795&lt;=SUM(L795,_xlfn.XLOOKUP(A795,'ESTOQUE SETEMBRO'!A:A,'ESTOQUE SETEMBRO'!F:F,,0))/2*1.1,"IDEAL","OUT"))</f>
        <v>OVER</v>
      </c>
      <c r="N795" t="str">
        <f>IF('ESTOQUE OUTUBRO'!$D795&gt;=0,"outubro","setembro")</f>
        <v>outubro</v>
      </c>
      <c r="O795" s="15">
        <v>45566</v>
      </c>
    </row>
    <row r="796" spans="1:15">
      <c r="A796" s="5" t="s">
        <v>792</v>
      </c>
      <c r="B796" s="6" t="s">
        <v>1217</v>
      </c>
      <c r="C796" s="1">
        <f t="shared" si="39"/>
        <v>43.26</v>
      </c>
      <c r="D796" s="3">
        <f>_xlfn.XLOOKUP(Tabela3[[#This Row],[SKU]],'ESTOQUE SETEMBRO'!A:A,'ESTOQUE SETEMBRO'!F:F,,0)-_xlfn.XLOOKUP(Tabela3[[#This Row],[SKU]],'VENDA MES'!A:A,'VENDA MES'!B:B,0,0)</f>
        <v>145.6</v>
      </c>
      <c r="E796" s="3">
        <f>IF(D796&lt;=0,SUM(Tabela3[[#This Row],[PONTO_DE_REPOSICAO]]*2.5,Tabela3[[#This Row],[ESTOQUE_INICIAL]]),IF(AND(Tabela3[[#This Row],[ESTOQUE_INICIAL]]&lt;=Tabela3[[#This Row],[PONTO_DE_REPOSICAO]],Tabela3[[#This Row],[ESTOQUE_INICIAL]]&gt;0),L796*2.5,D796*0))</f>
        <v>0</v>
      </c>
      <c r="F796" s="3">
        <f t="shared" si="37"/>
        <v>145.6</v>
      </c>
      <c r="G796" s="7">
        <v>24</v>
      </c>
      <c r="H796" s="7">
        <v>24</v>
      </c>
      <c r="I796" s="6" t="s">
        <v>1128</v>
      </c>
      <c r="J796" s="2">
        <f t="shared" si="38"/>
        <v>3494.3999999999996</v>
      </c>
      <c r="K796" s="1">
        <f>_xlfn.XLOOKUP(A796,MEDIDAS!A:A,MEDIDAS!C:C,,0)*5</f>
        <v>2.75</v>
      </c>
      <c r="L796" s="1">
        <f>SUM(K796,_xlfn.XLOOKUP(A796,MEDIDAS!A:A,MEDIDAS!C:C,,0)*5)</f>
        <v>5.5</v>
      </c>
      <c r="M796" s="1" t="str">
        <f>IF(F796&gt;=SUM(L796,_xlfn.XLOOKUP(A796,'ESTOQUE SETEMBRO'!A:A,'ESTOQUE SETEMBRO'!F:F,,0))/2*1.2,"OVER",IF(F796&lt;=SUM(L796,_xlfn.XLOOKUP(A796,'ESTOQUE SETEMBRO'!A:A,'ESTOQUE SETEMBRO'!F:F,,0))/2*1.1,"IDEAL","OUT"))</f>
        <v>OVER</v>
      </c>
      <c r="N796" t="str">
        <f>IF('ESTOQUE OUTUBRO'!$D796&gt;=0,"outubro","setembro")</f>
        <v>outubro</v>
      </c>
      <c r="O796" s="15">
        <v>45566</v>
      </c>
    </row>
    <row r="797" spans="1:15">
      <c r="A797" s="5" t="s">
        <v>793</v>
      </c>
      <c r="B797" s="6" t="s">
        <v>1217</v>
      </c>
      <c r="C797" s="1">
        <f t="shared" si="39"/>
        <v>43.26</v>
      </c>
      <c r="D797" s="3">
        <f>_xlfn.XLOOKUP(Tabela3[[#This Row],[SKU]],'ESTOQUE SETEMBRO'!A:A,'ESTOQUE SETEMBRO'!F:F,,0)-_xlfn.XLOOKUP(Tabela3[[#This Row],[SKU]],'VENDA MES'!A:A,'VENDA MES'!B:B,0,0)</f>
        <v>112</v>
      </c>
      <c r="E797" s="3">
        <f>IF(D797&lt;=0,SUM(Tabela3[[#This Row],[PONTO_DE_REPOSICAO]]*2.5,Tabela3[[#This Row],[ESTOQUE_INICIAL]]),IF(AND(Tabela3[[#This Row],[ESTOQUE_INICIAL]]&lt;=Tabela3[[#This Row],[PONTO_DE_REPOSICAO]],Tabela3[[#This Row],[ESTOQUE_INICIAL]]&gt;0),L797*2.5,D797*0))</f>
        <v>0</v>
      </c>
      <c r="F797" s="3">
        <f t="shared" si="37"/>
        <v>112</v>
      </c>
      <c r="G797" s="7">
        <v>24</v>
      </c>
      <c r="H797" s="7">
        <v>24</v>
      </c>
      <c r="I797" s="6" t="s">
        <v>1128</v>
      </c>
      <c r="J797" s="2">
        <f t="shared" si="38"/>
        <v>2688</v>
      </c>
      <c r="K797" s="1">
        <f>_xlfn.XLOOKUP(A797,MEDIDAS!A:A,MEDIDAS!C:C,,0)*5</f>
        <v>5.5</v>
      </c>
      <c r="L797" s="1">
        <f>SUM(K797,_xlfn.XLOOKUP(A797,MEDIDAS!A:A,MEDIDAS!C:C,,0)*5)</f>
        <v>11</v>
      </c>
      <c r="M797" s="1" t="str">
        <f>IF(F797&gt;=SUM(L797,_xlfn.XLOOKUP(A797,'ESTOQUE SETEMBRO'!A:A,'ESTOQUE SETEMBRO'!F:F,,0))/2*1.2,"OVER",IF(F797&lt;=SUM(L797,_xlfn.XLOOKUP(A797,'ESTOQUE SETEMBRO'!A:A,'ESTOQUE SETEMBRO'!F:F,,0))/2*1.1,"IDEAL","OUT"))</f>
        <v>OVER</v>
      </c>
      <c r="N797" t="str">
        <f>IF('ESTOQUE OUTUBRO'!$D797&gt;=0,"outubro","setembro")</f>
        <v>outubro</v>
      </c>
      <c r="O797" s="15">
        <v>45566</v>
      </c>
    </row>
    <row r="798" spans="1:15">
      <c r="A798" s="5" t="s">
        <v>794</v>
      </c>
      <c r="B798" s="6" t="s">
        <v>1217</v>
      </c>
      <c r="C798" s="1">
        <f t="shared" si="39"/>
        <v>43.26</v>
      </c>
      <c r="D798" s="3">
        <f>_xlfn.XLOOKUP(Tabela3[[#This Row],[SKU]],'ESTOQUE SETEMBRO'!A:A,'ESTOQUE SETEMBRO'!F:F,,0)-_xlfn.XLOOKUP(Tabela3[[#This Row],[SKU]],'VENDA MES'!A:A,'VENDA MES'!B:B,0,0)</f>
        <v>140.00000000000003</v>
      </c>
      <c r="E798" s="3">
        <f>IF(D798&lt;=0,SUM(Tabela3[[#This Row],[PONTO_DE_REPOSICAO]]*2.5,Tabela3[[#This Row],[ESTOQUE_INICIAL]]),IF(AND(Tabela3[[#This Row],[ESTOQUE_INICIAL]]&lt;=Tabela3[[#This Row],[PONTO_DE_REPOSICAO]],Tabela3[[#This Row],[ESTOQUE_INICIAL]]&gt;0),L798*2.5,D798*0))</f>
        <v>0</v>
      </c>
      <c r="F798" s="3">
        <f t="shared" si="37"/>
        <v>140.00000000000003</v>
      </c>
      <c r="G798" s="7">
        <v>24</v>
      </c>
      <c r="H798" s="7">
        <v>24</v>
      </c>
      <c r="I798" s="6" t="s">
        <v>1128</v>
      </c>
      <c r="J798" s="2">
        <f t="shared" si="38"/>
        <v>3360.0000000000009</v>
      </c>
      <c r="K798" s="1">
        <f>_xlfn.XLOOKUP(A798,MEDIDAS!A:A,MEDIDAS!C:C,,0)*5</f>
        <v>5.083333333333333</v>
      </c>
      <c r="L798" s="1">
        <f>SUM(K798,_xlfn.XLOOKUP(A798,MEDIDAS!A:A,MEDIDAS!C:C,,0)*5)</f>
        <v>10.166666666666666</v>
      </c>
      <c r="M798" s="1" t="str">
        <f>IF(F798&gt;=SUM(L798,_xlfn.XLOOKUP(A798,'ESTOQUE SETEMBRO'!A:A,'ESTOQUE SETEMBRO'!F:F,,0))/2*1.2,"OVER",IF(F798&lt;=SUM(L798,_xlfn.XLOOKUP(A798,'ESTOQUE SETEMBRO'!A:A,'ESTOQUE SETEMBRO'!F:F,,0))/2*1.1,"IDEAL","OUT"))</f>
        <v>OVER</v>
      </c>
      <c r="N798" t="str">
        <f>IF('ESTOQUE OUTUBRO'!$D798&gt;=0,"outubro","setembro")</f>
        <v>outubro</v>
      </c>
      <c r="O798" s="15">
        <v>45566</v>
      </c>
    </row>
    <row r="799" spans="1:15">
      <c r="A799" s="5" t="s">
        <v>878</v>
      </c>
      <c r="B799" s="6" t="s">
        <v>1217</v>
      </c>
      <c r="C799" s="1">
        <f t="shared" si="39"/>
        <v>43.26</v>
      </c>
      <c r="D799" s="3">
        <f>_xlfn.XLOOKUP(Tabela3[[#This Row],[SKU]],'ESTOQUE SETEMBRO'!A:A,'ESTOQUE SETEMBRO'!F:F,,0)-_xlfn.XLOOKUP(Tabela3[[#This Row],[SKU]],'VENDA MES'!A:A,'VENDA MES'!B:B,0,0)</f>
        <v>150</v>
      </c>
      <c r="E799" s="3">
        <f>IF(D799&lt;=0,SUM(Tabela3[[#This Row],[PONTO_DE_REPOSICAO]]*2.5,Tabela3[[#This Row],[ESTOQUE_INICIAL]]),IF(AND(Tabela3[[#This Row],[ESTOQUE_INICIAL]]&lt;=Tabela3[[#This Row],[PONTO_DE_REPOSICAO]],Tabela3[[#This Row],[ESTOQUE_INICIAL]]&gt;0),L799*2.5,D799*0))</f>
        <v>0</v>
      </c>
      <c r="F799" s="3">
        <f t="shared" si="37"/>
        <v>150</v>
      </c>
      <c r="G799" s="7">
        <v>24</v>
      </c>
      <c r="H799" s="7">
        <v>24</v>
      </c>
      <c r="I799" s="6" t="s">
        <v>1128</v>
      </c>
      <c r="J799" s="2">
        <f t="shared" si="38"/>
        <v>3600</v>
      </c>
      <c r="K799" s="1">
        <f>_xlfn.XLOOKUP(A799,MEDIDAS!A:A,MEDIDAS!C:C,,0)*5</f>
        <v>5.333333333333333</v>
      </c>
      <c r="L799" s="1">
        <f>SUM(K799,_xlfn.XLOOKUP(A799,MEDIDAS!A:A,MEDIDAS!C:C,,0)*5)</f>
        <v>10.666666666666666</v>
      </c>
      <c r="M799" s="1" t="str">
        <f>IF(F799&gt;=SUM(L799,_xlfn.XLOOKUP(A799,'ESTOQUE SETEMBRO'!A:A,'ESTOQUE SETEMBRO'!F:F,,0))/2*1.2,"OVER",IF(F799&lt;=SUM(L799,_xlfn.XLOOKUP(A799,'ESTOQUE SETEMBRO'!A:A,'ESTOQUE SETEMBRO'!F:F,,0))/2*1.1,"IDEAL","OUT"))</f>
        <v>OVER</v>
      </c>
      <c r="N799" t="str">
        <f>IF('ESTOQUE OUTUBRO'!$D799&gt;=0,"outubro","setembro")</f>
        <v>outubro</v>
      </c>
      <c r="O799" s="15">
        <v>45566</v>
      </c>
    </row>
    <row r="800" spans="1:15">
      <c r="A800" s="5" t="s">
        <v>795</v>
      </c>
      <c r="B800" s="6" t="s">
        <v>1217</v>
      </c>
      <c r="C800" s="1">
        <f t="shared" si="39"/>
        <v>43.26</v>
      </c>
      <c r="D800" s="3">
        <f>_xlfn.XLOOKUP(Tabela3[[#This Row],[SKU]],'ESTOQUE SETEMBRO'!A:A,'ESTOQUE SETEMBRO'!F:F,,0)-_xlfn.XLOOKUP(Tabela3[[#This Row],[SKU]],'VENDA MES'!A:A,'VENDA MES'!B:B,0,0)</f>
        <v>268.8</v>
      </c>
      <c r="E800" s="3">
        <f>IF(D800&lt;=0,SUM(Tabela3[[#This Row],[PONTO_DE_REPOSICAO]]*2.5,Tabela3[[#This Row],[ESTOQUE_INICIAL]]),IF(AND(Tabela3[[#This Row],[ESTOQUE_INICIAL]]&lt;=Tabela3[[#This Row],[PONTO_DE_REPOSICAO]],Tabela3[[#This Row],[ESTOQUE_INICIAL]]&gt;0),L800*2.5,D800*0))</f>
        <v>0</v>
      </c>
      <c r="F800" s="3">
        <f t="shared" si="37"/>
        <v>268.8</v>
      </c>
      <c r="G800" s="7">
        <v>24</v>
      </c>
      <c r="H800" s="7">
        <v>24</v>
      </c>
      <c r="I800" s="6" t="s">
        <v>1128</v>
      </c>
      <c r="J800" s="2">
        <f t="shared" si="38"/>
        <v>6451.2000000000007</v>
      </c>
      <c r="K800" s="1">
        <f>_xlfn.XLOOKUP(A800,MEDIDAS!A:A,MEDIDAS!C:C,,0)*5</f>
        <v>10.333333333333334</v>
      </c>
      <c r="L800" s="1">
        <f>SUM(K800,_xlfn.XLOOKUP(A800,MEDIDAS!A:A,MEDIDAS!C:C,,0)*5)</f>
        <v>20.666666666666668</v>
      </c>
      <c r="M800" s="1" t="str">
        <f>IF(F800&gt;=SUM(L800,_xlfn.XLOOKUP(A800,'ESTOQUE SETEMBRO'!A:A,'ESTOQUE SETEMBRO'!F:F,,0))/2*1.2,"OVER",IF(F800&lt;=SUM(L800,_xlfn.XLOOKUP(A800,'ESTOQUE SETEMBRO'!A:A,'ESTOQUE SETEMBRO'!F:F,,0))/2*1.1,"IDEAL","OUT"))</f>
        <v>OVER</v>
      </c>
      <c r="N800" t="str">
        <f>IF('ESTOQUE OUTUBRO'!$D800&gt;=0,"outubro","setembro")</f>
        <v>outubro</v>
      </c>
      <c r="O800" s="15">
        <v>45566</v>
      </c>
    </row>
    <row r="801" spans="1:15">
      <c r="A801" s="5" t="s">
        <v>796</v>
      </c>
      <c r="B801" s="6" t="s">
        <v>1217</v>
      </c>
      <c r="C801" s="1">
        <f t="shared" si="39"/>
        <v>43.26</v>
      </c>
      <c r="D801" s="3">
        <f>_xlfn.XLOOKUP(Tabela3[[#This Row],[SKU]],'ESTOQUE SETEMBRO'!A:A,'ESTOQUE SETEMBRO'!F:F,,0)-_xlfn.XLOOKUP(Tabela3[[#This Row],[SKU]],'VENDA MES'!A:A,'VENDA MES'!B:B,0,0)</f>
        <v>84</v>
      </c>
      <c r="E801" s="3">
        <f>IF(D801&lt;=0,SUM(Tabela3[[#This Row],[PONTO_DE_REPOSICAO]]*2.5,Tabela3[[#This Row],[ESTOQUE_INICIAL]]),IF(AND(Tabela3[[#This Row],[ESTOQUE_INICIAL]]&lt;=Tabela3[[#This Row],[PONTO_DE_REPOSICAO]],Tabela3[[#This Row],[ESTOQUE_INICIAL]]&gt;0),L801*2.5,D801*0))</f>
        <v>0</v>
      </c>
      <c r="F801" s="3">
        <f t="shared" si="37"/>
        <v>84</v>
      </c>
      <c r="G801" s="7">
        <v>24</v>
      </c>
      <c r="H801" s="7">
        <v>24</v>
      </c>
      <c r="I801" s="6" t="s">
        <v>1128</v>
      </c>
      <c r="J801" s="2">
        <f t="shared" si="38"/>
        <v>2016</v>
      </c>
      <c r="K801" s="1">
        <f>_xlfn.XLOOKUP(A801,MEDIDAS!A:A,MEDIDAS!C:C,,0)*5</f>
        <v>5.6666666666666661</v>
      </c>
      <c r="L801" s="1">
        <f>SUM(K801,_xlfn.XLOOKUP(A801,MEDIDAS!A:A,MEDIDAS!C:C,,0)*5)</f>
        <v>11.333333333333332</v>
      </c>
      <c r="M801" s="1" t="str">
        <f>IF(F801&gt;=SUM(L801,_xlfn.XLOOKUP(A801,'ESTOQUE SETEMBRO'!A:A,'ESTOQUE SETEMBRO'!F:F,,0))/2*1.2,"OVER",IF(F801&lt;=SUM(L801,_xlfn.XLOOKUP(A801,'ESTOQUE SETEMBRO'!A:A,'ESTOQUE SETEMBRO'!F:F,,0))/2*1.1,"IDEAL","OUT"))</f>
        <v>OVER</v>
      </c>
      <c r="N801" t="str">
        <f>IF('ESTOQUE OUTUBRO'!$D801&gt;=0,"outubro","setembro")</f>
        <v>outubro</v>
      </c>
      <c r="O801" s="15">
        <v>45566</v>
      </c>
    </row>
    <row r="802" spans="1:15">
      <c r="A802" s="5" t="s">
        <v>797</v>
      </c>
      <c r="B802" s="6" t="s">
        <v>1217</v>
      </c>
      <c r="C802" s="1">
        <f t="shared" si="39"/>
        <v>43.26</v>
      </c>
      <c r="D802" s="3">
        <f>_xlfn.XLOOKUP(Tabela3[[#This Row],[SKU]],'ESTOQUE SETEMBRO'!A:A,'ESTOQUE SETEMBRO'!F:F,,0)-_xlfn.XLOOKUP(Tabela3[[#This Row],[SKU]],'VENDA MES'!A:A,'VENDA MES'!B:B,0,0)</f>
        <v>190.40000000000003</v>
      </c>
      <c r="E802" s="3">
        <f>IF(D802&lt;=0,SUM(Tabela3[[#This Row],[PONTO_DE_REPOSICAO]]*2.5,Tabela3[[#This Row],[ESTOQUE_INICIAL]]),IF(AND(Tabela3[[#This Row],[ESTOQUE_INICIAL]]&lt;=Tabela3[[#This Row],[PONTO_DE_REPOSICAO]],Tabela3[[#This Row],[ESTOQUE_INICIAL]]&gt;0),L802*2.5,D802*0))</f>
        <v>0</v>
      </c>
      <c r="F802" s="3">
        <f t="shared" ref="F802:F865" si="40">SUM(E802,D802)</f>
        <v>190.40000000000003</v>
      </c>
      <c r="G802" s="7">
        <v>24</v>
      </c>
      <c r="H802" s="7">
        <v>24</v>
      </c>
      <c r="I802" s="6" t="s">
        <v>1128</v>
      </c>
      <c r="J802" s="2">
        <f t="shared" si="38"/>
        <v>4569.6000000000004</v>
      </c>
      <c r="K802" s="1">
        <f>_xlfn.XLOOKUP(A802,MEDIDAS!A:A,MEDIDAS!C:C,,0)*5</f>
        <v>4.25</v>
      </c>
      <c r="L802" s="1">
        <f>SUM(K802,_xlfn.XLOOKUP(A802,MEDIDAS!A:A,MEDIDAS!C:C,,0)*5)</f>
        <v>8.5</v>
      </c>
      <c r="M802" s="1" t="str">
        <f>IF(F802&gt;=SUM(L802,_xlfn.XLOOKUP(A802,'ESTOQUE SETEMBRO'!A:A,'ESTOQUE SETEMBRO'!F:F,,0))/2*1.2,"OVER",IF(F802&lt;=SUM(L802,_xlfn.XLOOKUP(A802,'ESTOQUE SETEMBRO'!A:A,'ESTOQUE SETEMBRO'!F:F,,0))/2*1.1,"IDEAL","OUT"))</f>
        <v>OVER</v>
      </c>
      <c r="N802" t="str">
        <f>IF('ESTOQUE OUTUBRO'!$D802&gt;=0,"outubro","setembro")</f>
        <v>outubro</v>
      </c>
      <c r="O802" s="15">
        <v>45566</v>
      </c>
    </row>
    <row r="803" spans="1:15">
      <c r="A803" s="5" t="s">
        <v>798</v>
      </c>
      <c r="B803" s="6" t="s">
        <v>1217</v>
      </c>
      <c r="C803" s="1">
        <f t="shared" si="39"/>
        <v>43.26</v>
      </c>
      <c r="D803" s="3">
        <f>_xlfn.XLOOKUP(Tabela3[[#This Row],[SKU]],'ESTOQUE SETEMBRO'!A:A,'ESTOQUE SETEMBRO'!F:F,,0)-_xlfn.XLOOKUP(Tabela3[[#This Row],[SKU]],'VENDA MES'!A:A,'VENDA MES'!B:B,0,0)</f>
        <v>151.19999999999999</v>
      </c>
      <c r="E803" s="3">
        <f>IF(D803&lt;=0,SUM(Tabela3[[#This Row],[PONTO_DE_REPOSICAO]]*2.5,Tabela3[[#This Row],[ESTOQUE_INICIAL]]),IF(AND(Tabela3[[#This Row],[ESTOQUE_INICIAL]]&lt;=Tabela3[[#This Row],[PONTO_DE_REPOSICAO]],Tabela3[[#This Row],[ESTOQUE_INICIAL]]&gt;0),L803*2.5,D803*0))</f>
        <v>0</v>
      </c>
      <c r="F803" s="3">
        <f t="shared" si="40"/>
        <v>151.19999999999999</v>
      </c>
      <c r="G803" s="7">
        <v>24</v>
      </c>
      <c r="H803" s="7">
        <v>24</v>
      </c>
      <c r="I803" s="6" t="s">
        <v>1128</v>
      </c>
      <c r="J803" s="2">
        <f t="shared" si="38"/>
        <v>3628.7999999999997</v>
      </c>
      <c r="K803" s="1">
        <f>_xlfn.XLOOKUP(A803,MEDIDAS!A:A,MEDIDAS!C:C,,0)*5</f>
        <v>6.6666666666666661</v>
      </c>
      <c r="L803" s="1">
        <f>SUM(K803,_xlfn.XLOOKUP(A803,MEDIDAS!A:A,MEDIDAS!C:C,,0)*5)</f>
        <v>13.333333333333332</v>
      </c>
      <c r="M803" s="1" t="str">
        <f>IF(F803&gt;=SUM(L803,_xlfn.XLOOKUP(A803,'ESTOQUE SETEMBRO'!A:A,'ESTOQUE SETEMBRO'!F:F,,0))/2*1.2,"OVER",IF(F803&lt;=SUM(L803,_xlfn.XLOOKUP(A803,'ESTOQUE SETEMBRO'!A:A,'ESTOQUE SETEMBRO'!F:F,,0))/2*1.1,"IDEAL","OUT"))</f>
        <v>OVER</v>
      </c>
      <c r="N803" t="str">
        <f>IF('ESTOQUE OUTUBRO'!$D803&gt;=0,"outubro","setembro")</f>
        <v>outubro</v>
      </c>
      <c r="O803" s="15">
        <v>45566</v>
      </c>
    </row>
    <row r="804" spans="1:15">
      <c r="A804" s="5" t="s">
        <v>799</v>
      </c>
      <c r="B804" s="6" t="s">
        <v>1218</v>
      </c>
      <c r="C804" s="1">
        <f t="shared" si="39"/>
        <v>43.26</v>
      </c>
      <c r="D804" s="3">
        <f>_xlfn.XLOOKUP(Tabela3[[#This Row],[SKU]],'ESTOQUE SETEMBRO'!A:A,'ESTOQUE SETEMBRO'!F:F,,0)-_xlfn.XLOOKUP(Tabela3[[#This Row],[SKU]],'VENDA MES'!A:A,'VENDA MES'!B:B,0,0)</f>
        <v>22.4</v>
      </c>
      <c r="E804" s="3">
        <f>IF(D804&lt;=0,SUM(Tabela3[[#This Row],[PONTO_DE_REPOSICAO]]*2.5,Tabela3[[#This Row],[ESTOQUE_INICIAL]]),IF(AND(Tabela3[[#This Row],[ESTOQUE_INICIAL]]&lt;=Tabela3[[#This Row],[PONTO_DE_REPOSICAO]],Tabela3[[#This Row],[ESTOQUE_INICIAL]]&gt;0),L804*2.5,D804*0))</f>
        <v>0</v>
      </c>
      <c r="F804" s="3">
        <f t="shared" si="40"/>
        <v>22.4</v>
      </c>
      <c r="G804" s="7">
        <v>14</v>
      </c>
      <c r="H804" s="7">
        <v>14</v>
      </c>
      <c r="I804" s="6" t="s">
        <v>1142</v>
      </c>
      <c r="J804" s="2">
        <f t="shared" si="38"/>
        <v>313.59999999999997</v>
      </c>
      <c r="K804" s="1">
        <f>_xlfn.XLOOKUP(A804,MEDIDAS!A:A,MEDIDAS!C:C,,0)*5</f>
        <v>4</v>
      </c>
      <c r="L804" s="1">
        <f>SUM(K804,_xlfn.XLOOKUP(A804,MEDIDAS!A:A,MEDIDAS!C:C,,0)*5)</f>
        <v>8</v>
      </c>
      <c r="M804" s="1" t="str">
        <f>IF(F804&gt;=SUM(L804,_xlfn.XLOOKUP(A804,'ESTOQUE SETEMBRO'!A:A,'ESTOQUE SETEMBRO'!F:F,,0))/2*1.2,"OVER",IF(F804&lt;=SUM(L804,_xlfn.XLOOKUP(A804,'ESTOQUE SETEMBRO'!A:A,'ESTOQUE SETEMBRO'!F:F,,0))/2*1.1,"IDEAL","OUT"))</f>
        <v>OVER</v>
      </c>
      <c r="N804" t="str">
        <f>IF('ESTOQUE OUTUBRO'!$D804&gt;=0,"outubro","setembro")</f>
        <v>outubro</v>
      </c>
      <c r="O804" s="15">
        <v>45566</v>
      </c>
    </row>
    <row r="805" spans="1:15">
      <c r="A805" s="5" t="s">
        <v>800</v>
      </c>
      <c r="B805" s="6" t="s">
        <v>1218</v>
      </c>
      <c r="C805" s="1">
        <f t="shared" si="39"/>
        <v>43.26</v>
      </c>
      <c r="D805" s="3">
        <f>_xlfn.XLOOKUP(Tabela3[[#This Row],[SKU]],'ESTOQUE SETEMBRO'!A:A,'ESTOQUE SETEMBRO'!F:F,,0)-_xlfn.XLOOKUP(Tabela3[[#This Row],[SKU]],'VENDA MES'!A:A,'VENDA MES'!B:B,0,0)</f>
        <v>112</v>
      </c>
      <c r="E805" s="3">
        <f>IF(D805&lt;=0,SUM(Tabela3[[#This Row],[PONTO_DE_REPOSICAO]]*2.5,Tabela3[[#This Row],[ESTOQUE_INICIAL]]),IF(AND(Tabela3[[#This Row],[ESTOQUE_INICIAL]]&lt;=Tabela3[[#This Row],[PONTO_DE_REPOSICAO]],Tabela3[[#This Row],[ESTOQUE_INICIAL]]&gt;0),L805*2.5,D805*0))</f>
        <v>0</v>
      </c>
      <c r="F805" s="3">
        <f t="shared" si="40"/>
        <v>112</v>
      </c>
      <c r="G805" s="7">
        <v>14</v>
      </c>
      <c r="H805" s="7">
        <v>14</v>
      </c>
      <c r="I805" s="6" t="s">
        <v>1142</v>
      </c>
      <c r="J805" s="2">
        <f t="shared" si="38"/>
        <v>1568</v>
      </c>
      <c r="K805" s="1">
        <f>_xlfn.XLOOKUP(A805,MEDIDAS!A:A,MEDIDAS!C:C,,0)*5</f>
        <v>3.8333333333333335</v>
      </c>
      <c r="L805" s="1">
        <f>SUM(K805,_xlfn.XLOOKUP(A805,MEDIDAS!A:A,MEDIDAS!C:C,,0)*5)</f>
        <v>7.666666666666667</v>
      </c>
      <c r="M805" s="1" t="str">
        <f>IF(F805&gt;=SUM(L805,_xlfn.XLOOKUP(A805,'ESTOQUE SETEMBRO'!A:A,'ESTOQUE SETEMBRO'!F:F,,0))/2*1.2,"OVER",IF(F805&lt;=SUM(L805,_xlfn.XLOOKUP(A805,'ESTOQUE SETEMBRO'!A:A,'ESTOQUE SETEMBRO'!F:F,,0))/2*1.1,"IDEAL","OUT"))</f>
        <v>OVER</v>
      </c>
      <c r="N805" t="str">
        <f>IF('ESTOQUE OUTUBRO'!$D805&gt;=0,"outubro","setembro")</f>
        <v>outubro</v>
      </c>
      <c r="O805" s="15">
        <v>45566</v>
      </c>
    </row>
    <row r="806" spans="1:15">
      <c r="A806" s="5" t="s">
        <v>801</v>
      </c>
      <c r="B806" s="6" t="s">
        <v>1218</v>
      </c>
      <c r="C806" s="1">
        <f t="shared" si="39"/>
        <v>43.26</v>
      </c>
      <c r="D806" s="3">
        <f>_xlfn.XLOOKUP(Tabela3[[#This Row],[SKU]],'ESTOQUE SETEMBRO'!A:A,'ESTOQUE SETEMBRO'!F:F,,0)-_xlfn.XLOOKUP(Tabela3[[#This Row],[SKU]],'VENDA MES'!A:A,'VENDA MES'!B:B,0,0)</f>
        <v>134.4</v>
      </c>
      <c r="E806" s="3">
        <f>IF(D806&lt;=0,SUM(Tabela3[[#This Row],[PONTO_DE_REPOSICAO]]*2.5,Tabela3[[#This Row],[ESTOQUE_INICIAL]]),IF(AND(Tabela3[[#This Row],[ESTOQUE_INICIAL]]&lt;=Tabela3[[#This Row],[PONTO_DE_REPOSICAO]],Tabela3[[#This Row],[ESTOQUE_INICIAL]]&gt;0),L806*2.5,D806*0))</f>
        <v>0</v>
      </c>
      <c r="F806" s="3">
        <f t="shared" si="40"/>
        <v>134.4</v>
      </c>
      <c r="G806" s="7">
        <v>14</v>
      </c>
      <c r="H806" s="7">
        <v>14</v>
      </c>
      <c r="I806" s="6" t="s">
        <v>1142</v>
      </c>
      <c r="J806" s="2">
        <f t="shared" si="38"/>
        <v>1881.6000000000001</v>
      </c>
      <c r="K806" s="1">
        <f>_xlfn.XLOOKUP(A806,MEDIDAS!A:A,MEDIDAS!C:C,,0)*5</f>
        <v>6.9166666666666661</v>
      </c>
      <c r="L806" s="1">
        <f>SUM(K806,_xlfn.XLOOKUP(A806,MEDIDAS!A:A,MEDIDAS!C:C,,0)*5)</f>
        <v>13.833333333333332</v>
      </c>
      <c r="M806" s="1" t="str">
        <f>IF(F806&gt;=SUM(L806,_xlfn.XLOOKUP(A806,'ESTOQUE SETEMBRO'!A:A,'ESTOQUE SETEMBRO'!F:F,,0))/2*1.2,"OVER",IF(F806&lt;=SUM(L806,_xlfn.XLOOKUP(A806,'ESTOQUE SETEMBRO'!A:A,'ESTOQUE SETEMBRO'!F:F,,0))/2*1.1,"IDEAL","OUT"))</f>
        <v>OVER</v>
      </c>
      <c r="N806" t="str">
        <f>IF('ESTOQUE OUTUBRO'!$D806&gt;=0,"outubro","setembro")</f>
        <v>outubro</v>
      </c>
      <c r="O806" s="15">
        <v>45566</v>
      </c>
    </row>
    <row r="807" spans="1:15">
      <c r="A807" s="5" t="s">
        <v>803</v>
      </c>
      <c r="B807" s="6" t="s">
        <v>1218</v>
      </c>
      <c r="C807" s="1">
        <f t="shared" si="39"/>
        <v>43.26</v>
      </c>
      <c r="D807" s="3">
        <f>_xlfn.XLOOKUP(Tabela3[[#This Row],[SKU]],'ESTOQUE SETEMBRO'!A:A,'ESTOQUE SETEMBRO'!F:F,,0)-_xlfn.XLOOKUP(Tabela3[[#This Row],[SKU]],'VENDA MES'!A:A,'VENDA MES'!B:B,0,0)</f>
        <v>173.6</v>
      </c>
      <c r="E807" s="3">
        <f>IF(D807&lt;=0,SUM(Tabela3[[#This Row],[PONTO_DE_REPOSICAO]]*2.5,Tabela3[[#This Row],[ESTOQUE_INICIAL]]),IF(AND(Tabela3[[#This Row],[ESTOQUE_INICIAL]]&lt;=Tabela3[[#This Row],[PONTO_DE_REPOSICAO]],Tabela3[[#This Row],[ESTOQUE_INICIAL]]&gt;0),L807*2.5,D807*0))</f>
        <v>0</v>
      </c>
      <c r="F807" s="3">
        <f t="shared" si="40"/>
        <v>173.6</v>
      </c>
      <c r="G807" s="7">
        <v>14</v>
      </c>
      <c r="H807" s="7">
        <v>14</v>
      </c>
      <c r="I807" s="6" t="s">
        <v>1142</v>
      </c>
      <c r="J807" s="2">
        <f t="shared" si="38"/>
        <v>2430.4</v>
      </c>
      <c r="K807" s="1">
        <f>_xlfn.XLOOKUP(A807,MEDIDAS!A:A,MEDIDAS!C:C,,0)*5</f>
        <v>6.9166666666666661</v>
      </c>
      <c r="L807" s="1">
        <f>SUM(K807,_xlfn.XLOOKUP(A807,MEDIDAS!A:A,MEDIDAS!C:C,,0)*5)</f>
        <v>13.833333333333332</v>
      </c>
      <c r="M807" s="1" t="str">
        <f>IF(F807&gt;=SUM(L807,_xlfn.XLOOKUP(A807,'ESTOQUE SETEMBRO'!A:A,'ESTOQUE SETEMBRO'!F:F,,0))/2*1.2,"OVER",IF(F807&lt;=SUM(L807,_xlfn.XLOOKUP(A807,'ESTOQUE SETEMBRO'!A:A,'ESTOQUE SETEMBRO'!F:F,,0))/2*1.1,"IDEAL","OUT"))</f>
        <v>OVER</v>
      </c>
      <c r="N807" t="str">
        <f>IF('ESTOQUE OUTUBRO'!$D807&gt;=0,"outubro","setembro")</f>
        <v>outubro</v>
      </c>
      <c r="O807" s="15">
        <v>45566</v>
      </c>
    </row>
    <row r="808" spans="1:15">
      <c r="A808" s="5" t="s">
        <v>804</v>
      </c>
      <c r="B808" s="6" t="s">
        <v>1218</v>
      </c>
      <c r="C808" s="1">
        <f t="shared" si="39"/>
        <v>43.26</v>
      </c>
      <c r="D808" s="3">
        <f>_xlfn.XLOOKUP(Tabela3[[#This Row],[SKU]],'ESTOQUE SETEMBRO'!A:A,'ESTOQUE SETEMBRO'!F:F,,0)-_xlfn.XLOOKUP(Tabela3[[#This Row],[SKU]],'VENDA MES'!A:A,'VENDA MES'!B:B,0,0)</f>
        <v>207.2</v>
      </c>
      <c r="E808" s="3">
        <f>IF(D808&lt;=0,SUM(Tabela3[[#This Row],[PONTO_DE_REPOSICAO]]*2.5,Tabela3[[#This Row],[ESTOQUE_INICIAL]]),IF(AND(Tabela3[[#This Row],[ESTOQUE_INICIAL]]&lt;=Tabela3[[#This Row],[PONTO_DE_REPOSICAO]],Tabela3[[#This Row],[ESTOQUE_INICIAL]]&gt;0),L808*2.5,D808*0))</f>
        <v>0</v>
      </c>
      <c r="F808" s="3">
        <f t="shared" si="40"/>
        <v>207.2</v>
      </c>
      <c r="G808" s="7">
        <v>14</v>
      </c>
      <c r="H808" s="7">
        <v>14</v>
      </c>
      <c r="I808" s="6" t="s">
        <v>1142</v>
      </c>
      <c r="J808" s="2">
        <f t="shared" si="38"/>
        <v>2900.7999999999997</v>
      </c>
      <c r="K808" s="1">
        <f>_xlfn.XLOOKUP(A808,MEDIDAS!A:A,MEDIDAS!C:C,,0)*5</f>
        <v>7.75</v>
      </c>
      <c r="L808" s="1">
        <f>SUM(K808,_xlfn.XLOOKUP(A808,MEDIDAS!A:A,MEDIDAS!C:C,,0)*5)</f>
        <v>15.5</v>
      </c>
      <c r="M808" s="1" t="str">
        <f>IF(F808&gt;=SUM(L808,_xlfn.XLOOKUP(A808,'ESTOQUE SETEMBRO'!A:A,'ESTOQUE SETEMBRO'!F:F,,0))/2*1.2,"OVER",IF(F808&lt;=SUM(L808,_xlfn.XLOOKUP(A808,'ESTOQUE SETEMBRO'!A:A,'ESTOQUE SETEMBRO'!F:F,,0))/2*1.1,"IDEAL","OUT"))</f>
        <v>OVER</v>
      </c>
      <c r="N808" t="str">
        <f>IF('ESTOQUE OUTUBRO'!$D808&gt;=0,"outubro","setembro")</f>
        <v>outubro</v>
      </c>
      <c r="O808" s="15">
        <v>45566</v>
      </c>
    </row>
    <row r="809" spans="1:15">
      <c r="A809" s="5" t="s">
        <v>889</v>
      </c>
      <c r="B809" s="6" t="s">
        <v>1218</v>
      </c>
      <c r="C809" s="1">
        <f t="shared" si="39"/>
        <v>43.26</v>
      </c>
      <c r="D809" s="3">
        <f>_xlfn.XLOOKUP(Tabela3[[#This Row],[SKU]],'ESTOQUE SETEMBRO'!A:A,'ESTOQUE SETEMBRO'!F:F,,0)-_xlfn.XLOOKUP(Tabela3[[#This Row],[SKU]],'VENDA MES'!A:A,'VENDA MES'!B:B,0,0)</f>
        <v>150</v>
      </c>
      <c r="E809" s="3">
        <f>IF(D809&lt;=0,SUM(Tabela3[[#This Row],[PONTO_DE_REPOSICAO]]*2.5,Tabela3[[#This Row],[ESTOQUE_INICIAL]]),IF(AND(Tabela3[[#This Row],[ESTOQUE_INICIAL]]&lt;=Tabela3[[#This Row],[PONTO_DE_REPOSICAO]],Tabela3[[#This Row],[ESTOQUE_INICIAL]]&gt;0),L809*2.5,D809*0))</f>
        <v>0</v>
      </c>
      <c r="F809" s="3">
        <f t="shared" si="40"/>
        <v>150</v>
      </c>
      <c r="G809" s="7">
        <v>14</v>
      </c>
      <c r="H809" s="7">
        <v>14</v>
      </c>
      <c r="I809" s="6" t="s">
        <v>1142</v>
      </c>
      <c r="J809" s="2">
        <f t="shared" si="38"/>
        <v>2100</v>
      </c>
      <c r="K809" s="1">
        <f>_xlfn.XLOOKUP(A809,MEDIDAS!A:A,MEDIDAS!C:C,,0)*5</f>
        <v>3.416666666666667</v>
      </c>
      <c r="L809" s="1">
        <f>SUM(K809,_xlfn.XLOOKUP(A809,MEDIDAS!A:A,MEDIDAS!C:C,,0)*5)</f>
        <v>6.8333333333333339</v>
      </c>
      <c r="M809" s="1" t="str">
        <f>IF(F809&gt;=SUM(L809,_xlfn.XLOOKUP(A809,'ESTOQUE SETEMBRO'!A:A,'ESTOQUE SETEMBRO'!F:F,,0))/2*1.2,"OVER",IF(F809&lt;=SUM(L809,_xlfn.XLOOKUP(A809,'ESTOQUE SETEMBRO'!A:A,'ESTOQUE SETEMBRO'!F:F,,0))/2*1.1,"IDEAL","OUT"))</f>
        <v>OVER</v>
      </c>
      <c r="N809" t="str">
        <f>IF('ESTOQUE OUTUBRO'!$D809&gt;=0,"outubro","setembro")</f>
        <v>outubro</v>
      </c>
      <c r="O809" s="15">
        <v>45566</v>
      </c>
    </row>
    <row r="810" spans="1:15">
      <c r="A810" s="5" t="s">
        <v>805</v>
      </c>
      <c r="B810" s="6" t="s">
        <v>1218</v>
      </c>
      <c r="C810" s="1">
        <f t="shared" si="39"/>
        <v>43.26</v>
      </c>
      <c r="D810" s="3">
        <f>_xlfn.XLOOKUP(Tabela3[[#This Row],[SKU]],'ESTOQUE SETEMBRO'!A:A,'ESTOQUE SETEMBRO'!F:F,,0)-_xlfn.XLOOKUP(Tabela3[[#This Row],[SKU]],'VENDA MES'!A:A,'VENDA MES'!B:B,0,0)</f>
        <v>263.2</v>
      </c>
      <c r="E810" s="3">
        <f>IF(D810&lt;=0,SUM(Tabela3[[#This Row],[PONTO_DE_REPOSICAO]]*2.5,Tabela3[[#This Row],[ESTOQUE_INICIAL]]),IF(AND(Tabela3[[#This Row],[ESTOQUE_INICIAL]]&lt;=Tabela3[[#This Row],[PONTO_DE_REPOSICAO]],Tabela3[[#This Row],[ESTOQUE_INICIAL]]&gt;0),L810*2.5,D810*0))</f>
        <v>0</v>
      </c>
      <c r="F810" s="3">
        <f t="shared" si="40"/>
        <v>263.2</v>
      </c>
      <c r="G810" s="7">
        <v>14</v>
      </c>
      <c r="H810" s="7">
        <v>14</v>
      </c>
      <c r="I810" s="6" t="s">
        <v>1142</v>
      </c>
      <c r="J810" s="2">
        <f t="shared" si="38"/>
        <v>3684.7999999999997</v>
      </c>
      <c r="K810" s="1">
        <f>_xlfn.XLOOKUP(A810,MEDIDAS!A:A,MEDIDAS!C:C,,0)*5</f>
        <v>6</v>
      </c>
      <c r="L810" s="1">
        <f>SUM(K810,_xlfn.XLOOKUP(A810,MEDIDAS!A:A,MEDIDAS!C:C,,0)*5)</f>
        <v>12</v>
      </c>
      <c r="M810" s="1" t="str">
        <f>IF(F810&gt;=SUM(L810,_xlfn.XLOOKUP(A810,'ESTOQUE SETEMBRO'!A:A,'ESTOQUE SETEMBRO'!F:F,,0))/2*1.2,"OVER",IF(F810&lt;=SUM(L810,_xlfn.XLOOKUP(A810,'ESTOQUE SETEMBRO'!A:A,'ESTOQUE SETEMBRO'!F:F,,0))/2*1.1,"IDEAL","OUT"))</f>
        <v>OVER</v>
      </c>
      <c r="N810" t="str">
        <f>IF('ESTOQUE OUTUBRO'!$D810&gt;=0,"outubro","setembro")</f>
        <v>outubro</v>
      </c>
      <c r="O810" s="15">
        <v>45566</v>
      </c>
    </row>
    <row r="811" spans="1:15">
      <c r="A811" s="5" t="s">
        <v>806</v>
      </c>
      <c r="B811" s="6" t="s">
        <v>1218</v>
      </c>
      <c r="C811" s="1">
        <f t="shared" si="39"/>
        <v>43.26</v>
      </c>
      <c r="D811" s="3">
        <f>_xlfn.XLOOKUP(Tabela3[[#This Row],[SKU]],'ESTOQUE SETEMBRO'!A:A,'ESTOQUE SETEMBRO'!F:F,,0)-_xlfn.XLOOKUP(Tabela3[[#This Row],[SKU]],'VENDA MES'!A:A,'VENDA MES'!B:B,0,0)</f>
        <v>134.4</v>
      </c>
      <c r="E811" s="3">
        <f>IF(D811&lt;=0,SUM(Tabela3[[#This Row],[PONTO_DE_REPOSICAO]]*2.5,Tabela3[[#This Row],[ESTOQUE_INICIAL]]),IF(AND(Tabela3[[#This Row],[ESTOQUE_INICIAL]]&lt;=Tabela3[[#This Row],[PONTO_DE_REPOSICAO]],Tabela3[[#This Row],[ESTOQUE_INICIAL]]&gt;0),L811*2.5,D811*0))</f>
        <v>0</v>
      </c>
      <c r="F811" s="3">
        <f t="shared" si="40"/>
        <v>134.4</v>
      </c>
      <c r="G811" s="7">
        <v>14</v>
      </c>
      <c r="H811" s="7">
        <v>14</v>
      </c>
      <c r="I811" s="6" t="s">
        <v>1142</v>
      </c>
      <c r="J811" s="2">
        <f t="shared" si="38"/>
        <v>1881.6000000000001</v>
      </c>
      <c r="K811" s="1">
        <f>_xlfn.XLOOKUP(A811,MEDIDAS!A:A,MEDIDAS!C:C,,0)*5</f>
        <v>9.5</v>
      </c>
      <c r="L811" s="1">
        <f>SUM(K811,_xlfn.XLOOKUP(A811,MEDIDAS!A:A,MEDIDAS!C:C,,0)*5)</f>
        <v>19</v>
      </c>
      <c r="M811" s="1" t="str">
        <f>IF(F811&gt;=SUM(L811,_xlfn.XLOOKUP(A811,'ESTOQUE SETEMBRO'!A:A,'ESTOQUE SETEMBRO'!F:F,,0))/2*1.2,"OVER",IF(F811&lt;=SUM(L811,_xlfn.XLOOKUP(A811,'ESTOQUE SETEMBRO'!A:A,'ESTOQUE SETEMBRO'!F:F,,0))/2*1.1,"IDEAL","OUT"))</f>
        <v>OVER</v>
      </c>
      <c r="N811" t="str">
        <f>IF('ESTOQUE OUTUBRO'!$D811&gt;=0,"outubro","setembro")</f>
        <v>outubro</v>
      </c>
      <c r="O811" s="15">
        <v>45566</v>
      </c>
    </row>
    <row r="812" spans="1:15">
      <c r="A812" s="5" t="s">
        <v>807</v>
      </c>
      <c r="B812" s="6" t="s">
        <v>1218</v>
      </c>
      <c r="C812" s="1">
        <f t="shared" si="39"/>
        <v>43.26</v>
      </c>
      <c r="D812" s="3">
        <f>_xlfn.XLOOKUP(Tabela3[[#This Row],[SKU]],'ESTOQUE SETEMBRO'!A:A,'ESTOQUE SETEMBRO'!F:F,,0)-_xlfn.XLOOKUP(Tabela3[[#This Row],[SKU]],'VENDA MES'!A:A,'VENDA MES'!B:B,0,0)</f>
        <v>190.40000000000003</v>
      </c>
      <c r="E812" s="3">
        <f>IF(D812&lt;=0,SUM(Tabela3[[#This Row],[PONTO_DE_REPOSICAO]]*2.5,Tabela3[[#This Row],[ESTOQUE_INICIAL]]),IF(AND(Tabela3[[#This Row],[ESTOQUE_INICIAL]]&lt;=Tabela3[[#This Row],[PONTO_DE_REPOSICAO]],Tabela3[[#This Row],[ESTOQUE_INICIAL]]&gt;0),L812*2.5,D812*0))</f>
        <v>0</v>
      </c>
      <c r="F812" s="3">
        <f t="shared" si="40"/>
        <v>190.40000000000003</v>
      </c>
      <c r="G812" s="7">
        <v>14</v>
      </c>
      <c r="H812" s="7">
        <v>14</v>
      </c>
      <c r="I812" s="6" t="s">
        <v>1142</v>
      </c>
      <c r="J812" s="2">
        <f t="shared" si="38"/>
        <v>2665.6000000000004</v>
      </c>
      <c r="K812" s="1">
        <f>_xlfn.XLOOKUP(A812,MEDIDAS!A:A,MEDIDAS!C:C,,0)*5</f>
        <v>5.916666666666667</v>
      </c>
      <c r="L812" s="1">
        <f>SUM(K812,_xlfn.XLOOKUP(A812,MEDIDAS!A:A,MEDIDAS!C:C,,0)*5)</f>
        <v>11.833333333333334</v>
      </c>
      <c r="M812" s="1" t="str">
        <f>IF(F812&gt;=SUM(L812,_xlfn.XLOOKUP(A812,'ESTOQUE SETEMBRO'!A:A,'ESTOQUE SETEMBRO'!F:F,,0))/2*1.2,"OVER",IF(F812&lt;=SUM(L812,_xlfn.XLOOKUP(A812,'ESTOQUE SETEMBRO'!A:A,'ESTOQUE SETEMBRO'!F:F,,0))/2*1.1,"IDEAL","OUT"))</f>
        <v>OVER</v>
      </c>
      <c r="N812" t="str">
        <f>IF('ESTOQUE OUTUBRO'!$D812&gt;=0,"outubro","setembro")</f>
        <v>outubro</v>
      </c>
      <c r="O812" s="15">
        <v>45566</v>
      </c>
    </row>
    <row r="813" spans="1:15">
      <c r="A813" s="5" t="s">
        <v>808</v>
      </c>
      <c r="B813" s="6" t="s">
        <v>1218</v>
      </c>
      <c r="C813" s="1">
        <f t="shared" si="39"/>
        <v>43.26</v>
      </c>
      <c r="D813" s="3">
        <f>_xlfn.XLOOKUP(Tabela3[[#This Row],[SKU]],'ESTOQUE SETEMBRO'!A:A,'ESTOQUE SETEMBRO'!F:F,,0)-_xlfn.XLOOKUP(Tabela3[[#This Row],[SKU]],'VENDA MES'!A:A,'VENDA MES'!B:B,0,0)</f>
        <v>56</v>
      </c>
      <c r="E813" s="3">
        <f>IF(D813&lt;=0,SUM(Tabela3[[#This Row],[PONTO_DE_REPOSICAO]]*2.5,Tabela3[[#This Row],[ESTOQUE_INICIAL]]),IF(AND(Tabela3[[#This Row],[ESTOQUE_INICIAL]]&lt;=Tabela3[[#This Row],[PONTO_DE_REPOSICAO]],Tabela3[[#This Row],[ESTOQUE_INICIAL]]&gt;0),L813*2.5,D813*0))</f>
        <v>0</v>
      </c>
      <c r="F813" s="3">
        <f t="shared" si="40"/>
        <v>56</v>
      </c>
      <c r="G813" s="7">
        <v>14</v>
      </c>
      <c r="H813" s="7">
        <v>14</v>
      </c>
      <c r="I813" s="6" t="s">
        <v>1142</v>
      </c>
      <c r="J813" s="2">
        <f t="shared" si="38"/>
        <v>784</v>
      </c>
      <c r="K813" s="1">
        <f>_xlfn.XLOOKUP(A813,MEDIDAS!A:A,MEDIDAS!C:C,,0)*5</f>
        <v>2</v>
      </c>
      <c r="L813" s="1">
        <f>SUM(K813,_xlfn.XLOOKUP(A813,MEDIDAS!A:A,MEDIDAS!C:C,,0)*5)</f>
        <v>4</v>
      </c>
      <c r="M813" s="1" t="str">
        <f>IF(F813&gt;=SUM(L813,_xlfn.XLOOKUP(A813,'ESTOQUE SETEMBRO'!A:A,'ESTOQUE SETEMBRO'!F:F,,0))/2*1.2,"OVER",IF(F813&lt;=SUM(L813,_xlfn.XLOOKUP(A813,'ESTOQUE SETEMBRO'!A:A,'ESTOQUE SETEMBRO'!F:F,,0))/2*1.1,"IDEAL","OUT"))</f>
        <v>OVER</v>
      </c>
      <c r="N813" t="str">
        <f>IF('ESTOQUE OUTUBRO'!$D813&gt;=0,"outubro","setembro")</f>
        <v>outubro</v>
      </c>
      <c r="O813" s="15">
        <v>45566</v>
      </c>
    </row>
    <row r="814" spans="1:15">
      <c r="A814" s="5" t="s">
        <v>809</v>
      </c>
      <c r="B814" s="6" t="s">
        <v>1219</v>
      </c>
      <c r="C814" s="1">
        <f t="shared" si="39"/>
        <v>43.26</v>
      </c>
      <c r="D814" s="3">
        <f>_xlfn.XLOOKUP(Tabela3[[#This Row],[SKU]],'ESTOQUE SETEMBRO'!A:A,'ESTOQUE SETEMBRO'!F:F,,0)-_xlfn.XLOOKUP(Tabela3[[#This Row],[SKU]],'VENDA MES'!A:A,'VENDA MES'!B:B,0,0)</f>
        <v>134.4</v>
      </c>
      <c r="E814" s="3">
        <f>IF(D814&lt;=0,SUM(Tabela3[[#This Row],[PONTO_DE_REPOSICAO]]*2.5,Tabela3[[#This Row],[ESTOQUE_INICIAL]]),IF(AND(Tabela3[[#This Row],[ESTOQUE_INICIAL]]&lt;=Tabela3[[#This Row],[PONTO_DE_REPOSICAO]],Tabela3[[#This Row],[ESTOQUE_INICIAL]]&gt;0),L814*2.5,D814*0))</f>
        <v>0</v>
      </c>
      <c r="F814" s="3">
        <f t="shared" si="40"/>
        <v>134.4</v>
      </c>
      <c r="G814" s="7">
        <v>12</v>
      </c>
      <c r="H814" s="7">
        <v>12</v>
      </c>
      <c r="I814" s="6" t="s">
        <v>1136</v>
      </c>
      <c r="J814" s="2">
        <f t="shared" si="38"/>
        <v>1612.8000000000002</v>
      </c>
      <c r="K814" s="1">
        <f>_xlfn.XLOOKUP(A814,MEDIDAS!A:A,MEDIDAS!C:C,,0)*5</f>
        <v>4.166666666666667</v>
      </c>
      <c r="L814" s="1">
        <f>SUM(K814,_xlfn.XLOOKUP(A814,MEDIDAS!A:A,MEDIDAS!C:C,,0)*5)</f>
        <v>8.3333333333333339</v>
      </c>
      <c r="M814" s="1" t="str">
        <f>IF(F814&gt;=SUM(L814,_xlfn.XLOOKUP(A814,'ESTOQUE SETEMBRO'!A:A,'ESTOQUE SETEMBRO'!F:F,,0))/2*1.2,"OVER",IF(F814&lt;=SUM(L814,_xlfn.XLOOKUP(A814,'ESTOQUE SETEMBRO'!A:A,'ESTOQUE SETEMBRO'!F:F,,0))/2*1.1,"IDEAL","OUT"))</f>
        <v>OVER</v>
      </c>
      <c r="N814" t="str">
        <f>IF('ESTOQUE OUTUBRO'!$D814&gt;=0,"outubro","setembro")</f>
        <v>outubro</v>
      </c>
      <c r="O814" s="15">
        <v>45566</v>
      </c>
    </row>
    <row r="815" spans="1:15">
      <c r="A815" s="5" t="s">
        <v>810</v>
      </c>
      <c r="B815" s="6" t="s">
        <v>1219</v>
      </c>
      <c r="C815" s="1">
        <f t="shared" si="39"/>
        <v>43.26</v>
      </c>
      <c r="D815" s="3">
        <f>_xlfn.XLOOKUP(Tabela3[[#This Row],[SKU]],'ESTOQUE SETEMBRO'!A:A,'ESTOQUE SETEMBRO'!F:F,,0)-_xlfn.XLOOKUP(Tabela3[[#This Row],[SKU]],'VENDA MES'!A:A,'VENDA MES'!B:B,0,0)</f>
        <v>240.8</v>
      </c>
      <c r="E815" s="3">
        <f>IF(D815&lt;=0,SUM(Tabela3[[#This Row],[PONTO_DE_REPOSICAO]]*2.5,Tabela3[[#This Row],[ESTOQUE_INICIAL]]),IF(AND(Tabela3[[#This Row],[ESTOQUE_INICIAL]]&lt;=Tabela3[[#This Row],[PONTO_DE_REPOSICAO]],Tabela3[[#This Row],[ESTOQUE_INICIAL]]&gt;0),L815*2.5,D815*0))</f>
        <v>0</v>
      </c>
      <c r="F815" s="3">
        <f t="shared" si="40"/>
        <v>240.8</v>
      </c>
      <c r="G815" s="7">
        <v>12</v>
      </c>
      <c r="H815" s="7">
        <v>12</v>
      </c>
      <c r="I815" s="6" t="s">
        <v>1136</v>
      </c>
      <c r="J815" s="2">
        <f t="shared" si="38"/>
        <v>2889.6000000000004</v>
      </c>
      <c r="K815" s="1">
        <f>_xlfn.XLOOKUP(A815,MEDIDAS!A:A,MEDIDAS!C:C,,0)*5</f>
        <v>11.333333333333332</v>
      </c>
      <c r="L815" s="1">
        <f>SUM(K815,_xlfn.XLOOKUP(A815,MEDIDAS!A:A,MEDIDAS!C:C,,0)*5)</f>
        <v>22.666666666666664</v>
      </c>
      <c r="M815" s="1" t="str">
        <f>IF(F815&gt;=SUM(L815,_xlfn.XLOOKUP(A815,'ESTOQUE SETEMBRO'!A:A,'ESTOQUE SETEMBRO'!F:F,,0))/2*1.2,"OVER",IF(F815&lt;=SUM(L815,_xlfn.XLOOKUP(A815,'ESTOQUE SETEMBRO'!A:A,'ESTOQUE SETEMBRO'!F:F,,0))/2*1.1,"IDEAL","OUT"))</f>
        <v>OVER</v>
      </c>
      <c r="N815" t="str">
        <f>IF('ESTOQUE OUTUBRO'!$D815&gt;=0,"outubro","setembro")</f>
        <v>outubro</v>
      </c>
      <c r="O815" s="15">
        <v>45566</v>
      </c>
    </row>
    <row r="816" spans="1:15">
      <c r="A816" s="5" t="s">
        <v>811</v>
      </c>
      <c r="B816" s="6" t="s">
        <v>1219</v>
      </c>
      <c r="C816" s="1">
        <f t="shared" si="39"/>
        <v>43.26</v>
      </c>
      <c r="D816" s="3">
        <f>_xlfn.XLOOKUP(Tabela3[[#This Row],[SKU]],'ESTOQUE SETEMBRO'!A:A,'ESTOQUE SETEMBRO'!F:F,,0)-_xlfn.XLOOKUP(Tabela3[[#This Row],[SKU]],'VENDA MES'!A:A,'VENDA MES'!B:B,0,0)</f>
        <v>112</v>
      </c>
      <c r="E816" s="3">
        <f>IF(D816&lt;=0,SUM(Tabela3[[#This Row],[PONTO_DE_REPOSICAO]]*2.5,Tabela3[[#This Row],[ESTOQUE_INICIAL]]),IF(AND(Tabela3[[#This Row],[ESTOQUE_INICIAL]]&lt;=Tabela3[[#This Row],[PONTO_DE_REPOSICAO]],Tabela3[[#This Row],[ESTOQUE_INICIAL]]&gt;0),L816*2.5,D816*0))</f>
        <v>0</v>
      </c>
      <c r="F816" s="3">
        <f t="shared" si="40"/>
        <v>112</v>
      </c>
      <c r="G816" s="7">
        <v>12</v>
      </c>
      <c r="H816" s="7">
        <v>12</v>
      </c>
      <c r="I816" s="6" t="s">
        <v>1136</v>
      </c>
      <c r="J816" s="2">
        <f t="shared" si="38"/>
        <v>1344</v>
      </c>
      <c r="K816" s="1">
        <f>_xlfn.XLOOKUP(A816,MEDIDAS!A:A,MEDIDAS!C:C,,0)*5</f>
        <v>3.75</v>
      </c>
      <c r="L816" s="1">
        <f>SUM(K816,_xlfn.XLOOKUP(A816,MEDIDAS!A:A,MEDIDAS!C:C,,0)*5)</f>
        <v>7.5</v>
      </c>
      <c r="M816" s="1" t="str">
        <f>IF(F816&gt;=SUM(L816,_xlfn.XLOOKUP(A816,'ESTOQUE SETEMBRO'!A:A,'ESTOQUE SETEMBRO'!F:F,,0))/2*1.2,"OVER",IF(F816&lt;=SUM(L816,_xlfn.XLOOKUP(A816,'ESTOQUE SETEMBRO'!A:A,'ESTOQUE SETEMBRO'!F:F,,0))/2*1.1,"IDEAL","OUT"))</f>
        <v>OVER</v>
      </c>
      <c r="N816" t="str">
        <f>IF('ESTOQUE OUTUBRO'!$D816&gt;=0,"outubro","setembro")</f>
        <v>outubro</v>
      </c>
      <c r="O816" s="15">
        <v>45566</v>
      </c>
    </row>
    <row r="817" spans="1:15">
      <c r="A817" s="5" t="s">
        <v>812</v>
      </c>
      <c r="B817" s="6" t="s">
        <v>1219</v>
      </c>
      <c r="C817" s="1">
        <f t="shared" si="39"/>
        <v>43.26</v>
      </c>
      <c r="D817" s="3">
        <f>_xlfn.XLOOKUP(Tabela3[[#This Row],[SKU]],'ESTOQUE SETEMBRO'!A:A,'ESTOQUE SETEMBRO'!F:F,,0)-_xlfn.XLOOKUP(Tabela3[[#This Row],[SKU]],'VENDA MES'!A:A,'VENDA MES'!B:B,0,0)</f>
        <v>89.6</v>
      </c>
      <c r="E817" s="3">
        <f>IF(D817&lt;=0,SUM(Tabela3[[#This Row],[PONTO_DE_REPOSICAO]]*2.5,Tabela3[[#This Row],[ESTOQUE_INICIAL]]),IF(AND(Tabela3[[#This Row],[ESTOQUE_INICIAL]]&lt;=Tabela3[[#This Row],[PONTO_DE_REPOSICAO]],Tabela3[[#This Row],[ESTOQUE_INICIAL]]&gt;0),L817*2.5,D817*0))</f>
        <v>0</v>
      </c>
      <c r="F817" s="3">
        <f t="shared" si="40"/>
        <v>89.6</v>
      </c>
      <c r="G817" s="7">
        <v>12</v>
      </c>
      <c r="H817" s="7">
        <v>12</v>
      </c>
      <c r="I817" s="6" t="s">
        <v>1136</v>
      </c>
      <c r="J817" s="2">
        <f t="shared" si="38"/>
        <v>1075.1999999999998</v>
      </c>
      <c r="K817" s="1">
        <f>_xlfn.XLOOKUP(A817,MEDIDAS!A:A,MEDIDAS!C:C,,0)*5</f>
        <v>7.0833333333333339</v>
      </c>
      <c r="L817" s="1">
        <f>SUM(K817,_xlfn.XLOOKUP(A817,MEDIDAS!A:A,MEDIDAS!C:C,,0)*5)</f>
        <v>14.166666666666668</v>
      </c>
      <c r="M817" s="1" t="str">
        <f>IF(F817&gt;=SUM(L817,_xlfn.XLOOKUP(A817,'ESTOQUE SETEMBRO'!A:A,'ESTOQUE SETEMBRO'!F:F,,0))/2*1.2,"OVER",IF(F817&lt;=SUM(L817,_xlfn.XLOOKUP(A817,'ESTOQUE SETEMBRO'!A:A,'ESTOQUE SETEMBRO'!F:F,,0))/2*1.1,"IDEAL","OUT"))</f>
        <v>OVER</v>
      </c>
      <c r="N817" t="str">
        <f>IF('ESTOQUE OUTUBRO'!$D817&gt;=0,"outubro","setembro")</f>
        <v>outubro</v>
      </c>
      <c r="O817" s="15">
        <v>45566</v>
      </c>
    </row>
    <row r="818" spans="1:15">
      <c r="A818" s="5" t="s">
        <v>814</v>
      </c>
      <c r="B818" s="6" t="s">
        <v>1219</v>
      </c>
      <c r="C818" s="1">
        <f t="shared" si="39"/>
        <v>43.26</v>
      </c>
      <c r="D818" s="3">
        <f>_xlfn.XLOOKUP(Tabela3[[#This Row],[SKU]],'ESTOQUE SETEMBRO'!A:A,'ESTOQUE SETEMBRO'!F:F,,0)-_xlfn.XLOOKUP(Tabela3[[#This Row],[SKU]],'VENDA MES'!A:A,'VENDA MES'!B:B,0,0)</f>
        <v>123.20000000000002</v>
      </c>
      <c r="E818" s="3">
        <f>IF(D818&lt;=0,SUM(Tabela3[[#This Row],[PONTO_DE_REPOSICAO]]*2.5,Tabela3[[#This Row],[ESTOQUE_INICIAL]]),IF(AND(Tabela3[[#This Row],[ESTOQUE_INICIAL]]&lt;=Tabela3[[#This Row],[PONTO_DE_REPOSICAO]],Tabela3[[#This Row],[ESTOQUE_INICIAL]]&gt;0),L818*2.5,D818*0))</f>
        <v>0</v>
      </c>
      <c r="F818" s="3">
        <f t="shared" si="40"/>
        <v>123.20000000000002</v>
      </c>
      <c r="G818" s="7">
        <v>12</v>
      </c>
      <c r="H818" s="7">
        <v>12</v>
      </c>
      <c r="I818" s="6" t="s">
        <v>1136</v>
      </c>
      <c r="J818" s="2">
        <f t="shared" si="38"/>
        <v>1478.4</v>
      </c>
      <c r="K818" s="1">
        <f>_xlfn.XLOOKUP(A818,MEDIDAS!A:A,MEDIDAS!C:C,,0)*5</f>
        <v>4.583333333333333</v>
      </c>
      <c r="L818" s="1">
        <f>SUM(K818,_xlfn.XLOOKUP(A818,MEDIDAS!A:A,MEDIDAS!C:C,,0)*5)</f>
        <v>9.1666666666666661</v>
      </c>
      <c r="M818" s="1" t="str">
        <f>IF(F818&gt;=SUM(L818,_xlfn.XLOOKUP(A818,'ESTOQUE SETEMBRO'!A:A,'ESTOQUE SETEMBRO'!F:F,,0))/2*1.2,"OVER",IF(F818&lt;=SUM(L818,_xlfn.XLOOKUP(A818,'ESTOQUE SETEMBRO'!A:A,'ESTOQUE SETEMBRO'!F:F,,0))/2*1.1,"IDEAL","OUT"))</f>
        <v>OVER</v>
      </c>
      <c r="N818" t="str">
        <f>IF('ESTOQUE OUTUBRO'!$D818&gt;=0,"outubro","setembro")</f>
        <v>outubro</v>
      </c>
      <c r="O818" s="15">
        <v>45566</v>
      </c>
    </row>
    <row r="819" spans="1:15">
      <c r="A819" s="5" t="s">
        <v>900</v>
      </c>
      <c r="B819" s="6" t="s">
        <v>1219</v>
      </c>
      <c r="C819" s="1">
        <f t="shared" si="39"/>
        <v>43.26</v>
      </c>
      <c r="D819" s="3">
        <f>_xlfn.XLOOKUP(Tabela3[[#This Row],[SKU]],'ESTOQUE SETEMBRO'!A:A,'ESTOQUE SETEMBRO'!F:F,,0)-_xlfn.XLOOKUP(Tabela3[[#This Row],[SKU]],'VENDA MES'!A:A,'VENDA MES'!B:B,0,0)</f>
        <v>150</v>
      </c>
      <c r="E819" s="3">
        <f>IF(D819&lt;=0,SUM(Tabela3[[#This Row],[PONTO_DE_REPOSICAO]]*2.5,Tabela3[[#This Row],[ESTOQUE_INICIAL]]),IF(AND(Tabela3[[#This Row],[ESTOQUE_INICIAL]]&lt;=Tabela3[[#This Row],[PONTO_DE_REPOSICAO]],Tabela3[[#This Row],[ESTOQUE_INICIAL]]&gt;0),L819*2.5,D819*0))</f>
        <v>0</v>
      </c>
      <c r="F819" s="3">
        <f t="shared" si="40"/>
        <v>150</v>
      </c>
      <c r="G819" s="7">
        <v>12</v>
      </c>
      <c r="H819" s="7">
        <v>12</v>
      </c>
      <c r="I819" s="6" t="s">
        <v>1136</v>
      </c>
      <c r="J819" s="2">
        <f t="shared" si="38"/>
        <v>1800</v>
      </c>
      <c r="K819" s="1">
        <f>_xlfn.XLOOKUP(A819,MEDIDAS!A:A,MEDIDAS!C:C,,0)*5</f>
        <v>3.5833333333333335</v>
      </c>
      <c r="L819" s="1">
        <f>SUM(K819,_xlfn.XLOOKUP(A819,MEDIDAS!A:A,MEDIDAS!C:C,,0)*5)</f>
        <v>7.166666666666667</v>
      </c>
      <c r="M819" s="1" t="str">
        <f>IF(F819&gt;=SUM(L819,_xlfn.XLOOKUP(A819,'ESTOQUE SETEMBRO'!A:A,'ESTOQUE SETEMBRO'!F:F,,0))/2*1.2,"OVER",IF(F819&lt;=SUM(L819,_xlfn.XLOOKUP(A819,'ESTOQUE SETEMBRO'!A:A,'ESTOQUE SETEMBRO'!F:F,,0))/2*1.1,"IDEAL","OUT"))</f>
        <v>OVER</v>
      </c>
      <c r="N819" t="str">
        <f>IF('ESTOQUE OUTUBRO'!$D819&gt;=0,"outubro","setembro")</f>
        <v>outubro</v>
      </c>
      <c r="O819" s="15">
        <v>45566</v>
      </c>
    </row>
    <row r="820" spans="1:15">
      <c r="A820" s="5" t="s">
        <v>815</v>
      </c>
      <c r="B820" s="6" t="s">
        <v>1219</v>
      </c>
      <c r="C820" s="1">
        <f t="shared" si="39"/>
        <v>43.26</v>
      </c>
      <c r="D820" s="3">
        <f>_xlfn.XLOOKUP(Tabela3[[#This Row],[SKU]],'ESTOQUE SETEMBRO'!A:A,'ESTOQUE SETEMBRO'!F:F,,0)-_xlfn.XLOOKUP(Tabela3[[#This Row],[SKU]],'VENDA MES'!A:A,'VENDA MES'!B:B,0,0)</f>
        <v>190.40000000000003</v>
      </c>
      <c r="E820" s="3">
        <f>IF(D820&lt;=0,SUM(Tabela3[[#This Row],[PONTO_DE_REPOSICAO]]*2.5,Tabela3[[#This Row],[ESTOQUE_INICIAL]]),IF(AND(Tabela3[[#This Row],[ESTOQUE_INICIAL]]&lt;=Tabela3[[#This Row],[PONTO_DE_REPOSICAO]],Tabela3[[#This Row],[ESTOQUE_INICIAL]]&gt;0),L820*2.5,D820*0))</f>
        <v>0</v>
      </c>
      <c r="F820" s="3">
        <f t="shared" si="40"/>
        <v>190.40000000000003</v>
      </c>
      <c r="G820" s="7">
        <v>12</v>
      </c>
      <c r="H820" s="7">
        <v>12</v>
      </c>
      <c r="I820" s="6" t="s">
        <v>1136</v>
      </c>
      <c r="J820" s="2">
        <f t="shared" si="38"/>
        <v>2284.8000000000002</v>
      </c>
      <c r="K820" s="1">
        <f>_xlfn.XLOOKUP(A820,MEDIDAS!A:A,MEDIDAS!C:C,,0)*5</f>
        <v>5.5</v>
      </c>
      <c r="L820" s="1">
        <f>SUM(K820,_xlfn.XLOOKUP(A820,MEDIDAS!A:A,MEDIDAS!C:C,,0)*5)</f>
        <v>11</v>
      </c>
      <c r="M820" s="1" t="str">
        <f>IF(F820&gt;=SUM(L820,_xlfn.XLOOKUP(A820,'ESTOQUE SETEMBRO'!A:A,'ESTOQUE SETEMBRO'!F:F,,0))/2*1.2,"OVER",IF(F820&lt;=SUM(L820,_xlfn.XLOOKUP(A820,'ESTOQUE SETEMBRO'!A:A,'ESTOQUE SETEMBRO'!F:F,,0))/2*1.1,"IDEAL","OUT"))</f>
        <v>OVER</v>
      </c>
      <c r="N820" t="str">
        <f>IF('ESTOQUE OUTUBRO'!$D820&gt;=0,"outubro","setembro")</f>
        <v>outubro</v>
      </c>
      <c r="O820" s="15">
        <v>45566</v>
      </c>
    </row>
    <row r="821" spans="1:15">
      <c r="A821" s="5" t="s">
        <v>816</v>
      </c>
      <c r="B821" s="6" t="s">
        <v>1219</v>
      </c>
      <c r="C821" s="1">
        <f t="shared" si="39"/>
        <v>43.26</v>
      </c>
      <c r="D821" s="3">
        <f>_xlfn.XLOOKUP(Tabela3[[#This Row],[SKU]],'ESTOQUE SETEMBRO'!A:A,'ESTOQUE SETEMBRO'!F:F,,0)-_xlfn.XLOOKUP(Tabela3[[#This Row],[SKU]],'VENDA MES'!A:A,'VENDA MES'!B:B,0,0)</f>
        <v>145.6</v>
      </c>
      <c r="E821" s="3">
        <f>IF(D821&lt;=0,SUM(Tabela3[[#This Row],[PONTO_DE_REPOSICAO]]*2.5,Tabela3[[#This Row],[ESTOQUE_INICIAL]]),IF(AND(Tabela3[[#This Row],[ESTOQUE_INICIAL]]&lt;=Tabela3[[#This Row],[PONTO_DE_REPOSICAO]],Tabela3[[#This Row],[ESTOQUE_INICIAL]]&gt;0),L821*2.5,D821*0))</f>
        <v>0</v>
      </c>
      <c r="F821" s="3">
        <f t="shared" si="40"/>
        <v>145.6</v>
      </c>
      <c r="G821" s="7">
        <v>12</v>
      </c>
      <c r="H821" s="7">
        <v>12</v>
      </c>
      <c r="I821" s="6" t="s">
        <v>1136</v>
      </c>
      <c r="J821" s="2">
        <f t="shared" si="38"/>
        <v>1747.1999999999998</v>
      </c>
      <c r="K821" s="1">
        <f>_xlfn.XLOOKUP(A821,MEDIDAS!A:A,MEDIDAS!C:C,,0)*5</f>
        <v>6.8333333333333339</v>
      </c>
      <c r="L821" s="1">
        <f>SUM(K821,_xlfn.XLOOKUP(A821,MEDIDAS!A:A,MEDIDAS!C:C,,0)*5)</f>
        <v>13.666666666666668</v>
      </c>
      <c r="M821" s="1" t="str">
        <f>IF(F821&gt;=SUM(L821,_xlfn.XLOOKUP(A821,'ESTOQUE SETEMBRO'!A:A,'ESTOQUE SETEMBRO'!F:F,,0))/2*1.2,"OVER",IF(F821&lt;=SUM(L821,_xlfn.XLOOKUP(A821,'ESTOQUE SETEMBRO'!A:A,'ESTOQUE SETEMBRO'!F:F,,0))/2*1.1,"IDEAL","OUT"))</f>
        <v>OVER</v>
      </c>
      <c r="N821" t="str">
        <f>IF('ESTOQUE OUTUBRO'!$D821&gt;=0,"outubro","setembro")</f>
        <v>outubro</v>
      </c>
      <c r="O821" s="15">
        <v>45566</v>
      </c>
    </row>
    <row r="822" spans="1:15">
      <c r="A822" s="5" t="s">
        <v>817</v>
      </c>
      <c r="B822" s="6" t="s">
        <v>1219</v>
      </c>
      <c r="C822" s="1">
        <f t="shared" si="39"/>
        <v>43.26</v>
      </c>
      <c r="D822" s="3">
        <f>_xlfn.XLOOKUP(Tabela3[[#This Row],[SKU]],'ESTOQUE SETEMBRO'!A:A,'ESTOQUE SETEMBRO'!F:F,,0)-_xlfn.XLOOKUP(Tabela3[[#This Row],[SKU]],'VENDA MES'!A:A,'VENDA MES'!B:B,0,0)</f>
        <v>95.200000000000017</v>
      </c>
      <c r="E822" s="3">
        <f>IF(D822&lt;=0,SUM(Tabela3[[#This Row],[PONTO_DE_REPOSICAO]]*2.5,Tabela3[[#This Row],[ESTOQUE_INICIAL]]),IF(AND(Tabela3[[#This Row],[ESTOQUE_INICIAL]]&lt;=Tabela3[[#This Row],[PONTO_DE_REPOSICAO]],Tabela3[[#This Row],[ESTOQUE_INICIAL]]&gt;0),L822*2.5,D822*0))</f>
        <v>0</v>
      </c>
      <c r="F822" s="3">
        <f t="shared" si="40"/>
        <v>95.200000000000017</v>
      </c>
      <c r="G822" s="7">
        <v>12</v>
      </c>
      <c r="H822" s="7">
        <v>12</v>
      </c>
      <c r="I822" s="6" t="s">
        <v>1136</v>
      </c>
      <c r="J822" s="2">
        <f t="shared" si="38"/>
        <v>1142.4000000000001</v>
      </c>
      <c r="K822" s="1">
        <f>_xlfn.XLOOKUP(A822,MEDIDAS!A:A,MEDIDAS!C:C,,0)*5</f>
        <v>5.5</v>
      </c>
      <c r="L822" s="1">
        <f>SUM(K822,_xlfn.XLOOKUP(A822,MEDIDAS!A:A,MEDIDAS!C:C,,0)*5)</f>
        <v>11</v>
      </c>
      <c r="M822" s="1" t="str">
        <f>IF(F822&gt;=SUM(L822,_xlfn.XLOOKUP(A822,'ESTOQUE SETEMBRO'!A:A,'ESTOQUE SETEMBRO'!F:F,,0))/2*1.2,"OVER",IF(F822&lt;=SUM(L822,_xlfn.XLOOKUP(A822,'ESTOQUE SETEMBRO'!A:A,'ESTOQUE SETEMBRO'!F:F,,0))/2*1.1,"IDEAL","OUT"))</f>
        <v>OVER</v>
      </c>
      <c r="N822" t="str">
        <f>IF('ESTOQUE OUTUBRO'!$D822&gt;=0,"outubro","setembro")</f>
        <v>outubro</v>
      </c>
      <c r="O822" s="15">
        <v>45566</v>
      </c>
    </row>
    <row r="823" spans="1:15">
      <c r="A823" s="5" t="s">
        <v>818</v>
      </c>
      <c r="B823" s="6" t="s">
        <v>1219</v>
      </c>
      <c r="C823" s="1">
        <f t="shared" si="39"/>
        <v>43.26</v>
      </c>
      <c r="D823" s="3">
        <f>_xlfn.XLOOKUP(Tabela3[[#This Row],[SKU]],'ESTOQUE SETEMBRO'!A:A,'ESTOQUE SETEMBRO'!F:F,,0)-_xlfn.XLOOKUP(Tabela3[[#This Row],[SKU]],'VENDA MES'!A:A,'VENDA MES'!B:B,0,0)</f>
        <v>212.80000000000004</v>
      </c>
      <c r="E823" s="3">
        <f>IF(D823&lt;=0,SUM(Tabela3[[#This Row],[PONTO_DE_REPOSICAO]]*2.5,Tabela3[[#This Row],[ESTOQUE_INICIAL]]),IF(AND(Tabela3[[#This Row],[ESTOQUE_INICIAL]]&lt;=Tabela3[[#This Row],[PONTO_DE_REPOSICAO]],Tabela3[[#This Row],[ESTOQUE_INICIAL]]&gt;0),L823*2.5,D823*0))</f>
        <v>0</v>
      </c>
      <c r="F823" s="3">
        <f t="shared" si="40"/>
        <v>212.80000000000004</v>
      </c>
      <c r="G823" s="7">
        <v>12</v>
      </c>
      <c r="H823" s="7">
        <v>12</v>
      </c>
      <c r="I823" s="6" t="s">
        <v>1136</v>
      </c>
      <c r="J823" s="2">
        <f t="shared" si="38"/>
        <v>2553.6000000000004</v>
      </c>
      <c r="K823" s="1">
        <f>_xlfn.XLOOKUP(A823,MEDIDAS!A:A,MEDIDAS!C:C,,0)*5</f>
        <v>6.166666666666667</v>
      </c>
      <c r="L823" s="1">
        <f>SUM(K823,_xlfn.XLOOKUP(A823,MEDIDAS!A:A,MEDIDAS!C:C,,0)*5)</f>
        <v>12.333333333333334</v>
      </c>
      <c r="M823" s="1" t="str">
        <f>IF(F823&gt;=SUM(L823,_xlfn.XLOOKUP(A823,'ESTOQUE SETEMBRO'!A:A,'ESTOQUE SETEMBRO'!F:F,,0))/2*1.2,"OVER",IF(F823&lt;=SUM(L823,_xlfn.XLOOKUP(A823,'ESTOQUE SETEMBRO'!A:A,'ESTOQUE SETEMBRO'!F:F,,0))/2*1.1,"IDEAL","OUT"))</f>
        <v>OVER</v>
      </c>
      <c r="N823" t="str">
        <f>IF('ESTOQUE OUTUBRO'!$D823&gt;=0,"outubro","setembro")</f>
        <v>outubro</v>
      </c>
      <c r="O823" s="15">
        <v>45566</v>
      </c>
    </row>
    <row r="824" spans="1:15">
      <c r="A824" s="5" t="s">
        <v>819</v>
      </c>
      <c r="B824" s="6" t="s">
        <v>1220</v>
      </c>
      <c r="C824" s="1">
        <f t="shared" si="39"/>
        <v>43.26</v>
      </c>
      <c r="D824" s="3">
        <f>_xlfn.XLOOKUP(Tabela3[[#This Row],[SKU]],'ESTOQUE SETEMBRO'!A:A,'ESTOQUE SETEMBRO'!F:F,,0)-_xlfn.XLOOKUP(Tabela3[[#This Row],[SKU]],'VENDA MES'!A:A,'VENDA MES'!B:B,0,0)</f>
        <v>212.80000000000004</v>
      </c>
      <c r="E824" s="3">
        <f>IF(D824&lt;=0,SUM(Tabela3[[#This Row],[PONTO_DE_REPOSICAO]]*2.5,Tabela3[[#This Row],[ESTOQUE_INICIAL]]),IF(AND(Tabela3[[#This Row],[ESTOQUE_INICIAL]]&lt;=Tabela3[[#This Row],[PONTO_DE_REPOSICAO]],Tabela3[[#This Row],[ESTOQUE_INICIAL]]&gt;0),L824*2.5,D824*0))</f>
        <v>0</v>
      </c>
      <c r="F824" s="3">
        <f t="shared" si="40"/>
        <v>212.80000000000004</v>
      </c>
      <c r="G824" s="7">
        <v>4</v>
      </c>
      <c r="H824" s="7">
        <v>4</v>
      </c>
      <c r="I824" s="6" t="s">
        <v>1160</v>
      </c>
      <c r="J824" s="2">
        <f t="shared" si="38"/>
        <v>851.20000000000016</v>
      </c>
      <c r="K824" s="1">
        <f>_xlfn.XLOOKUP(A824,MEDIDAS!A:A,MEDIDAS!C:C,,0)*5</f>
        <v>7.416666666666667</v>
      </c>
      <c r="L824" s="1">
        <f>SUM(K824,_xlfn.XLOOKUP(A824,MEDIDAS!A:A,MEDIDAS!C:C,,0)*5)</f>
        <v>14.833333333333334</v>
      </c>
      <c r="M824" s="1" t="str">
        <f>IF(F824&gt;=SUM(L824,_xlfn.XLOOKUP(A824,'ESTOQUE SETEMBRO'!A:A,'ESTOQUE SETEMBRO'!F:F,,0))/2*1.2,"OVER",IF(F824&lt;=SUM(L824,_xlfn.XLOOKUP(A824,'ESTOQUE SETEMBRO'!A:A,'ESTOQUE SETEMBRO'!F:F,,0))/2*1.1,"IDEAL","OUT"))</f>
        <v>OVER</v>
      </c>
      <c r="N824" t="str">
        <f>IF('ESTOQUE OUTUBRO'!$D824&gt;=0,"outubro","setembro")</f>
        <v>outubro</v>
      </c>
      <c r="O824" s="15">
        <v>45566</v>
      </c>
    </row>
    <row r="825" spans="1:15">
      <c r="A825" s="5" t="s">
        <v>820</v>
      </c>
      <c r="B825" s="6" t="s">
        <v>1220</v>
      </c>
      <c r="C825" s="1">
        <f t="shared" si="39"/>
        <v>43.26</v>
      </c>
      <c r="D825" s="3">
        <f>_xlfn.XLOOKUP(Tabela3[[#This Row],[SKU]],'ESTOQUE SETEMBRO'!A:A,'ESTOQUE SETEMBRO'!F:F,,0)-_xlfn.XLOOKUP(Tabela3[[#This Row],[SKU]],'VENDA MES'!A:A,'VENDA MES'!B:B,0,0)</f>
        <v>44.8</v>
      </c>
      <c r="E825" s="3">
        <f>IF(D825&lt;=0,SUM(Tabela3[[#This Row],[PONTO_DE_REPOSICAO]]*2.5,Tabela3[[#This Row],[ESTOQUE_INICIAL]]),IF(AND(Tabela3[[#This Row],[ESTOQUE_INICIAL]]&lt;=Tabela3[[#This Row],[PONTO_DE_REPOSICAO]],Tabela3[[#This Row],[ESTOQUE_INICIAL]]&gt;0),L825*2.5,D825*0))</f>
        <v>0</v>
      </c>
      <c r="F825" s="3">
        <f t="shared" si="40"/>
        <v>44.8</v>
      </c>
      <c r="G825" s="7">
        <v>4</v>
      </c>
      <c r="H825" s="7">
        <v>4</v>
      </c>
      <c r="I825" s="6" t="s">
        <v>1160</v>
      </c>
      <c r="J825" s="2">
        <f t="shared" si="38"/>
        <v>179.2</v>
      </c>
      <c r="K825" s="1">
        <f>_xlfn.XLOOKUP(A825,MEDIDAS!A:A,MEDIDAS!C:C,,0)*5</f>
        <v>2.5</v>
      </c>
      <c r="L825" s="1">
        <f>SUM(K825,_xlfn.XLOOKUP(A825,MEDIDAS!A:A,MEDIDAS!C:C,,0)*5)</f>
        <v>5</v>
      </c>
      <c r="M825" s="1" t="str">
        <f>IF(F825&gt;=SUM(L825,_xlfn.XLOOKUP(A825,'ESTOQUE SETEMBRO'!A:A,'ESTOQUE SETEMBRO'!F:F,,0))/2*1.2,"OVER",IF(F825&lt;=SUM(L825,_xlfn.XLOOKUP(A825,'ESTOQUE SETEMBRO'!A:A,'ESTOQUE SETEMBRO'!F:F,,0))/2*1.1,"IDEAL","OUT"))</f>
        <v>OVER</v>
      </c>
      <c r="N825" t="str">
        <f>IF('ESTOQUE OUTUBRO'!$D825&gt;=0,"outubro","setembro")</f>
        <v>outubro</v>
      </c>
      <c r="O825" s="15">
        <v>45566</v>
      </c>
    </row>
    <row r="826" spans="1:15">
      <c r="A826" s="5" t="s">
        <v>821</v>
      </c>
      <c r="B826" s="6" t="s">
        <v>1220</v>
      </c>
      <c r="C826" s="1">
        <f t="shared" si="39"/>
        <v>43.26</v>
      </c>
      <c r="D826" s="3">
        <f>_xlfn.XLOOKUP(Tabela3[[#This Row],[SKU]],'ESTOQUE SETEMBRO'!A:A,'ESTOQUE SETEMBRO'!F:F,,0)-_xlfn.XLOOKUP(Tabela3[[#This Row],[SKU]],'VENDA MES'!A:A,'VENDA MES'!B:B,0,0)</f>
        <v>112</v>
      </c>
      <c r="E826" s="3">
        <f>IF(D826&lt;=0,SUM(Tabela3[[#This Row],[PONTO_DE_REPOSICAO]]*2.5,Tabela3[[#This Row],[ESTOQUE_INICIAL]]),IF(AND(Tabela3[[#This Row],[ESTOQUE_INICIAL]]&lt;=Tabela3[[#This Row],[PONTO_DE_REPOSICAO]],Tabela3[[#This Row],[ESTOQUE_INICIAL]]&gt;0),L826*2.5,D826*0))</f>
        <v>0</v>
      </c>
      <c r="F826" s="3">
        <f t="shared" si="40"/>
        <v>112</v>
      </c>
      <c r="G826" s="7">
        <v>4</v>
      </c>
      <c r="H826" s="7">
        <v>4</v>
      </c>
      <c r="I826" s="6" t="s">
        <v>1160</v>
      </c>
      <c r="J826" s="2">
        <f t="shared" si="38"/>
        <v>448</v>
      </c>
      <c r="K826" s="1">
        <f>_xlfn.XLOOKUP(A826,MEDIDAS!A:A,MEDIDAS!C:C,,0)*5</f>
        <v>3.75</v>
      </c>
      <c r="L826" s="1">
        <f>SUM(K826,_xlfn.XLOOKUP(A826,MEDIDAS!A:A,MEDIDAS!C:C,,0)*5)</f>
        <v>7.5</v>
      </c>
      <c r="M826" s="1" t="str">
        <f>IF(F826&gt;=SUM(L826,_xlfn.XLOOKUP(A826,'ESTOQUE SETEMBRO'!A:A,'ESTOQUE SETEMBRO'!F:F,,0))/2*1.2,"OVER",IF(F826&lt;=SUM(L826,_xlfn.XLOOKUP(A826,'ESTOQUE SETEMBRO'!A:A,'ESTOQUE SETEMBRO'!F:F,,0))/2*1.1,"IDEAL","OUT"))</f>
        <v>OVER</v>
      </c>
      <c r="N826" t="str">
        <f>IF('ESTOQUE OUTUBRO'!$D826&gt;=0,"outubro","setembro")</f>
        <v>outubro</v>
      </c>
      <c r="O826" s="15">
        <v>45566</v>
      </c>
    </row>
    <row r="827" spans="1:15">
      <c r="A827" s="5" t="s">
        <v>822</v>
      </c>
      <c r="B827" s="6" t="s">
        <v>1220</v>
      </c>
      <c r="C827" s="1">
        <f t="shared" si="39"/>
        <v>43.26</v>
      </c>
      <c r="D827" s="3">
        <f>_xlfn.XLOOKUP(Tabela3[[#This Row],[SKU]],'ESTOQUE SETEMBRO'!A:A,'ESTOQUE SETEMBRO'!F:F,,0)-_xlfn.XLOOKUP(Tabela3[[#This Row],[SKU]],'VENDA MES'!A:A,'VENDA MES'!B:B,0,0)</f>
        <v>84</v>
      </c>
      <c r="E827" s="3">
        <f>IF(D827&lt;=0,SUM(Tabela3[[#This Row],[PONTO_DE_REPOSICAO]]*2.5,Tabela3[[#This Row],[ESTOQUE_INICIAL]]),IF(AND(Tabela3[[#This Row],[ESTOQUE_INICIAL]]&lt;=Tabela3[[#This Row],[PONTO_DE_REPOSICAO]],Tabela3[[#This Row],[ESTOQUE_INICIAL]]&gt;0),L827*2.5,D827*0))</f>
        <v>0</v>
      </c>
      <c r="F827" s="3">
        <f t="shared" si="40"/>
        <v>84</v>
      </c>
      <c r="G827" s="7">
        <v>4</v>
      </c>
      <c r="H827" s="7">
        <v>4</v>
      </c>
      <c r="I827" s="6" t="s">
        <v>1160</v>
      </c>
      <c r="J827" s="2">
        <f t="shared" si="38"/>
        <v>336</v>
      </c>
      <c r="K827" s="1">
        <f>_xlfn.XLOOKUP(A827,MEDIDAS!A:A,MEDIDAS!C:C,,0)*5</f>
        <v>3.75</v>
      </c>
      <c r="L827" s="1">
        <f>SUM(K827,_xlfn.XLOOKUP(A827,MEDIDAS!A:A,MEDIDAS!C:C,,0)*5)</f>
        <v>7.5</v>
      </c>
      <c r="M827" s="1" t="str">
        <f>IF(F827&gt;=SUM(L827,_xlfn.XLOOKUP(A827,'ESTOQUE SETEMBRO'!A:A,'ESTOQUE SETEMBRO'!F:F,,0))/2*1.2,"OVER",IF(F827&lt;=SUM(L827,_xlfn.XLOOKUP(A827,'ESTOQUE SETEMBRO'!A:A,'ESTOQUE SETEMBRO'!F:F,,0))/2*1.1,"IDEAL","OUT"))</f>
        <v>OVER</v>
      </c>
      <c r="N827" t="str">
        <f>IF('ESTOQUE OUTUBRO'!$D827&gt;=0,"outubro","setembro")</f>
        <v>outubro</v>
      </c>
      <c r="O827" s="15">
        <v>45566</v>
      </c>
    </row>
    <row r="828" spans="1:15">
      <c r="A828" s="5" t="s">
        <v>823</v>
      </c>
      <c r="B828" s="6" t="s">
        <v>1220</v>
      </c>
      <c r="C828" s="1">
        <f t="shared" si="39"/>
        <v>43.26</v>
      </c>
      <c r="D828" s="3">
        <f>_xlfn.XLOOKUP(Tabela3[[#This Row],[SKU]],'ESTOQUE SETEMBRO'!A:A,'ESTOQUE SETEMBRO'!F:F,,0)-_xlfn.XLOOKUP(Tabela3[[#This Row],[SKU]],'VENDA MES'!A:A,'VENDA MES'!B:B,0,0)</f>
        <v>112</v>
      </c>
      <c r="E828" s="3">
        <f>IF(D828&lt;=0,SUM(Tabela3[[#This Row],[PONTO_DE_REPOSICAO]]*2.5,Tabela3[[#This Row],[ESTOQUE_INICIAL]]),IF(AND(Tabela3[[#This Row],[ESTOQUE_INICIAL]]&lt;=Tabela3[[#This Row],[PONTO_DE_REPOSICAO]],Tabela3[[#This Row],[ESTOQUE_INICIAL]]&gt;0),L828*2.5,D828*0))</f>
        <v>0</v>
      </c>
      <c r="F828" s="3">
        <f t="shared" si="40"/>
        <v>112</v>
      </c>
      <c r="G828" s="7">
        <v>4</v>
      </c>
      <c r="H828" s="7">
        <v>4</v>
      </c>
      <c r="I828" s="6" t="s">
        <v>1160</v>
      </c>
      <c r="J828" s="2">
        <f t="shared" si="38"/>
        <v>448</v>
      </c>
      <c r="K828" s="1">
        <f>_xlfn.XLOOKUP(A828,MEDIDAS!A:A,MEDIDAS!C:C,,0)*5</f>
        <v>5.166666666666667</v>
      </c>
      <c r="L828" s="1">
        <f>SUM(K828,_xlfn.XLOOKUP(A828,MEDIDAS!A:A,MEDIDAS!C:C,,0)*5)</f>
        <v>10.333333333333334</v>
      </c>
      <c r="M828" s="1" t="str">
        <f>IF(F828&gt;=SUM(L828,_xlfn.XLOOKUP(A828,'ESTOQUE SETEMBRO'!A:A,'ESTOQUE SETEMBRO'!F:F,,0))/2*1.2,"OVER",IF(F828&lt;=SUM(L828,_xlfn.XLOOKUP(A828,'ESTOQUE SETEMBRO'!A:A,'ESTOQUE SETEMBRO'!F:F,,0))/2*1.1,"IDEAL","OUT"))</f>
        <v>OVER</v>
      </c>
      <c r="N828" t="str">
        <f>IF('ESTOQUE OUTUBRO'!$D828&gt;=0,"outubro","setembro")</f>
        <v>outubro</v>
      </c>
      <c r="O828" s="15">
        <v>45566</v>
      </c>
    </row>
    <row r="829" spans="1:15">
      <c r="A829" s="5" t="s">
        <v>911</v>
      </c>
      <c r="B829" s="6" t="s">
        <v>1220</v>
      </c>
      <c r="C829" s="1">
        <f t="shared" si="39"/>
        <v>43.26</v>
      </c>
      <c r="D829" s="3">
        <f>_xlfn.XLOOKUP(Tabela3[[#This Row],[SKU]],'ESTOQUE SETEMBRO'!A:A,'ESTOQUE SETEMBRO'!F:F,,0)-_xlfn.XLOOKUP(Tabela3[[#This Row],[SKU]],'VENDA MES'!A:A,'VENDA MES'!B:B,0,0)</f>
        <v>150</v>
      </c>
      <c r="E829" s="3">
        <f>IF(D829&lt;=0,SUM(Tabela3[[#This Row],[PONTO_DE_REPOSICAO]]*2.5,Tabela3[[#This Row],[ESTOQUE_INICIAL]]),IF(AND(Tabela3[[#This Row],[ESTOQUE_INICIAL]]&lt;=Tabela3[[#This Row],[PONTO_DE_REPOSICAO]],Tabela3[[#This Row],[ESTOQUE_INICIAL]]&gt;0),L829*2.5,D829*0))</f>
        <v>0</v>
      </c>
      <c r="F829" s="3">
        <f t="shared" si="40"/>
        <v>150</v>
      </c>
      <c r="G829" s="7">
        <v>4</v>
      </c>
      <c r="H829" s="7">
        <v>4</v>
      </c>
      <c r="I829" s="6" t="s">
        <v>1160</v>
      </c>
      <c r="J829" s="2">
        <f t="shared" si="38"/>
        <v>600</v>
      </c>
      <c r="K829" s="1">
        <f>_xlfn.XLOOKUP(A829,MEDIDAS!A:A,MEDIDAS!C:C,,0)*5</f>
        <v>0.33333333333333331</v>
      </c>
      <c r="L829" s="1">
        <f>SUM(K829,_xlfn.XLOOKUP(A829,MEDIDAS!A:A,MEDIDAS!C:C,,0)*5)</f>
        <v>0.66666666666666663</v>
      </c>
      <c r="M829" s="1" t="str">
        <f>IF(F829&gt;=SUM(L829,_xlfn.XLOOKUP(A829,'ESTOQUE SETEMBRO'!A:A,'ESTOQUE SETEMBRO'!F:F,,0))/2*1.2,"OVER",IF(F829&lt;=SUM(L829,_xlfn.XLOOKUP(A829,'ESTOQUE SETEMBRO'!A:A,'ESTOQUE SETEMBRO'!F:F,,0))/2*1.1,"IDEAL","OUT"))</f>
        <v>OVER</v>
      </c>
      <c r="N829" t="str">
        <f>IF('ESTOQUE OUTUBRO'!$D829&gt;=0,"outubro","setembro")</f>
        <v>outubro</v>
      </c>
      <c r="O829" s="15">
        <v>45566</v>
      </c>
    </row>
    <row r="830" spans="1:15">
      <c r="A830" s="5" t="s">
        <v>825</v>
      </c>
      <c r="B830" s="6" t="s">
        <v>1220</v>
      </c>
      <c r="C830" s="1">
        <f t="shared" si="39"/>
        <v>43.26</v>
      </c>
      <c r="D830" s="3">
        <f>_xlfn.XLOOKUP(Tabela3[[#This Row],[SKU]],'ESTOQUE SETEMBRO'!A:A,'ESTOQUE SETEMBRO'!F:F,,0)-_xlfn.XLOOKUP(Tabela3[[#This Row],[SKU]],'VENDA MES'!A:A,'VENDA MES'!B:B,0,0)</f>
        <v>196</v>
      </c>
      <c r="E830" s="3">
        <f>IF(D830&lt;=0,SUM(Tabela3[[#This Row],[PONTO_DE_REPOSICAO]]*2.5,Tabela3[[#This Row],[ESTOQUE_INICIAL]]),IF(AND(Tabela3[[#This Row],[ESTOQUE_INICIAL]]&lt;=Tabela3[[#This Row],[PONTO_DE_REPOSICAO]],Tabela3[[#This Row],[ESTOQUE_INICIAL]]&gt;0),L830*2.5,D830*0))</f>
        <v>0</v>
      </c>
      <c r="F830" s="3">
        <f t="shared" si="40"/>
        <v>196</v>
      </c>
      <c r="G830" s="7">
        <v>4</v>
      </c>
      <c r="H830" s="7">
        <v>4</v>
      </c>
      <c r="I830" s="6" t="s">
        <v>1160</v>
      </c>
      <c r="J830" s="2">
        <f t="shared" si="38"/>
        <v>784</v>
      </c>
      <c r="K830" s="1">
        <f>_xlfn.XLOOKUP(A830,MEDIDAS!A:A,MEDIDAS!C:C,,0)*5</f>
        <v>6.8333333333333339</v>
      </c>
      <c r="L830" s="1">
        <f>SUM(K830,_xlfn.XLOOKUP(A830,MEDIDAS!A:A,MEDIDAS!C:C,,0)*5)</f>
        <v>13.666666666666668</v>
      </c>
      <c r="M830" s="1" t="str">
        <f>IF(F830&gt;=SUM(L830,_xlfn.XLOOKUP(A830,'ESTOQUE SETEMBRO'!A:A,'ESTOQUE SETEMBRO'!F:F,,0))/2*1.2,"OVER",IF(F830&lt;=SUM(L830,_xlfn.XLOOKUP(A830,'ESTOQUE SETEMBRO'!A:A,'ESTOQUE SETEMBRO'!F:F,,0))/2*1.1,"IDEAL","OUT"))</f>
        <v>OVER</v>
      </c>
      <c r="N830" t="str">
        <f>IF('ESTOQUE OUTUBRO'!$D830&gt;=0,"outubro","setembro")</f>
        <v>outubro</v>
      </c>
      <c r="O830" s="15">
        <v>45566</v>
      </c>
    </row>
    <row r="831" spans="1:15">
      <c r="A831" s="5" t="s">
        <v>826</v>
      </c>
      <c r="B831" s="6" t="s">
        <v>1220</v>
      </c>
      <c r="C831" s="1">
        <f t="shared" si="39"/>
        <v>43.26</v>
      </c>
      <c r="D831" s="3">
        <f>_xlfn.XLOOKUP(Tabela3[[#This Row],[SKU]],'ESTOQUE SETEMBRO'!A:A,'ESTOQUE SETEMBRO'!F:F,,0)-_xlfn.XLOOKUP(Tabela3[[#This Row],[SKU]],'VENDA MES'!A:A,'VENDA MES'!B:B,0,0)</f>
        <v>168</v>
      </c>
      <c r="E831" s="3">
        <f>IF(D831&lt;=0,SUM(Tabela3[[#This Row],[PONTO_DE_REPOSICAO]]*2.5,Tabela3[[#This Row],[ESTOQUE_INICIAL]]),IF(AND(Tabela3[[#This Row],[ESTOQUE_INICIAL]]&lt;=Tabela3[[#This Row],[PONTO_DE_REPOSICAO]],Tabela3[[#This Row],[ESTOQUE_INICIAL]]&gt;0),L831*2.5,D831*0))</f>
        <v>0</v>
      </c>
      <c r="F831" s="3">
        <f t="shared" si="40"/>
        <v>168</v>
      </c>
      <c r="G831" s="7">
        <v>4</v>
      </c>
      <c r="H831" s="7">
        <v>4</v>
      </c>
      <c r="I831" s="6" t="s">
        <v>1160</v>
      </c>
      <c r="J831" s="2">
        <f t="shared" si="38"/>
        <v>672</v>
      </c>
      <c r="K831" s="1">
        <f>_xlfn.XLOOKUP(A831,MEDIDAS!A:A,MEDIDAS!C:C,,0)*5</f>
        <v>5.333333333333333</v>
      </c>
      <c r="L831" s="1">
        <f>SUM(K831,_xlfn.XLOOKUP(A831,MEDIDAS!A:A,MEDIDAS!C:C,,0)*5)</f>
        <v>10.666666666666666</v>
      </c>
      <c r="M831" s="1" t="str">
        <f>IF(F831&gt;=SUM(L831,_xlfn.XLOOKUP(A831,'ESTOQUE SETEMBRO'!A:A,'ESTOQUE SETEMBRO'!F:F,,0))/2*1.2,"OVER",IF(F831&lt;=SUM(L831,_xlfn.XLOOKUP(A831,'ESTOQUE SETEMBRO'!A:A,'ESTOQUE SETEMBRO'!F:F,,0))/2*1.1,"IDEAL","OUT"))</f>
        <v>OVER</v>
      </c>
      <c r="N831" t="str">
        <f>IF('ESTOQUE OUTUBRO'!$D831&gt;=0,"outubro","setembro")</f>
        <v>outubro</v>
      </c>
      <c r="O831" s="15">
        <v>45566</v>
      </c>
    </row>
    <row r="832" spans="1:15">
      <c r="A832" s="5" t="s">
        <v>827</v>
      </c>
      <c r="B832" s="6" t="s">
        <v>1220</v>
      </c>
      <c r="C832" s="1">
        <f t="shared" si="39"/>
        <v>43.26</v>
      </c>
      <c r="D832" s="3">
        <f>_xlfn.XLOOKUP(Tabela3[[#This Row],[SKU]],'ESTOQUE SETEMBRO'!A:A,'ESTOQUE SETEMBRO'!F:F,,0)-_xlfn.XLOOKUP(Tabela3[[#This Row],[SKU]],'VENDA MES'!A:A,'VENDA MES'!B:B,0,0)</f>
        <v>89.6</v>
      </c>
      <c r="E832" s="3">
        <f>IF(D832&lt;=0,SUM(Tabela3[[#This Row],[PONTO_DE_REPOSICAO]]*2.5,Tabela3[[#This Row],[ESTOQUE_INICIAL]]),IF(AND(Tabela3[[#This Row],[ESTOQUE_INICIAL]]&lt;=Tabela3[[#This Row],[PONTO_DE_REPOSICAO]],Tabela3[[#This Row],[ESTOQUE_INICIAL]]&gt;0),L832*2.5,D832*0))</f>
        <v>0</v>
      </c>
      <c r="F832" s="3">
        <f t="shared" si="40"/>
        <v>89.6</v>
      </c>
      <c r="G832" s="7">
        <v>4</v>
      </c>
      <c r="H832" s="7">
        <v>4</v>
      </c>
      <c r="I832" s="6" t="s">
        <v>1160</v>
      </c>
      <c r="J832" s="2">
        <f t="shared" si="38"/>
        <v>358.4</v>
      </c>
      <c r="K832" s="1">
        <f>_xlfn.XLOOKUP(A832,MEDIDAS!A:A,MEDIDAS!C:C,,0)*5</f>
        <v>5</v>
      </c>
      <c r="L832" s="1">
        <f>SUM(K832,_xlfn.XLOOKUP(A832,MEDIDAS!A:A,MEDIDAS!C:C,,0)*5)</f>
        <v>10</v>
      </c>
      <c r="M832" s="1" t="str">
        <f>IF(F832&gt;=SUM(L832,_xlfn.XLOOKUP(A832,'ESTOQUE SETEMBRO'!A:A,'ESTOQUE SETEMBRO'!F:F,,0))/2*1.2,"OVER",IF(F832&lt;=SUM(L832,_xlfn.XLOOKUP(A832,'ESTOQUE SETEMBRO'!A:A,'ESTOQUE SETEMBRO'!F:F,,0))/2*1.1,"IDEAL","OUT"))</f>
        <v>OVER</v>
      </c>
      <c r="N832" t="str">
        <f>IF('ESTOQUE OUTUBRO'!$D832&gt;=0,"outubro","setembro")</f>
        <v>outubro</v>
      </c>
      <c r="O832" s="15">
        <v>45566</v>
      </c>
    </row>
    <row r="833" spans="1:15">
      <c r="A833" s="5" t="s">
        <v>828</v>
      </c>
      <c r="B833" s="6" t="s">
        <v>1220</v>
      </c>
      <c r="C833" s="1">
        <f t="shared" si="39"/>
        <v>43.26</v>
      </c>
      <c r="D833" s="3">
        <f>_xlfn.XLOOKUP(Tabela3[[#This Row],[SKU]],'ESTOQUE SETEMBRO'!A:A,'ESTOQUE SETEMBRO'!F:F,,0)-_xlfn.XLOOKUP(Tabela3[[#This Row],[SKU]],'VENDA MES'!A:A,'VENDA MES'!B:B,0,0)</f>
        <v>44.8</v>
      </c>
      <c r="E833" s="3">
        <f>IF(D833&lt;=0,SUM(Tabela3[[#This Row],[PONTO_DE_REPOSICAO]]*2.5,Tabela3[[#This Row],[ESTOQUE_INICIAL]]),IF(AND(Tabela3[[#This Row],[ESTOQUE_INICIAL]]&lt;=Tabela3[[#This Row],[PONTO_DE_REPOSICAO]],Tabela3[[#This Row],[ESTOQUE_INICIAL]]&gt;0),L833*2.5,D833*0))</f>
        <v>0</v>
      </c>
      <c r="F833" s="3">
        <f t="shared" si="40"/>
        <v>44.8</v>
      </c>
      <c r="G833" s="7">
        <v>4</v>
      </c>
      <c r="H833" s="7">
        <v>4</v>
      </c>
      <c r="I833" s="6" t="s">
        <v>1160</v>
      </c>
      <c r="J833" s="2">
        <f t="shared" si="38"/>
        <v>179.2</v>
      </c>
      <c r="K833" s="1">
        <f>_xlfn.XLOOKUP(A833,MEDIDAS!A:A,MEDIDAS!C:C,,0)*5</f>
        <v>3.8333333333333335</v>
      </c>
      <c r="L833" s="1">
        <f>SUM(K833,_xlfn.XLOOKUP(A833,MEDIDAS!A:A,MEDIDAS!C:C,,0)*5)</f>
        <v>7.666666666666667</v>
      </c>
      <c r="M833" s="1" t="str">
        <f>IF(F833&gt;=SUM(L833,_xlfn.XLOOKUP(A833,'ESTOQUE SETEMBRO'!A:A,'ESTOQUE SETEMBRO'!F:F,,0))/2*1.2,"OVER",IF(F833&lt;=SUM(L833,_xlfn.XLOOKUP(A833,'ESTOQUE SETEMBRO'!A:A,'ESTOQUE SETEMBRO'!F:F,,0))/2*1.1,"IDEAL","OUT"))</f>
        <v>OVER</v>
      </c>
      <c r="N833" t="str">
        <f>IF('ESTOQUE OUTUBRO'!$D833&gt;=0,"outubro","setembro")</f>
        <v>outubro</v>
      </c>
      <c r="O833" s="15">
        <v>45566</v>
      </c>
    </row>
    <row r="834" spans="1:15">
      <c r="A834" s="5" t="s">
        <v>829</v>
      </c>
      <c r="B834" s="6" t="s">
        <v>1221</v>
      </c>
      <c r="C834" s="1">
        <f t="shared" si="39"/>
        <v>43.26</v>
      </c>
      <c r="D834" s="3">
        <f>_xlfn.XLOOKUP(Tabela3[[#This Row],[SKU]],'ESTOQUE SETEMBRO'!A:A,'ESTOQUE SETEMBRO'!F:F,,0)-_xlfn.XLOOKUP(Tabela3[[#This Row],[SKU]],'VENDA MES'!A:A,'VENDA MES'!B:B,0,0)</f>
        <v>140.00000000000003</v>
      </c>
      <c r="E834" s="3">
        <f>IF(D834&lt;=0,SUM(Tabela3[[#This Row],[PONTO_DE_REPOSICAO]]*2.5,Tabela3[[#This Row],[ESTOQUE_INICIAL]]),IF(AND(Tabela3[[#This Row],[ESTOQUE_INICIAL]]&lt;=Tabela3[[#This Row],[PONTO_DE_REPOSICAO]],Tabela3[[#This Row],[ESTOQUE_INICIAL]]&gt;0),L834*2.5,D834*0))</f>
        <v>0</v>
      </c>
      <c r="F834" s="3">
        <f t="shared" si="40"/>
        <v>140.00000000000003</v>
      </c>
      <c r="G834" s="7">
        <v>60</v>
      </c>
      <c r="H834" s="7">
        <v>60</v>
      </c>
      <c r="I834" s="6" t="s">
        <v>1128</v>
      </c>
      <c r="J834" s="2">
        <f t="shared" ref="J834:J897" si="41">H834*D834</f>
        <v>8400.0000000000018</v>
      </c>
      <c r="K834" s="1">
        <f>_xlfn.XLOOKUP(A834,MEDIDAS!A:A,MEDIDAS!C:C,,0)*5</f>
        <v>4.9166666666666661</v>
      </c>
      <c r="L834" s="1">
        <f>SUM(K834,_xlfn.XLOOKUP(A834,MEDIDAS!A:A,MEDIDAS!C:C,,0)*5)</f>
        <v>9.8333333333333321</v>
      </c>
      <c r="M834" s="1" t="str">
        <f>IF(F834&gt;=SUM(L834,_xlfn.XLOOKUP(A834,'ESTOQUE SETEMBRO'!A:A,'ESTOQUE SETEMBRO'!F:F,,0))/2*1.2,"OVER",IF(F834&lt;=SUM(L834,_xlfn.XLOOKUP(A834,'ESTOQUE SETEMBRO'!A:A,'ESTOQUE SETEMBRO'!F:F,,0))/2*1.1,"IDEAL","OUT"))</f>
        <v>OVER</v>
      </c>
      <c r="N834" t="str">
        <f>IF('ESTOQUE OUTUBRO'!$D834&gt;=0,"outubro","setembro")</f>
        <v>outubro</v>
      </c>
      <c r="O834" s="15">
        <v>45566</v>
      </c>
    </row>
    <row r="835" spans="1:15">
      <c r="A835" s="5" t="s">
        <v>830</v>
      </c>
      <c r="B835" s="6" t="s">
        <v>1221</v>
      </c>
      <c r="C835" s="1">
        <f t="shared" ref="C835:C898" si="42">3.09*2*7</f>
        <v>43.26</v>
      </c>
      <c r="D835" s="3">
        <f>_xlfn.XLOOKUP(Tabela3[[#This Row],[SKU]],'ESTOQUE SETEMBRO'!A:A,'ESTOQUE SETEMBRO'!F:F,,0)-_xlfn.XLOOKUP(Tabela3[[#This Row],[SKU]],'VENDA MES'!A:A,'VENDA MES'!B:B,0,0)</f>
        <v>117.6</v>
      </c>
      <c r="E835" s="3">
        <f>IF(D835&lt;=0,SUM(Tabela3[[#This Row],[PONTO_DE_REPOSICAO]]*2.5,Tabela3[[#This Row],[ESTOQUE_INICIAL]]),IF(AND(Tabela3[[#This Row],[ESTOQUE_INICIAL]]&lt;=Tabela3[[#This Row],[PONTO_DE_REPOSICAO]],Tabela3[[#This Row],[ESTOQUE_INICIAL]]&gt;0),L835*2.5,D835*0))</f>
        <v>0</v>
      </c>
      <c r="F835" s="3">
        <f t="shared" si="40"/>
        <v>117.6</v>
      </c>
      <c r="G835" s="7">
        <v>60</v>
      </c>
      <c r="H835" s="7">
        <v>60</v>
      </c>
      <c r="I835" s="6" t="s">
        <v>1128</v>
      </c>
      <c r="J835" s="2">
        <f t="shared" si="41"/>
        <v>7056</v>
      </c>
      <c r="K835" s="1">
        <f>_xlfn.XLOOKUP(A835,MEDIDAS!A:A,MEDIDAS!C:C,,0)*5</f>
        <v>4.75</v>
      </c>
      <c r="L835" s="1">
        <f>SUM(K835,_xlfn.XLOOKUP(A835,MEDIDAS!A:A,MEDIDAS!C:C,,0)*5)</f>
        <v>9.5</v>
      </c>
      <c r="M835" s="1" t="str">
        <f>IF(F835&gt;=SUM(L835,_xlfn.XLOOKUP(A835,'ESTOQUE SETEMBRO'!A:A,'ESTOQUE SETEMBRO'!F:F,,0))/2*1.2,"OVER",IF(F835&lt;=SUM(L835,_xlfn.XLOOKUP(A835,'ESTOQUE SETEMBRO'!A:A,'ESTOQUE SETEMBRO'!F:F,,0))/2*1.1,"IDEAL","OUT"))</f>
        <v>OVER</v>
      </c>
      <c r="N835" t="str">
        <f>IF('ESTOQUE OUTUBRO'!$D835&gt;=0,"outubro","setembro")</f>
        <v>outubro</v>
      </c>
      <c r="O835" s="15">
        <v>45566</v>
      </c>
    </row>
    <row r="836" spans="1:15">
      <c r="A836" s="5" t="s">
        <v>831</v>
      </c>
      <c r="B836" s="6" t="s">
        <v>1221</v>
      </c>
      <c r="C836" s="1">
        <f t="shared" si="42"/>
        <v>43.26</v>
      </c>
      <c r="D836" s="3">
        <f>_xlfn.XLOOKUP(Tabela3[[#This Row],[SKU]],'ESTOQUE SETEMBRO'!A:A,'ESTOQUE SETEMBRO'!F:F,,0)-_xlfn.XLOOKUP(Tabela3[[#This Row],[SKU]],'VENDA MES'!A:A,'VENDA MES'!B:B,0,0)</f>
        <v>140.00000000000003</v>
      </c>
      <c r="E836" s="3">
        <f>IF(D836&lt;=0,SUM(Tabela3[[#This Row],[PONTO_DE_REPOSICAO]]*2.5,Tabela3[[#This Row],[ESTOQUE_INICIAL]]),IF(AND(Tabela3[[#This Row],[ESTOQUE_INICIAL]]&lt;=Tabela3[[#This Row],[PONTO_DE_REPOSICAO]],Tabela3[[#This Row],[ESTOQUE_INICIAL]]&gt;0),L836*2.5,D836*0))</f>
        <v>0</v>
      </c>
      <c r="F836" s="3">
        <f t="shared" si="40"/>
        <v>140.00000000000003</v>
      </c>
      <c r="G836" s="7">
        <v>60</v>
      </c>
      <c r="H836" s="7">
        <v>60</v>
      </c>
      <c r="I836" s="6" t="s">
        <v>1128</v>
      </c>
      <c r="J836" s="2">
        <f t="shared" si="41"/>
        <v>8400.0000000000018</v>
      </c>
      <c r="K836" s="1">
        <f>_xlfn.XLOOKUP(A836,MEDIDAS!A:A,MEDIDAS!C:C,,0)*5</f>
        <v>6</v>
      </c>
      <c r="L836" s="1">
        <f>SUM(K836,_xlfn.XLOOKUP(A836,MEDIDAS!A:A,MEDIDAS!C:C,,0)*5)</f>
        <v>12</v>
      </c>
      <c r="M836" s="1" t="str">
        <f>IF(F836&gt;=SUM(L836,_xlfn.XLOOKUP(A836,'ESTOQUE SETEMBRO'!A:A,'ESTOQUE SETEMBRO'!F:F,,0))/2*1.2,"OVER",IF(F836&lt;=SUM(L836,_xlfn.XLOOKUP(A836,'ESTOQUE SETEMBRO'!A:A,'ESTOQUE SETEMBRO'!F:F,,0))/2*1.1,"IDEAL","OUT"))</f>
        <v>OVER</v>
      </c>
      <c r="N836" t="str">
        <f>IF('ESTOQUE OUTUBRO'!$D836&gt;=0,"outubro","setembro")</f>
        <v>outubro</v>
      </c>
      <c r="O836" s="15">
        <v>45566</v>
      </c>
    </row>
    <row r="837" spans="1:15">
      <c r="A837" s="5" t="s">
        <v>832</v>
      </c>
      <c r="B837" s="6" t="s">
        <v>1221</v>
      </c>
      <c r="C837" s="1">
        <f t="shared" si="42"/>
        <v>43.26</v>
      </c>
      <c r="D837" s="3">
        <f>_xlfn.XLOOKUP(Tabela3[[#This Row],[SKU]],'ESTOQUE SETEMBRO'!A:A,'ESTOQUE SETEMBRO'!F:F,,0)-_xlfn.XLOOKUP(Tabela3[[#This Row],[SKU]],'VENDA MES'!A:A,'VENDA MES'!B:B,0,0)</f>
        <v>162.4</v>
      </c>
      <c r="E837" s="3">
        <f>IF(D837&lt;=0,SUM(Tabela3[[#This Row],[PONTO_DE_REPOSICAO]]*2.5,Tabela3[[#This Row],[ESTOQUE_INICIAL]]),IF(AND(Tabela3[[#This Row],[ESTOQUE_INICIAL]]&lt;=Tabela3[[#This Row],[PONTO_DE_REPOSICAO]],Tabela3[[#This Row],[ESTOQUE_INICIAL]]&gt;0),L837*2.5,D837*0))</f>
        <v>0</v>
      </c>
      <c r="F837" s="3">
        <f t="shared" si="40"/>
        <v>162.4</v>
      </c>
      <c r="G837" s="7">
        <v>60</v>
      </c>
      <c r="H837" s="7">
        <v>60</v>
      </c>
      <c r="I837" s="6" t="s">
        <v>1128</v>
      </c>
      <c r="J837" s="2">
        <f t="shared" si="41"/>
        <v>9744</v>
      </c>
      <c r="K837" s="1">
        <f>_xlfn.XLOOKUP(A837,MEDIDAS!A:A,MEDIDAS!C:C,,0)*5</f>
        <v>6.75</v>
      </c>
      <c r="L837" s="1">
        <f>SUM(K837,_xlfn.XLOOKUP(A837,MEDIDAS!A:A,MEDIDAS!C:C,,0)*5)</f>
        <v>13.5</v>
      </c>
      <c r="M837" s="1" t="str">
        <f>IF(F837&gt;=SUM(L837,_xlfn.XLOOKUP(A837,'ESTOQUE SETEMBRO'!A:A,'ESTOQUE SETEMBRO'!F:F,,0))/2*1.2,"OVER",IF(F837&lt;=SUM(L837,_xlfn.XLOOKUP(A837,'ESTOQUE SETEMBRO'!A:A,'ESTOQUE SETEMBRO'!F:F,,0))/2*1.1,"IDEAL","OUT"))</f>
        <v>OVER</v>
      </c>
      <c r="N837" t="str">
        <f>IF('ESTOQUE OUTUBRO'!$D837&gt;=0,"outubro","setembro")</f>
        <v>outubro</v>
      </c>
      <c r="O837" s="15">
        <v>45566</v>
      </c>
    </row>
    <row r="838" spans="1:15">
      <c r="A838" s="5" t="s">
        <v>833</v>
      </c>
      <c r="B838" s="6" t="s">
        <v>1221</v>
      </c>
      <c r="C838" s="1">
        <f t="shared" si="42"/>
        <v>43.26</v>
      </c>
      <c r="D838" s="3">
        <f>_xlfn.XLOOKUP(Tabela3[[#This Row],[SKU]],'ESTOQUE SETEMBRO'!A:A,'ESTOQUE SETEMBRO'!F:F,,0)-_xlfn.XLOOKUP(Tabela3[[#This Row],[SKU]],'VENDA MES'!A:A,'VENDA MES'!B:B,0,0)</f>
        <v>117.6</v>
      </c>
      <c r="E838" s="3">
        <f>IF(D838&lt;=0,SUM(Tabela3[[#This Row],[PONTO_DE_REPOSICAO]]*2.5,Tabela3[[#This Row],[ESTOQUE_INICIAL]]),IF(AND(Tabela3[[#This Row],[ESTOQUE_INICIAL]]&lt;=Tabela3[[#This Row],[PONTO_DE_REPOSICAO]],Tabela3[[#This Row],[ESTOQUE_INICIAL]]&gt;0),L838*2.5,D838*0))</f>
        <v>0</v>
      </c>
      <c r="F838" s="3">
        <f t="shared" si="40"/>
        <v>117.6</v>
      </c>
      <c r="G838" s="7">
        <v>60</v>
      </c>
      <c r="H838" s="7">
        <v>60</v>
      </c>
      <c r="I838" s="6" t="s">
        <v>1128</v>
      </c>
      <c r="J838" s="2">
        <f t="shared" si="41"/>
        <v>7056</v>
      </c>
      <c r="K838" s="1">
        <f>_xlfn.XLOOKUP(A838,MEDIDAS!A:A,MEDIDAS!C:C,,0)*5</f>
        <v>4.75</v>
      </c>
      <c r="L838" s="1">
        <f>SUM(K838,_xlfn.XLOOKUP(A838,MEDIDAS!A:A,MEDIDAS!C:C,,0)*5)</f>
        <v>9.5</v>
      </c>
      <c r="M838" s="1" t="str">
        <f>IF(F838&gt;=SUM(L838,_xlfn.XLOOKUP(A838,'ESTOQUE SETEMBRO'!A:A,'ESTOQUE SETEMBRO'!F:F,,0))/2*1.2,"OVER",IF(F838&lt;=SUM(L838,_xlfn.XLOOKUP(A838,'ESTOQUE SETEMBRO'!A:A,'ESTOQUE SETEMBRO'!F:F,,0))/2*1.1,"IDEAL","OUT"))</f>
        <v>OVER</v>
      </c>
      <c r="N838" t="str">
        <f>IF('ESTOQUE OUTUBRO'!$D838&gt;=0,"outubro","setembro")</f>
        <v>outubro</v>
      </c>
      <c r="O838" s="15">
        <v>45566</v>
      </c>
    </row>
    <row r="839" spans="1:15">
      <c r="A839" s="5" t="s">
        <v>922</v>
      </c>
      <c r="B839" s="6" t="s">
        <v>1221</v>
      </c>
      <c r="C839" s="1">
        <f t="shared" si="42"/>
        <v>43.26</v>
      </c>
      <c r="D839" s="3">
        <f>_xlfn.XLOOKUP(Tabela3[[#This Row],[SKU]],'ESTOQUE SETEMBRO'!A:A,'ESTOQUE SETEMBRO'!F:F,,0)-_xlfn.XLOOKUP(Tabela3[[#This Row],[SKU]],'VENDA MES'!A:A,'VENDA MES'!B:B,0,0)</f>
        <v>150</v>
      </c>
      <c r="E839" s="3">
        <f>IF(D839&lt;=0,SUM(Tabela3[[#This Row],[PONTO_DE_REPOSICAO]]*2.5,Tabela3[[#This Row],[ESTOQUE_INICIAL]]),IF(AND(Tabela3[[#This Row],[ESTOQUE_INICIAL]]&lt;=Tabela3[[#This Row],[PONTO_DE_REPOSICAO]],Tabela3[[#This Row],[ESTOQUE_INICIAL]]&gt;0),L839*2.5,D839*0))</f>
        <v>0</v>
      </c>
      <c r="F839" s="3">
        <f t="shared" si="40"/>
        <v>150</v>
      </c>
      <c r="G839" s="7">
        <v>60</v>
      </c>
      <c r="H839" s="7">
        <v>60</v>
      </c>
      <c r="I839" s="6" t="s">
        <v>1128</v>
      </c>
      <c r="J839" s="2">
        <f t="shared" si="41"/>
        <v>9000</v>
      </c>
      <c r="K839" s="1">
        <f>_xlfn.XLOOKUP(A839,MEDIDAS!A:A,MEDIDAS!C:C,,0)*5</f>
        <v>5.166666666666667</v>
      </c>
      <c r="L839" s="1">
        <f>SUM(K839,_xlfn.XLOOKUP(A839,MEDIDAS!A:A,MEDIDAS!C:C,,0)*5)</f>
        <v>10.333333333333334</v>
      </c>
      <c r="M839" s="1" t="str">
        <f>IF(F839&gt;=SUM(L839,_xlfn.XLOOKUP(A839,'ESTOQUE SETEMBRO'!A:A,'ESTOQUE SETEMBRO'!F:F,,0))/2*1.2,"OVER",IF(F839&lt;=SUM(L839,_xlfn.XLOOKUP(A839,'ESTOQUE SETEMBRO'!A:A,'ESTOQUE SETEMBRO'!F:F,,0))/2*1.1,"IDEAL","OUT"))</f>
        <v>OVER</v>
      </c>
      <c r="N839" t="str">
        <f>IF('ESTOQUE OUTUBRO'!$D839&gt;=0,"outubro","setembro")</f>
        <v>outubro</v>
      </c>
      <c r="O839" s="15">
        <v>45566</v>
      </c>
    </row>
    <row r="840" spans="1:15">
      <c r="A840" s="5" t="s">
        <v>834</v>
      </c>
      <c r="B840" s="6" t="s">
        <v>1221</v>
      </c>
      <c r="C840" s="1">
        <f t="shared" si="42"/>
        <v>43.26</v>
      </c>
      <c r="D840" s="3">
        <f>_xlfn.XLOOKUP(Tabela3[[#This Row],[SKU]],'ESTOQUE SETEMBRO'!A:A,'ESTOQUE SETEMBRO'!F:F,,0)-_xlfn.XLOOKUP(Tabela3[[#This Row],[SKU]],'VENDA MES'!A:A,'VENDA MES'!B:B,0,0)</f>
        <v>212.80000000000004</v>
      </c>
      <c r="E840" s="3">
        <f>IF(D840&lt;=0,SUM(Tabela3[[#This Row],[PONTO_DE_REPOSICAO]]*2.5,Tabela3[[#This Row],[ESTOQUE_INICIAL]]),IF(AND(Tabela3[[#This Row],[ESTOQUE_INICIAL]]&lt;=Tabela3[[#This Row],[PONTO_DE_REPOSICAO]],Tabela3[[#This Row],[ESTOQUE_INICIAL]]&gt;0),L840*2.5,D840*0))</f>
        <v>0</v>
      </c>
      <c r="F840" s="3">
        <f t="shared" si="40"/>
        <v>212.80000000000004</v>
      </c>
      <c r="G840" s="7">
        <v>60</v>
      </c>
      <c r="H840" s="7">
        <v>60</v>
      </c>
      <c r="I840" s="6" t="s">
        <v>1128</v>
      </c>
      <c r="J840" s="2">
        <f t="shared" si="41"/>
        <v>12768.000000000002</v>
      </c>
      <c r="K840" s="1">
        <f>_xlfn.XLOOKUP(A840,MEDIDAS!A:A,MEDIDAS!C:C,,0)*5</f>
        <v>9.5</v>
      </c>
      <c r="L840" s="1">
        <f>SUM(K840,_xlfn.XLOOKUP(A840,MEDIDAS!A:A,MEDIDAS!C:C,,0)*5)</f>
        <v>19</v>
      </c>
      <c r="M840" s="1" t="str">
        <f>IF(F840&gt;=SUM(L840,_xlfn.XLOOKUP(A840,'ESTOQUE SETEMBRO'!A:A,'ESTOQUE SETEMBRO'!F:F,,0))/2*1.2,"OVER",IF(F840&lt;=SUM(L840,_xlfn.XLOOKUP(A840,'ESTOQUE SETEMBRO'!A:A,'ESTOQUE SETEMBRO'!F:F,,0))/2*1.1,"IDEAL","OUT"))</f>
        <v>OVER</v>
      </c>
      <c r="N840" t="str">
        <f>IF('ESTOQUE OUTUBRO'!$D840&gt;=0,"outubro","setembro")</f>
        <v>outubro</v>
      </c>
      <c r="O840" s="15">
        <v>45566</v>
      </c>
    </row>
    <row r="841" spans="1:15">
      <c r="A841" s="5" t="s">
        <v>836</v>
      </c>
      <c r="B841" s="6" t="s">
        <v>1221</v>
      </c>
      <c r="C841" s="1">
        <f t="shared" si="42"/>
        <v>43.26</v>
      </c>
      <c r="D841" s="3">
        <f>_xlfn.XLOOKUP(Tabela3[[#This Row],[SKU]],'ESTOQUE SETEMBRO'!A:A,'ESTOQUE SETEMBRO'!F:F,,0)-_xlfn.XLOOKUP(Tabela3[[#This Row],[SKU]],'VENDA MES'!A:A,'VENDA MES'!B:B,0,0)</f>
        <v>140.00000000000003</v>
      </c>
      <c r="E841" s="3">
        <f>IF(D841&lt;=0,SUM(Tabela3[[#This Row],[PONTO_DE_REPOSICAO]]*2.5,Tabela3[[#This Row],[ESTOQUE_INICIAL]]),IF(AND(Tabela3[[#This Row],[ESTOQUE_INICIAL]]&lt;=Tabela3[[#This Row],[PONTO_DE_REPOSICAO]],Tabela3[[#This Row],[ESTOQUE_INICIAL]]&gt;0),L841*2.5,D841*0))</f>
        <v>0</v>
      </c>
      <c r="F841" s="3">
        <f t="shared" si="40"/>
        <v>140.00000000000003</v>
      </c>
      <c r="G841" s="7">
        <v>60</v>
      </c>
      <c r="H841" s="7">
        <v>60</v>
      </c>
      <c r="I841" s="6" t="s">
        <v>1128</v>
      </c>
      <c r="J841" s="2">
        <f t="shared" si="41"/>
        <v>8400.0000000000018</v>
      </c>
      <c r="K841" s="1">
        <f>_xlfn.XLOOKUP(A841,MEDIDAS!A:A,MEDIDAS!C:C,,0)*5</f>
        <v>5.8333333333333339</v>
      </c>
      <c r="L841" s="1">
        <f>SUM(K841,_xlfn.XLOOKUP(A841,MEDIDAS!A:A,MEDIDAS!C:C,,0)*5)</f>
        <v>11.666666666666668</v>
      </c>
      <c r="M841" s="1" t="str">
        <f>IF(F841&gt;=SUM(L841,_xlfn.XLOOKUP(A841,'ESTOQUE SETEMBRO'!A:A,'ESTOQUE SETEMBRO'!F:F,,0))/2*1.2,"OVER",IF(F841&lt;=SUM(L841,_xlfn.XLOOKUP(A841,'ESTOQUE SETEMBRO'!A:A,'ESTOQUE SETEMBRO'!F:F,,0))/2*1.1,"IDEAL","OUT"))</f>
        <v>OVER</v>
      </c>
      <c r="N841" t="str">
        <f>IF('ESTOQUE OUTUBRO'!$D841&gt;=0,"outubro","setembro")</f>
        <v>outubro</v>
      </c>
      <c r="O841" s="15">
        <v>45566</v>
      </c>
    </row>
    <row r="842" spans="1:15">
      <c r="A842" s="5" t="s">
        <v>837</v>
      </c>
      <c r="B842" s="6" t="s">
        <v>1221</v>
      </c>
      <c r="C842" s="1">
        <f t="shared" si="42"/>
        <v>43.26</v>
      </c>
      <c r="D842" s="3">
        <f>_xlfn.XLOOKUP(Tabela3[[#This Row],[SKU]],'ESTOQUE SETEMBRO'!A:A,'ESTOQUE SETEMBRO'!F:F,,0)-_xlfn.XLOOKUP(Tabela3[[#This Row],[SKU]],'VENDA MES'!A:A,'VENDA MES'!B:B,0,0)</f>
        <v>28</v>
      </c>
      <c r="E842" s="3">
        <f>IF(D842&lt;=0,SUM(Tabela3[[#This Row],[PONTO_DE_REPOSICAO]]*2.5,Tabela3[[#This Row],[ESTOQUE_INICIAL]]),IF(AND(Tabela3[[#This Row],[ESTOQUE_INICIAL]]&lt;=Tabela3[[#This Row],[PONTO_DE_REPOSICAO]],Tabela3[[#This Row],[ESTOQUE_INICIAL]]&gt;0),L842*2.5,D842*0))</f>
        <v>0</v>
      </c>
      <c r="F842" s="3">
        <f t="shared" si="40"/>
        <v>28</v>
      </c>
      <c r="G842" s="7">
        <v>60</v>
      </c>
      <c r="H842" s="7">
        <v>60</v>
      </c>
      <c r="I842" s="6" t="s">
        <v>1128</v>
      </c>
      <c r="J842" s="2">
        <f t="shared" si="41"/>
        <v>1680</v>
      </c>
      <c r="K842" s="1">
        <f>_xlfn.XLOOKUP(A842,MEDIDAS!A:A,MEDIDAS!C:C,,0)*5</f>
        <v>1.5</v>
      </c>
      <c r="L842" s="1">
        <f>SUM(K842,_xlfn.XLOOKUP(A842,MEDIDAS!A:A,MEDIDAS!C:C,,0)*5)</f>
        <v>3</v>
      </c>
      <c r="M842" s="1" t="str">
        <f>IF(F842&gt;=SUM(L842,_xlfn.XLOOKUP(A842,'ESTOQUE SETEMBRO'!A:A,'ESTOQUE SETEMBRO'!F:F,,0))/2*1.2,"OVER",IF(F842&lt;=SUM(L842,_xlfn.XLOOKUP(A842,'ESTOQUE SETEMBRO'!A:A,'ESTOQUE SETEMBRO'!F:F,,0))/2*1.1,"IDEAL","OUT"))</f>
        <v>OVER</v>
      </c>
      <c r="N842" t="str">
        <f>IF('ESTOQUE OUTUBRO'!$D842&gt;=0,"outubro","setembro")</f>
        <v>outubro</v>
      </c>
      <c r="O842" s="15">
        <v>45566</v>
      </c>
    </row>
    <row r="843" spans="1:15">
      <c r="A843" s="5" t="s">
        <v>838</v>
      </c>
      <c r="B843" s="6" t="s">
        <v>1221</v>
      </c>
      <c r="C843" s="1">
        <f t="shared" si="42"/>
        <v>43.26</v>
      </c>
      <c r="D843" s="3">
        <f>_xlfn.XLOOKUP(Tabela3[[#This Row],[SKU]],'ESTOQUE SETEMBRO'!A:A,'ESTOQUE SETEMBRO'!F:F,,0)-_xlfn.XLOOKUP(Tabela3[[#This Row],[SKU]],'VENDA MES'!A:A,'VENDA MES'!B:B,0,0)</f>
        <v>162.4</v>
      </c>
      <c r="E843" s="3">
        <f>IF(D843&lt;=0,SUM(Tabela3[[#This Row],[PONTO_DE_REPOSICAO]]*2.5,Tabela3[[#This Row],[ESTOQUE_INICIAL]]),IF(AND(Tabela3[[#This Row],[ESTOQUE_INICIAL]]&lt;=Tabela3[[#This Row],[PONTO_DE_REPOSICAO]],Tabela3[[#This Row],[ESTOQUE_INICIAL]]&gt;0),L843*2.5,D843*0))</f>
        <v>0</v>
      </c>
      <c r="F843" s="3">
        <f t="shared" si="40"/>
        <v>162.4</v>
      </c>
      <c r="G843" s="7">
        <v>60</v>
      </c>
      <c r="H843" s="7">
        <v>60</v>
      </c>
      <c r="I843" s="6" t="s">
        <v>1128</v>
      </c>
      <c r="J843" s="2">
        <f t="shared" si="41"/>
        <v>9744</v>
      </c>
      <c r="K843" s="1">
        <f>_xlfn.XLOOKUP(A843,MEDIDAS!A:A,MEDIDAS!C:C,,0)*5</f>
        <v>4.666666666666667</v>
      </c>
      <c r="L843" s="1">
        <f>SUM(K843,_xlfn.XLOOKUP(A843,MEDIDAS!A:A,MEDIDAS!C:C,,0)*5)</f>
        <v>9.3333333333333339</v>
      </c>
      <c r="M843" s="1" t="str">
        <f>IF(F843&gt;=SUM(L843,_xlfn.XLOOKUP(A843,'ESTOQUE SETEMBRO'!A:A,'ESTOQUE SETEMBRO'!F:F,,0))/2*1.2,"OVER",IF(F843&lt;=SUM(L843,_xlfn.XLOOKUP(A843,'ESTOQUE SETEMBRO'!A:A,'ESTOQUE SETEMBRO'!F:F,,0))/2*1.1,"IDEAL","OUT"))</f>
        <v>OVER</v>
      </c>
      <c r="N843" t="str">
        <f>IF('ESTOQUE OUTUBRO'!$D843&gt;=0,"outubro","setembro")</f>
        <v>outubro</v>
      </c>
      <c r="O843" s="15">
        <v>45566</v>
      </c>
    </row>
    <row r="844" spans="1:15">
      <c r="A844" s="5" t="s">
        <v>839</v>
      </c>
      <c r="B844" s="6" t="s">
        <v>1222</v>
      </c>
      <c r="C844" s="1">
        <f t="shared" si="42"/>
        <v>43.26</v>
      </c>
      <c r="D844" s="3">
        <f>_xlfn.XLOOKUP(Tabela3[[#This Row],[SKU]],'ESTOQUE SETEMBRO'!A:A,'ESTOQUE SETEMBRO'!F:F,,0)-_xlfn.XLOOKUP(Tabela3[[#This Row],[SKU]],'VENDA MES'!A:A,'VENDA MES'!B:B,0,0)</f>
        <v>173.6</v>
      </c>
      <c r="E844" s="3">
        <f>IF(D844&lt;=0,SUM(Tabela3[[#This Row],[PONTO_DE_REPOSICAO]]*2.5,Tabela3[[#This Row],[ESTOQUE_INICIAL]]),IF(AND(Tabela3[[#This Row],[ESTOQUE_INICIAL]]&lt;=Tabela3[[#This Row],[PONTO_DE_REPOSICAO]],Tabela3[[#This Row],[ESTOQUE_INICIAL]]&gt;0),L844*2.5,D844*0))</f>
        <v>0</v>
      </c>
      <c r="F844" s="3">
        <f t="shared" si="40"/>
        <v>173.6</v>
      </c>
      <c r="G844" s="7">
        <v>12</v>
      </c>
      <c r="H844" s="7">
        <v>12</v>
      </c>
      <c r="I844" s="6" t="s">
        <v>1136</v>
      </c>
      <c r="J844" s="2">
        <f t="shared" si="41"/>
        <v>2083.1999999999998</v>
      </c>
      <c r="K844" s="1">
        <f>_xlfn.XLOOKUP(A844,MEDIDAS!A:A,MEDIDAS!C:C,,0)*5</f>
        <v>9.0833333333333339</v>
      </c>
      <c r="L844" s="1">
        <f>SUM(K844,_xlfn.XLOOKUP(A844,MEDIDAS!A:A,MEDIDAS!C:C,,0)*5)</f>
        <v>18.166666666666668</v>
      </c>
      <c r="M844" s="1" t="str">
        <f>IF(F844&gt;=SUM(L844,_xlfn.XLOOKUP(A844,'ESTOQUE SETEMBRO'!A:A,'ESTOQUE SETEMBRO'!F:F,,0))/2*1.2,"OVER",IF(F844&lt;=SUM(L844,_xlfn.XLOOKUP(A844,'ESTOQUE SETEMBRO'!A:A,'ESTOQUE SETEMBRO'!F:F,,0))/2*1.1,"IDEAL","OUT"))</f>
        <v>OVER</v>
      </c>
      <c r="N844" t="str">
        <f>IF('ESTOQUE OUTUBRO'!$D844&gt;=0,"outubro","setembro")</f>
        <v>outubro</v>
      </c>
      <c r="O844" s="15">
        <v>45566</v>
      </c>
    </row>
    <row r="845" spans="1:15">
      <c r="A845" s="5" t="s">
        <v>840</v>
      </c>
      <c r="B845" s="6" t="s">
        <v>1222</v>
      </c>
      <c r="C845" s="1">
        <f t="shared" si="42"/>
        <v>43.26</v>
      </c>
      <c r="D845" s="3">
        <f>_xlfn.XLOOKUP(Tabela3[[#This Row],[SKU]],'ESTOQUE SETEMBRO'!A:A,'ESTOQUE SETEMBRO'!F:F,,0)-_xlfn.XLOOKUP(Tabela3[[#This Row],[SKU]],'VENDA MES'!A:A,'VENDA MES'!B:B,0,0)</f>
        <v>78.40000000000002</v>
      </c>
      <c r="E845" s="3">
        <f>IF(D845&lt;=0,SUM(Tabela3[[#This Row],[PONTO_DE_REPOSICAO]]*2.5,Tabela3[[#This Row],[ESTOQUE_INICIAL]]),IF(AND(Tabela3[[#This Row],[ESTOQUE_INICIAL]]&lt;=Tabela3[[#This Row],[PONTO_DE_REPOSICAO]],Tabela3[[#This Row],[ESTOQUE_INICIAL]]&gt;0),L845*2.5,D845*0))</f>
        <v>0</v>
      </c>
      <c r="F845" s="3">
        <f t="shared" si="40"/>
        <v>78.40000000000002</v>
      </c>
      <c r="G845" s="7">
        <v>12</v>
      </c>
      <c r="H845" s="7">
        <v>12</v>
      </c>
      <c r="I845" s="6" t="s">
        <v>1136</v>
      </c>
      <c r="J845" s="2">
        <f t="shared" si="41"/>
        <v>940.80000000000018</v>
      </c>
      <c r="K845" s="1">
        <f>_xlfn.XLOOKUP(A845,MEDIDAS!A:A,MEDIDAS!C:C,,0)*5</f>
        <v>3.25</v>
      </c>
      <c r="L845" s="1">
        <f>SUM(K845,_xlfn.XLOOKUP(A845,MEDIDAS!A:A,MEDIDAS!C:C,,0)*5)</f>
        <v>6.5</v>
      </c>
      <c r="M845" s="1" t="str">
        <f>IF(F845&gt;=SUM(L845,_xlfn.XLOOKUP(A845,'ESTOQUE SETEMBRO'!A:A,'ESTOQUE SETEMBRO'!F:F,,0))/2*1.2,"OVER",IF(F845&lt;=SUM(L845,_xlfn.XLOOKUP(A845,'ESTOQUE SETEMBRO'!A:A,'ESTOQUE SETEMBRO'!F:F,,0))/2*1.1,"IDEAL","OUT"))</f>
        <v>OVER</v>
      </c>
      <c r="N845" t="str">
        <f>IF('ESTOQUE OUTUBRO'!$D845&gt;=0,"outubro","setembro")</f>
        <v>outubro</v>
      </c>
      <c r="O845" s="15">
        <v>45566</v>
      </c>
    </row>
    <row r="846" spans="1:15">
      <c r="A846" s="5" t="s">
        <v>841</v>
      </c>
      <c r="B846" s="6" t="s">
        <v>1222</v>
      </c>
      <c r="C846" s="1">
        <f t="shared" si="42"/>
        <v>43.26</v>
      </c>
      <c r="D846" s="3">
        <f>_xlfn.XLOOKUP(Tabela3[[#This Row],[SKU]],'ESTOQUE SETEMBRO'!A:A,'ESTOQUE SETEMBRO'!F:F,,0)-_xlfn.XLOOKUP(Tabela3[[#This Row],[SKU]],'VENDA MES'!A:A,'VENDA MES'!B:B,0,0)</f>
        <v>78.40000000000002</v>
      </c>
      <c r="E846" s="3">
        <f>IF(D846&lt;=0,SUM(Tabela3[[#This Row],[PONTO_DE_REPOSICAO]]*2.5,Tabela3[[#This Row],[ESTOQUE_INICIAL]]),IF(AND(Tabela3[[#This Row],[ESTOQUE_INICIAL]]&lt;=Tabela3[[#This Row],[PONTO_DE_REPOSICAO]],Tabela3[[#This Row],[ESTOQUE_INICIAL]]&gt;0),L846*2.5,D846*0))</f>
        <v>0</v>
      </c>
      <c r="F846" s="3">
        <f t="shared" si="40"/>
        <v>78.40000000000002</v>
      </c>
      <c r="G846" s="7">
        <v>12</v>
      </c>
      <c r="H846" s="7">
        <v>12</v>
      </c>
      <c r="I846" s="6" t="s">
        <v>1136</v>
      </c>
      <c r="J846" s="2">
        <f t="shared" si="41"/>
        <v>940.80000000000018</v>
      </c>
      <c r="K846" s="1">
        <f>_xlfn.XLOOKUP(A846,MEDIDAS!A:A,MEDIDAS!C:C,,0)*5</f>
        <v>7.416666666666667</v>
      </c>
      <c r="L846" s="1">
        <f>SUM(K846,_xlfn.XLOOKUP(A846,MEDIDAS!A:A,MEDIDAS!C:C,,0)*5)</f>
        <v>14.833333333333334</v>
      </c>
      <c r="M846" s="1" t="str">
        <f>IF(F846&gt;=SUM(L846,_xlfn.XLOOKUP(A846,'ESTOQUE SETEMBRO'!A:A,'ESTOQUE SETEMBRO'!F:F,,0))/2*1.2,"OVER",IF(F846&lt;=SUM(L846,_xlfn.XLOOKUP(A846,'ESTOQUE SETEMBRO'!A:A,'ESTOQUE SETEMBRO'!F:F,,0))/2*1.1,"IDEAL","OUT"))</f>
        <v>OVER</v>
      </c>
      <c r="N846" t="str">
        <f>IF('ESTOQUE OUTUBRO'!$D846&gt;=0,"outubro","setembro")</f>
        <v>outubro</v>
      </c>
      <c r="O846" s="15">
        <v>45566</v>
      </c>
    </row>
    <row r="847" spans="1:15">
      <c r="A847" s="5" t="s">
        <v>842</v>
      </c>
      <c r="B847" s="6" t="s">
        <v>1222</v>
      </c>
      <c r="C847" s="1">
        <f t="shared" si="42"/>
        <v>43.26</v>
      </c>
      <c r="D847" s="3">
        <f>_xlfn.XLOOKUP(Tabela3[[#This Row],[SKU]],'ESTOQUE SETEMBRO'!A:A,'ESTOQUE SETEMBRO'!F:F,,0)-_xlfn.XLOOKUP(Tabela3[[#This Row],[SKU]],'VENDA MES'!A:A,'VENDA MES'!B:B,0,0)</f>
        <v>89.6</v>
      </c>
      <c r="E847" s="3">
        <f>IF(D847&lt;=0,SUM(Tabela3[[#This Row],[PONTO_DE_REPOSICAO]]*2.5,Tabela3[[#This Row],[ESTOQUE_INICIAL]]),IF(AND(Tabela3[[#This Row],[ESTOQUE_INICIAL]]&lt;=Tabela3[[#This Row],[PONTO_DE_REPOSICAO]],Tabela3[[#This Row],[ESTOQUE_INICIAL]]&gt;0),L847*2.5,D847*0))</f>
        <v>0</v>
      </c>
      <c r="F847" s="3">
        <f t="shared" si="40"/>
        <v>89.6</v>
      </c>
      <c r="G847" s="7">
        <v>12</v>
      </c>
      <c r="H847" s="7">
        <v>12</v>
      </c>
      <c r="I847" s="6" t="s">
        <v>1136</v>
      </c>
      <c r="J847" s="2">
        <f t="shared" si="41"/>
        <v>1075.1999999999998</v>
      </c>
      <c r="K847" s="1">
        <f>_xlfn.XLOOKUP(A847,MEDIDAS!A:A,MEDIDAS!C:C,,0)*5</f>
        <v>4.4166666666666661</v>
      </c>
      <c r="L847" s="1">
        <f>SUM(K847,_xlfn.XLOOKUP(A847,MEDIDAS!A:A,MEDIDAS!C:C,,0)*5)</f>
        <v>8.8333333333333321</v>
      </c>
      <c r="M847" s="1" t="str">
        <f>IF(F847&gt;=SUM(L847,_xlfn.XLOOKUP(A847,'ESTOQUE SETEMBRO'!A:A,'ESTOQUE SETEMBRO'!F:F,,0))/2*1.2,"OVER",IF(F847&lt;=SUM(L847,_xlfn.XLOOKUP(A847,'ESTOQUE SETEMBRO'!A:A,'ESTOQUE SETEMBRO'!F:F,,0))/2*1.1,"IDEAL","OUT"))</f>
        <v>OVER</v>
      </c>
      <c r="N847" t="str">
        <f>IF('ESTOQUE OUTUBRO'!$D847&gt;=0,"outubro","setembro")</f>
        <v>outubro</v>
      </c>
      <c r="O847" s="15">
        <v>45566</v>
      </c>
    </row>
    <row r="848" spans="1:15">
      <c r="A848" s="5" t="s">
        <v>843</v>
      </c>
      <c r="B848" s="6" t="s">
        <v>1222</v>
      </c>
      <c r="C848" s="1">
        <f t="shared" si="42"/>
        <v>43.26</v>
      </c>
      <c r="D848" s="3">
        <f>_xlfn.XLOOKUP(Tabela3[[#This Row],[SKU]],'ESTOQUE SETEMBRO'!A:A,'ESTOQUE SETEMBRO'!F:F,,0)-_xlfn.XLOOKUP(Tabela3[[#This Row],[SKU]],'VENDA MES'!A:A,'VENDA MES'!B:B,0,0)</f>
        <v>207.2</v>
      </c>
      <c r="E848" s="3">
        <f>IF(D848&lt;=0,SUM(Tabela3[[#This Row],[PONTO_DE_REPOSICAO]]*2.5,Tabela3[[#This Row],[ESTOQUE_INICIAL]]),IF(AND(Tabela3[[#This Row],[ESTOQUE_INICIAL]]&lt;=Tabela3[[#This Row],[PONTO_DE_REPOSICAO]],Tabela3[[#This Row],[ESTOQUE_INICIAL]]&gt;0),L848*2.5,D848*0))</f>
        <v>0</v>
      </c>
      <c r="F848" s="3">
        <f t="shared" si="40"/>
        <v>207.2</v>
      </c>
      <c r="G848" s="7">
        <v>12</v>
      </c>
      <c r="H848" s="7">
        <v>12</v>
      </c>
      <c r="I848" s="6" t="s">
        <v>1136</v>
      </c>
      <c r="J848" s="2">
        <f t="shared" si="41"/>
        <v>2486.3999999999996</v>
      </c>
      <c r="K848" s="1">
        <f>_xlfn.XLOOKUP(A848,MEDIDAS!A:A,MEDIDAS!C:C,,0)*5</f>
        <v>6.333333333333333</v>
      </c>
      <c r="L848" s="1">
        <f>SUM(K848,_xlfn.XLOOKUP(A848,MEDIDAS!A:A,MEDIDAS!C:C,,0)*5)</f>
        <v>12.666666666666666</v>
      </c>
      <c r="M848" s="1" t="str">
        <f>IF(F848&gt;=SUM(L848,_xlfn.XLOOKUP(A848,'ESTOQUE SETEMBRO'!A:A,'ESTOQUE SETEMBRO'!F:F,,0))/2*1.2,"OVER",IF(F848&lt;=SUM(L848,_xlfn.XLOOKUP(A848,'ESTOQUE SETEMBRO'!A:A,'ESTOQUE SETEMBRO'!F:F,,0))/2*1.1,"IDEAL","OUT"))</f>
        <v>OVER</v>
      </c>
      <c r="N848" t="str">
        <f>IF('ESTOQUE OUTUBRO'!$D848&gt;=0,"outubro","setembro")</f>
        <v>outubro</v>
      </c>
      <c r="O848" s="15">
        <v>45566</v>
      </c>
    </row>
    <row r="849" spans="1:15">
      <c r="A849" s="5" t="s">
        <v>933</v>
      </c>
      <c r="B849" s="6" t="s">
        <v>1222</v>
      </c>
      <c r="C849" s="1">
        <f t="shared" si="42"/>
        <v>43.26</v>
      </c>
      <c r="D849" s="3">
        <f>_xlfn.XLOOKUP(Tabela3[[#This Row],[SKU]],'ESTOQUE SETEMBRO'!A:A,'ESTOQUE SETEMBRO'!F:F,,0)-_xlfn.XLOOKUP(Tabela3[[#This Row],[SKU]],'VENDA MES'!A:A,'VENDA MES'!B:B,0,0)</f>
        <v>150</v>
      </c>
      <c r="E849" s="3">
        <f>IF(D849&lt;=0,SUM(Tabela3[[#This Row],[PONTO_DE_REPOSICAO]]*2.5,Tabela3[[#This Row],[ESTOQUE_INICIAL]]),IF(AND(Tabela3[[#This Row],[ESTOQUE_INICIAL]]&lt;=Tabela3[[#This Row],[PONTO_DE_REPOSICAO]],Tabela3[[#This Row],[ESTOQUE_INICIAL]]&gt;0),L849*2.5,D849*0))</f>
        <v>0</v>
      </c>
      <c r="F849" s="3">
        <f t="shared" si="40"/>
        <v>150</v>
      </c>
      <c r="G849" s="7">
        <v>12</v>
      </c>
      <c r="H849" s="7">
        <v>12</v>
      </c>
      <c r="I849" s="6" t="s">
        <v>1136</v>
      </c>
      <c r="J849" s="2">
        <f t="shared" si="41"/>
        <v>1800</v>
      </c>
      <c r="K849" s="1">
        <f>_xlfn.XLOOKUP(A849,MEDIDAS!A:A,MEDIDAS!C:C,,0)*5</f>
        <v>2.25</v>
      </c>
      <c r="L849" s="1">
        <f>SUM(K849,_xlfn.XLOOKUP(A849,MEDIDAS!A:A,MEDIDAS!C:C,,0)*5)</f>
        <v>4.5</v>
      </c>
      <c r="M849" s="1" t="str">
        <f>IF(F849&gt;=SUM(L849,_xlfn.XLOOKUP(A849,'ESTOQUE SETEMBRO'!A:A,'ESTOQUE SETEMBRO'!F:F,,0))/2*1.2,"OVER",IF(F849&lt;=SUM(L849,_xlfn.XLOOKUP(A849,'ESTOQUE SETEMBRO'!A:A,'ESTOQUE SETEMBRO'!F:F,,0))/2*1.1,"IDEAL","OUT"))</f>
        <v>OVER</v>
      </c>
      <c r="N849" t="str">
        <f>IF('ESTOQUE OUTUBRO'!$D849&gt;=0,"outubro","setembro")</f>
        <v>outubro</v>
      </c>
      <c r="O849" s="15">
        <v>45566</v>
      </c>
    </row>
    <row r="850" spans="1:15">
      <c r="A850" s="5" t="s">
        <v>844</v>
      </c>
      <c r="B850" s="6" t="s">
        <v>1222</v>
      </c>
      <c r="C850" s="1">
        <f t="shared" si="42"/>
        <v>43.26</v>
      </c>
      <c r="D850" s="3">
        <f>_xlfn.XLOOKUP(Tabela3[[#This Row],[SKU]],'ESTOQUE SETEMBRO'!A:A,'ESTOQUE SETEMBRO'!F:F,,0)-_xlfn.XLOOKUP(Tabela3[[#This Row],[SKU]],'VENDA MES'!A:A,'VENDA MES'!B:B,0,0)</f>
        <v>235.2</v>
      </c>
      <c r="E850" s="3">
        <f>IF(D850&lt;=0,SUM(Tabela3[[#This Row],[PONTO_DE_REPOSICAO]]*2.5,Tabela3[[#This Row],[ESTOQUE_INICIAL]]),IF(AND(Tabela3[[#This Row],[ESTOQUE_INICIAL]]&lt;=Tabela3[[#This Row],[PONTO_DE_REPOSICAO]],Tabela3[[#This Row],[ESTOQUE_INICIAL]]&gt;0),L850*2.5,D850*0))</f>
        <v>0</v>
      </c>
      <c r="F850" s="3">
        <f t="shared" si="40"/>
        <v>235.2</v>
      </c>
      <c r="G850" s="7">
        <v>12</v>
      </c>
      <c r="H850" s="7">
        <v>12</v>
      </c>
      <c r="I850" s="6" t="s">
        <v>1136</v>
      </c>
      <c r="J850" s="2">
        <f t="shared" si="41"/>
        <v>2822.3999999999996</v>
      </c>
      <c r="K850" s="1">
        <f>_xlfn.XLOOKUP(A850,MEDIDAS!A:A,MEDIDAS!C:C,,0)*5</f>
        <v>7.75</v>
      </c>
      <c r="L850" s="1">
        <f>SUM(K850,_xlfn.XLOOKUP(A850,MEDIDAS!A:A,MEDIDAS!C:C,,0)*5)</f>
        <v>15.5</v>
      </c>
      <c r="M850" s="1" t="str">
        <f>IF(F850&gt;=SUM(L850,_xlfn.XLOOKUP(A850,'ESTOQUE SETEMBRO'!A:A,'ESTOQUE SETEMBRO'!F:F,,0))/2*1.2,"OVER",IF(F850&lt;=SUM(L850,_xlfn.XLOOKUP(A850,'ESTOQUE SETEMBRO'!A:A,'ESTOQUE SETEMBRO'!F:F,,0))/2*1.1,"IDEAL","OUT"))</f>
        <v>OVER</v>
      </c>
      <c r="N850" t="str">
        <f>IF('ESTOQUE OUTUBRO'!$D850&gt;=0,"outubro","setembro")</f>
        <v>outubro</v>
      </c>
      <c r="O850" s="15">
        <v>45566</v>
      </c>
    </row>
    <row r="851" spans="1:15">
      <c r="A851" s="5" t="s">
        <v>845</v>
      </c>
      <c r="B851" s="6" t="s">
        <v>1222</v>
      </c>
      <c r="C851" s="1">
        <f t="shared" si="42"/>
        <v>43.26</v>
      </c>
      <c r="D851" s="3">
        <f>_xlfn.XLOOKUP(Tabela3[[#This Row],[SKU]],'ESTOQUE SETEMBRO'!A:A,'ESTOQUE SETEMBRO'!F:F,,0)-_xlfn.XLOOKUP(Tabela3[[#This Row],[SKU]],'VENDA MES'!A:A,'VENDA MES'!B:B,0,0)</f>
        <v>128.80000000000001</v>
      </c>
      <c r="E851" s="3">
        <f>IF(D851&lt;=0,SUM(Tabela3[[#This Row],[PONTO_DE_REPOSICAO]]*2.5,Tabela3[[#This Row],[ESTOQUE_INICIAL]]),IF(AND(Tabela3[[#This Row],[ESTOQUE_INICIAL]]&lt;=Tabela3[[#This Row],[PONTO_DE_REPOSICAO]],Tabela3[[#This Row],[ESTOQUE_INICIAL]]&gt;0),L851*2.5,D851*0))</f>
        <v>0</v>
      </c>
      <c r="F851" s="3">
        <f t="shared" si="40"/>
        <v>128.80000000000001</v>
      </c>
      <c r="G851" s="7">
        <v>12</v>
      </c>
      <c r="H851" s="7">
        <v>12</v>
      </c>
      <c r="I851" s="6" t="s">
        <v>1136</v>
      </c>
      <c r="J851" s="2">
        <f t="shared" si="41"/>
        <v>1545.6000000000001</v>
      </c>
      <c r="K851" s="1">
        <f>_xlfn.XLOOKUP(A851,MEDIDAS!A:A,MEDIDAS!C:C,,0)*5</f>
        <v>5.5833333333333339</v>
      </c>
      <c r="L851" s="1">
        <f>SUM(K851,_xlfn.XLOOKUP(A851,MEDIDAS!A:A,MEDIDAS!C:C,,0)*5)</f>
        <v>11.166666666666668</v>
      </c>
      <c r="M851" s="1" t="str">
        <f>IF(F851&gt;=SUM(L851,_xlfn.XLOOKUP(A851,'ESTOQUE SETEMBRO'!A:A,'ESTOQUE SETEMBRO'!F:F,,0))/2*1.2,"OVER",IF(F851&lt;=SUM(L851,_xlfn.XLOOKUP(A851,'ESTOQUE SETEMBRO'!A:A,'ESTOQUE SETEMBRO'!F:F,,0))/2*1.1,"IDEAL","OUT"))</f>
        <v>OVER</v>
      </c>
      <c r="N851" t="str">
        <f>IF('ESTOQUE OUTUBRO'!$D851&gt;=0,"outubro","setembro")</f>
        <v>outubro</v>
      </c>
      <c r="O851" s="15">
        <v>45566</v>
      </c>
    </row>
    <row r="852" spans="1:15">
      <c r="A852" s="5" t="s">
        <v>847</v>
      </c>
      <c r="B852" s="6" t="s">
        <v>1222</v>
      </c>
      <c r="C852" s="1">
        <f t="shared" si="42"/>
        <v>43.26</v>
      </c>
      <c r="D852" s="3">
        <f>_xlfn.XLOOKUP(Tabela3[[#This Row],[SKU]],'ESTOQUE SETEMBRO'!A:A,'ESTOQUE SETEMBRO'!F:F,,0)-_xlfn.XLOOKUP(Tabela3[[#This Row],[SKU]],'VENDA MES'!A:A,'VENDA MES'!B:B,0,0)</f>
        <v>112</v>
      </c>
      <c r="E852" s="3">
        <f>IF(D852&lt;=0,SUM(Tabela3[[#This Row],[PONTO_DE_REPOSICAO]]*2.5,Tabela3[[#This Row],[ESTOQUE_INICIAL]]),IF(AND(Tabela3[[#This Row],[ESTOQUE_INICIAL]]&lt;=Tabela3[[#This Row],[PONTO_DE_REPOSICAO]],Tabela3[[#This Row],[ESTOQUE_INICIAL]]&gt;0),L852*2.5,D852*0))</f>
        <v>0</v>
      </c>
      <c r="F852" s="3">
        <f t="shared" si="40"/>
        <v>112</v>
      </c>
      <c r="G852" s="7">
        <v>12</v>
      </c>
      <c r="H852" s="7">
        <v>12</v>
      </c>
      <c r="I852" s="6" t="s">
        <v>1136</v>
      </c>
      <c r="J852" s="2">
        <f t="shared" si="41"/>
        <v>1344</v>
      </c>
      <c r="K852" s="1">
        <f>_xlfn.XLOOKUP(A852,MEDIDAS!A:A,MEDIDAS!C:C,,0)*5</f>
        <v>8</v>
      </c>
      <c r="L852" s="1">
        <f>SUM(K852,_xlfn.XLOOKUP(A852,MEDIDAS!A:A,MEDIDAS!C:C,,0)*5)</f>
        <v>16</v>
      </c>
      <c r="M852" s="1" t="str">
        <f>IF(F852&gt;=SUM(L852,_xlfn.XLOOKUP(A852,'ESTOQUE SETEMBRO'!A:A,'ESTOQUE SETEMBRO'!F:F,,0))/2*1.2,"OVER",IF(F852&lt;=SUM(L852,_xlfn.XLOOKUP(A852,'ESTOQUE SETEMBRO'!A:A,'ESTOQUE SETEMBRO'!F:F,,0))/2*1.1,"IDEAL","OUT"))</f>
        <v>OVER</v>
      </c>
      <c r="N852" t="str">
        <f>IF('ESTOQUE OUTUBRO'!$D852&gt;=0,"outubro","setembro")</f>
        <v>outubro</v>
      </c>
      <c r="O852" s="15">
        <v>45566</v>
      </c>
    </row>
    <row r="853" spans="1:15">
      <c r="A853" s="5" t="s">
        <v>848</v>
      </c>
      <c r="B853" s="6" t="s">
        <v>1222</v>
      </c>
      <c r="C853" s="1">
        <f t="shared" si="42"/>
        <v>43.26</v>
      </c>
      <c r="D853" s="3">
        <f>_xlfn.XLOOKUP(Tabela3[[#This Row],[SKU]],'ESTOQUE SETEMBRO'!A:A,'ESTOQUE SETEMBRO'!F:F,,0)-_xlfn.XLOOKUP(Tabela3[[#This Row],[SKU]],'VENDA MES'!A:A,'VENDA MES'!B:B,0,0)</f>
        <v>151.19999999999999</v>
      </c>
      <c r="E853" s="3">
        <f>IF(D853&lt;=0,SUM(Tabela3[[#This Row],[PONTO_DE_REPOSICAO]]*2.5,Tabela3[[#This Row],[ESTOQUE_INICIAL]]),IF(AND(Tabela3[[#This Row],[ESTOQUE_INICIAL]]&lt;=Tabela3[[#This Row],[PONTO_DE_REPOSICAO]],Tabela3[[#This Row],[ESTOQUE_INICIAL]]&gt;0),L853*2.5,D853*0))</f>
        <v>0</v>
      </c>
      <c r="F853" s="3">
        <f t="shared" si="40"/>
        <v>151.19999999999999</v>
      </c>
      <c r="G853" s="7">
        <v>12</v>
      </c>
      <c r="H853" s="7">
        <v>12</v>
      </c>
      <c r="I853" s="6" t="s">
        <v>1136</v>
      </c>
      <c r="J853" s="2">
        <f t="shared" si="41"/>
        <v>1814.3999999999999</v>
      </c>
      <c r="K853" s="1">
        <f>_xlfn.XLOOKUP(A853,MEDIDAS!A:A,MEDIDAS!C:C,,0)*5</f>
        <v>4.166666666666667</v>
      </c>
      <c r="L853" s="1">
        <f>SUM(K853,_xlfn.XLOOKUP(A853,MEDIDAS!A:A,MEDIDAS!C:C,,0)*5)</f>
        <v>8.3333333333333339</v>
      </c>
      <c r="M853" s="1" t="str">
        <f>IF(F853&gt;=SUM(L853,_xlfn.XLOOKUP(A853,'ESTOQUE SETEMBRO'!A:A,'ESTOQUE SETEMBRO'!F:F,,0))/2*1.2,"OVER",IF(F853&lt;=SUM(L853,_xlfn.XLOOKUP(A853,'ESTOQUE SETEMBRO'!A:A,'ESTOQUE SETEMBRO'!F:F,,0))/2*1.1,"IDEAL","OUT"))</f>
        <v>OVER</v>
      </c>
      <c r="N853" t="str">
        <f>IF('ESTOQUE OUTUBRO'!$D853&gt;=0,"outubro","setembro")</f>
        <v>outubro</v>
      </c>
      <c r="O853" s="15">
        <v>45566</v>
      </c>
    </row>
    <row r="854" spans="1:15">
      <c r="A854" s="5" t="s">
        <v>849</v>
      </c>
      <c r="B854" s="6" t="s">
        <v>1223</v>
      </c>
      <c r="C854" s="1">
        <f t="shared" si="42"/>
        <v>43.26</v>
      </c>
      <c r="D854" s="3">
        <f>_xlfn.XLOOKUP(Tabela3[[#This Row],[SKU]],'ESTOQUE SETEMBRO'!A:A,'ESTOQUE SETEMBRO'!F:F,,0)-_xlfn.XLOOKUP(Tabela3[[#This Row],[SKU]],'VENDA MES'!A:A,'VENDA MES'!B:B,0,0)</f>
        <v>44.8</v>
      </c>
      <c r="E854" s="3">
        <f>IF(D854&lt;=0,SUM(Tabela3[[#This Row],[PONTO_DE_REPOSICAO]]*2.5,Tabela3[[#This Row],[ESTOQUE_INICIAL]]),IF(AND(Tabela3[[#This Row],[ESTOQUE_INICIAL]]&lt;=Tabela3[[#This Row],[PONTO_DE_REPOSICAO]],Tabela3[[#This Row],[ESTOQUE_INICIAL]]&gt;0),L854*2.5,D854*0))</f>
        <v>0</v>
      </c>
      <c r="F854" s="3">
        <f t="shared" si="40"/>
        <v>44.8</v>
      </c>
      <c r="G854" s="7">
        <v>12</v>
      </c>
      <c r="H854" s="7">
        <v>12</v>
      </c>
      <c r="I854" s="6" t="s">
        <v>1136</v>
      </c>
      <c r="J854" s="2">
        <f t="shared" si="41"/>
        <v>537.59999999999991</v>
      </c>
      <c r="K854" s="1">
        <f>_xlfn.XLOOKUP(A854,MEDIDAS!A:A,MEDIDAS!C:C,,0)*5</f>
        <v>4.083333333333333</v>
      </c>
      <c r="L854" s="1">
        <f>SUM(K854,_xlfn.XLOOKUP(A854,MEDIDAS!A:A,MEDIDAS!C:C,,0)*5)</f>
        <v>8.1666666666666661</v>
      </c>
      <c r="M854" s="1" t="str">
        <f>IF(F854&gt;=SUM(L854,_xlfn.XLOOKUP(A854,'ESTOQUE SETEMBRO'!A:A,'ESTOQUE SETEMBRO'!F:F,,0))/2*1.2,"OVER",IF(F854&lt;=SUM(L854,_xlfn.XLOOKUP(A854,'ESTOQUE SETEMBRO'!A:A,'ESTOQUE SETEMBRO'!F:F,,0))/2*1.1,"IDEAL","OUT"))</f>
        <v>OVER</v>
      </c>
      <c r="N854" t="str">
        <f>IF('ESTOQUE OUTUBRO'!$D854&gt;=0,"outubro","setembro")</f>
        <v>outubro</v>
      </c>
      <c r="O854" s="15">
        <v>45566</v>
      </c>
    </row>
    <row r="855" spans="1:15">
      <c r="A855" s="5" t="s">
        <v>850</v>
      </c>
      <c r="B855" s="6" t="s">
        <v>1223</v>
      </c>
      <c r="C855" s="1">
        <f t="shared" si="42"/>
        <v>43.26</v>
      </c>
      <c r="D855" s="3">
        <f>_xlfn.XLOOKUP(Tabela3[[#This Row],[SKU]],'ESTOQUE SETEMBRO'!A:A,'ESTOQUE SETEMBRO'!F:F,,0)-_xlfn.XLOOKUP(Tabela3[[#This Row],[SKU]],'VENDA MES'!A:A,'VENDA MES'!B:B,0,0)</f>
        <v>162.4</v>
      </c>
      <c r="E855" s="3">
        <f>IF(D855&lt;=0,SUM(Tabela3[[#This Row],[PONTO_DE_REPOSICAO]]*2.5,Tabela3[[#This Row],[ESTOQUE_INICIAL]]),IF(AND(Tabela3[[#This Row],[ESTOQUE_INICIAL]]&lt;=Tabela3[[#This Row],[PONTO_DE_REPOSICAO]],Tabela3[[#This Row],[ESTOQUE_INICIAL]]&gt;0),L855*2.5,D855*0))</f>
        <v>0</v>
      </c>
      <c r="F855" s="3">
        <f t="shared" si="40"/>
        <v>162.4</v>
      </c>
      <c r="G855" s="7">
        <v>12</v>
      </c>
      <c r="H855" s="7">
        <v>12</v>
      </c>
      <c r="I855" s="6" t="s">
        <v>1136</v>
      </c>
      <c r="J855" s="2">
        <f t="shared" si="41"/>
        <v>1948.8000000000002</v>
      </c>
      <c r="K855" s="1">
        <f>_xlfn.XLOOKUP(A855,MEDIDAS!A:A,MEDIDAS!C:C,,0)*5</f>
        <v>5.4166666666666661</v>
      </c>
      <c r="L855" s="1">
        <f>SUM(K855,_xlfn.XLOOKUP(A855,MEDIDAS!A:A,MEDIDAS!C:C,,0)*5)</f>
        <v>10.833333333333332</v>
      </c>
      <c r="M855" s="1" t="str">
        <f>IF(F855&gt;=SUM(L855,_xlfn.XLOOKUP(A855,'ESTOQUE SETEMBRO'!A:A,'ESTOQUE SETEMBRO'!F:F,,0))/2*1.2,"OVER",IF(F855&lt;=SUM(L855,_xlfn.XLOOKUP(A855,'ESTOQUE SETEMBRO'!A:A,'ESTOQUE SETEMBRO'!F:F,,0))/2*1.1,"IDEAL","OUT"))</f>
        <v>OVER</v>
      </c>
      <c r="N855" t="str">
        <f>IF('ESTOQUE OUTUBRO'!$D855&gt;=0,"outubro","setembro")</f>
        <v>outubro</v>
      </c>
      <c r="O855" s="15">
        <v>45566</v>
      </c>
    </row>
    <row r="856" spans="1:15">
      <c r="A856" s="5" t="s">
        <v>851</v>
      </c>
      <c r="B856" s="6" t="s">
        <v>1223</v>
      </c>
      <c r="C856" s="1">
        <f t="shared" si="42"/>
        <v>43.26</v>
      </c>
      <c r="D856" s="3">
        <f>_xlfn.XLOOKUP(Tabela3[[#This Row],[SKU]],'ESTOQUE SETEMBRO'!A:A,'ESTOQUE SETEMBRO'!F:F,,0)-_xlfn.XLOOKUP(Tabela3[[#This Row],[SKU]],'VENDA MES'!A:A,'VENDA MES'!B:B,0,0)</f>
        <v>123.20000000000002</v>
      </c>
      <c r="E856" s="3">
        <f>IF(D856&lt;=0,SUM(Tabela3[[#This Row],[PONTO_DE_REPOSICAO]]*2.5,Tabela3[[#This Row],[ESTOQUE_INICIAL]]),IF(AND(Tabela3[[#This Row],[ESTOQUE_INICIAL]]&lt;=Tabela3[[#This Row],[PONTO_DE_REPOSICAO]],Tabela3[[#This Row],[ESTOQUE_INICIAL]]&gt;0),L856*2.5,D856*0))</f>
        <v>0</v>
      </c>
      <c r="F856" s="3">
        <f t="shared" si="40"/>
        <v>123.20000000000002</v>
      </c>
      <c r="G856" s="7">
        <v>12</v>
      </c>
      <c r="H856" s="7">
        <v>12</v>
      </c>
      <c r="I856" s="6" t="s">
        <v>1136</v>
      </c>
      <c r="J856" s="2">
        <f t="shared" si="41"/>
        <v>1478.4</v>
      </c>
      <c r="K856" s="1">
        <f>_xlfn.XLOOKUP(A856,MEDIDAS!A:A,MEDIDAS!C:C,,0)*5</f>
        <v>5.75</v>
      </c>
      <c r="L856" s="1">
        <f>SUM(K856,_xlfn.XLOOKUP(A856,MEDIDAS!A:A,MEDIDAS!C:C,,0)*5)</f>
        <v>11.5</v>
      </c>
      <c r="M856" s="1" t="str">
        <f>IF(F856&gt;=SUM(L856,_xlfn.XLOOKUP(A856,'ESTOQUE SETEMBRO'!A:A,'ESTOQUE SETEMBRO'!F:F,,0))/2*1.2,"OVER",IF(F856&lt;=SUM(L856,_xlfn.XLOOKUP(A856,'ESTOQUE SETEMBRO'!A:A,'ESTOQUE SETEMBRO'!F:F,,0))/2*1.1,"IDEAL","OUT"))</f>
        <v>OVER</v>
      </c>
      <c r="N856" t="str">
        <f>IF('ESTOQUE OUTUBRO'!$D856&gt;=0,"outubro","setembro")</f>
        <v>outubro</v>
      </c>
      <c r="O856" s="15">
        <v>45566</v>
      </c>
    </row>
    <row r="857" spans="1:15">
      <c r="A857" s="5" t="s">
        <v>852</v>
      </c>
      <c r="B857" s="6" t="s">
        <v>1223</v>
      </c>
      <c r="C857" s="1">
        <f t="shared" si="42"/>
        <v>43.26</v>
      </c>
      <c r="D857" s="3">
        <f>_xlfn.XLOOKUP(Tabela3[[#This Row],[SKU]],'ESTOQUE SETEMBRO'!A:A,'ESTOQUE SETEMBRO'!F:F,,0)-_xlfn.XLOOKUP(Tabela3[[#This Row],[SKU]],'VENDA MES'!A:A,'VENDA MES'!B:B,0,0)</f>
        <v>50.4</v>
      </c>
      <c r="E857" s="3">
        <f>IF(D857&lt;=0,SUM(Tabela3[[#This Row],[PONTO_DE_REPOSICAO]]*2.5,Tabela3[[#This Row],[ESTOQUE_INICIAL]]),IF(AND(Tabela3[[#This Row],[ESTOQUE_INICIAL]]&lt;=Tabela3[[#This Row],[PONTO_DE_REPOSICAO]],Tabela3[[#This Row],[ESTOQUE_INICIAL]]&gt;0),L857*2.5,D857*0))</f>
        <v>0</v>
      </c>
      <c r="F857" s="3">
        <f t="shared" si="40"/>
        <v>50.4</v>
      </c>
      <c r="G857" s="7">
        <v>12</v>
      </c>
      <c r="H857" s="7">
        <v>12</v>
      </c>
      <c r="I857" s="6" t="s">
        <v>1136</v>
      </c>
      <c r="J857" s="2">
        <f t="shared" si="41"/>
        <v>604.79999999999995</v>
      </c>
      <c r="K857" s="1">
        <f>_xlfn.XLOOKUP(A857,MEDIDAS!A:A,MEDIDAS!C:C,,0)*5</f>
        <v>3.5</v>
      </c>
      <c r="L857" s="1">
        <f>SUM(K857,_xlfn.XLOOKUP(A857,MEDIDAS!A:A,MEDIDAS!C:C,,0)*5)</f>
        <v>7</v>
      </c>
      <c r="M857" s="1" t="str">
        <f>IF(F857&gt;=SUM(L857,_xlfn.XLOOKUP(A857,'ESTOQUE SETEMBRO'!A:A,'ESTOQUE SETEMBRO'!F:F,,0))/2*1.2,"OVER",IF(F857&lt;=SUM(L857,_xlfn.XLOOKUP(A857,'ESTOQUE SETEMBRO'!A:A,'ESTOQUE SETEMBRO'!F:F,,0))/2*1.1,"IDEAL","OUT"))</f>
        <v>OVER</v>
      </c>
      <c r="N857" t="str">
        <f>IF('ESTOQUE OUTUBRO'!$D857&gt;=0,"outubro","setembro")</f>
        <v>outubro</v>
      </c>
      <c r="O857" s="15">
        <v>45566</v>
      </c>
    </row>
    <row r="858" spans="1:15">
      <c r="A858" s="5" t="s">
        <v>853</v>
      </c>
      <c r="B858" s="6" t="s">
        <v>1223</v>
      </c>
      <c r="C858" s="1">
        <f t="shared" si="42"/>
        <v>43.26</v>
      </c>
      <c r="D858" s="3">
        <f>_xlfn.XLOOKUP(Tabela3[[#This Row],[SKU]],'ESTOQUE SETEMBRO'!A:A,'ESTOQUE SETEMBRO'!F:F,,0)-_xlfn.XLOOKUP(Tabela3[[#This Row],[SKU]],'VENDA MES'!A:A,'VENDA MES'!B:B,0,0)</f>
        <v>72.8</v>
      </c>
      <c r="E858" s="3">
        <f>IF(D858&lt;=0,SUM(Tabela3[[#This Row],[PONTO_DE_REPOSICAO]]*2.5,Tabela3[[#This Row],[ESTOQUE_INICIAL]]),IF(AND(Tabela3[[#This Row],[ESTOQUE_INICIAL]]&lt;=Tabela3[[#This Row],[PONTO_DE_REPOSICAO]],Tabela3[[#This Row],[ESTOQUE_INICIAL]]&gt;0),L858*2.5,D858*0))</f>
        <v>0</v>
      </c>
      <c r="F858" s="3">
        <f t="shared" si="40"/>
        <v>72.8</v>
      </c>
      <c r="G858" s="7">
        <v>12</v>
      </c>
      <c r="H858" s="7">
        <v>12</v>
      </c>
      <c r="I858" s="6" t="s">
        <v>1136</v>
      </c>
      <c r="J858" s="2">
        <f t="shared" si="41"/>
        <v>873.59999999999991</v>
      </c>
      <c r="K858" s="1">
        <f>_xlfn.XLOOKUP(A858,MEDIDAS!A:A,MEDIDAS!C:C,,0)*5</f>
        <v>3.333333333333333</v>
      </c>
      <c r="L858" s="1">
        <f>SUM(K858,_xlfn.XLOOKUP(A858,MEDIDAS!A:A,MEDIDAS!C:C,,0)*5)</f>
        <v>6.6666666666666661</v>
      </c>
      <c r="M858" s="1" t="str">
        <f>IF(F858&gt;=SUM(L858,_xlfn.XLOOKUP(A858,'ESTOQUE SETEMBRO'!A:A,'ESTOQUE SETEMBRO'!F:F,,0))/2*1.2,"OVER",IF(F858&lt;=SUM(L858,_xlfn.XLOOKUP(A858,'ESTOQUE SETEMBRO'!A:A,'ESTOQUE SETEMBRO'!F:F,,0))/2*1.1,"IDEAL","OUT"))</f>
        <v>OVER</v>
      </c>
      <c r="N858" t="str">
        <f>IF('ESTOQUE OUTUBRO'!$D858&gt;=0,"outubro","setembro")</f>
        <v>outubro</v>
      </c>
      <c r="O858" s="15">
        <v>45566</v>
      </c>
    </row>
    <row r="859" spans="1:15">
      <c r="A859" s="5" t="s">
        <v>944</v>
      </c>
      <c r="B859" s="6" t="s">
        <v>1223</v>
      </c>
      <c r="C859" s="1">
        <f t="shared" si="42"/>
        <v>43.26</v>
      </c>
      <c r="D859" s="3">
        <f>_xlfn.XLOOKUP(Tabela3[[#This Row],[SKU]],'ESTOQUE SETEMBRO'!A:A,'ESTOQUE SETEMBRO'!F:F,,0)-_xlfn.XLOOKUP(Tabela3[[#This Row],[SKU]],'VENDA MES'!A:A,'VENDA MES'!B:B,0,0)</f>
        <v>150</v>
      </c>
      <c r="E859" s="3">
        <f>IF(D859&lt;=0,SUM(Tabela3[[#This Row],[PONTO_DE_REPOSICAO]]*2.5,Tabela3[[#This Row],[ESTOQUE_INICIAL]]),IF(AND(Tabela3[[#This Row],[ESTOQUE_INICIAL]]&lt;=Tabela3[[#This Row],[PONTO_DE_REPOSICAO]],Tabela3[[#This Row],[ESTOQUE_INICIAL]]&gt;0),L859*2.5,D859*0))</f>
        <v>0</v>
      </c>
      <c r="F859" s="3">
        <f t="shared" si="40"/>
        <v>150</v>
      </c>
      <c r="G859" s="7">
        <v>12</v>
      </c>
      <c r="H859" s="7">
        <v>12</v>
      </c>
      <c r="I859" s="6" t="s">
        <v>1136</v>
      </c>
      <c r="J859" s="2">
        <f t="shared" si="41"/>
        <v>1800</v>
      </c>
      <c r="K859" s="1">
        <f>_xlfn.XLOOKUP(A859,MEDIDAS!A:A,MEDIDAS!C:C,,0)*5</f>
        <v>4.666666666666667</v>
      </c>
      <c r="L859" s="1">
        <f>SUM(K859,_xlfn.XLOOKUP(A859,MEDIDAS!A:A,MEDIDAS!C:C,,0)*5)</f>
        <v>9.3333333333333339</v>
      </c>
      <c r="M859" s="1" t="str">
        <f>IF(F859&gt;=SUM(L859,_xlfn.XLOOKUP(A859,'ESTOQUE SETEMBRO'!A:A,'ESTOQUE SETEMBRO'!F:F,,0))/2*1.2,"OVER",IF(F859&lt;=SUM(L859,_xlfn.XLOOKUP(A859,'ESTOQUE SETEMBRO'!A:A,'ESTOQUE SETEMBRO'!F:F,,0))/2*1.1,"IDEAL","OUT"))</f>
        <v>OVER</v>
      </c>
      <c r="N859" t="str">
        <f>IF('ESTOQUE OUTUBRO'!$D859&gt;=0,"outubro","setembro")</f>
        <v>outubro</v>
      </c>
      <c r="O859" s="15">
        <v>45566</v>
      </c>
    </row>
    <row r="860" spans="1:15">
      <c r="A860" s="5" t="s">
        <v>854</v>
      </c>
      <c r="B860" s="6" t="s">
        <v>1223</v>
      </c>
      <c r="C860" s="1">
        <f t="shared" si="42"/>
        <v>43.26</v>
      </c>
      <c r="D860" s="3">
        <f>_xlfn.XLOOKUP(Tabela3[[#This Row],[SKU]],'ESTOQUE SETEMBRO'!A:A,'ESTOQUE SETEMBRO'!F:F,,0)-_xlfn.XLOOKUP(Tabela3[[#This Row],[SKU]],'VENDA MES'!A:A,'VENDA MES'!B:B,0,0)</f>
        <v>72.8</v>
      </c>
      <c r="E860" s="3">
        <f>IF(D860&lt;=0,SUM(Tabela3[[#This Row],[PONTO_DE_REPOSICAO]]*2.5,Tabela3[[#This Row],[ESTOQUE_INICIAL]]),IF(AND(Tabela3[[#This Row],[ESTOQUE_INICIAL]]&lt;=Tabela3[[#This Row],[PONTO_DE_REPOSICAO]],Tabela3[[#This Row],[ESTOQUE_INICIAL]]&gt;0),L860*2.5,D860*0))</f>
        <v>0</v>
      </c>
      <c r="F860" s="3">
        <f t="shared" si="40"/>
        <v>72.8</v>
      </c>
      <c r="G860" s="7">
        <v>12</v>
      </c>
      <c r="H860" s="7">
        <v>12</v>
      </c>
      <c r="I860" s="6" t="s">
        <v>1136</v>
      </c>
      <c r="J860" s="2">
        <f t="shared" si="41"/>
        <v>873.59999999999991</v>
      </c>
      <c r="K860" s="1">
        <f>_xlfn.XLOOKUP(A860,MEDIDAS!A:A,MEDIDAS!C:C,,0)*5</f>
        <v>3.8333333333333335</v>
      </c>
      <c r="L860" s="1">
        <f>SUM(K860,_xlfn.XLOOKUP(A860,MEDIDAS!A:A,MEDIDAS!C:C,,0)*5)</f>
        <v>7.666666666666667</v>
      </c>
      <c r="M860" s="1" t="str">
        <f>IF(F860&gt;=SUM(L860,_xlfn.XLOOKUP(A860,'ESTOQUE SETEMBRO'!A:A,'ESTOQUE SETEMBRO'!F:F,,0))/2*1.2,"OVER",IF(F860&lt;=SUM(L860,_xlfn.XLOOKUP(A860,'ESTOQUE SETEMBRO'!A:A,'ESTOQUE SETEMBRO'!F:F,,0))/2*1.1,"IDEAL","OUT"))</f>
        <v>OVER</v>
      </c>
      <c r="N860" t="str">
        <f>IF('ESTOQUE OUTUBRO'!$D860&gt;=0,"outubro","setembro")</f>
        <v>outubro</v>
      </c>
      <c r="O860" s="15">
        <v>45566</v>
      </c>
    </row>
    <row r="861" spans="1:15">
      <c r="A861" s="5" t="s">
        <v>855</v>
      </c>
      <c r="B861" s="6" t="s">
        <v>1223</v>
      </c>
      <c r="C861" s="1">
        <f t="shared" si="42"/>
        <v>43.26</v>
      </c>
      <c r="D861" s="3">
        <f>_xlfn.XLOOKUP(Tabela3[[#This Row],[SKU]],'ESTOQUE SETEMBRO'!A:A,'ESTOQUE SETEMBRO'!F:F,,0)-_xlfn.XLOOKUP(Tabela3[[#This Row],[SKU]],'VENDA MES'!A:A,'VENDA MES'!B:B,0,0)</f>
        <v>89.6</v>
      </c>
      <c r="E861" s="3">
        <f>IF(D861&lt;=0,SUM(Tabela3[[#This Row],[PONTO_DE_REPOSICAO]]*2.5,Tabela3[[#This Row],[ESTOQUE_INICIAL]]),IF(AND(Tabela3[[#This Row],[ESTOQUE_INICIAL]]&lt;=Tabela3[[#This Row],[PONTO_DE_REPOSICAO]],Tabela3[[#This Row],[ESTOQUE_INICIAL]]&gt;0),L861*2.5,D861*0))</f>
        <v>0</v>
      </c>
      <c r="F861" s="3">
        <f t="shared" si="40"/>
        <v>89.6</v>
      </c>
      <c r="G861" s="7">
        <v>12</v>
      </c>
      <c r="H861" s="7">
        <v>12</v>
      </c>
      <c r="I861" s="6" t="s">
        <v>1136</v>
      </c>
      <c r="J861" s="2">
        <f t="shared" si="41"/>
        <v>1075.1999999999998</v>
      </c>
      <c r="K861" s="1">
        <f>_xlfn.XLOOKUP(A861,MEDIDAS!A:A,MEDIDAS!C:C,,0)*5</f>
        <v>6.166666666666667</v>
      </c>
      <c r="L861" s="1">
        <f>SUM(K861,_xlfn.XLOOKUP(A861,MEDIDAS!A:A,MEDIDAS!C:C,,0)*5)</f>
        <v>12.333333333333334</v>
      </c>
      <c r="M861" s="1" t="str">
        <f>IF(F861&gt;=SUM(L861,_xlfn.XLOOKUP(A861,'ESTOQUE SETEMBRO'!A:A,'ESTOQUE SETEMBRO'!F:F,,0))/2*1.2,"OVER",IF(F861&lt;=SUM(L861,_xlfn.XLOOKUP(A861,'ESTOQUE SETEMBRO'!A:A,'ESTOQUE SETEMBRO'!F:F,,0))/2*1.1,"IDEAL","OUT"))</f>
        <v>OVER</v>
      </c>
      <c r="N861" t="str">
        <f>IF('ESTOQUE OUTUBRO'!$D861&gt;=0,"outubro","setembro")</f>
        <v>outubro</v>
      </c>
      <c r="O861" s="15">
        <v>45566</v>
      </c>
    </row>
    <row r="862" spans="1:15">
      <c r="A862" s="5" t="s">
        <v>857</v>
      </c>
      <c r="B862" s="6" t="s">
        <v>1223</v>
      </c>
      <c r="C862" s="1">
        <f t="shared" si="42"/>
        <v>43.26</v>
      </c>
      <c r="D862" s="3">
        <f>_xlfn.XLOOKUP(Tabela3[[#This Row],[SKU]],'ESTOQUE SETEMBRO'!A:A,'ESTOQUE SETEMBRO'!F:F,,0)-_xlfn.XLOOKUP(Tabela3[[#This Row],[SKU]],'VENDA MES'!A:A,'VENDA MES'!B:B,0,0)</f>
        <v>156.80000000000004</v>
      </c>
      <c r="E862" s="3">
        <f>IF(D862&lt;=0,SUM(Tabela3[[#This Row],[PONTO_DE_REPOSICAO]]*2.5,Tabela3[[#This Row],[ESTOQUE_INICIAL]]),IF(AND(Tabela3[[#This Row],[ESTOQUE_INICIAL]]&lt;=Tabela3[[#This Row],[PONTO_DE_REPOSICAO]],Tabela3[[#This Row],[ESTOQUE_INICIAL]]&gt;0),L862*2.5,D862*0))</f>
        <v>0</v>
      </c>
      <c r="F862" s="3">
        <f t="shared" si="40"/>
        <v>156.80000000000004</v>
      </c>
      <c r="G862" s="7">
        <v>12</v>
      </c>
      <c r="H862" s="7">
        <v>12</v>
      </c>
      <c r="I862" s="6" t="s">
        <v>1136</v>
      </c>
      <c r="J862" s="2">
        <f t="shared" si="41"/>
        <v>1881.6000000000004</v>
      </c>
      <c r="K862" s="1">
        <f>_xlfn.XLOOKUP(A862,MEDIDAS!A:A,MEDIDAS!C:C,,0)*5</f>
        <v>6.75</v>
      </c>
      <c r="L862" s="1">
        <f>SUM(K862,_xlfn.XLOOKUP(A862,MEDIDAS!A:A,MEDIDAS!C:C,,0)*5)</f>
        <v>13.5</v>
      </c>
      <c r="M862" s="1" t="str">
        <f>IF(F862&gt;=SUM(L862,_xlfn.XLOOKUP(A862,'ESTOQUE SETEMBRO'!A:A,'ESTOQUE SETEMBRO'!F:F,,0))/2*1.2,"OVER",IF(F862&lt;=SUM(L862,_xlfn.XLOOKUP(A862,'ESTOQUE SETEMBRO'!A:A,'ESTOQUE SETEMBRO'!F:F,,0))/2*1.1,"IDEAL","OUT"))</f>
        <v>OVER</v>
      </c>
      <c r="N862" t="str">
        <f>IF('ESTOQUE OUTUBRO'!$D862&gt;=0,"outubro","setembro")</f>
        <v>outubro</v>
      </c>
      <c r="O862" s="15">
        <v>45566</v>
      </c>
    </row>
    <row r="863" spans="1:15">
      <c r="A863" s="5" t="s">
        <v>858</v>
      </c>
      <c r="B863" s="6" t="s">
        <v>1223</v>
      </c>
      <c r="C863" s="1">
        <f t="shared" si="42"/>
        <v>43.26</v>
      </c>
      <c r="D863" s="3">
        <f>_xlfn.XLOOKUP(Tabela3[[#This Row],[SKU]],'ESTOQUE SETEMBRO'!A:A,'ESTOQUE SETEMBRO'!F:F,,0)-_xlfn.XLOOKUP(Tabela3[[#This Row],[SKU]],'VENDA MES'!A:A,'VENDA MES'!B:B,0,0)</f>
        <v>106.40000000000002</v>
      </c>
      <c r="E863" s="3">
        <f>IF(D863&lt;=0,SUM(Tabela3[[#This Row],[PONTO_DE_REPOSICAO]]*2.5,Tabela3[[#This Row],[ESTOQUE_INICIAL]]),IF(AND(Tabela3[[#This Row],[ESTOQUE_INICIAL]]&lt;=Tabela3[[#This Row],[PONTO_DE_REPOSICAO]],Tabela3[[#This Row],[ESTOQUE_INICIAL]]&gt;0),L863*2.5,D863*0))</f>
        <v>0</v>
      </c>
      <c r="F863" s="3">
        <f t="shared" si="40"/>
        <v>106.40000000000002</v>
      </c>
      <c r="G863" s="7">
        <v>12</v>
      </c>
      <c r="H863" s="7">
        <v>12</v>
      </c>
      <c r="I863" s="6" t="s">
        <v>1136</v>
      </c>
      <c r="J863" s="2">
        <f t="shared" si="41"/>
        <v>1276.8000000000002</v>
      </c>
      <c r="K863" s="1">
        <f>_xlfn.XLOOKUP(A863,MEDIDAS!A:A,MEDIDAS!C:C,,0)*5</f>
        <v>6.166666666666667</v>
      </c>
      <c r="L863" s="1">
        <f>SUM(K863,_xlfn.XLOOKUP(A863,MEDIDAS!A:A,MEDIDAS!C:C,,0)*5)</f>
        <v>12.333333333333334</v>
      </c>
      <c r="M863" s="1" t="str">
        <f>IF(F863&gt;=SUM(L863,_xlfn.XLOOKUP(A863,'ESTOQUE SETEMBRO'!A:A,'ESTOQUE SETEMBRO'!F:F,,0))/2*1.2,"OVER",IF(F863&lt;=SUM(L863,_xlfn.XLOOKUP(A863,'ESTOQUE SETEMBRO'!A:A,'ESTOQUE SETEMBRO'!F:F,,0))/2*1.1,"IDEAL","OUT"))</f>
        <v>OVER</v>
      </c>
      <c r="N863" t="str">
        <f>IF('ESTOQUE OUTUBRO'!$D863&gt;=0,"outubro","setembro")</f>
        <v>outubro</v>
      </c>
      <c r="O863" s="15">
        <v>45566</v>
      </c>
    </row>
    <row r="864" spans="1:15">
      <c r="A864" s="5" t="s">
        <v>859</v>
      </c>
      <c r="B864" s="6" t="s">
        <v>1224</v>
      </c>
      <c r="C864" s="1">
        <f t="shared" si="42"/>
        <v>43.26</v>
      </c>
      <c r="D864" s="3">
        <f>_xlfn.XLOOKUP(Tabela3[[#This Row],[SKU]],'ESTOQUE SETEMBRO'!A:A,'ESTOQUE SETEMBRO'!F:F,,0)-_xlfn.XLOOKUP(Tabela3[[#This Row],[SKU]],'VENDA MES'!A:A,'VENDA MES'!B:B,0,0)</f>
        <v>196</v>
      </c>
      <c r="E864" s="3">
        <f>IF(D864&lt;=0,SUM(Tabela3[[#This Row],[PONTO_DE_REPOSICAO]]*2.5,Tabela3[[#This Row],[ESTOQUE_INICIAL]]),IF(AND(Tabela3[[#This Row],[ESTOQUE_INICIAL]]&lt;=Tabela3[[#This Row],[PONTO_DE_REPOSICAO]],Tabela3[[#This Row],[ESTOQUE_INICIAL]]&gt;0),L864*2.5,D864*0))</f>
        <v>0</v>
      </c>
      <c r="F864" s="3">
        <f t="shared" si="40"/>
        <v>196</v>
      </c>
      <c r="G864" s="7">
        <v>10</v>
      </c>
      <c r="H864" s="7">
        <v>10</v>
      </c>
      <c r="I864" s="6" t="s">
        <v>1134</v>
      </c>
      <c r="J864" s="2">
        <f t="shared" si="41"/>
        <v>1960</v>
      </c>
      <c r="K864" s="1">
        <f>_xlfn.XLOOKUP(A864,MEDIDAS!A:A,MEDIDAS!C:C,,0)*5</f>
        <v>5.5833333333333339</v>
      </c>
      <c r="L864" s="1">
        <f>SUM(K864,_xlfn.XLOOKUP(A864,MEDIDAS!A:A,MEDIDAS!C:C,,0)*5)</f>
        <v>11.166666666666668</v>
      </c>
      <c r="M864" s="1" t="str">
        <f>IF(F864&gt;=SUM(L864,_xlfn.XLOOKUP(A864,'ESTOQUE SETEMBRO'!A:A,'ESTOQUE SETEMBRO'!F:F,,0))/2*1.2,"OVER",IF(F864&lt;=SUM(L864,_xlfn.XLOOKUP(A864,'ESTOQUE SETEMBRO'!A:A,'ESTOQUE SETEMBRO'!F:F,,0))/2*1.1,"IDEAL","OUT"))</f>
        <v>OVER</v>
      </c>
      <c r="N864" t="str">
        <f>IF('ESTOQUE OUTUBRO'!$D864&gt;=0,"outubro","setembro")</f>
        <v>outubro</v>
      </c>
      <c r="O864" s="15">
        <v>45566</v>
      </c>
    </row>
    <row r="865" spans="1:15">
      <c r="A865" s="5" t="s">
        <v>860</v>
      </c>
      <c r="B865" s="6" t="s">
        <v>1224</v>
      </c>
      <c r="C865" s="1">
        <f t="shared" si="42"/>
        <v>43.26</v>
      </c>
      <c r="D865" s="3">
        <f>_xlfn.XLOOKUP(Tabela3[[#This Row],[SKU]],'ESTOQUE SETEMBRO'!A:A,'ESTOQUE SETEMBRO'!F:F,,0)-_xlfn.XLOOKUP(Tabela3[[#This Row],[SKU]],'VENDA MES'!A:A,'VENDA MES'!B:B,0,0)</f>
        <v>196</v>
      </c>
      <c r="E865" s="3">
        <f>IF(D865&lt;=0,SUM(Tabela3[[#This Row],[PONTO_DE_REPOSICAO]]*2.5,Tabela3[[#This Row],[ESTOQUE_INICIAL]]),IF(AND(Tabela3[[#This Row],[ESTOQUE_INICIAL]]&lt;=Tabela3[[#This Row],[PONTO_DE_REPOSICAO]],Tabela3[[#This Row],[ESTOQUE_INICIAL]]&gt;0),L865*2.5,D865*0))</f>
        <v>0</v>
      </c>
      <c r="F865" s="3">
        <f t="shared" si="40"/>
        <v>196</v>
      </c>
      <c r="G865" s="7">
        <v>10</v>
      </c>
      <c r="H865" s="7">
        <v>10</v>
      </c>
      <c r="I865" s="6" t="s">
        <v>1134</v>
      </c>
      <c r="J865" s="2">
        <f t="shared" si="41"/>
        <v>1960</v>
      </c>
      <c r="K865" s="1">
        <f>_xlfn.XLOOKUP(A865,MEDIDAS!A:A,MEDIDAS!C:C,,0)*5</f>
        <v>8.1666666666666661</v>
      </c>
      <c r="L865" s="1">
        <f>SUM(K865,_xlfn.XLOOKUP(A865,MEDIDAS!A:A,MEDIDAS!C:C,,0)*5)</f>
        <v>16.333333333333332</v>
      </c>
      <c r="M865" s="1" t="str">
        <f>IF(F865&gt;=SUM(L865,_xlfn.XLOOKUP(A865,'ESTOQUE SETEMBRO'!A:A,'ESTOQUE SETEMBRO'!F:F,,0))/2*1.2,"OVER",IF(F865&lt;=SUM(L865,_xlfn.XLOOKUP(A865,'ESTOQUE SETEMBRO'!A:A,'ESTOQUE SETEMBRO'!F:F,,0))/2*1.1,"IDEAL","OUT"))</f>
        <v>OVER</v>
      </c>
      <c r="N865" t="str">
        <f>IF('ESTOQUE OUTUBRO'!$D865&gt;=0,"outubro","setembro")</f>
        <v>outubro</v>
      </c>
      <c r="O865" s="15">
        <v>45566</v>
      </c>
    </row>
    <row r="866" spans="1:15">
      <c r="A866" s="5" t="s">
        <v>861</v>
      </c>
      <c r="B866" s="6" t="s">
        <v>1224</v>
      </c>
      <c r="C866" s="1">
        <f t="shared" si="42"/>
        <v>43.26</v>
      </c>
      <c r="D866" s="3">
        <f>_xlfn.XLOOKUP(Tabela3[[#This Row],[SKU]],'ESTOQUE SETEMBRO'!A:A,'ESTOQUE SETEMBRO'!F:F,,0)-_xlfn.XLOOKUP(Tabela3[[#This Row],[SKU]],'VENDA MES'!A:A,'VENDA MES'!B:B,0,0)</f>
        <v>140.00000000000003</v>
      </c>
      <c r="E866" s="3">
        <f>IF(D866&lt;=0,SUM(Tabela3[[#This Row],[PONTO_DE_REPOSICAO]]*2.5,Tabela3[[#This Row],[ESTOQUE_INICIAL]]),IF(AND(Tabela3[[#This Row],[ESTOQUE_INICIAL]]&lt;=Tabela3[[#This Row],[PONTO_DE_REPOSICAO]],Tabela3[[#This Row],[ESTOQUE_INICIAL]]&gt;0),L866*2.5,D866*0))</f>
        <v>0</v>
      </c>
      <c r="F866" s="3">
        <f t="shared" ref="F866:F929" si="43">SUM(E866,D866)</f>
        <v>140.00000000000003</v>
      </c>
      <c r="G866" s="7">
        <v>10</v>
      </c>
      <c r="H866" s="7">
        <v>10</v>
      </c>
      <c r="I866" s="6" t="s">
        <v>1134</v>
      </c>
      <c r="J866" s="2">
        <f t="shared" si="41"/>
        <v>1400.0000000000002</v>
      </c>
      <c r="K866" s="1">
        <f>_xlfn.XLOOKUP(A866,MEDIDAS!A:A,MEDIDAS!C:C,,0)*5</f>
        <v>5.25</v>
      </c>
      <c r="L866" s="1">
        <f>SUM(K866,_xlfn.XLOOKUP(A866,MEDIDAS!A:A,MEDIDAS!C:C,,0)*5)</f>
        <v>10.5</v>
      </c>
      <c r="M866" s="1" t="str">
        <f>IF(F866&gt;=SUM(L866,_xlfn.XLOOKUP(A866,'ESTOQUE SETEMBRO'!A:A,'ESTOQUE SETEMBRO'!F:F,,0))/2*1.2,"OVER",IF(F866&lt;=SUM(L866,_xlfn.XLOOKUP(A866,'ESTOQUE SETEMBRO'!A:A,'ESTOQUE SETEMBRO'!F:F,,0))/2*1.1,"IDEAL","OUT"))</f>
        <v>OVER</v>
      </c>
      <c r="N866" t="str">
        <f>IF('ESTOQUE OUTUBRO'!$D866&gt;=0,"outubro","setembro")</f>
        <v>outubro</v>
      </c>
      <c r="O866" s="15">
        <v>45566</v>
      </c>
    </row>
    <row r="867" spans="1:15">
      <c r="A867" s="5" t="s">
        <v>862</v>
      </c>
      <c r="B867" s="6" t="s">
        <v>1224</v>
      </c>
      <c r="C867" s="1">
        <f t="shared" si="42"/>
        <v>43.26</v>
      </c>
      <c r="D867" s="3">
        <f>_xlfn.XLOOKUP(Tabela3[[#This Row],[SKU]],'ESTOQUE SETEMBRO'!A:A,'ESTOQUE SETEMBRO'!F:F,,0)-_xlfn.XLOOKUP(Tabela3[[#This Row],[SKU]],'VENDA MES'!A:A,'VENDA MES'!B:B,0,0)</f>
        <v>123.20000000000002</v>
      </c>
      <c r="E867" s="3">
        <f>IF(D867&lt;=0,SUM(Tabela3[[#This Row],[PONTO_DE_REPOSICAO]]*2.5,Tabela3[[#This Row],[ESTOQUE_INICIAL]]),IF(AND(Tabela3[[#This Row],[ESTOQUE_INICIAL]]&lt;=Tabela3[[#This Row],[PONTO_DE_REPOSICAO]],Tabela3[[#This Row],[ESTOQUE_INICIAL]]&gt;0),L867*2.5,D867*0))</f>
        <v>0</v>
      </c>
      <c r="F867" s="3">
        <f t="shared" si="43"/>
        <v>123.20000000000002</v>
      </c>
      <c r="G867" s="7">
        <v>10</v>
      </c>
      <c r="H867" s="7">
        <v>10</v>
      </c>
      <c r="I867" s="6" t="s">
        <v>1134</v>
      </c>
      <c r="J867" s="2">
        <f t="shared" si="41"/>
        <v>1232.0000000000002</v>
      </c>
      <c r="K867" s="1">
        <f>_xlfn.XLOOKUP(A867,MEDIDAS!A:A,MEDIDAS!C:C,,0)*5</f>
        <v>6.416666666666667</v>
      </c>
      <c r="L867" s="1">
        <f>SUM(K867,_xlfn.XLOOKUP(A867,MEDIDAS!A:A,MEDIDAS!C:C,,0)*5)</f>
        <v>12.833333333333334</v>
      </c>
      <c r="M867" s="1" t="str">
        <f>IF(F867&gt;=SUM(L867,_xlfn.XLOOKUP(A867,'ESTOQUE SETEMBRO'!A:A,'ESTOQUE SETEMBRO'!F:F,,0))/2*1.2,"OVER",IF(F867&lt;=SUM(L867,_xlfn.XLOOKUP(A867,'ESTOQUE SETEMBRO'!A:A,'ESTOQUE SETEMBRO'!F:F,,0))/2*1.1,"IDEAL","OUT"))</f>
        <v>OVER</v>
      </c>
      <c r="N867" t="str">
        <f>IF('ESTOQUE OUTUBRO'!$D867&gt;=0,"outubro","setembro")</f>
        <v>outubro</v>
      </c>
      <c r="O867" s="15">
        <v>45566</v>
      </c>
    </row>
    <row r="868" spans="1:15">
      <c r="A868" s="5" t="s">
        <v>863</v>
      </c>
      <c r="B868" s="6" t="s">
        <v>1224</v>
      </c>
      <c r="C868" s="1">
        <f t="shared" si="42"/>
        <v>43.26</v>
      </c>
      <c r="D868" s="3">
        <f>_xlfn.XLOOKUP(Tabela3[[#This Row],[SKU]],'ESTOQUE SETEMBRO'!A:A,'ESTOQUE SETEMBRO'!F:F,,0)-_xlfn.XLOOKUP(Tabela3[[#This Row],[SKU]],'VENDA MES'!A:A,'VENDA MES'!B:B,0,0)</f>
        <v>134.4</v>
      </c>
      <c r="E868" s="3">
        <f>IF(D868&lt;=0,SUM(Tabela3[[#This Row],[PONTO_DE_REPOSICAO]]*2.5,Tabela3[[#This Row],[ESTOQUE_INICIAL]]),IF(AND(Tabela3[[#This Row],[ESTOQUE_INICIAL]]&lt;=Tabela3[[#This Row],[PONTO_DE_REPOSICAO]],Tabela3[[#This Row],[ESTOQUE_INICIAL]]&gt;0),L868*2.5,D868*0))</f>
        <v>0</v>
      </c>
      <c r="F868" s="3">
        <f t="shared" si="43"/>
        <v>134.4</v>
      </c>
      <c r="G868" s="7">
        <v>10</v>
      </c>
      <c r="H868" s="7">
        <v>10</v>
      </c>
      <c r="I868" s="6" t="s">
        <v>1134</v>
      </c>
      <c r="J868" s="2">
        <f t="shared" si="41"/>
        <v>1344</v>
      </c>
      <c r="K868" s="1">
        <f>_xlfn.XLOOKUP(A868,MEDIDAS!A:A,MEDIDAS!C:C,,0)*5</f>
        <v>3.75</v>
      </c>
      <c r="L868" s="1">
        <f>SUM(K868,_xlfn.XLOOKUP(A868,MEDIDAS!A:A,MEDIDAS!C:C,,0)*5)</f>
        <v>7.5</v>
      </c>
      <c r="M868" s="1" t="str">
        <f>IF(F868&gt;=SUM(L868,_xlfn.XLOOKUP(A868,'ESTOQUE SETEMBRO'!A:A,'ESTOQUE SETEMBRO'!F:F,,0))/2*1.2,"OVER",IF(F868&lt;=SUM(L868,_xlfn.XLOOKUP(A868,'ESTOQUE SETEMBRO'!A:A,'ESTOQUE SETEMBRO'!F:F,,0))/2*1.1,"IDEAL","OUT"))</f>
        <v>OVER</v>
      </c>
      <c r="N868" t="str">
        <f>IF('ESTOQUE OUTUBRO'!$D868&gt;=0,"outubro","setembro")</f>
        <v>outubro</v>
      </c>
      <c r="O868" s="15">
        <v>45566</v>
      </c>
    </row>
    <row r="869" spans="1:15">
      <c r="A869" s="5" t="s">
        <v>955</v>
      </c>
      <c r="B869" s="6" t="s">
        <v>1224</v>
      </c>
      <c r="C869" s="1">
        <f t="shared" si="42"/>
        <v>43.26</v>
      </c>
      <c r="D869" s="3">
        <f>_xlfn.XLOOKUP(Tabela3[[#This Row],[SKU]],'ESTOQUE SETEMBRO'!A:A,'ESTOQUE SETEMBRO'!F:F,,0)-_xlfn.XLOOKUP(Tabela3[[#This Row],[SKU]],'VENDA MES'!A:A,'VENDA MES'!B:B,0,0)</f>
        <v>150</v>
      </c>
      <c r="E869" s="3">
        <f>IF(D869&lt;=0,SUM(Tabela3[[#This Row],[PONTO_DE_REPOSICAO]]*2.5,Tabela3[[#This Row],[ESTOQUE_INICIAL]]),IF(AND(Tabela3[[#This Row],[ESTOQUE_INICIAL]]&lt;=Tabela3[[#This Row],[PONTO_DE_REPOSICAO]],Tabela3[[#This Row],[ESTOQUE_INICIAL]]&gt;0),L869*2.5,D869*0))</f>
        <v>0</v>
      </c>
      <c r="F869" s="3">
        <f t="shared" si="43"/>
        <v>150</v>
      </c>
      <c r="G869" s="7">
        <v>10</v>
      </c>
      <c r="H869" s="7">
        <v>10</v>
      </c>
      <c r="I869" s="6" t="s">
        <v>1134</v>
      </c>
      <c r="J869" s="2">
        <f t="shared" si="41"/>
        <v>1500</v>
      </c>
      <c r="K869" s="1">
        <f>_xlfn.XLOOKUP(A869,MEDIDAS!A:A,MEDIDAS!C:C,,0)*5</f>
        <v>3.8333333333333335</v>
      </c>
      <c r="L869" s="1">
        <f>SUM(K869,_xlfn.XLOOKUP(A869,MEDIDAS!A:A,MEDIDAS!C:C,,0)*5)</f>
        <v>7.666666666666667</v>
      </c>
      <c r="M869" s="1" t="str">
        <f>IF(F869&gt;=SUM(L869,_xlfn.XLOOKUP(A869,'ESTOQUE SETEMBRO'!A:A,'ESTOQUE SETEMBRO'!F:F,,0))/2*1.2,"OVER",IF(F869&lt;=SUM(L869,_xlfn.XLOOKUP(A869,'ESTOQUE SETEMBRO'!A:A,'ESTOQUE SETEMBRO'!F:F,,0))/2*1.1,"IDEAL","OUT"))</f>
        <v>OVER</v>
      </c>
      <c r="N869" t="str">
        <f>IF('ESTOQUE OUTUBRO'!$D869&gt;=0,"outubro","setembro")</f>
        <v>outubro</v>
      </c>
      <c r="O869" s="15">
        <v>45566</v>
      </c>
    </row>
    <row r="870" spans="1:15">
      <c r="A870" s="5" t="s">
        <v>864</v>
      </c>
      <c r="B870" s="6" t="s">
        <v>1224</v>
      </c>
      <c r="C870" s="1">
        <f t="shared" si="42"/>
        <v>43.26</v>
      </c>
      <c r="D870" s="3">
        <f>_xlfn.XLOOKUP(Tabela3[[#This Row],[SKU]],'ESTOQUE SETEMBRO'!A:A,'ESTOQUE SETEMBRO'!F:F,,0)-_xlfn.XLOOKUP(Tabela3[[#This Row],[SKU]],'VENDA MES'!A:A,'VENDA MES'!B:B,0,0)</f>
        <v>100.8</v>
      </c>
      <c r="E870" s="3">
        <f>IF(D870&lt;=0,SUM(Tabela3[[#This Row],[PONTO_DE_REPOSICAO]]*2.5,Tabela3[[#This Row],[ESTOQUE_INICIAL]]),IF(AND(Tabela3[[#This Row],[ESTOQUE_INICIAL]]&lt;=Tabela3[[#This Row],[PONTO_DE_REPOSICAO]],Tabela3[[#This Row],[ESTOQUE_INICIAL]]&gt;0),L870*2.5,D870*0))</f>
        <v>0</v>
      </c>
      <c r="F870" s="3">
        <f t="shared" si="43"/>
        <v>100.8</v>
      </c>
      <c r="G870" s="7">
        <v>10</v>
      </c>
      <c r="H870" s="7">
        <v>10</v>
      </c>
      <c r="I870" s="6" t="s">
        <v>1134</v>
      </c>
      <c r="J870" s="2">
        <f t="shared" si="41"/>
        <v>1008</v>
      </c>
      <c r="K870" s="1">
        <f>_xlfn.XLOOKUP(A870,MEDIDAS!A:A,MEDIDAS!C:C,,0)*5</f>
        <v>9.0833333333333339</v>
      </c>
      <c r="L870" s="1">
        <f>SUM(K870,_xlfn.XLOOKUP(A870,MEDIDAS!A:A,MEDIDAS!C:C,,0)*5)</f>
        <v>18.166666666666668</v>
      </c>
      <c r="M870" s="1" t="str">
        <f>IF(F870&gt;=SUM(L870,_xlfn.XLOOKUP(A870,'ESTOQUE SETEMBRO'!A:A,'ESTOQUE SETEMBRO'!F:F,,0))/2*1.2,"OVER",IF(F870&lt;=SUM(L870,_xlfn.XLOOKUP(A870,'ESTOQUE SETEMBRO'!A:A,'ESTOQUE SETEMBRO'!F:F,,0))/2*1.1,"IDEAL","OUT"))</f>
        <v>OVER</v>
      </c>
      <c r="N870" t="str">
        <f>IF('ESTOQUE OUTUBRO'!$D870&gt;=0,"outubro","setembro")</f>
        <v>outubro</v>
      </c>
      <c r="O870" s="15">
        <v>45566</v>
      </c>
    </row>
    <row r="871" spans="1:15">
      <c r="A871" s="5" t="s">
        <v>865</v>
      </c>
      <c r="B871" s="6" t="s">
        <v>1224</v>
      </c>
      <c r="C871" s="1">
        <f t="shared" si="42"/>
        <v>43.26</v>
      </c>
      <c r="D871" s="3">
        <f>_xlfn.XLOOKUP(Tabela3[[#This Row],[SKU]],'ESTOQUE SETEMBRO'!A:A,'ESTOQUE SETEMBRO'!F:F,,0)-_xlfn.XLOOKUP(Tabela3[[#This Row],[SKU]],'VENDA MES'!A:A,'VENDA MES'!B:B,0,0)</f>
        <v>61.600000000000009</v>
      </c>
      <c r="E871" s="3">
        <f>IF(D871&lt;=0,SUM(Tabela3[[#This Row],[PONTO_DE_REPOSICAO]]*2.5,Tabela3[[#This Row],[ESTOQUE_INICIAL]]),IF(AND(Tabela3[[#This Row],[ESTOQUE_INICIAL]]&lt;=Tabela3[[#This Row],[PONTO_DE_REPOSICAO]],Tabela3[[#This Row],[ESTOQUE_INICIAL]]&gt;0),L871*2.5,D871*0))</f>
        <v>0</v>
      </c>
      <c r="F871" s="3">
        <f t="shared" si="43"/>
        <v>61.600000000000009</v>
      </c>
      <c r="G871" s="7">
        <v>10</v>
      </c>
      <c r="H871" s="7">
        <v>10</v>
      </c>
      <c r="I871" s="6" t="s">
        <v>1134</v>
      </c>
      <c r="J871" s="2">
        <f t="shared" si="41"/>
        <v>616.00000000000011</v>
      </c>
      <c r="K871" s="1">
        <f>_xlfn.XLOOKUP(A871,MEDIDAS!A:A,MEDIDAS!C:C,,0)*5</f>
        <v>4.75</v>
      </c>
      <c r="L871" s="1">
        <f>SUM(K871,_xlfn.XLOOKUP(A871,MEDIDAS!A:A,MEDIDAS!C:C,,0)*5)</f>
        <v>9.5</v>
      </c>
      <c r="M871" s="1" t="str">
        <f>IF(F871&gt;=SUM(L871,_xlfn.XLOOKUP(A871,'ESTOQUE SETEMBRO'!A:A,'ESTOQUE SETEMBRO'!F:F,,0))/2*1.2,"OVER",IF(F871&lt;=SUM(L871,_xlfn.XLOOKUP(A871,'ESTOQUE SETEMBRO'!A:A,'ESTOQUE SETEMBRO'!F:F,,0))/2*1.1,"IDEAL","OUT"))</f>
        <v>OVER</v>
      </c>
      <c r="N871" t="str">
        <f>IF('ESTOQUE OUTUBRO'!$D871&gt;=0,"outubro","setembro")</f>
        <v>outubro</v>
      </c>
      <c r="O871" s="15">
        <v>45566</v>
      </c>
    </row>
    <row r="872" spans="1:15">
      <c r="A872" s="5" t="s">
        <v>866</v>
      </c>
      <c r="B872" s="6" t="s">
        <v>1224</v>
      </c>
      <c r="C872" s="1">
        <f t="shared" si="42"/>
        <v>43.26</v>
      </c>
      <c r="D872" s="3">
        <f>_xlfn.XLOOKUP(Tabela3[[#This Row],[SKU]],'ESTOQUE SETEMBRO'!A:A,'ESTOQUE SETEMBRO'!F:F,,0)-_xlfn.XLOOKUP(Tabela3[[#This Row],[SKU]],'VENDA MES'!A:A,'VENDA MES'!B:B,0,0)</f>
        <v>173.6</v>
      </c>
      <c r="E872" s="3">
        <f>IF(D872&lt;=0,SUM(Tabela3[[#This Row],[PONTO_DE_REPOSICAO]]*2.5,Tabela3[[#This Row],[ESTOQUE_INICIAL]]),IF(AND(Tabela3[[#This Row],[ESTOQUE_INICIAL]]&lt;=Tabela3[[#This Row],[PONTO_DE_REPOSICAO]],Tabela3[[#This Row],[ESTOQUE_INICIAL]]&gt;0),L872*2.5,D872*0))</f>
        <v>0</v>
      </c>
      <c r="F872" s="3">
        <f t="shared" si="43"/>
        <v>173.6</v>
      </c>
      <c r="G872" s="7">
        <v>10</v>
      </c>
      <c r="H872" s="7">
        <v>10</v>
      </c>
      <c r="I872" s="6" t="s">
        <v>1134</v>
      </c>
      <c r="J872" s="2">
        <f t="shared" si="41"/>
        <v>1736</v>
      </c>
      <c r="K872" s="1">
        <f>_xlfn.XLOOKUP(A872,MEDIDAS!A:A,MEDIDAS!C:C,,0)*5</f>
        <v>5.5</v>
      </c>
      <c r="L872" s="1">
        <f>SUM(K872,_xlfn.XLOOKUP(A872,MEDIDAS!A:A,MEDIDAS!C:C,,0)*5)</f>
        <v>11</v>
      </c>
      <c r="M872" s="1" t="str">
        <f>IF(F872&gt;=SUM(L872,_xlfn.XLOOKUP(A872,'ESTOQUE SETEMBRO'!A:A,'ESTOQUE SETEMBRO'!F:F,,0))/2*1.2,"OVER",IF(F872&lt;=SUM(L872,_xlfn.XLOOKUP(A872,'ESTOQUE SETEMBRO'!A:A,'ESTOQUE SETEMBRO'!F:F,,0))/2*1.1,"IDEAL","OUT"))</f>
        <v>OVER</v>
      </c>
      <c r="N872" t="str">
        <f>IF('ESTOQUE OUTUBRO'!$D872&gt;=0,"outubro","setembro")</f>
        <v>outubro</v>
      </c>
      <c r="O872" s="15">
        <v>45566</v>
      </c>
    </row>
    <row r="873" spans="1:15">
      <c r="A873" s="5" t="s">
        <v>868</v>
      </c>
      <c r="B873" s="6" t="s">
        <v>1224</v>
      </c>
      <c r="C873" s="1">
        <f t="shared" si="42"/>
        <v>43.26</v>
      </c>
      <c r="D873" s="3">
        <f>_xlfn.XLOOKUP(Tabela3[[#This Row],[SKU]],'ESTOQUE SETEMBRO'!A:A,'ESTOQUE SETEMBRO'!F:F,,0)-_xlfn.XLOOKUP(Tabela3[[#This Row],[SKU]],'VENDA MES'!A:A,'VENDA MES'!B:B,0,0)</f>
        <v>173.6</v>
      </c>
      <c r="E873" s="3">
        <f>IF(D873&lt;=0,SUM(Tabela3[[#This Row],[PONTO_DE_REPOSICAO]]*2.5,Tabela3[[#This Row],[ESTOQUE_INICIAL]]),IF(AND(Tabela3[[#This Row],[ESTOQUE_INICIAL]]&lt;=Tabela3[[#This Row],[PONTO_DE_REPOSICAO]],Tabela3[[#This Row],[ESTOQUE_INICIAL]]&gt;0),L873*2.5,D873*0))</f>
        <v>0</v>
      </c>
      <c r="F873" s="3">
        <f t="shared" si="43"/>
        <v>173.6</v>
      </c>
      <c r="G873" s="7">
        <v>10</v>
      </c>
      <c r="H873" s="7">
        <v>10</v>
      </c>
      <c r="I873" s="6" t="s">
        <v>1134</v>
      </c>
      <c r="J873" s="2">
        <f t="shared" si="41"/>
        <v>1736</v>
      </c>
      <c r="K873" s="1">
        <f>_xlfn.XLOOKUP(A873,MEDIDAS!A:A,MEDIDAS!C:C,,0)*5</f>
        <v>6.5</v>
      </c>
      <c r="L873" s="1">
        <f>SUM(K873,_xlfn.XLOOKUP(A873,MEDIDAS!A:A,MEDIDAS!C:C,,0)*5)</f>
        <v>13</v>
      </c>
      <c r="M873" s="1" t="str">
        <f>IF(F873&gt;=SUM(L873,_xlfn.XLOOKUP(A873,'ESTOQUE SETEMBRO'!A:A,'ESTOQUE SETEMBRO'!F:F,,0))/2*1.2,"OVER",IF(F873&lt;=SUM(L873,_xlfn.XLOOKUP(A873,'ESTOQUE SETEMBRO'!A:A,'ESTOQUE SETEMBRO'!F:F,,0))/2*1.1,"IDEAL","OUT"))</f>
        <v>OVER</v>
      </c>
      <c r="N873" t="str">
        <f>IF('ESTOQUE OUTUBRO'!$D873&gt;=0,"outubro","setembro")</f>
        <v>outubro</v>
      </c>
      <c r="O873" s="15">
        <v>45566</v>
      </c>
    </row>
    <row r="874" spans="1:15">
      <c r="A874" s="5" t="s">
        <v>869</v>
      </c>
      <c r="B874" s="6" t="s">
        <v>1225</v>
      </c>
      <c r="C874" s="1">
        <f t="shared" si="42"/>
        <v>43.26</v>
      </c>
      <c r="D874" s="3">
        <f>_xlfn.XLOOKUP(Tabela3[[#This Row],[SKU]],'ESTOQUE SETEMBRO'!A:A,'ESTOQUE SETEMBRO'!F:F,,0)-_xlfn.XLOOKUP(Tabela3[[#This Row],[SKU]],'VENDA MES'!A:A,'VENDA MES'!B:B,0,0)</f>
        <v>145.6</v>
      </c>
      <c r="E874" s="3">
        <f>IF(D874&lt;=0,SUM(Tabela3[[#This Row],[PONTO_DE_REPOSICAO]]*2.5,Tabela3[[#This Row],[ESTOQUE_INICIAL]]),IF(AND(Tabela3[[#This Row],[ESTOQUE_INICIAL]]&lt;=Tabela3[[#This Row],[PONTO_DE_REPOSICAO]],Tabela3[[#This Row],[ESTOQUE_INICIAL]]&gt;0),L874*2.5,D874*0))</f>
        <v>0</v>
      </c>
      <c r="F874" s="3">
        <f t="shared" si="43"/>
        <v>145.6</v>
      </c>
      <c r="G874" s="7">
        <v>14</v>
      </c>
      <c r="H874" s="7">
        <v>14</v>
      </c>
      <c r="I874" s="6" t="s">
        <v>1142</v>
      </c>
      <c r="J874" s="2">
        <f t="shared" si="41"/>
        <v>2038.3999999999999</v>
      </c>
      <c r="K874" s="1">
        <f>_xlfn.XLOOKUP(A874,MEDIDAS!A:A,MEDIDAS!C:C,,0)*5</f>
        <v>4.666666666666667</v>
      </c>
      <c r="L874" s="1">
        <f>SUM(K874,_xlfn.XLOOKUP(A874,MEDIDAS!A:A,MEDIDAS!C:C,,0)*5)</f>
        <v>9.3333333333333339</v>
      </c>
      <c r="M874" s="1" t="str">
        <f>IF(F874&gt;=SUM(L874,_xlfn.XLOOKUP(A874,'ESTOQUE SETEMBRO'!A:A,'ESTOQUE SETEMBRO'!F:F,,0))/2*1.2,"OVER",IF(F874&lt;=SUM(L874,_xlfn.XLOOKUP(A874,'ESTOQUE SETEMBRO'!A:A,'ESTOQUE SETEMBRO'!F:F,,0))/2*1.1,"IDEAL","OUT"))</f>
        <v>OVER</v>
      </c>
      <c r="N874" t="str">
        <f>IF('ESTOQUE OUTUBRO'!$D874&gt;=0,"outubro","setembro")</f>
        <v>outubro</v>
      </c>
      <c r="O874" s="15">
        <v>45566</v>
      </c>
    </row>
    <row r="875" spans="1:15">
      <c r="A875" s="5" t="s">
        <v>870</v>
      </c>
      <c r="B875" s="6" t="s">
        <v>1225</v>
      </c>
      <c r="C875" s="1">
        <f t="shared" si="42"/>
        <v>43.26</v>
      </c>
      <c r="D875" s="3">
        <f>_xlfn.XLOOKUP(Tabela3[[#This Row],[SKU]],'ESTOQUE SETEMBRO'!A:A,'ESTOQUE SETEMBRO'!F:F,,0)-_xlfn.XLOOKUP(Tabela3[[#This Row],[SKU]],'VENDA MES'!A:A,'VENDA MES'!B:B,0,0)</f>
        <v>162.4</v>
      </c>
      <c r="E875" s="3">
        <f>IF(D875&lt;=0,SUM(Tabela3[[#This Row],[PONTO_DE_REPOSICAO]]*2.5,Tabela3[[#This Row],[ESTOQUE_INICIAL]]),IF(AND(Tabela3[[#This Row],[ESTOQUE_INICIAL]]&lt;=Tabela3[[#This Row],[PONTO_DE_REPOSICAO]],Tabela3[[#This Row],[ESTOQUE_INICIAL]]&gt;0),L875*2.5,D875*0))</f>
        <v>0</v>
      </c>
      <c r="F875" s="3">
        <f t="shared" si="43"/>
        <v>162.4</v>
      </c>
      <c r="G875" s="7">
        <v>14</v>
      </c>
      <c r="H875" s="7">
        <v>14</v>
      </c>
      <c r="I875" s="6" t="s">
        <v>1142</v>
      </c>
      <c r="J875" s="2">
        <f t="shared" si="41"/>
        <v>2273.6</v>
      </c>
      <c r="K875" s="1">
        <f>_xlfn.XLOOKUP(A875,MEDIDAS!A:A,MEDIDAS!C:C,,0)*5</f>
        <v>5.6666666666666661</v>
      </c>
      <c r="L875" s="1">
        <f>SUM(K875,_xlfn.XLOOKUP(A875,MEDIDAS!A:A,MEDIDAS!C:C,,0)*5)</f>
        <v>11.333333333333332</v>
      </c>
      <c r="M875" s="1" t="str">
        <f>IF(F875&gt;=SUM(L875,_xlfn.XLOOKUP(A875,'ESTOQUE SETEMBRO'!A:A,'ESTOQUE SETEMBRO'!F:F,,0))/2*1.2,"OVER",IF(F875&lt;=SUM(L875,_xlfn.XLOOKUP(A875,'ESTOQUE SETEMBRO'!A:A,'ESTOQUE SETEMBRO'!F:F,,0))/2*1.1,"IDEAL","OUT"))</f>
        <v>OVER</v>
      </c>
      <c r="N875" t="str">
        <f>IF('ESTOQUE OUTUBRO'!$D875&gt;=0,"outubro","setembro")</f>
        <v>outubro</v>
      </c>
      <c r="O875" s="15">
        <v>45566</v>
      </c>
    </row>
    <row r="876" spans="1:15">
      <c r="A876" s="5" t="s">
        <v>871</v>
      </c>
      <c r="B876" s="6" t="s">
        <v>1225</v>
      </c>
      <c r="C876" s="1">
        <f t="shared" si="42"/>
        <v>43.26</v>
      </c>
      <c r="D876" s="3">
        <f>_xlfn.XLOOKUP(Tabela3[[#This Row],[SKU]],'ESTOQUE SETEMBRO'!A:A,'ESTOQUE SETEMBRO'!F:F,,0)-_xlfn.XLOOKUP(Tabela3[[#This Row],[SKU]],'VENDA MES'!A:A,'VENDA MES'!B:B,0,0)</f>
        <v>140.00000000000003</v>
      </c>
      <c r="E876" s="3">
        <f>IF(D876&lt;=0,SUM(Tabela3[[#This Row],[PONTO_DE_REPOSICAO]]*2.5,Tabela3[[#This Row],[ESTOQUE_INICIAL]]),IF(AND(Tabela3[[#This Row],[ESTOQUE_INICIAL]]&lt;=Tabela3[[#This Row],[PONTO_DE_REPOSICAO]],Tabela3[[#This Row],[ESTOQUE_INICIAL]]&gt;0),L876*2.5,D876*0))</f>
        <v>0</v>
      </c>
      <c r="F876" s="3">
        <f t="shared" si="43"/>
        <v>140.00000000000003</v>
      </c>
      <c r="G876" s="7">
        <v>14</v>
      </c>
      <c r="H876" s="7">
        <v>14</v>
      </c>
      <c r="I876" s="6" t="s">
        <v>1142</v>
      </c>
      <c r="J876" s="2">
        <f t="shared" si="41"/>
        <v>1960.0000000000005</v>
      </c>
      <c r="K876" s="1">
        <f>_xlfn.XLOOKUP(A876,MEDIDAS!A:A,MEDIDAS!C:C,,0)*5</f>
        <v>4.583333333333333</v>
      </c>
      <c r="L876" s="1">
        <f>SUM(K876,_xlfn.XLOOKUP(A876,MEDIDAS!A:A,MEDIDAS!C:C,,0)*5)</f>
        <v>9.1666666666666661</v>
      </c>
      <c r="M876" s="1" t="str">
        <f>IF(F876&gt;=SUM(L876,_xlfn.XLOOKUP(A876,'ESTOQUE SETEMBRO'!A:A,'ESTOQUE SETEMBRO'!F:F,,0))/2*1.2,"OVER",IF(F876&lt;=SUM(L876,_xlfn.XLOOKUP(A876,'ESTOQUE SETEMBRO'!A:A,'ESTOQUE SETEMBRO'!F:F,,0))/2*1.1,"IDEAL","OUT"))</f>
        <v>OVER</v>
      </c>
      <c r="N876" t="str">
        <f>IF('ESTOQUE OUTUBRO'!$D876&gt;=0,"outubro","setembro")</f>
        <v>outubro</v>
      </c>
      <c r="O876" s="15">
        <v>45566</v>
      </c>
    </row>
    <row r="877" spans="1:15">
      <c r="A877" s="5" t="s">
        <v>872</v>
      </c>
      <c r="B877" s="6" t="s">
        <v>1225</v>
      </c>
      <c r="C877" s="1">
        <f t="shared" si="42"/>
        <v>43.26</v>
      </c>
      <c r="D877" s="3">
        <f>_xlfn.XLOOKUP(Tabela3[[#This Row],[SKU]],'ESTOQUE SETEMBRO'!A:A,'ESTOQUE SETEMBRO'!F:F,,0)-_xlfn.XLOOKUP(Tabela3[[#This Row],[SKU]],'VENDA MES'!A:A,'VENDA MES'!B:B,0,0)</f>
        <v>95.200000000000017</v>
      </c>
      <c r="E877" s="3">
        <f>IF(D877&lt;=0,SUM(Tabela3[[#This Row],[PONTO_DE_REPOSICAO]]*2.5,Tabela3[[#This Row],[ESTOQUE_INICIAL]]),IF(AND(Tabela3[[#This Row],[ESTOQUE_INICIAL]]&lt;=Tabela3[[#This Row],[PONTO_DE_REPOSICAO]],Tabela3[[#This Row],[ESTOQUE_INICIAL]]&gt;0),L877*2.5,D877*0))</f>
        <v>0</v>
      </c>
      <c r="F877" s="3">
        <f t="shared" si="43"/>
        <v>95.200000000000017</v>
      </c>
      <c r="G877" s="7">
        <v>14</v>
      </c>
      <c r="H877" s="7">
        <v>14</v>
      </c>
      <c r="I877" s="6" t="s">
        <v>1142</v>
      </c>
      <c r="J877" s="2">
        <f t="shared" si="41"/>
        <v>1332.8000000000002</v>
      </c>
      <c r="K877" s="1">
        <f>_xlfn.XLOOKUP(A877,MEDIDAS!A:A,MEDIDAS!C:C,,0)*5</f>
        <v>7.583333333333333</v>
      </c>
      <c r="L877" s="1">
        <f>SUM(K877,_xlfn.XLOOKUP(A877,MEDIDAS!A:A,MEDIDAS!C:C,,0)*5)</f>
        <v>15.166666666666666</v>
      </c>
      <c r="M877" s="1" t="str">
        <f>IF(F877&gt;=SUM(L877,_xlfn.XLOOKUP(A877,'ESTOQUE SETEMBRO'!A:A,'ESTOQUE SETEMBRO'!F:F,,0))/2*1.2,"OVER",IF(F877&lt;=SUM(L877,_xlfn.XLOOKUP(A877,'ESTOQUE SETEMBRO'!A:A,'ESTOQUE SETEMBRO'!F:F,,0))/2*1.1,"IDEAL","OUT"))</f>
        <v>OVER</v>
      </c>
      <c r="N877" t="str">
        <f>IF('ESTOQUE OUTUBRO'!$D877&gt;=0,"outubro","setembro")</f>
        <v>outubro</v>
      </c>
      <c r="O877" s="15">
        <v>45566</v>
      </c>
    </row>
    <row r="878" spans="1:15">
      <c r="A878" s="5" t="s">
        <v>873</v>
      </c>
      <c r="B878" s="6" t="s">
        <v>1225</v>
      </c>
      <c r="C878" s="1">
        <f t="shared" si="42"/>
        <v>43.26</v>
      </c>
      <c r="D878" s="3">
        <f>_xlfn.XLOOKUP(Tabela3[[#This Row],[SKU]],'ESTOQUE SETEMBRO'!A:A,'ESTOQUE SETEMBRO'!F:F,,0)-_xlfn.XLOOKUP(Tabela3[[#This Row],[SKU]],'VENDA MES'!A:A,'VENDA MES'!B:B,0,0)</f>
        <v>123.20000000000002</v>
      </c>
      <c r="E878" s="3">
        <f>IF(D878&lt;=0,SUM(Tabela3[[#This Row],[PONTO_DE_REPOSICAO]]*2.5,Tabela3[[#This Row],[ESTOQUE_INICIAL]]),IF(AND(Tabela3[[#This Row],[ESTOQUE_INICIAL]]&lt;=Tabela3[[#This Row],[PONTO_DE_REPOSICAO]],Tabela3[[#This Row],[ESTOQUE_INICIAL]]&gt;0),L878*2.5,D878*0))</f>
        <v>0</v>
      </c>
      <c r="F878" s="3">
        <f t="shared" si="43"/>
        <v>123.20000000000002</v>
      </c>
      <c r="G878" s="7">
        <v>14</v>
      </c>
      <c r="H878" s="7">
        <v>14</v>
      </c>
      <c r="I878" s="6" t="s">
        <v>1142</v>
      </c>
      <c r="J878" s="2">
        <f t="shared" si="41"/>
        <v>1724.8000000000002</v>
      </c>
      <c r="K878" s="1">
        <f>_xlfn.XLOOKUP(A878,MEDIDAS!A:A,MEDIDAS!C:C,,0)*5</f>
        <v>7.666666666666667</v>
      </c>
      <c r="L878" s="1">
        <f>SUM(K878,_xlfn.XLOOKUP(A878,MEDIDAS!A:A,MEDIDAS!C:C,,0)*5)</f>
        <v>15.333333333333334</v>
      </c>
      <c r="M878" s="1" t="str">
        <f>IF(F878&gt;=SUM(L878,_xlfn.XLOOKUP(A878,'ESTOQUE SETEMBRO'!A:A,'ESTOQUE SETEMBRO'!F:F,,0))/2*1.2,"OVER",IF(F878&lt;=SUM(L878,_xlfn.XLOOKUP(A878,'ESTOQUE SETEMBRO'!A:A,'ESTOQUE SETEMBRO'!F:F,,0))/2*1.1,"IDEAL","OUT"))</f>
        <v>OVER</v>
      </c>
      <c r="N878" t="str">
        <f>IF('ESTOQUE OUTUBRO'!$D878&gt;=0,"outubro","setembro")</f>
        <v>outubro</v>
      </c>
      <c r="O878" s="15">
        <v>45566</v>
      </c>
    </row>
    <row r="879" spans="1:15">
      <c r="A879" s="5" t="s">
        <v>966</v>
      </c>
      <c r="B879" s="6" t="s">
        <v>1225</v>
      </c>
      <c r="C879" s="1">
        <f t="shared" si="42"/>
        <v>43.26</v>
      </c>
      <c r="D879" s="3">
        <f>_xlfn.XLOOKUP(Tabela3[[#This Row],[SKU]],'ESTOQUE SETEMBRO'!A:A,'ESTOQUE SETEMBRO'!F:F,,0)-_xlfn.XLOOKUP(Tabela3[[#This Row],[SKU]],'VENDA MES'!A:A,'VENDA MES'!B:B,0,0)</f>
        <v>150</v>
      </c>
      <c r="E879" s="3">
        <f>IF(D879&lt;=0,SUM(Tabela3[[#This Row],[PONTO_DE_REPOSICAO]]*2.5,Tabela3[[#This Row],[ESTOQUE_INICIAL]]),IF(AND(Tabela3[[#This Row],[ESTOQUE_INICIAL]]&lt;=Tabela3[[#This Row],[PONTO_DE_REPOSICAO]],Tabela3[[#This Row],[ESTOQUE_INICIAL]]&gt;0),L879*2.5,D879*0))</f>
        <v>0</v>
      </c>
      <c r="F879" s="3">
        <f t="shared" si="43"/>
        <v>150</v>
      </c>
      <c r="G879" s="7">
        <v>14</v>
      </c>
      <c r="H879" s="7">
        <v>14</v>
      </c>
      <c r="I879" s="6" t="s">
        <v>1142</v>
      </c>
      <c r="J879" s="2">
        <f t="shared" si="41"/>
        <v>2100</v>
      </c>
      <c r="K879" s="1">
        <f>_xlfn.XLOOKUP(A879,MEDIDAS!A:A,MEDIDAS!C:C,,0)*5</f>
        <v>3.75</v>
      </c>
      <c r="L879" s="1">
        <f>SUM(K879,_xlfn.XLOOKUP(A879,MEDIDAS!A:A,MEDIDAS!C:C,,0)*5)</f>
        <v>7.5</v>
      </c>
      <c r="M879" s="1" t="str">
        <f>IF(F879&gt;=SUM(L879,_xlfn.XLOOKUP(A879,'ESTOQUE SETEMBRO'!A:A,'ESTOQUE SETEMBRO'!F:F,,0))/2*1.2,"OVER",IF(F879&lt;=SUM(L879,_xlfn.XLOOKUP(A879,'ESTOQUE SETEMBRO'!A:A,'ESTOQUE SETEMBRO'!F:F,,0))/2*1.1,"IDEAL","OUT"))</f>
        <v>OVER</v>
      </c>
      <c r="N879" t="str">
        <f>IF('ESTOQUE OUTUBRO'!$D879&gt;=0,"outubro","setembro")</f>
        <v>outubro</v>
      </c>
      <c r="O879" s="15">
        <v>45566</v>
      </c>
    </row>
    <row r="880" spans="1:15">
      <c r="A880" s="5" t="s">
        <v>874</v>
      </c>
      <c r="B880" s="6" t="s">
        <v>1225</v>
      </c>
      <c r="C880" s="1">
        <f t="shared" si="42"/>
        <v>43.26</v>
      </c>
      <c r="D880" s="3">
        <f>_xlfn.XLOOKUP(Tabela3[[#This Row],[SKU]],'ESTOQUE SETEMBRO'!A:A,'ESTOQUE SETEMBRO'!F:F,,0)-_xlfn.XLOOKUP(Tabela3[[#This Row],[SKU]],'VENDA MES'!A:A,'VENDA MES'!B:B,0,0)</f>
        <v>156.80000000000004</v>
      </c>
      <c r="E880" s="3">
        <f>IF(D880&lt;=0,SUM(Tabela3[[#This Row],[PONTO_DE_REPOSICAO]]*2.5,Tabela3[[#This Row],[ESTOQUE_INICIAL]]),IF(AND(Tabela3[[#This Row],[ESTOQUE_INICIAL]]&lt;=Tabela3[[#This Row],[PONTO_DE_REPOSICAO]],Tabela3[[#This Row],[ESTOQUE_INICIAL]]&gt;0),L880*2.5,D880*0))</f>
        <v>0</v>
      </c>
      <c r="F880" s="3">
        <f t="shared" si="43"/>
        <v>156.80000000000004</v>
      </c>
      <c r="G880" s="7">
        <v>14</v>
      </c>
      <c r="H880" s="7">
        <v>14</v>
      </c>
      <c r="I880" s="6" t="s">
        <v>1142</v>
      </c>
      <c r="J880" s="2">
        <f t="shared" si="41"/>
        <v>2195.2000000000007</v>
      </c>
      <c r="K880" s="1">
        <f>_xlfn.XLOOKUP(A880,MEDIDAS!A:A,MEDIDAS!C:C,,0)*5</f>
        <v>6.9166666666666661</v>
      </c>
      <c r="L880" s="1">
        <f>SUM(K880,_xlfn.XLOOKUP(A880,MEDIDAS!A:A,MEDIDAS!C:C,,0)*5)</f>
        <v>13.833333333333332</v>
      </c>
      <c r="M880" s="1" t="str">
        <f>IF(F880&gt;=SUM(L880,_xlfn.XLOOKUP(A880,'ESTOQUE SETEMBRO'!A:A,'ESTOQUE SETEMBRO'!F:F,,0))/2*1.2,"OVER",IF(F880&lt;=SUM(L880,_xlfn.XLOOKUP(A880,'ESTOQUE SETEMBRO'!A:A,'ESTOQUE SETEMBRO'!F:F,,0))/2*1.1,"IDEAL","OUT"))</f>
        <v>OVER</v>
      </c>
      <c r="N880" t="str">
        <f>IF('ESTOQUE OUTUBRO'!$D880&gt;=0,"outubro","setembro")</f>
        <v>outubro</v>
      </c>
      <c r="O880" s="15">
        <v>45566</v>
      </c>
    </row>
    <row r="881" spans="1:15">
      <c r="A881" s="5" t="s">
        <v>875</v>
      </c>
      <c r="B881" s="6" t="s">
        <v>1225</v>
      </c>
      <c r="C881" s="1">
        <f t="shared" si="42"/>
        <v>43.26</v>
      </c>
      <c r="D881" s="3">
        <f>_xlfn.XLOOKUP(Tabela3[[#This Row],[SKU]],'ESTOQUE SETEMBRO'!A:A,'ESTOQUE SETEMBRO'!F:F,,0)-_xlfn.XLOOKUP(Tabela3[[#This Row],[SKU]],'VENDA MES'!A:A,'VENDA MES'!B:B,0,0)</f>
        <v>100.8</v>
      </c>
      <c r="E881" s="3">
        <f>IF(D881&lt;=0,SUM(Tabela3[[#This Row],[PONTO_DE_REPOSICAO]]*2.5,Tabela3[[#This Row],[ESTOQUE_INICIAL]]),IF(AND(Tabela3[[#This Row],[ESTOQUE_INICIAL]]&lt;=Tabela3[[#This Row],[PONTO_DE_REPOSICAO]],Tabela3[[#This Row],[ESTOQUE_INICIAL]]&gt;0),L881*2.5,D881*0))</f>
        <v>0</v>
      </c>
      <c r="F881" s="3">
        <f t="shared" si="43"/>
        <v>100.8</v>
      </c>
      <c r="G881" s="7">
        <v>14</v>
      </c>
      <c r="H881" s="7">
        <v>14</v>
      </c>
      <c r="I881" s="6" t="s">
        <v>1142</v>
      </c>
      <c r="J881" s="2">
        <f t="shared" si="41"/>
        <v>1411.2</v>
      </c>
      <c r="K881" s="1">
        <f>_xlfn.XLOOKUP(A881,MEDIDAS!A:A,MEDIDAS!C:C,,0)*5</f>
        <v>5.25</v>
      </c>
      <c r="L881" s="1">
        <f>SUM(K881,_xlfn.XLOOKUP(A881,MEDIDAS!A:A,MEDIDAS!C:C,,0)*5)</f>
        <v>10.5</v>
      </c>
      <c r="M881" s="1" t="str">
        <f>IF(F881&gt;=SUM(L881,_xlfn.XLOOKUP(A881,'ESTOQUE SETEMBRO'!A:A,'ESTOQUE SETEMBRO'!F:F,,0))/2*1.2,"OVER",IF(F881&lt;=SUM(L881,_xlfn.XLOOKUP(A881,'ESTOQUE SETEMBRO'!A:A,'ESTOQUE SETEMBRO'!F:F,,0))/2*1.1,"IDEAL","OUT"))</f>
        <v>OVER</v>
      </c>
      <c r="N881" t="str">
        <f>IF('ESTOQUE OUTUBRO'!$D881&gt;=0,"outubro","setembro")</f>
        <v>outubro</v>
      </c>
      <c r="O881" s="15">
        <v>45566</v>
      </c>
    </row>
    <row r="882" spans="1:15">
      <c r="A882" s="5" t="s">
        <v>876</v>
      </c>
      <c r="B882" s="6" t="s">
        <v>1225</v>
      </c>
      <c r="C882" s="1">
        <f t="shared" si="42"/>
        <v>43.26</v>
      </c>
      <c r="D882" s="3">
        <f>_xlfn.XLOOKUP(Tabela3[[#This Row],[SKU]],'ESTOQUE SETEMBRO'!A:A,'ESTOQUE SETEMBRO'!F:F,,0)-_xlfn.XLOOKUP(Tabela3[[#This Row],[SKU]],'VENDA MES'!A:A,'VENDA MES'!B:B,0,0)</f>
        <v>112</v>
      </c>
      <c r="E882" s="3">
        <f>IF(D882&lt;=0,SUM(Tabela3[[#This Row],[PONTO_DE_REPOSICAO]]*2.5,Tabela3[[#This Row],[ESTOQUE_INICIAL]]),IF(AND(Tabela3[[#This Row],[ESTOQUE_INICIAL]]&lt;=Tabela3[[#This Row],[PONTO_DE_REPOSICAO]],Tabela3[[#This Row],[ESTOQUE_INICIAL]]&gt;0),L882*2.5,D882*0))</f>
        <v>0</v>
      </c>
      <c r="F882" s="3">
        <f t="shared" si="43"/>
        <v>112</v>
      </c>
      <c r="G882" s="7">
        <v>14</v>
      </c>
      <c r="H882" s="7">
        <v>14</v>
      </c>
      <c r="I882" s="6" t="s">
        <v>1142</v>
      </c>
      <c r="J882" s="2">
        <f t="shared" si="41"/>
        <v>1568</v>
      </c>
      <c r="K882" s="1">
        <f>_xlfn.XLOOKUP(A882,MEDIDAS!A:A,MEDIDAS!C:C,,0)*5</f>
        <v>6.5</v>
      </c>
      <c r="L882" s="1">
        <f>SUM(K882,_xlfn.XLOOKUP(A882,MEDIDAS!A:A,MEDIDAS!C:C,,0)*5)</f>
        <v>13</v>
      </c>
      <c r="M882" s="1" t="str">
        <f>IF(F882&gt;=SUM(L882,_xlfn.XLOOKUP(A882,'ESTOQUE SETEMBRO'!A:A,'ESTOQUE SETEMBRO'!F:F,,0))/2*1.2,"OVER",IF(F882&lt;=SUM(L882,_xlfn.XLOOKUP(A882,'ESTOQUE SETEMBRO'!A:A,'ESTOQUE SETEMBRO'!F:F,,0))/2*1.1,"IDEAL","OUT"))</f>
        <v>OVER</v>
      </c>
      <c r="N882" t="str">
        <f>IF('ESTOQUE OUTUBRO'!$D882&gt;=0,"outubro","setembro")</f>
        <v>outubro</v>
      </c>
      <c r="O882" s="15">
        <v>45566</v>
      </c>
    </row>
    <row r="883" spans="1:15">
      <c r="A883" s="5" t="s">
        <v>877</v>
      </c>
      <c r="B883" s="6" t="s">
        <v>1225</v>
      </c>
      <c r="C883" s="1">
        <f t="shared" si="42"/>
        <v>43.26</v>
      </c>
      <c r="D883" s="3">
        <f>_xlfn.XLOOKUP(Tabela3[[#This Row],[SKU]],'ESTOQUE SETEMBRO'!A:A,'ESTOQUE SETEMBRO'!F:F,,0)-_xlfn.XLOOKUP(Tabela3[[#This Row],[SKU]],'VENDA MES'!A:A,'VENDA MES'!B:B,0,0)</f>
        <v>123.20000000000002</v>
      </c>
      <c r="E883" s="3">
        <f>IF(D883&lt;=0,SUM(Tabela3[[#This Row],[PONTO_DE_REPOSICAO]]*2.5,Tabela3[[#This Row],[ESTOQUE_INICIAL]]),IF(AND(Tabela3[[#This Row],[ESTOQUE_INICIAL]]&lt;=Tabela3[[#This Row],[PONTO_DE_REPOSICAO]],Tabela3[[#This Row],[ESTOQUE_INICIAL]]&gt;0),L883*2.5,D883*0))</f>
        <v>0</v>
      </c>
      <c r="F883" s="3">
        <f t="shared" si="43"/>
        <v>123.20000000000002</v>
      </c>
      <c r="G883" s="7">
        <v>14</v>
      </c>
      <c r="H883" s="7">
        <v>14</v>
      </c>
      <c r="I883" s="6" t="s">
        <v>1142</v>
      </c>
      <c r="J883" s="2">
        <f t="shared" si="41"/>
        <v>1724.8000000000002</v>
      </c>
      <c r="K883" s="1">
        <f>_xlfn.XLOOKUP(A883,MEDIDAS!A:A,MEDIDAS!C:C,,0)*5</f>
        <v>6.416666666666667</v>
      </c>
      <c r="L883" s="1">
        <f>SUM(K883,_xlfn.XLOOKUP(A883,MEDIDAS!A:A,MEDIDAS!C:C,,0)*5)</f>
        <v>12.833333333333334</v>
      </c>
      <c r="M883" s="1" t="str">
        <f>IF(F883&gt;=SUM(L883,_xlfn.XLOOKUP(A883,'ESTOQUE SETEMBRO'!A:A,'ESTOQUE SETEMBRO'!F:F,,0))/2*1.2,"OVER",IF(F883&lt;=SUM(L883,_xlfn.XLOOKUP(A883,'ESTOQUE SETEMBRO'!A:A,'ESTOQUE SETEMBRO'!F:F,,0))/2*1.1,"IDEAL","OUT"))</f>
        <v>OVER</v>
      </c>
      <c r="N883" t="str">
        <f>IF('ESTOQUE OUTUBRO'!$D883&gt;=0,"outubro","setembro")</f>
        <v>outubro</v>
      </c>
      <c r="O883" s="15">
        <v>45566</v>
      </c>
    </row>
    <row r="884" spans="1:15">
      <c r="A884" s="5" t="s">
        <v>879</v>
      </c>
      <c r="B884" s="6" t="s">
        <v>1226</v>
      </c>
      <c r="C884" s="1">
        <f t="shared" si="42"/>
        <v>43.26</v>
      </c>
      <c r="D884" s="3">
        <f>_xlfn.XLOOKUP(Tabela3[[#This Row],[SKU]],'ESTOQUE SETEMBRO'!A:A,'ESTOQUE SETEMBRO'!F:F,,0)-_xlfn.XLOOKUP(Tabela3[[#This Row],[SKU]],'VENDA MES'!A:A,'VENDA MES'!B:B,0,0)</f>
        <v>106.40000000000002</v>
      </c>
      <c r="E884" s="3">
        <f>IF(D884&lt;=0,SUM(Tabela3[[#This Row],[PONTO_DE_REPOSICAO]]*2.5,Tabela3[[#This Row],[ESTOQUE_INICIAL]]),IF(AND(Tabela3[[#This Row],[ESTOQUE_INICIAL]]&lt;=Tabela3[[#This Row],[PONTO_DE_REPOSICAO]],Tabela3[[#This Row],[ESTOQUE_INICIAL]]&gt;0),L884*2.5,D884*0))</f>
        <v>0</v>
      </c>
      <c r="F884" s="3">
        <f t="shared" si="43"/>
        <v>106.40000000000002</v>
      </c>
      <c r="G884" s="7">
        <v>12</v>
      </c>
      <c r="H884" s="7">
        <v>12</v>
      </c>
      <c r="I884" s="6" t="s">
        <v>1136</v>
      </c>
      <c r="J884" s="2">
        <f t="shared" si="41"/>
        <v>1276.8000000000002</v>
      </c>
      <c r="K884" s="1">
        <f>_xlfn.XLOOKUP(A884,MEDIDAS!A:A,MEDIDAS!C:C,,0)*5</f>
        <v>5.166666666666667</v>
      </c>
      <c r="L884" s="1">
        <f>SUM(K884,_xlfn.XLOOKUP(A884,MEDIDAS!A:A,MEDIDAS!C:C,,0)*5)</f>
        <v>10.333333333333334</v>
      </c>
      <c r="M884" s="1" t="str">
        <f>IF(F884&gt;=SUM(L884,_xlfn.XLOOKUP(A884,'ESTOQUE SETEMBRO'!A:A,'ESTOQUE SETEMBRO'!F:F,,0))/2*1.2,"OVER",IF(F884&lt;=SUM(L884,_xlfn.XLOOKUP(A884,'ESTOQUE SETEMBRO'!A:A,'ESTOQUE SETEMBRO'!F:F,,0))/2*1.1,"IDEAL","OUT"))</f>
        <v>OVER</v>
      </c>
      <c r="N884" t="str">
        <f>IF('ESTOQUE OUTUBRO'!$D884&gt;=0,"outubro","setembro")</f>
        <v>outubro</v>
      </c>
      <c r="O884" s="15">
        <v>45566</v>
      </c>
    </row>
    <row r="885" spans="1:15">
      <c r="A885" s="5" t="s">
        <v>880</v>
      </c>
      <c r="B885" s="6" t="s">
        <v>1226</v>
      </c>
      <c r="C885" s="1">
        <f t="shared" si="42"/>
        <v>43.26</v>
      </c>
      <c r="D885" s="3">
        <f>_xlfn.XLOOKUP(Tabela3[[#This Row],[SKU]],'ESTOQUE SETEMBRO'!A:A,'ESTOQUE SETEMBRO'!F:F,,0)-_xlfn.XLOOKUP(Tabela3[[#This Row],[SKU]],'VENDA MES'!A:A,'VENDA MES'!B:B,0,0)</f>
        <v>184.80000000000004</v>
      </c>
      <c r="E885" s="3">
        <f>IF(D885&lt;=0,SUM(Tabela3[[#This Row],[PONTO_DE_REPOSICAO]]*2.5,Tabela3[[#This Row],[ESTOQUE_INICIAL]]),IF(AND(Tabela3[[#This Row],[ESTOQUE_INICIAL]]&lt;=Tabela3[[#This Row],[PONTO_DE_REPOSICAO]],Tabela3[[#This Row],[ESTOQUE_INICIAL]]&gt;0),L885*2.5,D885*0))</f>
        <v>0</v>
      </c>
      <c r="F885" s="3">
        <f t="shared" si="43"/>
        <v>184.80000000000004</v>
      </c>
      <c r="G885" s="7">
        <v>12</v>
      </c>
      <c r="H885" s="7">
        <v>12</v>
      </c>
      <c r="I885" s="6" t="s">
        <v>1136</v>
      </c>
      <c r="J885" s="2">
        <f t="shared" si="41"/>
        <v>2217.6000000000004</v>
      </c>
      <c r="K885" s="1">
        <f>_xlfn.XLOOKUP(A885,MEDIDAS!A:A,MEDIDAS!C:C,,0)*5</f>
        <v>5.916666666666667</v>
      </c>
      <c r="L885" s="1">
        <f>SUM(K885,_xlfn.XLOOKUP(A885,MEDIDAS!A:A,MEDIDAS!C:C,,0)*5)</f>
        <v>11.833333333333334</v>
      </c>
      <c r="M885" s="1" t="str">
        <f>IF(F885&gt;=SUM(L885,_xlfn.XLOOKUP(A885,'ESTOQUE SETEMBRO'!A:A,'ESTOQUE SETEMBRO'!F:F,,0))/2*1.2,"OVER",IF(F885&lt;=SUM(L885,_xlfn.XLOOKUP(A885,'ESTOQUE SETEMBRO'!A:A,'ESTOQUE SETEMBRO'!F:F,,0))/2*1.1,"IDEAL","OUT"))</f>
        <v>OVER</v>
      </c>
      <c r="N885" t="str">
        <f>IF('ESTOQUE OUTUBRO'!$D885&gt;=0,"outubro","setembro")</f>
        <v>outubro</v>
      </c>
      <c r="O885" s="15">
        <v>45566</v>
      </c>
    </row>
    <row r="886" spans="1:15">
      <c r="A886" s="5" t="s">
        <v>881</v>
      </c>
      <c r="B886" s="6" t="s">
        <v>1226</v>
      </c>
      <c r="C886" s="1">
        <f t="shared" si="42"/>
        <v>43.26</v>
      </c>
      <c r="D886" s="3">
        <f>_xlfn.XLOOKUP(Tabela3[[#This Row],[SKU]],'ESTOQUE SETEMBRO'!A:A,'ESTOQUE SETEMBRO'!F:F,,0)-_xlfn.XLOOKUP(Tabela3[[#This Row],[SKU]],'VENDA MES'!A:A,'VENDA MES'!B:B,0,0)</f>
        <v>89.6</v>
      </c>
      <c r="E886" s="3">
        <f>IF(D886&lt;=0,SUM(Tabela3[[#This Row],[PONTO_DE_REPOSICAO]]*2.5,Tabela3[[#This Row],[ESTOQUE_INICIAL]]),IF(AND(Tabela3[[#This Row],[ESTOQUE_INICIAL]]&lt;=Tabela3[[#This Row],[PONTO_DE_REPOSICAO]],Tabela3[[#This Row],[ESTOQUE_INICIAL]]&gt;0),L886*2.5,D886*0))</f>
        <v>0</v>
      </c>
      <c r="F886" s="3">
        <f t="shared" si="43"/>
        <v>89.6</v>
      </c>
      <c r="G886" s="7">
        <v>12</v>
      </c>
      <c r="H886" s="7">
        <v>12</v>
      </c>
      <c r="I886" s="6" t="s">
        <v>1136</v>
      </c>
      <c r="J886" s="2">
        <f t="shared" si="41"/>
        <v>1075.1999999999998</v>
      </c>
      <c r="K886" s="1">
        <f>_xlfn.XLOOKUP(A886,MEDIDAS!A:A,MEDIDAS!C:C,,0)*5</f>
        <v>5.4166666666666661</v>
      </c>
      <c r="L886" s="1">
        <f>SUM(K886,_xlfn.XLOOKUP(A886,MEDIDAS!A:A,MEDIDAS!C:C,,0)*5)</f>
        <v>10.833333333333332</v>
      </c>
      <c r="M886" s="1" t="str">
        <f>IF(F886&gt;=SUM(L886,_xlfn.XLOOKUP(A886,'ESTOQUE SETEMBRO'!A:A,'ESTOQUE SETEMBRO'!F:F,,0))/2*1.2,"OVER",IF(F886&lt;=SUM(L886,_xlfn.XLOOKUP(A886,'ESTOQUE SETEMBRO'!A:A,'ESTOQUE SETEMBRO'!F:F,,0))/2*1.1,"IDEAL","OUT"))</f>
        <v>OVER</v>
      </c>
      <c r="N886" t="str">
        <f>IF('ESTOQUE OUTUBRO'!$D886&gt;=0,"outubro","setembro")</f>
        <v>outubro</v>
      </c>
      <c r="O886" s="15">
        <v>45566</v>
      </c>
    </row>
    <row r="887" spans="1:15">
      <c r="A887" s="5" t="s">
        <v>882</v>
      </c>
      <c r="B887" s="6" t="s">
        <v>1226</v>
      </c>
      <c r="C887" s="1">
        <f t="shared" si="42"/>
        <v>43.26</v>
      </c>
      <c r="D887" s="3">
        <f>_xlfn.XLOOKUP(Tabela3[[#This Row],[SKU]],'ESTOQUE SETEMBRO'!A:A,'ESTOQUE SETEMBRO'!F:F,,0)-_xlfn.XLOOKUP(Tabela3[[#This Row],[SKU]],'VENDA MES'!A:A,'VENDA MES'!B:B,0,0)</f>
        <v>106.40000000000002</v>
      </c>
      <c r="E887" s="3">
        <f>IF(D887&lt;=0,SUM(Tabela3[[#This Row],[PONTO_DE_REPOSICAO]]*2.5,Tabela3[[#This Row],[ESTOQUE_INICIAL]]),IF(AND(Tabela3[[#This Row],[ESTOQUE_INICIAL]]&lt;=Tabela3[[#This Row],[PONTO_DE_REPOSICAO]],Tabela3[[#This Row],[ESTOQUE_INICIAL]]&gt;0),L887*2.5,D887*0))</f>
        <v>0</v>
      </c>
      <c r="F887" s="3">
        <f t="shared" si="43"/>
        <v>106.40000000000002</v>
      </c>
      <c r="G887" s="7">
        <v>12</v>
      </c>
      <c r="H887" s="7">
        <v>12</v>
      </c>
      <c r="I887" s="6" t="s">
        <v>1136</v>
      </c>
      <c r="J887" s="2">
        <f t="shared" si="41"/>
        <v>1276.8000000000002</v>
      </c>
      <c r="K887" s="1">
        <f>_xlfn.XLOOKUP(A887,MEDIDAS!A:A,MEDIDAS!C:C,,0)*5</f>
        <v>5.333333333333333</v>
      </c>
      <c r="L887" s="1">
        <f>SUM(K887,_xlfn.XLOOKUP(A887,MEDIDAS!A:A,MEDIDAS!C:C,,0)*5)</f>
        <v>10.666666666666666</v>
      </c>
      <c r="M887" s="1" t="str">
        <f>IF(F887&gt;=SUM(L887,_xlfn.XLOOKUP(A887,'ESTOQUE SETEMBRO'!A:A,'ESTOQUE SETEMBRO'!F:F,,0))/2*1.2,"OVER",IF(F887&lt;=SUM(L887,_xlfn.XLOOKUP(A887,'ESTOQUE SETEMBRO'!A:A,'ESTOQUE SETEMBRO'!F:F,,0))/2*1.1,"IDEAL","OUT"))</f>
        <v>OVER</v>
      </c>
      <c r="N887" t="str">
        <f>IF('ESTOQUE OUTUBRO'!$D887&gt;=0,"outubro","setembro")</f>
        <v>outubro</v>
      </c>
      <c r="O887" s="15">
        <v>45566</v>
      </c>
    </row>
    <row r="888" spans="1:15">
      <c r="A888" s="5" t="s">
        <v>883</v>
      </c>
      <c r="B888" s="6" t="s">
        <v>1226</v>
      </c>
      <c r="C888" s="1">
        <f t="shared" si="42"/>
        <v>43.26</v>
      </c>
      <c r="D888" s="3">
        <f>_xlfn.XLOOKUP(Tabela3[[#This Row],[SKU]],'ESTOQUE SETEMBRO'!A:A,'ESTOQUE SETEMBRO'!F:F,,0)-_xlfn.XLOOKUP(Tabela3[[#This Row],[SKU]],'VENDA MES'!A:A,'VENDA MES'!B:B,0,0)</f>
        <v>72.8</v>
      </c>
      <c r="E888" s="3">
        <f>IF(D888&lt;=0,SUM(Tabela3[[#This Row],[PONTO_DE_REPOSICAO]]*2.5,Tabela3[[#This Row],[ESTOQUE_INICIAL]]),IF(AND(Tabela3[[#This Row],[ESTOQUE_INICIAL]]&lt;=Tabela3[[#This Row],[PONTO_DE_REPOSICAO]],Tabela3[[#This Row],[ESTOQUE_INICIAL]]&gt;0),L888*2.5,D888*0))</f>
        <v>0</v>
      </c>
      <c r="F888" s="3">
        <f t="shared" si="43"/>
        <v>72.8</v>
      </c>
      <c r="G888" s="7">
        <v>12</v>
      </c>
      <c r="H888" s="7">
        <v>12</v>
      </c>
      <c r="I888" s="6" t="s">
        <v>1136</v>
      </c>
      <c r="J888" s="2">
        <f t="shared" si="41"/>
        <v>873.59999999999991</v>
      </c>
      <c r="K888" s="1">
        <f>_xlfn.XLOOKUP(A888,MEDIDAS!A:A,MEDIDAS!C:C,,0)*5</f>
        <v>4.833333333333333</v>
      </c>
      <c r="L888" s="1">
        <f>SUM(K888,_xlfn.XLOOKUP(A888,MEDIDAS!A:A,MEDIDAS!C:C,,0)*5)</f>
        <v>9.6666666666666661</v>
      </c>
      <c r="M888" s="1" t="str">
        <f>IF(F888&gt;=SUM(L888,_xlfn.XLOOKUP(A888,'ESTOQUE SETEMBRO'!A:A,'ESTOQUE SETEMBRO'!F:F,,0))/2*1.2,"OVER",IF(F888&lt;=SUM(L888,_xlfn.XLOOKUP(A888,'ESTOQUE SETEMBRO'!A:A,'ESTOQUE SETEMBRO'!F:F,,0))/2*1.1,"IDEAL","OUT"))</f>
        <v>OVER</v>
      </c>
      <c r="N888" t="str">
        <f>IF('ESTOQUE OUTUBRO'!$D888&gt;=0,"outubro","setembro")</f>
        <v>outubro</v>
      </c>
      <c r="O888" s="15">
        <v>45566</v>
      </c>
    </row>
    <row r="889" spans="1:15">
      <c r="A889" s="5" t="s">
        <v>977</v>
      </c>
      <c r="B889" s="6" t="s">
        <v>1226</v>
      </c>
      <c r="C889" s="1">
        <f t="shared" si="42"/>
        <v>43.26</v>
      </c>
      <c r="D889" s="3">
        <f>_xlfn.XLOOKUP(Tabela3[[#This Row],[SKU]],'ESTOQUE SETEMBRO'!A:A,'ESTOQUE SETEMBRO'!F:F,,0)-_xlfn.XLOOKUP(Tabela3[[#This Row],[SKU]],'VENDA MES'!A:A,'VENDA MES'!B:B,0,0)</f>
        <v>150</v>
      </c>
      <c r="E889" s="3">
        <f>IF(D889&lt;=0,SUM(Tabela3[[#This Row],[PONTO_DE_REPOSICAO]]*2.5,Tabela3[[#This Row],[ESTOQUE_INICIAL]]),IF(AND(Tabela3[[#This Row],[ESTOQUE_INICIAL]]&lt;=Tabela3[[#This Row],[PONTO_DE_REPOSICAO]],Tabela3[[#This Row],[ESTOQUE_INICIAL]]&gt;0),L889*2.5,D889*0))</f>
        <v>0</v>
      </c>
      <c r="F889" s="3">
        <f t="shared" si="43"/>
        <v>150</v>
      </c>
      <c r="G889" s="7">
        <v>12</v>
      </c>
      <c r="H889" s="7">
        <v>12</v>
      </c>
      <c r="I889" s="6" t="s">
        <v>1136</v>
      </c>
      <c r="J889" s="2">
        <f t="shared" si="41"/>
        <v>1800</v>
      </c>
      <c r="K889" s="1">
        <f>_xlfn.XLOOKUP(A889,MEDIDAS!A:A,MEDIDAS!C:C,,0)*5</f>
        <v>3</v>
      </c>
      <c r="L889" s="1">
        <f>SUM(K889,_xlfn.XLOOKUP(A889,MEDIDAS!A:A,MEDIDAS!C:C,,0)*5)</f>
        <v>6</v>
      </c>
      <c r="M889" s="1" t="str">
        <f>IF(F889&gt;=SUM(L889,_xlfn.XLOOKUP(A889,'ESTOQUE SETEMBRO'!A:A,'ESTOQUE SETEMBRO'!F:F,,0))/2*1.2,"OVER",IF(F889&lt;=SUM(L889,_xlfn.XLOOKUP(A889,'ESTOQUE SETEMBRO'!A:A,'ESTOQUE SETEMBRO'!F:F,,0))/2*1.1,"IDEAL","OUT"))</f>
        <v>OVER</v>
      </c>
      <c r="N889" t="str">
        <f>IF('ESTOQUE OUTUBRO'!$D889&gt;=0,"outubro","setembro")</f>
        <v>outubro</v>
      </c>
      <c r="O889" s="15">
        <v>45566</v>
      </c>
    </row>
    <row r="890" spans="1:15">
      <c r="A890" s="5" t="s">
        <v>884</v>
      </c>
      <c r="B890" s="6" t="s">
        <v>1226</v>
      </c>
      <c r="C890" s="1">
        <f t="shared" si="42"/>
        <v>43.26</v>
      </c>
      <c r="D890" s="3">
        <f>_xlfn.XLOOKUP(Tabela3[[#This Row],[SKU]],'ESTOQUE SETEMBRO'!A:A,'ESTOQUE SETEMBRO'!F:F,,0)-_xlfn.XLOOKUP(Tabela3[[#This Row],[SKU]],'VENDA MES'!A:A,'VENDA MES'!B:B,0,0)</f>
        <v>218.40000000000003</v>
      </c>
      <c r="E890" s="3">
        <f>IF(D890&lt;=0,SUM(Tabela3[[#This Row],[PONTO_DE_REPOSICAO]]*2.5,Tabela3[[#This Row],[ESTOQUE_INICIAL]]),IF(AND(Tabela3[[#This Row],[ESTOQUE_INICIAL]]&lt;=Tabela3[[#This Row],[PONTO_DE_REPOSICAO]],Tabela3[[#This Row],[ESTOQUE_INICIAL]]&gt;0),L890*2.5,D890*0))</f>
        <v>0</v>
      </c>
      <c r="F890" s="3">
        <f t="shared" si="43"/>
        <v>218.40000000000003</v>
      </c>
      <c r="G890" s="7">
        <v>12</v>
      </c>
      <c r="H890" s="7">
        <v>12</v>
      </c>
      <c r="I890" s="6" t="s">
        <v>1136</v>
      </c>
      <c r="J890" s="2">
        <f t="shared" si="41"/>
        <v>2620.8000000000002</v>
      </c>
      <c r="K890" s="1">
        <f>_xlfn.XLOOKUP(A890,MEDIDAS!A:A,MEDIDAS!C:C,,0)*5</f>
        <v>7.333333333333333</v>
      </c>
      <c r="L890" s="1">
        <f>SUM(K890,_xlfn.XLOOKUP(A890,MEDIDAS!A:A,MEDIDAS!C:C,,0)*5)</f>
        <v>14.666666666666666</v>
      </c>
      <c r="M890" s="1" t="str">
        <f>IF(F890&gt;=SUM(L890,_xlfn.XLOOKUP(A890,'ESTOQUE SETEMBRO'!A:A,'ESTOQUE SETEMBRO'!F:F,,0))/2*1.2,"OVER",IF(F890&lt;=SUM(L890,_xlfn.XLOOKUP(A890,'ESTOQUE SETEMBRO'!A:A,'ESTOQUE SETEMBRO'!F:F,,0))/2*1.1,"IDEAL","OUT"))</f>
        <v>OVER</v>
      </c>
      <c r="N890" t="str">
        <f>IF('ESTOQUE OUTUBRO'!$D890&gt;=0,"outubro","setembro")</f>
        <v>outubro</v>
      </c>
      <c r="O890" s="15">
        <v>45566</v>
      </c>
    </row>
    <row r="891" spans="1:15">
      <c r="A891" s="5" t="s">
        <v>885</v>
      </c>
      <c r="B891" s="6" t="s">
        <v>1226</v>
      </c>
      <c r="C891" s="1">
        <f t="shared" si="42"/>
        <v>43.26</v>
      </c>
      <c r="D891" s="3">
        <f>_xlfn.XLOOKUP(Tabela3[[#This Row],[SKU]],'ESTOQUE SETEMBRO'!A:A,'ESTOQUE SETEMBRO'!F:F,,0)-_xlfn.XLOOKUP(Tabela3[[#This Row],[SKU]],'VENDA MES'!A:A,'VENDA MES'!B:B,0,0)</f>
        <v>145.6</v>
      </c>
      <c r="E891" s="3">
        <f>IF(D891&lt;=0,SUM(Tabela3[[#This Row],[PONTO_DE_REPOSICAO]]*2.5,Tabela3[[#This Row],[ESTOQUE_INICIAL]]),IF(AND(Tabela3[[#This Row],[ESTOQUE_INICIAL]]&lt;=Tabela3[[#This Row],[PONTO_DE_REPOSICAO]],Tabela3[[#This Row],[ESTOQUE_INICIAL]]&gt;0),L891*2.5,D891*0))</f>
        <v>0</v>
      </c>
      <c r="F891" s="3">
        <f t="shared" si="43"/>
        <v>145.6</v>
      </c>
      <c r="G891" s="7">
        <v>12</v>
      </c>
      <c r="H891" s="7">
        <v>12</v>
      </c>
      <c r="I891" s="6" t="s">
        <v>1136</v>
      </c>
      <c r="J891" s="2">
        <f t="shared" si="41"/>
        <v>1747.1999999999998</v>
      </c>
      <c r="K891" s="1">
        <f>_xlfn.XLOOKUP(A891,MEDIDAS!A:A,MEDIDAS!C:C,,0)*5</f>
        <v>8</v>
      </c>
      <c r="L891" s="1">
        <f>SUM(K891,_xlfn.XLOOKUP(A891,MEDIDAS!A:A,MEDIDAS!C:C,,0)*5)</f>
        <v>16</v>
      </c>
      <c r="M891" s="1" t="str">
        <f>IF(F891&gt;=SUM(L891,_xlfn.XLOOKUP(A891,'ESTOQUE SETEMBRO'!A:A,'ESTOQUE SETEMBRO'!F:F,,0))/2*1.2,"OVER",IF(F891&lt;=SUM(L891,_xlfn.XLOOKUP(A891,'ESTOQUE SETEMBRO'!A:A,'ESTOQUE SETEMBRO'!F:F,,0))/2*1.1,"IDEAL","OUT"))</f>
        <v>OVER</v>
      </c>
      <c r="N891" t="str">
        <f>IF('ESTOQUE OUTUBRO'!$D891&gt;=0,"outubro","setembro")</f>
        <v>outubro</v>
      </c>
      <c r="O891" s="15">
        <v>45566</v>
      </c>
    </row>
    <row r="892" spans="1:15">
      <c r="A892" s="5" t="s">
        <v>886</v>
      </c>
      <c r="B892" s="6" t="s">
        <v>1226</v>
      </c>
      <c r="C892" s="1">
        <f t="shared" si="42"/>
        <v>43.26</v>
      </c>
      <c r="D892" s="3">
        <f>_xlfn.XLOOKUP(Tabela3[[#This Row],[SKU]],'ESTOQUE SETEMBRO'!A:A,'ESTOQUE SETEMBRO'!F:F,,0)-_xlfn.XLOOKUP(Tabela3[[#This Row],[SKU]],'VENDA MES'!A:A,'VENDA MES'!B:B,0,0)</f>
        <v>134.4</v>
      </c>
      <c r="E892" s="3">
        <f>IF(D892&lt;=0,SUM(Tabela3[[#This Row],[PONTO_DE_REPOSICAO]]*2.5,Tabela3[[#This Row],[ESTOQUE_INICIAL]]),IF(AND(Tabela3[[#This Row],[ESTOQUE_INICIAL]]&lt;=Tabela3[[#This Row],[PONTO_DE_REPOSICAO]],Tabela3[[#This Row],[ESTOQUE_INICIAL]]&gt;0),L892*2.5,D892*0))</f>
        <v>0</v>
      </c>
      <c r="F892" s="3">
        <f t="shared" si="43"/>
        <v>134.4</v>
      </c>
      <c r="G892" s="7">
        <v>12</v>
      </c>
      <c r="H892" s="7">
        <v>12</v>
      </c>
      <c r="I892" s="6" t="s">
        <v>1136</v>
      </c>
      <c r="J892" s="2">
        <f t="shared" si="41"/>
        <v>1612.8000000000002</v>
      </c>
      <c r="K892" s="1">
        <f>_xlfn.XLOOKUP(A892,MEDIDAS!A:A,MEDIDAS!C:C,,0)*5</f>
        <v>4.4166666666666661</v>
      </c>
      <c r="L892" s="1">
        <f>SUM(K892,_xlfn.XLOOKUP(A892,MEDIDAS!A:A,MEDIDAS!C:C,,0)*5)</f>
        <v>8.8333333333333321</v>
      </c>
      <c r="M892" s="1" t="str">
        <f>IF(F892&gt;=SUM(L892,_xlfn.XLOOKUP(A892,'ESTOQUE SETEMBRO'!A:A,'ESTOQUE SETEMBRO'!F:F,,0))/2*1.2,"OVER",IF(F892&lt;=SUM(L892,_xlfn.XLOOKUP(A892,'ESTOQUE SETEMBRO'!A:A,'ESTOQUE SETEMBRO'!F:F,,0))/2*1.1,"IDEAL","OUT"))</f>
        <v>OVER</v>
      </c>
      <c r="N892" t="str">
        <f>IF('ESTOQUE OUTUBRO'!$D892&gt;=0,"outubro","setembro")</f>
        <v>outubro</v>
      </c>
      <c r="O892" s="15">
        <v>45566</v>
      </c>
    </row>
    <row r="893" spans="1:15">
      <c r="A893" s="5" t="s">
        <v>887</v>
      </c>
      <c r="B893" s="6" t="s">
        <v>1226</v>
      </c>
      <c r="C893" s="1">
        <f t="shared" si="42"/>
        <v>43.26</v>
      </c>
      <c r="D893" s="3">
        <f>_xlfn.XLOOKUP(Tabela3[[#This Row],[SKU]],'ESTOQUE SETEMBRO'!A:A,'ESTOQUE SETEMBRO'!F:F,,0)-_xlfn.XLOOKUP(Tabela3[[#This Row],[SKU]],'VENDA MES'!A:A,'VENDA MES'!B:B,0,0)</f>
        <v>134.4</v>
      </c>
      <c r="E893" s="3">
        <f>IF(D893&lt;=0,SUM(Tabela3[[#This Row],[PONTO_DE_REPOSICAO]]*2.5,Tabela3[[#This Row],[ESTOQUE_INICIAL]]),IF(AND(Tabela3[[#This Row],[ESTOQUE_INICIAL]]&lt;=Tabela3[[#This Row],[PONTO_DE_REPOSICAO]],Tabela3[[#This Row],[ESTOQUE_INICIAL]]&gt;0),L893*2.5,D893*0))</f>
        <v>0</v>
      </c>
      <c r="F893" s="3">
        <f t="shared" si="43"/>
        <v>134.4</v>
      </c>
      <c r="G893" s="7">
        <v>12</v>
      </c>
      <c r="H893" s="7">
        <v>12</v>
      </c>
      <c r="I893" s="6" t="s">
        <v>1136</v>
      </c>
      <c r="J893" s="2">
        <f t="shared" si="41"/>
        <v>1612.8000000000002</v>
      </c>
      <c r="K893" s="1">
        <f>_xlfn.XLOOKUP(A893,MEDIDAS!A:A,MEDIDAS!C:C,,0)*5</f>
        <v>3.9166666666666665</v>
      </c>
      <c r="L893" s="1">
        <f>SUM(K893,_xlfn.XLOOKUP(A893,MEDIDAS!A:A,MEDIDAS!C:C,,0)*5)</f>
        <v>7.833333333333333</v>
      </c>
      <c r="M893" s="1" t="str">
        <f>IF(F893&gt;=SUM(L893,_xlfn.XLOOKUP(A893,'ESTOQUE SETEMBRO'!A:A,'ESTOQUE SETEMBRO'!F:F,,0))/2*1.2,"OVER",IF(F893&lt;=SUM(L893,_xlfn.XLOOKUP(A893,'ESTOQUE SETEMBRO'!A:A,'ESTOQUE SETEMBRO'!F:F,,0))/2*1.1,"IDEAL","OUT"))</f>
        <v>OVER</v>
      </c>
      <c r="N893" t="str">
        <f>IF('ESTOQUE OUTUBRO'!$D893&gt;=0,"outubro","setembro")</f>
        <v>outubro</v>
      </c>
      <c r="O893" s="15">
        <v>45566</v>
      </c>
    </row>
    <row r="894" spans="1:15">
      <c r="A894" s="5" t="s">
        <v>888</v>
      </c>
      <c r="B894" s="6" t="s">
        <v>1227</v>
      </c>
      <c r="C894" s="1">
        <f t="shared" si="42"/>
        <v>43.26</v>
      </c>
      <c r="D894" s="3">
        <f>_xlfn.XLOOKUP(Tabela3[[#This Row],[SKU]],'ESTOQUE SETEMBRO'!A:A,'ESTOQUE SETEMBRO'!F:F,,0)-_xlfn.XLOOKUP(Tabela3[[#This Row],[SKU]],'VENDA MES'!A:A,'VENDA MES'!B:B,0,0)</f>
        <v>134.4</v>
      </c>
      <c r="E894" s="3">
        <f>IF(D894&lt;=0,SUM(Tabela3[[#This Row],[PONTO_DE_REPOSICAO]]*2.5,Tabela3[[#This Row],[ESTOQUE_INICIAL]]),IF(AND(Tabela3[[#This Row],[ESTOQUE_INICIAL]]&lt;=Tabela3[[#This Row],[PONTO_DE_REPOSICAO]],Tabela3[[#This Row],[ESTOQUE_INICIAL]]&gt;0),L894*2.5,D894*0))</f>
        <v>0</v>
      </c>
      <c r="F894" s="3">
        <f t="shared" si="43"/>
        <v>134.4</v>
      </c>
      <c r="G894" s="7">
        <v>24</v>
      </c>
      <c r="H894" s="7">
        <v>24</v>
      </c>
      <c r="I894" s="6" t="s">
        <v>1128</v>
      </c>
      <c r="J894" s="2">
        <f t="shared" si="41"/>
        <v>3225.6000000000004</v>
      </c>
      <c r="K894" s="1">
        <f>_xlfn.XLOOKUP(A894,MEDIDAS!A:A,MEDIDAS!C:C,,0)*5</f>
        <v>6.333333333333333</v>
      </c>
      <c r="L894" s="1">
        <f>SUM(K894,_xlfn.XLOOKUP(A894,MEDIDAS!A:A,MEDIDAS!C:C,,0)*5)</f>
        <v>12.666666666666666</v>
      </c>
      <c r="M894" s="1" t="str">
        <f>IF(F894&gt;=SUM(L894,_xlfn.XLOOKUP(A894,'ESTOQUE SETEMBRO'!A:A,'ESTOQUE SETEMBRO'!F:F,,0))/2*1.2,"OVER",IF(F894&lt;=SUM(L894,_xlfn.XLOOKUP(A894,'ESTOQUE SETEMBRO'!A:A,'ESTOQUE SETEMBRO'!F:F,,0))/2*1.1,"IDEAL","OUT"))</f>
        <v>OVER</v>
      </c>
      <c r="N894" t="str">
        <f>IF('ESTOQUE OUTUBRO'!$D894&gt;=0,"outubro","setembro")</f>
        <v>outubro</v>
      </c>
      <c r="O894" s="15">
        <v>45566</v>
      </c>
    </row>
    <row r="895" spans="1:15">
      <c r="A895" s="5" t="s">
        <v>890</v>
      </c>
      <c r="B895" s="6" t="s">
        <v>1227</v>
      </c>
      <c r="C895" s="1">
        <f t="shared" si="42"/>
        <v>43.26</v>
      </c>
      <c r="D895" s="3">
        <f>_xlfn.XLOOKUP(Tabela3[[#This Row],[SKU]],'ESTOQUE SETEMBRO'!A:A,'ESTOQUE SETEMBRO'!F:F,,0)-_xlfn.XLOOKUP(Tabela3[[#This Row],[SKU]],'VENDA MES'!A:A,'VENDA MES'!B:B,0,0)</f>
        <v>184.80000000000004</v>
      </c>
      <c r="E895" s="3">
        <f>IF(D895&lt;=0,SUM(Tabela3[[#This Row],[PONTO_DE_REPOSICAO]]*2.5,Tabela3[[#This Row],[ESTOQUE_INICIAL]]),IF(AND(Tabela3[[#This Row],[ESTOQUE_INICIAL]]&lt;=Tabela3[[#This Row],[PONTO_DE_REPOSICAO]],Tabela3[[#This Row],[ESTOQUE_INICIAL]]&gt;0),L895*2.5,D895*0))</f>
        <v>0</v>
      </c>
      <c r="F895" s="3">
        <f t="shared" si="43"/>
        <v>184.80000000000004</v>
      </c>
      <c r="G895" s="7">
        <v>24</v>
      </c>
      <c r="H895" s="7">
        <v>24</v>
      </c>
      <c r="I895" s="6" t="s">
        <v>1128</v>
      </c>
      <c r="J895" s="2">
        <f t="shared" si="41"/>
        <v>4435.2000000000007</v>
      </c>
      <c r="K895" s="1">
        <f>_xlfn.XLOOKUP(A895,MEDIDAS!A:A,MEDIDAS!C:C,,0)*5</f>
        <v>3.5</v>
      </c>
      <c r="L895" s="1">
        <f>SUM(K895,_xlfn.XLOOKUP(A895,MEDIDAS!A:A,MEDIDAS!C:C,,0)*5)</f>
        <v>7</v>
      </c>
      <c r="M895" s="1" t="str">
        <f>IF(F895&gt;=SUM(L895,_xlfn.XLOOKUP(A895,'ESTOQUE SETEMBRO'!A:A,'ESTOQUE SETEMBRO'!F:F,,0))/2*1.2,"OVER",IF(F895&lt;=SUM(L895,_xlfn.XLOOKUP(A895,'ESTOQUE SETEMBRO'!A:A,'ESTOQUE SETEMBRO'!F:F,,0))/2*1.1,"IDEAL","OUT"))</f>
        <v>OVER</v>
      </c>
      <c r="N895" t="str">
        <f>IF('ESTOQUE OUTUBRO'!$D895&gt;=0,"outubro","setembro")</f>
        <v>outubro</v>
      </c>
      <c r="O895" s="15">
        <v>45566</v>
      </c>
    </row>
    <row r="896" spans="1:15">
      <c r="A896" s="5" t="s">
        <v>891</v>
      </c>
      <c r="B896" s="6" t="s">
        <v>1227</v>
      </c>
      <c r="C896" s="1">
        <f t="shared" si="42"/>
        <v>43.26</v>
      </c>
      <c r="D896" s="3">
        <f>_xlfn.XLOOKUP(Tabela3[[#This Row],[SKU]],'ESTOQUE SETEMBRO'!A:A,'ESTOQUE SETEMBRO'!F:F,,0)-_xlfn.XLOOKUP(Tabela3[[#This Row],[SKU]],'VENDA MES'!A:A,'VENDA MES'!B:B,0,0)</f>
        <v>123.20000000000002</v>
      </c>
      <c r="E896" s="3">
        <f>IF(D896&lt;=0,SUM(Tabela3[[#This Row],[PONTO_DE_REPOSICAO]]*2.5,Tabela3[[#This Row],[ESTOQUE_INICIAL]]),IF(AND(Tabela3[[#This Row],[ESTOQUE_INICIAL]]&lt;=Tabela3[[#This Row],[PONTO_DE_REPOSICAO]],Tabela3[[#This Row],[ESTOQUE_INICIAL]]&gt;0),L896*2.5,D896*0))</f>
        <v>0</v>
      </c>
      <c r="F896" s="3">
        <f t="shared" si="43"/>
        <v>123.20000000000002</v>
      </c>
      <c r="G896" s="7">
        <v>24</v>
      </c>
      <c r="H896" s="7">
        <v>24</v>
      </c>
      <c r="I896" s="6" t="s">
        <v>1128</v>
      </c>
      <c r="J896" s="2">
        <f t="shared" si="41"/>
        <v>2956.8</v>
      </c>
      <c r="K896" s="1">
        <f>_xlfn.XLOOKUP(A896,MEDIDAS!A:A,MEDIDAS!C:C,,0)*5</f>
        <v>5</v>
      </c>
      <c r="L896" s="1">
        <f>SUM(K896,_xlfn.XLOOKUP(A896,MEDIDAS!A:A,MEDIDAS!C:C,,0)*5)</f>
        <v>10</v>
      </c>
      <c r="M896" s="1" t="str">
        <f>IF(F896&gt;=SUM(L896,_xlfn.XLOOKUP(A896,'ESTOQUE SETEMBRO'!A:A,'ESTOQUE SETEMBRO'!F:F,,0))/2*1.2,"OVER",IF(F896&lt;=SUM(L896,_xlfn.XLOOKUP(A896,'ESTOQUE SETEMBRO'!A:A,'ESTOQUE SETEMBRO'!F:F,,0))/2*1.1,"IDEAL","OUT"))</f>
        <v>OVER</v>
      </c>
      <c r="N896" t="str">
        <f>IF('ESTOQUE OUTUBRO'!$D896&gt;=0,"outubro","setembro")</f>
        <v>outubro</v>
      </c>
      <c r="O896" s="15">
        <v>45566</v>
      </c>
    </row>
    <row r="897" spans="1:15">
      <c r="A897" s="5" t="s">
        <v>892</v>
      </c>
      <c r="B897" s="6" t="s">
        <v>1227</v>
      </c>
      <c r="C897" s="1">
        <f t="shared" si="42"/>
        <v>43.26</v>
      </c>
      <c r="D897" s="3">
        <f>_xlfn.XLOOKUP(Tabela3[[#This Row],[SKU]],'ESTOQUE SETEMBRO'!A:A,'ESTOQUE SETEMBRO'!F:F,,0)-_xlfn.XLOOKUP(Tabela3[[#This Row],[SKU]],'VENDA MES'!A:A,'VENDA MES'!B:B,0,0)</f>
        <v>179.2</v>
      </c>
      <c r="E897" s="3">
        <f>IF(D897&lt;=0,SUM(Tabela3[[#This Row],[PONTO_DE_REPOSICAO]]*2.5,Tabela3[[#This Row],[ESTOQUE_INICIAL]]),IF(AND(Tabela3[[#This Row],[ESTOQUE_INICIAL]]&lt;=Tabela3[[#This Row],[PONTO_DE_REPOSICAO]],Tabela3[[#This Row],[ESTOQUE_INICIAL]]&gt;0),L897*2.5,D897*0))</f>
        <v>0</v>
      </c>
      <c r="F897" s="3">
        <f t="shared" si="43"/>
        <v>179.2</v>
      </c>
      <c r="G897" s="7">
        <v>24</v>
      </c>
      <c r="H897" s="7">
        <v>24</v>
      </c>
      <c r="I897" s="6" t="s">
        <v>1128</v>
      </c>
      <c r="J897" s="2">
        <f t="shared" si="41"/>
        <v>4300.7999999999993</v>
      </c>
      <c r="K897" s="1">
        <f>_xlfn.XLOOKUP(A897,MEDIDAS!A:A,MEDIDAS!C:C,,0)*5</f>
        <v>9.75</v>
      </c>
      <c r="L897" s="1">
        <f>SUM(K897,_xlfn.XLOOKUP(A897,MEDIDAS!A:A,MEDIDAS!C:C,,0)*5)</f>
        <v>19.5</v>
      </c>
      <c r="M897" s="1" t="str">
        <f>IF(F897&gt;=SUM(L897,_xlfn.XLOOKUP(A897,'ESTOQUE SETEMBRO'!A:A,'ESTOQUE SETEMBRO'!F:F,,0))/2*1.2,"OVER",IF(F897&lt;=SUM(L897,_xlfn.XLOOKUP(A897,'ESTOQUE SETEMBRO'!A:A,'ESTOQUE SETEMBRO'!F:F,,0))/2*1.1,"IDEAL","OUT"))</f>
        <v>OVER</v>
      </c>
      <c r="N897" t="str">
        <f>IF('ESTOQUE OUTUBRO'!$D897&gt;=0,"outubro","setembro")</f>
        <v>outubro</v>
      </c>
      <c r="O897" s="15">
        <v>45566</v>
      </c>
    </row>
    <row r="898" spans="1:15">
      <c r="A898" s="5" t="s">
        <v>893</v>
      </c>
      <c r="B898" s="6" t="s">
        <v>1227</v>
      </c>
      <c r="C898" s="1">
        <f t="shared" si="42"/>
        <v>43.26</v>
      </c>
      <c r="D898" s="3">
        <f>_xlfn.XLOOKUP(Tabela3[[#This Row],[SKU]],'ESTOQUE SETEMBRO'!A:A,'ESTOQUE SETEMBRO'!F:F,,0)-_xlfn.XLOOKUP(Tabela3[[#This Row],[SKU]],'VENDA MES'!A:A,'VENDA MES'!B:B,0,0)</f>
        <v>168</v>
      </c>
      <c r="E898" s="3">
        <f>IF(D898&lt;=0,SUM(Tabela3[[#This Row],[PONTO_DE_REPOSICAO]]*2.5,Tabela3[[#This Row],[ESTOQUE_INICIAL]]),IF(AND(Tabela3[[#This Row],[ESTOQUE_INICIAL]]&lt;=Tabela3[[#This Row],[PONTO_DE_REPOSICAO]],Tabela3[[#This Row],[ESTOQUE_INICIAL]]&gt;0),L898*2.5,D898*0))</f>
        <v>0</v>
      </c>
      <c r="F898" s="3">
        <f t="shared" si="43"/>
        <v>168</v>
      </c>
      <c r="G898" s="7">
        <v>24</v>
      </c>
      <c r="H898" s="7">
        <v>24</v>
      </c>
      <c r="I898" s="6" t="s">
        <v>1128</v>
      </c>
      <c r="J898" s="2">
        <f t="shared" ref="J898:J961" si="44">H898*D898</f>
        <v>4032</v>
      </c>
      <c r="K898" s="1">
        <f>_xlfn.XLOOKUP(A898,MEDIDAS!A:A,MEDIDAS!C:C,,0)*5</f>
        <v>4.4166666666666661</v>
      </c>
      <c r="L898" s="1">
        <f>SUM(K898,_xlfn.XLOOKUP(A898,MEDIDAS!A:A,MEDIDAS!C:C,,0)*5)</f>
        <v>8.8333333333333321</v>
      </c>
      <c r="M898" s="1" t="str">
        <f>IF(F898&gt;=SUM(L898,_xlfn.XLOOKUP(A898,'ESTOQUE SETEMBRO'!A:A,'ESTOQUE SETEMBRO'!F:F,,0))/2*1.2,"OVER",IF(F898&lt;=SUM(L898,_xlfn.XLOOKUP(A898,'ESTOQUE SETEMBRO'!A:A,'ESTOQUE SETEMBRO'!F:F,,0))/2*1.1,"IDEAL","OUT"))</f>
        <v>OVER</v>
      </c>
      <c r="N898" t="str">
        <f>IF('ESTOQUE OUTUBRO'!$D898&gt;=0,"outubro","setembro")</f>
        <v>outubro</v>
      </c>
      <c r="O898" s="15">
        <v>45566</v>
      </c>
    </row>
    <row r="899" spans="1:15">
      <c r="A899" s="5" t="s">
        <v>988</v>
      </c>
      <c r="B899" s="6" t="s">
        <v>1227</v>
      </c>
      <c r="C899" s="1">
        <f t="shared" ref="C899:C962" si="45">3.09*2*7</f>
        <v>43.26</v>
      </c>
      <c r="D899" s="3">
        <f>_xlfn.XLOOKUP(Tabela3[[#This Row],[SKU]],'ESTOQUE SETEMBRO'!A:A,'ESTOQUE SETEMBRO'!F:F,,0)-_xlfn.XLOOKUP(Tabela3[[#This Row],[SKU]],'VENDA MES'!A:A,'VENDA MES'!B:B,0,0)</f>
        <v>150</v>
      </c>
      <c r="E899" s="3">
        <f>IF(D899&lt;=0,SUM(Tabela3[[#This Row],[PONTO_DE_REPOSICAO]]*2.5,Tabela3[[#This Row],[ESTOQUE_INICIAL]]),IF(AND(Tabela3[[#This Row],[ESTOQUE_INICIAL]]&lt;=Tabela3[[#This Row],[PONTO_DE_REPOSICAO]],Tabela3[[#This Row],[ESTOQUE_INICIAL]]&gt;0),L899*2.5,D899*0))</f>
        <v>0</v>
      </c>
      <c r="F899" s="3">
        <f t="shared" si="43"/>
        <v>150</v>
      </c>
      <c r="G899" s="7">
        <v>24</v>
      </c>
      <c r="H899" s="7">
        <v>24</v>
      </c>
      <c r="I899" s="6" t="s">
        <v>1128</v>
      </c>
      <c r="J899" s="2">
        <f t="shared" si="44"/>
        <v>3600</v>
      </c>
      <c r="K899" s="1">
        <f>_xlfn.XLOOKUP(A899,MEDIDAS!A:A,MEDIDAS!C:C,,0)*5</f>
        <v>5</v>
      </c>
      <c r="L899" s="1">
        <f>SUM(K899,_xlfn.XLOOKUP(A899,MEDIDAS!A:A,MEDIDAS!C:C,,0)*5)</f>
        <v>10</v>
      </c>
      <c r="M899" s="1" t="str">
        <f>IF(F899&gt;=SUM(L899,_xlfn.XLOOKUP(A899,'ESTOQUE SETEMBRO'!A:A,'ESTOQUE SETEMBRO'!F:F,,0))/2*1.2,"OVER",IF(F899&lt;=SUM(L899,_xlfn.XLOOKUP(A899,'ESTOQUE SETEMBRO'!A:A,'ESTOQUE SETEMBRO'!F:F,,0))/2*1.1,"IDEAL","OUT"))</f>
        <v>OVER</v>
      </c>
      <c r="N899" t="str">
        <f>IF('ESTOQUE OUTUBRO'!$D899&gt;=0,"outubro","setembro")</f>
        <v>outubro</v>
      </c>
      <c r="O899" s="15">
        <v>45566</v>
      </c>
    </row>
    <row r="900" spans="1:15">
      <c r="A900" s="5" t="s">
        <v>894</v>
      </c>
      <c r="B900" s="6" t="s">
        <v>1227</v>
      </c>
      <c r="C900" s="1">
        <f t="shared" si="45"/>
        <v>43.26</v>
      </c>
      <c r="D900" s="3">
        <f>_xlfn.XLOOKUP(Tabela3[[#This Row],[SKU]],'ESTOQUE SETEMBRO'!A:A,'ESTOQUE SETEMBRO'!F:F,,0)-_xlfn.XLOOKUP(Tabela3[[#This Row],[SKU]],'VENDA MES'!A:A,'VENDA MES'!B:B,0,0)</f>
        <v>313.60000000000008</v>
      </c>
      <c r="E900" s="3">
        <f>IF(D900&lt;=0,SUM(Tabela3[[#This Row],[PONTO_DE_REPOSICAO]]*2.5,Tabela3[[#This Row],[ESTOQUE_INICIAL]]),IF(AND(Tabela3[[#This Row],[ESTOQUE_INICIAL]]&lt;=Tabela3[[#This Row],[PONTO_DE_REPOSICAO]],Tabela3[[#This Row],[ESTOQUE_INICIAL]]&gt;0),L900*2.5,D900*0))</f>
        <v>0</v>
      </c>
      <c r="F900" s="3">
        <f t="shared" si="43"/>
        <v>313.60000000000008</v>
      </c>
      <c r="G900" s="7">
        <v>24</v>
      </c>
      <c r="H900" s="7">
        <v>24</v>
      </c>
      <c r="I900" s="6" t="s">
        <v>1128</v>
      </c>
      <c r="J900" s="2">
        <f t="shared" si="44"/>
        <v>7526.4000000000015</v>
      </c>
      <c r="K900" s="1">
        <f>_xlfn.XLOOKUP(A900,MEDIDAS!A:A,MEDIDAS!C:C,,0)*5</f>
        <v>7.416666666666667</v>
      </c>
      <c r="L900" s="1">
        <f>SUM(K900,_xlfn.XLOOKUP(A900,MEDIDAS!A:A,MEDIDAS!C:C,,0)*5)</f>
        <v>14.833333333333334</v>
      </c>
      <c r="M900" s="1" t="str">
        <f>IF(F900&gt;=SUM(L900,_xlfn.XLOOKUP(A900,'ESTOQUE SETEMBRO'!A:A,'ESTOQUE SETEMBRO'!F:F,,0))/2*1.2,"OVER",IF(F900&lt;=SUM(L900,_xlfn.XLOOKUP(A900,'ESTOQUE SETEMBRO'!A:A,'ESTOQUE SETEMBRO'!F:F,,0))/2*1.1,"IDEAL","OUT"))</f>
        <v>OVER</v>
      </c>
      <c r="N900" t="str">
        <f>IF('ESTOQUE OUTUBRO'!$D900&gt;=0,"outubro","setembro")</f>
        <v>outubro</v>
      </c>
      <c r="O900" s="15">
        <v>45566</v>
      </c>
    </row>
    <row r="901" spans="1:15">
      <c r="A901" s="5" t="s">
        <v>895</v>
      </c>
      <c r="B901" s="6" t="s">
        <v>1227</v>
      </c>
      <c r="C901" s="1">
        <f t="shared" si="45"/>
        <v>43.26</v>
      </c>
      <c r="D901" s="3">
        <f>_xlfn.XLOOKUP(Tabela3[[#This Row],[SKU]],'ESTOQUE SETEMBRO'!A:A,'ESTOQUE SETEMBRO'!F:F,,0)-_xlfn.XLOOKUP(Tabela3[[#This Row],[SKU]],'VENDA MES'!A:A,'VENDA MES'!B:B,0,0)</f>
        <v>123.20000000000002</v>
      </c>
      <c r="E901" s="3">
        <f>IF(D901&lt;=0,SUM(Tabela3[[#This Row],[PONTO_DE_REPOSICAO]]*2.5,Tabela3[[#This Row],[ESTOQUE_INICIAL]]),IF(AND(Tabela3[[#This Row],[ESTOQUE_INICIAL]]&lt;=Tabela3[[#This Row],[PONTO_DE_REPOSICAO]],Tabela3[[#This Row],[ESTOQUE_INICIAL]]&gt;0),L901*2.5,D901*0))</f>
        <v>0</v>
      </c>
      <c r="F901" s="3">
        <f t="shared" si="43"/>
        <v>123.20000000000002</v>
      </c>
      <c r="G901" s="7">
        <v>24</v>
      </c>
      <c r="H901" s="7">
        <v>24</v>
      </c>
      <c r="I901" s="6" t="s">
        <v>1128</v>
      </c>
      <c r="J901" s="2">
        <f t="shared" si="44"/>
        <v>2956.8</v>
      </c>
      <c r="K901" s="1">
        <f>_xlfn.XLOOKUP(A901,MEDIDAS!A:A,MEDIDAS!C:C,,0)*5</f>
        <v>2.75</v>
      </c>
      <c r="L901" s="1">
        <f>SUM(K901,_xlfn.XLOOKUP(A901,MEDIDAS!A:A,MEDIDAS!C:C,,0)*5)</f>
        <v>5.5</v>
      </c>
      <c r="M901" s="1" t="str">
        <f>IF(F901&gt;=SUM(L901,_xlfn.XLOOKUP(A901,'ESTOQUE SETEMBRO'!A:A,'ESTOQUE SETEMBRO'!F:F,,0))/2*1.2,"OVER",IF(F901&lt;=SUM(L901,_xlfn.XLOOKUP(A901,'ESTOQUE SETEMBRO'!A:A,'ESTOQUE SETEMBRO'!F:F,,0))/2*1.1,"IDEAL","OUT"))</f>
        <v>OVER</v>
      </c>
      <c r="N901" t="str">
        <f>IF('ESTOQUE OUTUBRO'!$D901&gt;=0,"outubro","setembro")</f>
        <v>outubro</v>
      </c>
      <c r="O901" s="15">
        <v>45566</v>
      </c>
    </row>
    <row r="902" spans="1:15">
      <c r="A902" s="5" t="s">
        <v>896</v>
      </c>
      <c r="B902" s="6" t="s">
        <v>1227</v>
      </c>
      <c r="C902" s="1">
        <f t="shared" si="45"/>
        <v>43.26</v>
      </c>
      <c r="D902" s="3">
        <f>_xlfn.XLOOKUP(Tabela3[[#This Row],[SKU]],'ESTOQUE SETEMBRO'!A:A,'ESTOQUE SETEMBRO'!F:F,,0)-_xlfn.XLOOKUP(Tabela3[[#This Row],[SKU]],'VENDA MES'!A:A,'VENDA MES'!B:B,0,0)</f>
        <v>140.00000000000003</v>
      </c>
      <c r="E902" s="3">
        <f>IF(D902&lt;=0,SUM(Tabela3[[#This Row],[PONTO_DE_REPOSICAO]]*2.5,Tabela3[[#This Row],[ESTOQUE_INICIAL]]),IF(AND(Tabela3[[#This Row],[ESTOQUE_INICIAL]]&lt;=Tabela3[[#This Row],[PONTO_DE_REPOSICAO]],Tabela3[[#This Row],[ESTOQUE_INICIAL]]&gt;0),L902*2.5,D902*0))</f>
        <v>0</v>
      </c>
      <c r="F902" s="3">
        <f t="shared" si="43"/>
        <v>140.00000000000003</v>
      </c>
      <c r="G902" s="7">
        <v>24</v>
      </c>
      <c r="H902" s="7">
        <v>24</v>
      </c>
      <c r="I902" s="6" t="s">
        <v>1128</v>
      </c>
      <c r="J902" s="2">
        <f t="shared" si="44"/>
        <v>3360.0000000000009</v>
      </c>
      <c r="K902" s="1">
        <f>_xlfn.XLOOKUP(A902,MEDIDAS!A:A,MEDIDAS!C:C,,0)*5</f>
        <v>4.9166666666666661</v>
      </c>
      <c r="L902" s="1">
        <f>SUM(K902,_xlfn.XLOOKUP(A902,MEDIDAS!A:A,MEDIDAS!C:C,,0)*5)</f>
        <v>9.8333333333333321</v>
      </c>
      <c r="M902" s="1" t="str">
        <f>IF(F902&gt;=SUM(L902,_xlfn.XLOOKUP(A902,'ESTOQUE SETEMBRO'!A:A,'ESTOQUE SETEMBRO'!F:F,,0))/2*1.2,"OVER",IF(F902&lt;=SUM(L902,_xlfn.XLOOKUP(A902,'ESTOQUE SETEMBRO'!A:A,'ESTOQUE SETEMBRO'!F:F,,0))/2*1.1,"IDEAL","OUT"))</f>
        <v>OVER</v>
      </c>
      <c r="N902" t="str">
        <f>IF('ESTOQUE OUTUBRO'!$D902&gt;=0,"outubro","setembro")</f>
        <v>outubro</v>
      </c>
      <c r="O902" s="15">
        <v>45566</v>
      </c>
    </row>
    <row r="903" spans="1:15">
      <c r="A903" s="5" t="s">
        <v>897</v>
      </c>
      <c r="B903" s="6" t="s">
        <v>1227</v>
      </c>
      <c r="C903" s="1">
        <f t="shared" si="45"/>
        <v>43.26</v>
      </c>
      <c r="D903" s="3">
        <f>_xlfn.XLOOKUP(Tabela3[[#This Row],[SKU]],'ESTOQUE SETEMBRO'!A:A,'ESTOQUE SETEMBRO'!F:F,,0)-_xlfn.XLOOKUP(Tabela3[[#This Row],[SKU]],'VENDA MES'!A:A,'VENDA MES'!B:B,0,0)</f>
        <v>89.6</v>
      </c>
      <c r="E903" s="3">
        <f>IF(D903&lt;=0,SUM(Tabela3[[#This Row],[PONTO_DE_REPOSICAO]]*2.5,Tabela3[[#This Row],[ESTOQUE_INICIAL]]),IF(AND(Tabela3[[#This Row],[ESTOQUE_INICIAL]]&lt;=Tabela3[[#This Row],[PONTO_DE_REPOSICAO]],Tabela3[[#This Row],[ESTOQUE_INICIAL]]&gt;0),L903*2.5,D903*0))</f>
        <v>0</v>
      </c>
      <c r="F903" s="3">
        <f t="shared" si="43"/>
        <v>89.6</v>
      </c>
      <c r="G903" s="7">
        <v>24</v>
      </c>
      <c r="H903" s="7">
        <v>24</v>
      </c>
      <c r="I903" s="6" t="s">
        <v>1128</v>
      </c>
      <c r="J903" s="2">
        <f t="shared" si="44"/>
        <v>2150.3999999999996</v>
      </c>
      <c r="K903" s="1">
        <f>_xlfn.XLOOKUP(A903,MEDIDAS!A:A,MEDIDAS!C:C,,0)*5</f>
        <v>6.75</v>
      </c>
      <c r="L903" s="1">
        <f>SUM(K903,_xlfn.XLOOKUP(A903,MEDIDAS!A:A,MEDIDAS!C:C,,0)*5)</f>
        <v>13.5</v>
      </c>
      <c r="M903" s="1" t="str">
        <f>IF(F903&gt;=SUM(L903,_xlfn.XLOOKUP(A903,'ESTOQUE SETEMBRO'!A:A,'ESTOQUE SETEMBRO'!F:F,,0))/2*1.2,"OVER",IF(F903&lt;=SUM(L903,_xlfn.XLOOKUP(A903,'ESTOQUE SETEMBRO'!A:A,'ESTOQUE SETEMBRO'!F:F,,0))/2*1.1,"IDEAL","OUT"))</f>
        <v>OVER</v>
      </c>
      <c r="N903" t="str">
        <f>IF('ESTOQUE OUTUBRO'!$D903&gt;=0,"outubro","setembro")</f>
        <v>outubro</v>
      </c>
      <c r="O903" s="15">
        <v>45566</v>
      </c>
    </row>
    <row r="904" spans="1:15">
      <c r="A904" s="5" t="s">
        <v>898</v>
      </c>
      <c r="B904" s="6" t="s">
        <v>1228</v>
      </c>
      <c r="C904" s="1">
        <f t="shared" si="45"/>
        <v>43.26</v>
      </c>
      <c r="D904" s="3">
        <f>_xlfn.XLOOKUP(Tabela3[[#This Row],[SKU]],'ESTOQUE SETEMBRO'!A:A,'ESTOQUE SETEMBRO'!F:F,,0)-_xlfn.XLOOKUP(Tabela3[[#This Row],[SKU]],'VENDA MES'!A:A,'VENDA MES'!B:B,0,0)</f>
        <v>128.80000000000001</v>
      </c>
      <c r="E904" s="3">
        <f>IF(D904&lt;=0,SUM(Tabela3[[#This Row],[PONTO_DE_REPOSICAO]]*2.5,Tabela3[[#This Row],[ESTOQUE_INICIAL]]),IF(AND(Tabela3[[#This Row],[ESTOQUE_INICIAL]]&lt;=Tabela3[[#This Row],[PONTO_DE_REPOSICAO]],Tabela3[[#This Row],[ESTOQUE_INICIAL]]&gt;0),L904*2.5,D904*0))</f>
        <v>0</v>
      </c>
      <c r="F904" s="3">
        <f t="shared" si="43"/>
        <v>128.80000000000001</v>
      </c>
      <c r="G904" s="7">
        <v>18</v>
      </c>
      <c r="H904" s="7">
        <v>18</v>
      </c>
      <c r="I904" s="6" t="s">
        <v>1140</v>
      </c>
      <c r="J904" s="2">
        <f t="shared" si="44"/>
        <v>2318.4</v>
      </c>
      <c r="K904" s="1">
        <f>_xlfn.XLOOKUP(A904,MEDIDAS!A:A,MEDIDAS!C:C,,0)*5</f>
        <v>6.25</v>
      </c>
      <c r="L904" s="1">
        <f>SUM(K904,_xlfn.XLOOKUP(A904,MEDIDAS!A:A,MEDIDAS!C:C,,0)*5)</f>
        <v>12.5</v>
      </c>
      <c r="M904" s="1" t="str">
        <f>IF(F904&gt;=SUM(L904,_xlfn.XLOOKUP(A904,'ESTOQUE SETEMBRO'!A:A,'ESTOQUE SETEMBRO'!F:F,,0))/2*1.2,"OVER",IF(F904&lt;=SUM(L904,_xlfn.XLOOKUP(A904,'ESTOQUE SETEMBRO'!A:A,'ESTOQUE SETEMBRO'!F:F,,0))/2*1.1,"IDEAL","OUT"))</f>
        <v>OVER</v>
      </c>
      <c r="N904" t="str">
        <f>IF('ESTOQUE OUTUBRO'!$D904&gt;=0,"outubro","setembro")</f>
        <v>outubro</v>
      </c>
      <c r="O904" s="15">
        <v>45566</v>
      </c>
    </row>
    <row r="905" spans="1:15">
      <c r="A905" s="5" t="s">
        <v>899</v>
      </c>
      <c r="B905" s="6" t="s">
        <v>1228</v>
      </c>
      <c r="C905" s="1">
        <f t="shared" si="45"/>
        <v>43.26</v>
      </c>
      <c r="D905" s="3">
        <f>_xlfn.XLOOKUP(Tabela3[[#This Row],[SKU]],'ESTOQUE SETEMBRO'!A:A,'ESTOQUE SETEMBRO'!F:F,,0)-_xlfn.XLOOKUP(Tabela3[[#This Row],[SKU]],'VENDA MES'!A:A,'VENDA MES'!B:B,0,0)</f>
        <v>173.6</v>
      </c>
      <c r="E905" s="3">
        <f>IF(D905&lt;=0,SUM(Tabela3[[#This Row],[PONTO_DE_REPOSICAO]]*2.5,Tabela3[[#This Row],[ESTOQUE_INICIAL]]),IF(AND(Tabela3[[#This Row],[ESTOQUE_INICIAL]]&lt;=Tabela3[[#This Row],[PONTO_DE_REPOSICAO]],Tabela3[[#This Row],[ESTOQUE_INICIAL]]&gt;0),L905*2.5,D905*0))</f>
        <v>0</v>
      </c>
      <c r="F905" s="3">
        <f t="shared" si="43"/>
        <v>173.6</v>
      </c>
      <c r="G905" s="7">
        <v>18</v>
      </c>
      <c r="H905" s="7">
        <v>18</v>
      </c>
      <c r="I905" s="6" t="s">
        <v>1140</v>
      </c>
      <c r="J905" s="2">
        <f t="shared" si="44"/>
        <v>3124.7999999999997</v>
      </c>
      <c r="K905" s="1">
        <f>_xlfn.XLOOKUP(A905,MEDIDAS!A:A,MEDIDAS!C:C,,0)*5</f>
        <v>5.916666666666667</v>
      </c>
      <c r="L905" s="1">
        <f>SUM(K905,_xlfn.XLOOKUP(A905,MEDIDAS!A:A,MEDIDAS!C:C,,0)*5)</f>
        <v>11.833333333333334</v>
      </c>
      <c r="M905" s="1" t="str">
        <f>IF(F905&gt;=SUM(L905,_xlfn.XLOOKUP(A905,'ESTOQUE SETEMBRO'!A:A,'ESTOQUE SETEMBRO'!F:F,,0))/2*1.2,"OVER",IF(F905&lt;=SUM(L905,_xlfn.XLOOKUP(A905,'ESTOQUE SETEMBRO'!A:A,'ESTOQUE SETEMBRO'!F:F,,0))/2*1.1,"IDEAL","OUT"))</f>
        <v>OVER</v>
      </c>
      <c r="N905" t="str">
        <f>IF('ESTOQUE OUTUBRO'!$D905&gt;=0,"outubro","setembro")</f>
        <v>outubro</v>
      </c>
      <c r="O905" s="15">
        <v>45566</v>
      </c>
    </row>
    <row r="906" spans="1:15">
      <c r="A906" s="5" t="s">
        <v>901</v>
      </c>
      <c r="B906" s="6" t="s">
        <v>1228</v>
      </c>
      <c r="C906" s="1">
        <f t="shared" si="45"/>
        <v>43.26</v>
      </c>
      <c r="D906" s="3">
        <f>_xlfn.XLOOKUP(Tabela3[[#This Row],[SKU]],'ESTOQUE SETEMBRO'!A:A,'ESTOQUE SETEMBRO'!F:F,,0)-_xlfn.XLOOKUP(Tabela3[[#This Row],[SKU]],'VENDA MES'!A:A,'VENDA MES'!B:B,0,0)</f>
        <v>100.8</v>
      </c>
      <c r="E906" s="3">
        <f>IF(D906&lt;=0,SUM(Tabela3[[#This Row],[PONTO_DE_REPOSICAO]]*2.5,Tabela3[[#This Row],[ESTOQUE_INICIAL]]),IF(AND(Tabela3[[#This Row],[ESTOQUE_INICIAL]]&lt;=Tabela3[[#This Row],[PONTO_DE_REPOSICAO]],Tabela3[[#This Row],[ESTOQUE_INICIAL]]&gt;0),L906*2.5,D906*0))</f>
        <v>0</v>
      </c>
      <c r="F906" s="3">
        <f t="shared" si="43"/>
        <v>100.8</v>
      </c>
      <c r="G906" s="7">
        <v>18</v>
      </c>
      <c r="H906" s="7">
        <v>18</v>
      </c>
      <c r="I906" s="6" t="s">
        <v>1140</v>
      </c>
      <c r="J906" s="2">
        <f t="shared" si="44"/>
        <v>1814.3999999999999</v>
      </c>
      <c r="K906" s="1">
        <f>_xlfn.XLOOKUP(A906,MEDIDAS!A:A,MEDIDAS!C:C,,0)*5</f>
        <v>3.75</v>
      </c>
      <c r="L906" s="1">
        <f>SUM(K906,_xlfn.XLOOKUP(A906,MEDIDAS!A:A,MEDIDAS!C:C,,0)*5)</f>
        <v>7.5</v>
      </c>
      <c r="M906" s="1" t="str">
        <f>IF(F906&gt;=SUM(L906,_xlfn.XLOOKUP(A906,'ESTOQUE SETEMBRO'!A:A,'ESTOQUE SETEMBRO'!F:F,,0))/2*1.2,"OVER",IF(F906&lt;=SUM(L906,_xlfn.XLOOKUP(A906,'ESTOQUE SETEMBRO'!A:A,'ESTOQUE SETEMBRO'!F:F,,0))/2*1.1,"IDEAL","OUT"))</f>
        <v>OVER</v>
      </c>
      <c r="N906" t="str">
        <f>IF('ESTOQUE OUTUBRO'!$D906&gt;=0,"outubro","setembro")</f>
        <v>outubro</v>
      </c>
      <c r="O906" s="15">
        <v>45566</v>
      </c>
    </row>
    <row r="907" spans="1:15">
      <c r="A907" s="5" t="s">
        <v>902</v>
      </c>
      <c r="B907" s="6" t="s">
        <v>1228</v>
      </c>
      <c r="C907" s="1">
        <f t="shared" si="45"/>
        <v>43.26</v>
      </c>
      <c r="D907" s="3">
        <f>_xlfn.XLOOKUP(Tabela3[[#This Row],[SKU]],'ESTOQUE SETEMBRO'!A:A,'ESTOQUE SETEMBRO'!F:F,,0)-_xlfn.XLOOKUP(Tabela3[[#This Row],[SKU]],'VENDA MES'!A:A,'VENDA MES'!B:B,0,0)</f>
        <v>117.6</v>
      </c>
      <c r="E907" s="3">
        <f>IF(D907&lt;=0,SUM(Tabela3[[#This Row],[PONTO_DE_REPOSICAO]]*2.5,Tabela3[[#This Row],[ESTOQUE_INICIAL]]),IF(AND(Tabela3[[#This Row],[ESTOQUE_INICIAL]]&lt;=Tabela3[[#This Row],[PONTO_DE_REPOSICAO]],Tabela3[[#This Row],[ESTOQUE_INICIAL]]&gt;0),L907*2.5,D907*0))</f>
        <v>0</v>
      </c>
      <c r="F907" s="3">
        <f t="shared" si="43"/>
        <v>117.6</v>
      </c>
      <c r="G907" s="7">
        <v>18</v>
      </c>
      <c r="H907" s="7">
        <v>18</v>
      </c>
      <c r="I907" s="6" t="s">
        <v>1140</v>
      </c>
      <c r="J907" s="2">
        <f t="shared" si="44"/>
        <v>2116.7999999999997</v>
      </c>
      <c r="K907" s="1">
        <f>_xlfn.XLOOKUP(A907,MEDIDAS!A:A,MEDIDAS!C:C,,0)*5</f>
        <v>5.916666666666667</v>
      </c>
      <c r="L907" s="1">
        <f>SUM(K907,_xlfn.XLOOKUP(A907,MEDIDAS!A:A,MEDIDAS!C:C,,0)*5)</f>
        <v>11.833333333333334</v>
      </c>
      <c r="M907" s="1" t="str">
        <f>IF(F907&gt;=SUM(L907,_xlfn.XLOOKUP(A907,'ESTOQUE SETEMBRO'!A:A,'ESTOQUE SETEMBRO'!F:F,,0))/2*1.2,"OVER",IF(F907&lt;=SUM(L907,_xlfn.XLOOKUP(A907,'ESTOQUE SETEMBRO'!A:A,'ESTOQUE SETEMBRO'!F:F,,0))/2*1.1,"IDEAL","OUT"))</f>
        <v>OVER</v>
      </c>
      <c r="N907" t="str">
        <f>IF('ESTOQUE OUTUBRO'!$D907&gt;=0,"outubro","setembro")</f>
        <v>outubro</v>
      </c>
      <c r="O907" s="15">
        <v>45566</v>
      </c>
    </row>
    <row r="908" spans="1:15">
      <c r="A908" s="5" t="s">
        <v>903</v>
      </c>
      <c r="B908" s="6" t="s">
        <v>1228</v>
      </c>
      <c r="C908" s="1">
        <f t="shared" si="45"/>
        <v>43.26</v>
      </c>
      <c r="D908" s="3">
        <f>_xlfn.XLOOKUP(Tabela3[[#This Row],[SKU]],'ESTOQUE SETEMBRO'!A:A,'ESTOQUE SETEMBRO'!F:F,,0)-_xlfn.XLOOKUP(Tabela3[[#This Row],[SKU]],'VENDA MES'!A:A,'VENDA MES'!B:B,0,0)</f>
        <v>196</v>
      </c>
      <c r="E908" s="3">
        <f>IF(D908&lt;=0,SUM(Tabela3[[#This Row],[PONTO_DE_REPOSICAO]]*2.5,Tabela3[[#This Row],[ESTOQUE_INICIAL]]),IF(AND(Tabela3[[#This Row],[ESTOQUE_INICIAL]]&lt;=Tabela3[[#This Row],[PONTO_DE_REPOSICAO]],Tabela3[[#This Row],[ESTOQUE_INICIAL]]&gt;0),L908*2.5,D908*0))</f>
        <v>0</v>
      </c>
      <c r="F908" s="3">
        <f t="shared" si="43"/>
        <v>196</v>
      </c>
      <c r="G908" s="7">
        <v>18</v>
      </c>
      <c r="H908" s="7">
        <v>18</v>
      </c>
      <c r="I908" s="6" t="s">
        <v>1140</v>
      </c>
      <c r="J908" s="2">
        <f t="shared" si="44"/>
        <v>3528</v>
      </c>
      <c r="K908" s="1">
        <f>_xlfn.XLOOKUP(A908,MEDIDAS!A:A,MEDIDAS!C:C,,0)*5</f>
        <v>5.8333333333333339</v>
      </c>
      <c r="L908" s="1">
        <f>SUM(K908,_xlfn.XLOOKUP(A908,MEDIDAS!A:A,MEDIDAS!C:C,,0)*5)</f>
        <v>11.666666666666668</v>
      </c>
      <c r="M908" s="1" t="str">
        <f>IF(F908&gt;=SUM(L908,_xlfn.XLOOKUP(A908,'ESTOQUE SETEMBRO'!A:A,'ESTOQUE SETEMBRO'!F:F,,0))/2*1.2,"OVER",IF(F908&lt;=SUM(L908,_xlfn.XLOOKUP(A908,'ESTOQUE SETEMBRO'!A:A,'ESTOQUE SETEMBRO'!F:F,,0))/2*1.1,"IDEAL","OUT"))</f>
        <v>OVER</v>
      </c>
      <c r="N908" t="str">
        <f>IF('ESTOQUE OUTUBRO'!$D908&gt;=0,"outubro","setembro")</f>
        <v>outubro</v>
      </c>
      <c r="O908" s="15">
        <v>45566</v>
      </c>
    </row>
    <row r="909" spans="1:15">
      <c r="A909" s="5" t="s">
        <v>999</v>
      </c>
      <c r="B909" s="6" t="s">
        <v>1228</v>
      </c>
      <c r="C909" s="1">
        <f t="shared" si="45"/>
        <v>43.26</v>
      </c>
      <c r="D909" s="3">
        <f>_xlfn.XLOOKUP(Tabela3[[#This Row],[SKU]],'ESTOQUE SETEMBRO'!A:A,'ESTOQUE SETEMBRO'!F:F,,0)-_xlfn.XLOOKUP(Tabela3[[#This Row],[SKU]],'VENDA MES'!A:A,'VENDA MES'!B:B,0,0)</f>
        <v>150</v>
      </c>
      <c r="E909" s="3">
        <f>IF(D909&lt;=0,SUM(Tabela3[[#This Row],[PONTO_DE_REPOSICAO]]*2.5,Tabela3[[#This Row],[ESTOQUE_INICIAL]]),IF(AND(Tabela3[[#This Row],[ESTOQUE_INICIAL]]&lt;=Tabela3[[#This Row],[PONTO_DE_REPOSICAO]],Tabela3[[#This Row],[ESTOQUE_INICIAL]]&gt;0),L909*2.5,D909*0))</f>
        <v>0</v>
      </c>
      <c r="F909" s="3">
        <f t="shared" si="43"/>
        <v>150</v>
      </c>
      <c r="G909" s="7">
        <v>18</v>
      </c>
      <c r="H909" s="7">
        <v>18</v>
      </c>
      <c r="I909" s="6" t="s">
        <v>1140</v>
      </c>
      <c r="J909" s="2">
        <f t="shared" si="44"/>
        <v>2700</v>
      </c>
      <c r="K909" s="1">
        <f>_xlfn.XLOOKUP(A909,MEDIDAS!A:A,MEDIDAS!C:C,,0)*5</f>
        <v>2.916666666666667</v>
      </c>
      <c r="L909" s="1">
        <f>SUM(K909,_xlfn.XLOOKUP(A909,MEDIDAS!A:A,MEDIDAS!C:C,,0)*5)</f>
        <v>5.8333333333333339</v>
      </c>
      <c r="M909" s="1" t="str">
        <f>IF(F909&gt;=SUM(L909,_xlfn.XLOOKUP(A909,'ESTOQUE SETEMBRO'!A:A,'ESTOQUE SETEMBRO'!F:F,,0))/2*1.2,"OVER",IF(F909&lt;=SUM(L909,_xlfn.XLOOKUP(A909,'ESTOQUE SETEMBRO'!A:A,'ESTOQUE SETEMBRO'!F:F,,0))/2*1.1,"IDEAL","OUT"))</f>
        <v>OVER</v>
      </c>
      <c r="N909" t="str">
        <f>IF('ESTOQUE OUTUBRO'!$D909&gt;=0,"outubro","setembro")</f>
        <v>outubro</v>
      </c>
      <c r="O909" s="15">
        <v>45566</v>
      </c>
    </row>
    <row r="910" spans="1:15">
      <c r="A910" s="5" t="s">
        <v>904</v>
      </c>
      <c r="B910" s="6" t="s">
        <v>1228</v>
      </c>
      <c r="C910" s="1">
        <f t="shared" si="45"/>
        <v>43.26</v>
      </c>
      <c r="D910" s="3">
        <f>_xlfn.XLOOKUP(Tabela3[[#This Row],[SKU]],'ESTOQUE SETEMBRO'!A:A,'ESTOQUE SETEMBRO'!F:F,,0)-_xlfn.XLOOKUP(Tabela3[[#This Row],[SKU]],'VENDA MES'!A:A,'VENDA MES'!B:B,0,0)</f>
        <v>140.00000000000003</v>
      </c>
      <c r="E910" s="3">
        <f>IF(D910&lt;=0,SUM(Tabela3[[#This Row],[PONTO_DE_REPOSICAO]]*2.5,Tabela3[[#This Row],[ESTOQUE_INICIAL]]),IF(AND(Tabela3[[#This Row],[ESTOQUE_INICIAL]]&lt;=Tabela3[[#This Row],[PONTO_DE_REPOSICAO]],Tabela3[[#This Row],[ESTOQUE_INICIAL]]&gt;0),L910*2.5,D910*0))</f>
        <v>0</v>
      </c>
      <c r="F910" s="3">
        <f t="shared" si="43"/>
        <v>140.00000000000003</v>
      </c>
      <c r="G910" s="7">
        <v>18</v>
      </c>
      <c r="H910" s="7">
        <v>18</v>
      </c>
      <c r="I910" s="6" t="s">
        <v>1140</v>
      </c>
      <c r="J910" s="2">
        <f t="shared" si="44"/>
        <v>2520.0000000000005</v>
      </c>
      <c r="K910" s="1">
        <f>_xlfn.XLOOKUP(A910,MEDIDAS!A:A,MEDIDAS!C:C,,0)*5</f>
        <v>6.416666666666667</v>
      </c>
      <c r="L910" s="1">
        <f>SUM(K910,_xlfn.XLOOKUP(A910,MEDIDAS!A:A,MEDIDAS!C:C,,0)*5)</f>
        <v>12.833333333333334</v>
      </c>
      <c r="M910" s="1" t="str">
        <f>IF(F910&gt;=SUM(L910,_xlfn.XLOOKUP(A910,'ESTOQUE SETEMBRO'!A:A,'ESTOQUE SETEMBRO'!F:F,,0))/2*1.2,"OVER",IF(F910&lt;=SUM(L910,_xlfn.XLOOKUP(A910,'ESTOQUE SETEMBRO'!A:A,'ESTOQUE SETEMBRO'!F:F,,0))/2*1.1,"IDEAL","OUT"))</f>
        <v>OVER</v>
      </c>
      <c r="N910" t="str">
        <f>IF('ESTOQUE OUTUBRO'!$D910&gt;=0,"outubro","setembro")</f>
        <v>outubro</v>
      </c>
      <c r="O910" s="15">
        <v>45566</v>
      </c>
    </row>
    <row r="911" spans="1:15">
      <c r="A911" s="5" t="s">
        <v>905</v>
      </c>
      <c r="B911" s="6" t="s">
        <v>1228</v>
      </c>
      <c r="C911" s="1">
        <f t="shared" si="45"/>
        <v>43.26</v>
      </c>
      <c r="D911" s="3">
        <f>_xlfn.XLOOKUP(Tabela3[[#This Row],[SKU]],'ESTOQUE SETEMBRO'!A:A,'ESTOQUE SETEMBRO'!F:F,,0)-_xlfn.XLOOKUP(Tabela3[[#This Row],[SKU]],'VENDA MES'!A:A,'VENDA MES'!B:B,0,0)</f>
        <v>89.6</v>
      </c>
      <c r="E911" s="3">
        <f>IF(D911&lt;=0,SUM(Tabela3[[#This Row],[PONTO_DE_REPOSICAO]]*2.5,Tabela3[[#This Row],[ESTOQUE_INICIAL]]),IF(AND(Tabela3[[#This Row],[ESTOQUE_INICIAL]]&lt;=Tabela3[[#This Row],[PONTO_DE_REPOSICAO]],Tabela3[[#This Row],[ESTOQUE_INICIAL]]&gt;0),L911*2.5,D911*0))</f>
        <v>0</v>
      </c>
      <c r="F911" s="3">
        <f t="shared" si="43"/>
        <v>89.6</v>
      </c>
      <c r="G911" s="7">
        <v>18</v>
      </c>
      <c r="H911" s="7">
        <v>18</v>
      </c>
      <c r="I911" s="6" t="s">
        <v>1140</v>
      </c>
      <c r="J911" s="2">
        <f t="shared" si="44"/>
        <v>1612.8</v>
      </c>
      <c r="K911" s="1">
        <f>_xlfn.XLOOKUP(A911,MEDIDAS!A:A,MEDIDAS!C:C,,0)*5</f>
        <v>5.75</v>
      </c>
      <c r="L911" s="1">
        <f>SUM(K911,_xlfn.XLOOKUP(A911,MEDIDAS!A:A,MEDIDAS!C:C,,0)*5)</f>
        <v>11.5</v>
      </c>
      <c r="M911" s="1" t="str">
        <f>IF(F911&gt;=SUM(L911,_xlfn.XLOOKUP(A911,'ESTOQUE SETEMBRO'!A:A,'ESTOQUE SETEMBRO'!F:F,,0))/2*1.2,"OVER",IF(F911&lt;=SUM(L911,_xlfn.XLOOKUP(A911,'ESTOQUE SETEMBRO'!A:A,'ESTOQUE SETEMBRO'!F:F,,0))/2*1.1,"IDEAL","OUT"))</f>
        <v>OVER</v>
      </c>
      <c r="N911" t="str">
        <f>IF('ESTOQUE OUTUBRO'!$D911&gt;=0,"outubro","setembro")</f>
        <v>outubro</v>
      </c>
      <c r="O911" s="15">
        <v>45566</v>
      </c>
    </row>
    <row r="912" spans="1:15">
      <c r="A912" s="5" t="s">
        <v>906</v>
      </c>
      <c r="B912" s="6" t="s">
        <v>1228</v>
      </c>
      <c r="C912" s="1">
        <f t="shared" si="45"/>
        <v>43.26</v>
      </c>
      <c r="D912" s="3">
        <f>_xlfn.XLOOKUP(Tabela3[[#This Row],[SKU]],'ESTOQUE SETEMBRO'!A:A,'ESTOQUE SETEMBRO'!F:F,,0)-_xlfn.XLOOKUP(Tabela3[[#This Row],[SKU]],'VENDA MES'!A:A,'VENDA MES'!B:B,0,0)</f>
        <v>151.19999999999999</v>
      </c>
      <c r="E912" s="3">
        <f>IF(D912&lt;=0,SUM(Tabela3[[#This Row],[PONTO_DE_REPOSICAO]]*2.5,Tabela3[[#This Row],[ESTOQUE_INICIAL]]),IF(AND(Tabela3[[#This Row],[ESTOQUE_INICIAL]]&lt;=Tabela3[[#This Row],[PONTO_DE_REPOSICAO]],Tabela3[[#This Row],[ESTOQUE_INICIAL]]&gt;0),L912*2.5,D912*0))</f>
        <v>0</v>
      </c>
      <c r="F912" s="3">
        <f t="shared" si="43"/>
        <v>151.19999999999999</v>
      </c>
      <c r="G912" s="7">
        <v>18</v>
      </c>
      <c r="H912" s="7">
        <v>18</v>
      </c>
      <c r="I912" s="6" t="s">
        <v>1140</v>
      </c>
      <c r="J912" s="2">
        <f t="shared" si="44"/>
        <v>2721.6</v>
      </c>
      <c r="K912" s="1">
        <f>_xlfn.XLOOKUP(A912,MEDIDAS!A:A,MEDIDAS!C:C,,0)*5</f>
        <v>6.166666666666667</v>
      </c>
      <c r="L912" s="1">
        <f>SUM(K912,_xlfn.XLOOKUP(A912,MEDIDAS!A:A,MEDIDAS!C:C,,0)*5)</f>
        <v>12.333333333333334</v>
      </c>
      <c r="M912" s="1" t="str">
        <f>IF(F912&gt;=SUM(L912,_xlfn.XLOOKUP(A912,'ESTOQUE SETEMBRO'!A:A,'ESTOQUE SETEMBRO'!F:F,,0))/2*1.2,"OVER",IF(F912&lt;=SUM(L912,_xlfn.XLOOKUP(A912,'ESTOQUE SETEMBRO'!A:A,'ESTOQUE SETEMBRO'!F:F,,0))/2*1.1,"IDEAL","OUT"))</f>
        <v>OVER</v>
      </c>
      <c r="N912" t="str">
        <f>IF('ESTOQUE OUTUBRO'!$D912&gt;=0,"outubro","setembro")</f>
        <v>outubro</v>
      </c>
      <c r="O912" s="15">
        <v>45566</v>
      </c>
    </row>
    <row r="913" spans="1:15">
      <c r="A913" s="5" t="s">
        <v>907</v>
      </c>
      <c r="B913" s="6" t="s">
        <v>1228</v>
      </c>
      <c r="C913" s="1">
        <f t="shared" si="45"/>
        <v>43.26</v>
      </c>
      <c r="D913" s="3">
        <f>_xlfn.XLOOKUP(Tabela3[[#This Row],[SKU]],'ESTOQUE SETEMBRO'!A:A,'ESTOQUE SETEMBRO'!F:F,,0)-_xlfn.XLOOKUP(Tabela3[[#This Row],[SKU]],'VENDA MES'!A:A,'VENDA MES'!B:B,0,0)</f>
        <v>151.19999999999999</v>
      </c>
      <c r="E913" s="3">
        <f>IF(D913&lt;=0,SUM(Tabela3[[#This Row],[PONTO_DE_REPOSICAO]]*2.5,Tabela3[[#This Row],[ESTOQUE_INICIAL]]),IF(AND(Tabela3[[#This Row],[ESTOQUE_INICIAL]]&lt;=Tabela3[[#This Row],[PONTO_DE_REPOSICAO]],Tabela3[[#This Row],[ESTOQUE_INICIAL]]&gt;0),L913*2.5,D913*0))</f>
        <v>0</v>
      </c>
      <c r="F913" s="3">
        <f t="shared" si="43"/>
        <v>151.19999999999999</v>
      </c>
      <c r="G913" s="7">
        <v>18</v>
      </c>
      <c r="H913" s="7">
        <v>18</v>
      </c>
      <c r="I913" s="6" t="s">
        <v>1140</v>
      </c>
      <c r="J913" s="2">
        <f t="shared" si="44"/>
        <v>2721.6</v>
      </c>
      <c r="K913" s="1">
        <f>_xlfn.XLOOKUP(A913,MEDIDAS!A:A,MEDIDAS!C:C,,0)*5</f>
        <v>4.833333333333333</v>
      </c>
      <c r="L913" s="1">
        <f>SUM(K913,_xlfn.XLOOKUP(A913,MEDIDAS!A:A,MEDIDAS!C:C,,0)*5)</f>
        <v>9.6666666666666661</v>
      </c>
      <c r="M913" s="1" t="str">
        <f>IF(F913&gt;=SUM(L913,_xlfn.XLOOKUP(A913,'ESTOQUE SETEMBRO'!A:A,'ESTOQUE SETEMBRO'!F:F,,0))/2*1.2,"OVER",IF(F913&lt;=SUM(L913,_xlfn.XLOOKUP(A913,'ESTOQUE SETEMBRO'!A:A,'ESTOQUE SETEMBRO'!F:F,,0))/2*1.1,"IDEAL","OUT"))</f>
        <v>OVER</v>
      </c>
      <c r="N913" t="str">
        <f>IF('ESTOQUE OUTUBRO'!$D913&gt;=0,"outubro","setembro")</f>
        <v>outubro</v>
      </c>
      <c r="O913" s="15">
        <v>45566</v>
      </c>
    </row>
    <row r="914" spans="1:15">
      <c r="A914" s="5" t="s">
        <v>908</v>
      </c>
      <c r="B914" s="6" t="s">
        <v>1229</v>
      </c>
      <c r="C914" s="1">
        <f t="shared" si="45"/>
        <v>43.26</v>
      </c>
      <c r="D914" s="3">
        <f>_xlfn.XLOOKUP(Tabela3[[#This Row],[SKU]],'ESTOQUE SETEMBRO'!A:A,'ESTOQUE SETEMBRO'!F:F,,0)-_xlfn.XLOOKUP(Tabela3[[#This Row],[SKU]],'VENDA MES'!A:A,'VENDA MES'!B:B,0,0)</f>
        <v>100.8</v>
      </c>
      <c r="E914" s="3">
        <f>IF(D914&lt;=0,SUM(Tabela3[[#This Row],[PONTO_DE_REPOSICAO]]*2.5,Tabela3[[#This Row],[ESTOQUE_INICIAL]]),IF(AND(Tabela3[[#This Row],[ESTOQUE_INICIAL]]&lt;=Tabela3[[#This Row],[PONTO_DE_REPOSICAO]],Tabela3[[#This Row],[ESTOQUE_INICIAL]]&gt;0),L914*2.5,D914*0))</f>
        <v>0</v>
      </c>
      <c r="F914" s="3">
        <f t="shared" si="43"/>
        <v>100.8</v>
      </c>
      <c r="G914" s="7">
        <v>14</v>
      </c>
      <c r="H914" s="7">
        <v>14</v>
      </c>
      <c r="I914" s="6" t="s">
        <v>1142</v>
      </c>
      <c r="J914" s="2">
        <f t="shared" si="44"/>
        <v>1411.2</v>
      </c>
      <c r="K914" s="1">
        <f>_xlfn.XLOOKUP(A914,MEDIDAS!A:A,MEDIDAS!C:C,,0)*5</f>
        <v>6.166666666666667</v>
      </c>
      <c r="L914" s="1">
        <f>SUM(K914,_xlfn.XLOOKUP(A914,MEDIDAS!A:A,MEDIDAS!C:C,,0)*5)</f>
        <v>12.333333333333334</v>
      </c>
      <c r="M914" s="1" t="str">
        <f>IF(F914&gt;=SUM(L914,_xlfn.XLOOKUP(A914,'ESTOQUE SETEMBRO'!A:A,'ESTOQUE SETEMBRO'!F:F,,0))/2*1.2,"OVER",IF(F914&lt;=SUM(L914,_xlfn.XLOOKUP(A914,'ESTOQUE SETEMBRO'!A:A,'ESTOQUE SETEMBRO'!F:F,,0))/2*1.1,"IDEAL","OUT"))</f>
        <v>OVER</v>
      </c>
      <c r="N914" t="str">
        <f>IF('ESTOQUE OUTUBRO'!$D914&gt;=0,"outubro","setembro")</f>
        <v>outubro</v>
      </c>
      <c r="O914" s="15">
        <v>45566</v>
      </c>
    </row>
    <row r="915" spans="1:15">
      <c r="A915" s="5" t="s">
        <v>909</v>
      </c>
      <c r="B915" s="6" t="s">
        <v>1229</v>
      </c>
      <c r="C915" s="1">
        <f t="shared" si="45"/>
        <v>43.26</v>
      </c>
      <c r="D915" s="3">
        <f>_xlfn.XLOOKUP(Tabela3[[#This Row],[SKU]],'ESTOQUE SETEMBRO'!A:A,'ESTOQUE SETEMBRO'!F:F,,0)-_xlfn.XLOOKUP(Tabela3[[#This Row],[SKU]],'VENDA MES'!A:A,'VENDA MES'!B:B,0,0)</f>
        <v>106.40000000000002</v>
      </c>
      <c r="E915" s="3">
        <f>IF(D915&lt;=0,SUM(Tabela3[[#This Row],[PONTO_DE_REPOSICAO]]*2.5,Tabela3[[#This Row],[ESTOQUE_INICIAL]]),IF(AND(Tabela3[[#This Row],[ESTOQUE_INICIAL]]&lt;=Tabela3[[#This Row],[PONTO_DE_REPOSICAO]],Tabela3[[#This Row],[ESTOQUE_INICIAL]]&gt;0),L915*2.5,D915*0))</f>
        <v>0</v>
      </c>
      <c r="F915" s="3">
        <f t="shared" si="43"/>
        <v>106.40000000000002</v>
      </c>
      <c r="G915" s="7">
        <v>14</v>
      </c>
      <c r="H915" s="7">
        <v>14</v>
      </c>
      <c r="I915" s="6" t="s">
        <v>1142</v>
      </c>
      <c r="J915" s="2">
        <f t="shared" si="44"/>
        <v>1489.6000000000004</v>
      </c>
      <c r="K915" s="1">
        <f>_xlfn.XLOOKUP(A915,MEDIDAS!A:A,MEDIDAS!C:C,,0)*5</f>
        <v>3.8333333333333335</v>
      </c>
      <c r="L915" s="1">
        <f>SUM(K915,_xlfn.XLOOKUP(A915,MEDIDAS!A:A,MEDIDAS!C:C,,0)*5)</f>
        <v>7.666666666666667</v>
      </c>
      <c r="M915" s="1" t="str">
        <f>IF(F915&gt;=SUM(L915,_xlfn.XLOOKUP(A915,'ESTOQUE SETEMBRO'!A:A,'ESTOQUE SETEMBRO'!F:F,,0))/2*1.2,"OVER",IF(F915&lt;=SUM(L915,_xlfn.XLOOKUP(A915,'ESTOQUE SETEMBRO'!A:A,'ESTOQUE SETEMBRO'!F:F,,0))/2*1.1,"IDEAL","OUT"))</f>
        <v>OVER</v>
      </c>
      <c r="N915" t="str">
        <f>IF('ESTOQUE OUTUBRO'!$D915&gt;=0,"outubro","setembro")</f>
        <v>outubro</v>
      </c>
      <c r="O915" s="15">
        <v>45566</v>
      </c>
    </row>
    <row r="916" spans="1:15">
      <c r="A916" s="5" t="s">
        <v>910</v>
      </c>
      <c r="B916" s="6" t="s">
        <v>1229</v>
      </c>
      <c r="C916" s="1">
        <f t="shared" si="45"/>
        <v>43.26</v>
      </c>
      <c r="D916" s="3">
        <f>_xlfn.XLOOKUP(Tabela3[[#This Row],[SKU]],'ESTOQUE SETEMBRO'!A:A,'ESTOQUE SETEMBRO'!F:F,,0)-_xlfn.XLOOKUP(Tabela3[[#This Row],[SKU]],'VENDA MES'!A:A,'VENDA MES'!B:B,0,0)</f>
        <v>117.6</v>
      </c>
      <c r="E916" s="3">
        <f>IF(D916&lt;=0,SUM(Tabela3[[#This Row],[PONTO_DE_REPOSICAO]]*2.5,Tabela3[[#This Row],[ESTOQUE_INICIAL]]),IF(AND(Tabela3[[#This Row],[ESTOQUE_INICIAL]]&lt;=Tabela3[[#This Row],[PONTO_DE_REPOSICAO]],Tabela3[[#This Row],[ESTOQUE_INICIAL]]&gt;0),L916*2.5,D916*0))</f>
        <v>0</v>
      </c>
      <c r="F916" s="3">
        <f t="shared" si="43"/>
        <v>117.6</v>
      </c>
      <c r="G916" s="7">
        <v>14</v>
      </c>
      <c r="H916" s="7">
        <v>14</v>
      </c>
      <c r="I916" s="6" t="s">
        <v>1142</v>
      </c>
      <c r="J916" s="2">
        <f t="shared" si="44"/>
        <v>1646.3999999999999</v>
      </c>
      <c r="K916" s="1">
        <f>_xlfn.XLOOKUP(A916,MEDIDAS!A:A,MEDIDAS!C:C,,0)*5</f>
        <v>6.333333333333333</v>
      </c>
      <c r="L916" s="1">
        <f>SUM(K916,_xlfn.XLOOKUP(A916,MEDIDAS!A:A,MEDIDAS!C:C,,0)*5)</f>
        <v>12.666666666666666</v>
      </c>
      <c r="M916" s="1" t="str">
        <f>IF(F916&gt;=SUM(L916,_xlfn.XLOOKUP(A916,'ESTOQUE SETEMBRO'!A:A,'ESTOQUE SETEMBRO'!F:F,,0))/2*1.2,"OVER",IF(F916&lt;=SUM(L916,_xlfn.XLOOKUP(A916,'ESTOQUE SETEMBRO'!A:A,'ESTOQUE SETEMBRO'!F:F,,0))/2*1.1,"IDEAL","OUT"))</f>
        <v>OVER</v>
      </c>
      <c r="N916" t="str">
        <f>IF('ESTOQUE OUTUBRO'!$D916&gt;=0,"outubro","setembro")</f>
        <v>outubro</v>
      </c>
      <c r="O916" s="15">
        <v>45566</v>
      </c>
    </row>
    <row r="917" spans="1:15">
      <c r="A917" s="5" t="s">
        <v>912</v>
      </c>
      <c r="B917" s="6" t="s">
        <v>1229</v>
      </c>
      <c r="C917" s="1">
        <f t="shared" si="45"/>
        <v>43.26</v>
      </c>
      <c r="D917" s="3">
        <f>_xlfn.XLOOKUP(Tabela3[[#This Row],[SKU]],'ESTOQUE SETEMBRO'!A:A,'ESTOQUE SETEMBRO'!F:F,,0)-_xlfn.XLOOKUP(Tabela3[[#This Row],[SKU]],'VENDA MES'!A:A,'VENDA MES'!B:B,0,0)</f>
        <v>224</v>
      </c>
      <c r="E917" s="3">
        <f>IF(D917&lt;=0,SUM(Tabela3[[#This Row],[PONTO_DE_REPOSICAO]]*2.5,Tabela3[[#This Row],[ESTOQUE_INICIAL]]),IF(AND(Tabela3[[#This Row],[ESTOQUE_INICIAL]]&lt;=Tabela3[[#This Row],[PONTO_DE_REPOSICAO]],Tabela3[[#This Row],[ESTOQUE_INICIAL]]&gt;0),L917*2.5,D917*0))</f>
        <v>0</v>
      </c>
      <c r="F917" s="3">
        <f t="shared" si="43"/>
        <v>224</v>
      </c>
      <c r="G917" s="7">
        <v>14</v>
      </c>
      <c r="H917" s="7">
        <v>14</v>
      </c>
      <c r="I917" s="6" t="s">
        <v>1142</v>
      </c>
      <c r="J917" s="2">
        <f t="shared" si="44"/>
        <v>3136</v>
      </c>
      <c r="K917" s="1">
        <f>_xlfn.XLOOKUP(A917,MEDIDAS!A:A,MEDIDAS!C:C,,0)*5</f>
        <v>5.916666666666667</v>
      </c>
      <c r="L917" s="1">
        <f>SUM(K917,_xlfn.XLOOKUP(A917,MEDIDAS!A:A,MEDIDAS!C:C,,0)*5)</f>
        <v>11.833333333333334</v>
      </c>
      <c r="M917" s="1" t="str">
        <f>IF(F917&gt;=SUM(L917,_xlfn.XLOOKUP(A917,'ESTOQUE SETEMBRO'!A:A,'ESTOQUE SETEMBRO'!F:F,,0))/2*1.2,"OVER",IF(F917&lt;=SUM(L917,_xlfn.XLOOKUP(A917,'ESTOQUE SETEMBRO'!A:A,'ESTOQUE SETEMBRO'!F:F,,0))/2*1.1,"IDEAL","OUT"))</f>
        <v>OVER</v>
      </c>
      <c r="N917" t="str">
        <f>IF('ESTOQUE OUTUBRO'!$D917&gt;=0,"outubro","setembro")</f>
        <v>outubro</v>
      </c>
      <c r="O917" s="15">
        <v>45566</v>
      </c>
    </row>
    <row r="918" spans="1:15">
      <c r="A918" s="5" t="s">
        <v>913</v>
      </c>
      <c r="B918" s="6" t="s">
        <v>1229</v>
      </c>
      <c r="C918" s="1">
        <f t="shared" si="45"/>
        <v>43.26</v>
      </c>
      <c r="D918" s="3">
        <f>_xlfn.XLOOKUP(Tabela3[[#This Row],[SKU]],'ESTOQUE SETEMBRO'!A:A,'ESTOQUE SETEMBRO'!F:F,,0)-_xlfn.XLOOKUP(Tabela3[[#This Row],[SKU]],'VENDA MES'!A:A,'VENDA MES'!B:B,0,0)</f>
        <v>280.00000000000006</v>
      </c>
      <c r="E918" s="3">
        <f>IF(D918&lt;=0,SUM(Tabela3[[#This Row],[PONTO_DE_REPOSICAO]]*2.5,Tabela3[[#This Row],[ESTOQUE_INICIAL]]),IF(AND(Tabela3[[#This Row],[ESTOQUE_INICIAL]]&lt;=Tabela3[[#This Row],[PONTO_DE_REPOSICAO]],Tabela3[[#This Row],[ESTOQUE_INICIAL]]&gt;0),L918*2.5,D918*0))</f>
        <v>0</v>
      </c>
      <c r="F918" s="3">
        <f t="shared" si="43"/>
        <v>280.00000000000006</v>
      </c>
      <c r="G918" s="7">
        <v>14</v>
      </c>
      <c r="H918" s="7">
        <v>14</v>
      </c>
      <c r="I918" s="6" t="s">
        <v>1142</v>
      </c>
      <c r="J918" s="2">
        <f t="shared" si="44"/>
        <v>3920.0000000000009</v>
      </c>
      <c r="K918" s="1">
        <f>_xlfn.XLOOKUP(A918,MEDIDAS!A:A,MEDIDAS!C:C,,0)*5</f>
        <v>7.5</v>
      </c>
      <c r="L918" s="1">
        <f>SUM(K918,_xlfn.XLOOKUP(A918,MEDIDAS!A:A,MEDIDAS!C:C,,0)*5)</f>
        <v>15</v>
      </c>
      <c r="M918" s="1" t="str">
        <f>IF(F918&gt;=SUM(L918,_xlfn.XLOOKUP(A918,'ESTOQUE SETEMBRO'!A:A,'ESTOQUE SETEMBRO'!F:F,,0))/2*1.2,"OVER",IF(F918&lt;=SUM(L918,_xlfn.XLOOKUP(A918,'ESTOQUE SETEMBRO'!A:A,'ESTOQUE SETEMBRO'!F:F,,0))/2*1.1,"IDEAL","OUT"))</f>
        <v>OVER</v>
      </c>
      <c r="N918" t="str">
        <f>IF('ESTOQUE OUTUBRO'!$D918&gt;=0,"outubro","setembro")</f>
        <v>outubro</v>
      </c>
      <c r="O918" s="15">
        <v>45566</v>
      </c>
    </row>
    <row r="919" spans="1:15">
      <c r="A919" s="5" t="s">
        <v>1010</v>
      </c>
      <c r="B919" s="6" t="s">
        <v>1229</v>
      </c>
      <c r="C919" s="1">
        <f t="shared" si="45"/>
        <v>43.26</v>
      </c>
      <c r="D919" s="3">
        <f>_xlfn.XLOOKUP(Tabela3[[#This Row],[SKU]],'ESTOQUE SETEMBRO'!A:A,'ESTOQUE SETEMBRO'!F:F,,0)-_xlfn.XLOOKUP(Tabela3[[#This Row],[SKU]],'VENDA MES'!A:A,'VENDA MES'!B:B,0,0)</f>
        <v>150</v>
      </c>
      <c r="E919" s="3">
        <f>IF(D919&lt;=0,SUM(Tabela3[[#This Row],[PONTO_DE_REPOSICAO]]*2.5,Tabela3[[#This Row],[ESTOQUE_INICIAL]]),IF(AND(Tabela3[[#This Row],[ESTOQUE_INICIAL]]&lt;=Tabela3[[#This Row],[PONTO_DE_REPOSICAO]],Tabela3[[#This Row],[ESTOQUE_INICIAL]]&gt;0),L919*2.5,D919*0))</f>
        <v>0</v>
      </c>
      <c r="F919" s="3">
        <f t="shared" si="43"/>
        <v>150</v>
      </c>
      <c r="G919" s="7">
        <v>14</v>
      </c>
      <c r="H919" s="7">
        <v>14</v>
      </c>
      <c r="I919" s="6" t="s">
        <v>1142</v>
      </c>
      <c r="J919" s="2">
        <f t="shared" si="44"/>
        <v>2100</v>
      </c>
      <c r="K919" s="1">
        <f>_xlfn.XLOOKUP(A919,MEDIDAS!A:A,MEDIDAS!C:C,,0)*5</f>
        <v>3</v>
      </c>
      <c r="L919" s="1">
        <f>SUM(K919,_xlfn.XLOOKUP(A919,MEDIDAS!A:A,MEDIDAS!C:C,,0)*5)</f>
        <v>6</v>
      </c>
      <c r="M919" s="1" t="str">
        <f>IF(F919&gt;=SUM(L919,_xlfn.XLOOKUP(A919,'ESTOQUE SETEMBRO'!A:A,'ESTOQUE SETEMBRO'!F:F,,0))/2*1.2,"OVER",IF(F919&lt;=SUM(L919,_xlfn.XLOOKUP(A919,'ESTOQUE SETEMBRO'!A:A,'ESTOQUE SETEMBRO'!F:F,,0))/2*1.1,"IDEAL","OUT"))</f>
        <v>OVER</v>
      </c>
      <c r="N919" t="str">
        <f>IF('ESTOQUE OUTUBRO'!$D919&gt;=0,"outubro","setembro")</f>
        <v>outubro</v>
      </c>
      <c r="O919" s="15">
        <v>45566</v>
      </c>
    </row>
    <row r="920" spans="1:15">
      <c r="A920" s="5" t="s">
        <v>914</v>
      </c>
      <c r="B920" s="6" t="s">
        <v>1229</v>
      </c>
      <c r="C920" s="1">
        <f t="shared" si="45"/>
        <v>43.26</v>
      </c>
      <c r="D920" s="3">
        <f>_xlfn.XLOOKUP(Tabela3[[#This Row],[SKU]],'ESTOQUE SETEMBRO'!A:A,'ESTOQUE SETEMBRO'!F:F,,0)-_xlfn.XLOOKUP(Tabela3[[#This Row],[SKU]],'VENDA MES'!A:A,'VENDA MES'!B:B,0,0)</f>
        <v>84</v>
      </c>
      <c r="E920" s="3">
        <f>IF(D920&lt;=0,SUM(Tabela3[[#This Row],[PONTO_DE_REPOSICAO]]*2.5,Tabela3[[#This Row],[ESTOQUE_INICIAL]]),IF(AND(Tabela3[[#This Row],[ESTOQUE_INICIAL]]&lt;=Tabela3[[#This Row],[PONTO_DE_REPOSICAO]],Tabela3[[#This Row],[ESTOQUE_INICIAL]]&gt;0),L920*2.5,D920*0))</f>
        <v>0</v>
      </c>
      <c r="F920" s="3">
        <f t="shared" si="43"/>
        <v>84</v>
      </c>
      <c r="G920" s="7">
        <v>14</v>
      </c>
      <c r="H920" s="7">
        <v>14</v>
      </c>
      <c r="I920" s="6" t="s">
        <v>1142</v>
      </c>
      <c r="J920" s="2">
        <f t="shared" si="44"/>
        <v>1176</v>
      </c>
      <c r="K920" s="1">
        <f>_xlfn.XLOOKUP(A920,MEDIDAS!A:A,MEDIDAS!C:C,,0)*5</f>
        <v>3.6666666666666665</v>
      </c>
      <c r="L920" s="1">
        <f>SUM(K920,_xlfn.XLOOKUP(A920,MEDIDAS!A:A,MEDIDAS!C:C,,0)*5)</f>
        <v>7.333333333333333</v>
      </c>
      <c r="M920" s="1" t="str">
        <f>IF(F920&gt;=SUM(L920,_xlfn.XLOOKUP(A920,'ESTOQUE SETEMBRO'!A:A,'ESTOQUE SETEMBRO'!F:F,,0))/2*1.2,"OVER",IF(F920&lt;=SUM(L920,_xlfn.XLOOKUP(A920,'ESTOQUE SETEMBRO'!A:A,'ESTOQUE SETEMBRO'!F:F,,0))/2*1.1,"IDEAL","OUT"))</f>
        <v>OVER</v>
      </c>
      <c r="N920" t="str">
        <f>IF('ESTOQUE OUTUBRO'!$D920&gt;=0,"outubro","setembro")</f>
        <v>outubro</v>
      </c>
      <c r="O920" s="15">
        <v>45566</v>
      </c>
    </row>
    <row r="921" spans="1:15">
      <c r="A921" s="5" t="s">
        <v>915</v>
      </c>
      <c r="B921" s="6" t="s">
        <v>1229</v>
      </c>
      <c r="C921" s="1">
        <f t="shared" si="45"/>
        <v>43.26</v>
      </c>
      <c r="D921" s="3">
        <f>_xlfn.XLOOKUP(Tabela3[[#This Row],[SKU]],'ESTOQUE SETEMBRO'!A:A,'ESTOQUE SETEMBRO'!F:F,,0)-_xlfn.XLOOKUP(Tabela3[[#This Row],[SKU]],'VENDA MES'!A:A,'VENDA MES'!B:B,0,0)</f>
        <v>162.4</v>
      </c>
      <c r="E921" s="3">
        <f>IF(D921&lt;=0,SUM(Tabela3[[#This Row],[PONTO_DE_REPOSICAO]]*2.5,Tabela3[[#This Row],[ESTOQUE_INICIAL]]),IF(AND(Tabela3[[#This Row],[ESTOQUE_INICIAL]]&lt;=Tabela3[[#This Row],[PONTO_DE_REPOSICAO]],Tabela3[[#This Row],[ESTOQUE_INICIAL]]&gt;0),L921*2.5,D921*0))</f>
        <v>0</v>
      </c>
      <c r="F921" s="3">
        <f t="shared" si="43"/>
        <v>162.4</v>
      </c>
      <c r="G921" s="7">
        <v>14</v>
      </c>
      <c r="H921" s="7">
        <v>14</v>
      </c>
      <c r="I921" s="6" t="s">
        <v>1142</v>
      </c>
      <c r="J921" s="2">
        <f t="shared" si="44"/>
        <v>2273.6</v>
      </c>
      <c r="K921" s="1">
        <f>_xlfn.XLOOKUP(A921,MEDIDAS!A:A,MEDIDAS!C:C,,0)*5</f>
        <v>8.1666666666666661</v>
      </c>
      <c r="L921" s="1">
        <f>SUM(K921,_xlfn.XLOOKUP(A921,MEDIDAS!A:A,MEDIDAS!C:C,,0)*5)</f>
        <v>16.333333333333332</v>
      </c>
      <c r="M921" s="1" t="str">
        <f>IF(F921&gt;=SUM(L921,_xlfn.XLOOKUP(A921,'ESTOQUE SETEMBRO'!A:A,'ESTOQUE SETEMBRO'!F:F,,0))/2*1.2,"OVER",IF(F921&lt;=SUM(L921,_xlfn.XLOOKUP(A921,'ESTOQUE SETEMBRO'!A:A,'ESTOQUE SETEMBRO'!F:F,,0))/2*1.1,"IDEAL","OUT"))</f>
        <v>OVER</v>
      </c>
      <c r="N921" t="str">
        <f>IF('ESTOQUE OUTUBRO'!$D921&gt;=0,"outubro","setembro")</f>
        <v>outubro</v>
      </c>
      <c r="O921" s="15">
        <v>45566</v>
      </c>
    </row>
    <row r="922" spans="1:15">
      <c r="A922" s="5" t="s">
        <v>916</v>
      </c>
      <c r="B922" s="6" t="s">
        <v>1229</v>
      </c>
      <c r="C922" s="1">
        <f t="shared" si="45"/>
        <v>43.26</v>
      </c>
      <c r="D922" s="3">
        <f>_xlfn.XLOOKUP(Tabela3[[#This Row],[SKU]],'ESTOQUE SETEMBRO'!A:A,'ESTOQUE SETEMBRO'!F:F,,0)-_xlfn.XLOOKUP(Tabela3[[#This Row],[SKU]],'VENDA MES'!A:A,'VENDA MES'!B:B,0,0)</f>
        <v>84</v>
      </c>
      <c r="E922" s="3">
        <f>IF(D922&lt;=0,SUM(Tabela3[[#This Row],[PONTO_DE_REPOSICAO]]*2.5,Tabela3[[#This Row],[ESTOQUE_INICIAL]]),IF(AND(Tabela3[[#This Row],[ESTOQUE_INICIAL]]&lt;=Tabela3[[#This Row],[PONTO_DE_REPOSICAO]],Tabela3[[#This Row],[ESTOQUE_INICIAL]]&gt;0),L922*2.5,D922*0))</f>
        <v>0</v>
      </c>
      <c r="F922" s="3">
        <f t="shared" si="43"/>
        <v>84</v>
      </c>
      <c r="G922" s="7">
        <v>14</v>
      </c>
      <c r="H922" s="7">
        <v>14</v>
      </c>
      <c r="I922" s="6" t="s">
        <v>1142</v>
      </c>
      <c r="J922" s="2">
        <f t="shared" si="44"/>
        <v>1176</v>
      </c>
      <c r="K922" s="1">
        <f>_xlfn.XLOOKUP(A922,MEDIDAS!A:A,MEDIDAS!C:C,,0)*5</f>
        <v>5.6666666666666661</v>
      </c>
      <c r="L922" s="1">
        <f>SUM(K922,_xlfn.XLOOKUP(A922,MEDIDAS!A:A,MEDIDAS!C:C,,0)*5)</f>
        <v>11.333333333333332</v>
      </c>
      <c r="M922" s="1" t="str">
        <f>IF(F922&gt;=SUM(L922,_xlfn.XLOOKUP(A922,'ESTOQUE SETEMBRO'!A:A,'ESTOQUE SETEMBRO'!F:F,,0))/2*1.2,"OVER",IF(F922&lt;=SUM(L922,_xlfn.XLOOKUP(A922,'ESTOQUE SETEMBRO'!A:A,'ESTOQUE SETEMBRO'!F:F,,0))/2*1.1,"IDEAL","OUT"))</f>
        <v>OVER</v>
      </c>
      <c r="N922" t="str">
        <f>IF('ESTOQUE OUTUBRO'!$D922&gt;=0,"outubro","setembro")</f>
        <v>outubro</v>
      </c>
      <c r="O922" s="15">
        <v>45566</v>
      </c>
    </row>
    <row r="923" spans="1:15">
      <c r="A923" s="5" t="s">
        <v>917</v>
      </c>
      <c r="B923" s="6" t="s">
        <v>1229</v>
      </c>
      <c r="C923" s="1">
        <f t="shared" si="45"/>
        <v>43.26</v>
      </c>
      <c r="D923" s="3">
        <f>_xlfn.XLOOKUP(Tabela3[[#This Row],[SKU]],'ESTOQUE SETEMBRO'!A:A,'ESTOQUE SETEMBRO'!F:F,,0)-_xlfn.XLOOKUP(Tabela3[[#This Row],[SKU]],'VENDA MES'!A:A,'VENDA MES'!B:B,0,0)</f>
        <v>190.40000000000003</v>
      </c>
      <c r="E923" s="3">
        <f>IF(D923&lt;=0,SUM(Tabela3[[#This Row],[PONTO_DE_REPOSICAO]]*2.5,Tabela3[[#This Row],[ESTOQUE_INICIAL]]),IF(AND(Tabela3[[#This Row],[ESTOQUE_INICIAL]]&lt;=Tabela3[[#This Row],[PONTO_DE_REPOSICAO]],Tabela3[[#This Row],[ESTOQUE_INICIAL]]&gt;0),L923*2.5,D923*0))</f>
        <v>0</v>
      </c>
      <c r="F923" s="3">
        <f t="shared" si="43"/>
        <v>190.40000000000003</v>
      </c>
      <c r="G923" s="7">
        <v>14</v>
      </c>
      <c r="H923" s="7">
        <v>14</v>
      </c>
      <c r="I923" s="6" t="s">
        <v>1142</v>
      </c>
      <c r="J923" s="2">
        <f t="shared" si="44"/>
        <v>2665.6000000000004</v>
      </c>
      <c r="K923" s="1">
        <f>_xlfn.XLOOKUP(A923,MEDIDAS!A:A,MEDIDAS!C:C,,0)*5</f>
        <v>5.083333333333333</v>
      </c>
      <c r="L923" s="1">
        <f>SUM(K923,_xlfn.XLOOKUP(A923,MEDIDAS!A:A,MEDIDAS!C:C,,0)*5)</f>
        <v>10.166666666666666</v>
      </c>
      <c r="M923" s="1" t="str">
        <f>IF(F923&gt;=SUM(L923,_xlfn.XLOOKUP(A923,'ESTOQUE SETEMBRO'!A:A,'ESTOQUE SETEMBRO'!F:F,,0))/2*1.2,"OVER",IF(F923&lt;=SUM(L923,_xlfn.XLOOKUP(A923,'ESTOQUE SETEMBRO'!A:A,'ESTOQUE SETEMBRO'!F:F,,0))/2*1.1,"IDEAL","OUT"))</f>
        <v>OVER</v>
      </c>
      <c r="N923" t="str">
        <f>IF('ESTOQUE OUTUBRO'!$D923&gt;=0,"outubro","setembro")</f>
        <v>outubro</v>
      </c>
      <c r="O923" s="15">
        <v>45566</v>
      </c>
    </row>
    <row r="924" spans="1:15">
      <c r="A924" s="5" t="s">
        <v>918</v>
      </c>
      <c r="B924" s="6" t="s">
        <v>1230</v>
      </c>
      <c r="C924" s="1">
        <f t="shared" si="45"/>
        <v>43.26</v>
      </c>
      <c r="D924" s="3">
        <f>_xlfn.XLOOKUP(Tabela3[[#This Row],[SKU]],'ESTOQUE SETEMBRO'!A:A,'ESTOQUE SETEMBRO'!F:F,,0)-_xlfn.XLOOKUP(Tabela3[[#This Row],[SKU]],'VENDA MES'!A:A,'VENDA MES'!B:B,0,0)</f>
        <v>112</v>
      </c>
      <c r="E924" s="3">
        <f>IF(D924&lt;=0,SUM(Tabela3[[#This Row],[PONTO_DE_REPOSICAO]]*2.5,Tabela3[[#This Row],[ESTOQUE_INICIAL]]),IF(AND(Tabela3[[#This Row],[ESTOQUE_INICIAL]]&lt;=Tabela3[[#This Row],[PONTO_DE_REPOSICAO]],Tabela3[[#This Row],[ESTOQUE_INICIAL]]&gt;0),L924*2.5,D924*0))</f>
        <v>0</v>
      </c>
      <c r="F924" s="3">
        <f t="shared" si="43"/>
        <v>112</v>
      </c>
      <c r="G924" s="7">
        <v>10</v>
      </c>
      <c r="H924" s="7">
        <v>10</v>
      </c>
      <c r="I924" s="6" t="s">
        <v>1134</v>
      </c>
      <c r="J924" s="2">
        <f t="shared" si="44"/>
        <v>1120</v>
      </c>
      <c r="K924" s="1">
        <f>_xlfn.XLOOKUP(A924,MEDIDAS!A:A,MEDIDAS!C:C,,0)*5</f>
        <v>7.0833333333333339</v>
      </c>
      <c r="L924" s="1">
        <f>SUM(K924,_xlfn.XLOOKUP(A924,MEDIDAS!A:A,MEDIDAS!C:C,,0)*5)</f>
        <v>14.166666666666668</v>
      </c>
      <c r="M924" s="1" t="str">
        <f>IF(F924&gt;=SUM(L924,_xlfn.XLOOKUP(A924,'ESTOQUE SETEMBRO'!A:A,'ESTOQUE SETEMBRO'!F:F,,0))/2*1.2,"OVER",IF(F924&lt;=SUM(L924,_xlfn.XLOOKUP(A924,'ESTOQUE SETEMBRO'!A:A,'ESTOQUE SETEMBRO'!F:F,,0))/2*1.1,"IDEAL","OUT"))</f>
        <v>OVER</v>
      </c>
      <c r="N924" t="str">
        <f>IF('ESTOQUE OUTUBRO'!$D924&gt;=0,"outubro","setembro")</f>
        <v>outubro</v>
      </c>
      <c r="O924" s="15">
        <v>45566</v>
      </c>
    </row>
    <row r="925" spans="1:15">
      <c r="A925" s="5" t="s">
        <v>919</v>
      </c>
      <c r="B925" s="6" t="s">
        <v>1230</v>
      </c>
      <c r="C925" s="1">
        <f t="shared" si="45"/>
        <v>43.26</v>
      </c>
      <c r="D925" s="3">
        <f>_xlfn.XLOOKUP(Tabela3[[#This Row],[SKU]],'ESTOQUE SETEMBRO'!A:A,'ESTOQUE SETEMBRO'!F:F,,0)-_xlfn.XLOOKUP(Tabela3[[#This Row],[SKU]],'VENDA MES'!A:A,'VENDA MES'!B:B,0,0)</f>
        <v>151.19999999999999</v>
      </c>
      <c r="E925" s="3">
        <f>IF(D925&lt;=0,SUM(Tabela3[[#This Row],[PONTO_DE_REPOSICAO]]*2.5,Tabela3[[#This Row],[ESTOQUE_INICIAL]]),IF(AND(Tabela3[[#This Row],[ESTOQUE_INICIAL]]&lt;=Tabela3[[#This Row],[PONTO_DE_REPOSICAO]],Tabela3[[#This Row],[ESTOQUE_INICIAL]]&gt;0),L925*2.5,D925*0))</f>
        <v>0</v>
      </c>
      <c r="F925" s="3">
        <f t="shared" si="43"/>
        <v>151.19999999999999</v>
      </c>
      <c r="G925" s="7">
        <v>10</v>
      </c>
      <c r="H925" s="7">
        <v>10</v>
      </c>
      <c r="I925" s="6" t="s">
        <v>1134</v>
      </c>
      <c r="J925" s="2">
        <f t="shared" si="44"/>
        <v>1512</v>
      </c>
      <c r="K925" s="1">
        <f>_xlfn.XLOOKUP(A925,MEDIDAS!A:A,MEDIDAS!C:C,,0)*5</f>
        <v>6.25</v>
      </c>
      <c r="L925" s="1">
        <f>SUM(K925,_xlfn.XLOOKUP(A925,MEDIDAS!A:A,MEDIDAS!C:C,,0)*5)</f>
        <v>12.5</v>
      </c>
      <c r="M925" s="1" t="str">
        <f>IF(F925&gt;=SUM(L925,_xlfn.XLOOKUP(A925,'ESTOQUE SETEMBRO'!A:A,'ESTOQUE SETEMBRO'!F:F,,0))/2*1.2,"OVER",IF(F925&lt;=SUM(L925,_xlfn.XLOOKUP(A925,'ESTOQUE SETEMBRO'!A:A,'ESTOQUE SETEMBRO'!F:F,,0))/2*1.1,"IDEAL","OUT"))</f>
        <v>OVER</v>
      </c>
      <c r="N925" t="str">
        <f>IF('ESTOQUE OUTUBRO'!$D925&gt;=0,"outubro","setembro")</f>
        <v>outubro</v>
      </c>
      <c r="O925" s="15">
        <v>45566</v>
      </c>
    </row>
    <row r="926" spans="1:15">
      <c r="A926" s="5" t="s">
        <v>920</v>
      </c>
      <c r="B926" s="6" t="s">
        <v>1230</v>
      </c>
      <c r="C926" s="1">
        <f t="shared" si="45"/>
        <v>43.26</v>
      </c>
      <c r="D926" s="3">
        <f>_xlfn.XLOOKUP(Tabela3[[#This Row],[SKU]],'ESTOQUE SETEMBRO'!A:A,'ESTOQUE SETEMBRO'!F:F,,0)-_xlfn.XLOOKUP(Tabela3[[#This Row],[SKU]],'VENDA MES'!A:A,'VENDA MES'!B:B,0,0)</f>
        <v>67.2</v>
      </c>
      <c r="E926" s="3">
        <f>IF(D926&lt;=0,SUM(Tabela3[[#This Row],[PONTO_DE_REPOSICAO]]*2.5,Tabela3[[#This Row],[ESTOQUE_INICIAL]]),IF(AND(Tabela3[[#This Row],[ESTOQUE_INICIAL]]&lt;=Tabela3[[#This Row],[PONTO_DE_REPOSICAO]],Tabela3[[#This Row],[ESTOQUE_INICIAL]]&gt;0),L926*2.5,D926*0))</f>
        <v>0</v>
      </c>
      <c r="F926" s="3">
        <f t="shared" si="43"/>
        <v>67.2</v>
      </c>
      <c r="G926" s="7">
        <v>10</v>
      </c>
      <c r="H926" s="7">
        <v>10</v>
      </c>
      <c r="I926" s="6" t="s">
        <v>1134</v>
      </c>
      <c r="J926" s="2">
        <f t="shared" si="44"/>
        <v>672</v>
      </c>
      <c r="K926" s="1">
        <f>_xlfn.XLOOKUP(A926,MEDIDAS!A:A,MEDIDAS!C:C,,0)*5</f>
        <v>2.833333333333333</v>
      </c>
      <c r="L926" s="1">
        <f>SUM(K926,_xlfn.XLOOKUP(A926,MEDIDAS!A:A,MEDIDAS!C:C,,0)*5)</f>
        <v>5.6666666666666661</v>
      </c>
      <c r="M926" s="1" t="str">
        <f>IF(F926&gt;=SUM(L926,_xlfn.XLOOKUP(A926,'ESTOQUE SETEMBRO'!A:A,'ESTOQUE SETEMBRO'!F:F,,0))/2*1.2,"OVER",IF(F926&lt;=SUM(L926,_xlfn.XLOOKUP(A926,'ESTOQUE SETEMBRO'!A:A,'ESTOQUE SETEMBRO'!F:F,,0))/2*1.1,"IDEAL","OUT"))</f>
        <v>OVER</v>
      </c>
      <c r="N926" t="str">
        <f>IF('ESTOQUE OUTUBRO'!$D926&gt;=0,"outubro","setembro")</f>
        <v>outubro</v>
      </c>
      <c r="O926" s="15">
        <v>45566</v>
      </c>
    </row>
    <row r="927" spans="1:15">
      <c r="A927" s="5" t="s">
        <v>921</v>
      </c>
      <c r="B927" s="6" t="s">
        <v>1230</v>
      </c>
      <c r="C927" s="1">
        <f t="shared" si="45"/>
        <v>43.26</v>
      </c>
      <c r="D927" s="3">
        <f>_xlfn.XLOOKUP(Tabela3[[#This Row],[SKU]],'ESTOQUE SETEMBRO'!A:A,'ESTOQUE SETEMBRO'!F:F,,0)-_xlfn.XLOOKUP(Tabela3[[#This Row],[SKU]],'VENDA MES'!A:A,'VENDA MES'!B:B,0,0)</f>
        <v>196</v>
      </c>
      <c r="E927" s="3">
        <f>IF(D927&lt;=0,SUM(Tabela3[[#This Row],[PONTO_DE_REPOSICAO]]*2.5,Tabela3[[#This Row],[ESTOQUE_INICIAL]]),IF(AND(Tabela3[[#This Row],[ESTOQUE_INICIAL]]&lt;=Tabela3[[#This Row],[PONTO_DE_REPOSICAO]],Tabela3[[#This Row],[ESTOQUE_INICIAL]]&gt;0),L927*2.5,D927*0))</f>
        <v>0</v>
      </c>
      <c r="F927" s="3">
        <f t="shared" si="43"/>
        <v>196</v>
      </c>
      <c r="G927" s="7">
        <v>10</v>
      </c>
      <c r="H927" s="7">
        <v>10</v>
      </c>
      <c r="I927" s="6" t="s">
        <v>1134</v>
      </c>
      <c r="J927" s="2">
        <f t="shared" si="44"/>
        <v>1960</v>
      </c>
      <c r="K927" s="1">
        <f>_xlfn.XLOOKUP(A927,MEDIDAS!A:A,MEDIDAS!C:C,,0)*5</f>
        <v>9.75</v>
      </c>
      <c r="L927" s="1">
        <f>SUM(K927,_xlfn.XLOOKUP(A927,MEDIDAS!A:A,MEDIDAS!C:C,,0)*5)</f>
        <v>19.5</v>
      </c>
      <c r="M927" s="1" t="str">
        <f>IF(F927&gt;=SUM(L927,_xlfn.XLOOKUP(A927,'ESTOQUE SETEMBRO'!A:A,'ESTOQUE SETEMBRO'!F:F,,0))/2*1.2,"OVER",IF(F927&lt;=SUM(L927,_xlfn.XLOOKUP(A927,'ESTOQUE SETEMBRO'!A:A,'ESTOQUE SETEMBRO'!F:F,,0))/2*1.1,"IDEAL","OUT"))</f>
        <v>OVER</v>
      </c>
      <c r="N927" t="str">
        <f>IF('ESTOQUE OUTUBRO'!$D927&gt;=0,"outubro","setembro")</f>
        <v>outubro</v>
      </c>
      <c r="O927" s="15">
        <v>45566</v>
      </c>
    </row>
    <row r="928" spans="1:15">
      <c r="A928" s="5" t="s">
        <v>923</v>
      </c>
      <c r="B928" s="6" t="s">
        <v>1230</v>
      </c>
      <c r="C928" s="1">
        <f t="shared" si="45"/>
        <v>43.26</v>
      </c>
      <c r="D928" s="3">
        <f>_xlfn.XLOOKUP(Tabela3[[#This Row],[SKU]],'ESTOQUE SETEMBRO'!A:A,'ESTOQUE SETEMBRO'!F:F,,0)-_xlfn.XLOOKUP(Tabela3[[#This Row],[SKU]],'VENDA MES'!A:A,'VENDA MES'!B:B,0,0)</f>
        <v>151.19999999999999</v>
      </c>
      <c r="E928" s="3">
        <f>IF(D928&lt;=0,SUM(Tabela3[[#This Row],[PONTO_DE_REPOSICAO]]*2.5,Tabela3[[#This Row],[ESTOQUE_INICIAL]]),IF(AND(Tabela3[[#This Row],[ESTOQUE_INICIAL]]&lt;=Tabela3[[#This Row],[PONTO_DE_REPOSICAO]],Tabela3[[#This Row],[ESTOQUE_INICIAL]]&gt;0),L928*2.5,D928*0))</f>
        <v>0</v>
      </c>
      <c r="F928" s="3">
        <f t="shared" si="43"/>
        <v>151.19999999999999</v>
      </c>
      <c r="G928" s="7">
        <v>10</v>
      </c>
      <c r="H928" s="7">
        <v>10</v>
      </c>
      <c r="I928" s="6" t="s">
        <v>1134</v>
      </c>
      <c r="J928" s="2">
        <f t="shared" si="44"/>
        <v>1512</v>
      </c>
      <c r="K928" s="1">
        <f>_xlfn.XLOOKUP(A928,MEDIDAS!A:A,MEDIDAS!C:C,,0)*5</f>
        <v>4.833333333333333</v>
      </c>
      <c r="L928" s="1">
        <f>SUM(K928,_xlfn.XLOOKUP(A928,MEDIDAS!A:A,MEDIDAS!C:C,,0)*5)</f>
        <v>9.6666666666666661</v>
      </c>
      <c r="M928" s="1" t="str">
        <f>IF(F928&gt;=SUM(L928,_xlfn.XLOOKUP(A928,'ESTOQUE SETEMBRO'!A:A,'ESTOQUE SETEMBRO'!F:F,,0))/2*1.2,"OVER",IF(F928&lt;=SUM(L928,_xlfn.XLOOKUP(A928,'ESTOQUE SETEMBRO'!A:A,'ESTOQUE SETEMBRO'!F:F,,0))/2*1.1,"IDEAL","OUT"))</f>
        <v>OVER</v>
      </c>
      <c r="N928" t="str">
        <f>IF('ESTOQUE OUTUBRO'!$D928&gt;=0,"outubro","setembro")</f>
        <v>outubro</v>
      </c>
      <c r="O928" s="15">
        <v>45566</v>
      </c>
    </row>
    <row r="929" spans="1:15">
      <c r="A929" s="5" t="s">
        <v>1021</v>
      </c>
      <c r="B929" s="6" t="s">
        <v>1230</v>
      </c>
      <c r="C929" s="1">
        <f t="shared" si="45"/>
        <v>43.26</v>
      </c>
      <c r="D929" s="3">
        <f>_xlfn.XLOOKUP(Tabela3[[#This Row],[SKU]],'ESTOQUE SETEMBRO'!A:A,'ESTOQUE SETEMBRO'!F:F,,0)-_xlfn.XLOOKUP(Tabela3[[#This Row],[SKU]],'VENDA MES'!A:A,'VENDA MES'!B:B,0,0)</f>
        <v>150</v>
      </c>
      <c r="E929" s="3">
        <f>IF(D929&lt;=0,SUM(Tabela3[[#This Row],[PONTO_DE_REPOSICAO]]*2.5,Tabela3[[#This Row],[ESTOQUE_INICIAL]]),IF(AND(Tabela3[[#This Row],[ESTOQUE_INICIAL]]&lt;=Tabela3[[#This Row],[PONTO_DE_REPOSICAO]],Tabela3[[#This Row],[ESTOQUE_INICIAL]]&gt;0),L929*2.5,D929*0))</f>
        <v>0</v>
      </c>
      <c r="F929" s="3">
        <f t="shared" si="43"/>
        <v>150</v>
      </c>
      <c r="G929" s="7">
        <v>10</v>
      </c>
      <c r="H929" s="7">
        <v>10</v>
      </c>
      <c r="I929" s="6" t="s">
        <v>1134</v>
      </c>
      <c r="J929" s="2">
        <f t="shared" si="44"/>
        <v>1500</v>
      </c>
      <c r="K929" s="1">
        <f>_xlfn.XLOOKUP(A929,MEDIDAS!A:A,MEDIDAS!C:C,,0)*5</f>
        <v>6.8333333333333339</v>
      </c>
      <c r="L929" s="1">
        <f>SUM(K929,_xlfn.XLOOKUP(A929,MEDIDAS!A:A,MEDIDAS!C:C,,0)*5)</f>
        <v>13.666666666666668</v>
      </c>
      <c r="M929" s="1" t="str">
        <f>IF(F929&gt;=SUM(L929,_xlfn.XLOOKUP(A929,'ESTOQUE SETEMBRO'!A:A,'ESTOQUE SETEMBRO'!F:F,,0))/2*1.2,"OVER",IF(F929&lt;=SUM(L929,_xlfn.XLOOKUP(A929,'ESTOQUE SETEMBRO'!A:A,'ESTOQUE SETEMBRO'!F:F,,0))/2*1.1,"IDEAL","OUT"))</f>
        <v>OVER</v>
      </c>
      <c r="N929" t="str">
        <f>IF('ESTOQUE OUTUBRO'!$D929&gt;=0,"outubro","setembro")</f>
        <v>outubro</v>
      </c>
      <c r="O929" s="15">
        <v>45566</v>
      </c>
    </row>
    <row r="930" spans="1:15">
      <c r="A930" s="5" t="s">
        <v>924</v>
      </c>
      <c r="B930" s="6" t="s">
        <v>1230</v>
      </c>
      <c r="C930" s="1">
        <f t="shared" si="45"/>
        <v>43.26</v>
      </c>
      <c r="D930" s="3">
        <f>_xlfn.XLOOKUP(Tabela3[[#This Row],[SKU]],'ESTOQUE SETEMBRO'!A:A,'ESTOQUE SETEMBRO'!F:F,,0)-_xlfn.XLOOKUP(Tabela3[[#This Row],[SKU]],'VENDA MES'!A:A,'VENDA MES'!B:B,0,0)</f>
        <v>22.4</v>
      </c>
      <c r="E930" s="3">
        <f>IF(D930&lt;=0,SUM(Tabela3[[#This Row],[PONTO_DE_REPOSICAO]]*2.5,Tabela3[[#This Row],[ESTOQUE_INICIAL]]),IF(AND(Tabela3[[#This Row],[ESTOQUE_INICIAL]]&lt;=Tabela3[[#This Row],[PONTO_DE_REPOSICAO]],Tabela3[[#This Row],[ESTOQUE_INICIAL]]&gt;0),L930*2.5,D930*0))</f>
        <v>0</v>
      </c>
      <c r="F930" s="3">
        <f t="shared" ref="F930:F993" si="46">SUM(E930,D930)</f>
        <v>22.4</v>
      </c>
      <c r="G930" s="7">
        <v>10</v>
      </c>
      <c r="H930" s="7">
        <v>10</v>
      </c>
      <c r="I930" s="6" t="s">
        <v>1134</v>
      </c>
      <c r="J930" s="2">
        <f t="shared" si="44"/>
        <v>224</v>
      </c>
      <c r="K930" s="1">
        <f>_xlfn.XLOOKUP(A930,MEDIDAS!A:A,MEDIDAS!C:C,,0)*5</f>
        <v>3.1666666666666665</v>
      </c>
      <c r="L930" s="1">
        <f>SUM(K930,_xlfn.XLOOKUP(A930,MEDIDAS!A:A,MEDIDAS!C:C,,0)*5)</f>
        <v>6.333333333333333</v>
      </c>
      <c r="M930" s="1" t="str">
        <f>IF(F930&gt;=SUM(L930,_xlfn.XLOOKUP(A930,'ESTOQUE SETEMBRO'!A:A,'ESTOQUE SETEMBRO'!F:F,,0))/2*1.2,"OVER",IF(F930&lt;=SUM(L930,_xlfn.XLOOKUP(A930,'ESTOQUE SETEMBRO'!A:A,'ESTOQUE SETEMBRO'!F:F,,0))/2*1.1,"IDEAL","OUT"))</f>
        <v>OVER</v>
      </c>
      <c r="N930" t="str">
        <f>IF('ESTOQUE OUTUBRO'!$D930&gt;=0,"outubro","setembro")</f>
        <v>outubro</v>
      </c>
      <c r="O930" s="15">
        <v>45566</v>
      </c>
    </row>
    <row r="931" spans="1:15">
      <c r="A931" s="5" t="s">
        <v>925</v>
      </c>
      <c r="B931" s="6" t="s">
        <v>1230</v>
      </c>
      <c r="C931" s="1">
        <f t="shared" si="45"/>
        <v>43.26</v>
      </c>
      <c r="D931" s="3">
        <f>_xlfn.XLOOKUP(Tabela3[[#This Row],[SKU]],'ESTOQUE SETEMBRO'!A:A,'ESTOQUE SETEMBRO'!F:F,,0)-_xlfn.XLOOKUP(Tabela3[[#This Row],[SKU]],'VENDA MES'!A:A,'VENDA MES'!B:B,0,0)</f>
        <v>128.80000000000001</v>
      </c>
      <c r="E931" s="3">
        <f>IF(D931&lt;=0,SUM(Tabela3[[#This Row],[PONTO_DE_REPOSICAO]]*2.5,Tabela3[[#This Row],[ESTOQUE_INICIAL]]),IF(AND(Tabela3[[#This Row],[ESTOQUE_INICIAL]]&lt;=Tabela3[[#This Row],[PONTO_DE_REPOSICAO]],Tabela3[[#This Row],[ESTOQUE_INICIAL]]&gt;0),L931*2.5,D931*0))</f>
        <v>0</v>
      </c>
      <c r="F931" s="3">
        <f t="shared" si="46"/>
        <v>128.80000000000001</v>
      </c>
      <c r="G931" s="7">
        <v>10</v>
      </c>
      <c r="H931" s="7">
        <v>10</v>
      </c>
      <c r="I931" s="6" t="s">
        <v>1134</v>
      </c>
      <c r="J931" s="2">
        <f t="shared" si="44"/>
        <v>1288</v>
      </c>
      <c r="K931" s="1">
        <f>_xlfn.XLOOKUP(A931,MEDIDAS!A:A,MEDIDAS!C:C,,0)*5</f>
        <v>8.1666666666666661</v>
      </c>
      <c r="L931" s="1">
        <f>SUM(K931,_xlfn.XLOOKUP(A931,MEDIDAS!A:A,MEDIDAS!C:C,,0)*5)</f>
        <v>16.333333333333332</v>
      </c>
      <c r="M931" s="1" t="str">
        <f>IF(F931&gt;=SUM(L931,_xlfn.XLOOKUP(A931,'ESTOQUE SETEMBRO'!A:A,'ESTOQUE SETEMBRO'!F:F,,0))/2*1.2,"OVER",IF(F931&lt;=SUM(L931,_xlfn.XLOOKUP(A931,'ESTOQUE SETEMBRO'!A:A,'ESTOQUE SETEMBRO'!F:F,,0))/2*1.1,"IDEAL","OUT"))</f>
        <v>OVER</v>
      </c>
      <c r="N931" t="str">
        <f>IF('ESTOQUE OUTUBRO'!$D931&gt;=0,"outubro","setembro")</f>
        <v>outubro</v>
      </c>
      <c r="O931" s="15">
        <v>45566</v>
      </c>
    </row>
    <row r="932" spans="1:15">
      <c r="A932" s="5" t="s">
        <v>926</v>
      </c>
      <c r="B932" s="6" t="s">
        <v>1230</v>
      </c>
      <c r="C932" s="1">
        <f t="shared" si="45"/>
        <v>43.26</v>
      </c>
      <c r="D932" s="3">
        <f>_xlfn.XLOOKUP(Tabela3[[#This Row],[SKU]],'ESTOQUE SETEMBRO'!A:A,'ESTOQUE SETEMBRO'!F:F,,0)-_xlfn.XLOOKUP(Tabela3[[#This Row],[SKU]],'VENDA MES'!A:A,'VENDA MES'!B:B,0,0)</f>
        <v>145.6</v>
      </c>
      <c r="E932" s="3">
        <f>IF(D932&lt;=0,SUM(Tabela3[[#This Row],[PONTO_DE_REPOSICAO]]*2.5,Tabela3[[#This Row],[ESTOQUE_INICIAL]]),IF(AND(Tabela3[[#This Row],[ESTOQUE_INICIAL]]&lt;=Tabela3[[#This Row],[PONTO_DE_REPOSICAO]],Tabela3[[#This Row],[ESTOQUE_INICIAL]]&gt;0),L932*2.5,D932*0))</f>
        <v>0</v>
      </c>
      <c r="F932" s="3">
        <f t="shared" si="46"/>
        <v>145.6</v>
      </c>
      <c r="G932" s="7">
        <v>10</v>
      </c>
      <c r="H932" s="7">
        <v>10</v>
      </c>
      <c r="I932" s="6" t="s">
        <v>1134</v>
      </c>
      <c r="J932" s="2">
        <f t="shared" si="44"/>
        <v>1456</v>
      </c>
      <c r="K932" s="1">
        <f>_xlfn.XLOOKUP(A932,MEDIDAS!A:A,MEDIDAS!C:C,,0)*5</f>
        <v>4.4166666666666661</v>
      </c>
      <c r="L932" s="1">
        <f>SUM(K932,_xlfn.XLOOKUP(A932,MEDIDAS!A:A,MEDIDAS!C:C,,0)*5)</f>
        <v>8.8333333333333321</v>
      </c>
      <c r="M932" s="1" t="str">
        <f>IF(F932&gt;=SUM(L932,_xlfn.XLOOKUP(A932,'ESTOQUE SETEMBRO'!A:A,'ESTOQUE SETEMBRO'!F:F,,0))/2*1.2,"OVER",IF(F932&lt;=SUM(L932,_xlfn.XLOOKUP(A932,'ESTOQUE SETEMBRO'!A:A,'ESTOQUE SETEMBRO'!F:F,,0))/2*1.1,"IDEAL","OUT"))</f>
        <v>OVER</v>
      </c>
      <c r="N932" t="str">
        <f>IF('ESTOQUE OUTUBRO'!$D932&gt;=0,"outubro","setembro")</f>
        <v>outubro</v>
      </c>
      <c r="O932" s="15">
        <v>45566</v>
      </c>
    </row>
    <row r="933" spans="1:15">
      <c r="A933" s="5" t="s">
        <v>927</v>
      </c>
      <c r="B933" s="6" t="s">
        <v>1230</v>
      </c>
      <c r="C933" s="1">
        <f t="shared" si="45"/>
        <v>43.26</v>
      </c>
      <c r="D933" s="3">
        <f>_xlfn.XLOOKUP(Tabela3[[#This Row],[SKU]],'ESTOQUE SETEMBRO'!A:A,'ESTOQUE SETEMBRO'!F:F,,0)-_xlfn.XLOOKUP(Tabela3[[#This Row],[SKU]],'VENDA MES'!A:A,'VENDA MES'!B:B,0,0)</f>
        <v>78.40000000000002</v>
      </c>
      <c r="E933" s="3">
        <f>IF(D933&lt;=0,SUM(Tabela3[[#This Row],[PONTO_DE_REPOSICAO]]*2.5,Tabela3[[#This Row],[ESTOQUE_INICIAL]]),IF(AND(Tabela3[[#This Row],[ESTOQUE_INICIAL]]&lt;=Tabela3[[#This Row],[PONTO_DE_REPOSICAO]],Tabela3[[#This Row],[ESTOQUE_INICIAL]]&gt;0),L933*2.5,D933*0))</f>
        <v>0</v>
      </c>
      <c r="F933" s="3">
        <f t="shared" si="46"/>
        <v>78.40000000000002</v>
      </c>
      <c r="G933" s="7">
        <v>10</v>
      </c>
      <c r="H933" s="7">
        <v>10</v>
      </c>
      <c r="I933" s="6" t="s">
        <v>1134</v>
      </c>
      <c r="J933" s="2">
        <f t="shared" si="44"/>
        <v>784.00000000000023</v>
      </c>
      <c r="K933" s="1">
        <f>_xlfn.XLOOKUP(A933,MEDIDAS!A:A,MEDIDAS!C:C,,0)*5</f>
        <v>4.166666666666667</v>
      </c>
      <c r="L933" s="1">
        <f>SUM(K933,_xlfn.XLOOKUP(A933,MEDIDAS!A:A,MEDIDAS!C:C,,0)*5)</f>
        <v>8.3333333333333339</v>
      </c>
      <c r="M933" s="1" t="str">
        <f>IF(F933&gt;=SUM(L933,_xlfn.XLOOKUP(A933,'ESTOQUE SETEMBRO'!A:A,'ESTOQUE SETEMBRO'!F:F,,0))/2*1.2,"OVER",IF(F933&lt;=SUM(L933,_xlfn.XLOOKUP(A933,'ESTOQUE SETEMBRO'!A:A,'ESTOQUE SETEMBRO'!F:F,,0))/2*1.1,"IDEAL","OUT"))</f>
        <v>OVER</v>
      </c>
      <c r="N933" t="str">
        <f>IF('ESTOQUE OUTUBRO'!$D933&gt;=0,"outubro","setembro")</f>
        <v>outubro</v>
      </c>
      <c r="O933" s="15">
        <v>45566</v>
      </c>
    </row>
    <row r="934" spans="1:15">
      <c r="A934" s="5" t="s">
        <v>928</v>
      </c>
      <c r="B934" s="6" t="s">
        <v>1231</v>
      </c>
      <c r="C934" s="1">
        <f t="shared" si="45"/>
        <v>43.26</v>
      </c>
      <c r="D934" s="3">
        <f>_xlfn.XLOOKUP(Tabela3[[#This Row],[SKU]],'ESTOQUE SETEMBRO'!A:A,'ESTOQUE SETEMBRO'!F:F,,0)-_xlfn.XLOOKUP(Tabela3[[#This Row],[SKU]],'VENDA MES'!A:A,'VENDA MES'!B:B,0,0)</f>
        <v>106.40000000000002</v>
      </c>
      <c r="E934" s="3">
        <f>IF(D934&lt;=0,SUM(Tabela3[[#This Row],[PONTO_DE_REPOSICAO]]*2.5,Tabela3[[#This Row],[ESTOQUE_INICIAL]]),IF(AND(Tabela3[[#This Row],[ESTOQUE_INICIAL]]&lt;=Tabela3[[#This Row],[PONTO_DE_REPOSICAO]],Tabela3[[#This Row],[ESTOQUE_INICIAL]]&gt;0),L934*2.5,D934*0))</f>
        <v>0</v>
      </c>
      <c r="F934" s="3">
        <f t="shared" si="46"/>
        <v>106.40000000000002</v>
      </c>
      <c r="G934" s="7">
        <v>18</v>
      </c>
      <c r="H934" s="7">
        <v>18</v>
      </c>
      <c r="I934" s="6" t="s">
        <v>1140</v>
      </c>
      <c r="J934" s="2">
        <f t="shared" si="44"/>
        <v>1915.2000000000003</v>
      </c>
      <c r="K934" s="1">
        <f>_xlfn.XLOOKUP(A934,MEDIDAS!A:A,MEDIDAS!C:C,,0)*5</f>
        <v>3.75</v>
      </c>
      <c r="L934" s="1">
        <f>SUM(K934,_xlfn.XLOOKUP(A934,MEDIDAS!A:A,MEDIDAS!C:C,,0)*5)</f>
        <v>7.5</v>
      </c>
      <c r="M934" s="1" t="str">
        <f>IF(F934&gt;=SUM(L934,_xlfn.XLOOKUP(A934,'ESTOQUE SETEMBRO'!A:A,'ESTOQUE SETEMBRO'!F:F,,0))/2*1.2,"OVER",IF(F934&lt;=SUM(L934,_xlfn.XLOOKUP(A934,'ESTOQUE SETEMBRO'!A:A,'ESTOQUE SETEMBRO'!F:F,,0))/2*1.1,"IDEAL","OUT"))</f>
        <v>OVER</v>
      </c>
      <c r="N934" t="str">
        <f>IF('ESTOQUE OUTUBRO'!$D934&gt;=0,"outubro","setembro")</f>
        <v>outubro</v>
      </c>
      <c r="O934" s="15">
        <v>45566</v>
      </c>
    </row>
    <row r="935" spans="1:15">
      <c r="A935" s="5" t="s">
        <v>929</v>
      </c>
      <c r="B935" s="6" t="s">
        <v>1231</v>
      </c>
      <c r="C935" s="1">
        <f t="shared" si="45"/>
        <v>43.26</v>
      </c>
      <c r="D935" s="3">
        <f>_xlfn.XLOOKUP(Tabela3[[#This Row],[SKU]],'ESTOQUE SETEMBRO'!A:A,'ESTOQUE SETEMBRO'!F:F,,0)-_xlfn.XLOOKUP(Tabela3[[#This Row],[SKU]],'VENDA MES'!A:A,'VENDA MES'!B:B,0,0)</f>
        <v>252.00000000000006</v>
      </c>
      <c r="E935" s="3">
        <f>IF(D935&lt;=0,SUM(Tabela3[[#This Row],[PONTO_DE_REPOSICAO]]*2.5,Tabela3[[#This Row],[ESTOQUE_INICIAL]]),IF(AND(Tabela3[[#This Row],[ESTOQUE_INICIAL]]&lt;=Tabela3[[#This Row],[PONTO_DE_REPOSICAO]],Tabela3[[#This Row],[ESTOQUE_INICIAL]]&gt;0),L935*2.5,D935*0))</f>
        <v>0</v>
      </c>
      <c r="F935" s="3">
        <f t="shared" si="46"/>
        <v>252.00000000000006</v>
      </c>
      <c r="G935" s="7">
        <v>18</v>
      </c>
      <c r="H935" s="7">
        <v>18</v>
      </c>
      <c r="I935" s="6" t="s">
        <v>1140</v>
      </c>
      <c r="J935" s="2">
        <f t="shared" si="44"/>
        <v>4536.0000000000009</v>
      </c>
      <c r="K935" s="1">
        <f>_xlfn.XLOOKUP(A935,MEDIDAS!A:A,MEDIDAS!C:C,,0)*5</f>
        <v>5.333333333333333</v>
      </c>
      <c r="L935" s="1">
        <f>SUM(K935,_xlfn.XLOOKUP(A935,MEDIDAS!A:A,MEDIDAS!C:C,,0)*5)</f>
        <v>10.666666666666666</v>
      </c>
      <c r="M935" s="1" t="str">
        <f>IF(F935&gt;=SUM(L935,_xlfn.XLOOKUP(A935,'ESTOQUE SETEMBRO'!A:A,'ESTOQUE SETEMBRO'!F:F,,0))/2*1.2,"OVER",IF(F935&lt;=SUM(L935,_xlfn.XLOOKUP(A935,'ESTOQUE SETEMBRO'!A:A,'ESTOQUE SETEMBRO'!F:F,,0))/2*1.1,"IDEAL","OUT"))</f>
        <v>OVER</v>
      </c>
      <c r="N935" t="str">
        <f>IF('ESTOQUE OUTUBRO'!$D935&gt;=0,"outubro","setembro")</f>
        <v>outubro</v>
      </c>
      <c r="O935" s="15">
        <v>45566</v>
      </c>
    </row>
    <row r="936" spans="1:15">
      <c r="A936" s="5" t="s">
        <v>930</v>
      </c>
      <c r="B936" s="6" t="s">
        <v>1231</v>
      </c>
      <c r="C936" s="1">
        <f t="shared" si="45"/>
        <v>43.26</v>
      </c>
      <c r="D936" s="3">
        <f>_xlfn.XLOOKUP(Tabela3[[#This Row],[SKU]],'ESTOQUE SETEMBRO'!A:A,'ESTOQUE SETEMBRO'!F:F,,0)-_xlfn.XLOOKUP(Tabela3[[#This Row],[SKU]],'VENDA MES'!A:A,'VENDA MES'!B:B,0,0)</f>
        <v>112</v>
      </c>
      <c r="E936" s="3">
        <f>IF(D936&lt;=0,SUM(Tabela3[[#This Row],[PONTO_DE_REPOSICAO]]*2.5,Tabela3[[#This Row],[ESTOQUE_INICIAL]]),IF(AND(Tabela3[[#This Row],[ESTOQUE_INICIAL]]&lt;=Tabela3[[#This Row],[PONTO_DE_REPOSICAO]],Tabela3[[#This Row],[ESTOQUE_INICIAL]]&gt;0),L936*2.5,D936*0))</f>
        <v>0</v>
      </c>
      <c r="F936" s="3">
        <f t="shared" si="46"/>
        <v>112</v>
      </c>
      <c r="G936" s="7">
        <v>18</v>
      </c>
      <c r="H936" s="7">
        <v>18</v>
      </c>
      <c r="I936" s="6" t="s">
        <v>1140</v>
      </c>
      <c r="J936" s="2">
        <f t="shared" si="44"/>
        <v>2016</v>
      </c>
      <c r="K936" s="1">
        <f>_xlfn.XLOOKUP(A936,MEDIDAS!A:A,MEDIDAS!C:C,,0)*5</f>
        <v>7.416666666666667</v>
      </c>
      <c r="L936" s="1">
        <f>SUM(K936,_xlfn.XLOOKUP(A936,MEDIDAS!A:A,MEDIDAS!C:C,,0)*5)</f>
        <v>14.833333333333334</v>
      </c>
      <c r="M936" s="1" t="str">
        <f>IF(F936&gt;=SUM(L936,_xlfn.XLOOKUP(A936,'ESTOQUE SETEMBRO'!A:A,'ESTOQUE SETEMBRO'!F:F,,0))/2*1.2,"OVER",IF(F936&lt;=SUM(L936,_xlfn.XLOOKUP(A936,'ESTOQUE SETEMBRO'!A:A,'ESTOQUE SETEMBRO'!F:F,,0))/2*1.1,"IDEAL","OUT"))</f>
        <v>OVER</v>
      </c>
      <c r="N936" t="str">
        <f>IF('ESTOQUE OUTUBRO'!$D936&gt;=0,"outubro","setembro")</f>
        <v>outubro</v>
      </c>
      <c r="O936" s="15">
        <v>45566</v>
      </c>
    </row>
    <row r="937" spans="1:15">
      <c r="A937" s="5" t="s">
        <v>931</v>
      </c>
      <c r="B937" s="6" t="s">
        <v>1231</v>
      </c>
      <c r="C937" s="1">
        <f t="shared" si="45"/>
        <v>43.26</v>
      </c>
      <c r="D937" s="3">
        <f>_xlfn.XLOOKUP(Tabela3[[#This Row],[SKU]],'ESTOQUE SETEMBRO'!A:A,'ESTOQUE SETEMBRO'!F:F,,0)-_xlfn.XLOOKUP(Tabela3[[#This Row],[SKU]],'VENDA MES'!A:A,'VENDA MES'!B:B,0,0)</f>
        <v>84</v>
      </c>
      <c r="E937" s="3">
        <f>IF(D937&lt;=0,SUM(Tabela3[[#This Row],[PONTO_DE_REPOSICAO]]*2.5,Tabela3[[#This Row],[ESTOQUE_INICIAL]]),IF(AND(Tabela3[[#This Row],[ESTOQUE_INICIAL]]&lt;=Tabela3[[#This Row],[PONTO_DE_REPOSICAO]],Tabela3[[#This Row],[ESTOQUE_INICIAL]]&gt;0),L937*2.5,D937*0))</f>
        <v>0</v>
      </c>
      <c r="F937" s="3">
        <f t="shared" si="46"/>
        <v>84</v>
      </c>
      <c r="G937" s="7">
        <v>18</v>
      </c>
      <c r="H937" s="7">
        <v>18</v>
      </c>
      <c r="I937" s="6" t="s">
        <v>1140</v>
      </c>
      <c r="J937" s="2">
        <f t="shared" si="44"/>
        <v>1512</v>
      </c>
      <c r="K937" s="1">
        <f>_xlfn.XLOOKUP(A937,MEDIDAS!A:A,MEDIDAS!C:C,,0)*5</f>
        <v>5.75</v>
      </c>
      <c r="L937" s="1">
        <f>SUM(K937,_xlfn.XLOOKUP(A937,MEDIDAS!A:A,MEDIDAS!C:C,,0)*5)</f>
        <v>11.5</v>
      </c>
      <c r="M937" s="1" t="str">
        <f>IF(F937&gt;=SUM(L937,_xlfn.XLOOKUP(A937,'ESTOQUE SETEMBRO'!A:A,'ESTOQUE SETEMBRO'!F:F,,0))/2*1.2,"OVER",IF(F937&lt;=SUM(L937,_xlfn.XLOOKUP(A937,'ESTOQUE SETEMBRO'!A:A,'ESTOQUE SETEMBRO'!F:F,,0))/2*1.1,"IDEAL","OUT"))</f>
        <v>OVER</v>
      </c>
      <c r="N937" t="str">
        <f>IF('ESTOQUE OUTUBRO'!$D937&gt;=0,"outubro","setembro")</f>
        <v>outubro</v>
      </c>
      <c r="O937" s="15">
        <v>45566</v>
      </c>
    </row>
    <row r="938" spans="1:15">
      <c r="A938" s="5" t="s">
        <v>932</v>
      </c>
      <c r="B938" s="6" t="s">
        <v>1231</v>
      </c>
      <c r="C938" s="1">
        <f t="shared" si="45"/>
        <v>43.26</v>
      </c>
      <c r="D938" s="3">
        <f>_xlfn.XLOOKUP(Tabela3[[#This Row],[SKU]],'ESTOQUE SETEMBRO'!A:A,'ESTOQUE SETEMBRO'!F:F,,0)-_xlfn.XLOOKUP(Tabela3[[#This Row],[SKU]],'VENDA MES'!A:A,'VENDA MES'!B:B,0,0)</f>
        <v>89.6</v>
      </c>
      <c r="E938" s="3">
        <f>IF(D938&lt;=0,SUM(Tabela3[[#This Row],[PONTO_DE_REPOSICAO]]*2.5,Tabela3[[#This Row],[ESTOQUE_INICIAL]]),IF(AND(Tabela3[[#This Row],[ESTOQUE_INICIAL]]&lt;=Tabela3[[#This Row],[PONTO_DE_REPOSICAO]],Tabela3[[#This Row],[ESTOQUE_INICIAL]]&gt;0),L938*2.5,D938*0))</f>
        <v>0</v>
      </c>
      <c r="F938" s="3">
        <f t="shared" si="46"/>
        <v>89.6</v>
      </c>
      <c r="G938" s="7">
        <v>18</v>
      </c>
      <c r="H938" s="7">
        <v>18</v>
      </c>
      <c r="I938" s="6" t="s">
        <v>1140</v>
      </c>
      <c r="J938" s="2">
        <f t="shared" si="44"/>
        <v>1612.8</v>
      </c>
      <c r="K938" s="1">
        <f>_xlfn.XLOOKUP(A938,MEDIDAS!A:A,MEDIDAS!C:C,,0)*5</f>
        <v>4.75</v>
      </c>
      <c r="L938" s="1">
        <f>SUM(K938,_xlfn.XLOOKUP(A938,MEDIDAS!A:A,MEDIDAS!C:C,,0)*5)</f>
        <v>9.5</v>
      </c>
      <c r="M938" s="1" t="str">
        <f>IF(F938&gt;=SUM(L938,_xlfn.XLOOKUP(A938,'ESTOQUE SETEMBRO'!A:A,'ESTOQUE SETEMBRO'!F:F,,0))/2*1.2,"OVER",IF(F938&lt;=SUM(L938,_xlfn.XLOOKUP(A938,'ESTOQUE SETEMBRO'!A:A,'ESTOQUE SETEMBRO'!F:F,,0))/2*1.1,"IDEAL","OUT"))</f>
        <v>OVER</v>
      </c>
      <c r="N938" t="str">
        <f>IF('ESTOQUE OUTUBRO'!$D938&gt;=0,"outubro","setembro")</f>
        <v>outubro</v>
      </c>
      <c r="O938" s="15">
        <v>45566</v>
      </c>
    </row>
    <row r="939" spans="1:15">
      <c r="A939" s="5" t="s">
        <v>1032</v>
      </c>
      <c r="B939" s="6" t="s">
        <v>1231</v>
      </c>
      <c r="C939" s="1">
        <f t="shared" si="45"/>
        <v>43.26</v>
      </c>
      <c r="D939" s="3">
        <f>_xlfn.XLOOKUP(Tabela3[[#This Row],[SKU]],'ESTOQUE SETEMBRO'!A:A,'ESTOQUE SETEMBRO'!F:F,,0)-_xlfn.XLOOKUP(Tabela3[[#This Row],[SKU]],'VENDA MES'!A:A,'VENDA MES'!B:B,0,0)</f>
        <v>150</v>
      </c>
      <c r="E939" s="3">
        <f>IF(D939&lt;=0,SUM(Tabela3[[#This Row],[PONTO_DE_REPOSICAO]]*2.5,Tabela3[[#This Row],[ESTOQUE_INICIAL]]),IF(AND(Tabela3[[#This Row],[ESTOQUE_INICIAL]]&lt;=Tabela3[[#This Row],[PONTO_DE_REPOSICAO]],Tabela3[[#This Row],[ESTOQUE_INICIAL]]&gt;0),L939*2.5,D939*0))</f>
        <v>0</v>
      </c>
      <c r="F939" s="3">
        <f t="shared" si="46"/>
        <v>150</v>
      </c>
      <c r="G939" s="7">
        <v>18</v>
      </c>
      <c r="H939" s="7">
        <v>18</v>
      </c>
      <c r="I939" s="6" t="s">
        <v>1140</v>
      </c>
      <c r="J939" s="2">
        <f t="shared" si="44"/>
        <v>2700</v>
      </c>
      <c r="K939" s="1">
        <f>_xlfn.XLOOKUP(A939,MEDIDAS!A:A,MEDIDAS!C:C,,0)*5</f>
        <v>4.3333333333333339</v>
      </c>
      <c r="L939" s="1">
        <f>SUM(K939,_xlfn.XLOOKUP(A939,MEDIDAS!A:A,MEDIDAS!C:C,,0)*5)</f>
        <v>8.6666666666666679</v>
      </c>
      <c r="M939" s="1" t="str">
        <f>IF(F939&gt;=SUM(L939,_xlfn.XLOOKUP(A939,'ESTOQUE SETEMBRO'!A:A,'ESTOQUE SETEMBRO'!F:F,,0))/2*1.2,"OVER",IF(F939&lt;=SUM(L939,_xlfn.XLOOKUP(A939,'ESTOQUE SETEMBRO'!A:A,'ESTOQUE SETEMBRO'!F:F,,0))/2*1.1,"IDEAL","OUT"))</f>
        <v>OVER</v>
      </c>
      <c r="N939" t="str">
        <f>IF('ESTOQUE OUTUBRO'!$D939&gt;=0,"outubro","setembro")</f>
        <v>outubro</v>
      </c>
      <c r="O939" s="15">
        <v>45566</v>
      </c>
    </row>
    <row r="940" spans="1:15">
      <c r="A940" s="5" t="s">
        <v>934</v>
      </c>
      <c r="B940" s="6" t="s">
        <v>1231</v>
      </c>
      <c r="C940" s="1">
        <f t="shared" si="45"/>
        <v>43.26</v>
      </c>
      <c r="D940" s="3">
        <f>_xlfn.XLOOKUP(Tabela3[[#This Row],[SKU]],'ESTOQUE SETEMBRO'!A:A,'ESTOQUE SETEMBRO'!F:F,,0)-_xlfn.XLOOKUP(Tabela3[[#This Row],[SKU]],'VENDA MES'!A:A,'VENDA MES'!B:B,0,0)</f>
        <v>134.4</v>
      </c>
      <c r="E940" s="3">
        <f>IF(D940&lt;=0,SUM(Tabela3[[#This Row],[PONTO_DE_REPOSICAO]]*2.5,Tabela3[[#This Row],[ESTOQUE_INICIAL]]),IF(AND(Tabela3[[#This Row],[ESTOQUE_INICIAL]]&lt;=Tabela3[[#This Row],[PONTO_DE_REPOSICAO]],Tabela3[[#This Row],[ESTOQUE_INICIAL]]&gt;0),L940*2.5,D940*0))</f>
        <v>0</v>
      </c>
      <c r="F940" s="3">
        <f t="shared" si="46"/>
        <v>134.4</v>
      </c>
      <c r="G940" s="7">
        <v>18</v>
      </c>
      <c r="H940" s="7">
        <v>18</v>
      </c>
      <c r="I940" s="6" t="s">
        <v>1140</v>
      </c>
      <c r="J940" s="2">
        <f t="shared" si="44"/>
        <v>2419.2000000000003</v>
      </c>
      <c r="K940" s="1">
        <f>_xlfn.XLOOKUP(A940,MEDIDAS!A:A,MEDIDAS!C:C,,0)*5</f>
        <v>6.583333333333333</v>
      </c>
      <c r="L940" s="1">
        <f>SUM(K940,_xlfn.XLOOKUP(A940,MEDIDAS!A:A,MEDIDAS!C:C,,0)*5)</f>
        <v>13.166666666666666</v>
      </c>
      <c r="M940" s="1" t="str">
        <f>IF(F940&gt;=SUM(L940,_xlfn.XLOOKUP(A940,'ESTOQUE SETEMBRO'!A:A,'ESTOQUE SETEMBRO'!F:F,,0))/2*1.2,"OVER",IF(F940&lt;=SUM(L940,_xlfn.XLOOKUP(A940,'ESTOQUE SETEMBRO'!A:A,'ESTOQUE SETEMBRO'!F:F,,0))/2*1.1,"IDEAL","OUT"))</f>
        <v>OVER</v>
      </c>
      <c r="N940" t="str">
        <f>IF('ESTOQUE OUTUBRO'!$D940&gt;=0,"outubro","setembro")</f>
        <v>outubro</v>
      </c>
      <c r="O940" s="15">
        <v>45566</v>
      </c>
    </row>
    <row r="941" spans="1:15">
      <c r="A941" s="5" t="s">
        <v>935</v>
      </c>
      <c r="B941" s="6" t="s">
        <v>1231</v>
      </c>
      <c r="C941" s="1">
        <f t="shared" si="45"/>
        <v>43.26</v>
      </c>
      <c r="D941" s="3">
        <f>_xlfn.XLOOKUP(Tabela3[[#This Row],[SKU]],'ESTOQUE SETEMBRO'!A:A,'ESTOQUE SETEMBRO'!F:F,,0)-_xlfn.XLOOKUP(Tabela3[[#This Row],[SKU]],'VENDA MES'!A:A,'VENDA MES'!B:B,0,0)</f>
        <v>89.6</v>
      </c>
      <c r="E941" s="3">
        <f>IF(D941&lt;=0,SUM(Tabela3[[#This Row],[PONTO_DE_REPOSICAO]]*2.5,Tabela3[[#This Row],[ESTOQUE_INICIAL]]),IF(AND(Tabela3[[#This Row],[ESTOQUE_INICIAL]]&lt;=Tabela3[[#This Row],[PONTO_DE_REPOSICAO]],Tabela3[[#This Row],[ESTOQUE_INICIAL]]&gt;0),L941*2.5,D941*0))</f>
        <v>0</v>
      </c>
      <c r="F941" s="3">
        <f t="shared" si="46"/>
        <v>89.6</v>
      </c>
      <c r="G941" s="7">
        <v>18</v>
      </c>
      <c r="H941" s="7">
        <v>18</v>
      </c>
      <c r="I941" s="6" t="s">
        <v>1140</v>
      </c>
      <c r="J941" s="2">
        <f t="shared" si="44"/>
        <v>1612.8</v>
      </c>
      <c r="K941" s="1">
        <f>_xlfn.XLOOKUP(A941,MEDIDAS!A:A,MEDIDAS!C:C,,0)*5</f>
        <v>9</v>
      </c>
      <c r="L941" s="1">
        <f>SUM(K941,_xlfn.XLOOKUP(A941,MEDIDAS!A:A,MEDIDAS!C:C,,0)*5)</f>
        <v>18</v>
      </c>
      <c r="M941" s="1" t="str">
        <f>IF(F941&gt;=SUM(L941,_xlfn.XLOOKUP(A941,'ESTOQUE SETEMBRO'!A:A,'ESTOQUE SETEMBRO'!F:F,,0))/2*1.2,"OVER",IF(F941&lt;=SUM(L941,_xlfn.XLOOKUP(A941,'ESTOQUE SETEMBRO'!A:A,'ESTOQUE SETEMBRO'!F:F,,0))/2*1.1,"IDEAL","OUT"))</f>
        <v>OVER</v>
      </c>
      <c r="N941" t="str">
        <f>IF('ESTOQUE OUTUBRO'!$D941&gt;=0,"outubro","setembro")</f>
        <v>outubro</v>
      </c>
      <c r="O941" s="15">
        <v>45566</v>
      </c>
    </row>
    <row r="942" spans="1:15">
      <c r="A942" s="5" t="s">
        <v>936</v>
      </c>
      <c r="B942" s="6" t="s">
        <v>1231</v>
      </c>
      <c r="C942" s="1">
        <f t="shared" si="45"/>
        <v>43.26</v>
      </c>
      <c r="D942" s="3">
        <f>_xlfn.XLOOKUP(Tabela3[[#This Row],[SKU]],'ESTOQUE SETEMBRO'!A:A,'ESTOQUE SETEMBRO'!F:F,,0)-_xlfn.XLOOKUP(Tabela3[[#This Row],[SKU]],'VENDA MES'!A:A,'VENDA MES'!B:B,0,0)</f>
        <v>145.6</v>
      </c>
      <c r="E942" s="3">
        <f>IF(D942&lt;=0,SUM(Tabela3[[#This Row],[PONTO_DE_REPOSICAO]]*2.5,Tabela3[[#This Row],[ESTOQUE_INICIAL]]),IF(AND(Tabela3[[#This Row],[ESTOQUE_INICIAL]]&lt;=Tabela3[[#This Row],[PONTO_DE_REPOSICAO]],Tabela3[[#This Row],[ESTOQUE_INICIAL]]&gt;0),L942*2.5,D942*0))</f>
        <v>0</v>
      </c>
      <c r="F942" s="3">
        <f t="shared" si="46"/>
        <v>145.6</v>
      </c>
      <c r="G942" s="7">
        <v>18</v>
      </c>
      <c r="H942" s="7">
        <v>18</v>
      </c>
      <c r="I942" s="6" t="s">
        <v>1140</v>
      </c>
      <c r="J942" s="2">
        <f t="shared" si="44"/>
        <v>2620.7999999999997</v>
      </c>
      <c r="K942" s="1">
        <f>_xlfn.XLOOKUP(A942,MEDIDAS!A:A,MEDIDAS!C:C,,0)*5</f>
        <v>10.666666666666666</v>
      </c>
      <c r="L942" s="1">
        <f>SUM(K942,_xlfn.XLOOKUP(A942,MEDIDAS!A:A,MEDIDAS!C:C,,0)*5)</f>
        <v>21.333333333333332</v>
      </c>
      <c r="M942" s="1" t="str">
        <f>IF(F942&gt;=SUM(L942,_xlfn.XLOOKUP(A942,'ESTOQUE SETEMBRO'!A:A,'ESTOQUE SETEMBRO'!F:F,,0))/2*1.2,"OVER",IF(F942&lt;=SUM(L942,_xlfn.XLOOKUP(A942,'ESTOQUE SETEMBRO'!A:A,'ESTOQUE SETEMBRO'!F:F,,0))/2*1.1,"IDEAL","OUT"))</f>
        <v>OVER</v>
      </c>
      <c r="N942" t="str">
        <f>IF('ESTOQUE OUTUBRO'!$D942&gt;=0,"outubro","setembro")</f>
        <v>outubro</v>
      </c>
      <c r="O942" s="15">
        <v>45566</v>
      </c>
    </row>
    <row r="943" spans="1:15">
      <c r="A943" s="5" t="s">
        <v>937</v>
      </c>
      <c r="B943" s="6" t="s">
        <v>1231</v>
      </c>
      <c r="C943" s="1">
        <f t="shared" si="45"/>
        <v>43.26</v>
      </c>
      <c r="D943" s="3">
        <f>_xlfn.XLOOKUP(Tabela3[[#This Row],[SKU]],'ESTOQUE SETEMBRO'!A:A,'ESTOQUE SETEMBRO'!F:F,,0)-_xlfn.XLOOKUP(Tabela3[[#This Row],[SKU]],'VENDA MES'!A:A,'VENDA MES'!B:B,0,0)</f>
        <v>201.6</v>
      </c>
      <c r="E943" s="3">
        <f>IF(D943&lt;=0,SUM(Tabela3[[#This Row],[PONTO_DE_REPOSICAO]]*2.5,Tabela3[[#This Row],[ESTOQUE_INICIAL]]),IF(AND(Tabela3[[#This Row],[ESTOQUE_INICIAL]]&lt;=Tabela3[[#This Row],[PONTO_DE_REPOSICAO]],Tabela3[[#This Row],[ESTOQUE_INICIAL]]&gt;0),L943*2.5,D943*0))</f>
        <v>0</v>
      </c>
      <c r="F943" s="3">
        <f t="shared" si="46"/>
        <v>201.6</v>
      </c>
      <c r="G943" s="7">
        <v>18</v>
      </c>
      <c r="H943" s="7">
        <v>18</v>
      </c>
      <c r="I943" s="6" t="s">
        <v>1140</v>
      </c>
      <c r="J943" s="2">
        <f t="shared" si="44"/>
        <v>3628.7999999999997</v>
      </c>
      <c r="K943" s="1">
        <f>_xlfn.XLOOKUP(A943,MEDIDAS!A:A,MEDIDAS!C:C,,0)*5</f>
        <v>8.8333333333333321</v>
      </c>
      <c r="L943" s="1">
        <f>SUM(K943,_xlfn.XLOOKUP(A943,MEDIDAS!A:A,MEDIDAS!C:C,,0)*5)</f>
        <v>17.666666666666664</v>
      </c>
      <c r="M943" s="1" t="str">
        <f>IF(F943&gt;=SUM(L943,_xlfn.XLOOKUP(A943,'ESTOQUE SETEMBRO'!A:A,'ESTOQUE SETEMBRO'!F:F,,0))/2*1.2,"OVER",IF(F943&lt;=SUM(L943,_xlfn.XLOOKUP(A943,'ESTOQUE SETEMBRO'!A:A,'ESTOQUE SETEMBRO'!F:F,,0))/2*1.1,"IDEAL","OUT"))</f>
        <v>OVER</v>
      </c>
      <c r="N943" t="str">
        <f>IF('ESTOQUE OUTUBRO'!$D943&gt;=0,"outubro","setembro")</f>
        <v>outubro</v>
      </c>
      <c r="O943" s="15">
        <v>45566</v>
      </c>
    </row>
    <row r="944" spans="1:15">
      <c r="A944" s="5" t="s">
        <v>938</v>
      </c>
      <c r="B944" s="6" t="s">
        <v>1232</v>
      </c>
      <c r="C944" s="1">
        <f t="shared" si="45"/>
        <v>43.26</v>
      </c>
      <c r="D944" s="3">
        <f>_xlfn.XLOOKUP(Tabela3[[#This Row],[SKU]],'ESTOQUE SETEMBRO'!A:A,'ESTOQUE SETEMBRO'!F:F,,0)-_xlfn.XLOOKUP(Tabela3[[#This Row],[SKU]],'VENDA MES'!A:A,'VENDA MES'!B:B,0,0)</f>
        <v>190.40000000000003</v>
      </c>
      <c r="E944" s="3">
        <f>IF(D944&lt;=0,SUM(Tabela3[[#This Row],[PONTO_DE_REPOSICAO]]*2.5,Tabela3[[#This Row],[ESTOQUE_INICIAL]]),IF(AND(Tabela3[[#This Row],[ESTOQUE_INICIAL]]&lt;=Tabela3[[#This Row],[PONTO_DE_REPOSICAO]],Tabela3[[#This Row],[ESTOQUE_INICIAL]]&gt;0),L944*2.5,D944*0))</f>
        <v>0</v>
      </c>
      <c r="F944" s="3">
        <f t="shared" si="46"/>
        <v>190.40000000000003</v>
      </c>
      <c r="G944" s="7">
        <v>8</v>
      </c>
      <c r="H944" s="7">
        <v>8</v>
      </c>
      <c r="I944" s="6" t="s">
        <v>1142</v>
      </c>
      <c r="J944" s="2">
        <f t="shared" si="44"/>
        <v>1523.2000000000003</v>
      </c>
      <c r="K944" s="1">
        <f>_xlfn.XLOOKUP(A944,MEDIDAS!A:A,MEDIDAS!C:C,,0)*5</f>
        <v>5.333333333333333</v>
      </c>
      <c r="L944" s="1">
        <f>SUM(K944,_xlfn.XLOOKUP(A944,MEDIDAS!A:A,MEDIDAS!C:C,,0)*5)</f>
        <v>10.666666666666666</v>
      </c>
      <c r="M944" s="1" t="str">
        <f>IF(F944&gt;=SUM(L944,_xlfn.XLOOKUP(A944,'ESTOQUE SETEMBRO'!A:A,'ESTOQUE SETEMBRO'!F:F,,0))/2*1.2,"OVER",IF(F944&lt;=SUM(L944,_xlfn.XLOOKUP(A944,'ESTOQUE SETEMBRO'!A:A,'ESTOQUE SETEMBRO'!F:F,,0))/2*1.1,"IDEAL","OUT"))</f>
        <v>OVER</v>
      </c>
      <c r="N944" t="str">
        <f>IF('ESTOQUE OUTUBRO'!$D944&gt;=0,"outubro","setembro")</f>
        <v>outubro</v>
      </c>
      <c r="O944" s="15">
        <v>45566</v>
      </c>
    </row>
    <row r="945" spans="1:15">
      <c r="A945" s="5" t="s">
        <v>939</v>
      </c>
      <c r="B945" s="6" t="s">
        <v>1232</v>
      </c>
      <c r="C945" s="1">
        <f t="shared" si="45"/>
        <v>43.26</v>
      </c>
      <c r="D945" s="3">
        <f>_xlfn.XLOOKUP(Tabela3[[#This Row],[SKU]],'ESTOQUE SETEMBRO'!A:A,'ESTOQUE SETEMBRO'!F:F,,0)-_xlfn.XLOOKUP(Tabela3[[#This Row],[SKU]],'VENDA MES'!A:A,'VENDA MES'!B:B,0,0)</f>
        <v>78.40000000000002</v>
      </c>
      <c r="E945" s="3">
        <f>IF(D945&lt;=0,SUM(Tabela3[[#This Row],[PONTO_DE_REPOSICAO]]*2.5,Tabela3[[#This Row],[ESTOQUE_INICIAL]]),IF(AND(Tabela3[[#This Row],[ESTOQUE_INICIAL]]&lt;=Tabela3[[#This Row],[PONTO_DE_REPOSICAO]],Tabela3[[#This Row],[ESTOQUE_INICIAL]]&gt;0),L945*2.5,D945*0))</f>
        <v>0</v>
      </c>
      <c r="F945" s="3">
        <f t="shared" si="46"/>
        <v>78.40000000000002</v>
      </c>
      <c r="G945" s="7">
        <v>8</v>
      </c>
      <c r="H945" s="7">
        <v>8</v>
      </c>
      <c r="I945" s="6" t="s">
        <v>1142</v>
      </c>
      <c r="J945" s="2">
        <f t="shared" si="44"/>
        <v>627.20000000000016</v>
      </c>
      <c r="K945" s="1">
        <f>_xlfn.XLOOKUP(A945,MEDIDAS!A:A,MEDIDAS!C:C,,0)*5</f>
        <v>4.9166666666666661</v>
      </c>
      <c r="L945" s="1">
        <f>SUM(K945,_xlfn.XLOOKUP(A945,MEDIDAS!A:A,MEDIDAS!C:C,,0)*5)</f>
        <v>9.8333333333333321</v>
      </c>
      <c r="M945" s="1" t="str">
        <f>IF(F945&gt;=SUM(L945,_xlfn.XLOOKUP(A945,'ESTOQUE SETEMBRO'!A:A,'ESTOQUE SETEMBRO'!F:F,,0))/2*1.2,"OVER",IF(F945&lt;=SUM(L945,_xlfn.XLOOKUP(A945,'ESTOQUE SETEMBRO'!A:A,'ESTOQUE SETEMBRO'!F:F,,0))/2*1.1,"IDEAL","OUT"))</f>
        <v>OVER</v>
      </c>
      <c r="N945" t="str">
        <f>IF('ESTOQUE OUTUBRO'!$D945&gt;=0,"outubro","setembro")</f>
        <v>outubro</v>
      </c>
      <c r="O945" s="15">
        <v>45566</v>
      </c>
    </row>
    <row r="946" spans="1:15">
      <c r="A946" s="5" t="s">
        <v>940</v>
      </c>
      <c r="B946" s="6" t="s">
        <v>1232</v>
      </c>
      <c r="C946" s="1">
        <f t="shared" si="45"/>
        <v>43.26</v>
      </c>
      <c r="D946" s="3">
        <f>_xlfn.XLOOKUP(Tabela3[[#This Row],[SKU]],'ESTOQUE SETEMBRO'!A:A,'ESTOQUE SETEMBRO'!F:F,,0)-_xlfn.XLOOKUP(Tabela3[[#This Row],[SKU]],'VENDA MES'!A:A,'VENDA MES'!B:B,0,0)</f>
        <v>162.4</v>
      </c>
      <c r="E946" s="3">
        <f>IF(D946&lt;=0,SUM(Tabela3[[#This Row],[PONTO_DE_REPOSICAO]]*2.5,Tabela3[[#This Row],[ESTOQUE_INICIAL]]),IF(AND(Tabela3[[#This Row],[ESTOQUE_INICIAL]]&lt;=Tabela3[[#This Row],[PONTO_DE_REPOSICAO]],Tabela3[[#This Row],[ESTOQUE_INICIAL]]&gt;0),L946*2.5,D946*0))</f>
        <v>0</v>
      </c>
      <c r="F946" s="3">
        <f t="shared" si="46"/>
        <v>162.4</v>
      </c>
      <c r="G946" s="7">
        <v>8</v>
      </c>
      <c r="H946" s="7">
        <v>8</v>
      </c>
      <c r="I946" s="6" t="s">
        <v>1142</v>
      </c>
      <c r="J946" s="2">
        <f t="shared" si="44"/>
        <v>1299.2</v>
      </c>
      <c r="K946" s="1">
        <f>_xlfn.XLOOKUP(A946,MEDIDAS!A:A,MEDIDAS!C:C,,0)*5</f>
        <v>5.75</v>
      </c>
      <c r="L946" s="1">
        <f>SUM(K946,_xlfn.XLOOKUP(A946,MEDIDAS!A:A,MEDIDAS!C:C,,0)*5)</f>
        <v>11.5</v>
      </c>
      <c r="M946" s="1" t="str">
        <f>IF(F946&gt;=SUM(L946,_xlfn.XLOOKUP(A946,'ESTOQUE SETEMBRO'!A:A,'ESTOQUE SETEMBRO'!F:F,,0))/2*1.2,"OVER",IF(F946&lt;=SUM(L946,_xlfn.XLOOKUP(A946,'ESTOQUE SETEMBRO'!A:A,'ESTOQUE SETEMBRO'!F:F,,0))/2*1.1,"IDEAL","OUT"))</f>
        <v>OVER</v>
      </c>
      <c r="N946" t="str">
        <f>IF('ESTOQUE OUTUBRO'!$D946&gt;=0,"outubro","setembro")</f>
        <v>outubro</v>
      </c>
      <c r="O946" s="15">
        <v>45566</v>
      </c>
    </row>
    <row r="947" spans="1:15">
      <c r="A947" s="5" t="s">
        <v>941</v>
      </c>
      <c r="B947" s="6" t="s">
        <v>1232</v>
      </c>
      <c r="C947" s="1">
        <f t="shared" si="45"/>
        <v>43.26</v>
      </c>
      <c r="D947" s="3">
        <f>_xlfn.XLOOKUP(Tabela3[[#This Row],[SKU]],'ESTOQUE SETEMBRO'!A:A,'ESTOQUE SETEMBRO'!F:F,,0)-_xlfn.XLOOKUP(Tabela3[[#This Row],[SKU]],'VENDA MES'!A:A,'VENDA MES'!B:B,0,0)</f>
        <v>100.8</v>
      </c>
      <c r="E947" s="3">
        <f>IF(D947&lt;=0,SUM(Tabela3[[#This Row],[PONTO_DE_REPOSICAO]]*2.5,Tabela3[[#This Row],[ESTOQUE_INICIAL]]),IF(AND(Tabela3[[#This Row],[ESTOQUE_INICIAL]]&lt;=Tabela3[[#This Row],[PONTO_DE_REPOSICAO]],Tabela3[[#This Row],[ESTOQUE_INICIAL]]&gt;0),L947*2.5,D947*0))</f>
        <v>0</v>
      </c>
      <c r="F947" s="3">
        <f t="shared" si="46"/>
        <v>100.8</v>
      </c>
      <c r="G947" s="7">
        <v>8</v>
      </c>
      <c r="H947" s="7">
        <v>8</v>
      </c>
      <c r="I947" s="6" t="s">
        <v>1142</v>
      </c>
      <c r="J947" s="2">
        <f t="shared" si="44"/>
        <v>806.4</v>
      </c>
      <c r="K947" s="1">
        <f>_xlfn.XLOOKUP(A947,MEDIDAS!A:A,MEDIDAS!C:C,,0)*5</f>
        <v>3.0833333333333335</v>
      </c>
      <c r="L947" s="1">
        <f>SUM(K947,_xlfn.XLOOKUP(A947,MEDIDAS!A:A,MEDIDAS!C:C,,0)*5)</f>
        <v>6.166666666666667</v>
      </c>
      <c r="M947" s="1" t="str">
        <f>IF(F947&gt;=SUM(L947,_xlfn.XLOOKUP(A947,'ESTOQUE SETEMBRO'!A:A,'ESTOQUE SETEMBRO'!F:F,,0))/2*1.2,"OVER",IF(F947&lt;=SUM(L947,_xlfn.XLOOKUP(A947,'ESTOQUE SETEMBRO'!A:A,'ESTOQUE SETEMBRO'!F:F,,0))/2*1.1,"IDEAL","OUT"))</f>
        <v>OVER</v>
      </c>
      <c r="N947" t="str">
        <f>IF('ESTOQUE OUTUBRO'!$D947&gt;=0,"outubro","setembro")</f>
        <v>outubro</v>
      </c>
      <c r="O947" s="15">
        <v>45566</v>
      </c>
    </row>
    <row r="948" spans="1:15">
      <c r="A948" s="5" t="s">
        <v>942</v>
      </c>
      <c r="B948" s="6" t="s">
        <v>1232</v>
      </c>
      <c r="C948" s="1">
        <f t="shared" si="45"/>
        <v>43.26</v>
      </c>
      <c r="D948" s="3">
        <f>_xlfn.XLOOKUP(Tabela3[[#This Row],[SKU]],'ESTOQUE SETEMBRO'!A:A,'ESTOQUE SETEMBRO'!F:F,,0)-_xlfn.XLOOKUP(Tabela3[[#This Row],[SKU]],'VENDA MES'!A:A,'VENDA MES'!B:B,0,0)</f>
        <v>162.4</v>
      </c>
      <c r="E948" s="3">
        <f>IF(D948&lt;=0,SUM(Tabela3[[#This Row],[PONTO_DE_REPOSICAO]]*2.5,Tabela3[[#This Row],[ESTOQUE_INICIAL]]),IF(AND(Tabela3[[#This Row],[ESTOQUE_INICIAL]]&lt;=Tabela3[[#This Row],[PONTO_DE_REPOSICAO]],Tabela3[[#This Row],[ESTOQUE_INICIAL]]&gt;0),L948*2.5,D948*0))</f>
        <v>0</v>
      </c>
      <c r="F948" s="3">
        <f t="shared" si="46"/>
        <v>162.4</v>
      </c>
      <c r="G948" s="7">
        <v>8</v>
      </c>
      <c r="H948" s="7">
        <v>8</v>
      </c>
      <c r="I948" s="6" t="s">
        <v>1142</v>
      </c>
      <c r="J948" s="2">
        <f t="shared" si="44"/>
        <v>1299.2</v>
      </c>
      <c r="K948" s="1">
        <f>_xlfn.XLOOKUP(A948,MEDIDAS!A:A,MEDIDAS!C:C,,0)*5</f>
        <v>5.75</v>
      </c>
      <c r="L948" s="1">
        <f>SUM(K948,_xlfn.XLOOKUP(A948,MEDIDAS!A:A,MEDIDAS!C:C,,0)*5)</f>
        <v>11.5</v>
      </c>
      <c r="M948" s="1" t="str">
        <f>IF(F948&gt;=SUM(L948,_xlfn.XLOOKUP(A948,'ESTOQUE SETEMBRO'!A:A,'ESTOQUE SETEMBRO'!F:F,,0))/2*1.2,"OVER",IF(F948&lt;=SUM(L948,_xlfn.XLOOKUP(A948,'ESTOQUE SETEMBRO'!A:A,'ESTOQUE SETEMBRO'!F:F,,0))/2*1.1,"IDEAL","OUT"))</f>
        <v>OVER</v>
      </c>
      <c r="N948" t="str">
        <f>IF('ESTOQUE OUTUBRO'!$D948&gt;=0,"outubro","setembro")</f>
        <v>outubro</v>
      </c>
      <c r="O948" s="15">
        <v>45566</v>
      </c>
    </row>
    <row r="949" spans="1:15">
      <c r="A949" s="5" t="s">
        <v>1043</v>
      </c>
      <c r="B949" s="6" t="s">
        <v>1232</v>
      </c>
      <c r="C949" s="1">
        <f t="shared" si="45"/>
        <v>43.26</v>
      </c>
      <c r="D949" s="3">
        <f>_xlfn.XLOOKUP(Tabela3[[#This Row],[SKU]],'ESTOQUE SETEMBRO'!A:A,'ESTOQUE SETEMBRO'!F:F,,0)-_xlfn.XLOOKUP(Tabela3[[#This Row],[SKU]],'VENDA MES'!A:A,'VENDA MES'!B:B,0,0)</f>
        <v>150</v>
      </c>
      <c r="E949" s="3">
        <f>IF(D949&lt;=0,SUM(Tabela3[[#This Row],[PONTO_DE_REPOSICAO]]*2.5,Tabela3[[#This Row],[ESTOQUE_INICIAL]]),IF(AND(Tabela3[[#This Row],[ESTOQUE_INICIAL]]&lt;=Tabela3[[#This Row],[PONTO_DE_REPOSICAO]],Tabela3[[#This Row],[ESTOQUE_INICIAL]]&gt;0),L949*2.5,D949*0))</f>
        <v>0</v>
      </c>
      <c r="F949" s="3">
        <f t="shared" si="46"/>
        <v>150</v>
      </c>
      <c r="G949" s="7">
        <v>8</v>
      </c>
      <c r="H949" s="7">
        <v>8</v>
      </c>
      <c r="I949" s="6" t="s">
        <v>1142</v>
      </c>
      <c r="J949" s="2">
        <f t="shared" si="44"/>
        <v>1200</v>
      </c>
      <c r="K949" s="1">
        <f>_xlfn.XLOOKUP(A949,MEDIDAS!A:A,MEDIDAS!C:C,,0)*5</f>
        <v>4.3333333333333339</v>
      </c>
      <c r="L949" s="1">
        <f>SUM(K949,_xlfn.XLOOKUP(A949,MEDIDAS!A:A,MEDIDAS!C:C,,0)*5)</f>
        <v>8.6666666666666679</v>
      </c>
      <c r="M949" s="1" t="str">
        <f>IF(F949&gt;=SUM(L949,_xlfn.XLOOKUP(A949,'ESTOQUE SETEMBRO'!A:A,'ESTOQUE SETEMBRO'!F:F,,0))/2*1.2,"OVER",IF(F949&lt;=SUM(L949,_xlfn.XLOOKUP(A949,'ESTOQUE SETEMBRO'!A:A,'ESTOQUE SETEMBRO'!F:F,,0))/2*1.1,"IDEAL","OUT"))</f>
        <v>OVER</v>
      </c>
      <c r="N949" t="str">
        <f>IF('ESTOQUE OUTUBRO'!$D949&gt;=0,"outubro","setembro")</f>
        <v>outubro</v>
      </c>
      <c r="O949" s="15">
        <v>45566</v>
      </c>
    </row>
    <row r="950" spans="1:15">
      <c r="A950" s="5" t="s">
        <v>943</v>
      </c>
      <c r="B950" s="6" t="s">
        <v>1232</v>
      </c>
      <c r="C950" s="1">
        <f t="shared" si="45"/>
        <v>43.26</v>
      </c>
      <c r="D950" s="3">
        <f>_xlfn.XLOOKUP(Tabela3[[#This Row],[SKU]],'ESTOQUE SETEMBRO'!A:A,'ESTOQUE SETEMBRO'!F:F,,0)-_xlfn.XLOOKUP(Tabela3[[#This Row],[SKU]],'VENDA MES'!A:A,'VENDA MES'!B:B,0,0)</f>
        <v>33.6</v>
      </c>
      <c r="E950" s="3">
        <f>IF(D950&lt;=0,SUM(Tabela3[[#This Row],[PONTO_DE_REPOSICAO]]*2.5,Tabela3[[#This Row],[ESTOQUE_INICIAL]]),IF(AND(Tabela3[[#This Row],[ESTOQUE_INICIAL]]&lt;=Tabela3[[#This Row],[PONTO_DE_REPOSICAO]],Tabela3[[#This Row],[ESTOQUE_INICIAL]]&gt;0),L950*2.5,D950*0))</f>
        <v>0</v>
      </c>
      <c r="F950" s="3">
        <f t="shared" si="46"/>
        <v>33.6</v>
      </c>
      <c r="G950" s="7">
        <v>8</v>
      </c>
      <c r="H950" s="7">
        <v>8</v>
      </c>
      <c r="I950" s="6" t="s">
        <v>1142</v>
      </c>
      <c r="J950" s="2">
        <f t="shared" si="44"/>
        <v>268.8</v>
      </c>
      <c r="K950" s="1">
        <f>_xlfn.XLOOKUP(A950,MEDIDAS!A:A,MEDIDAS!C:C,,0)*5</f>
        <v>6.6666666666666661</v>
      </c>
      <c r="L950" s="1">
        <f>SUM(K950,_xlfn.XLOOKUP(A950,MEDIDAS!A:A,MEDIDAS!C:C,,0)*5)</f>
        <v>13.333333333333332</v>
      </c>
      <c r="M950" s="1" t="str">
        <f>IF(F950&gt;=SUM(L950,_xlfn.XLOOKUP(A950,'ESTOQUE SETEMBRO'!A:A,'ESTOQUE SETEMBRO'!F:F,,0))/2*1.2,"OVER",IF(F950&lt;=SUM(L950,_xlfn.XLOOKUP(A950,'ESTOQUE SETEMBRO'!A:A,'ESTOQUE SETEMBRO'!F:F,,0))/2*1.1,"IDEAL","OUT"))</f>
        <v>OVER</v>
      </c>
      <c r="N950" t="str">
        <f>IF('ESTOQUE OUTUBRO'!$D950&gt;=0,"outubro","setembro")</f>
        <v>outubro</v>
      </c>
      <c r="O950" s="15">
        <v>45566</v>
      </c>
    </row>
    <row r="951" spans="1:15">
      <c r="A951" s="5" t="s">
        <v>945</v>
      </c>
      <c r="B951" s="6" t="s">
        <v>1232</v>
      </c>
      <c r="C951" s="1">
        <f t="shared" si="45"/>
        <v>43.26</v>
      </c>
      <c r="D951" s="3">
        <f>_xlfn.XLOOKUP(Tabela3[[#This Row],[SKU]],'ESTOQUE SETEMBRO'!A:A,'ESTOQUE SETEMBRO'!F:F,,0)-_xlfn.XLOOKUP(Tabela3[[#This Row],[SKU]],'VENDA MES'!A:A,'VENDA MES'!B:B,0,0)</f>
        <v>128.80000000000001</v>
      </c>
      <c r="E951" s="3">
        <f>IF(D951&lt;=0,SUM(Tabela3[[#This Row],[PONTO_DE_REPOSICAO]]*2.5,Tabela3[[#This Row],[ESTOQUE_INICIAL]]),IF(AND(Tabela3[[#This Row],[ESTOQUE_INICIAL]]&lt;=Tabela3[[#This Row],[PONTO_DE_REPOSICAO]],Tabela3[[#This Row],[ESTOQUE_INICIAL]]&gt;0),L951*2.5,D951*0))</f>
        <v>0</v>
      </c>
      <c r="F951" s="3">
        <f t="shared" si="46"/>
        <v>128.80000000000001</v>
      </c>
      <c r="G951" s="7">
        <v>8</v>
      </c>
      <c r="H951" s="7">
        <v>8</v>
      </c>
      <c r="I951" s="6" t="s">
        <v>1142</v>
      </c>
      <c r="J951" s="2">
        <f t="shared" si="44"/>
        <v>1030.4000000000001</v>
      </c>
      <c r="K951" s="1">
        <f>_xlfn.XLOOKUP(A951,MEDIDAS!A:A,MEDIDAS!C:C,,0)*5</f>
        <v>6.333333333333333</v>
      </c>
      <c r="L951" s="1">
        <f>SUM(K951,_xlfn.XLOOKUP(A951,MEDIDAS!A:A,MEDIDAS!C:C,,0)*5)</f>
        <v>12.666666666666666</v>
      </c>
      <c r="M951" s="1" t="str">
        <f>IF(F951&gt;=SUM(L951,_xlfn.XLOOKUP(A951,'ESTOQUE SETEMBRO'!A:A,'ESTOQUE SETEMBRO'!F:F,,0))/2*1.2,"OVER",IF(F951&lt;=SUM(L951,_xlfn.XLOOKUP(A951,'ESTOQUE SETEMBRO'!A:A,'ESTOQUE SETEMBRO'!F:F,,0))/2*1.1,"IDEAL","OUT"))</f>
        <v>OVER</v>
      </c>
      <c r="N951" t="str">
        <f>IF('ESTOQUE OUTUBRO'!$D951&gt;=0,"outubro","setembro")</f>
        <v>outubro</v>
      </c>
      <c r="O951" s="15">
        <v>45566</v>
      </c>
    </row>
    <row r="952" spans="1:15">
      <c r="A952" s="5" t="s">
        <v>946</v>
      </c>
      <c r="B952" s="6" t="s">
        <v>1232</v>
      </c>
      <c r="C952" s="1">
        <f t="shared" si="45"/>
        <v>43.26</v>
      </c>
      <c r="D952" s="3">
        <f>_xlfn.XLOOKUP(Tabela3[[#This Row],[SKU]],'ESTOQUE SETEMBRO'!A:A,'ESTOQUE SETEMBRO'!F:F,,0)-_xlfn.XLOOKUP(Tabela3[[#This Row],[SKU]],'VENDA MES'!A:A,'VENDA MES'!B:B,0,0)</f>
        <v>78.40000000000002</v>
      </c>
      <c r="E952" s="3">
        <f>IF(D952&lt;=0,SUM(Tabela3[[#This Row],[PONTO_DE_REPOSICAO]]*2.5,Tabela3[[#This Row],[ESTOQUE_INICIAL]]),IF(AND(Tabela3[[#This Row],[ESTOQUE_INICIAL]]&lt;=Tabela3[[#This Row],[PONTO_DE_REPOSICAO]],Tabela3[[#This Row],[ESTOQUE_INICIAL]]&gt;0),L952*2.5,D952*0))</f>
        <v>0</v>
      </c>
      <c r="F952" s="3">
        <f t="shared" si="46"/>
        <v>78.40000000000002</v>
      </c>
      <c r="G952" s="7">
        <v>8</v>
      </c>
      <c r="H952" s="7">
        <v>8</v>
      </c>
      <c r="I952" s="6" t="s">
        <v>1142</v>
      </c>
      <c r="J952" s="2">
        <f t="shared" si="44"/>
        <v>627.20000000000016</v>
      </c>
      <c r="K952" s="1">
        <f>_xlfn.XLOOKUP(A952,MEDIDAS!A:A,MEDIDAS!C:C,,0)*5</f>
        <v>4.4166666666666661</v>
      </c>
      <c r="L952" s="1">
        <f>SUM(K952,_xlfn.XLOOKUP(A952,MEDIDAS!A:A,MEDIDAS!C:C,,0)*5)</f>
        <v>8.8333333333333321</v>
      </c>
      <c r="M952" s="1" t="str">
        <f>IF(F952&gt;=SUM(L952,_xlfn.XLOOKUP(A952,'ESTOQUE SETEMBRO'!A:A,'ESTOQUE SETEMBRO'!F:F,,0))/2*1.2,"OVER",IF(F952&lt;=SUM(L952,_xlfn.XLOOKUP(A952,'ESTOQUE SETEMBRO'!A:A,'ESTOQUE SETEMBRO'!F:F,,0))/2*1.1,"IDEAL","OUT"))</f>
        <v>OVER</v>
      </c>
      <c r="N952" t="str">
        <f>IF('ESTOQUE OUTUBRO'!$D952&gt;=0,"outubro","setembro")</f>
        <v>outubro</v>
      </c>
      <c r="O952" s="15">
        <v>45566</v>
      </c>
    </row>
    <row r="953" spans="1:15">
      <c r="A953" s="5" t="s">
        <v>947</v>
      </c>
      <c r="B953" s="6" t="s">
        <v>1232</v>
      </c>
      <c r="C953" s="1">
        <f t="shared" si="45"/>
        <v>43.26</v>
      </c>
      <c r="D953" s="3">
        <f>_xlfn.XLOOKUP(Tabela3[[#This Row],[SKU]],'ESTOQUE SETEMBRO'!A:A,'ESTOQUE SETEMBRO'!F:F,,0)-_xlfn.XLOOKUP(Tabela3[[#This Row],[SKU]],'VENDA MES'!A:A,'VENDA MES'!B:B,0,0)</f>
        <v>156.80000000000004</v>
      </c>
      <c r="E953" s="3">
        <f>IF(D953&lt;=0,SUM(Tabela3[[#This Row],[PONTO_DE_REPOSICAO]]*2.5,Tabela3[[#This Row],[ESTOQUE_INICIAL]]),IF(AND(Tabela3[[#This Row],[ESTOQUE_INICIAL]]&lt;=Tabela3[[#This Row],[PONTO_DE_REPOSICAO]],Tabela3[[#This Row],[ESTOQUE_INICIAL]]&gt;0),L953*2.5,D953*0))</f>
        <v>0</v>
      </c>
      <c r="F953" s="3">
        <f t="shared" si="46"/>
        <v>156.80000000000004</v>
      </c>
      <c r="G953" s="7">
        <v>8</v>
      </c>
      <c r="H953" s="7">
        <v>8</v>
      </c>
      <c r="I953" s="6" t="s">
        <v>1142</v>
      </c>
      <c r="J953" s="2">
        <f t="shared" si="44"/>
        <v>1254.4000000000003</v>
      </c>
      <c r="K953" s="1">
        <f>_xlfn.XLOOKUP(A953,MEDIDAS!A:A,MEDIDAS!C:C,,0)*5</f>
        <v>8.75</v>
      </c>
      <c r="L953" s="1">
        <f>SUM(K953,_xlfn.XLOOKUP(A953,MEDIDAS!A:A,MEDIDAS!C:C,,0)*5)</f>
        <v>17.5</v>
      </c>
      <c r="M953" s="1" t="str">
        <f>IF(F953&gt;=SUM(L953,_xlfn.XLOOKUP(A953,'ESTOQUE SETEMBRO'!A:A,'ESTOQUE SETEMBRO'!F:F,,0))/2*1.2,"OVER",IF(F953&lt;=SUM(L953,_xlfn.XLOOKUP(A953,'ESTOQUE SETEMBRO'!A:A,'ESTOQUE SETEMBRO'!F:F,,0))/2*1.1,"IDEAL","OUT"))</f>
        <v>OVER</v>
      </c>
      <c r="N953" t="str">
        <f>IF('ESTOQUE OUTUBRO'!$D953&gt;=0,"outubro","setembro")</f>
        <v>outubro</v>
      </c>
      <c r="O953" s="15">
        <v>45566</v>
      </c>
    </row>
    <row r="954" spans="1:15">
      <c r="A954" s="5" t="s">
        <v>948</v>
      </c>
      <c r="B954" s="6" t="s">
        <v>1233</v>
      </c>
      <c r="C954" s="1">
        <f t="shared" si="45"/>
        <v>43.26</v>
      </c>
      <c r="D954" s="3">
        <f>_xlfn.XLOOKUP(Tabela3[[#This Row],[SKU]],'ESTOQUE SETEMBRO'!A:A,'ESTOQUE SETEMBRO'!F:F,,0)-_xlfn.XLOOKUP(Tabela3[[#This Row],[SKU]],'VENDA MES'!A:A,'VENDA MES'!B:B,0,0)</f>
        <v>50.4</v>
      </c>
      <c r="E954" s="3">
        <f>IF(D954&lt;=0,SUM(Tabela3[[#This Row],[PONTO_DE_REPOSICAO]]*2.5,Tabela3[[#This Row],[ESTOQUE_INICIAL]]),IF(AND(Tabela3[[#This Row],[ESTOQUE_INICIAL]]&lt;=Tabela3[[#This Row],[PONTO_DE_REPOSICAO]],Tabela3[[#This Row],[ESTOQUE_INICIAL]]&gt;0),L954*2.5,D954*0))</f>
        <v>0</v>
      </c>
      <c r="F954" s="3">
        <f t="shared" si="46"/>
        <v>50.4</v>
      </c>
      <c r="G954" s="7">
        <v>36</v>
      </c>
      <c r="H954" s="7">
        <v>36</v>
      </c>
      <c r="I954" s="6" t="s">
        <v>1152</v>
      </c>
      <c r="J954" s="2">
        <f t="shared" si="44"/>
        <v>1814.3999999999999</v>
      </c>
      <c r="K954" s="1">
        <f>_xlfn.XLOOKUP(A954,MEDIDAS!A:A,MEDIDAS!C:C,,0)*5</f>
        <v>3.5</v>
      </c>
      <c r="L954" s="1">
        <f>SUM(K954,_xlfn.XLOOKUP(A954,MEDIDAS!A:A,MEDIDAS!C:C,,0)*5)</f>
        <v>7</v>
      </c>
      <c r="M954" s="1" t="str">
        <f>IF(F954&gt;=SUM(L954,_xlfn.XLOOKUP(A954,'ESTOQUE SETEMBRO'!A:A,'ESTOQUE SETEMBRO'!F:F,,0))/2*1.2,"OVER",IF(F954&lt;=SUM(L954,_xlfn.XLOOKUP(A954,'ESTOQUE SETEMBRO'!A:A,'ESTOQUE SETEMBRO'!F:F,,0))/2*1.1,"IDEAL","OUT"))</f>
        <v>OVER</v>
      </c>
      <c r="N954" t="str">
        <f>IF('ESTOQUE OUTUBRO'!$D954&gt;=0,"outubro","setembro")</f>
        <v>outubro</v>
      </c>
      <c r="O954" s="15">
        <v>45566</v>
      </c>
    </row>
    <row r="955" spans="1:15">
      <c r="A955" s="5" t="s">
        <v>949</v>
      </c>
      <c r="B955" s="6" t="s">
        <v>1233</v>
      </c>
      <c r="C955" s="1">
        <f t="shared" si="45"/>
        <v>43.26</v>
      </c>
      <c r="D955" s="3">
        <f>_xlfn.XLOOKUP(Tabela3[[#This Row],[SKU]],'ESTOQUE SETEMBRO'!A:A,'ESTOQUE SETEMBRO'!F:F,,0)-_xlfn.XLOOKUP(Tabela3[[#This Row],[SKU]],'VENDA MES'!A:A,'VENDA MES'!B:B,0,0)</f>
        <v>162.4</v>
      </c>
      <c r="E955" s="3">
        <f>IF(D955&lt;=0,SUM(Tabela3[[#This Row],[PONTO_DE_REPOSICAO]]*2.5,Tabela3[[#This Row],[ESTOQUE_INICIAL]]),IF(AND(Tabela3[[#This Row],[ESTOQUE_INICIAL]]&lt;=Tabela3[[#This Row],[PONTO_DE_REPOSICAO]],Tabela3[[#This Row],[ESTOQUE_INICIAL]]&gt;0),L955*2.5,D955*0))</f>
        <v>0</v>
      </c>
      <c r="F955" s="3">
        <f t="shared" si="46"/>
        <v>162.4</v>
      </c>
      <c r="G955" s="7">
        <v>36</v>
      </c>
      <c r="H955" s="7">
        <v>36</v>
      </c>
      <c r="I955" s="6" t="s">
        <v>1152</v>
      </c>
      <c r="J955" s="2">
        <f t="shared" si="44"/>
        <v>5846.4000000000005</v>
      </c>
      <c r="K955" s="1">
        <f>_xlfn.XLOOKUP(A955,MEDIDAS!A:A,MEDIDAS!C:C,,0)*5</f>
        <v>6.5</v>
      </c>
      <c r="L955" s="1">
        <f>SUM(K955,_xlfn.XLOOKUP(A955,MEDIDAS!A:A,MEDIDAS!C:C,,0)*5)</f>
        <v>13</v>
      </c>
      <c r="M955" s="1" t="str">
        <f>IF(F955&gt;=SUM(L955,_xlfn.XLOOKUP(A955,'ESTOQUE SETEMBRO'!A:A,'ESTOQUE SETEMBRO'!F:F,,0))/2*1.2,"OVER",IF(F955&lt;=SUM(L955,_xlfn.XLOOKUP(A955,'ESTOQUE SETEMBRO'!A:A,'ESTOQUE SETEMBRO'!F:F,,0))/2*1.1,"IDEAL","OUT"))</f>
        <v>OVER</v>
      </c>
      <c r="N955" t="str">
        <f>IF('ESTOQUE OUTUBRO'!$D955&gt;=0,"outubro","setembro")</f>
        <v>outubro</v>
      </c>
      <c r="O955" s="15">
        <v>45566</v>
      </c>
    </row>
    <row r="956" spans="1:15">
      <c r="A956" s="5" t="s">
        <v>950</v>
      </c>
      <c r="B956" s="6" t="s">
        <v>1233</v>
      </c>
      <c r="C956" s="1">
        <f t="shared" si="45"/>
        <v>43.26</v>
      </c>
      <c r="D956" s="3">
        <f>_xlfn.XLOOKUP(Tabela3[[#This Row],[SKU]],'ESTOQUE SETEMBRO'!A:A,'ESTOQUE SETEMBRO'!F:F,,0)-_xlfn.XLOOKUP(Tabela3[[#This Row],[SKU]],'VENDA MES'!A:A,'VENDA MES'!B:B,0,0)</f>
        <v>207.2</v>
      </c>
      <c r="E956" s="3">
        <f>IF(D956&lt;=0,SUM(Tabela3[[#This Row],[PONTO_DE_REPOSICAO]]*2.5,Tabela3[[#This Row],[ESTOQUE_INICIAL]]),IF(AND(Tabela3[[#This Row],[ESTOQUE_INICIAL]]&lt;=Tabela3[[#This Row],[PONTO_DE_REPOSICAO]],Tabela3[[#This Row],[ESTOQUE_INICIAL]]&gt;0),L956*2.5,D956*0))</f>
        <v>0</v>
      </c>
      <c r="F956" s="3">
        <f t="shared" si="46"/>
        <v>207.2</v>
      </c>
      <c r="G956" s="7">
        <v>36</v>
      </c>
      <c r="H956" s="7">
        <v>36</v>
      </c>
      <c r="I956" s="6" t="s">
        <v>1152</v>
      </c>
      <c r="J956" s="2">
        <f t="shared" si="44"/>
        <v>7459.2</v>
      </c>
      <c r="K956" s="1">
        <f>_xlfn.XLOOKUP(A956,MEDIDAS!A:A,MEDIDAS!C:C,,0)*5</f>
        <v>5.333333333333333</v>
      </c>
      <c r="L956" s="1">
        <f>SUM(K956,_xlfn.XLOOKUP(A956,MEDIDAS!A:A,MEDIDAS!C:C,,0)*5)</f>
        <v>10.666666666666666</v>
      </c>
      <c r="M956" s="1" t="str">
        <f>IF(F956&gt;=SUM(L956,_xlfn.XLOOKUP(A956,'ESTOQUE SETEMBRO'!A:A,'ESTOQUE SETEMBRO'!F:F,,0))/2*1.2,"OVER",IF(F956&lt;=SUM(L956,_xlfn.XLOOKUP(A956,'ESTOQUE SETEMBRO'!A:A,'ESTOQUE SETEMBRO'!F:F,,0))/2*1.1,"IDEAL","OUT"))</f>
        <v>OVER</v>
      </c>
      <c r="N956" t="str">
        <f>IF('ESTOQUE OUTUBRO'!$D956&gt;=0,"outubro","setembro")</f>
        <v>outubro</v>
      </c>
      <c r="O956" s="15">
        <v>45566</v>
      </c>
    </row>
    <row r="957" spans="1:15">
      <c r="A957" s="5" t="s">
        <v>951</v>
      </c>
      <c r="B957" s="6" t="s">
        <v>1233</v>
      </c>
      <c r="C957" s="1">
        <f t="shared" si="45"/>
        <v>43.26</v>
      </c>
      <c r="D957" s="3">
        <f>_xlfn.XLOOKUP(Tabela3[[#This Row],[SKU]],'ESTOQUE SETEMBRO'!A:A,'ESTOQUE SETEMBRO'!F:F,,0)-_xlfn.XLOOKUP(Tabela3[[#This Row],[SKU]],'VENDA MES'!A:A,'VENDA MES'!B:B,0,0)</f>
        <v>56</v>
      </c>
      <c r="E957" s="3">
        <f>IF(D957&lt;=0,SUM(Tabela3[[#This Row],[PONTO_DE_REPOSICAO]]*2.5,Tabela3[[#This Row],[ESTOQUE_INICIAL]]),IF(AND(Tabela3[[#This Row],[ESTOQUE_INICIAL]]&lt;=Tabela3[[#This Row],[PONTO_DE_REPOSICAO]],Tabela3[[#This Row],[ESTOQUE_INICIAL]]&gt;0),L957*2.5,D957*0))</f>
        <v>0</v>
      </c>
      <c r="F957" s="3">
        <f t="shared" si="46"/>
        <v>56</v>
      </c>
      <c r="G957" s="7">
        <v>36</v>
      </c>
      <c r="H957" s="7">
        <v>36</v>
      </c>
      <c r="I957" s="6" t="s">
        <v>1152</v>
      </c>
      <c r="J957" s="2">
        <f t="shared" si="44"/>
        <v>2016</v>
      </c>
      <c r="K957" s="1">
        <f>_xlfn.XLOOKUP(A957,MEDIDAS!A:A,MEDIDAS!C:C,,0)*5</f>
        <v>4.166666666666667</v>
      </c>
      <c r="L957" s="1">
        <f>SUM(K957,_xlfn.XLOOKUP(A957,MEDIDAS!A:A,MEDIDAS!C:C,,0)*5)</f>
        <v>8.3333333333333339</v>
      </c>
      <c r="M957" s="1" t="str">
        <f>IF(F957&gt;=SUM(L957,_xlfn.XLOOKUP(A957,'ESTOQUE SETEMBRO'!A:A,'ESTOQUE SETEMBRO'!F:F,,0))/2*1.2,"OVER",IF(F957&lt;=SUM(L957,_xlfn.XLOOKUP(A957,'ESTOQUE SETEMBRO'!A:A,'ESTOQUE SETEMBRO'!F:F,,0))/2*1.1,"IDEAL","OUT"))</f>
        <v>OVER</v>
      </c>
      <c r="N957" t="str">
        <f>IF('ESTOQUE OUTUBRO'!$D957&gt;=0,"outubro","setembro")</f>
        <v>outubro</v>
      </c>
      <c r="O957" s="15">
        <v>45566</v>
      </c>
    </row>
    <row r="958" spans="1:15">
      <c r="A958" s="5" t="s">
        <v>952</v>
      </c>
      <c r="B958" s="6" t="s">
        <v>1233</v>
      </c>
      <c r="C958" s="1">
        <f t="shared" si="45"/>
        <v>43.26</v>
      </c>
      <c r="D958" s="3">
        <f>_xlfn.XLOOKUP(Tabela3[[#This Row],[SKU]],'ESTOQUE SETEMBRO'!A:A,'ESTOQUE SETEMBRO'!F:F,,0)-_xlfn.XLOOKUP(Tabela3[[#This Row],[SKU]],'VENDA MES'!A:A,'VENDA MES'!B:B,0,0)</f>
        <v>50.4</v>
      </c>
      <c r="E958" s="3">
        <f>IF(D958&lt;=0,SUM(Tabela3[[#This Row],[PONTO_DE_REPOSICAO]]*2.5,Tabela3[[#This Row],[ESTOQUE_INICIAL]]),IF(AND(Tabela3[[#This Row],[ESTOQUE_INICIAL]]&lt;=Tabela3[[#This Row],[PONTO_DE_REPOSICAO]],Tabela3[[#This Row],[ESTOQUE_INICIAL]]&gt;0),L958*2.5,D958*0))</f>
        <v>0</v>
      </c>
      <c r="F958" s="3">
        <f t="shared" si="46"/>
        <v>50.4</v>
      </c>
      <c r="G958" s="7">
        <v>36</v>
      </c>
      <c r="H958" s="7">
        <v>36</v>
      </c>
      <c r="I958" s="6" t="s">
        <v>1152</v>
      </c>
      <c r="J958" s="2">
        <f t="shared" si="44"/>
        <v>1814.3999999999999</v>
      </c>
      <c r="K958" s="1">
        <f>_xlfn.XLOOKUP(A958,MEDIDAS!A:A,MEDIDAS!C:C,,0)*5</f>
        <v>5.916666666666667</v>
      </c>
      <c r="L958" s="1">
        <f>SUM(K958,_xlfn.XLOOKUP(A958,MEDIDAS!A:A,MEDIDAS!C:C,,0)*5)</f>
        <v>11.833333333333334</v>
      </c>
      <c r="M958" s="1" t="str">
        <f>IF(F958&gt;=SUM(L958,_xlfn.XLOOKUP(A958,'ESTOQUE SETEMBRO'!A:A,'ESTOQUE SETEMBRO'!F:F,,0))/2*1.2,"OVER",IF(F958&lt;=SUM(L958,_xlfn.XLOOKUP(A958,'ESTOQUE SETEMBRO'!A:A,'ESTOQUE SETEMBRO'!F:F,,0))/2*1.1,"IDEAL","OUT"))</f>
        <v>OVER</v>
      </c>
      <c r="N958" t="str">
        <f>IF('ESTOQUE OUTUBRO'!$D958&gt;=0,"outubro","setembro")</f>
        <v>outubro</v>
      </c>
      <c r="O958" s="15">
        <v>45566</v>
      </c>
    </row>
    <row r="959" spans="1:15">
      <c r="A959" s="5" t="s">
        <v>1054</v>
      </c>
      <c r="B959" s="6" t="s">
        <v>1233</v>
      </c>
      <c r="C959" s="1">
        <f t="shared" si="45"/>
        <v>43.26</v>
      </c>
      <c r="D959" s="3">
        <f>_xlfn.XLOOKUP(Tabela3[[#This Row],[SKU]],'ESTOQUE SETEMBRO'!A:A,'ESTOQUE SETEMBRO'!F:F,,0)-_xlfn.XLOOKUP(Tabela3[[#This Row],[SKU]],'VENDA MES'!A:A,'VENDA MES'!B:B,0,0)</f>
        <v>150</v>
      </c>
      <c r="E959" s="3">
        <f>IF(D959&lt;=0,SUM(Tabela3[[#This Row],[PONTO_DE_REPOSICAO]]*2.5,Tabela3[[#This Row],[ESTOQUE_INICIAL]]),IF(AND(Tabela3[[#This Row],[ESTOQUE_INICIAL]]&lt;=Tabela3[[#This Row],[PONTO_DE_REPOSICAO]],Tabela3[[#This Row],[ESTOQUE_INICIAL]]&gt;0),L959*2.5,D959*0))</f>
        <v>0</v>
      </c>
      <c r="F959" s="3">
        <f t="shared" si="46"/>
        <v>150</v>
      </c>
      <c r="G959" s="7">
        <v>36</v>
      </c>
      <c r="H959" s="7">
        <v>36</v>
      </c>
      <c r="I959" s="6" t="s">
        <v>1152</v>
      </c>
      <c r="J959" s="2">
        <f t="shared" si="44"/>
        <v>5400</v>
      </c>
      <c r="K959" s="1">
        <f>_xlfn.XLOOKUP(A959,MEDIDAS!A:A,MEDIDAS!C:C,,0)*5</f>
        <v>5</v>
      </c>
      <c r="L959" s="1">
        <f>SUM(K959,_xlfn.XLOOKUP(A959,MEDIDAS!A:A,MEDIDAS!C:C,,0)*5)</f>
        <v>10</v>
      </c>
      <c r="M959" s="1" t="str">
        <f>IF(F959&gt;=SUM(L959,_xlfn.XLOOKUP(A959,'ESTOQUE SETEMBRO'!A:A,'ESTOQUE SETEMBRO'!F:F,,0))/2*1.2,"OVER",IF(F959&lt;=SUM(L959,_xlfn.XLOOKUP(A959,'ESTOQUE SETEMBRO'!A:A,'ESTOQUE SETEMBRO'!F:F,,0))/2*1.1,"IDEAL","OUT"))</f>
        <v>OVER</v>
      </c>
      <c r="N959" t="str">
        <f>IF('ESTOQUE OUTUBRO'!$D959&gt;=0,"outubro","setembro")</f>
        <v>outubro</v>
      </c>
      <c r="O959" s="15">
        <v>45566</v>
      </c>
    </row>
    <row r="960" spans="1:15">
      <c r="A960" s="5" t="s">
        <v>953</v>
      </c>
      <c r="B960" s="6" t="s">
        <v>1233</v>
      </c>
      <c r="C960" s="1">
        <f t="shared" si="45"/>
        <v>43.26</v>
      </c>
      <c r="D960" s="3">
        <f>_xlfn.XLOOKUP(Tabela3[[#This Row],[SKU]],'ESTOQUE SETEMBRO'!A:A,'ESTOQUE SETEMBRO'!F:F,,0)-_xlfn.XLOOKUP(Tabela3[[#This Row],[SKU]],'VENDA MES'!A:A,'VENDA MES'!B:B,0,0)</f>
        <v>117.6</v>
      </c>
      <c r="E960" s="3">
        <f>IF(D960&lt;=0,SUM(Tabela3[[#This Row],[PONTO_DE_REPOSICAO]]*2.5,Tabela3[[#This Row],[ESTOQUE_INICIAL]]),IF(AND(Tabela3[[#This Row],[ESTOQUE_INICIAL]]&lt;=Tabela3[[#This Row],[PONTO_DE_REPOSICAO]],Tabela3[[#This Row],[ESTOQUE_INICIAL]]&gt;0),L960*2.5,D960*0))</f>
        <v>0</v>
      </c>
      <c r="F960" s="3">
        <f t="shared" si="46"/>
        <v>117.6</v>
      </c>
      <c r="G960" s="7">
        <v>36</v>
      </c>
      <c r="H960" s="7">
        <v>36</v>
      </c>
      <c r="I960" s="6" t="s">
        <v>1152</v>
      </c>
      <c r="J960" s="2">
        <f t="shared" si="44"/>
        <v>4233.5999999999995</v>
      </c>
      <c r="K960" s="1">
        <f>_xlfn.XLOOKUP(A960,MEDIDAS!A:A,MEDIDAS!C:C,,0)*5</f>
        <v>5</v>
      </c>
      <c r="L960" s="1">
        <f>SUM(K960,_xlfn.XLOOKUP(A960,MEDIDAS!A:A,MEDIDAS!C:C,,0)*5)</f>
        <v>10</v>
      </c>
      <c r="M960" s="1" t="str">
        <f>IF(F960&gt;=SUM(L960,_xlfn.XLOOKUP(A960,'ESTOQUE SETEMBRO'!A:A,'ESTOQUE SETEMBRO'!F:F,,0))/2*1.2,"OVER",IF(F960&lt;=SUM(L960,_xlfn.XLOOKUP(A960,'ESTOQUE SETEMBRO'!A:A,'ESTOQUE SETEMBRO'!F:F,,0))/2*1.1,"IDEAL","OUT"))</f>
        <v>OVER</v>
      </c>
      <c r="N960" t="str">
        <f>IF('ESTOQUE OUTUBRO'!$D960&gt;=0,"outubro","setembro")</f>
        <v>outubro</v>
      </c>
      <c r="O960" s="15">
        <v>45566</v>
      </c>
    </row>
    <row r="961" spans="1:15">
      <c r="A961" s="5" t="s">
        <v>954</v>
      </c>
      <c r="B961" s="6" t="s">
        <v>1233</v>
      </c>
      <c r="C961" s="1">
        <f t="shared" si="45"/>
        <v>43.26</v>
      </c>
      <c r="D961" s="3">
        <f>_xlfn.XLOOKUP(Tabela3[[#This Row],[SKU]],'ESTOQUE SETEMBRO'!A:A,'ESTOQUE SETEMBRO'!F:F,,0)-_xlfn.XLOOKUP(Tabela3[[#This Row],[SKU]],'VENDA MES'!A:A,'VENDA MES'!B:B,0,0)</f>
        <v>151.19999999999999</v>
      </c>
      <c r="E961" s="3">
        <f>IF(D961&lt;=0,SUM(Tabela3[[#This Row],[PONTO_DE_REPOSICAO]]*2.5,Tabela3[[#This Row],[ESTOQUE_INICIAL]]),IF(AND(Tabela3[[#This Row],[ESTOQUE_INICIAL]]&lt;=Tabela3[[#This Row],[PONTO_DE_REPOSICAO]],Tabela3[[#This Row],[ESTOQUE_INICIAL]]&gt;0),L961*2.5,D961*0))</f>
        <v>0</v>
      </c>
      <c r="F961" s="3">
        <f t="shared" si="46"/>
        <v>151.19999999999999</v>
      </c>
      <c r="G961" s="7">
        <v>36</v>
      </c>
      <c r="H961" s="7">
        <v>36</v>
      </c>
      <c r="I961" s="6" t="s">
        <v>1152</v>
      </c>
      <c r="J961" s="2">
        <f t="shared" si="44"/>
        <v>5443.2</v>
      </c>
      <c r="K961" s="1">
        <f>_xlfn.XLOOKUP(A961,MEDIDAS!A:A,MEDIDAS!C:C,,0)*5</f>
        <v>4.5</v>
      </c>
      <c r="L961" s="1">
        <f>SUM(K961,_xlfn.XLOOKUP(A961,MEDIDAS!A:A,MEDIDAS!C:C,,0)*5)</f>
        <v>9</v>
      </c>
      <c r="M961" s="1" t="str">
        <f>IF(F961&gt;=SUM(L961,_xlfn.XLOOKUP(A961,'ESTOQUE SETEMBRO'!A:A,'ESTOQUE SETEMBRO'!F:F,,0))/2*1.2,"OVER",IF(F961&lt;=SUM(L961,_xlfn.XLOOKUP(A961,'ESTOQUE SETEMBRO'!A:A,'ESTOQUE SETEMBRO'!F:F,,0))/2*1.1,"IDEAL","OUT"))</f>
        <v>OVER</v>
      </c>
      <c r="N961" t="str">
        <f>IF('ESTOQUE OUTUBRO'!$D961&gt;=0,"outubro","setembro")</f>
        <v>outubro</v>
      </c>
      <c r="O961" s="15">
        <v>45566</v>
      </c>
    </row>
    <row r="962" spans="1:15">
      <c r="A962" s="5" t="s">
        <v>956</v>
      </c>
      <c r="B962" s="6" t="s">
        <v>1233</v>
      </c>
      <c r="C962" s="1">
        <f t="shared" si="45"/>
        <v>43.26</v>
      </c>
      <c r="D962" s="3">
        <f>_xlfn.XLOOKUP(Tabela3[[#This Row],[SKU]],'ESTOQUE SETEMBRO'!A:A,'ESTOQUE SETEMBRO'!F:F,,0)-_xlfn.XLOOKUP(Tabela3[[#This Row],[SKU]],'VENDA MES'!A:A,'VENDA MES'!B:B,0,0)</f>
        <v>140.00000000000003</v>
      </c>
      <c r="E962" s="3">
        <f>IF(D962&lt;=0,SUM(Tabela3[[#This Row],[PONTO_DE_REPOSICAO]]*2.5,Tabela3[[#This Row],[ESTOQUE_INICIAL]]),IF(AND(Tabela3[[#This Row],[ESTOQUE_INICIAL]]&lt;=Tabela3[[#This Row],[PONTO_DE_REPOSICAO]],Tabela3[[#This Row],[ESTOQUE_INICIAL]]&gt;0),L962*2.5,D962*0))</f>
        <v>0</v>
      </c>
      <c r="F962" s="3">
        <f t="shared" si="46"/>
        <v>140.00000000000003</v>
      </c>
      <c r="G962" s="7">
        <v>36</v>
      </c>
      <c r="H962" s="7">
        <v>36</v>
      </c>
      <c r="I962" s="6" t="s">
        <v>1152</v>
      </c>
      <c r="J962" s="2">
        <f t="shared" ref="J962:J1025" si="47">H962*D962</f>
        <v>5040.0000000000009</v>
      </c>
      <c r="K962" s="1">
        <f>_xlfn.XLOOKUP(A962,MEDIDAS!A:A,MEDIDAS!C:C,,0)*5</f>
        <v>3.5833333333333335</v>
      </c>
      <c r="L962" s="1">
        <f>SUM(K962,_xlfn.XLOOKUP(A962,MEDIDAS!A:A,MEDIDAS!C:C,,0)*5)</f>
        <v>7.166666666666667</v>
      </c>
      <c r="M962" s="1" t="str">
        <f>IF(F962&gt;=SUM(L962,_xlfn.XLOOKUP(A962,'ESTOQUE SETEMBRO'!A:A,'ESTOQUE SETEMBRO'!F:F,,0))/2*1.2,"OVER",IF(F962&lt;=SUM(L962,_xlfn.XLOOKUP(A962,'ESTOQUE SETEMBRO'!A:A,'ESTOQUE SETEMBRO'!F:F,,0))/2*1.1,"IDEAL","OUT"))</f>
        <v>OVER</v>
      </c>
      <c r="N962" t="str">
        <f>IF('ESTOQUE OUTUBRO'!$D962&gt;=0,"outubro","setembro")</f>
        <v>outubro</v>
      </c>
      <c r="O962" s="15">
        <v>45566</v>
      </c>
    </row>
    <row r="963" spans="1:15">
      <c r="A963" s="5" t="s">
        <v>957</v>
      </c>
      <c r="B963" s="6" t="s">
        <v>1233</v>
      </c>
      <c r="C963" s="1">
        <f t="shared" ref="C963:C1026" si="48">3.09*2*7</f>
        <v>43.26</v>
      </c>
      <c r="D963" s="3">
        <f>_xlfn.XLOOKUP(Tabela3[[#This Row],[SKU]],'ESTOQUE SETEMBRO'!A:A,'ESTOQUE SETEMBRO'!F:F,,0)-_xlfn.XLOOKUP(Tabela3[[#This Row],[SKU]],'VENDA MES'!A:A,'VENDA MES'!B:B,0,0)</f>
        <v>140.00000000000003</v>
      </c>
      <c r="E963" s="3">
        <f>IF(D963&lt;=0,SUM(Tabela3[[#This Row],[PONTO_DE_REPOSICAO]]*2.5,Tabela3[[#This Row],[ESTOQUE_INICIAL]]),IF(AND(Tabela3[[#This Row],[ESTOQUE_INICIAL]]&lt;=Tabela3[[#This Row],[PONTO_DE_REPOSICAO]],Tabela3[[#This Row],[ESTOQUE_INICIAL]]&gt;0),L963*2.5,D963*0))</f>
        <v>0</v>
      </c>
      <c r="F963" s="3">
        <f t="shared" si="46"/>
        <v>140.00000000000003</v>
      </c>
      <c r="G963" s="7">
        <v>36</v>
      </c>
      <c r="H963" s="7">
        <v>36</v>
      </c>
      <c r="I963" s="6" t="s">
        <v>1152</v>
      </c>
      <c r="J963" s="2">
        <f t="shared" si="47"/>
        <v>5040.0000000000009</v>
      </c>
      <c r="K963" s="1">
        <f>_xlfn.XLOOKUP(A963,MEDIDAS!A:A,MEDIDAS!C:C,,0)*5</f>
        <v>5.6666666666666661</v>
      </c>
      <c r="L963" s="1">
        <f>SUM(K963,_xlfn.XLOOKUP(A963,MEDIDAS!A:A,MEDIDAS!C:C,,0)*5)</f>
        <v>11.333333333333332</v>
      </c>
      <c r="M963" s="1" t="str">
        <f>IF(F963&gt;=SUM(L963,_xlfn.XLOOKUP(A963,'ESTOQUE SETEMBRO'!A:A,'ESTOQUE SETEMBRO'!F:F,,0))/2*1.2,"OVER",IF(F963&lt;=SUM(L963,_xlfn.XLOOKUP(A963,'ESTOQUE SETEMBRO'!A:A,'ESTOQUE SETEMBRO'!F:F,,0))/2*1.1,"IDEAL","OUT"))</f>
        <v>OVER</v>
      </c>
      <c r="N963" t="str">
        <f>IF('ESTOQUE OUTUBRO'!$D963&gt;=0,"outubro","setembro")</f>
        <v>outubro</v>
      </c>
      <c r="O963" s="15">
        <v>45566</v>
      </c>
    </row>
    <row r="964" spans="1:15">
      <c r="A964" s="5" t="s">
        <v>958</v>
      </c>
      <c r="B964" s="6" t="s">
        <v>1234</v>
      </c>
      <c r="C964" s="1">
        <f t="shared" si="48"/>
        <v>43.26</v>
      </c>
      <c r="D964" s="3">
        <f>_xlfn.XLOOKUP(Tabela3[[#This Row],[SKU]],'ESTOQUE SETEMBRO'!A:A,'ESTOQUE SETEMBRO'!F:F,,0)-_xlfn.XLOOKUP(Tabela3[[#This Row],[SKU]],'VENDA MES'!A:A,'VENDA MES'!B:B,0,0)</f>
        <v>123.20000000000002</v>
      </c>
      <c r="E964" s="3">
        <f>IF(D964&lt;=0,SUM(Tabela3[[#This Row],[PONTO_DE_REPOSICAO]]*2.5,Tabela3[[#This Row],[ESTOQUE_INICIAL]]),IF(AND(Tabela3[[#This Row],[ESTOQUE_INICIAL]]&lt;=Tabela3[[#This Row],[PONTO_DE_REPOSICAO]],Tabela3[[#This Row],[ESTOQUE_INICIAL]]&gt;0),L964*2.5,D964*0))</f>
        <v>0</v>
      </c>
      <c r="F964" s="3">
        <f t="shared" si="46"/>
        <v>123.20000000000002</v>
      </c>
      <c r="G964" s="7">
        <v>12</v>
      </c>
      <c r="H964" s="7">
        <v>12</v>
      </c>
      <c r="I964" s="6" t="s">
        <v>1136</v>
      </c>
      <c r="J964" s="2">
        <f t="shared" si="47"/>
        <v>1478.4</v>
      </c>
      <c r="K964" s="1">
        <f>_xlfn.XLOOKUP(A964,MEDIDAS!A:A,MEDIDAS!C:C,,0)*5</f>
        <v>1.8333333333333333</v>
      </c>
      <c r="L964" s="1">
        <f>SUM(K964,_xlfn.XLOOKUP(A964,MEDIDAS!A:A,MEDIDAS!C:C,,0)*5)</f>
        <v>3.6666666666666665</v>
      </c>
      <c r="M964" s="1" t="str">
        <f>IF(F964&gt;=SUM(L964,_xlfn.XLOOKUP(A964,'ESTOQUE SETEMBRO'!A:A,'ESTOQUE SETEMBRO'!F:F,,0))/2*1.2,"OVER",IF(F964&lt;=SUM(L964,_xlfn.XLOOKUP(A964,'ESTOQUE SETEMBRO'!A:A,'ESTOQUE SETEMBRO'!F:F,,0))/2*1.1,"IDEAL","OUT"))</f>
        <v>OVER</v>
      </c>
      <c r="N964" t="str">
        <f>IF('ESTOQUE OUTUBRO'!$D964&gt;=0,"outubro","setembro")</f>
        <v>outubro</v>
      </c>
      <c r="O964" s="15">
        <v>45566</v>
      </c>
    </row>
    <row r="965" spans="1:15">
      <c r="A965" s="5" t="s">
        <v>959</v>
      </c>
      <c r="B965" s="6" t="s">
        <v>1234</v>
      </c>
      <c r="C965" s="1">
        <f t="shared" si="48"/>
        <v>43.26</v>
      </c>
      <c r="D965" s="3">
        <f>_xlfn.XLOOKUP(Tabela3[[#This Row],[SKU]],'ESTOQUE SETEMBRO'!A:A,'ESTOQUE SETEMBRO'!F:F,,0)-_xlfn.XLOOKUP(Tabela3[[#This Row],[SKU]],'VENDA MES'!A:A,'VENDA MES'!B:B,0,0)</f>
        <v>190.40000000000003</v>
      </c>
      <c r="E965" s="3">
        <f>IF(D965&lt;=0,SUM(Tabela3[[#This Row],[PONTO_DE_REPOSICAO]]*2.5,Tabela3[[#This Row],[ESTOQUE_INICIAL]]),IF(AND(Tabela3[[#This Row],[ESTOQUE_INICIAL]]&lt;=Tabela3[[#This Row],[PONTO_DE_REPOSICAO]],Tabela3[[#This Row],[ESTOQUE_INICIAL]]&gt;0),L965*2.5,D965*0))</f>
        <v>0</v>
      </c>
      <c r="F965" s="3">
        <f t="shared" si="46"/>
        <v>190.40000000000003</v>
      </c>
      <c r="G965" s="7">
        <v>12</v>
      </c>
      <c r="H965" s="7">
        <v>12</v>
      </c>
      <c r="I965" s="6" t="s">
        <v>1136</v>
      </c>
      <c r="J965" s="2">
        <f t="shared" si="47"/>
        <v>2284.8000000000002</v>
      </c>
      <c r="K965" s="1">
        <f>_xlfn.XLOOKUP(A965,MEDIDAS!A:A,MEDIDAS!C:C,,0)*5</f>
        <v>5.75</v>
      </c>
      <c r="L965" s="1">
        <f>SUM(K965,_xlfn.XLOOKUP(A965,MEDIDAS!A:A,MEDIDAS!C:C,,0)*5)</f>
        <v>11.5</v>
      </c>
      <c r="M965" s="1" t="str">
        <f>IF(F965&gt;=SUM(L965,_xlfn.XLOOKUP(A965,'ESTOQUE SETEMBRO'!A:A,'ESTOQUE SETEMBRO'!F:F,,0))/2*1.2,"OVER",IF(F965&lt;=SUM(L965,_xlfn.XLOOKUP(A965,'ESTOQUE SETEMBRO'!A:A,'ESTOQUE SETEMBRO'!F:F,,0))/2*1.1,"IDEAL","OUT"))</f>
        <v>OVER</v>
      </c>
      <c r="N965" t="str">
        <f>IF('ESTOQUE OUTUBRO'!$D965&gt;=0,"outubro","setembro")</f>
        <v>outubro</v>
      </c>
      <c r="O965" s="15">
        <v>45566</v>
      </c>
    </row>
    <row r="966" spans="1:15">
      <c r="A966" s="5" t="s">
        <v>960</v>
      </c>
      <c r="B966" s="6" t="s">
        <v>1234</v>
      </c>
      <c r="C966" s="1">
        <f t="shared" si="48"/>
        <v>43.26</v>
      </c>
      <c r="D966" s="3">
        <f>_xlfn.XLOOKUP(Tabela3[[#This Row],[SKU]],'ESTOQUE SETEMBRO'!A:A,'ESTOQUE SETEMBRO'!F:F,,0)-_xlfn.XLOOKUP(Tabela3[[#This Row],[SKU]],'VENDA MES'!A:A,'VENDA MES'!B:B,0,0)</f>
        <v>235.2</v>
      </c>
      <c r="E966" s="3">
        <f>IF(D966&lt;=0,SUM(Tabela3[[#This Row],[PONTO_DE_REPOSICAO]]*2.5,Tabela3[[#This Row],[ESTOQUE_INICIAL]]),IF(AND(Tabela3[[#This Row],[ESTOQUE_INICIAL]]&lt;=Tabela3[[#This Row],[PONTO_DE_REPOSICAO]],Tabela3[[#This Row],[ESTOQUE_INICIAL]]&gt;0),L966*2.5,D966*0))</f>
        <v>0</v>
      </c>
      <c r="F966" s="3">
        <f t="shared" si="46"/>
        <v>235.2</v>
      </c>
      <c r="G966" s="7">
        <v>12</v>
      </c>
      <c r="H966" s="7">
        <v>12</v>
      </c>
      <c r="I966" s="6" t="s">
        <v>1136</v>
      </c>
      <c r="J966" s="2">
        <f t="shared" si="47"/>
        <v>2822.3999999999996</v>
      </c>
      <c r="K966" s="1">
        <f>_xlfn.XLOOKUP(A966,MEDIDAS!A:A,MEDIDAS!C:C,,0)*5</f>
        <v>6.6666666666666661</v>
      </c>
      <c r="L966" s="1">
        <f>SUM(K966,_xlfn.XLOOKUP(A966,MEDIDAS!A:A,MEDIDAS!C:C,,0)*5)</f>
        <v>13.333333333333332</v>
      </c>
      <c r="M966" s="1" t="str">
        <f>IF(F966&gt;=SUM(L966,_xlfn.XLOOKUP(A966,'ESTOQUE SETEMBRO'!A:A,'ESTOQUE SETEMBRO'!F:F,,0))/2*1.2,"OVER",IF(F966&lt;=SUM(L966,_xlfn.XLOOKUP(A966,'ESTOQUE SETEMBRO'!A:A,'ESTOQUE SETEMBRO'!F:F,,0))/2*1.1,"IDEAL","OUT"))</f>
        <v>OVER</v>
      </c>
      <c r="N966" t="str">
        <f>IF('ESTOQUE OUTUBRO'!$D966&gt;=0,"outubro","setembro")</f>
        <v>outubro</v>
      </c>
      <c r="O966" s="15">
        <v>45566</v>
      </c>
    </row>
    <row r="967" spans="1:15">
      <c r="A967" s="5" t="s">
        <v>961</v>
      </c>
      <c r="B967" s="6" t="s">
        <v>1234</v>
      </c>
      <c r="C967" s="1">
        <f t="shared" si="48"/>
        <v>43.26</v>
      </c>
      <c r="D967" s="3">
        <f>_xlfn.XLOOKUP(Tabela3[[#This Row],[SKU]],'ESTOQUE SETEMBRO'!A:A,'ESTOQUE SETEMBRO'!F:F,,0)-_xlfn.XLOOKUP(Tabela3[[#This Row],[SKU]],'VENDA MES'!A:A,'VENDA MES'!B:B,0,0)</f>
        <v>173.6</v>
      </c>
      <c r="E967" s="3">
        <f>IF(D967&lt;=0,SUM(Tabela3[[#This Row],[PONTO_DE_REPOSICAO]]*2.5,Tabela3[[#This Row],[ESTOQUE_INICIAL]]),IF(AND(Tabela3[[#This Row],[ESTOQUE_INICIAL]]&lt;=Tabela3[[#This Row],[PONTO_DE_REPOSICAO]],Tabela3[[#This Row],[ESTOQUE_INICIAL]]&gt;0),L967*2.5,D967*0))</f>
        <v>0</v>
      </c>
      <c r="F967" s="3">
        <f t="shared" si="46"/>
        <v>173.6</v>
      </c>
      <c r="G967" s="7">
        <v>12</v>
      </c>
      <c r="H967" s="7">
        <v>12</v>
      </c>
      <c r="I967" s="6" t="s">
        <v>1136</v>
      </c>
      <c r="J967" s="2">
        <f t="shared" si="47"/>
        <v>2083.1999999999998</v>
      </c>
      <c r="K967" s="1">
        <f>_xlfn.XLOOKUP(A967,MEDIDAS!A:A,MEDIDAS!C:C,,0)*5</f>
        <v>4.5</v>
      </c>
      <c r="L967" s="1">
        <f>SUM(K967,_xlfn.XLOOKUP(A967,MEDIDAS!A:A,MEDIDAS!C:C,,0)*5)</f>
        <v>9</v>
      </c>
      <c r="M967" s="1" t="str">
        <f>IF(F967&gt;=SUM(L967,_xlfn.XLOOKUP(A967,'ESTOQUE SETEMBRO'!A:A,'ESTOQUE SETEMBRO'!F:F,,0))/2*1.2,"OVER",IF(F967&lt;=SUM(L967,_xlfn.XLOOKUP(A967,'ESTOQUE SETEMBRO'!A:A,'ESTOQUE SETEMBRO'!F:F,,0))/2*1.1,"IDEAL","OUT"))</f>
        <v>OVER</v>
      </c>
      <c r="N967" t="str">
        <f>IF('ESTOQUE OUTUBRO'!$D967&gt;=0,"outubro","setembro")</f>
        <v>outubro</v>
      </c>
      <c r="O967" s="15">
        <v>45566</v>
      </c>
    </row>
    <row r="968" spans="1:15">
      <c r="A968" s="5" t="s">
        <v>962</v>
      </c>
      <c r="B968" s="6" t="s">
        <v>1234</v>
      </c>
      <c r="C968" s="1">
        <f t="shared" si="48"/>
        <v>43.26</v>
      </c>
      <c r="D968" s="3">
        <f>_xlfn.XLOOKUP(Tabela3[[#This Row],[SKU]],'ESTOQUE SETEMBRO'!A:A,'ESTOQUE SETEMBRO'!F:F,,0)-_xlfn.XLOOKUP(Tabela3[[#This Row],[SKU]],'VENDA MES'!A:A,'VENDA MES'!B:B,0,0)</f>
        <v>50.4</v>
      </c>
      <c r="E968" s="3">
        <f>IF(D968&lt;=0,SUM(Tabela3[[#This Row],[PONTO_DE_REPOSICAO]]*2.5,Tabela3[[#This Row],[ESTOQUE_INICIAL]]),IF(AND(Tabela3[[#This Row],[ESTOQUE_INICIAL]]&lt;=Tabela3[[#This Row],[PONTO_DE_REPOSICAO]],Tabela3[[#This Row],[ESTOQUE_INICIAL]]&gt;0),L968*2.5,D968*0))</f>
        <v>0</v>
      </c>
      <c r="F968" s="3">
        <f t="shared" si="46"/>
        <v>50.4</v>
      </c>
      <c r="G968" s="7">
        <v>12</v>
      </c>
      <c r="H968" s="7">
        <v>12</v>
      </c>
      <c r="I968" s="6" t="s">
        <v>1136</v>
      </c>
      <c r="J968" s="2">
        <f t="shared" si="47"/>
        <v>604.79999999999995</v>
      </c>
      <c r="K968" s="1">
        <f>_xlfn.XLOOKUP(A968,MEDIDAS!A:A,MEDIDAS!C:C,,0)*5</f>
        <v>2.4166666666666665</v>
      </c>
      <c r="L968" s="1">
        <f>SUM(K968,_xlfn.XLOOKUP(A968,MEDIDAS!A:A,MEDIDAS!C:C,,0)*5)</f>
        <v>4.833333333333333</v>
      </c>
      <c r="M968" s="1" t="str">
        <f>IF(F968&gt;=SUM(L968,_xlfn.XLOOKUP(A968,'ESTOQUE SETEMBRO'!A:A,'ESTOQUE SETEMBRO'!F:F,,0))/2*1.2,"OVER",IF(F968&lt;=SUM(L968,_xlfn.XLOOKUP(A968,'ESTOQUE SETEMBRO'!A:A,'ESTOQUE SETEMBRO'!F:F,,0))/2*1.1,"IDEAL","OUT"))</f>
        <v>OVER</v>
      </c>
      <c r="N968" t="str">
        <f>IF('ESTOQUE OUTUBRO'!$D968&gt;=0,"outubro","setembro")</f>
        <v>outubro</v>
      </c>
      <c r="O968" s="15">
        <v>45566</v>
      </c>
    </row>
    <row r="969" spans="1:15">
      <c r="A969" s="5" t="s">
        <v>1064</v>
      </c>
      <c r="B969" s="6" t="s">
        <v>1234</v>
      </c>
      <c r="C969" s="1">
        <f t="shared" si="48"/>
        <v>43.26</v>
      </c>
      <c r="D969" s="3">
        <f>_xlfn.XLOOKUP(Tabela3[[#This Row],[SKU]],'ESTOQUE SETEMBRO'!A:A,'ESTOQUE SETEMBRO'!F:F,,0)-_xlfn.XLOOKUP(Tabela3[[#This Row],[SKU]],'VENDA MES'!A:A,'VENDA MES'!B:B,0,0)</f>
        <v>150</v>
      </c>
      <c r="E969" s="3">
        <f>IF(D969&lt;=0,SUM(Tabela3[[#This Row],[PONTO_DE_REPOSICAO]]*2.5,Tabela3[[#This Row],[ESTOQUE_INICIAL]]),IF(AND(Tabela3[[#This Row],[ESTOQUE_INICIAL]]&lt;=Tabela3[[#This Row],[PONTO_DE_REPOSICAO]],Tabela3[[#This Row],[ESTOQUE_INICIAL]]&gt;0),L969*2.5,D969*0))</f>
        <v>0</v>
      </c>
      <c r="F969" s="3">
        <f t="shared" si="46"/>
        <v>150</v>
      </c>
      <c r="G969" s="7">
        <v>12</v>
      </c>
      <c r="H969" s="7">
        <v>12</v>
      </c>
      <c r="I969" s="6" t="s">
        <v>1136</v>
      </c>
      <c r="J969" s="2">
        <f t="shared" si="47"/>
        <v>1800</v>
      </c>
      <c r="K969" s="1">
        <f>_xlfn.XLOOKUP(A969,MEDIDAS!A:A,MEDIDAS!C:C,,0)*5</f>
        <v>2.0833333333333335</v>
      </c>
      <c r="L969" s="1">
        <f>SUM(K969,_xlfn.XLOOKUP(A969,MEDIDAS!A:A,MEDIDAS!C:C,,0)*5)</f>
        <v>4.166666666666667</v>
      </c>
      <c r="M969" s="1" t="str">
        <f>IF(F969&gt;=SUM(L969,_xlfn.XLOOKUP(A969,'ESTOQUE SETEMBRO'!A:A,'ESTOQUE SETEMBRO'!F:F,,0))/2*1.2,"OVER",IF(F969&lt;=SUM(L969,_xlfn.XLOOKUP(A969,'ESTOQUE SETEMBRO'!A:A,'ESTOQUE SETEMBRO'!F:F,,0))/2*1.1,"IDEAL","OUT"))</f>
        <v>OVER</v>
      </c>
      <c r="N969" t="str">
        <f>IF('ESTOQUE OUTUBRO'!$D969&gt;=0,"outubro","setembro")</f>
        <v>outubro</v>
      </c>
      <c r="O969" s="15">
        <v>45566</v>
      </c>
    </row>
    <row r="970" spans="1:15">
      <c r="A970" s="5" t="s">
        <v>963</v>
      </c>
      <c r="B970" s="6" t="s">
        <v>1234</v>
      </c>
      <c r="C970" s="1">
        <f t="shared" si="48"/>
        <v>43.26</v>
      </c>
      <c r="D970" s="3">
        <f>_xlfn.XLOOKUP(Tabela3[[#This Row],[SKU]],'ESTOQUE SETEMBRO'!A:A,'ESTOQUE SETEMBRO'!F:F,,0)-_xlfn.XLOOKUP(Tabela3[[#This Row],[SKU]],'VENDA MES'!A:A,'VENDA MES'!B:B,0,0)</f>
        <v>123.20000000000002</v>
      </c>
      <c r="E970" s="3">
        <f>IF(D970&lt;=0,SUM(Tabela3[[#This Row],[PONTO_DE_REPOSICAO]]*2.5,Tabela3[[#This Row],[ESTOQUE_INICIAL]]),IF(AND(Tabela3[[#This Row],[ESTOQUE_INICIAL]]&lt;=Tabela3[[#This Row],[PONTO_DE_REPOSICAO]],Tabela3[[#This Row],[ESTOQUE_INICIAL]]&gt;0),L970*2.5,D970*0))</f>
        <v>0</v>
      </c>
      <c r="F970" s="3">
        <f t="shared" si="46"/>
        <v>123.20000000000002</v>
      </c>
      <c r="G970" s="7">
        <v>12</v>
      </c>
      <c r="H970" s="7">
        <v>12</v>
      </c>
      <c r="I970" s="6" t="s">
        <v>1136</v>
      </c>
      <c r="J970" s="2">
        <f t="shared" si="47"/>
        <v>1478.4</v>
      </c>
      <c r="K970" s="1">
        <f>_xlfn.XLOOKUP(A970,MEDIDAS!A:A,MEDIDAS!C:C,,0)*5</f>
        <v>5.6666666666666661</v>
      </c>
      <c r="L970" s="1">
        <f>SUM(K970,_xlfn.XLOOKUP(A970,MEDIDAS!A:A,MEDIDAS!C:C,,0)*5)</f>
        <v>11.333333333333332</v>
      </c>
      <c r="M970" s="1" t="str">
        <f>IF(F970&gt;=SUM(L970,_xlfn.XLOOKUP(A970,'ESTOQUE SETEMBRO'!A:A,'ESTOQUE SETEMBRO'!F:F,,0))/2*1.2,"OVER",IF(F970&lt;=SUM(L970,_xlfn.XLOOKUP(A970,'ESTOQUE SETEMBRO'!A:A,'ESTOQUE SETEMBRO'!F:F,,0))/2*1.1,"IDEAL","OUT"))</f>
        <v>OVER</v>
      </c>
      <c r="N970" t="str">
        <f>IF('ESTOQUE OUTUBRO'!$D970&gt;=0,"outubro","setembro")</f>
        <v>outubro</v>
      </c>
      <c r="O970" s="15">
        <v>45566</v>
      </c>
    </row>
    <row r="971" spans="1:15">
      <c r="A971" s="5" t="s">
        <v>964</v>
      </c>
      <c r="B971" s="6" t="s">
        <v>1234</v>
      </c>
      <c r="C971" s="1">
        <f t="shared" si="48"/>
        <v>43.26</v>
      </c>
      <c r="D971" s="3">
        <f>_xlfn.XLOOKUP(Tabela3[[#This Row],[SKU]],'ESTOQUE SETEMBRO'!A:A,'ESTOQUE SETEMBRO'!F:F,,0)-_xlfn.XLOOKUP(Tabela3[[#This Row],[SKU]],'VENDA MES'!A:A,'VENDA MES'!B:B,0,0)</f>
        <v>106.40000000000002</v>
      </c>
      <c r="E971" s="3">
        <f>IF(D971&lt;=0,SUM(Tabela3[[#This Row],[PONTO_DE_REPOSICAO]]*2.5,Tabela3[[#This Row],[ESTOQUE_INICIAL]]),IF(AND(Tabela3[[#This Row],[ESTOQUE_INICIAL]]&lt;=Tabela3[[#This Row],[PONTO_DE_REPOSICAO]],Tabela3[[#This Row],[ESTOQUE_INICIAL]]&gt;0),L971*2.5,D971*0))</f>
        <v>0</v>
      </c>
      <c r="F971" s="3">
        <f t="shared" si="46"/>
        <v>106.40000000000002</v>
      </c>
      <c r="G971" s="7">
        <v>12</v>
      </c>
      <c r="H971" s="7">
        <v>12</v>
      </c>
      <c r="I971" s="6" t="s">
        <v>1136</v>
      </c>
      <c r="J971" s="2">
        <f t="shared" si="47"/>
        <v>1276.8000000000002</v>
      </c>
      <c r="K971" s="1">
        <f>_xlfn.XLOOKUP(A971,MEDIDAS!A:A,MEDIDAS!C:C,,0)*5</f>
        <v>7.25</v>
      </c>
      <c r="L971" s="1">
        <f>SUM(K971,_xlfn.XLOOKUP(A971,MEDIDAS!A:A,MEDIDAS!C:C,,0)*5)</f>
        <v>14.5</v>
      </c>
      <c r="M971" s="1" t="str">
        <f>IF(F971&gt;=SUM(L971,_xlfn.XLOOKUP(A971,'ESTOQUE SETEMBRO'!A:A,'ESTOQUE SETEMBRO'!F:F,,0))/2*1.2,"OVER",IF(F971&lt;=SUM(L971,_xlfn.XLOOKUP(A971,'ESTOQUE SETEMBRO'!A:A,'ESTOQUE SETEMBRO'!F:F,,0))/2*1.1,"IDEAL","OUT"))</f>
        <v>OVER</v>
      </c>
      <c r="N971" t="str">
        <f>IF('ESTOQUE OUTUBRO'!$D971&gt;=0,"outubro","setembro")</f>
        <v>outubro</v>
      </c>
      <c r="O971" s="15">
        <v>45566</v>
      </c>
    </row>
    <row r="972" spans="1:15">
      <c r="A972" s="5" t="s">
        <v>965</v>
      </c>
      <c r="B972" s="6" t="s">
        <v>1234</v>
      </c>
      <c r="C972" s="1">
        <f t="shared" si="48"/>
        <v>43.26</v>
      </c>
      <c r="D972" s="3">
        <f>_xlfn.XLOOKUP(Tabela3[[#This Row],[SKU]],'ESTOQUE SETEMBRO'!A:A,'ESTOQUE SETEMBRO'!F:F,,0)-_xlfn.XLOOKUP(Tabela3[[#This Row],[SKU]],'VENDA MES'!A:A,'VENDA MES'!B:B,0,0)</f>
        <v>106.40000000000002</v>
      </c>
      <c r="E972" s="3">
        <f>IF(D972&lt;=0,SUM(Tabela3[[#This Row],[PONTO_DE_REPOSICAO]]*2.5,Tabela3[[#This Row],[ESTOQUE_INICIAL]]),IF(AND(Tabela3[[#This Row],[ESTOQUE_INICIAL]]&lt;=Tabela3[[#This Row],[PONTO_DE_REPOSICAO]],Tabela3[[#This Row],[ESTOQUE_INICIAL]]&gt;0),L972*2.5,D972*0))</f>
        <v>0</v>
      </c>
      <c r="F972" s="3">
        <f t="shared" si="46"/>
        <v>106.40000000000002</v>
      </c>
      <c r="G972" s="7">
        <v>12</v>
      </c>
      <c r="H972" s="7">
        <v>12</v>
      </c>
      <c r="I972" s="6" t="s">
        <v>1136</v>
      </c>
      <c r="J972" s="2">
        <f t="shared" si="47"/>
        <v>1276.8000000000002</v>
      </c>
      <c r="K972" s="1">
        <f>_xlfn.XLOOKUP(A972,MEDIDAS!A:A,MEDIDAS!C:C,,0)*5</f>
        <v>2.833333333333333</v>
      </c>
      <c r="L972" s="1">
        <f>SUM(K972,_xlfn.XLOOKUP(A972,MEDIDAS!A:A,MEDIDAS!C:C,,0)*5)</f>
        <v>5.6666666666666661</v>
      </c>
      <c r="M972" s="1" t="str">
        <f>IF(F972&gt;=SUM(L972,_xlfn.XLOOKUP(A972,'ESTOQUE SETEMBRO'!A:A,'ESTOQUE SETEMBRO'!F:F,,0))/2*1.2,"OVER",IF(F972&lt;=SUM(L972,_xlfn.XLOOKUP(A972,'ESTOQUE SETEMBRO'!A:A,'ESTOQUE SETEMBRO'!F:F,,0))/2*1.1,"IDEAL","OUT"))</f>
        <v>OVER</v>
      </c>
      <c r="N972" t="str">
        <f>IF('ESTOQUE OUTUBRO'!$D972&gt;=0,"outubro","setembro")</f>
        <v>outubro</v>
      </c>
      <c r="O972" s="15">
        <v>45566</v>
      </c>
    </row>
    <row r="973" spans="1:15">
      <c r="A973" s="5" t="s">
        <v>967</v>
      </c>
      <c r="B973" s="6" t="s">
        <v>1234</v>
      </c>
      <c r="C973" s="1">
        <f t="shared" si="48"/>
        <v>43.26</v>
      </c>
      <c r="D973" s="3">
        <f>_xlfn.XLOOKUP(Tabela3[[#This Row],[SKU]],'ESTOQUE SETEMBRO'!A:A,'ESTOQUE SETEMBRO'!F:F,,0)-_xlfn.XLOOKUP(Tabela3[[#This Row],[SKU]],'VENDA MES'!A:A,'VENDA MES'!B:B,0,0)</f>
        <v>106.40000000000002</v>
      </c>
      <c r="E973" s="3">
        <f>IF(D973&lt;=0,SUM(Tabela3[[#This Row],[PONTO_DE_REPOSICAO]]*2.5,Tabela3[[#This Row],[ESTOQUE_INICIAL]]),IF(AND(Tabela3[[#This Row],[ESTOQUE_INICIAL]]&lt;=Tabela3[[#This Row],[PONTO_DE_REPOSICAO]],Tabela3[[#This Row],[ESTOQUE_INICIAL]]&gt;0),L973*2.5,D973*0))</f>
        <v>0</v>
      </c>
      <c r="F973" s="3">
        <f t="shared" si="46"/>
        <v>106.40000000000002</v>
      </c>
      <c r="G973" s="7">
        <v>12</v>
      </c>
      <c r="H973" s="7">
        <v>12</v>
      </c>
      <c r="I973" s="6" t="s">
        <v>1136</v>
      </c>
      <c r="J973" s="2">
        <f t="shared" si="47"/>
        <v>1276.8000000000002</v>
      </c>
      <c r="K973" s="1">
        <f>_xlfn.XLOOKUP(A973,MEDIDAS!A:A,MEDIDAS!C:C,,0)*5</f>
        <v>6.333333333333333</v>
      </c>
      <c r="L973" s="1">
        <f>SUM(K973,_xlfn.XLOOKUP(A973,MEDIDAS!A:A,MEDIDAS!C:C,,0)*5)</f>
        <v>12.666666666666666</v>
      </c>
      <c r="M973" s="1" t="str">
        <f>IF(F973&gt;=SUM(L973,_xlfn.XLOOKUP(A973,'ESTOQUE SETEMBRO'!A:A,'ESTOQUE SETEMBRO'!F:F,,0))/2*1.2,"OVER",IF(F973&lt;=SUM(L973,_xlfn.XLOOKUP(A973,'ESTOQUE SETEMBRO'!A:A,'ESTOQUE SETEMBRO'!F:F,,0))/2*1.1,"IDEAL","OUT"))</f>
        <v>OVER</v>
      </c>
      <c r="N973" t="str">
        <f>IF('ESTOQUE OUTUBRO'!$D973&gt;=0,"outubro","setembro")</f>
        <v>outubro</v>
      </c>
      <c r="O973" s="15">
        <v>45566</v>
      </c>
    </row>
    <row r="974" spans="1:15">
      <c r="A974" s="5" t="s">
        <v>968</v>
      </c>
      <c r="B974" s="6" t="s">
        <v>1235</v>
      </c>
      <c r="C974" s="1">
        <f t="shared" si="48"/>
        <v>43.26</v>
      </c>
      <c r="D974" s="3">
        <f>_xlfn.XLOOKUP(Tabela3[[#This Row],[SKU]],'ESTOQUE SETEMBRO'!A:A,'ESTOQUE SETEMBRO'!F:F,,0)-_xlfn.XLOOKUP(Tabela3[[#This Row],[SKU]],'VENDA MES'!A:A,'VENDA MES'!B:B,0,0)</f>
        <v>117.6</v>
      </c>
      <c r="E974" s="3">
        <f>IF(D974&lt;=0,SUM(Tabela3[[#This Row],[PONTO_DE_REPOSICAO]]*2.5,Tabela3[[#This Row],[ESTOQUE_INICIAL]]),IF(AND(Tabela3[[#This Row],[ESTOQUE_INICIAL]]&lt;=Tabela3[[#This Row],[PONTO_DE_REPOSICAO]],Tabela3[[#This Row],[ESTOQUE_INICIAL]]&gt;0),L974*2.5,D974*0))</f>
        <v>0</v>
      </c>
      <c r="F974" s="3">
        <f t="shared" si="46"/>
        <v>117.6</v>
      </c>
      <c r="G974" s="7">
        <v>14</v>
      </c>
      <c r="H974" s="7">
        <v>14</v>
      </c>
      <c r="I974" s="6" t="s">
        <v>1142</v>
      </c>
      <c r="J974" s="2">
        <f t="shared" si="47"/>
        <v>1646.3999999999999</v>
      </c>
      <c r="K974" s="1">
        <f>_xlfn.XLOOKUP(A974,MEDIDAS!A:A,MEDIDAS!C:C,,0)*5</f>
        <v>4.583333333333333</v>
      </c>
      <c r="L974" s="1">
        <f>SUM(K974,_xlfn.XLOOKUP(A974,MEDIDAS!A:A,MEDIDAS!C:C,,0)*5)</f>
        <v>9.1666666666666661</v>
      </c>
      <c r="M974" s="1" t="str">
        <f>IF(F974&gt;=SUM(L974,_xlfn.XLOOKUP(A974,'ESTOQUE SETEMBRO'!A:A,'ESTOQUE SETEMBRO'!F:F,,0))/2*1.2,"OVER",IF(F974&lt;=SUM(L974,_xlfn.XLOOKUP(A974,'ESTOQUE SETEMBRO'!A:A,'ESTOQUE SETEMBRO'!F:F,,0))/2*1.1,"IDEAL","OUT"))</f>
        <v>OVER</v>
      </c>
      <c r="N974" t="str">
        <f>IF('ESTOQUE OUTUBRO'!$D974&gt;=0,"outubro","setembro")</f>
        <v>outubro</v>
      </c>
      <c r="O974" s="15">
        <v>45566</v>
      </c>
    </row>
    <row r="975" spans="1:15">
      <c r="A975" s="5" t="s">
        <v>969</v>
      </c>
      <c r="B975" s="6" t="s">
        <v>1235</v>
      </c>
      <c r="C975" s="1">
        <f t="shared" si="48"/>
        <v>43.26</v>
      </c>
      <c r="D975" s="3">
        <f>_xlfn.XLOOKUP(Tabela3[[#This Row],[SKU]],'ESTOQUE SETEMBRO'!A:A,'ESTOQUE SETEMBRO'!F:F,,0)-_xlfn.XLOOKUP(Tabela3[[#This Row],[SKU]],'VENDA MES'!A:A,'VENDA MES'!B:B,0,0)</f>
        <v>145.6</v>
      </c>
      <c r="E975" s="3">
        <f>IF(D975&lt;=0,SUM(Tabela3[[#This Row],[PONTO_DE_REPOSICAO]]*2.5,Tabela3[[#This Row],[ESTOQUE_INICIAL]]),IF(AND(Tabela3[[#This Row],[ESTOQUE_INICIAL]]&lt;=Tabela3[[#This Row],[PONTO_DE_REPOSICAO]],Tabela3[[#This Row],[ESTOQUE_INICIAL]]&gt;0),L975*2.5,D975*0))</f>
        <v>0</v>
      </c>
      <c r="F975" s="3">
        <f t="shared" si="46"/>
        <v>145.6</v>
      </c>
      <c r="G975" s="7">
        <v>14</v>
      </c>
      <c r="H975" s="7">
        <v>14</v>
      </c>
      <c r="I975" s="6" t="s">
        <v>1142</v>
      </c>
      <c r="J975" s="2">
        <f t="shared" si="47"/>
        <v>2038.3999999999999</v>
      </c>
      <c r="K975" s="1">
        <f>_xlfn.XLOOKUP(A975,MEDIDAS!A:A,MEDIDAS!C:C,,0)*5</f>
        <v>8.4166666666666661</v>
      </c>
      <c r="L975" s="1">
        <f>SUM(K975,_xlfn.XLOOKUP(A975,MEDIDAS!A:A,MEDIDAS!C:C,,0)*5)</f>
        <v>16.833333333333332</v>
      </c>
      <c r="M975" s="1" t="str">
        <f>IF(F975&gt;=SUM(L975,_xlfn.XLOOKUP(A975,'ESTOQUE SETEMBRO'!A:A,'ESTOQUE SETEMBRO'!F:F,,0))/2*1.2,"OVER",IF(F975&lt;=SUM(L975,_xlfn.XLOOKUP(A975,'ESTOQUE SETEMBRO'!A:A,'ESTOQUE SETEMBRO'!F:F,,0))/2*1.1,"IDEAL","OUT"))</f>
        <v>OVER</v>
      </c>
      <c r="N975" t="str">
        <f>IF('ESTOQUE OUTUBRO'!$D975&gt;=0,"outubro","setembro")</f>
        <v>outubro</v>
      </c>
      <c r="O975" s="15">
        <v>45566</v>
      </c>
    </row>
    <row r="976" spans="1:15">
      <c r="A976" s="5" t="s">
        <v>970</v>
      </c>
      <c r="B976" s="6" t="s">
        <v>1235</v>
      </c>
      <c r="C976" s="1">
        <f t="shared" si="48"/>
        <v>43.26</v>
      </c>
      <c r="D976" s="3">
        <f>_xlfn.XLOOKUP(Tabela3[[#This Row],[SKU]],'ESTOQUE SETEMBRO'!A:A,'ESTOQUE SETEMBRO'!F:F,,0)-_xlfn.XLOOKUP(Tabela3[[#This Row],[SKU]],'VENDA MES'!A:A,'VENDA MES'!B:B,0,0)</f>
        <v>112</v>
      </c>
      <c r="E976" s="3">
        <f>IF(D976&lt;=0,SUM(Tabela3[[#This Row],[PONTO_DE_REPOSICAO]]*2.5,Tabela3[[#This Row],[ESTOQUE_INICIAL]]),IF(AND(Tabela3[[#This Row],[ESTOQUE_INICIAL]]&lt;=Tabela3[[#This Row],[PONTO_DE_REPOSICAO]],Tabela3[[#This Row],[ESTOQUE_INICIAL]]&gt;0),L976*2.5,D976*0))</f>
        <v>0</v>
      </c>
      <c r="F976" s="3">
        <f t="shared" si="46"/>
        <v>112</v>
      </c>
      <c r="G976" s="7">
        <v>14</v>
      </c>
      <c r="H976" s="7">
        <v>14</v>
      </c>
      <c r="I976" s="6" t="s">
        <v>1142</v>
      </c>
      <c r="J976" s="2">
        <f t="shared" si="47"/>
        <v>1568</v>
      </c>
      <c r="K976" s="1">
        <f>_xlfn.XLOOKUP(A976,MEDIDAS!A:A,MEDIDAS!C:C,,0)*5</f>
        <v>7.333333333333333</v>
      </c>
      <c r="L976" s="1">
        <f>SUM(K976,_xlfn.XLOOKUP(A976,MEDIDAS!A:A,MEDIDAS!C:C,,0)*5)</f>
        <v>14.666666666666666</v>
      </c>
      <c r="M976" s="1" t="str">
        <f>IF(F976&gt;=SUM(L976,_xlfn.XLOOKUP(A976,'ESTOQUE SETEMBRO'!A:A,'ESTOQUE SETEMBRO'!F:F,,0))/2*1.2,"OVER",IF(F976&lt;=SUM(L976,_xlfn.XLOOKUP(A976,'ESTOQUE SETEMBRO'!A:A,'ESTOQUE SETEMBRO'!F:F,,0))/2*1.1,"IDEAL","OUT"))</f>
        <v>OVER</v>
      </c>
      <c r="N976" t="str">
        <f>IF('ESTOQUE OUTUBRO'!$D976&gt;=0,"outubro","setembro")</f>
        <v>outubro</v>
      </c>
      <c r="O976" s="15">
        <v>45566</v>
      </c>
    </row>
    <row r="977" spans="1:15">
      <c r="A977" s="5" t="s">
        <v>971</v>
      </c>
      <c r="B977" s="6" t="s">
        <v>1235</v>
      </c>
      <c r="C977" s="1">
        <f t="shared" si="48"/>
        <v>43.26</v>
      </c>
      <c r="D977" s="3">
        <f>_xlfn.XLOOKUP(Tabela3[[#This Row],[SKU]],'ESTOQUE SETEMBRO'!A:A,'ESTOQUE SETEMBRO'!F:F,,0)-_xlfn.XLOOKUP(Tabela3[[#This Row],[SKU]],'VENDA MES'!A:A,'VENDA MES'!B:B,0,0)</f>
        <v>151.19999999999999</v>
      </c>
      <c r="E977" s="3">
        <f>IF(D977&lt;=0,SUM(Tabela3[[#This Row],[PONTO_DE_REPOSICAO]]*2.5,Tabela3[[#This Row],[ESTOQUE_INICIAL]]),IF(AND(Tabela3[[#This Row],[ESTOQUE_INICIAL]]&lt;=Tabela3[[#This Row],[PONTO_DE_REPOSICAO]],Tabela3[[#This Row],[ESTOQUE_INICIAL]]&gt;0),L977*2.5,D977*0))</f>
        <v>0</v>
      </c>
      <c r="F977" s="3">
        <f t="shared" si="46"/>
        <v>151.19999999999999</v>
      </c>
      <c r="G977" s="7">
        <v>14</v>
      </c>
      <c r="H977" s="7">
        <v>14</v>
      </c>
      <c r="I977" s="6" t="s">
        <v>1142</v>
      </c>
      <c r="J977" s="2">
        <f t="shared" si="47"/>
        <v>2116.7999999999997</v>
      </c>
      <c r="K977" s="1">
        <f>_xlfn.XLOOKUP(A977,MEDIDAS!A:A,MEDIDAS!C:C,,0)*5</f>
        <v>6.5</v>
      </c>
      <c r="L977" s="1">
        <f>SUM(K977,_xlfn.XLOOKUP(A977,MEDIDAS!A:A,MEDIDAS!C:C,,0)*5)</f>
        <v>13</v>
      </c>
      <c r="M977" s="1" t="str">
        <f>IF(F977&gt;=SUM(L977,_xlfn.XLOOKUP(A977,'ESTOQUE SETEMBRO'!A:A,'ESTOQUE SETEMBRO'!F:F,,0))/2*1.2,"OVER",IF(F977&lt;=SUM(L977,_xlfn.XLOOKUP(A977,'ESTOQUE SETEMBRO'!A:A,'ESTOQUE SETEMBRO'!F:F,,0))/2*1.1,"IDEAL","OUT"))</f>
        <v>OVER</v>
      </c>
      <c r="N977" t="str">
        <f>IF('ESTOQUE OUTUBRO'!$D977&gt;=0,"outubro","setembro")</f>
        <v>outubro</v>
      </c>
      <c r="O977" s="15">
        <v>45566</v>
      </c>
    </row>
    <row r="978" spans="1:15">
      <c r="A978" s="5" t="s">
        <v>972</v>
      </c>
      <c r="B978" s="6" t="s">
        <v>1235</v>
      </c>
      <c r="C978" s="1">
        <f t="shared" si="48"/>
        <v>43.26</v>
      </c>
      <c r="D978" s="3">
        <f>_xlfn.XLOOKUP(Tabela3[[#This Row],[SKU]],'ESTOQUE SETEMBRO'!A:A,'ESTOQUE SETEMBRO'!F:F,,0)-_xlfn.XLOOKUP(Tabela3[[#This Row],[SKU]],'VENDA MES'!A:A,'VENDA MES'!B:B,0,0)</f>
        <v>162.4</v>
      </c>
      <c r="E978" s="3">
        <f>IF(D978&lt;=0,SUM(Tabela3[[#This Row],[PONTO_DE_REPOSICAO]]*2.5,Tabela3[[#This Row],[ESTOQUE_INICIAL]]),IF(AND(Tabela3[[#This Row],[ESTOQUE_INICIAL]]&lt;=Tabela3[[#This Row],[PONTO_DE_REPOSICAO]],Tabela3[[#This Row],[ESTOQUE_INICIAL]]&gt;0),L978*2.5,D978*0))</f>
        <v>0</v>
      </c>
      <c r="F978" s="3">
        <f t="shared" si="46"/>
        <v>162.4</v>
      </c>
      <c r="G978" s="7">
        <v>14</v>
      </c>
      <c r="H978" s="7">
        <v>14</v>
      </c>
      <c r="I978" s="6" t="s">
        <v>1142</v>
      </c>
      <c r="J978" s="2">
        <f t="shared" si="47"/>
        <v>2273.6</v>
      </c>
      <c r="K978" s="1">
        <f>_xlfn.XLOOKUP(A978,MEDIDAS!A:A,MEDIDAS!C:C,,0)*5</f>
        <v>6.583333333333333</v>
      </c>
      <c r="L978" s="1">
        <f>SUM(K978,_xlfn.XLOOKUP(A978,MEDIDAS!A:A,MEDIDAS!C:C,,0)*5)</f>
        <v>13.166666666666666</v>
      </c>
      <c r="M978" s="1" t="str">
        <f>IF(F978&gt;=SUM(L978,_xlfn.XLOOKUP(A978,'ESTOQUE SETEMBRO'!A:A,'ESTOQUE SETEMBRO'!F:F,,0))/2*1.2,"OVER",IF(F978&lt;=SUM(L978,_xlfn.XLOOKUP(A978,'ESTOQUE SETEMBRO'!A:A,'ESTOQUE SETEMBRO'!F:F,,0))/2*1.1,"IDEAL","OUT"))</f>
        <v>OVER</v>
      </c>
      <c r="N978" t="str">
        <f>IF('ESTOQUE OUTUBRO'!$D978&gt;=0,"outubro","setembro")</f>
        <v>outubro</v>
      </c>
      <c r="O978" s="15">
        <v>45566</v>
      </c>
    </row>
    <row r="979" spans="1:15">
      <c r="A979" s="5" t="s">
        <v>1075</v>
      </c>
      <c r="B979" s="6" t="s">
        <v>1235</v>
      </c>
      <c r="C979" s="1">
        <f t="shared" si="48"/>
        <v>43.26</v>
      </c>
      <c r="D979" s="3">
        <f>_xlfn.XLOOKUP(Tabela3[[#This Row],[SKU]],'ESTOQUE SETEMBRO'!A:A,'ESTOQUE SETEMBRO'!F:F,,0)-_xlfn.XLOOKUP(Tabela3[[#This Row],[SKU]],'VENDA MES'!A:A,'VENDA MES'!B:B,0,0)</f>
        <v>150</v>
      </c>
      <c r="E979" s="3">
        <f>IF(D979&lt;=0,SUM(Tabela3[[#This Row],[PONTO_DE_REPOSICAO]]*2.5,Tabela3[[#This Row],[ESTOQUE_INICIAL]]),IF(AND(Tabela3[[#This Row],[ESTOQUE_INICIAL]]&lt;=Tabela3[[#This Row],[PONTO_DE_REPOSICAO]],Tabela3[[#This Row],[ESTOQUE_INICIAL]]&gt;0),L979*2.5,D979*0))</f>
        <v>0</v>
      </c>
      <c r="F979" s="3">
        <f t="shared" si="46"/>
        <v>150</v>
      </c>
      <c r="G979" s="7">
        <v>14</v>
      </c>
      <c r="H979" s="7">
        <v>14</v>
      </c>
      <c r="I979" s="6" t="s">
        <v>1142</v>
      </c>
      <c r="J979" s="2">
        <f t="shared" si="47"/>
        <v>2100</v>
      </c>
      <c r="K979" s="1">
        <f>_xlfn.XLOOKUP(A979,MEDIDAS!A:A,MEDIDAS!C:C,,0)*5</f>
        <v>4.3333333333333339</v>
      </c>
      <c r="L979" s="1">
        <f>SUM(K979,_xlfn.XLOOKUP(A979,MEDIDAS!A:A,MEDIDAS!C:C,,0)*5)</f>
        <v>8.6666666666666679</v>
      </c>
      <c r="M979" s="1" t="str">
        <f>IF(F979&gt;=SUM(L979,_xlfn.XLOOKUP(A979,'ESTOQUE SETEMBRO'!A:A,'ESTOQUE SETEMBRO'!F:F,,0))/2*1.2,"OVER",IF(F979&lt;=SUM(L979,_xlfn.XLOOKUP(A979,'ESTOQUE SETEMBRO'!A:A,'ESTOQUE SETEMBRO'!F:F,,0))/2*1.1,"IDEAL","OUT"))</f>
        <v>OVER</v>
      </c>
      <c r="N979" t="str">
        <f>IF('ESTOQUE OUTUBRO'!$D979&gt;=0,"outubro","setembro")</f>
        <v>outubro</v>
      </c>
      <c r="O979" s="15">
        <v>45566</v>
      </c>
    </row>
    <row r="980" spans="1:15">
      <c r="A980" s="5" t="s">
        <v>973</v>
      </c>
      <c r="B980" s="6" t="s">
        <v>1235</v>
      </c>
      <c r="C980" s="1">
        <f t="shared" si="48"/>
        <v>43.26</v>
      </c>
      <c r="D980" s="3">
        <f>_xlfn.XLOOKUP(Tabela3[[#This Row],[SKU]],'ESTOQUE SETEMBRO'!A:A,'ESTOQUE SETEMBRO'!F:F,,0)-_xlfn.XLOOKUP(Tabela3[[#This Row],[SKU]],'VENDA MES'!A:A,'VENDA MES'!B:B,0,0)</f>
        <v>190.40000000000003</v>
      </c>
      <c r="E980" s="3">
        <f>IF(D980&lt;=0,SUM(Tabela3[[#This Row],[PONTO_DE_REPOSICAO]]*2.5,Tabela3[[#This Row],[ESTOQUE_INICIAL]]),IF(AND(Tabela3[[#This Row],[ESTOQUE_INICIAL]]&lt;=Tabela3[[#This Row],[PONTO_DE_REPOSICAO]],Tabela3[[#This Row],[ESTOQUE_INICIAL]]&gt;0),L980*2.5,D980*0))</f>
        <v>0</v>
      </c>
      <c r="F980" s="3">
        <f t="shared" si="46"/>
        <v>190.40000000000003</v>
      </c>
      <c r="G980" s="7">
        <v>14</v>
      </c>
      <c r="H980" s="7">
        <v>14</v>
      </c>
      <c r="I980" s="6" t="s">
        <v>1142</v>
      </c>
      <c r="J980" s="2">
        <f t="shared" si="47"/>
        <v>2665.6000000000004</v>
      </c>
      <c r="K980" s="1">
        <f>_xlfn.XLOOKUP(A980,MEDIDAS!A:A,MEDIDAS!C:C,,0)*5</f>
        <v>7.666666666666667</v>
      </c>
      <c r="L980" s="1">
        <f>SUM(K980,_xlfn.XLOOKUP(A980,MEDIDAS!A:A,MEDIDAS!C:C,,0)*5)</f>
        <v>15.333333333333334</v>
      </c>
      <c r="M980" s="1" t="str">
        <f>IF(F980&gt;=SUM(L980,_xlfn.XLOOKUP(A980,'ESTOQUE SETEMBRO'!A:A,'ESTOQUE SETEMBRO'!F:F,,0))/2*1.2,"OVER",IF(F980&lt;=SUM(L980,_xlfn.XLOOKUP(A980,'ESTOQUE SETEMBRO'!A:A,'ESTOQUE SETEMBRO'!F:F,,0))/2*1.1,"IDEAL","OUT"))</f>
        <v>OVER</v>
      </c>
      <c r="N980" t="str">
        <f>IF('ESTOQUE OUTUBRO'!$D980&gt;=0,"outubro","setembro")</f>
        <v>outubro</v>
      </c>
      <c r="O980" s="15">
        <v>45566</v>
      </c>
    </row>
    <row r="981" spans="1:15">
      <c r="A981" s="5" t="s">
        <v>974</v>
      </c>
      <c r="B981" s="6" t="s">
        <v>1235</v>
      </c>
      <c r="C981" s="1">
        <f t="shared" si="48"/>
        <v>43.26</v>
      </c>
      <c r="D981" s="3">
        <f>_xlfn.XLOOKUP(Tabela3[[#This Row],[SKU]],'ESTOQUE SETEMBRO'!A:A,'ESTOQUE SETEMBRO'!F:F,,0)-_xlfn.XLOOKUP(Tabela3[[#This Row],[SKU]],'VENDA MES'!A:A,'VENDA MES'!B:B,0,0)</f>
        <v>100.8</v>
      </c>
      <c r="E981" s="3">
        <f>IF(D981&lt;=0,SUM(Tabela3[[#This Row],[PONTO_DE_REPOSICAO]]*2.5,Tabela3[[#This Row],[ESTOQUE_INICIAL]]),IF(AND(Tabela3[[#This Row],[ESTOQUE_INICIAL]]&lt;=Tabela3[[#This Row],[PONTO_DE_REPOSICAO]],Tabela3[[#This Row],[ESTOQUE_INICIAL]]&gt;0),L981*2.5,D981*0))</f>
        <v>0</v>
      </c>
      <c r="F981" s="3">
        <f t="shared" si="46"/>
        <v>100.8</v>
      </c>
      <c r="G981" s="7">
        <v>14</v>
      </c>
      <c r="H981" s="7">
        <v>14</v>
      </c>
      <c r="I981" s="6" t="s">
        <v>1142</v>
      </c>
      <c r="J981" s="2">
        <f t="shared" si="47"/>
        <v>1411.2</v>
      </c>
      <c r="K981" s="1">
        <f>_xlfn.XLOOKUP(A981,MEDIDAS!A:A,MEDIDAS!C:C,,0)*5</f>
        <v>5</v>
      </c>
      <c r="L981" s="1">
        <f>SUM(K981,_xlfn.XLOOKUP(A981,MEDIDAS!A:A,MEDIDAS!C:C,,0)*5)</f>
        <v>10</v>
      </c>
      <c r="M981" s="1" t="str">
        <f>IF(F981&gt;=SUM(L981,_xlfn.XLOOKUP(A981,'ESTOQUE SETEMBRO'!A:A,'ESTOQUE SETEMBRO'!F:F,,0))/2*1.2,"OVER",IF(F981&lt;=SUM(L981,_xlfn.XLOOKUP(A981,'ESTOQUE SETEMBRO'!A:A,'ESTOQUE SETEMBRO'!F:F,,0))/2*1.1,"IDEAL","OUT"))</f>
        <v>OVER</v>
      </c>
      <c r="N981" t="str">
        <f>IF('ESTOQUE OUTUBRO'!$D981&gt;=0,"outubro","setembro")</f>
        <v>outubro</v>
      </c>
      <c r="O981" s="15">
        <v>45566</v>
      </c>
    </row>
    <row r="982" spans="1:15">
      <c r="A982" s="5" t="s">
        <v>975</v>
      </c>
      <c r="B982" s="6" t="s">
        <v>1235</v>
      </c>
      <c r="C982" s="1">
        <f t="shared" si="48"/>
        <v>43.26</v>
      </c>
      <c r="D982" s="3">
        <f>_xlfn.XLOOKUP(Tabela3[[#This Row],[SKU]],'ESTOQUE SETEMBRO'!A:A,'ESTOQUE SETEMBRO'!F:F,,0)-_xlfn.XLOOKUP(Tabela3[[#This Row],[SKU]],'VENDA MES'!A:A,'VENDA MES'!B:B,0,0)</f>
        <v>173.6</v>
      </c>
      <c r="E982" s="3">
        <f>IF(D982&lt;=0,SUM(Tabela3[[#This Row],[PONTO_DE_REPOSICAO]]*2.5,Tabela3[[#This Row],[ESTOQUE_INICIAL]]),IF(AND(Tabela3[[#This Row],[ESTOQUE_INICIAL]]&lt;=Tabela3[[#This Row],[PONTO_DE_REPOSICAO]],Tabela3[[#This Row],[ESTOQUE_INICIAL]]&gt;0),L982*2.5,D982*0))</f>
        <v>0</v>
      </c>
      <c r="F982" s="3">
        <f t="shared" si="46"/>
        <v>173.6</v>
      </c>
      <c r="G982" s="7">
        <v>14</v>
      </c>
      <c r="H982" s="7">
        <v>14</v>
      </c>
      <c r="I982" s="6" t="s">
        <v>1142</v>
      </c>
      <c r="J982" s="2">
        <f t="shared" si="47"/>
        <v>2430.4</v>
      </c>
      <c r="K982" s="1">
        <f>_xlfn.XLOOKUP(A982,MEDIDAS!A:A,MEDIDAS!C:C,,0)*5</f>
        <v>5.5</v>
      </c>
      <c r="L982" s="1">
        <f>SUM(K982,_xlfn.XLOOKUP(A982,MEDIDAS!A:A,MEDIDAS!C:C,,0)*5)</f>
        <v>11</v>
      </c>
      <c r="M982" s="1" t="str">
        <f>IF(F982&gt;=SUM(L982,_xlfn.XLOOKUP(A982,'ESTOQUE SETEMBRO'!A:A,'ESTOQUE SETEMBRO'!F:F,,0))/2*1.2,"OVER",IF(F982&lt;=SUM(L982,_xlfn.XLOOKUP(A982,'ESTOQUE SETEMBRO'!A:A,'ESTOQUE SETEMBRO'!F:F,,0))/2*1.1,"IDEAL","OUT"))</f>
        <v>OVER</v>
      </c>
      <c r="N982" t="str">
        <f>IF('ESTOQUE OUTUBRO'!$D982&gt;=0,"outubro","setembro")</f>
        <v>outubro</v>
      </c>
      <c r="O982" s="15">
        <v>45566</v>
      </c>
    </row>
    <row r="983" spans="1:15">
      <c r="A983" s="5" t="s">
        <v>976</v>
      </c>
      <c r="B983" s="6" t="s">
        <v>1235</v>
      </c>
      <c r="C983" s="1">
        <f t="shared" si="48"/>
        <v>43.26</v>
      </c>
      <c r="D983" s="3">
        <f>_xlfn.XLOOKUP(Tabela3[[#This Row],[SKU]],'ESTOQUE SETEMBRO'!A:A,'ESTOQUE SETEMBRO'!F:F,,0)-_xlfn.XLOOKUP(Tabela3[[#This Row],[SKU]],'VENDA MES'!A:A,'VENDA MES'!B:B,0,0)</f>
        <v>128.80000000000001</v>
      </c>
      <c r="E983" s="3">
        <f>IF(D983&lt;=0,SUM(Tabela3[[#This Row],[PONTO_DE_REPOSICAO]]*2.5,Tabela3[[#This Row],[ESTOQUE_INICIAL]]),IF(AND(Tabela3[[#This Row],[ESTOQUE_INICIAL]]&lt;=Tabela3[[#This Row],[PONTO_DE_REPOSICAO]],Tabela3[[#This Row],[ESTOQUE_INICIAL]]&gt;0),L983*2.5,D983*0))</f>
        <v>0</v>
      </c>
      <c r="F983" s="3">
        <f t="shared" si="46"/>
        <v>128.80000000000001</v>
      </c>
      <c r="G983" s="7">
        <v>14</v>
      </c>
      <c r="H983" s="7">
        <v>14</v>
      </c>
      <c r="I983" s="6" t="s">
        <v>1142</v>
      </c>
      <c r="J983" s="2">
        <f t="shared" si="47"/>
        <v>1803.2000000000003</v>
      </c>
      <c r="K983" s="1">
        <f>_xlfn.XLOOKUP(A983,MEDIDAS!A:A,MEDIDAS!C:C,,0)*5</f>
        <v>7.583333333333333</v>
      </c>
      <c r="L983" s="1">
        <f>SUM(K983,_xlfn.XLOOKUP(A983,MEDIDAS!A:A,MEDIDAS!C:C,,0)*5)</f>
        <v>15.166666666666666</v>
      </c>
      <c r="M983" s="1" t="str">
        <f>IF(F983&gt;=SUM(L983,_xlfn.XLOOKUP(A983,'ESTOQUE SETEMBRO'!A:A,'ESTOQUE SETEMBRO'!F:F,,0))/2*1.2,"OVER",IF(F983&lt;=SUM(L983,_xlfn.XLOOKUP(A983,'ESTOQUE SETEMBRO'!A:A,'ESTOQUE SETEMBRO'!F:F,,0))/2*1.1,"IDEAL","OUT"))</f>
        <v>OVER</v>
      </c>
      <c r="N983" t="str">
        <f>IF('ESTOQUE OUTUBRO'!$D983&gt;=0,"outubro","setembro")</f>
        <v>outubro</v>
      </c>
      <c r="O983" s="15">
        <v>45566</v>
      </c>
    </row>
    <row r="984" spans="1:15">
      <c r="A984" s="5" t="s">
        <v>978</v>
      </c>
      <c r="B984" s="6" t="s">
        <v>1236</v>
      </c>
      <c r="C984" s="1">
        <f t="shared" si="48"/>
        <v>43.26</v>
      </c>
      <c r="D984" s="3">
        <f>_xlfn.XLOOKUP(Tabela3[[#This Row],[SKU]],'ESTOQUE SETEMBRO'!A:A,'ESTOQUE SETEMBRO'!F:F,,0)-_xlfn.XLOOKUP(Tabela3[[#This Row],[SKU]],'VENDA MES'!A:A,'VENDA MES'!B:B,0,0)</f>
        <v>184.80000000000004</v>
      </c>
      <c r="E984" s="3">
        <f>IF(D984&lt;=0,SUM(Tabela3[[#This Row],[PONTO_DE_REPOSICAO]]*2.5,Tabela3[[#This Row],[ESTOQUE_INICIAL]]),IF(AND(Tabela3[[#This Row],[ESTOQUE_INICIAL]]&lt;=Tabela3[[#This Row],[PONTO_DE_REPOSICAO]],Tabela3[[#This Row],[ESTOQUE_INICIAL]]&gt;0),L984*2.5,D984*0))</f>
        <v>0</v>
      </c>
      <c r="F984" s="3">
        <f t="shared" si="46"/>
        <v>184.80000000000004</v>
      </c>
      <c r="G984" s="7">
        <v>60</v>
      </c>
      <c r="H984" s="7">
        <v>60</v>
      </c>
      <c r="I984" s="6" t="s">
        <v>1128</v>
      </c>
      <c r="J984" s="2">
        <f t="shared" si="47"/>
        <v>11088.000000000002</v>
      </c>
      <c r="K984" s="1">
        <f>_xlfn.XLOOKUP(A984,MEDIDAS!A:A,MEDIDAS!C:C,,0)*5</f>
        <v>5.25</v>
      </c>
      <c r="L984" s="1">
        <f>SUM(K984,_xlfn.XLOOKUP(A984,MEDIDAS!A:A,MEDIDAS!C:C,,0)*5)</f>
        <v>10.5</v>
      </c>
      <c r="M984" s="1" t="str">
        <f>IF(F984&gt;=SUM(L984,_xlfn.XLOOKUP(A984,'ESTOQUE SETEMBRO'!A:A,'ESTOQUE SETEMBRO'!F:F,,0))/2*1.2,"OVER",IF(F984&lt;=SUM(L984,_xlfn.XLOOKUP(A984,'ESTOQUE SETEMBRO'!A:A,'ESTOQUE SETEMBRO'!F:F,,0))/2*1.1,"IDEAL","OUT"))</f>
        <v>OVER</v>
      </c>
      <c r="N984" t="str">
        <f>IF('ESTOQUE OUTUBRO'!$D984&gt;=0,"outubro","setembro")</f>
        <v>outubro</v>
      </c>
      <c r="O984" s="15">
        <v>45566</v>
      </c>
    </row>
    <row r="985" spans="1:15">
      <c r="A985" s="5" t="s">
        <v>979</v>
      </c>
      <c r="B985" s="6" t="s">
        <v>1236</v>
      </c>
      <c r="C985" s="1">
        <f t="shared" si="48"/>
        <v>43.26</v>
      </c>
      <c r="D985" s="3">
        <f>_xlfn.XLOOKUP(Tabela3[[#This Row],[SKU]],'ESTOQUE SETEMBRO'!A:A,'ESTOQUE SETEMBRO'!F:F,,0)-_xlfn.XLOOKUP(Tabela3[[#This Row],[SKU]],'VENDA MES'!A:A,'VENDA MES'!B:B,0,0)</f>
        <v>89.6</v>
      </c>
      <c r="E985" s="3">
        <f>IF(D985&lt;=0,SUM(Tabela3[[#This Row],[PONTO_DE_REPOSICAO]]*2.5,Tabela3[[#This Row],[ESTOQUE_INICIAL]]),IF(AND(Tabela3[[#This Row],[ESTOQUE_INICIAL]]&lt;=Tabela3[[#This Row],[PONTO_DE_REPOSICAO]],Tabela3[[#This Row],[ESTOQUE_INICIAL]]&gt;0),L985*2.5,D985*0))</f>
        <v>0</v>
      </c>
      <c r="F985" s="3">
        <f t="shared" si="46"/>
        <v>89.6</v>
      </c>
      <c r="G985" s="7">
        <v>60</v>
      </c>
      <c r="H985" s="7">
        <v>60</v>
      </c>
      <c r="I985" s="6" t="s">
        <v>1128</v>
      </c>
      <c r="J985" s="2">
        <f t="shared" si="47"/>
        <v>5376</v>
      </c>
      <c r="K985" s="1">
        <f>_xlfn.XLOOKUP(A985,MEDIDAS!A:A,MEDIDAS!C:C,,0)*5</f>
        <v>4</v>
      </c>
      <c r="L985" s="1">
        <f>SUM(K985,_xlfn.XLOOKUP(A985,MEDIDAS!A:A,MEDIDAS!C:C,,0)*5)</f>
        <v>8</v>
      </c>
      <c r="M985" s="1" t="str">
        <f>IF(F985&gt;=SUM(L985,_xlfn.XLOOKUP(A985,'ESTOQUE SETEMBRO'!A:A,'ESTOQUE SETEMBRO'!F:F,,0))/2*1.2,"OVER",IF(F985&lt;=SUM(L985,_xlfn.XLOOKUP(A985,'ESTOQUE SETEMBRO'!A:A,'ESTOQUE SETEMBRO'!F:F,,0))/2*1.1,"IDEAL","OUT"))</f>
        <v>OVER</v>
      </c>
      <c r="N985" t="str">
        <f>IF('ESTOQUE OUTUBRO'!$D985&gt;=0,"outubro","setembro")</f>
        <v>outubro</v>
      </c>
      <c r="O985" s="15">
        <v>45566</v>
      </c>
    </row>
    <row r="986" spans="1:15">
      <c r="A986" s="5" t="s">
        <v>980</v>
      </c>
      <c r="B986" s="6" t="s">
        <v>1236</v>
      </c>
      <c r="C986" s="1">
        <f t="shared" si="48"/>
        <v>43.26</v>
      </c>
      <c r="D986" s="3">
        <f>_xlfn.XLOOKUP(Tabela3[[#This Row],[SKU]],'ESTOQUE SETEMBRO'!A:A,'ESTOQUE SETEMBRO'!F:F,,0)-_xlfn.XLOOKUP(Tabela3[[#This Row],[SKU]],'VENDA MES'!A:A,'VENDA MES'!B:B,0,0)</f>
        <v>145.6</v>
      </c>
      <c r="E986" s="3">
        <f>IF(D986&lt;=0,SUM(Tabela3[[#This Row],[PONTO_DE_REPOSICAO]]*2.5,Tabela3[[#This Row],[ESTOQUE_INICIAL]]),IF(AND(Tabela3[[#This Row],[ESTOQUE_INICIAL]]&lt;=Tabela3[[#This Row],[PONTO_DE_REPOSICAO]],Tabela3[[#This Row],[ESTOQUE_INICIAL]]&gt;0),L986*2.5,D986*0))</f>
        <v>0</v>
      </c>
      <c r="F986" s="3">
        <f t="shared" si="46"/>
        <v>145.6</v>
      </c>
      <c r="G986" s="7">
        <v>60</v>
      </c>
      <c r="H986" s="7">
        <v>60</v>
      </c>
      <c r="I986" s="6" t="s">
        <v>1128</v>
      </c>
      <c r="J986" s="2">
        <f t="shared" si="47"/>
        <v>8736</v>
      </c>
      <c r="K986" s="1">
        <f>_xlfn.XLOOKUP(A986,MEDIDAS!A:A,MEDIDAS!C:C,,0)*5</f>
        <v>8.6666666666666679</v>
      </c>
      <c r="L986" s="1">
        <f>SUM(K986,_xlfn.XLOOKUP(A986,MEDIDAS!A:A,MEDIDAS!C:C,,0)*5)</f>
        <v>17.333333333333336</v>
      </c>
      <c r="M986" s="1" t="str">
        <f>IF(F986&gt;=SUM(L986,_xlfn.XLOOKUP(A986,'ESTOQUE SETEMBRO'!A:A,'ESTOQUE SETEMBRO'!F:F,,0))/2*1.2,"OVER",IF(F986&lt;=SUM(L986,_xlfn.XLOOKUP(A986,'ESTOQUE SETEMBRO'!A:A,'ESTOQUE SETEMBRO'!F:F,,0))/2*1.1,"IDEAL","OUT"))</f>
        <v>OVER</v>
      </c>
      <c r="N986" t="str">
        <f>IF('ESTOQUE OUTUBRO'!$D986&gt;=0,"outubro","setembro")</f>
        <v>outubro</v>
      </c>
      <c r="O986" s="15">
        <v>45566</v>
      </c>
    </row>
    <row r="987" spans="1:15">
      <c r="A987" s="5" t="s">
        <v>981</v>
      </c>
      <c r="B987" s="6" t="s">
        <v>1236</v>
      </c>
      <c r="C987" s="1">
        <f t="shared" si="48"/>
        <v>43.26</v>
      </c>
      <c r="D987" s="3">
        <f>_xlfn.XLOOKUP(Tabela3[[#This Row],[SKU]],'ESTOQUE SETEMBRO'!A:A,'ESTOQUE SETEMBRO'!F:F,,0)-_xlfn.XLOOKUP(Tabela3[[#This Row],[SKU]],'VENDA MES'!A:A,'VENDA MES'!B:B,0,0)</f>
        <v>106.40000000000002</v>
      </c>
      <c r="E987" s="3">
        <f>IF(D987&lt;=0,SUM(Tabela3[[#This Row],[PONTO_DE_REPOSICAO]]*2.5,Tabela3[[#This Row],[ESTOQUE_INICIAL]]),IF(AND(Tabela3[[#This Row],[ESTOQUE_INICIAL]]&lt;=Tabela3[[#This Row],[PONTO_DE_REPOSICAO]],Tabela3[[#This Row],[ESTOQUE_INICIAL]]&gt;0),L987*2.5,D987*0))</f>
        <v>0</v>
      </c>
      <c r="F987" s="3">
        <f t="shared" si="46"/>
        <v>106.40000000000002</v>
      </c>
      <c r="G987" s="7">
        <v>60</v>
      </c>
      <c r="H987" s="7">
        <v>60</v>
      </c>
      <c r="I987" s="6" t="s">
        <v>1128</v>
      </c>
      <c r="J987" s="2">
        <f t="shared" si="47"/>
        <v>6384.0000000000009</v>
      </c>
      <c r="K987" s="1">
        <f>_xlfn.XLOOKUP(A987,MEDIDAS!A:A,MEDIDAS!C:C,,0)*5</f>
        <v>4.9166666666666661</v>
      </c>
      <c r="L987" s="1">
        <f>SUM(K987,_xlfn.XLOOKUP(A987,MEDIDAS!A:A,MEDIDAS!C:C,,0)*5)</f>
        <v>9.8333333333333321</v>
      </c>
      <c r="M987" s="1" t="str">
        <f>IF(F987&gt;=SUM(L987,_xlfn.XLOOKUP(A987,'ESTOQUE SETEMBRO'!A:A,'ESTOQUE SETEMBRO'!F:F,,0))/2*1.2,"OVER",IF(F987&lt;=SUM(L987,_xlfn.XLOOKUP(A987,'ESTOQUE SETEMBRO'!A:A,'ESTOQUE SETEMBRO'!F:F,,0))/2*1.1,"IDEAL","OUT"))</f>
        <v>OVER</v>
      </c>
      <c r="N987" t="str">
        <f>IF('ESTOQUE OUTUBRO'!$D987&gt;=0,"outubro","setembro")</f>
        <v>outubro</v>
      </c>
      <c r="O987" s="15">
        <v>45566</v>
      </c>
    </row>
    <row r="988" spans="1:15">
      <c r="A988" s="5" t="s">
        <v>982</v>
      </c>
      <c r="B988" s="6" t="s">
        <v>1236</v>
      </c>
      <c r="C988" s="1">
        <f t="shared" si="48"/>
        <v>43.26</v>
      </c>
      <c r="D988" s="3">
        <f>_xlfn.XLOOKUP(Tabela3[[#This Row],[SKU]],'ESTOQUE SETEMBRO'!A:A,'ESTOQUE SETEMBRO'!F:F,,0)-_xlfn.XLOOKUP(Tabela3[[#This Row],[SKU]],'VENDA MES'!A:A,'VENDA MES'!B:B,0,0)</f>
        <v>145.6</v>
      </c>
      <c r="E988" s="3">
        <f>IF(D988&lt;=0,SUM(Tabela3[[#This Row],[PONTO_DE_REPOSICAO]]*2.5,Tabela3[[#This Row],[ESTOQUE_INICIAL]]),IF(AND(Tabela3[[#This Row],[ESTOQUE_INICIAL]]&lt;=Tabela3[[#This Row],[PONTO_DE_REPOSICAO]],Tabela3[[#This Row],[ESTOQUE_INICIAL]]&gt;0),L988*2.5,D988*0))</f>
        <v>0</v>
      </c>
      <c r="F988" s="3">
        <f t="shared" si="46"/>
        <v>145.6</v>
      </c>
      <c r="G988" s="7">
        <v>60</v>
      </c>
      <c r="H988" s="7">
        <v>60</v>
      </c>
      <c r="I988" s="6" t="s">
        <v>1128</v>
      </c>
      <c r="J988" s="2">
        <f t="shared" si="47"/>
        <v>8736</v>
      </c>
      <c r="K988" s="1">
        <f>_xlfn.XLOOKUP(A988,MEDIDAS!A:A,MEDIDAS!C:C,,0)*5</f>
        <v>6.5</v>
      </c>
      <c r="L988" s="1">
        <f>SUM(K988,_xlfn.XLOOKUP(A988,MEDIDAS!A:A,MEDIDAS!C:C,,0)*5)</f>
        <v>13</v>
      </c>
      <c r="M988" s="1" t="str">
        <f>IF(F988&gt;=SUM(L988,_xlfn.XLOOKUP(A988,'ESTOQUE SETEMBRO'!A:A,'ESTOQUE SETEMBRO'!F:F,,0))/2*1.2,"OVER",IF(F988&lt;=SUM(L988,_xlfn.XLOOKUP(A988,'ESTOQUE SETEMBRO'!A:A,'ESTOQUE SETEMBRO'!F:F,,0))/2*1.1,"IDEAL","OUT"))</f>
        <v>OVER</v>
      </c>
      <c r="N988" t="str">
        <f>IF('ESTOQUE OUTUBRO'!$D988&gt;=0,"outubro","setembro")</f>
        <v>outubro</v>
      </c>
      <c r="O988" s="15">
        <v>45566</v>
      </c>
    </row>
    <row r="989" spans="1:15">
      <c r="A989" s="5" t="s">
        <v>1086</v>
      </c>
      <c r="B989" s="6" t="s">
        <v>1236</v>
      </c>
      <c r="C989" s="1">
        <f t="shared" si="48"/>
        <v>43.26</v>
      </c>
      <c r="D989" s="3">
        <f>_xlfn.XLOOKUP(Tabela3[[#This Row],[SKU]],'ESTOQUE SETEMBRO'!A:A,'ESTOQUE SETEMBRO'!F:F,,0)-_xlfn.XLOOKUP(Tabela3[[#This Row],[SKU]],'VENDA MES'!A:A,'VENDA MES'!B:B,0,0)</f>
        <v>150</v>
      </c>
      <c r="E989" s="3">
        <f>IF(D989&lt;=0,SUM(Tabela3[[#This Row],[PONTO_DE_REPOSICAO]]*2.5,Tabela3[[#This Row],[ESTOQUE_INICIAL]]),IF(AND(Tabela3[[#This Row],[ESTOQUE_INICIAL]]&lt;=Tabela3[[#This Row],[PONTO_DE_REPOSICAO]],Tabela3[[#This Row],[ESTOQUE_INICIAL]]&gt;0),L989*2.5,D989*0))</f>
        <v>0</v>
      </c>
      <c r="F989" s="3">
        <f t="shared" si="46"/>
        <v>150</v>
      </c>
      <c r="G989" s="7">
        <v>60</v>
      </c>
      <c r="H989" s="7">
        <v>60</v>
      </c>
      <c r="I989" s="6" t="s">
        <v>1128</v>
      </c>
      <c r="J989" s="2">
        <f t="shared" si="47"/>
        <v>9000</v>
      </c>
      <c r="K989" s="1">
        <f>_xlfn.XLOOKUP(A989,MEDIDAS!A:A,MEDIDAS!C:C,,0)*5</f>
        <v>4.75</v>
      </c>
      <c r="L989" s="1">
        <f>SUM(K989,_xlfn.XLOOKUP(A989,MEDIDAS!A:A,MEDIDAS!C:C,,0)*5)</f>
        <v>9.5</v>
      </c>
      <c r="M989" s="1" t="str">
        <f>IF(F989&gt;=SUM(L989,_xlfn.XLOOKUP(A989,'ESTOQUE SETEMBRO'!A:A,'ESTOQUE SETEMBRO'!F:F,,0))/2*1.2,"OVER",IF(F989&lt;=SUM(L989,_xlfn.XLOOKUP(A989,'ESTOQUE SETEMBRO'!A:A,'ESTOQUE SETEMBRO'!F:F,,0))/2*1.1,"IDEAL","OUT"))</f>
        <v>OVER</v>
      </c>
      <c r="N989" t="str">
        <f>IF('ESTOQUE OUTUBRO'!$D989&gt;=0,"outubro","setembro")</f>
        <v>outubro</v>
      </c>
      <c r="O989" s="15">
        <v>45566</v>
      </c>
    </row>
    <row r="990" spans="1:15">
      <c r="A990" s="5" t="s">
        <v>983</v>
      </c>
      <c r="B990" s="6" t="s">
        <v>1236</v>
      </c>
      <c r="C990" s="1">
        <f t="shared" si="48"/>
        <v>43.26</v>
      </c>
      <c r="D990" s="3">
        <f>_xlfn.XLOOKUP(Tabela3[[#This Row],[SKU]],'ESTOQUE SETEMBRO'!A:A,'ESTOQUE SETEMBRO'!F:F,,0)-_xlfn.XLOOKUP(Tabela3[[#This Row],[SKU]],'VENDA MES'!A:A,'VENDA MES'!B:B,0,0)</f>
        <v>100.8</v>
      </c>
      <c r="E990" s="3">
        <f>IF(D990&lt;=0,SUM(Tabela3[[#This Row],[PONTO_DE_REPOSICAO]]*2.5,Tabela3[[#This Row],[ESTOQUE_INICIAL]]),IF(AND(Tabela3[[#This Row],[ESTOQUE_INICIAL]]&lt;=Tabela3[[#This Row],[PONTO_DE_REPOSICAO]],Tabela3[[#This Row],[ESTOQUE_INICIAL]]&gt;0),L990*2.5,D990*0))</f>
        <v>0</v>
      </c>
      <c r="F990" s="3">
        <f t="shared" si="46"/>
        <v>100.8</v>
      </c>
      <c r="G990" s="7">
        <v>60</v>
      </c>
      <c r="H990" s="7">
        <v>60</v>
      </c>
      <c r="I990" s="6" t="s">
        <v>1128</v>
      </c>
      <c r="J990" s="2">
        <f t="shared" si="47"/>
        <v>6048</v>
      </c>
      <c r="K990" s="1">
        <f>_xlfn.XLOOKUP(A990,MEDIDAS!A:A,MEDIDAS!C:C,,0)*5</f>
        <v>4.4166666666666661</v>
      </c>
      <c r="L990" s="1">
        <f>SUM(K990,_xlfn.XLOOKUP(A990,MEDIDAS!A:A,MEDIDAS!C:C,,0)*5)</f>
        <v>8.8333333333333321</v>
      </c>
      <c r="M990" s="1" t="str">
        <f>IF(F990&gt;=SUM(L990,_xlfn.XLOOKUP(A990,'ESTOQUE SETEMBRO'!A:A,'ESTOQUE SETEMBRO'!F:F,,0))/2*1.2,"OVER",IF(F990&lt;=SUM(L990,_xlfn.XLOOKUP(A990,'ESTOQUE SETEMBRO'!A:A,'ESTOQUE SETEMBRO'!F:F,,0))/2*1.1,"IDEAL","OUT"))</f>
        <v>OVER</v>
      </c>
      <c r="N990" t="str">
        <f>IF('ESTOQUE OUTUBRO'!$D990&gt;=0,"outubro","setembro")</f>
        <v>outubro</v>
      </c>
      <c r="O990" s="15">
        <v>45566</v>
      </c>
    </row>
    <row r="991" spans="1:15">
      <c r="A991" s="5" t="s">
        <v>984</v>
      </c>
      <c r="B991" s="6" t="s">
        <v>1236</v>
      </c>
      <c r="C991" s="1">
        <f t="shared" si="48"/>
        <v>43.26</v>
      </c>
      <c r="D991" s="3">
        <f>_xlfn.XLOOKUP(Tabela3[[#This Row],[SKU]],'ESTOQUE SETEMBRO'!A:A,'ESTOQUE SETEMBRO'!F:F,,0)-_xlfn.XLOOKUP(Tabela3[[#This Row],[SKU]],'VENDA MES'!A:A,'VENDA MES'!B:B,0,0)</f>
        <v>84</v>
      </c>
      <c r="E991" s="3">
        <f>IF(D991&lt;=0,SUM(Tabela3[[#This Row],[PONTO_DE_REPOSICAO]]*2.5,Tabela3[[#This Row],[ESTOQUE_INICIAL]]),IF(AND(Tabela3[[#This Row],[ESTOQUE_INICIAL]]&lt;=Tabela3[[#This Row],[PONTO_DE_REPOSICAO]],Tabela3[[#This Row],[ESTOQUE_INICIAL]]&gt;0),L991*2.5,D991*0))</f>
        <v>0</v>
      </c>
      <c r="F991" s="3">
        <f t="shared" si="46"/>
        <v>84</v>
      </c>
      <c r="G991" s="7">
        <v>60</v>
      </c>
      <c r="H991" s="7">
        <v>60</v>
      </c>
      <c r="I991" s="6" t="s">
        <v>1128</v>
      </c>
      <c r="J991" s="2">
        <f t="shared" si="47"/>
        <v>5040</v>
      </c>
      <c r="K991" s="1">
        <f>_xlfn.XLOOKUP(A991,MEDIDAS!A:A,MEDIDAS!C:C,,0)*5</f>
        <v>1.9166666666666667</v>
      </c>
      <c r="L991" s="1">
        <f>SUM(K991,_xlfn.XLOOKUP(A991,MEDIDAS!A:A,MEDIDAS!C:C,,0)*5)</f>
        <v>3.8333333333333335</v>
      </c>
      <c r="M991" s="1" t="str">
        <f>IF(F991&gt;=SUM(L991,_xlfn.XLOOKUP(A991,'ESTOQUE SETEMBRO'!A:A,'ESTOQUE SETEMBRO'!F:F,,0))/2*1.2,"OVER",IF(F991&lt;=SUM(L991,_xlfn.XLOOKUP(A991,'ESTOQUE SETEMBRO'!A:A,'ESTOQUE SETEMBRO'!F:F,,0))/2*1.1,"IDEAL","OUT"))</f>
        <v>OVER</v>
      </c>
      <c r="N991" t="str">
        <f>IF('ESTOQUE OUTUBRO'!$D991&gt;=0,"outubro","setembro")</f>
        <v>outubro</v>
      </c>
      <c r="O991" s="15">
        <v>45566</v>
      </c>
    </row>
    <row r="992" spans="1:15">
      <c r="A992" s="5" t="s">
        <v>985</v>
      </c>
      <c r="B992" s="6" t="s">
        <v>1236</v>
      </c>
      <c r="C992" s="1">
        <f t="shared" si="48"/>
        <v>43.26</v>
      </c>
      <c r="D992" s="3">
        <f>_xlfn.XLOOKUP(Tabela3[[#This Row],[SKU]],'ESTOQUE SETEMBRO'!A:A,'ESTOQUE SETEMBRO'!F:F,,0)-_xlfn.XLOOKUP(Tabela3[[#This Row],[SKU]],'VENDA MES'!A:A,'VENDA MES'!B:B,0,0)</f>
        <v>201.6</v>
      </c>
      <c r="E992" s="3">
        <f>IF(D992&lt;=0,SUM(Tabela3[[#This Row],[PONTO_DE_REPOSICAO]]*2.5,Tabela3[[#This Row],[ESTOQUE_INICIAL]]),IF(AND(Tabela3[[#This Row],[ESTOQUE_INICIAL]]&lt;=Tabela3[[#This Row],[PONTO_DE_REPOSICAO]],Tabela3[[#This Row],[ESTOQUE_INICIAL]]&gt;0),L992*2.5,D992*0))</f>
        <v>0</v>
      </c>
      <c r="F992" s="3">
        <f t="shared" si="46"/>
        <v>201.6</v>
      </c>
      <c r="G992" s="7">
        <v>60</v>
      </c>
      <c r="H992" s="7">
        <v>60</v>
      </c>
      <c r="I992" s="6" t="s">
        <v>1128</v>
      </c>
      <c r="J992" s="2">
        <f t="shared" si="47"/>
        <v>12096</v>
      </c>
      <c r="K992" s="1">
        <f>_xlfn.XLOOKUP(A992,MEDIDAS!A:A,MEDIDAS!C:C,,0)*5</f>
        <v>8.6666666666666679</v>
      </c>
      <c r="L992" s="1">
        <f>SUM(K992,_xlfn.XLOOKUP(A992,MEDIDAS!A:A,MEDIDAS!C:C,,0)*5)</f>
        <v>17.333333333333336</v>
      </c>
      <c r="M992" s="1" t="str">
        <f>IF(F992&gt;=SUM(L992,_xlfn.XLOOKUP(A992,'ESTOQUE SETEMBRO'!A:A,'ESTOQUE SETEMBRO'!F:F,,0))/2*1.2,"OVER",IF(F992&lt;=SUM(L992,_xlfn.XLOOKUP(A992,'ESTOQUE SETEMBRO'!A:A,'ESTOQUE SETEMBRO'!F:F,,0))/2*1.1,"IDEAL","OUT"))</f>
        <v>OVER</v>
      </c>
      <c r="N992" t="str">
        <f>IF('ESTOQUE OUTUBRO'!$D992&gt;=0,"outubro","setembro")</f>
        <v>outubro</v>
      </c>
      <c r="O992" s="15">
        <v>45566</v>
      </c>
    </row>
    <row r="993" spans="1:15">
      <c r="A993" s="5" t="s">
        <v>986</v>
      </c>
      <c r="B993" s="6" t="s">
        <v>1236</v>
      </c>
      <c r="C993" s="1">
        <f t="shared" si="48"/>
        <v>43.26</v>
      </c>
      <c r="D993" s="3">
        <f>_xlfn.XLOOKUP(Tabela3[[#This Row],[SKU]],'ESTOQUE SETEMBRO'!A:A,'ESTOQUE SETEMBRO'!F:F,,0)-_xlfn.XLOOKUP(Tabela3[[#This Row],[SKU]],'VENDA MES'!A:A,'VENDA MES'!B:B,0,0)</f>
        <v>84</v>
      </c>
      <c r="E993" s="3">
        <f>IF(D993&lt;=0,SUM(Tabela3[[#This Row],[PONTO_DE_REPOSICAO]]*2.5,Tabela3[[#This Row],[ESTOQUE_INICIAL]]),IF(AND(Tabela3[[#This Row],[ESTOQUE_INICIAL]]&lt;=Tabela3[[#This Row],[PONTO_DE_REPOSICAO]],Tabela3[[#This Row],[ESTOQUE_INICIAL]]&gt;0),L993*2.5,D993*0))</f>
        <v>0</v>
      </c>
      <c r="F993" s="3">
        <f t="shared" si="46"/>
        <v>84</v>
      </c>
      <c r="G993" s="7">
        <v>60</v>
      </c>
      <c r="H993" s="7">
        <v>60</v>
      </c>
      <c r="I993" s="6" t="s">
        <v>1128</v>
      </c>
      <c r="J993" s="2">
        <f t="shared" si="47"/>
        <v>5040</v>
      </c>
      <c r="K993" s="1">
        <f>_xlfn.XLOOKUP(A993,MEDIDAS!A:A,MEDIDAS!C:C,,0)*5</f>
        <v>4.3333333333333339</v>
      </c>
      <c r="L993" s="1">
        <f>SUM(K993,_xlfn.XLOOKUP(A993,MEDIDAS!A:A,MEDIDAS!C:C,,0)*5)</f>
        <v>8.6666666666666679</v>
      </c>
      <c r="M993" s="1" t="str">
        <f>IF(F993&gt;=SUM(L993,_xlfn.XLOOKUP(A993,'ESTOQUE SETEMBRO'!A:A,'ESTOQUE SETEMBRO'!F:F,,0))/2*1.2,"OVER",IF(F993&lt;=SUM(L993,_xlfn.XLOOKUP(A993,'ESTOQUE SETEMBRO'!A:A,'ESTOQUE SETEMBRO'!F:F,,0))/2*1.1,"IDEAL","OUT"))</f>
        <v>OVER</v>
      </c>
      <c r="N993" t="str">
        <f>IF('ESTOQUE OUTUBRO'!$D993&gt;=0,"outubro","setembro")</f>
        <v>outubro</v>
      </c>
      <c r="O993" s="15">
        <v>45566</v>
      </c>
    </row>
    <row r="994" spans="1:15">
      <c r="A994" s="5" t="s">
        <v>987</v>
      </c>
      <c r="B994" s="6" t="s">
        <v>1237</v>
      </c>
      <c r="C994" s="1">
        <f t="shared" si="48"/>
        <v>43.26</v>
      </c>
      <c r="D994" s="3">
        <f>_xlfn.XLOOKUP(Tabela3[[#This Row],[SKU]],'ESTOQUE SETEMBRO'!A:A,'ESTOQUE SETEMBRO'!F:F,,0)-_xlfn.XLOOKUP(Tabela3[[#This Row],[SKU]],'VENDA MES'!A:A,'VENDA MES'!B:B,0,0)</f>
        <v>263.2</v>
      </c>
      <c r="E994" s="3">
        <f>IF(D994&lt;=0,SUM(Tabela3[[#This Row],[PONTO_DE_REPOSICAO]]*2.5,Tabela3[[#This Row],[ESTOQUE_INICIAL]]),IF(AND(Tabela3[[#This Row],[ESTOQUE_INICIAL]]&lt;=Tabela3[[#This Row],[PONTO_DE_REPOSICAO]],Tabela3[[#This Row],[ESTOQUE_INICIAL]]&gt;0),L994*2.5,D994*0))</f>
        <v>0</v>
      </c>
      <c r="F994" s="3">
        <f t="shared" ref="F994:F1057" si="49">SUM(E994,D994)</f>
        <v>263.2</v>
      </c>
      <c r="G994" s="7">
        <v>10</v>
      </c>
      <c r="H994" s="7">
        <v>10</v>
      </c>
      <c r="I994" s="6" t="s">
        <v>1134</v>
      </c>
      <c r="J994" s="2">
        <f t="shared" si="47"/>
        <v>2632</v>
      </c>
      <c r="K994" s="1">
        <f>_xlfn.XLOOKUP(A994,MEDIDAS!A:A,MEDIDAS!C:C,,0)*5</f>
        <v>6.9166666666666661</v>
      </c>
      <c r="L994" s="1">
        <f>SUM(K994,_xlfn.XLOOKUP(A994,MEDIDAS!A:A,MEDIDAS!C:C,,0)*5)</f>
        <v>13.833333333333332</v>
      </c>
      <c r="M994" s="1" t="str">
        <f>IF(F994&gt;=SUM(L994,_xlfn.XLOOKUP(A994,'ESTOQUE SETEMBRO'!A:A,'ESTOQUE SETEMBRO'!F:F,,0))/2*1.2,"OVER",IF(F994&lt;=SUM(L994,_xlfn.XLOOKUP(A994,'ESTOQUE SETEMBRO'!A:A,'ESTOQUE SETEMBRO'!F:F,,0))/2*1.1,"IDEAL","OUT"))</f>
        <v>OVER</v>
      </c>
      <c r="N994" t="str">
        <f>IF('ESTOQUE OUTUBRO'!$D994&gt;=0,"outubro","setembro")</f>
        <v>outubro</v>
      </c>
      <c r="O994" s="15">
        <v>45566</v>
      </c>
    </row>
    <row r="995" spans="1:15">
      <c r="A995" s="5" t="s">
        <v>989</v>
      </c>
      <c r="B995" s="6" t="s">
        <v>1237</v>
      </c>
      <c r="C995" s="1">
        <f t="shared" si="48"/>
        <v>43.26</v>
      </c>
      <c r="D995" s="3">
        <f>_xlfn.XLOOKUP(Tabela3[[#This Row],[SKU]],'ESTOQUE SETEMBRO'!A:A,'ESTOQUE SETEMBRO'!F:F,,0)-_xlfn.XLOOKUP(Tabela3[[#This Row],[SKU]],'VENDA MES'!A:A,'VENDA MES'!B:B,0,0)</f>
        <v>100.8</v>
      </c>
      <c r="E995" s="3">
        <f>IF(D995&lt;=0,SUM(Tabela3[[#This Row],[PONTO_DE_REPOSICAO]]*2.5,Tabela3[[#This Row],[ESTOQUE_INICIAL]]),IF(AND(Tabela3[[#This Row],[ESTOQUE_INICIAL]]&lt;=Tabela3[[#This Row],[PONTO_DE_REPOSICAO]],Tabela3[[#This Row],[ESTOQUE_INICIAL]]&gt;0),L995*2.5,D995*0))</f>
        <v>0</v>
      </c>
      <c r="F995" s="3">
        <f t="shared" si="49"/>
        <v>100.8</v>
      </c>
      <c r="G995" s="7">
        <v>10</v>
      </c>
      <c r="H995" s="7">
        <v>10</v>
      </c>
      <c r="I995" s="6" t="s">
        <v>1134</v>
      </c>
      <c r="J995" s="2">
        <f t="shared" si="47"/>
        <v>1008</v>
      </c>
      <c r="K995" s="1">
        <f>_xlfn.XLOOKUP(A995,MEDIDAS!A:A,MEDIDAS!C:C,,0)*5</f>
        <v>5.4166666666666661</v>
      </c>
      <c r="L995" s="1">
        <f>SUM(K995,_xlfn.XLOOKUP(A995,MEDIDAS!A:A,MEDIDAS!C:C,,0)*5)</f>
        <v>10.833333333333332</v>
      </c>
      <c r="M995" s="1" t="str">
        <f>IF(F995&gt;=SUM(L995,_xlfn.XLOOKUP(A995,'ESTOQUE SETEMBRO'!A:A,'ESTOQUE SETEMBRO'!F:F,,0))/2*1.2,"OVER",IF(F995&lt;=SUM(L995,_xlfn.XLOOKUP(A995,'ESTOQUE SETEMBRO'!A:A,'ESTOQUE SETEMBRO'!F:F,,0))/2*1.1,"IDEAL","OUT"))</f>
        <v>OVER</v>
      </c>
      <c r="N995" t="str">
        <f>IF('ESTOQUE OUTUBRO'!$D995&gt;=0,"outubro","setembro")</f>
        <v>outubro</v>
      </c>
      <c r="O995" s="15">
        <v>45566</v>
      </c>
    </row>
    <row r="996" spans="1:15">
      <c r="A996" s="5" t="s">
        <v>990</v>
      </c>
      <c r="B996" s="6" t="s">
        <v>1237</v>
      </c>
      <c r="C996" s="1">
        <f t="shared" si="48"/>
        <v>43.26</v>
      </c>
      <c r="D996" s="3">
        <f>_xlfn.XLOOKUP(Tabela3[[#This Row],[SKU]],'ESTOQUE SETEMBRO'!A:A,'ESTOQUE SETEMBRO'!F:F,,0)-_xlfn.XLOOKUP(Tabela3[[#This Row],[SKU]],'VENDA MES'!A:A,'VENDA MES'!B:B,0,0)</f>
        <v>100.8</v>
      </c>
      <c r="E996" s="3">
        <f>IF(D996&lt;=0,SUM(Tabela3[[#This Row],[PONTO_DE_REPOSICAO]]*2.5,Tabela3[[#This Row],[ESTOQUE_INICIAL]]),IF(AND(Tabela3[[#This Row],[ESTOQUE_INICIAL]]&lt;=Tabela3[[#This Row],[PONTO_DE_REPOSICAO]],Tabela3[[#This Row],[ESTOQUE_INICIAL]]&gt;0),L996*2.5,D996*0))</f>
        <v>0</v>
      </c>
      <c r="F996" s="3">
        <f t="shared" si="49"/>
        <v>100.8</v>
      </c>
      <c r="G996" s="7">
        <v>10</v>
      </c>
      <c r="H996" s="7">
        <v>10</v>
      </c>
      <c r="I996" s="6" t="s">
        <v>1134</v>
      </c>
      <c r="J996" s="2">
        <f t="shared" si="47"/>
        <v>1008</v>
      </c>
      <c r="K996" s="1">
        <f>_xlfn.XLOOKUP(A996,MEDIDAS!A:A,MEDIDAS!C:C,,0)*5</f>
        <v>4.25</v>
      </c>
      <c r="L996" s="1">
        <f>SUM(K996,_xlfn.XLOOKUP(A996,MEDIDAS!A:A,MEDIDAS!C:C,,0)*5)</f>
        <v>8.5</v>
      </c>
      <c r="M996" s="1" t="str">
        <f>IF(F996&gt;=SUM(L996,_xlfn.XLOOKUP(A996,'ESTOQUE SETEMBRO'!A:A,'ESTOQUE SETEMBRO'!F:F,,0))/2*1.2,"OVER",IF(F996&lt;=SUM(L996,_xlfn.XLOOKUP(A996,'ESTOQUE SETEMBRO'!A:A,'ESTOQUE SETEMBRO'!F:F,,0))/2*1.1,"IDEAL","OUT"))</f>
        <v>OVER</v>
      </c>
      <c r="N996" t="str">
        <f>IF('ESTOQUE OUTUBRO'!$D996&gt;=0,"outubro","setembro")</f>
        <v>outubro</v>
      </c>
      <c r="O996" s="15">
        <v>45566</v>
      </c>
    </row>
    <row r="997" spans="1:15">
      <c r="A997" s="5" t="s">
        <v>991</v>
      </c>
      <c r="B997" s="6" t="s">
        <v>1237</v>
      </c>
      <c r="C997" s="1">
        <f t="shared" si="48"/>
        <v>43.26</v>
      </c>
      <c r="D997" s="3">
        <f>_xlfn.XLOOKUP(Tabela3[[#This Row],[SKU]],'ESTOQUE SETEMBRO'!A:A,'ESTOQUE SETEMBRO'!F:F,,0)-_xlfn.XLOOKUP(Tabela3[[#This Row],[SKU]],'VENDA MES'!A:A,'VENDA MES'!B:B,0,0)</f>
        <v>145.6</v>
      </c>
      <c r="E997" s="3">
        <f>IF(D997&lt;=0,SUM(Tabela3[[#This Row],[PONTO_DE_REPOSICAO]]*2.5,Tabela3[[#This Row],[ESTOQUE_INICIAL]]),IF(AND(Tabela3[[#This Row],[ESTOQUE_INICIAL]]&lt;=Tabela3[[#This Row],[PONTO_DE_REPOSICAO]],Tabela3[[#This Row],[ESTOQUE_INICIAL]]&gt;0),L997*2.5,D997*0))</f>
        <v>0</v>
      </c>
      <c r="F997" s="3">
        <f t="shared" si="49"/>
        <v>145.6</v>
      </c>
      <c r="G997" s="7">
        <v>10</v>
      </c>
      <c r="H997" s="7">
        <v>10</v>
      </c>
      <c r="I997" s="6" t="s">
        <v>1134</v>
      </c>
      <c r="J997" s="2">
        <f t="shared" si="47"/>
        <v>1456</v>
      </c>
      <c r="K997" s="1">
        <f>_xlfn.XLOOKUP(A997,MEDIDAS!A:A,MEDIDAS!C:C,,0)*5</f>
        <v>4.75</v>
      </c>
      <c r="L997" s="1">
        <f>SUM(K997,_xlfn.XLOOKUP(A997,MEDIDAS!A:A,MEDIDAS!C:C,,0)*5)</f>
        <v>9.5</v>
      </c>
      <c r="M997" s="1" t="str">
        <f>IF(F997&gt;=SUM(L997,_xlfn.XLOOKUP(A997,'ESTOQUE SETEMBRO'!A:A,'ESTOQUE SETEMBRO'!F:F,,0))/2*1.2,"OVER",IF(F997&lt;=SUM(L997,_xlfn.XLOOKUP(A997,'ESTOQUE SETEMBRO'!A:A,'ESTOQUE SETEMBRO'!F:F,,0))/2*1.1,"IDEAL","OUT"))</f>
        <v>OVER</v>
      </c>
      <c r="N997" t="str">
        <f>IF('ESTOQUE OUTUBRO'!$D997&gt;=0,"outubro","setembro")</f>
        <v>outubro</v>
      </c>
      <c r="O997" s="15">
        <v>45566</v>
      </c>
    </row>
    <row r="998" spans="1:15">
      <c r="A998" s="5" t="s">
        <v>992</v>
      </c>
      <c r="B998" s="6" t="s">
        <v>1237</v>
      </c>
      <c r="C998" s="1">
        <f t="shared" si="48"/>
        <v>43.26</v>
      </c>
      <c r="D998" s="3">
        <f>_xlfn.XLOOKUP(Tabela3[[#This Row],[SKU]],'ESTOQUE SETEMBRO'!A:A,'ESTOQUE SETEMBRO'!F:F,,0)-_xlfn.XLOOKUP(Tabela3[[#This Row],[SKU]],'VENDA MES'!A:A,'VENDA MES'!B:B,0,0)</f>
        <v>112</v>
      </c>
      <c r="E998" s="3">
        <f>IF(D998&lt;=0,SUM(Tabela3[[#This Row],[PONTO_DE_REPOSICAO]]*2.5,Tabela3[[#This Row],[ESTOQUE_INICIAL]]),IF(AND(Tabela3[[#This Row],[ESTOQUE_INICIAL]]&lt;=Tabela3[[#This Row],[PONTO_DE_REPOSICAO]],Tabela3[[#This Row],[ESTOQUE_INICIAL]]&gt;0),L998*2.5,D998*0))</f>
        <v>0</v>
      </c>
      <c r="F998" s="3">
        <f t="shared" si="49"/>
        <v>112</v>
      </c>
      <c r="G998" s="7">
        <v>10</v>
      </c>
      <c r="H998" s="7">
        <v>10</v>
      </c>
      <c r="I998" s="6" t="s">
        <v>1134</v>
      </c>
      <c r="J998" s="2">
        <f t="shared" si="47"/>
        <v>1120</v>
      </c>
      <c r="K998" s="1">
        <f>_xlfn.XLOOKUP(A998,MEDIDAS!A:A,MEDIDAS!C:C,,0)*5</f>
        <v>4.5</v>
      </c>
      <c r="L998" s="1">
        <f>SUM(K998,_xlfn.XLOOKUP(A998,MEDIDAS!A:A,MEDIDAS!C:C,,0)*5)</f>
        <v>9</v>
      </c>
      <c r="M998" s="1" t="str">
        <f>IF(F998&gt;=SUM(L998,_xlfn.XLOOKUP(A998,'ESTOQUE SETEMBRO'!A:A,'ESTOQUE SETEMBRO'!F:F,,0))/2*1.2,"OVER",IF(F998&lt;=SUM(L998,_xlfn.XLOOKUP(A998,'ESTOQUE SETEMBRO'!A:A,'ESTOQUE SETEMBRO'!F:F,,0))/2*1.1,"IDEAL","OUT"))</f>
        <v>OVER</v>
      </c>
      <c r="N998" t="str">
        <f>IF('ESTOQUE OUTUBRO'!$D998&gt;=0,"outubro","setembro")</f>
        <v>outubro</v>
      </c>
      <c r="O998" s="15">
        <v>45566</v>
      </c>
    </row>
    <row r="999" spans="1:15">
      <c r="A999" s="5" t="s">
        <v>1097</v>
      </c>
      <c r="B999" s="6" t="s">
        <v>1237</v>
      </c>
      <c r="C999" s="1">
        <f t="shared" si="48"/>
        <v>43.26</v>
      </c>
      <c r="D999" s="3">
        <f>_xlfn.XLOOKUP(Tabela3[[#This Row],[SKU]],'ESTOQUE SETEMBRO'!A:A,'ESTOQUE SETEMBRO'!F:F,,0)-_xlfn.XLOOKUP(Tabela3[[#This Row],[SKU]],'VENDA MES'!A:A,'VENDA MES'!B:B,0,0)</f>
        <v>150</v>
      </c>
      <c r="E999" s="3">
        <f>IF(D999&lt;=0,SUM(Tabela3[[#This Row],[PONTO_DE_REPOSICAO]]*2.5,Tabela3[[#This Row],[ESTOQUE_INICIAL]]),IF(AND(Tabela3[[#This Row],[ESTOQUE_INICIAL]]&lt;=Tabela3[[#This Row],[PONTO_DE_REPOSICAO]],Tabela3[[#This Row],[ESTOQUE_INICIAL]]&gt;0),L999*2.5,D999*0))</f>
        <v>0</v>
      </c>
      <c r="F999" s="3">
        <f t="shared" si="49"/>
        <v>150</v>
      </c>
      <c r="G999" s="7">
        <v>10</v>
      </c>
      <c r="H999" s="7">
        <v>10</v>
      </c>
      <c r="I999" s="6" t="s">
        <v>1134</v>
      </c>
      <c r="J999" s="2">
        <f t="shared" si="47"/>
        <v>1500</v>
      </c>
      <c r="K999" s="1">
        <f>_xlfn.XLOOKUP(A999,MEDIDAS!A:A,MEDIDAS!C:C,,0)*5</f>
        <v>2.833333333333333</v>
      </c>
      <c r="L999" s="1">
        <f>SUM(K999,_xlfn.XLOOKUP(A999,MEDIDAS!A:A,MEDIDAS!C:C,,0)*5)</f>
        <v>5.6666666666666661</v>
      </c>
      <c r="M999" s="1" t="str">
        <f>IF(F999&gt;=SUM(L999,_xlfn.XLOOKUP(A999,'ESTOQUE SETEMBRO'!A:A,'ESTOQUE SETEMBRO'!F:F,,0))/2*1.2,"OVER",IF(F999&lt;=SUM(L999,_xlfn.XLOOKUP(A999,'ESTOQUE SETEMBRO'!A:A,'ESTOQUE SETEMBRO'!F:F,,0))/2*1.1,"IDEAL","OUT"))</f>
        <v>OVER</v>
      </c>
      <c r="N999" t="str">
        <f>IF('ESTOQUE OUTUBRO'!$D999&gt;=0,"outubro","setembro")</f>
        <v>outubro</v>
      </c>
      <c r="O999" s="15">
        <v>45566</v>
      </c>
    </row>
    <row r="1000" spans="1:15">
      <c r="A1000" s="5" t="s">
        <v>993</v>
      </c>
      <c r="B1000" s="6" t="s">
        <v>1237</v>
      </c>
      <c r="C1000" s="1">
        <f t="shared" si="48"/>
        <v>43.26</v>
      </c>
      <c r="D1000" s="3">
        <f>_xlfn.XLOOKUP(Tabela3[[#This Row],[SKU]],'ESTOQUE SETEMBRO'!A:A,'ESTOQUE SETEMBRO'!F:F,,0)-_xlfn.XLOOKUP(Tabela3[[#This Row],[SKU]],'VENDA MES'!A:A,'VENDA MES'!B:B,0,0)</f>
        <v>168</v>
      </c>
      <c r="E1000" s="3">
        <f>IF(D1000&lt;=0,SUM(Tabela3[[#This Row],[PONTO_DE_REPOSICAO]]*2.5,Tabela3[[#This Row],[ESTOQUE_INICIAL]]),IF(AND(Tabela3[[#This Row],[ESTOQUE_INICIAL]]&lt;=Tabela3[[#This Row],[PONTO_DE_REPOSICAO]],Tabela3[[#This Row],[ESTOQUE_INICIAL]]&gt;0),L1000*2.5,D1000*0))</f>
        <v>0</v>
      </c>
      <c r="F1000" s="3">
        <f t="shared" si="49"/>
        <v>168</v>
      </c>
      <c r="G1000" s="7">
        <v>10</v>
      </c>
      <c r="H1000" s="7">
        <v>10</v>
      </c>
      <c r="I1000" s="6" t="s">
        <v>1134</v>
      </c>
      <c r="J1000" s="2">
        <f t="shared" si="47"/>
        <v>1680</v>
      </c>
      <c r="K1000" s="1">
        <f>_xlfn.XLOOKUP(A1000,MEDIDAS!A:A,MEDIDAS!C:C,,0)*5</f>
        <v>6.166666666666667</v>
      </c>
      <c r="L1000" s="1">
        <f>SUM(K1000,_xlfn.XLOOKUP(A1000,MEDIDAS!A:A,MEDIDAS!C:C,,0)*5)</f>
        <v>12.333333333333334</v>
      </c>
      <c r="M1000" s="1" t="str">
        <f>IF(F1000&gt;=SUM(L1000,_xlfn.XLOOKUP(A1000,'ESTOQUE SETEMBRO'!A:A,'ESTOQUE SETEMBRO'!F:F,,0))/2*1.2,"OVER",IF(F1000&lt;=SUM(L1000,_xlfn.XLOOKUP(A1000,'ESTOQUE SETEMBRO'!A:A,'ESTOQUE SETEMBRO'!F:F,,0))/2*1.1,"IDEAL","OUT"))</f>
        <v>OVER</v>
      </c>
      <c r="N1000" t="str">
        <f>IF('ESTOQUE OUTUBRO'!$D1000&gt;=0,"outubro","setembro")</f>
        <v>outubro</v>
      </c>
      <c r="O1000" s="15">
        <v>45566</v>
      </c>
    </row>
    <row r="1001" spans="1:15">
      <c r="A1001" s="5" t="s">
        <v>994</v>
      </c>
      <c r="B1001" s="6" t="s">
        <v>1237</v>
      </c>
      <c r="C1001" s="1">
        <f t="shared" si="48"/>
        <v>43.26</v>
      </c>
      <c r="D1001" s="3">
        <f>_xlfn.XLOOKUP(Tabela3[[#This Row],[SKU]],'ESTOQUE SETEMBRO'!A:A,'ESTOQUE SETEMBRO'!F:F,,0)-_xlfn.XLOOKUP(Tabela3[[#This Row],[SKU]],'VENDA MES'!A:A,'VENDA MES'!B:B,0,0)</f>
        <v>67.2</v>
      </c>
      <c r="E1001" s="3">
        <f>IF(D1001&lt;=0,SUM(Tabela3[[#This Row],[PONTO_DE_REPOSICAO]]*2.5,Tabela3[[#This Row],[ESTOQUE_INICIAL]]),IF(AND(Tabela3[[#This Row],[ESTOQUE_INICIAL]]&lt;=Tabela3[[#This Row],[PONTO_DE_REPOSICAO]],Tabela3[[#This Row],[ESTOQUE_INICIAL]]&gt;0),L1001*2.5,D1001*0))</f>
        <v>0</v>
      </c>
      <c r="F1001" s="3">
        <f t="shared" si="49"/>
        <v>67.2</v>
      </c>
      <c r="G1001" s="7">
        <v>10</v>
      </c>
      <c r="H1001" s="7">
        <v>10</v>
      </c>
      <c r="I1001" s="6" t="s">
        <v>1134</v>
      </c>
      <c r="J1001" s="2">
        <f t="shared" si="47"/>
        <v>672</v>
      </c>
      <c r="K1001" s="1">
        <f>_xlfn.XLOOKUP(A1001,MEDIDAS!A:A,MEDIDAS!C:C,,0)*5</f>
        <v>3.5833333333333335</v>
      </c>
      <c r="L1001" s="1">
        <f>SUM(K1001,_xlfn.XLOOKUP(A1001,MEDIDAS!A:A,MEDIDAS!C:C,,0)*5)</f>
        <v>7.166666666666667</v>
      </c>
      <c r="M1001" s="1" t="str">
        <f>IF(F1001&gt;=SUM(L1001,_xlfn.XLOOKUP(A1001,'ESTOQUE SETEMBRO'!A:A,'ESTOQUE SETEMBRO'!F:F,,0))/2*1.2,"OVER",IF(F1001&lt;=SUM(L1001,_xlfn.XLOOKUP(A1001,'ESTOQUE SETEMBRO'!A:A,'ESTOQUE SETEMBRO'!F:F,,0))/2*1.1,"IDEAL","OUT"))</f>
        <v>OVER</v>
      </c>
      <c r="N1001" t="str">
        <f>IF('ESTOQUE OUTUBRO'!$D1001&gt;=0,"outubro","setembro")</f>
        <v>outubro</v>
      </c>
      <c r="O1001" s="15">
        <v>45566</v>
      </c>
    </row>
    <row r="1002" spans="1:15">
      <c r="A1002" s="5" t="s">
        <v>995</v>
      </c>
      <c r="B1002" s="6" t="s">
        <v>1237</v>
      </c>
      <c r="C1002" s="1">
        <f t="shared" si="48"/>
        <v>43.26</v>
      </c>
      <c r="D1002" s="3">
        <f>_xlfn.XLOOKUP(Tabela3[[#This Row],[SKU]],'ESTOQUE SETEMBRO'!A:A,'ESTOQUE SETEMBRO'!F:F,,0)-_xlfn.XLOOKUP(Tabela3[[#This Row],[SKU]],'VENDA MES'!A:A,'VENDA MES'!B:B,0,0)</f>
        <v>67.2</v>
      </c>
      <c r="E1002" s="3">
        <f>IF(D1002&lt;=0,SUM(Tabela3[[#This Row],[PONTO_DE_REPOSICAO]]*2.5,Tabela3[[#This Row],[ESTOQUE_INICIAL]]),IF(AND(Tabela3[[#This Row],[ESTOQUE_INICIAL]]&lt;=Tabela3[[#This Row],[PONTO_DE_REPOSICAO]],Tabela3[[#This Row],[ESTOQUE_INICIAL]]&gt;0),L1002*2.5,D1002*0))</f>
        <v>0</v>
      </c>
      <c r="F1002" s="3">
        <f t="shared" si="49"/>
        <v>67.2</v>
      </c>
      <c r="G1002" s="7">
        <v>10</v>
      </c>
      <c r="H1002" s="7">
        <v>10</v>
      </c>
      <c r="I1002" s="6" t="s">
        <v>1134</v>
      </c>
      <c r="J1002" s="2">
        <f t="shared" si="47"/>
        <v>672</v>
      </c>
      <c r="K1002" s="1">
        <f>_xlfn.XLOOKUP(A1002,MEDIDAS!A:A,MEDIDAS!C:C,,0)*5</f>
        <v>4.75</v>
      </c>
      <c r="L1002" s="1">
        <f>SUM(K1002,_xlfn.XLOOKUP(A1002,MEDIDAS!A:A,MEDIDAS!C:C,,0)*5)</f>
        <v>9.5</v>
      </c>
      <c r="M1002" s="1" t="str">
        <f>IF(F1002&gt;=SUM(L1002,_xlfn.XLOOKUP(A1002,'ESTOQUE SETEMBRO'!A:A,'ESTOQUE SETEMBRO'!F:F,,0))/2*1.2,"OVER",IF(F1002&lt;=SUM(L1002,_xlfn.XLOOKUP(A1002,'ESTOQUE SETEMBRO'!A:A,'ESTOQUE SETEMBRO'!F:F,,0))/2*1.1,"IDEAL","OUT"))</f>
        <v>OVER</v>
      </c>
      <c r="N1002" t="str">
        <f>IF('ESTOQUE OUTUBRO'!$D1002&gt;=0,"outubro","setembro")</f>
        <v>outubro</v>
      </c>
      <c r="O1002" s="15">
        <v>45566</v>
      </c>
    </row>
    <row r="1003" spans="1:15">
      <c r="A1003" s="5" t="s">
        <v>996</v>
      </c>
      <c r="B1003" s="6" t="s">
        <v>1237</v>
      </c>
      <c r="C1003" s="1">
        <f t="shared" si="48"/>
        <v>43.26</v>
      </c>
      <c r="D1003" s="3">
        <f>_xlfn.XLOOKUP(Tabela3[[#This Row],[SKU]],'ESTOQUE SETEMBRO'!A:A,'ESTOQUE SETEMBRO'!F:F,,0)-_xlfn.XLOOKUP(Tabela3[[#This Row],[SKU]],'VENDA MES'!A:A,'VENDA MES'!B:B,0,0)</f>
        <v>134.4</v>
      </c>
      <c r="E1003" s="3">
        <f>IF(D1003&lt;=0,SUM(Tabela3[[#This Row],[PONTO_DE_REPOSICAO]]*2.5,Tabela3[[#This Row],[ESTOQUE_INICIAL]]),IF(AND(Tabela3[[#This Row],[ESTOQUE_INICIAL]]&lt;=Tabela3[[#This Row],[PONTO_DE_REPOSICAO]],Tabela3[[#This Row],[ESTOQUE_INICIAL]]&gt;0),L1003*2.5,D1003*0))</f>
        <v>0</v>
      </c>
      <c r="F1003" s="3">
        <f t="shared" si="49"/>
        <v>134.4</v>
      </c>
      <c r="G1003" s="7">
        <v>10</v>
      </c>
      <c r="H1003" s="7">
        <v>10</v>
      </c>
      <c r="I1003" s="6" t="s">
        <v>1134</v>
      </c>
      <c r="J1003" s="2">
        <f t="shared" si="47"/>
        <v>1344</v>
      </c>
      <c r="K1003" s="1">
        <f>_xlfn.XLOOKUP(A1003,MEDIDAS!A:A,MEDIDAS!C:C,,0)*5</f>
        <v>5.083333333333333</v>
      </c>
      <c r="L1003" s="1">
        <f>SUM(K1003,_xlfn.XLOOKUP(A1003,MEDIDAS!A:A,MEDIDAS!C:C,,0)*5)</f>
        <v>10.166666666666666</v>
      </c>
      <c r="M1003" s="1" t="str">
        <f>IF(F1003&gt;=SUM(L1003,_xlfn.XLOOKUP(A1003,'ESTOQUE SETEMBRO'!A:A,'ESTOQUE SETEMBRO'!F:F,,0))/2*1.2,"OVER",IF(F1003&lt;=SUM(L1003,_xlfn.XLOOKUP(A1003,'ESTOQUE SETEMBRO'!A:A,'ESTOQUE SETEMBRO'!F:F,,0))/2*1.1,"IDEAL","OUT"))</f>
        <v>OVER</v>
      </c>
      <c r="N1003" t="str">
        <f>IF('ESTOQUE OUTUBRO'!$D1003&gt;=0,"outubro","setembro")</f>
        <v>outubro</v>
      </c>
      <c r="O1003" s="15">
        <v>45566</v>
      </c>
    </row>
    <row r="1004" spans="1:15">
      <c r="A1004" s="5" t="s">
        <v>997</v>
      </c>
      <c r="B1004" s="6" t="s">
        <v>1209</v>
      </c>
      <c r="C1004" s="1">
        <f t="shared" si="48"/>
        <v>43.26</v>
      </c>
      <c r="D1004" s="3">
        <f>_xlfn.XLOOKUP(Tabela3[[#This Row],[SKU]],'ESTOQUE SETEMBRO'!A:A,'ESTOQUE SETEMBRO'!F:F,,0)-_xlfn.XLOOKUP(Tabela3[[#This Row],[SKU]],'VENDA MES'!A:A,'VENDA MES'!B:B,0,0)</f>
        <v>50.4</v>
      </c>
      <c r="E1004" s="3">
        <f>IF(D1004&lt;=0,SUM(Tabela3[[#This Row],[PONTO_DE_REPOSICAO]]*2.5,Tabela3[[#This Row],[ESTOQUE_INICIAL]]),IF(AND(Tabela3[[#This Row],[ESTOQUE_INICIAL]]&lt;=Tabela3[[#This Row],[PONTO_DE_REPOSICAO]],Tabela3[[#This Row],[ESTOQUE_INICIAL]]&gt;0),L1004*2.5,D1004*0))</f>
        <v>0</v>
      </c>
      <c r="F1004" s="3">
        <f t="shared" si="49"/>
        <v>50.4</v>
      </c>
      <c r="G1004" s="7">
        <v>10</v>
      </c>
      <c r="H1004" s="7">
        <v>10</v>
      </c>
      <c r="I1004" t="s">
        <v>1134</v>
      </c>
      <c r="J1004" s="2">
        <f t="shared" si="47"/>
        <v>504</v>
      </c>
      <c r="K1004" s="1">
        <f>_xlfn.XLOOKUP(A1004,MEDIDAS!A:A,MEDIDAS!C:C,,0)*5</f>
        <v>0.75</v>
      </c>
      <c r="L1004" s="1">
        <f>SUM(K1004,_xlfn.XLOOKUP(A1004,MEDIDAS!A:A,MEDIDAS!C:C,,0)*5)</f>
        <v>1.5</v>
      </c>
      <c r="M1004" s="1" t="str">
        <f>IF(F1004&gt;=SUM(L1004,_xlfn.XLOOKUP(A1004,'ESTOQUE SETEMBRO'!A:A,'ESTOQUE SETEMBRO'!F:F,,0))/2*1.2,"OVER",IF(F1004&lt;=SUM(L1004,_xlfn.XLOOKUP(A1004,'ESTOQUE SETEMBRO'!A:A,'ESTOQUE SETEMBRO'!F:F,,0))/2*1.1,"IDEAL","OUT"))</f>
        <v>OVER</v>
      </c>
      <c r="N1004" t="str">
        <f>IF('ESTOQUE OUTUBRO'!$D1004&gt;=0,"outubro","setembro")</f>
        <v>outubro</v>
      </c>
      <c r="O1004" s="15">
        <v>45566</v>
      </c>
    </row>
    <row r="1005" spans="1:15">
      <c r="A1005" s="5" t="s">
        <v>998</v>
      </c>
      <c r="B1005" s="6" t="s">
        <v>1141</v>
      </c>
      <c r="C1005" s="1">
        <f t="shared" si="48"/>
        <v>43.26</v>
      </c>
      <c r="D1005" s="3">
        <f>_xlfn.XLOOKUP(Tabela3[[#This Row],[SKU]],'ESTOQUE SETEMBRO'!A:A,'ESTOQUE SETEMBRO'!F:F,,0)-_xlfn.XLOOKUP(Tabela3[[#This Row],[SKU]],'VENDA MES'!A:A,'VENDA MES'!B:B,0,0)</f>
        <v>84</v>
      </c>
      <c r="E1005" s="3">
        <f>IF(D1005&lt;=0,SUM(Tabela3[[#This Row],[PONTO_DE_REPOSICAO]]*2.5,Tabela3[[#This Row],[ESTOQUE_INICIAL]]),IF(AND(Tabela3[[#This Row],[ESTOQUE_INICIAL]]&lt;=Tabela3[[#This Row],[PONTO_DE_REPOSICAO]],Tabela3[[#This Row],[ESTOQUE_INICIAL]]&gt;0),L1005*2.5,D1005*0))</f>
        <v>0</v>
      </c>
      <c r="F1005" s="3">
        <f t="shared" si="49"/>
        <v>84</v>
      </c>
      <c r="G1005" s="7">
        <v>8</v>
      </c>
      <c r="H1005" s="7">
        <v>8</v>
      </c>
      <c r="I1005" t="s">
        <v>1142</v>
      </c>
      <c r="J1005" s="2">
        <f t="shared" si="47"/>
        <v>672</v>
      </c>
      <c r="K1005" s="1">
        <f>_xlfn.XLOOKUP(A1005,MEDIDAS!A:A,MEDIDAS!C:C,,0)*5</f>
        <v>1.25</v>
      </c>
      <c r="L1005" s="1">
        <f>SUM(K1005,_xlfn.XLOOKUP(A1005,MEDIDAS!A:A,MEDIDAS!C:C,,0)*5)</f>
        <v>2.5</v>
      </c>
      <c r="M1005" s="1" t="str">
        <f>IF(F1005&gt;=SUM(L1005,_xlfn.XLOOKUP(A1005,'ESTOQUE SETEMBRO'!A:A,'ESTOQUE SETEMBRO'!F:F,,0))/2*1.2,"OVER",IF(F1005&lt;=SUM(L1005,_xlfn.XLOOKUP(A1005,'ESTOQUE SETEMBRO'!A:A,'ESTOQUE SETEMBRO'!F:F,,0))/2*1.1,"IDEAL","OUT"))</f>
        <v>OVER</v>
      </c>
      <c r="N1005" t="str">
        <f>IF('ESTOQUE OUTUBRO'!$D1005&gt;=0,"outubro","setembro")</f>
        <v>outubro</v>
      </c>
      <c r="O1005" s="15">
        <v>45566</v>
      </c>
    </row>
    <row r="1006" spans="1:15">
      <c r="A1006" s="5" t="s">
        <v>1000</v>
      </c>
      <c r="B1006" s="6" t="s">
        <v>1223</v>
      </c>
      <c r="C1006" s="1">
        <f t="shared" si="48"/>
        <v>43.26</v>
      </c>
      <c r="D1006" s="3">
        <f>_xlfn.XLOOKUP(Tabela3[[#This Row],[SKU]],'ESTOQUE SETEMBRO'!A:A,'ESTOQUE SETEMBRO'!F:F,,0)-_xlfn.XLOOKUP(Tabela3[[#This Row],[SKU]],'VENDA MES'!A:A,'VENDA MES'!B:B,0,0)</f>
        <v>78.40000000000002</v>
      </c>
      <c r="E1006" s="3">
        <f>IF(D1006&lt;=0,SUM(Tabela3[[#This Row],[PONTO_DE_REPOSICAO]]*2.5,Tabela3[[#This Row],[ESTOQUE_INICIAL]]),IF(AND(Tabela3[[#This Row],[ESTOQUE_INICIAL]]&lt;=Tabela3[[#This Row],[PONTO_DE_REPOSICAO]],Tabela3[[#This Row],[ESTOQUE_INICIAL]]&gt;0),L1006*2.5,D1006*0))</f>
        <v>0</v>
      </c>
      <c r="F1006" s="3">
        <f t="shared" si="49"/>
        <v>78.40000000000002</v>
      </c>
      <c r="G1006" s="7">
        <v>12</v>
      </c>
      <c r="H1006" s="7">
        <v>12</v>
      </c>
      <c r="I1006" t="s">
        <v>1136</v>
      </c>
      <c r="J1006" s="2">
        <f t="shared" si="47"/>
        <v>940.80000000000018</v>
      </c>
      <c r="K1006" s="1">
        <f>_xlfn.XLOOKUP(A1006,MEDIDAS!A:A,MEDIDAS!C:C,,0)*5</f>
        <v>1.1666666666666667</v>
      </c>
      <c r="L1006" s="1">
        <f>SUM(K1006,_xlfn.XLOOKUP(A1006,MEDIDAS!A:A,MEDIDAS!C:C,,0)*5)</f>
        <v>2.3333333333333335</v>
      </c>
      <c r="M1006" s="1" t="str">
        <f>IF(F1006&gt;=SUM(L1006,_xlfn.XLOOKUP(A1006,'ESTOQUE SETEMBRO'!A:A,'ESTOQUE SETEMBRO'!F:F,,0))/2*1.2,"OVER",IF(F1006&lt;=SUM(L1006,_xlfn.XLOOKUP(A1006,'ESTOQUE SETEMBRO'!A:A,'ESTOQUE SETEMBRO'!F:F,,0))/2*1.1,"IDEAL","OUT"))</f>
        <v>OVER</v>
      </c>
      <c r="N1006" t="str">
        <f>IF('ESTOQUE OUTUBRO'!$D1006&gt;=0,"outubro","setembro")</f>
        <v>outubro</v>
      </c>
      <c r="O1006" s="15">
        <v>45566</v>
      </c>
    </row>
    <row r="1007" spans="1:15">
      <c r="A1007" s="5" t="s">
        <v>1001</v>
      </c>
      <c r="B1007" s="6" t="s">
        <v>1204</v>
      </c>
      <c r="C1007" s="1">
        <f t="shared" si="48"/>
        <v>43.26</v>
      </c>
      <c r="D1007" s="3">
        <f>_xlfn.XLOOKUP(Tabela3[[#This Row],[SKU]],'ESTOQUE SETEMBRO'!A:A,'ESTOQUE SETEMBRO'!F:F,,0)-_xlfn.XLOOKUP(Tabela3[[#This Row],[SKU]],'VENDA MES'!A:A,'VENDA MES'!B:B,0,0)</f>
        <v>56</v>
      </c>
      <c r="E1007" s="3">
        <f>IF(D1007&lt;=0,SUM(Tabela3[[#This Row],[PONTO_DE_REPOSICAO]]*2.5,Tabela3[[#This Row],[ESTOQUE_INICIAL]]),IF(AND(Tabela3[[#This Row],[ESTOQUE_INICIAL]]&lt;=Tabela3[[#This Row],[PONTO_DE_REPOSICAO]],Tabela3[[#This Row],[ESTOQUE_INICIAL]]&gt;0),L1007*2.5,D1007*0))</f>
        <v>0</v>
      </c>
      <c r="F1007" s="3">
        <f t="shared" si="49"/>
        <v>56</v>
      </c>
      <c r="G1007" s="7">
        <v>4</v>
      </c>
      <c r="H1007" s="7">
        <v>4</v>
      </c>
      <c r="I1007" t="s">
        <v>1160</v>
      </c>
      <c r="J1007" s="2">
        <f t="shared" si="47"/>
        <v>224</v>
      </c>
      <c r="K1007" s="1">
        <f>_xlfn.XLOOKUP(A1007,MEDIDAS!A:A,MEDIDAS!C:C,,0)*5</f>
        <v>0.83333333333333326</v>
      </c>
      <c r="L1007" s="1">
        <f>SUM(K1007,_xlfn.XLOOKUP(A1007,MEDIDAS!A:A,MEDIDAS!C:C,,0)*5)</f>
        <v>1.6666666666666665</v>
      </c>
      <c r="M1007" s="1" t="str">
        <f>IF(F1007&gt;=SUM(L1007,_xlfn.XLOOKUP(A1007,'ESTOQUE SETEMBRO'!A:A,'ESTOQUE SETEMBRO'!F:F,,0))/2*1.2,"OVER",IF(F1007&lt;=SUM(L1007,_xlfn.XLOOKUP(A1007,'ESTOQUE SETEMBRO'!A:A,'ESTOQUE SETEMBRO'!F:F,,0))/2*1.1,"IDEAL","OUT"))</f>
        <v>OVER</v>
      </c>
      <c r="N1007" t="str">
        <f>IF('ESTOQUE OUTUBRO'!$D1007&gt;=0,"outubro","setembro")</f>
        <v>outubro</v>
      </c>
      <c r="O1007" s="15">
        <v>45566</v>
      </c>
    </row>
    <row r="1008" spans="1:15">
      <c r="A1008" s="5" t="s">
        <v>1002</v>
      </c>
      <c r="B1008" s="6" t="s">
        <v>1220</v>
      </c>
      <c r="C1008" s="1">
        <f t="shared" si="48"/>
        <v>43.26</v>
      </c>
      <c r="D1008" s="3">
        <f>_xlfn.XLOOKUP(Tabela3[[#This Row],[SKU]],'ESTOQUE SETEMBRO'!A:A,'ESTOQUE SETEMBRO'!F:F,,0)-_xlfn.XLOOKUP(Tabela3[[#This Row],[SKU]],'VENDA MES'!A:A,'VENDA MES'!B:B,0,0)</f>
        <v>240.8</v>
      </c>
      <c r="E1008" s="3">
        <f>IF(D1008&lt;=0,SUM(Tabela3[[#This Row],[PONTO_DE_REPOSICAO]]*2.5,Tabela3[[#This Row],[ESTOQUE_INICIAL]]),IF(AND(Tabela3[[#This Row],[ESTOQUE_INICIAL]]&lt;=Tabela3[[#This Row],[PONTO_DE_REPOSICAO]],Tabela3[[#This Row],[ESTOQUE_INICIAL]]&gt;0),L1008*2.5,D1008*0))</f>
        <v>0</v>
      </c>
      <c r="F1008" s="3">
        <f t="shared" si="49"/>
        <v>240.8</v>
      </c>
      <c r="G1008" s="7">
        <v>4</v>
      </c>
      <c r="H1008" s="7">
        <v>4</v>
      </c>
      <c r="I1008" t="s">
        <v>1160</v>
      </c>
      <c r="J1008" s="2">
        <f t="shared" si="47"/>
        <v>963.2</v>
      </c>
      <c r="K1008" s="1">
        <f>_xlfn.XLOOKUP(A1008,MEDIDAS!A:A,MEDIDAS!C:C,,0)*5</f>
        <v>3.5833333333333335</v>
      </c>
      <c r="L1008" s="1">
        <f>SUM(K1008,_xlfn.XLOOKUP(A1008,MEDIDAS!A:A,MEDIDAS!C:C,,0)*5)</f>
        <v>7.166666666666667</v>
      </c>
      <c r="M1008" s="1" t="str">
        <f>IF(F1008&gt;=SUM(L1008,_xlfn.XLOOKUP(A1008,'ESTOQUE SETEMBRO'!A:A,'ESTOQUE SETEMBRO'!F:F,,0))/2*1.2,"OVER",IF(F1008&lt;=SUM(L1008,_xlfn.XLOOKUP(A1008,'ESTOQUE SETEMBRO'!A:A,'ESTOQUE SETEMBRO'!F:F,,0))/2*1.1,"IDEAL","OUT"))</f>
        <v>OVER</v>
      </c>
      <c r="N1008" t="str">
        <f>IF('ESTOQUE OUTUBRO'!$D1008&gt;=0,"outubro","setembro")</f>
        <v>outubro</v>
      </c>
      <c r="O1008" s="15">
        <v>45566</v>
      </c>
    </row>
    <row r="1009" spans="1:15">
      <c r="A1009" s="5" t="s">
        <v>1003</v>
      </c>
      <c r="B1009" s="6" t="s">
        <v>1184</v>
      </c>
      <c r="C1009" s="1">
        <f t="shared" si="48"/>
        <v>43.26</v>
      </c>
      <c r="D1009" s="3">
        <f>_xlfn.XLOOKUP(Tabela3[[#This Row],[SKU]],'ESTOQUE SETEMBRO'!A:A,'ESTOQUE SETEMBRO'!F:F,,0)-_xlfn.XLOOKUP(Tabela3[[#This Row],[SKU]],'VENDA MES'!A:A,'VENDA MES'!B:B,0,0)</f>
        <v>212.80000000000004</v>
      </c>
      <c r="E1009" s="3">
        <f>IF(D1009&lt;=0,SUM(Tabela3[[#This Row],[PONTO_DE_REPOSICAO]]*2.5,Tabela3[[#This Row],[ESTOQUE_INICIAL]]),IF(AND(Tabela3[[#This Row],[ESTOQUE_INICIAL]]&lt;=Tabela3[[#This Row],[PONTO_DE_REPOSICAO]],Tabela3[[#This Row],[ESTOQUE_INICIAL]]&gt;0),L1009*2.5,D1009*0))</f>
        <v>0</v>
      </c>
      <c r="F1009" s="3">
        <f t="shared" si="49"/>
        <v>212.80000000000004</v>
      </c>
      <c r="G1009" s="7">
        <v>8</v>
      </c>
      <c r="H1009" s="7">
        <v>8</v>
      </c>
      <c r="I1009" t="s">
        <v>1142</v>
      </c>
      <c r="J1009" s="2">
        <f t="shared" si="47"/>
        <v>1702.4000000000003</v>
      </c>
      <c r="K1009" s="1">
        <f>_xlfn.XLOOKUP(A1009,MEDIDAS!A:A,MEDIDAS!C:C,,0)*5</f>
        <v>3.1666666666666665</v>
      </c>
      <c r="L1009" s="1">
        <f>SUM(K1009,_xlfn.XLOOKUP(A1009,MEDIDAS!A:A,MEDIDAS!C:C,,0)*5)</f>
        <v>6.333333333333333</v>
      </c>
      <c r="M1009" s="1" t="str">
        <f>IF(F1009&gt;=SUM(L1009,_xlfn.XLOOKUP(A1009,'ESTOQUE SETEMBRO'!A:A,'ESTOQUE SETEMBRO'!F:F,,0))/2*1.2,"OVER",IF(F1009&lt;=SUM(L1009,_xlfn.XLOOKUP(A1009,'ESTOQUE SETEMBRO'!A:A,'ESTOQUE SETEMBRO'!F:F,,0))/2*1.1,"IDEAL","OUT"))</f>
        <v>OVER</v>
      </c>
      <c r="N1009" t="str">
        <f>IF('ESTOQUE OUTUBRO'!$D1009&gt;=0,"outubro","setembro")</f>
        <v>outubro</v>
      </c>
      <c r="O1009" s="15">
        <v>45566</v>
      </c>
    </row>
    <row r="1010" spans="1:15">
      <c r="A1010" s="5" t="s">
        <v>1004</v>
      </c>
      <c r="B1010" s="6" t="s">
        <v>1192</v>
      </c>
      <c r="C1010" s="1">
        <f t="shared" si="48"/>
        <v>43.26</v>
      </c>
      <c r="D1010" s="3">
        <f>_xlfn.XLOOKUP(Tabela3[[#This Row],[SKU]],'ESTOQUE SETEMBRO'!A:A,'ESTOQUE SETEMBRO'!F:F,,0)-_xlfn.XLOOKUP(Tabela3[[#This Row],[SKU]],'VENDA MES'!A:A,'VENDA MES'!B:B,0,0)</f>
        <v>117.6</v>
      </c>
      <c r="E1010" s="3">
        <f>IF(D1010&lt;=0,SUM(Tabela3[[#This Row],[PONTO_DE_REPOSICAO]]*2.5,Tabela3[[#This Row],[ESTOQUE_INICIAL]]),IF(AND(Tabela3[[#This Row],[ESTOQUE_INICIAL]]&lt;=Tabela3[[#This Row],[PONTO_DE_REPOSICAO]],Tabela3[[#This Row],[ESTOQUE_INICIAL]]&gt;0),L1010*2.5,D1010*0))</f>
        <v>0</v>
      </c>
      <c r="F1010" s="3">
        <f t="shared" si="49"/>
        <v>117.6</v>
      </c>
      <c r="G1010" s="7">
        <v>24</v>
      </c>
      <c r="H1010" s="7">
        <v>24</v>
      </c>
      <c r="I1010" t="s">
        <v>1128</v>
      </c>
      <c r="J1010" s="2">
        <f t="shared" si="47"/>
        <v>2822.3999999999996</v>
      </c>
      <c r="K1010" s="1">
        <f>_xlfn.XLOOKUP(A1010,MEDIDAS!A:A,MEDIDAS!C:C,,0)*5</f>
        <v>1.75</v>
      </c>
      <c r="L1010" s="1">
        <f>SUM(K1010,_xlfn.XLOOKUP(A1010,MEDIDAS!A:A,MEDIDAS!C:C,,0)*5)</f>
        <v>3.5</v>
      </c>
      <c r="M1010" s="1" t="str">
        <f>IF(F1010&gt;=SUM(L1010,_xlfn.XLOOKUP(A1010,'ESTOQUE SETEMBRO'!A:A,'ESTOQUE SETEMBRO'!F:F,,0))/2*1.2,"OVER",IF(F1010&lt;=SUM(L1010,_xlfn.XLOOKUP(A1010,'ESTOQUE SETEMBRO'!A:A,'ESTOQUE SETEMBRO'!F:F,,0))/2*1.1,"IDEAL","OUT"))</f>
        <v>OVER</v>
      </c>
      <c r="N1010" t="str">
        <f>IF('ESTOQUE OUTUBRO'!$D1010&gt;=0,"outubro","setembro")</f>
        <v>outubro</v>
      </c>
      <c r="O1010" s="15">
        <v>45566</v>
      </c>
    </row>
    <row r="1011" spans="1:15">
      <c r="A1011" s="5" t="s">
        <v>1005</v>
      </c>
      <c r="B1011" s="6" t="s">
        <v>1191</v>
      </c>
      <c r="C1011" s="1">
        <f t="shared" si="48"/>
        <v>43.26</v>
      </c>
      <c r="D1011" s="3">
        <f>_xlfn.XLOOKUP(Tabela3[[#This Row],[SKU]],'ESTOQUE SETEMBRO'!A:A,'ESTOQUE SETEMBRO'!F:F,,0)-_xlfn.XLOOKUP(Tabela3[[#This Row],[SKU]],'VENDA MES'!A:A,'VENDA MES'!B:B,0,0)</f>
        <v>123.20000000000002</v>
      </c>
      <c r="E1011" s="3">
        <f>IF(D1011&lt;=0,SUM(Tabela3[[#This Row],[PONTO_DE_REPOSICAO]]*2.5,Tabela3[[#This Row],[ESTOQUE_INICIAL]]),IF(AND(Tabela3[[#This Row],[ESTOQUE_INICIAL]]&lt;=Tabela3[[#This Row],[PONTO_DE_REPOSICAO]],Tabela3[[#This Row],[ESTOQUE_INICIAL]]&gt;0),L1011*2.5,D1011*0))</f>
        <v>0</v>
      </c>
      <c r="F1011" s="3">
        <f t="shared" si="49"/>
        <v>123.20000000000002</v>
      </c>
      <c r="G1011" s="7">
        <v>24</v>
      </c>
      <c r="H1011" s="7">
        <v>24</v>
      </c>
      <c r="I1011" t="s">
        <v>1128</v>
      </c>
      <c r="J1011" s="2">
        <f t="shared" si="47"/>
        <v>2956.8</v>
      </c>
      <c r="K1011" s="1">
        <f>_xlfn.XLOOKUP(A1011,MEDIDAS!A:A,MEDIDAS!C:C,,0)*5</f>
        <v>1.8333333333333333</v>
      </c>
      <c r="L1011" s="1">
        <f>SUM(K1011,_xlfn.XLOOKUP(A1011,MEDIDAS!A:A,MEDIDAS!C:C,,0)*5)</f>
        <v>3.6666666666666665</v>
      </c>
      <c r="M1011" s="1" t="str">
        <f>IF(F1011&gt;=SUM(L1011,_xlfn.XLOOKUP(A1011,'ESTOQUE SETEMBRO'!A:A,'ESTOQUE SETEMBRO'!F:F,,0))/2*1.2,"OVER",IF(F1011&lt;=SUM(L1011,_xlfn.XLOOKUP(A1011,'ESTOQUE SETEMBRO'!A:A,'ESTOQUE SETEMBRO'!F:F,,0))/2*1.1,"IDEAL","OUT"))</f>
        <v>OVER</v>
      </c>
      <c r="N1011" t="str">
        <f>IF('ESTOQUE OUTUBRO'!$D1011&gt;=0,"outubro","setembro")</f>
        <v>outubro</v>
      </c>
      <c r="O1011" s="15">
        <v>45566</v>
      </c>
    </row>
    <row r="1012" spans="1:15">
      <c r="A1012" s="5" t="s">
        <v>1006</v>
      </c>
      <c r="B1012" s="6" t="s">
        <v>1147</v>
      </c>
      <c r="C1012" s="1">
        <f t="shared" si="48"/>
        <v>43.26</v>
      </c>
      <c r="D1012" s="3">
        <f>_xlfn.XLOOKUP(Tabela3[[#This Row],[SKU]],'ESTOQUE SETEMBRO'!A:A,'ESTOQUE SETEMBRO'!F:F,,0)-_xlfn.XLOOKUP(Tabela3[[#This Row],[SKU]],'VENDA MES'!A:A,'VENDA MES'!B:B,0,0)</f>
        <v>50.4</v>
      </c>
      <c r="E1012" s="3">
        <f>IF(D1012&lt;=0,SUM(Tabela3[[#This Row],[PONTO_DE_REPOSICAO]]*2.5,Tabela3[[#This Row],[ESTOQUE_INICIAL]]),IF(AND(Tabela3[[#This Row],[ESTOQUE_INICIAL]]&lt;=Tabela3[[#This Row],[PONTO_DE_REPOSICAO]],Tabela3[[#This Row],[ESTOQUE_INICIAL]]&gt;0),L1012*2.5,D1012*0))</f>
        <v>0</v>
      </c>
      <c r="F1012" s="3">
        <f t="shared" si="49"/>
        <v>50.4</v>
      </c>
      <c r="G1012" s="7">
        <v>80</v>
      </c>
      <c r="H1012" s="7">
        <v>80</v>
      </c>
      <c r="I1012" t="s">
        <v>1148</v>
      </c>
      <c r="J1012" s="2">
        <f t="shared" si="47"/>
        <v>4032</v>
      </c>
      <c r="K1012" s="1">
        <f>_xlfn.XLOOKUP(A1012,MEDIDAS!A:A,MEDIDAS!C:C,,0)*5</f>
        <v>0.75</v>
      </c>
      <c r="L1012" s="1">
        <f>SUM(K1012,_xlfn.XLOOKUP(A1012,MEDIDAS!A:A,MEDIDAS!C:C,,0)*5)</f>
        <v>1.5</v>
      </c>
      <c r="M1012" s="1" t="str">
        <f>IF(F1012&gt;=SUM(L1012,_xlfn.XLOOKUP(A1012,'ESTOQUE SETEMBRO'!A:A,'ESTOQUE SETEMBRO'!F:F,,0))/2*1.2,"OVER",IF(F1012&lt;=SUM(L1012,_xlfn.XLOOKUP(A1012,'ESTOQUE SETEMBRO'!A:A,'ESTOQUE SETEMBRO'!F:F,,0))/2*1.1,"IDEAL","OUT"))</f>
        <v>OVER</v>
      </c>
      <c r="N1012" t="str">
        <f>IF('ESTOQUE OUTUBRO'!$D1012&gt;=0,"outubro","setembro")</f>
        <v>outubro</v>
      </c>
      <c r="O1012" s="15">
        <v>45566</v>
      </c>
    </row>
    <row r="1013" spans="1:15">
      <c r="A1013" s="5" t="s">
        <v>1007</v>
      </c>
      <c r="B1013" s="6" t="s">
        <v>1235</v>
      </c>
      <c r="C1013" s="1">
        <f t="shared" si="48"/>
        <v>43.26</v>
      </c>
      <c r="D1013" s="3">
        <f>_xlfn.XLOOKUP(Tabela3[[#This Row],[SKU]],'ESTOQUE SETEMBRO'!A:A,'ESTOQUE SETEMBRO'!F:F,,0)-_xlfn.XLOOKUP(Tabela3[[#This Row],[SKU]],'VENDA MES'!A:A,'VENDA MES'!B:B,0,0)</f>
        <v>117.6</v>
      </c>
      <c r="E1013" s="3">
        <f>IF(D1013&lt;=0,SUM(Tabela3[[#This Row],[PONTO_DE_REPOSICAO]]*2.5,Tabela3[[#This Row],[ESTOQUE_INICIAL]]),IF(AND(Tabela3[[#This Row],[ESTOQUE_INICIAL]]&lt;=Tabela3[[#This Row],[PONTO_DE_REPOSICAO]],Tabela3[[#This Row],[ESTOQUE_INICIAL]]&gt;0),L1013*2.5,D1013*0))</f>
        <v>0</v>
      </c>
      <c r="F1013" s="3">
        <f t="shared" si="49"/>
        <v>117.6</v>
      </c>
      <c r="G1013" s="7">
        <v>14</v>
      </c>
      <c r="H1013" s="7">
        <v>14</v>
      </c>
      <c r="I1013" t="s">
        <v>1142</v>
      </c>
      <c r="J1013" s="2">
        <f t="shared" si="47"/>
        <v>1646.3999999999999</v>
      </c>
      <c r="K1013" s="1">
        <f>_xlfn.XLOOKUP(A1013,MEDIDAS!A:A,MEDIDAS!C:C,,0)*5</f>
        <v>1.75</v>
      </c>
      <c r="L1013" s="1">
        <f>SUM(K1013,_xlfn.XLOOKUP(A1013,MEDIDAS!A:A,MEDIDAS!C:C,,0)*5)</f>
        <v>3.5</v>
      </c>
      <c r="M1013" s="1" t="str">
        <f>IF(F1013&gt;=SUM(L1013,_xlfn.XLOOKUP(A1013,'ESTOQUE SETEMBRO'!A:A,'ESTOQUE SETEMBRO'!F:F,,0))/2*1.2,"OVER",IF(F1013&lt;=SUM(L1013,_xlfn.XLOOKUP(A1013,'ESTOQUE SETEMBRO'!A:A,'ESTOQUE SETEMBRO'!F:F,,0))/2*1.1,"IDEAL","OUT"))</f>
        <v>OVER</v>
      </c>
      <c r="N1013" t="str">
        <f>IF('ESTOQUE OUTUBRO'!$D1013&gt;=0,"outubro","setembro")</f>
        <v>outubro</v>
      </c>
      <c r="O1013" s="15">
        <v>45566</v>
      </c>
    </row>
    <row r="1014" spans="1:15">
      <c r="A1014" s="5" t="s">
        <v>1008</v>
      </c>
      <c r="B1014" s="6" t="s">
        <v>1159</v>
      </c>
      <c r="C1014" s="1">
        <f t="shared" si="48"/>
        <v>43.26</v>
      </c>
      <c r="D1014" s="3">
        <f>_xlfn.XLOOKUP(Tabela3[[#This Row],[SKU]],'ESTOQUE SETEMBRO'!A:A,'ESTOQUE SETEMBRO'!F:F,,0)-_xlfn.XLOOKUP(Tabela3[[#This Row],[SKU]],'VENDA MES'!A:A,'VENDA MES'!B:B,0,0)</f>
        <v>95.200000000000017</v>
      </c>
      <c r="E1014" s="3">
        <f>IF(D1014&lt;=0,SUM(Tabela3[[#This Row],[PONTO_DE_REPOSICAO]]*2.5,Tabela3[[#This Row],[ESTOQUE_INICIAL]]),IF(AND(Tabela3[[#This Row],[ESTOQUE_INICIAL]]&lt;=Tabela3[[#This Row],[PONTO_DE_REPOSICAO]],Tabela3[[#This Row],[ESTOQUE_INICIAL]]&gt;0),L1014*2.5,D1014*0))</f>
        <v>0</v>
      </c>
      <c r="F1014" s="3">
        <f t="shared" si="49"/>
        <v>95.200000000000017</v>
      </c>
      <c r="G1014" s="7">
        <v>4</v>
      </c>
      <c r="H1014" s="7">
        <v>4</v>
      </c>
      <c r="I1014" t="s">
        <v>1160</v>
      </c>
      <c r="J1014" s="2">
        <f t="shared" si="47"/>
        <v>380.80000000000007</v>
      </c>
      <c r="K1014" s="1">
        <f>_xlfn.XLOOKUP(A1014,MEDIDAS!A:A,MEDIDAS!C:C,,0)*5</f>
        <v>1.4166666666666665</v>
      </c>
      <c r="L1014" s="1">
        <f>SUM(K1014,_xlfn.XLOOKUP(A1014,MEDIDAS!A:A,MEDIDAS!C:C,,0)*5)</f>
        <v>2.833333333333333</v>
      </c>
      <c r="M1014" s="1" t="str">
        <f>IF(F1014&gt;=SUM(L1014,_xlfn.XLOOKUP(A1014,'ESTOQUE SETEMBRO'!A:A,'ESTOQUE SETEMBRO'!F:F,,0))/2*1.2,"OVER",IF(F1014&lt;=SUM(L1014,_xlfn.XLOOKUP(A1014,'ESTOQUE SETEMBRO'!A:A,'ESTOQUE SETEMBRO'!F:F,,0))/2*1.1,"IDEAL","OUT"))</f>
        <v>OVER</v>
      </c>
      <c r="N1014" t="str">
        <f>IF('ESTOQUE OUTUBRO'!$D1014&gt;=0,"outubro","setembro")</f>
        <v>outubro</v>
      </c>
      <c r="O1014" s="15">
        <v>45566</v>
      </c>
    </row>
    <row r="1015" spans="1:15">
      <c r="A1015" s="5" t="s">
        <v>1009</v>
      </c>
      <c r="B1015" s="6" t="s">
        <v>1196</v>
      </c>
      <c r="C1015" s="1">
        <f t="shared" si="48"/>
        <v>43.26</v>
      </c>
      <c r="D1015" s="3">
        <f>_xlfn.XLOOKUP(Tabela3[[#This Row],[SKU]],'ESTOQUE SETEMBRO'!A:A,'ESTOQUE SETEMBRO'!F:F,,0)-_xlfn.XLOOKUP(Tabela3[[#This Row],[SKU]],'VENDA MES'!A:A,'VENDA MES'!B:B,0,0)</f>
        <v>89.6</v>
      </c>
      <c r="E1015" s="3">
        <f>IF(D1015&lt;=0,SUM(Tabela3[[#This Row],[PONTO_DE_REPOSICAO]]*2.5,Tabela3[[#This Row],[ESTOQUE_INICIAL]]),IF(AND(Tabela3[[#This Row],[ESTOQUE_INICIAL]]&lt;=Tabela3[[#This Row],[PONTO_DE_REPOSICAO]],Tabela3[[#This Row],[ESTOQUE_INICIAL]]&gt;0),L1015*2.5,D1015*0))</f>
        <v>0</v>
      </c>
      <c r="F1015" s="3">
        <f t="shared" si="49"/>
        <v>89.6</v>
      </c>
      <c r="G1015" s="7">
        <v>36</v>
      </c>
      <c r="H1015" s="7">
        <v>36</v>
      </c>
      <c r="I1015" t="s">
        <v>1152</v>
      </c>
      <c r="J1015" s="2">
        <f t="shared" si="47"/>
        <v>3225.6</v>
      </c>
      <c r="K1015" s="1">
        <f>_xlfn.XLOOKUP(A1015,MEDIDAS!A:A,MEDIDAS!C:C,,0)*5</f>
        <v>1.3333333333333333</v>
      </c>
      <c r="L1015" s="1">
        <f>SUM(K1015,_xlfn.XLOOKUP(A1015,MEDIDAS!A:A,MEDIDAS!C:C,,0)*5)</f>
        <v>2.6666666666666665</v>
      </c>
      <c r="M1015" s="1" t="str">
        <f>IF(F1015&gt;=SUM(L1015,_xlfn.XLOOKUP(A1015,'ESTOQUE SETEMBRO'!A:A,'ESTOQUE SETEMBRO'!F:F,,0))/2*1.2,"OVER",IF(F1015&lt;=SUM(L1015,_xlfn.XLOOKUP(A1015,'ESTOQUE SETEMBRO'!A:A,'ESTOQUE SETEMBRO'!F:F,,0))/2*1.1,"IDEAL","OUT"))</f>
        <v>OVER</v>
      </c>
      <c r="N1015" t="str">
        <f>IF('ESTOQUE OUTUBRO'!$D1015&gt;=0,"outubro","setembro")</f>
        <v>outubro</v>
      </c>
      <c r="O1015" s="15">
        <v>45566</v>
      </c>
    </row>
    <row r="1016" spans="1:15">
      <c r="A1016" s="5" t="s">
        <v>1011</v>
      </c>
      <c r="B1016" s="6" t="s">
        <v>1195</v>
      </c>
      <c r="C1016" s="1">
        <f t="shared" si="48"/>
        <v>43.26</v>
      </c>
      <c r="D1016" s="3">
        <f>_xlfn.XLOOKUP(Tabela3[[#This Row],[SKU]],'ESTOQUE SETEMBRO'!A:A,'ESTOQUE SETEMBRO'!F:F,,0)-_xlfn.XLOOKUP(Tabela3[[#This Row],[SKU]],'VENDA MES'!A:A,'VENDA MES'!B:B,0,0)</f>
        <v>173.6</v>
      </c>
      <c r="E1016" s="3">
        <f>IF(D1016&lt;=0,SUM(Tabela3[[#This Row],[PONTO_DE_REPOSICAO]]*2.5,Tabela3[[#This Row],[ESTOQUE_INICIAL]]),IF(AND(Tabela3[[#This Row],[ESTOQUE_INICIAL]]&lt;=Tabela3[[#This Row],[PONTO_DE_REPOSICAO]],Tabela3[[#This Row],[ESTOQUE_INICIAL]]&gt;0),L1016*2.5,D1016*0))</f>
        <v>0</v>
      </c>
      <c r="F1016" s="3">
        <f t="shared" si="49"/>
        <v>173.6</v>
      </c>
      <c r="G1016" s="7">
        <v>36</v>
      </c>
      <c r="H1016" s="7">
        <v>36</v>
      </c>
      <c r="I1016" t="s">
        <v>1152</v>
      </c>
      <c r="J1016" s="2">
        <f t="shared" si="47"/>
        <v>6249.5999999999995</v>
      </c>
      <c r="K1016" s="1">
        <f>_xlfn.XLOOKUP(A1016,MEDIDAS!A:A,MEDIDAS!C:C,,0)*5</f>
        <v>2.5833333333333335</v>
      </c>
      <c r="L1016" s="1">
        <f>SUM(K1016,_xlfn.XLOOKUP(A1016,MEDIDAS!A:A,MEDIDAS!C:C,,0)*5)</f>
        <v>5.166666666666667</v>
      </c>
      <c r="M1016" s="1" t="str">
        <f>IF(F1016&gt;=SUM(L1016,_xlfn.XLOOKUP(A1016,'ESTOQUE SETEMBRO'!A:A,'ESTOQUE SETEMBRO'!F:F,,0))/2*1.2,"OVER",IF(F1016&lt;=SUM(L1016,_xlfn.XLOOKUP(A1016,'ESTOQUE SETEMBRO'!A:A,'ESTOQUE SETEMBRO'!F:F,,0))/2*1.1,"IDEAL","OUT"))</f>
        <v>OVER</v>
      </c>
      <c r="N1016" t="str">
        <f>IF('ESTOQUE OUTUBRO'!$D1016&gt;=0,"outubro","setembro")</f>
        <v>outubro</v>
      </c>
      <c r="O1016" s="15">
        <v>45566</v>
      </c>
    </row>
    <row r="1017" spans="1:15">
      <c r="A1017" s="5" t="s">
        <v>1012</v>
      </c>
      <c r="B1017" s="6" t="s">
        <v>1168</v>
      </c>
      <c r="C1017" s="1">
        <f t="shared" si="48"/>
        <v>43.26</v>
      </c>
      <c r="D1017" s="3">
        <f>_xlfn.XLOOKUP(Tabela3[[#This Row],[SKU]],'ESTOQUE SETEMBRO'!A:A,'ESTOQUE SETEMBRO'!F:F,,0)-_xlfn.XLOOKUP(Tabela3[[#This Row],[SKU]],'VENDA MES'!A:A,'VENDA MES'!B:B,0,0)</f>
        <v>112</v>
      </c>
      <c r="E1017" s="3">
        <f>IF(D1017&lt;=0,SUM(Tabela3[[#This Row],[PONTO_DE_REPOSICAO]]*2.5,Tabela3[[#This Row],[ESTOQUE_INICIAL]]),IF(AND(Tabela3[[#This Row],[ESTOQUE_INICIAL]]&lt;=Tabela3[[#This Row],[PONTO_DE_REPOSICAO]],Tabela3[[#This Row],[ESTOQUE_INICIAL]]&gt;0),L1017*2.5,D1017*0))</f>
        <v>0</v>
      </c>
      <c r="F1017" s="3">
        <f t="shared" si="49"/>
        <v>112</v>
      </c>
      <c r="G1017" s="7">
        <v>8</v>
      </c>
      <c r="H1017" s="7">
        <v>8</v>
      </c>
      <c r="I1017" t="s">
        <v>1142</v>
      </c>
      <c r="J1017" s="2">
        <f t="shared" si="47"/>
        <v>896</v>
      </c>
      <c r="K1017" s="1">
        <f>_xlfn.XLOOKUP(A1017,MEDIDAS!A:A,MEDIDAS!C:C,,0)*5</f>
        <v>1.6666666666666665</v>
      </c>
      <c r="L1017" s="1">
        <f>SUM(K1017,_xlfn.XLOOKUP(A1017,MEDIDAS!A:A,MEDIDAS!C:C,,0)*5)</f>
        <v>3.333333333333333</v>
      </c>
      <c r="M1017" s="1" t="str">
        <f>IF(F1017&gt;=SUM(L1017,_xlfn.XLOOKUP(A1017,'ESTOQUE SETEMBRO'!A:A,'ESTOQUE SETEMBRO'!F:F,,0))/2*1.2,"OVER",IF(F1017&lt;=SUM(L1017,_xlfn.XLOOKUP(A1017,'ESTOQUE SETEMBRO'!A:A,'ESTOQUE SETEMBRO'!F:F,,0))/2*1.1,"IDEAL","OUT"))</f>
        <v>OVER</v>
      </c>
      <c r="N1017" t="str">
        <f>IF('ESTOQUE OUTUBRO'!$D1017&gt;=0,"outubro","setembro")</f>
        <v>outubro</v>
      </c>
      <c r="O1017" s="15">
        <v>45566</v>
      </c>
    </row>
    <row r="1018" spans="1:15">
      <c r="A1018" s="5" t="s">
        <v>1013</v>
      </c>
      <c r="B1018" s="6" t="s">
        <v>1194</v>
      </c>
      <c r="C1018" s="1">
        <f t="shared" si="48"/>
        <v>43.26</v>
      </c>
      <c r="D1018" s="3">
        <f>_xlfn.XLOOKUP(Tabela3[[#This Row],[SKU]],'ESTOQUE SETEMBRO'!A:A,'ESTOQUE SETEMBRO'!F:F,,0)-_xlfn.XLOOKUP(Tabela3[[#This Row],[SKU]],'VENDA MES'!A:A,'VENDA MES'!B:B,0,0)</f>
        <v>100.8</v>
      </c>
      <c r="E1018" s="3">
        <f>IF(D1018&lt;=0,SUM(Tabela3[[#This Row],[PONTO_DE_REPOSICAO]]*2.5,Tabela3[[#This Row],[ESTOQUE_INICIAL]]),IF(AND(Tabela3[[#This Row],[ESTOQUE_INICIAL]]&lt;=Tabela3[[#This Row],[PONTO_DE_REPOSICAO]],Tabela3[[#This Row],[ESTOQUE_INICIAL]]&gt;0),L1018*2.5,D1018*0))</f>
        <v>0</v>
      </c>
      <c r="F1018" s="3">
        <f t="shared" si="49"/>
        <v>100.8</v>
      </c>
      <c r="G1018" s="7">
        <v>60</v>
      </c>
      <c r="H1018" s="7">
        <v>60</v>
      </c>
      <c r="I1018" t="s">
        <v>1128</v>
      </c>
      <c r="J1018" s="2">
        <f t="shared" si="47"/>
        <v>6048</v>
      </c>
      <c r="K1018" s="1">
        <f>_xlfn.XLOOKUP(A1018,MEDIDAS!A:A,MEDIDAS!C:C,,0)*5</f>
        <v>1.5</v>
      </c>
      <c r="L1018" s="1">
        <f>SUM(K1018,_xlfn.XLOOKUP(A1018,MEDIDAS!A:A,MEDIDAS!C:C,,0)*5)</f>
        <v>3</v>
      </c>
      <c r="M1018" s="1" t="str">
        <f>IF(F1018&gt;=SUM(L1018,_xlfn.XLOOKUP(A1018,'ESTOQUE SETEMBRO'!A:A,'ESTOQUE SETEMBRO'!F:F,,0))/2*1.2,"OVER",IF(F1018&lt;=SUM(L1018,_xlfn.XLOOKUP(A1018,'ESTOQUE SETEMBRO'!A:A,'ESTOQUE SETEMBRO'!F:F,,0))/2*1.1,"IDEAL","OUT"))</f>
        <v>OVER</v>
      </c>
      <c r="N1018" t="str">
        <f>IF('ESTOQUE OUTUBRO'!$D1018&gt;=0,"outubro","setembro")</f>
        <v>outubro</v>
      </c>
      <c r="O1018" s="15">
        <v>45566</v>
      </c>
    </row>
    <row r="1019" spans="1:15">
      <c r="A1019" s="5" t="s">
        <v>1014</v>
      </c>
      <c r="B1019" s="6" t="s">
        <v>1193</v>
      </c>
      <c r="C1019" s="1">
        <f t="shared" si="48"/>
        <v>43.26</v>
      </c>
      <c r="D1019" s="3">
        <f>_xlfn.XLOOKUP(Tabela3[[#This Row],[SKU]],'ESTOQUE SETEMBRO'!A:A,'ESTOQUE SETEMBRO'!F:F,,0)-_xlfn.XLOOKUP(Tabela3[[#This Row],[SKU]],'VENDA MES'!A:A,'VENDA MES'!B:B,0,0)</f>
        <v>50.4</v>
      </c>
      <c r="E1019" s="3">
        <f>IF(D1019&lt;=0,SUM(Tabela3[[#This Row],[PONTO_DE_REPOSICAO]]*2.5,Tabela3[[#This Row],[ESTOQUE_INICIAL]]),IF(AND(Tabela3[[#This Row],[ESTOQUE_INICIAL]]&lt;=Tabela3[[#This Row],[PONTO_DE_REPOSICAO]],Tabela3[[#This Row],[ESTOQUE_INICIAL]]&gt;0),L1019*2.5,D1019*0))</f>
        <v>0</v>
      </c>
      <c r="F1019" s="3">
        <f t="shared" si="49"/>
        <v>50.4</v>
      </c>
      <c r="G1019" s="7">
        <v>60</v>
      </c>
      <c r="H1019" s="7">
        <v>60</v>
      </c>
      <c r="I1019" t="s">
        <v>1128</v>
      </c>
      <c r="J1019" s="2">
        <f t="shared" si="47"/>
        <v>3024</v>
      </c>
      <c r="K1019" s="1">
        <f>_xlfn.XLOOKUP(A1019,MEDIDAS!A:A,MEDIDAS!C:C,,0)*5</f>
        <v>0.75</v>
      </c>
      <c r="L1019" s="1">
        <f>SUM(K1019,_xlfn.XLOOKUP(A1019,MEDIDAS!A:A,MEDIDAS!C:C,,0)*5)</f>
        <v>1.5</v>
      </c>
      <c r="M1019" s="1" t="str">
        <f>IF(F1019&gt;=SUM(L1019,_xlfn.XLOOKUP(A1019,'ESTOQUE SETEMBRO'!A:A,'ESTOQUE SETEMBRO'!F:F,,0))/2*1.2,"OVER",IF(F1019&lt;=SUM(L1019,_xlfn.XLOOKUP(A1019,'ESTOQUE SETEMBRO'!A:A,'ESTOQUE SETEMBRO'!F:F,,0))/2*1.1,"IDEAL","OUT"))</f>
        <v>OVER</v>
      </c>
      <c r="N1019" t="str">
        <f>IF('ESTOQUE OUTUBRO'!$D1019&gt;=0,"outubro","setembro")</f>
        <v>outubro</v>
      </c>
      <c r="O1019" s="15">
        <v>45566</v>
      </c>
    </row>
    <row r="1020" spans="1:15">
      <c r="A1020" s="5" t="s">
        <v>1015</v>
      </c>
      <c r="B1020" s="6" t="s">
        <v>1129</v>
      </c>
      <c r="C1020" s="1">
        <f t="shared" si="48"/>
        <v>43.26</v>
      </c>
      <c r="D1020" s="3">
        <f>_xlfn.XLOOKUP(Tabela3[[#This Row],[SKU]],'ESTOQUE SETEMBRO'!A:A,'ESTOQUE SETEMBRO'!F:F,,0)-_xlfn.XLOOKUP(Tabela3[[#This Row],[SKU]],'VENDA MES'!A:A,'VENDA MES'!B:B,0,0)</f>
        <v>173.6</v>
      </c>
      <c r="E1020" s="3">
        <f>IF(D1020&lt;=0,SUM(Tabela3[[#This Row],[PONTO_DE_REPOSICAO]]*2.5,Tabela3[[#This Row],[ESTOQUE_INICIAL]]),IF(AND(Tabela3[[#This Row],[ESTOQUE_INICIAL]]&lt;=Tabela3[[#This Row],[PONTO_DE_REPOSICAO]],Tabela3[[#This Row],[ESTOQUE_INICIAL]]&gt;0),L1020*2.5,D1020*0))</f>
        <v>0</v>
      </c>
      <c r="F1020" s="3">
        <f t="shared" si="49"/>
        <v>173.6</v>
      </c>
      <c r="G1020" s="7">
        <v>5</v>
      </c>
      <c r="H1020" s="7">
        <v>5</v>
      </c>
      <c r="I1020" t="s">
        <v>1130</v>
      </c>
      <c r="J1020" s="2">
        <f t="shared" si="47"/>
        <v>868</v>
      </c>
      <c r="K1020" s="1">
        <f>_xlfn.XLOOKUP(A1020,MEDIDAS!A:A,MEDIDAS!C:C,,0)*5</f>
        <v>2.5833333333333335</v>
      </c>
      <c r="L1020" s="1">
        <f>SUM(K1020,_xlfn.XLOOKUP(A1020,MEDIDAS!A:A,MEDIDAS!C:C,,0)*5)</f>
        <v>5.166666666666667</v>
      </c>
      <c r="M1020" s="1" t="str">
        <f>IF(F1020&gt;=SUM(L1020,_xlfn.XLOOKUP(A1020,'ESTOQUE SETEMBRO'!A:A,'ESTOQUE SETEMBRO'!F:F,,0))/2*1.2,"OVER",IF(F1020&lt;=SUM(L1020,_xlfn.XLOOKUP(A1020,'ESTOQUE SETEMBRO'!A:A,'ESTOQUE SETEMBRO'!F:F,,0))/2*1.1,"IDEAL","OUT"))</f>
        <v>OVER</v>
      </c>
      <c r="N1020" t="str">
        <f>IF('ESTOQUE OUTUBRO'!$D1020&gt;=0,"outubro","setembro")</f>
        <v>outubro</v>
      </c>
      <c r="O1020" s="15">
        <v>45566</v>
      </c>
    </row>
    <row r="1021" spans="1:15">
      <c r="A1021" s="5" t="s">
        <v>1016</v>
      </c>
      <c r="B1021" s="6" t="s">
        <v>1162</v>
      </c>
      <c r="C1021" s="1">
        <f t="shared" si="48"/>
        <v>43.26</v>
      </c>
      <c r="D1021" s="3">
        <f>_xlfn.XLOOKUP(Tabela3[[#This Row],[SKU]],'ESTOQUE SETEMBRO'!A:A,'ESTOQUE SETEMBRO'!F:F,,0)-_xlfn.XLOOKUP(Tabela3[[#This Row],[SKU]],'VENDA MES'!A:A,'VENDA MES'!B:B,0,0)</f>
        <v>117.6</v>
      </c>
      <c r="E1021" s="3">
        <f>IF(D1021&lt;=0,SUM(Tabela3[[#This Row],[PONTO_DE_REPOSICAO]]*2.5,Tabela3[[#This Row],[ESTOQUE_INICIAL]]),IF(AND(Tabela3[[#This Row],[ESTOQUE_INICIAL]]&lt;=Tabela3[[#This Row],[PONTO_DE_REPOSICAO]],Tabela3[[#This Row],[ESTOQUE_INICIAL]]&gt;0),L1021*2.5,D1021*0))</f>
        <v>0</v>
      </c>
      <c r="F1021" s="3">
        <f t="shared" si="49"/>
        <v>117.6</v>
      </c>
      <c r="G1021" s="7">
        <v>5</v>
      </c>
      <c r="H1021" s="7">
        <v>5</v>
      </c>
      <c r="I1021" t="s">
        <v>1130</v>
      </c>
      <c r="J1021" s="2">
        <f t="shared" si="47"/>
        <v>588</v>
      </c>
      <c r="K1021" s="1">
        <f>_xlfn.XLOOKUP(A1021,MEDIDAS!A:A,MEDIDAS!C:C,,0)*5</f>
        <v>1.75</v>
      </c>
      <c r="L1021" s="1">
        <f>SUM(K1021,_xlfn.XLOOKUP(A1021,MEDIDAS!A:A,MEDIDAS!C:C,,0)*5)</f>
        <v>3.5</v>
      </c>
      <c r="M1021" s="1" t="str">
        <f>IF(F1021&gt;=SUM(L1021,_xlfn.XLOOKUP(A1021,'ESTOQUE SETEMBRO'!A:A,'ESTOQUE SETEMBRO'!F:F,,0))/2*1.2,"OVER",IF(F1021&lt;=SUM(L1021,_xlfn.XLOOKUP(A1021,'ESTOQUE SETEMBRO'!A:A,'ESTOQUE SETEMBRO'!F:F,,0))/2*1.1,"IDEAL","OUT"))</f>
        <v>OVER</v>
      </c>
      <c r="N1021" t="str">
        <f>IF('ESTOQUE OUTUBRO'!$D1021&gt;=0,"outubro","setembro")</f>
        <v>outubro</v>
      </c>
      <c r="O1021" s="15">
        <v>45566</v>
      </c>
    </row>
    <row r="1022" spans="1:15">
      <c r="A1022" s="5" t="s">
        <v>1017</v>
      </c>
      <c r="B1022" s="6" t="s">
        <v>1173</v>
      </c>
      <c r="C1022" s="1">
        <f t="shared" si="48"/>
        <v>43.26</v>
      </c>
      <c r="D1022" s="3">
        <f>_xlfn.XLOOKUP(Tabela3[[#This Row],[SKU]],'ESTOQUE SETEMBRO'!A:A,'ESTOQUE SETEMBRO'!F:F,,0)-_xlfn.XLOOKUP(Tabela3[[#This Row],[SKU]],'VENDA MES'!A:A,'VENDA MES'!B:B,0,0)</f>
        <v>123.20000000000002</v>
      </c>
      <c r="E1022" s="3">
        <f>IF(D1022&lt;=0,SUM(Tabela3[[#This Row],[PONTO_DE_REPOSICAO]]*2.5,Tabela3[[#This Row],[ESTOQUE_INICIAL]]),IF(AND(Tabela3[[#This Row],[ESTOQUE_INICIAL]]&lt;=Tabela3[[#This Row],[PONTO_DE_REPOSICAO]],Tabela3[[#This Row],[ESTOQUE_INICIAL]]&gt;0),L1022*2.5,D1022*0))</f>
        <v>0</v>
      </c>
      <c r="F1022" s="3">
        <f t="shared" si="49"/>
        <v>123.20000000000002</v>
      </c>
      <c r="G1022" s="7">
        <v>30</v>
      </c>
      <c r="H1022" s="7">
        <v>30</v>
      </c>
      <c r="I1022" t="s">
        <v>1146</v>
      </c>
      <c r="J1022" s="2">
        <f t="shared" si="47"/>
        <v>3696.0000000000005</v>
      </c>
      <c r="K1022" s="1">
        <f>_xlfn.XLOOKUP(A1022,MEDIDAS!A:A,MEDIDAS!C:C,,0)*5</f>
        <v>1.8333333333333333</v>
      </c>
      <c r="L1022" s="1">
        <f>SUM(K1022,_xlfn.XLOOKUP(A1022,MEDIDAS!A:A,MEDIDAS!C:C,,0)*5)</f>
        <v>3.6666666666666665</v>
      </c>
      <c r="M1022" s="1" t="str">
        <f>IF(F1022&gt;=SUM(L1022,_xlfn.XLOOKUP(A1022,'ESTOQUE SETEMBRO'!A:A,'ESTOQUE SETEMBRO'!F:F,,0))/2*1.2,"OVER",IF(F1022&lt;=SUM(L1022,_xlfn.XLOOKUP(A1022,'ESTOQUE SETEMBRO'!A:A,'ESTOQUE SETEMBRO'!F:F,,0))/2*1.1,"IDEAL","OUT"))</f>
        <v>OVER</v>
      </c>
      <c r="N1022" t="str">
        <f>IF('ESTOQUE OUTUBRO'!$D1022&gt;=0,"outubro","setembro")</f>
        <v>outubro</v>
      </c>
      <c r="O1022" s="15">
        <v>45566</v>
      </c>
    </row>
    <row r="1023" spans="1:15">
      <c r="A1023" s="5" t="s">
        <v>1018</v>
      </c>
      <c r="B1023" s="6" t="s">
        <v>1190</v>
      </c>
      <c r="C1023" s="1">
        <f t="shared" si="48"/>
        <v>43.26</v>
      </c>
      <c r="D1023" s="3">
        <f>_xlfn.XLOOKUP(Tabela3[[#This Row],[SKU]],'ESTOQUE SETEMBRO'!A:A,'ESTOQUE SETEMBRO'!F:F,,0)-_xlfn.XLOOKUP(Tabela3[[#This Row],[SKU]],'VENDA MES'!A:A,'VENDA MES'!B:B,0,0)</f>
        <v>78.40000000000002</v>
      </c>
      <c r="E1023" s="3">
        <f>IF(D1023&lt;=0,SUM(Tabela3[[#This Row],[PONTO_DE_REPOSICAO]]*2.5,Tabela3[[#This Row],[ESTOQUE_INICIAL]]),IF(AND(Tabela3[[#This Row],[ESTOQUE_INICIAL]]&lt;=Tabela3[[#This Row],[PONTO_DE_REPOSICAO]],Tabela3[[#This Row],[ESTOQUE_INICIAL]]&gt;0),L1023*2.5,D1023*0))</f>
        <v>0</v>
      </c>
      <c r="F1023" s="3">
        <f t="shared" si="49"/>
        <v>78.40000000000002</v>
      </c>
      <c r="G1023" s="7">
        <v>60</v>
      </c>
      <c r="H1023" s="7">
        <v>60</v>
      </c>
      <c r="I1023" t="s">
        <v>1128</v>
      </c>
      <c r="J1023" s="2">
        <f t="shared" si="47"/>
        <v>4704.0000000000009</v>
      </c>
      <c r="K1023" s="1">
        <f>_xlfn.XLOOKUP(A1023,MEDIDAS!A:A,MEDIDAS!C:C,,0)*5</f>
        <v>1.1666666666666667</v>
      </c>
      <c r="L1023" s="1">
        <f>SUM(K1023,_xlfn.XLOOKUP(A1023,MEDIDAS!A:A,MEDIDAS!C:C,,0)*5)</f>
        <v>2.3333333333333335</v>
      </c>
      <c r="M1023" s="1" t="str">
        <f>IF(F1023&gt;=SUM(L1023,_xlfn.XLOOKUP(A1023,'ESTOQUE SETEMBRO'!A:A,'ESTOQUE SETEMBRO'!F:F,,0))/2*1.2,"OVER",IF(F1023&lt;=SUM(L1023,_xlfn.XLOOKUP(A1023,'ESTOQUE SETEMBRO'!A:A,'ESTOQUE SETEMBRO'!F:F,,0))/2*1.1,"IDEAL","OUT"))</f>
        <v>OVER</v>
      </c>
      <c r="N1023" t="str">
        <f>IF('ESTOQUE OUTUBRO'!$D1023&gt;=0,"outubro","setembro")</f>
        <v>outubro</v>
      </c>
      <c r="O1023" s="15">
        <v>45566</v>
      </c>
    </row>
    <row r="1024" spans="1:15">
      <c r="A1024" s="5" t="s">
        <v>1019</v>
      </c>
      <c r="B1024" s="6" t="s">
        <v>1179</v>
      </c>
      <c r="C1024" s="1">
        <f t="shared" si="48"/>
        <v>43.26</v>
      </c>
      <c r="D1024" s="3">
        <f>_xlfn.XLOOKUP(Tabela3[[#This Row],[SKU]],'ESTOQUE SETEMBRO'!A:A,'ESTOQUE SETEMBRO'!F:F,,0)-_xlfn.XLOOKUP(Tabela3[[#This Row],[SKU]],'VENDA MES'!A:A,'VENDA MES'!B:B,0,0)</f>
        <v>78.40000000000002</v>
      </c>
      <c r="E1024" s="3">
        <f>IF(D1024&lt;=0,SUM(Tabela3[[#This Row],[PONTO_DE_REPOSICAO]]*2.5,Tabela3[[#This Row],[ESTOQUE_INICIAL]]),IF(AND(Tabela3[[#This Row],[ESTOQUE_INICIAL]]&lt;=Tabela3[[#This Row],[PONTO_DE_REPOSICAO]],Tabela3[[#This Row],[ESTOQUE_INICIAL]]&gt;0),L1024*2.5,D1024*0))</f>
        <v>0</v>
      </c>
      <c r="F1024" s="3">
        <f t="shared" si="49"/>
        <v>78.40000000000002</v>
      </c>
      <c r="G1024" s="7">
        <v>24</v>
      </c>
      <c r="H1024" s="7">
        <v>24</v>
      </c>
      <c r="I1024" t="s">
        <v>1128</v>
      </c>
      <c r="J1024" s="2">
        <f t="shared" si="47"/>
        <v>1881.6000000000004</v>
      </c>
      <c r="K1024" s="1">
        <f>_xlfn.XLOOKUP(A1024,MEDIDAS!A:A,MEDIDAS!C:C,,0)*5</f>
        <v>1.1666666666666667</v>
      </c>
      <c r="L1024" s="1">
        <f>SUM(K1024,_xlfn.XLOOKUP(A1024,MEDIDAS!A:A,MEDIDAS!C:C,,0)*5)</f>
        <v>2.3333333333333335</v>
      </c>
      <c r="M1024" s="1" t="str">
        <f>IF(F1024&gt;=SUM(L1024,_xlfn.XLOOKUP(A1024,'ESTOQUE SETEMBRO'!A:A,'ESTOQUE SETEMBRO'!F:F,,0))/2*1.2,"OVER",IF(F1024&lt;=SUM(L1024,_xlfn.XLOOKUP(A1024,'ESTOQUE SETEMBRO'!A:A,'ESTOQUE SETEMBRO'!F:F,,0))/2*1.1,"IDEAL","OUT"))</f>
        <v>OVER</v>
      </c>
      <c r="N1024" t="str">
        <f>IF('ESTOQUE OUTUBRO'!$D1024&gt;=0,"outubro","setembro")</f>
        <v>outubro</v>
      </c>
      <c r="O1024" s="15">
        <v>45566</v>
      </c>
    </row>
    <row r="1025" spans="1:15">
      <c r="A1025" s="5" t="s">
        <v>1020</v>
      </c>
      <c r="B1025" s="6" t="s">
        <v>1202</v>
      </c>
      <c r="C1025" s="1">
        <f t="shared" si="48"/>
        <v>43.26</v>
      </c>
      <c r="D1025" s="3">
        <f>_xlfn.XLOOKUP(Tabela3[[#This Row],[SKU]],'ESTOQUE SETEMBRO'!A:A,'ESTOQUE SETEMBRO'!F:F,,0)-_xlfn.XLOOKUP(Tabela3[[#This Row],[SKU]],'VENDA MES'!A:A,'VENDA MES'!B:B,0,0)</f>
        <v>78.40000000000002</v>
      </c>
      <c r="E1025" s="3">
        <f>IF(D1025&lt;=0,SUM(Tabela3[[#This Row],[PONTO_DE_REPOSICAO]]*2.5,Tabela3[[#This Row],[ESTOQUE_INICIAL]]),IF(AND(Tabela3[[#This Row],[ESTOQUE_INICIAL]]&lt;=Tabela3[[#This Row],[PONTO_DE_REPOSICAO]],Tabela3[[#This Row],[ESTOQUE_INICIAL]]&gt;0),L1025*2.5,D1025*0))</f>
        <v>0</v>
      </c>
      <c r="F1025" s="3">
        <f t="shared" si="49"/>
        <v>78.40000000000002</v>
      </c>
      <c r="G1025" s="7">
        <v>24</v>
      </c>
      <c r="H1025" s="7">
        <v>24</v>
      </c>
      <c r="I1025" t="s">
        <v>1128</v>
      </c>
      <c r="J1025" s="2">
        <f t="shared" si="47"/>
        <v>1881.6000000000004</v>
      </c>
      <c r="K1025" s="1">
        <f>_xlfn.XLOOKUP(A1025,MEDIDAS!A:A,MEDIDAS!C:C,,0)*5</f>
        <v>1.1666666666666667</v>
      </c>
      <c r="L1025" s="1">
        <f>SUM(K1025,_xlfn.XLOOKUP(A1025,MEDIDAS!A:A,MEDIDAS!C:C,,0)*5)</f>
        <v>2.3333333333333335</v>
      </c>
      <c r="M1025" s="1" t="str">
        <f>IF(F1025&gt;=SUM(L1025,_xlfn.XLOOKUP(A1025,'ESTOQUE SETEMBRO'!A:A,'ESTOQUE SETEMBRO'!F:F,,0))/2*1.2,"OVER",IF(F1025&lt;=SUM(L1025,_xlfn.XLOOKUP(A1025,'ESTOQUE SETEMBRO'!A:A,'ESTOQUE SETEMBRO'!F:F,,0))/2*1.1,"IDEAL","OUT"))</f>
        <v>OVER</v>
      </c>
      <c r="N1025" t="str">
        <f>IF('ESTOQUE OUTUBRO'!$D1025&gt;=0,"outubro","setembro")</f>
        <v>outubro</v>
      </c>
      <c r="O1025" s="15">
        <v>45566</v>
      </c>
    </row>
    <row r="1026" spans="1:15">
      <c r="A1026" s="5" t="s">
        <v>1022</v>
      </c>
      <c r="B1026" s="6" t="s">
        <v>1222</v>
      </c>
      <c r="C1026" s="1">
        <f t="shared" si="48"/>
        <v>43.26</v>
      </c>
      <c r="D1026" s="3">
        <f>_xlfn.XLOOKUP(Tabela3[[#This Row],[SKU]],'ESTOQUE SETEMBRO'!A:A,'ESTOQUE SETEMBRO'!F:F,,0)-_xlfn.XLOOKUP(Tabela3[[#This Row],[SKU]],'VENDA MES'!A:A,'VENDA MES'!B:B,0,0)</f>
        <v>72.8</v>
      </c>
      <c r="E1026" s="3">
        <f>IF(D1026&lt;=0,SUM(Tabela3[[#This Row],[PONTO_DE_REPOSICAO]]*2.5,Tabela3[[#This Row],[ESTOQUE_INICIAL]]),IF(AND(Tabela3[[#This Row],[ESTOQUE_INICIAL]]&lt;=Tabela3[[#This Row],[PONTO_DE_REPOSICAO]],Tabela3[[#This Row],[ESTOQUE_INICIAL]]&gt;0),L1026*2.5,D1026*0))</f>
        <v>0</v>
      </c>
      <c r="F1026" s="3">
        <f t="shared" si="49"/>
        <v>72.8</v>
      </c>
      <c r="G1026" s="7">
        <v>12</v>
      </c>
      <c r="H1026" s="7">
        <v>12</v>
      </c>
      <c r="I1026" t="s">
        <v>1136</v>
      </c>
      <c r="J1026" s="2">
        <f t="shared" ref="J1026:J1089" si="50">H1026*D1026</f>
        <v>873.59999999999991</v>
      </c>
      <c r="K1026" s="1">
        <f>_xlfn.XLOOKUP(A1026,MEDIDAS!A:A,MEDIDAS!C:C,,0)*5</f>
        <v>1.0833333333333335</v>
      </c>
      <c r="L1026" s="1">
        <f>SUM(K1026,_xlfn.XLOOKUP(A1026,MEDIDAS!A:A,MEDIDAS!C:C,,0)*5)</f>
        <v>2.166666666666667</v>
      </c>
      <c r="M1026" s="1" t="str">
        <f>IF(F1026&gt;=SUM(L1026,_xlfn.XLOOKUP(A1026,'ESTOQUE SETEMBRO'!A:A,'ESTOQUE SETEMBRO'!F:F,,0))/2*1.2,"OVER",IF(F1026&lt;=SUM(L1026,_xlfn.XLOOKUP(A1026,'ESTOQUE SETEMBRO'!A:A,'ESTOQUE SETEMBRO'!F:F,,0))/2*1.1,"IDEAL","OUT"))</f>
        <v>OVER</v>
      </c>
      <c r="N1026" t="str">
        <f>IF('ESTOQUE OUTUBRO'!$D1026&gt;=0,"outubro","setembro")</f>
        <v>outubro</v>
      </c>
      <c r="O1026" s="15">
        <v>45566</v>
      </c>
    </row>
    <row r="1027" spans="1:15">
      <c r="A1027" s="5" t="s">
        <v>1023</v>
      </c>
      <c r="B1027" s="6" t="s">
        <v>1230</v>
      </c>
      <c r="C1027" s="1">
        <f t="shared" ref="C1027:C1090" si="51">3.09*2*7</f>
        <v>43.26</v>
      </c>
      <c r="D1027" s="3">
        <f>_xlfn.XLOOKUP(Tabela3[[#This Row],[SKU]],'ESTOQUE SETEMBRO'!A:A,'ESTOQUE SETEMBRO'!F:F,,0)-_xlfn.XLOOKUP(Tabela3[[#This Row],[SKU]],'VENDA MES'!A:A,'VENDA MES'!B:B,0,0)</f>
        <v>84</v>
      </c>
      <c r="E1027" s="3">
        <f>IF(D1027&lt;=0,SUM(Tabela3[[#This Row],[PONTO_DE_REPOSICAO]]*2.5,Tabela3[[#This Row],[ESTOQUE_INICIAL]]),IF(AND(Tabela3[[#This Row],[ESTOQUE_INICIAL]]&lt;=Tabela3[[#This Row],[PONTO_DE_REPOSICAO]],Tabela3[[#This Row],[ESTOQUE_INICIAL]]&gt;0),L1027*2.5,D1027*0))</f>
        <v>0</v>
      </c>
      <c r="F1027" s="3">
        <f t="shared" si="49"/>
        <v>84</v>
      </c>
      <c r="G1027" s="7">
        <v>10</v>
      </c>
      <c r="H1027" s="7">
        <v>10</v>
      </c>
      <c r="I1027" t="s">
        <v>1134</v>
      </c>
      <c r="J1027" s="2">
        <f t="shared" si="50"/>
        <v>840</v>
      </c>
      <c r="K1027" s="1">
        <f>_xlfn.XLOOKUP(A1027,MEDIDAS!A:A,MEDIDAS!C:C,,0)*5</f>
        <v>1.25</v>
      </c>
      <c r="L1027" s="1">
        <f>SUM(K1027,_xlfn.XLOOKUP(A1027,MEDIDAS!A:A,MEDIDAS!C:C,,0)*5)</f>
        <v>2.5</v>
      </c>
      <c r="M1027" s="1" t="str">
        <f>IF(F1027&gt;=SUM(L1027,_xlfn.XLOOKUP(A1027,'ESTOQUE SETEMBRO'!A:A,'ESTOQUE SETEMBRO'!F:F,,0))/2*1.2,"OVER",IF(F1027&lt;=SUM(L1027,_xlfn.XLOOKUP(A1027,'ESTOQUE SETEMBRO'!A:A,'ESTOQUE SETEMBRO'!F:F,,0))/2*1.1,"IDEAL","OUT"))</f>
        <v>OVER</v>
      </c>
      <c r="N1027" t="str">
        <f>IF('ESTOQUE OUTUBRO'!$D1027&gt;=0,"outubro","setembro")</f>
        <v>outubro</v>
      </c>
      <c r="O1027" s="15">
        <v>45566</v>
      </c>
    </row>
    <row r="1028" spans="1:15">
      <c r="A1028" s="5" t="s">
        <v>1024</v>
      </c>
      <c r="B1028" s="6" t="s">
        <v>1207</v>
      </c>
      <c r="C1028" s="1">
        <f t="shared" si="51"/>
        <v>43.26</v>
      </c>
      <c r="D1028" s="3">
        <f>_xlfn.XLOOKUP(Tabela3[[#This Row],[SKU]],'ESTOQUE SETEMBRO'!A:A,'ESTOQUE SETEMBRO'!F:F,,0)-_xlfn.XLOOKUP(Tabela3[[#This Row],[SKU]],'VENDA MES'!A:A,'VENDA MES'!B:B,0,0)</f>
        <v>100.8</v>
      </c>
      <c r="E1028" s="3">
        <f>IF(D1028&lt;=0,SUM(Tabela3[[#This Row],[PONTO_DE_REPOSICAO]]*2.5,Tabela3[[#This Row],[ESTOQUE_INICIAL]]),IF(AND(Tabela3[[#This Row],[ESTOQUE_INICIAL]]&lt;=Tabela3[[#This Row],[PONTO_DE_REPOSICAO]],Tabela3[[#This Row],[ESTOQUE_INICIAL]]&gt;0),L1028*2.5,D1028*0))</f>
        <v>0</v>
      </c>
      <c r="F1028" s="3">
        <f t="shared" si="49"/>
        <v>100.8</v>
      </c>
      <c r="G1028" s="7">
        <v>10</v>
      </c>
      <c r="H1028" s="7">
        <v>10</v>
      </c>
      <c r="I1028" t="s">
        <v>1134</v>
      </c>
      <c r="J1028" s="2">
        <f t="shared" si="50"/>
        <v>1008</v>
      </c>
      <c r="K1028" s="1">
        <f>_xlfn.XLOOKUP(A1028,MEDIDAS!A:A,MEDIDAS!C:C,,0)*5</f>
        <v>1.5</v>
      </c>
      <c r="L1028" s="1">
        <f>SUM(K1028,_xlfn.XLOOKUP(A1028,MEDIDAS!A:A,MEDIDAS!C:C,,0)*5)</f>
        <v>3</v>
      </c>
      <c r="M1028" s="1" t="str">
        <f>IF(F1028&gt;=SUM(L1028,_xlfn.XLOOKUP(A1028,'ESTOQUE SETEMBRO'!A:A,'ESTOQUE SETEMBRO'!F:F,,0))/2*1.2,"OVER",IF(F1028&lt;=SUM(L1028,_xlfn.XLOOKUP(A1028,'ESTOQUE SETEMBRO'!A:A,'ESTOQUE SETEMBRO'!F:F,,0))/2*1.1,"IDEAL","OUT"))</f>
        <v>OVER</v>
      </c>
      <c r="N1028" t="str">
        <f>IF('ESTOQUE OUTUBRO'!$D1028&gt;=0,"outubro","setembro")</f>
        <v>outubro</v>
      </c>
      <c r="O1028" s="15">
        <v>45566</v>
      </c>
    </row>
    <row r="1029" spans="1:15">
      <c r="A1029" s="5" t="s">
        <v>1025</v>
      </c>
      <c r="B1029" s="6" t="s">
        <v>1205</v>
      </c>
      <c r="C1029" s="1">
        <f t="shared" si="51"/>
        <v>43.26</v>
      </c>
      <c r="D1029" s="3">
        <f>_xlfn.XLOOKUP(Tabela3[[#This Row],[SKU]],'ESTOQUE SETEMBRO'!A:A,'ESTOQUE SETEMBRO'!F:F,,0)-_xlfn.XLOOKUP(Tabela3[[#This Row],[SKU]],'VENDA MES'!A:A,'VENDA MES'!B:B,0,0)</f>
        <v>128.80000000000001</v>
      </c>
      <c r="E1029" s="3">
        <f>IF(D1029&lt;=0,SUM(Tabela3[[#This Row],[PONTO_DE_REPOSICAO]]*2.5,Tabela3[[#This Row],[ESTOQUE_INICIAL]]),IF(AND(Tabela3[[#This Row],[ESTOQUE_INICIAL]]&lt;=Tabela3[[#This Row],[PONTO_DE_REPOSICAO]],Tabela3[[#This Row],[ESTOQUE_INICIAL]]&gt;0),L1029*2.5,D1029*0))</f>
        <v>0</v>
      </c>
      <c r="F1029" s="3">
        <f t="shared" si="49"/>
        <v>128.80000000000001</v>
      </c>
      <c r="G1029" s="7">
        <v>12</v>
      </c>
      <c r="H1029" s="7">
        <v>12</v>
      </c>
      <c r="I1029" t="s">
        <v>1136</v>
      </c>
      <c r="J1029" s="2">
        <f t="shared" si="50"/>
        <v>1545.6000000000001</v>
      </c>
      <c r="K1029" s="1">
        <f>_xlfn.XLOOKUP(A1029,MEDIDAS!A:A,MEDIDAS!C:C,,0)*5</f>
        <v>1.9166666666666667</v>
      </c>
      <c r="L1029" s="1">
        <f>SUM(K1029,_xlfn.XLOOKUP(A1029,MEDIDAS!A:A,MEDIDAS!C:C,,0)*5)</f>
        <v>3.8333333333333335</v>
      </c>
      <c r="M1029" s="1" t="str">
        <f>IF(F1029&gt;=SUM(L1029,_xlfn.XLOOKUP(A1029,'ESTOQUE SETEMBRO'!A:A,'ESTOQUE SETEMBRO'!F:F,,0))/2*1.2,"OVER",IF(F1029&lt;=SUM(L1029,_xlfn.XLOOKUP(A1029,'ESTOQUE SETEMBRO'!A:A,'ESTOQUE SETEMBRO'!F:F,,0))/2*1.1,"IDEAL","OUT"))</f>
        <v>OVER</v>
      </c>
      <c r="N1029" t="str">
        <f>IF('ESTOQUE OUTUBRO'!$D1029&gt;=0,"outubro","setembro")</f>
        <v>outubro</v>
      </c>
      <c r="O1029" s="15">
        <v>45566</v>
      </c>
    </row>
    <row r="1030" spans="1:15">
      <c r="A1030" s="5" t="s">
        <v>1026</v>
      </c>
      <c r="B1030" s="6" t="s">
        <v>1170</v>
      </c>
      <c r="C1030" s="1">
        <f t="shared" si="51"/>
        <v>43.26</v>
      </c>
      <c r="D1030" s="3">
        <f>_xlfn.XLOOKUP(Tabela3[[#This Row],[SKU]],'ESTOQUE SETEMBRO'!A:A,'ESTOQUE SETEMBRO'!F:F,,0)-_xlfn.XLOOKUP(Tabela3[[#This Row],[SKU]],'VENDA MES'!A:A,'VENDA MES'!B:B,0,0)</f>
        <v>78.40000000000002</v>
      </c>
      <c r="E1030" s="3">
        <f>IF(D1030&lt;=0,SUM(Tabela3[[#This Row],[PONTO_DE_REPOSICAO]]*2.5,Tabela3[[#This Row],[ESTOQUE_INICIAL]]),IF(AND(Tabela3[[#This Row],[ESTOQUE_INICIAL]]&lt;=Tabela3[[#This Row],[PONTO_DE_REPOSICAO]],Tabela3[[#This Row],[ESTOQUE_INICIAL]]&gt;0),L1030*2.5,D1030*0))</f>
        <v>0</v>
      </c>
      <c r="F1030" s="3">
        <f t="shared" si="49"/>
        <v>78.40000000000002</v>
      </c>
      <c r="G1030" s="7">
        <v>10</v>
      </c>
      <c r="H1030" s="7">
        <v>10</v>
      </c>
      <c r="I1030" t="s">
        <v>1134</v>
      </c>
      <c r="J1030" s="2">
        <f t="shared" si="50"/>
        <v>784.00000000000023</v>
      </c>
      <c r="K1030" s="1">
        <f>_xlfn.XLOOKUP(A1030,MEDIDAS!A:A,MEDIDAS!C:C,,0)*5</f>
        <v>1.1666666666666667</v>
      </c>
      <c r="L1030" s="1">
        <f>SUM(K1030,_xlfn.XLOOKUP(A1030,MEDIDAS!A:A,MEDIDAS!C:C,,0)*5)</f>
        <v>2.3333333333333335</v>
      </c>
      <c r="M1030" s="1" t="str">
        <f>IF(F1030&gt;=SUM(L1030,_xlfn.XLOOKUP(A1030,'ESTOQUE SETEMBRO'!A:A,'ESTOQUE SETEMBRO'!F:F,,0))/2*1.2,"OVER",IF(F1030&lt;=SUM(L1030,_xlfn.XLOOKUP(A1030,'ESTOQUE SETEMBRO'!A:A,'ESTOQUE SETEMBRO'!F:F,,0))/2*1.1,"IDEAL","OUT"))</f>
        <v>OVER</v>
      </c>
      <c r="N1030" t="str">
        <f>IF('ESTOQUE OUTUBRO'!$D1030&gt;=0,"outubro","setembro")</f>
        <v>outubro</v>
      </c>
      <c r="O1030" s="15">
        <v>45566</v>
      </c>
    </row>
    <row r="1031" spans="1:15">
      <c r="A1031" s="5" t="s">
        <v>1027</v>
      </c>
      <c r="B1031" s="6" t="s">
        <v>1127</v>
      </c>
      <c r="C1031" s="1">
        <f t="shared" si="51"/>
        <v>43.26</v>
      </c>
      <c r="D1031" s="3">
        <f>_xlfn.XLOOKUP(Tabela3[[#This Row],[SKU]],'ESTOQUE SETEMBRO'!A:A,'ESTOQUE SETEMBRO'!F:F,,0)-_xlfn.XLOOKUP(Tabela3[[#This Row],[SKU]],'VENDA MES'!A:A,'VENDA MES'!B:B,0,0)</f>
        <v>151.19999999999999</v>
      </c>
      <c r="E1031" s="3">
        <f>IF(D1031&lt;=0,SUM(Tabela3[[#This Row],[PONTO_DE_REPOSICAO]]*2.5,Tabela3[[#This Row],[ESTOQUE_INICIAL]]),IF(AND(Tabela3[[#This Row],[ESTOQUE_INICIAL]]&lt;=Tabela3[[#This Row],[PONTO_DE_REPOSICAO]],Tabela3[[#This Row],[ESTOQUE_INICIAL]]&gt;0),L1031*2.5,D1031*0))</f>
        <v>0</v>
      </c>
      <c r="F1031" s="3">
        <f t="shared" si="49"/>
        <v>151.19999999999999</v>
      </c>
      <c r="G1031" s="7">
        <v>24</v>
      </c>
      <c r="H1031" s="7">
        <v>24</v>
      </c>
      <c r="I1031" t="s">
        <v>1128</v>
      </c>
      <c r="J1031" s="2">
        <f t="shared" si="50"/>
        <v>3628.7999999999997</v>
      </c>
      <c r="K1031" s="1">
        <f>_xlfn.XLOOKUP(A1031,MEDIDAS!A:A,MEDIDAS!C:C,,0)*5</f>
        <v>2.25</v>
      </c>
      <c r="L1031" s="1">
        <f>SUM(K1031,_xlfn.XLOOKUP(A1031,MEDIDAS!A:A,MEDIDAS!C:C,,0)*5)</f>
        <v>4.5</v>
      </c>
      <c r="M1031" s="1" t="str">
        <f>IF(F1031&gt;=SUM(L1031,_xlfn.XLOOKUP(A1031,'ESTOQUE SETEMBRO'!A:A,'ESTOQUE SETEMBRO'!F:F,,0))/2*1.2,"OVER",IF(F1031&lt;=SUM(L1031,_xlfn.XLOOKUP(A1031,'ESTOQUE SETEMBRO'!A:A,'ESTOQUE SETEMBRO'!F:F,,0))/2*1.1,"IDEAL","OUT"))</f>
        <v>OVER</v>
      </c>
      <c r="N1031" t="str">
        <f>IF('ESTOQUE OUTUBRO'!$D1031&gt;=0,"outubro","setembro")</f>
        <v>outubro</v>
      </c>
      <c r="O1031" s="15">
        <v>45566</v>
      </c>
    </row>
    <row r="1032" spans="1:15">
      <c r="A1032" s="5" t="s">
        <v>1028</v>
      </c>
      <c r="B1032" s="6" t="s">
        <v>1199</v>
      </c>
      <c r="C1032" s="1">
        <f t="shared" si="51"/>
        <v>43.26</v>
      </c>
      <c r="D1032" s="3">
        <f>_xlfn.XLOOKUP(Tabela3[[#This Row],[SKU]],'ESTOQUE SETEMBRO'!A:A,'ESTOQUE SETEMBRO'!F:F,,0)-_xlfn.XLOOKUP(Tabela3[[#This Row],[SKU]],'VENDA MES'!A:A,'VENDA MES'!B:B,0,0)</f>
        <v>207.2</v>
      </c>
      <c r="E1032" s="3">
        <f>IF(D1032&lt;=0,SUM(Tabela3[[#This Row],[PONTO_DE_REPOSICAO]]*2.5,Tabela3[[#This Row],[ESTOQUE_INICIAL]]),IF(AND(Tabela3[[#This Row],[ESTOQUE_INICIAL]]&lt;=Tabela3[[#This Row],[PONTO_DE_REPOSICAO]],Tabela3[[#This Row],[ESTOQUE_INICIAL]]&gt;0),L1032*2.5,D1032*0))</f>
        <v>0</v>
      </c>
      <c r="F1032" s="3">
        <f t="shared" si="49"/>
        <v>207.2</v>
      </c>
      <c r="G1032" s="7">
        <v>60</v>
      </c>
      <c r="H1032" s="7">
        <v>60</v>
      </c>
      <c r="I1032" t="s">
        <v>1128</v>
      </c>
      <c r="J1032" s="2">
        <f t="shared" si="50"/>
        <v>12432</v>
      </c>
      <c r="K1032" s="1">
        <f>_xlfn.XLOOKUP(A1032,MEDIDAS!A:A,MEDIDAS!C:C,,0)*5</f>
        <v>3.0833333333333335</v>
      </c>
      <c r="L1032" s="1">
        <f>SUM(K1032,_xlfn.XLOOKUP(A1032,MEDIDAS!A:A,MEDIDAS!C:C,,0)*5)</f>
        <v>6.166666666666667</v>
      </c>
      <c r="M1032" s="1" t="str">
        <f>IF(F1032&gt;=SUM(L1032,_xlfn.XLOOKUP(A1032,'ESTOQUE SETEMBRO'!A:A,'ESTOQUE SETEMBRO'!F:F,,0))/2*1.2,"OVER",IF(F1032&lt;=SUM(L1032,_xlfn.XLOOKUP(A1032,'ESTOQUE SETEMBRO'!A:A,'ESTOQUE SETEMBRO'!F:F,,0))/2*1.1,"IDEAL","OUT"))</f>
        <v>OVER</v>
      </c>
      <c r="N1032" t="str">
        <f>IF('ESTOQUE OUTUBRO'!$D1032&gt;=0,"outubro","setembro")</f>
        <v>outubro</v>
      </c>
      <c r="O1032" s="15">
        <v>45566</v>
      </c>
    </row>
    <row r="1033" spans="1:15">
      <c r="A1033" s="5" t="s">
        <v>1029</v>
      </c>
      <c r="B1033" s="6" t="s">
        <v>1211</v>
      </c>
      <c r="C1033" s="1">
        <f t="shared" si="51"/>
        <v>43.26</v>
      </c>
      <c r="D1033" s="3">
        <f>_xlfn.XLOOKUP(Tabela3[[#This Row],[SKU]],'ESTOQUE SETEMBRO'!A:A,'ESTOQUE SETEMBRO'!F:F,,0)-_xlfn.XLOOKUP(Tabela3[[#This Row],[SKU]],'VENDA MES'!A:A,'VENDA MES'!B:B,0,0)</f>
        <v>95.200000000000017</v>
      </c>
      <c r="E1033" s="3">
        <f>IF(D1033&lt;=0,SUM(Tabela3[[#This Row],[PONTO_DE_REPOSICAO]]*2.5,Tabela3[[#This Row],[ESTOQUE_INICIAL]]),IF(AND(Tabela3[[#This Row],[ESTOQUE_INICIAL]]&lt;=Tabela3[[#This Row],[PONTO_DE_REPOSICAO]],Tabela3[[#This Row],[ESTOQUE_INICIAL]]&gt;0),L1033*2.5,D1033*0))</f>
        <v>0</v>
      </c>
      <c r="F1033" s="3">
        <f t="shared" si="49"/>
        <v>95.200000000000017</v>
      </c>
      <c r="G1033" s="7">
        <v>10</v>
      </c>
      <c r="H1033" s="7">
        <v>10</v>
      </c>
      <c r="I1033" t="s">
        <v>1134</v>
      </c>
      <c r="J1033" s="2">
        <f t="shared" si="50"/>
        <v>952.00000000000023</v>
      </c>
      <c r="K1033" s="1">
        <f>_xlfn.XLOOKUP(A1033,MEDIDAS!A:A,MEDIDAS!C:C,,0)*5</f>
        <v>1.4166666666666665</v>
      </c>
      <c r="L1033" s="1">
        <f>SUM(K1033,_xlfn.XLOOKUP(A1033,MEDIDAS!A:A,MEDIDAS!C:C,,0)*5)</f>
        <v>2.833333333333333</v>
      </c>
      <c r="M1033" s="1" t="str">
        <f>IF(F1033&gt;=SUM(L1033,_xlfn.XLOOKUP(A1033,'ESTOQUE SETEMBRO'!A:A,'ESTOQUE SETEMBRO'!F:F,,0))/2*1.2,"OVER",IF(F1033&lt;=SUM(L1033,_xlfn.XLOOKUP(A1033,'ESTOQUE SETEMBRO'!A:A,'ESTOQUE SETEMBRO'!F:F,,0))/2*1.1,"IDEAL","OUT"))</f>
        <v>OVER</v>
      </c>
      <c r="N1033" t="str">
        <f>IF('ESTOQUE OUTUBRO'!$D1033&gt;=0,"outubro","setembro")</f>
        <v>outubro</v>
      </c>
      <c r="O1033" s="15">
        <v>45566</v>
      </c>
    </row>
    <row r="1034" spans="1:15">
      <c r="A1034" s="5" t="s">
        <v>1030</v>
      </c>
      <c r="B1034" s="6" t="s">
        <v>1135</v>
      </c>
      <c r="C1034" s="1">
        <f t="shared" si="51"/>
        <v>43.26</v>
      </c>
      <c r="D1034" s="3">
        <f>_xlfn.XLOOKUP(Tabela3[[#This Row],[SKU]],'ESTOQUE SETEMBRO'!A:A,'ESTOQUE SETEMBRO'!F:F,,0)-_xlfn.XLOOKUP(Tabela3[[#This Row],[SKU]],'VENDA MES'!A:A,'VENDA MES'!B:B,0,0)</f>
        <v>117.6</v>
      </c>
      <c r="E1034" s="3">
        <f>IF(D1034&lt;=0,SUM(Tabela3[[#This Row],[PONTO_DE_REPOSICAO]]*2.5,Tabela3[[#This Row],[ESTOQUE_INICIAL]]),IF(AND(Tabela3[[#This Row],[ESTOQUE_INICIAL]]&lt;=Tabela3[[#This Row],[PONTO_DE_REPOSICAO]],Tabela3[[#This Row],[ESTOQUE_INICIAL]]&gt;0),L1034*2.5,D1034*0))</f>
        <v>0</v>
      </c>
      <c r="F1034" s="3">
        <f t="shared" si="49"/>
        <v>117.6</v>
      </c>
      <c r="G1034" s="7">
        <v>12</v>
      </c>
      <c r="H1034" s="7">
        <v>12</v>
      </c>
      <c r="I1034" t="s">
        <v>1136</v>
      </c>
      <c r="J1034" s="2">
        <f t="shared" si="50"/>
        <v>1411.1999999999998</v>
      </c>
      <c r="K1034" s="1">
        <f>_xlfn.XLOOKUP(A1034,MEDIDAS!A:A,MEDIDAS!C:C,,0)*5</f>
        <v>1.75</v>
      </c>
      <c r="L1034" s="1">
        <f>SUM(K1034,_xlfn.XLOOKUP(A1034,MEDIDAS!A:A,MEDIDAS!C:C,,0)*5)</f>
        <v>3.5</v>
      </c>
      <c r="M1034" s="1" t="str">
        <f>IF(F1034&gt;=SUM(L1034,_xlfn.XLOOKUP(A1034,'ESTOQUE SETEMBRO'!A:A,'ESTOQUE SETEMBRO'!F:F,,0))/2*1.2,"OVER",IF(F1034&lt;=SUM(L1034,_xlfn.XLOOKUP(A1034,'ESTOQUE SETEMBRO'!A:A,'ESTOQUE SETEMBRO'!F:F,,0))/2*1.1,"IDEAL","OUT"))</f>
        <v>OVER</v>
      </c>
      <c r="N1034" t="str">
        <f>IF('ESTOQUE OUTUBRO'!$D1034&gt;=0,"outubro","setembro")</f>
        <v>outubro</v>
      </c>
      <c r="O1034" s="15">
        <v>45566</v>
      </c>
    </row>
    <row r="1035" spans="1:15">
      <c r="A1035" s="5" t="s">
        <v>1031</v>
      </c>
      <c r="B1035" s="6" t="s">
        <v>1167</v>
      </c>
      <c r="C1035" s="1">
        <f t="shared" si="51"/>
        <v>43.26</v>
      </c>
      <c r="D1035" s="3">
        <f>_xlfn.XLOOKUP(Tabela3[[#This Row],[SKU]],'ESTOQUE SETEMBRO'!A:A,'ESTOQUE SETEMBRO'!F:F,,0)-_xlfn.XLOOKUP(Tabela3[[#This Row],[SKU]],'VENDA MES'!A:A,'VENDA MES'!B:B,0,0)</f>
        <v>207.2</v>
      </c>
      <c r="E1035" s="3">
        <f>IF(D1035&lt;=0,SUM(Tabela3[[#This Row],[PONTO_DE_REPOSICAO]]*2.5,Tabela3[[#This Row],[ESTOQUE_INICIAL]]),IF(AND(Tabela3[[#This Row],[ESTOQUE_INICIAL]]&lt;=Tabela3[[#This Row],[PONTO_DE_REPOSICAO]],Tabela3[[#This Row],[ESTOQUE_INICIAL]]&gt;0),L1035*2.5,D1035*0))</f>
        <v>0</v>
      </c>
      <c r="F1035" s="3">
        <f t="shared" si="49"/>
        <v>207.2</v>
      </c>
      <c r="G1035" s="7">
        <v>12</v>
      </c>
      <c r="H1035" s="7">
        <v>12</v>
      </c>
      <c r="I1035" t="s">
        <v>1136</v>
      </c>
      <c r="J1035" s="2">
        <f t="shared" si="50"/>
        <v>2486.3999999999996</v>
      </c>
      <c r="K1035" s="1">
        <f>_xlfn.XLOOKUP(A1035,MEDIDAS!A:A,MEDIDAS!C:C,,0)*5</f>
        <v>3.0833333333333335</v>
      </c>
      <c r="L1035" s="1">
        <f>SUM(K1035,_xlfn.XLOOKUP(A1035,MEDIDAS!A:A,MEDIDAS!C:C,,0)*5)</f>
        <v>6.166666666666667</v>
      </c>
      <c r="M1035" s="1" t="str">
        <f>IF(F1035&gt;=SUM(L1035,_xlfn.XLOOKUP(A1035,'ESTOQUE SETEMBRO'!A:A,'ESTOQUE SETEMBRO'!F:F,,0))/2*1.2,"OVER",IF(F1035&lt;=SUM(L1035,_xlfn.XLOOKUP(A1035,'ESTOQUE SETEMBRO'!A:A,'ESTOQUE SETEMBRO'!F:F,,0))/2*1.1,"IDEAL","OUT"))</f>
        <v>OVER</v>
      </c>
      <c r="N1035" t="str">
        <f>IF('ESTOQUE OUTUBRO'!$D1035&gt;=0,"outubro","setembro")</f>
        <v>outubro</v>
      </c>
      <c r="O1035" s="15">
        <v>45566</v>
      </c>
    </row>
    <row r="1036" spans="1:15">
      <c r="A1036" s="5" t="s">
        <v>1033</v>
      </c>
      <c r="B1036" s="6" t="s">
        <v>1197</v>
      </c>
      <c r="C1036" s="1">
        <f t="shared" si="51"/>
        <v>43.26</v>
      </c>
      <c r="D1036" s="3">
        <f>_xlfn.XLOOKUP(Tabela3[[#This Row],[SKU]],'ESTOQUE SETEMBRO'!A:A,'ESTOQUE SETEMBRO'!F:F,,0)-_xlfn.XLOOKUP(Tabela3[[#This Row],[SKU]],'VENDA MES'!A:A,'VENDA MES'!B:B,0,0)</f>
        <v>134.4</v>
      </c>
      <c r="E1036" s="3">
        <f>IF(D1036&lt;=0,SUM(Tabela3[[#This Row],[PONTO_DE_REPOSICAO]]*2.5,Tabela3[[#This Row],[ESTOQUE_INICIAL]]),IF(AND(Tabela3[[#This Row],[ESTOQUE_INICIAL]]&lt;=Tabela3[[#This Row],[PONTO_DE_REPOSICAO]],Tabela3[[#This Row],[ESTOQUE_INICIAL]]&gt;0),L1036*2.5,D1036*0))</f>
        <v>0</v>
      </c>
      <c r="F1036" s="3">
        <f t="shared" si="49"/>
        <v>134.4</v>
      </c>
      <c r="G1036" s="7">
        <v>8</v>
      </c>
      <c r="H1036" s="7">
        <v>8</v>
      </c>
      <c r="I1036" t="s">
        <v>1142</v>
      </c>
      <c r="J1036" s="2">
        <f t="shared" si="50"/>
        <v>1075.2</v>
      </c>
      <c r="K1036" s="1">
        <f>_xlfn.XLOOKUP(A1036,MEDIDAS!A:A,MEDIDAS!C:C,,0)*5</f>
        <v>2</v>
      </c>
      <c r="L1036" s="1">
        <f>SUM(K1036,_xlfn.XLOOKUP(A1036,MEDIDAS!A:A,MEDIDAS!C:C,,0)*5)</f>
        <v>4</v>
      </c>
      <c r="M1036" s="1" t="str">
        <f>IF(F1036&gt;=SUM(L1036,_xlfn.XLOOKUP(A1036,'ESTOQUE SETEMBRO'!A:A,'ESTOQUE SETEMBRO'!F:F,,0))/2*1.2,"OVER",IF(F1036&lt;=SUM(L1036,_xlfn.XLOOKUP(A1036,'ESTOQUE SETEMBRO'!A:A,'ESTOQUE SETEMBRO'!F:F,,0))/2*1.1,"IDEAL","OUT"))</f>
        <v>OVER</v>
      </c>
      <c r="N1036" t="str">
        <f>IF('ESTOQUE OUTUBRO'!$D1036&gt;=0,"outubro","setembro")</f>
        <v>outubro</v>
      </c>
      <c r="O1036" s="15">
        <v>45566</v>
      </c>
    </row>
    <row r="1037" spans="1:15">
      <c r="A1037" s="5" t="s">
        <v>1034</v>
      </c>
      <c r="B1037" s="6" t="s">
        <v>1156</v>
      </c>
      <c r="C1037" s="1">
        <f t="shared" si="51"/>
        <v>43.26</v>
      </c>
      <c r="D1037" s="3">
        <f>_xlfn.XLOOKUP(Tabela3[[#This Row],[SKU]],'ESTOQUE SETEMBRO'!A:A,'ESTOQUE SETEMBRO'!F:F,,0)-_xlfn.XLOOKUP(Tabela3[[#This Row],[SKU]],'VENDA MES'!A:A,'VENDA MES'!B:B,0,0)</f>
        <v>112</v>
      </c>
      <c r="E1037" s="3">
        <f>IF(D1037&lt;=0,SUM(Tabela3[[#This Row],[PONTO_DE_REPOSICAO]]*2.5,Tabela3[[#This Row],[ESTOQUE_INICIAL]]),IF(AND(Tabela3[[#This Row],[ESTOQUE_INICIAL]]&lt;=Tabela3[[#This Row],[PONTO_DE_REPOSICAO]],Tabela3[[#This Row],[ESTOQUE_INICIAL]]&gt;0),L1037*2.5,D1037*0))</f>
        <v>0</v>
      </c>
      <c r="F1037" s="3">
        <f t="shared" si="49"/>
        <v>112</v>
      </c>
      <c r="G1037" s="7">
        <v>18</v>
      </c>
      <c r="H1037" s="7">
        <v>18</v>
      </c>
      <c r="I1037" t="s">
        <v>1140</v>
      </c>
      <c r="J1037" s="2">
        <f t="shared" si="50"/>
        <v>2016</v>
      </c>
      <c r="K1037" s="1">
        <f>_xlfn.XLOOKUP(A1037,MEDIDAS!A:A,MEDIDAS!C:C,,0)*5</f>
        <v>1.6666666666666665</v>
      </c>
      <c r="L1037" s="1">
        <f>SUM(K1037,_xlfn.XLOOKUP(A1037,MEDIDAS!A:A,MEDIDAS!C:C,,0)*5)</f>
        <v>3.333333333333333</v>
      </c>
      <c r="M1037" s="1" t="str">
        <f>IF(F1037&gt;=SUM(L1037,_xlfn.XLOOKUP(A1037,'ESTOQUE SETEMBRO'!A:A,'ESTOQUE SETEMBRO'!F:F,,0))/2*1.2,"OVER",IF(F1037&lt;=SUM(L1037,_xlfn.XLOOKUP(A1037,'ESTOQUE SETEMBRO'!A:A,'ESTOQUE SETEMBRO'!F:F,,0))/2*1.1,"IDEAL","OUT"))</f>
        <v>OVER</v>
      </c>
      <c r="N1037" t="str">
        <f>IF('ESTOQUE OUTUBRO'!$D1037&gt;=0,"outubro","setembro")</f>
        <v>outubro</v>
      </c>
      <c r="O1037" s="15">
        <v>45566</v>
      </c>
    </row>
    <row r="1038" spans="1:15">
      <c r="A1038" s="5" t="s">
        <v>1035</v>
      </c>
      <c r="B1038" s="6" t="s">
        <v>1200</v>
      </c>
      <c r="C1038" s="1">
        <f t="shared" si="51"/>
        <v>43.26</v>
      </c>
      <c r="D1038" s="3">
        <f>_xlfn.XLOOKUP(Tabela3[[#This Row],[SKU]],'ESTOQUE SETEMBRO'!A:A,'ESTOQUE SETEMBRO'!F:F,,0)-_xlfn.XLOOKUP(Tabela3[[#This Row],[SKU]],'VENDA MES'!A:A,'VENDA MES'!B:B,0,0)</f>
        <v>224</v>
      </c>
      <c r="E1038" s="3">
        <f>IF(D1038&lt;=0,SUM(Tabela3[[#This Row],[PONTO_DE_REPOSICAO]]*2.5,Tabela3[[#This Row],[ESTOQUE_INICIAL]]),IF(AND(Tabela3[[#This Row],[ESTOQUE_INICIAL]]&lt;=Tabela3[[#This Row],[PONTO_DE_REPOSICAO]],Tabela3[[#This Row],[ESTOQUE_INICIAL]]&gt;0),L1038*2.5,D1038*0))</f>
        <v>0</v>
      </c>
      <c r="F1038" s="3">
        <f t="shared" si="49"/>
        <v>224</v>
      </c>
      <c r="G1038" s="7">
        <v>14</v>
      </c>
      <c r="H1038" s="7">
        <v>14</v>
      </c>
      <c r="I1038" t="s">
        <v>1142</v>
      </c>
      <c r="J1038" s="2">
        <f t="shared" si="50"/>
        <v>3136</v>
      </c>
      <c r="K1038" s="1">
        <f>_xlfn.XLOOKUP(A1038,MEDIDAS!A:A,MEDIDAS!C:C,,0)*5</f>
        <v>3.333333333333333</v>
      </c>
      <c r="L1038" s="1">
        <f>SUM(K1038,_xlfn.XLOOKUP(A1038,MEDIDAS!A:A,MEDIDAS!C:C,,0)*5)</f>
        <v>6.6666666666666661</v>
      </c>
      <c r="M1038" s="1" t="str">
        <f>IF(F1038&gt;=SUM(L1038,_xlfn.XLOOKUP(A1038,'ESTOQUE SETEMBRO'!A:A,'ESTOQUE SETEMBRO'!F:F,,0))/2*1.2,"OVER",IF(F1038&lt;=SUM(L1038,_xlfn.XLOOKUP(A1038,'ESTOQUE SETEMBRO'!A:A,'ESTOQUE SETEMBRO'!F:F,,0))/2*1.1,"IDEAL","OUT"))</f>
        <v>OVER</v>
      </c>
      <c r="N1038" t="str">
        <f>IF('ESTOQUE OUTUBRO'!$D1038&gt;=0,"outubro","setembro")</f>
        <v>outubro</v>
      </c>
      <c r="O1038" s="15">
        <v>45566</v>
      </c>
    </row>
    <row r="1039" spans="1:15">
      <c r="A1039" s="5" t="s">
        <v>1036</v>
      </c>
      <c r="B1039" s="6" t="s">
        <v>1228</v>
      </c>
      <c r="C1039" s="1">
        <f t="shared" si="51"/>
        <v>43.26</v>
      </c>
      <c r="D1039" s="3">
        <f>_xlfn.XLOOKUP(Tabela3[[#This Row],[SKU]],'ESTOQUE SETEMBRO'!A:A,'ESTOQUE SETEMBRO'!F:F,,0)-_xlfn.XLOOKUP(Tabela3[[#This Row],[SKU]],'VENDA MES'!A:A,'VENDA MES'!B:B,0,0)</f>
        <v>78.40000000000002</v>
      </c>
      <c r="E1039" s="3">
        <f>IF(D1039&lt;=0,SUM(Tabela3[[#This Row],[PONTO_DE_REPOSICAO]]*2.5,Tabela3[[#This Row],[ESTOQUE_INICIAL]]),IF(AND(Tabela3[[#This Row],[ESTOQUE_INICIAL]]&lt;=Tabela3[[#This Row],[PONTO_DE_REPOSICAO]],Tabela3[[#This Row],[ESTOQUE_INICIAL]]&gt;0),L1039*2.5,D1039*0))</f>
        <v>0</v>
      </c>
      <c r="F1039" s="3">
        <f t="shared" si="49"/>
        <v>78.40000000000002</v>
      </c>
      <c r="G1039" s="7">
        <v>18</v>
      </c>
      <c r="H1039" s="7">
        <v>18</v>
      </c>
      <c r="I1039" t="s">
        <v>1140</v>
      </c>
      <c r="J1039" s="2">
        <f t="shared" si="50"/>
        <v>1411.2000000000003</v>
      </c>
      <c r="K1039" s="1">
        <f>_xlfn.XLOOKUP(A1039,MEDIDAS!A:A,MEDIDAS!C:C,,0)*5</f>
        <v>1.1666666666666667</v>
      </c>
      <c r="L1039" s="1">
        <f>SUM(K1039,_xlfn.XLOOKUP(A1039,MEDIDAS!A:A,MEDIDAS!C:C,,0)*5)</f>
        <v>2.3333333333333335</v>
      </c>
      <c r="M1039" s="1" t="str">
        <f>IF(F1039&gt;=SUM(L1039,_xlfn.XLOOKUP(A1039,'ESTOQUE SETEMBRO'!A:A,'ESTOQUE SETEMBRO'!F:F,,0))/2*1.2,"OVER",IF(F1039&lt;=SUM(L1039,_xlfn.XLOOKUP(A1039,'ESTOQUE SETEMBRO'!A:A,'ESTOQUE SETEMBRO'!F:F,,0))/2*1.1,"IDEAL","OUT"))</f>
        <v>OVER</v>
      </c>
      <c r="N1039" t="str">
        <f>IF('ESTOQUE OUTUBRO'!$D1039&gt;=0,"outubro","setembro")</f>
        <v>outubro</v>
      </c>
      <c r="O1039" s="15">
        <v>45566</v>
      </c>
    </row>
    <row r="1040" spans="1:15">
      <c r="A1040" s="5" t="s">
        <v>1037</v>
      </c>
      <c r="B1040" s="6" t="s">
        <v>1153</v>
      </c>
      <c r="C1040" s="1">
        <f t="shared" si="51"/>
        <v>43.26</v>
      </c>
      <c r="D1040" s="3">
        <f>_xlfn.XLOOKUP(Tabela3[[#This Row],[SKU]],'ESTOQUE SETEMBRO'!A:A,'ESTOQUE SETEMBRO'!F:F,,0)-_xlfn.XLOOKUP(Tabela3[[#This Row],[SKU]],'VENDA MES'!A:A,'VENDA MES'!B:B,0,0)</f>
        <v>128.80000000000001</v>
      </c>
      <c r="E1040" s="3">
        <f>IF(D1040&lt;=0,SUM(Tabela3[[#This Row],[PONTO_DE_REPOSICAO]]*2.5,Tabela3[[#This Row],[ESTOQUE_INICIAL]]),IF(AND(Tabela3[[#This Row],[ESTOQUE_INICIAL]]&lt;=Tabela3[[#This Row],[PONTO_DE_REPOSICAO]],Tabela3[[#This Row],[ESTOQUE_INICIAL]]&gt;0),L1040*2.5,D1040*0))</f>
        <v>0</v>
      </c>
      <c r="F1040" s="3">
        <f t="shared" si="49"/>
        <v>128.80000000000001</v>
      </c>
      <c r="G1040" s="7">
        <v>10</v>
      </c>
      <c r="H1040" s="7">
        <v>10</v>
      </c>
      <c r="I1040" t="s">
        <v>1134</v>
      </c>
      <c r="J1040" s="2">
        <f t="shared" si="50"/>
        <v>1288</v>
      </c>
      <c r="K1040" s="1">
        <f>_xlfn.XLOOKUP(A1040,MEDIDAS!A:A,MEDIDAS!C:C,,0)*5</f>
        <v>1.9166666666666667</v>
      </c>
      <c r="L1040" s="1">
        <f>SUM(K1040,_xlfn.XLOOKUP(A1040,MEDIDAS!A:A,MEDIDAS!C:C,,0)*5)</f>
        <v>3.8333333333333335</v>
      </c>
      <c r="M1040" s="1" t="str">
        <f>IF(F1040&gt;=SUM(L1040,_xlfn.XLOOKUP(A1040,'ESTOQUE SETEMBRO'!A:A,'ESTOQUE SETEMBRO'!F:F,,0))/2*1.2,"OVER",IF(F1040&lt;=SUM(L1040,_xlfn.XLOOKUP(A1040,'ESTOQUE SETEMBRO'!A:A,'ESTOQUE SETEMBRO'!F:F,,0))/2*1.1,"IDEAL","OUT"))</f>
        <v>OVER</v>
      </c>
      <c r="N1040" t="str">
        <f>IF('ESTOQUE OUTUBRO'!$D1040&gt;=0,"outubro","setembro")</f>
        <v>outubro</v>
      </c>
      <c r="O1040" s="15">
        <v>45566</v>
      </c>
    </row>
    <row r="1041" spans="1:15">
      <c r="A1041" s="5" t="s">
        <v>1038</v>
      </c>
      <c r="B1041" s="6" t="s">
        <v>1139</v>
      </c>
      <c r="C1041" s="1">
        <f t="shared" si="51"/>
        <v>43.26</v>
      </c>
      <c r="D1041" s="3">
        <f>_xlfn.XLOOKUP(Tabela3[[#This Row],[SKU]],'ESTOQUE SETEMBRO'!A:A,'ESTOQUE SETEMBRO'!F:F,,0)-_xlfn.XLOOKUP(Tabela3[[#This Row],[SKU]],'VENDA MES'!A:A,'VENDA MES'!B:B,0,0)</f>
        <v>252.00000000000006</v>
      </c>
      <c r="E1041" s="3">
        <f>IF(D1041&lt;=0,SUM(Tabela3[[#This Row],[PONTO_DE_REPOSICAO]]*2.5,Tabela3[[#This Row],[ESTOQUE_INICIAL]]),IF(AND(Tabela3[[#This Row],[ESTOQUE_INICIAL]]&lt;=Tabela3[[#This Row],[PONTO_DE_REPOSICAO]],Tabela3[[#This Row],[ESTOQUE_INICIAL]]&gt;0),L1041*2.5,D1041*0))</f>
        <v>0</v>
      </c>
      <c r="F1041" s="3">
        <f t="shared" si="49"/>
        <v>252.00000000000006</v>
      </c>
      <c r="G1041" s="7">
        <v>18</v>
      </c>
      <c r="H1041" s="7">
        <v>18</v>
      </c>
      <c r="I1041" t="s">
        <v>1140</v>
      </c>
      <c r="J1041" s="2">
        <f t="shared" si="50"/>
        <v>4536.0000000000009</v>
      </c>
      <c r="K1041" s="1">
        <f>_xlfn.XLOOKUP(A1041,MEDIDAS!A:A,MEDIDAS!C:C,,0)*5</f>
        <v>3.75</v>
      </c>
      <c r="L1041" s="1">
        <f>SUM(K1041,_xlfn.XLOOKUP(A1041,MEDIDAS!A:A,MEDIDAS!C:C,,0)*5)</f>
        <v>7.5</v>
      </c>
      <c r="M1041" s="1" t="str">
        <f>IF(F1041&gt;=SUM(L1041,_xlfn.XLOOKUP(A1041,'ESTOQUE SETEMBRO'!A:A,'ESTOQUE SETEMBRO'!F:F,,0))/2*1.2,"OVER",IF(F1041&lt;=SUM(L1041,_xlfn.XLOOKUP(A1041,'ESTOQUE SETEMBRO'!A:A,'ESTOQUE SETEMBRO'!F:F,,0))/2*1.1,"IDEAL","OUT"))</f>
        <v>OVER</v>
      </c>
      <c r="N1041" t="str">
        <f>IF('ESTOQUE OUTUBRO'!$D1041&gt;=0,"outubro","setembro")</f>
        <v>outubro</v>
      </c>
      <c r="O1041" s="15">
        <v>45566</v>
      </c>
    </row>
    <row r="1042" spans="1:15">
      <c r="A1042" s="5" t="s">
        <v>1039</v>
      </c>
      <c r="B1042" s="6" t="s">
        <v>1227</v>
      </c>
      <c r="C1042" s="1">
        <f t="shared" si="51"/>
        <v>43.26</v>
      </c>
      <c r="D1042" s="3">
        <f>_xlfn.XLOOKUP(Tabela3[[#This Row],[SKU]],'ESTOQUE SETEMBRO'!A:A,'ESTOQUE SETEMBRO'!F:F,,0)-_xlfn.XLOOKUP(Tabela3[[#This Row],[SKU]],'VENDA MES'!A:A,'VENDA MES'!B:B,0,0)</f>
        <v>100.8</v>
      </c>
      <c r="E1042" s="3">
        <f>IF(D1042&lt;=0,SUM(Tabela3[[#This Row],[PONTO_DE_REPOSICAO]]*2.5,Tabela3[[#This Row],[ESTOQUE_INICIAL]]),IF(AND(Tabela3[[#This Row],[ESTOQUE_INICIAL]]&lt;=Tabela3[[#This Row],[PONTO_DE_REPOSICAO]],Tabela3[[#This Row],[ESTOQUE_INICIAL]]&gt;0),L1042*2.5,D1042*0))</f>
        <v>0</v>
      </c>
      <c r="F1042" s="3">
        <f t="shared" si="49"/>
        <v>100.8</v>
      </c>
      <c r="G1042" s="7">
        <v>24</v>
      </c>
      <c r="H1042" s="7">
        <v>24</v>
      </c>
      <c r="I1042" t="s">
        <v>1128</v>
      </c>
      <c r="J1042" s="2">
        <f t="shared" si="50"/>
        <v>2419.1999999999998</v>
      </c>
      <c r="K1042" s="1">
        <f>_xlfn.XLOOKUP(A1042,MEDIDAS!A:A,MEDIDAS!C:C,,0)*5</f>
        <v>1.5</v>
      </c>
      <c r="L1042" s="1">
        <f>SUM(K1042,_xlfn.XLOOKUP(A1042,MEDIDAS!A:A,MEDIDAS!C:C,,0)*5)</f>
        <v>3</v>
      </c>
      <c r="M1042" s="1" t="str">
        <f>IF(F1042&gt;=SUM(L1042,_xlfn.XLOOKUP(A1042,'ESTOQUE SETEMBRO'!A:A,'ESTOQUE SETEMBRO'!F:F,,0))/2*1.2,"OVER",IF(F1042&lt;=SUM(L1042,_xlfn.XLOOKUP(A1042,'ESTOQUE SETEMBRO'!A:A,'ESTOQUE SETEMBRO'!F:F,,0))/2*1.1,"IDEAL","OUT"))</f>
        <v>OVER</v>
      </c>
      <c r="N1042" t="str">
        <f>IF('ESTOQUE OUTUBRO'!$D1042&gt;=0,"outubro","setembro")</f>
        <v>outubro</v>
      </c>
      <c r="O1042" s="15">
        <v>45566</v>
      </c>
    </row>
    <row r="1043" spans="1:15">
      <c r="A1043" s="5" t="s">
        <v>1040</v>
      </c>
      <c r="B1043" s="6" t="s">
        <v>1216</v>
      </c>
      <c r="C1043" s="1">
        <f t="shared" si="51"/>
        <v>43.26</v>
      </c>
      <c r="D1043" s="3">
        <f>_xlfn.XLOOKUP(Tabela3[[#This Row],[SKU]],'ESTOQUE SETEMBRO'!A:A,'ESTOQUE SETEMBRO'!F:F,,0)-_xlfn.XLOOKUP(Tabela3[[#This Row],[SKU]],'VENDA MES'!A:A,'VENDA MES'!B:B,0,0)</f>
        <v>44.8</v>
      </c>
      <c r="E1043" s="3">
        <f>IF(D1043&lt;=0,SUM(Tabela3[[#This Row],[PONTO_DE_REPOSICAO]]*2.5,Tabela3[[#This Row],[ESTOQUE_INICIAL]]),IF(AND(Tabela3[[#This Row],[ESTOQUE_INICIAL]]&lt;=Tabela3[[#This Row],[PONTO_DE_REPOSICAO]],Tabela3[[#This Row],[ESTOQUE_INICIAL]]&gt;0),L1043*2.5,D1043*0))</f>
        <v>0</v>
      </c>
      <c r="F1043" s="3">
        <f t="shared" si="49"/>
        <v>44.8</v>
      </c>
      <c r="G1043" s="7">
        <v>36</v>
      </c>
      <c r="H1043" s="7">
        <v>36</v>
      </c>
      <c r="I1043" t="s">
        <v>1152</v>
      </c>
      <c r="J1043" s="2">
        <f t="shared" si="50"/>
        <v>1612.8</v>
      </c>
      <c r="K1043" s="1">
        <f>_xlfn.XLOOKUP(A1043,MEDIDAS!A:A,MEDIDAS!C:C,,0)*5</f>
        <v>0.66666666666666663</v>
      </c>
      <c r="L1043" s="1">
        <f>SUM(K1043,_xlfn.XLOOKUP(A1043,MEDIDAS!A:A,MEDIDAS!C:C,,0)*5)</f>
        <v>1.3333333333333333</v>
      </c>
      <c r="M1043" s="1" t="str">
        <f>IF(F1043&gt;=SUM(L1043,_xlfn.XLOOKUP(A1043,'ESTOQUE SETEMBRO'!A:A,'ESTOQUE SETEMBRO'!F:F,,0))/2*1.2,"OVER",IF(F1043&lt;=SUM(L1043,_xlfn.XLOOKUP(A1043,'ESTOQUE SETEMBRO'!A:A,'ESTOQUE SETEMBRO'!F:F,,0))/2*1.1,"IDEAL","OUT"))</f>
        <v>OVER</v>
      </c>
      <c r="N1043" t="str">
        <f>IF('ESTOQUE OUTUBRO'!$D1043&gt;=0,"outubro","setembro")</f>
        <v>outubro</v>
      </c>
      <c r="O1043" s="15">
        <v>45566</v>
      </c>
    </row>
    <row r="1044" spans="1:15">
      <c r="A1044" s="5" t="s">
        <v>1041</v>
      </c>
      <c r="B1044" s="6" t="s">
        <v>1236</v>
      </c>
      <c r="C1044" s="1">
        <f t="shared" si="51"/>
        <v>43.26</v>
      </c>
      <c r="D1044" s="3">
        <f>_xlfn.XLOOKUP(Tabela3[[#This Row],[SKU]],'ESTOQUE SETEMBRO'!A:A,'ESTOQUE SETEMBRO'!F:F,,0)-_xlfn.XLOOKUP(Tabela3[[#This Row],[SKU]],'VENDA MES'!A:A,'VENDA MES'!B:B,0,0)</f>
        <v>84</v>
      </c>
      <c r="E1044" s="3">
        <f>IF(D1044&lt;=0,SUM(Tabela3[[#This Row],[PONTO_DE_REPOSICAO]]*2.5,Tabela3[[#This Row],[ESTOQUE_INICIAL]]),IF(AND(Tabela3[[#This Row],[ESTOQUE_INICIAL]]&lt;=Tabela3[[#This Row],[PONTO_DE_REPOSICAO]],Tabela3[[#This Row],[ESTOQUE_INICIAL]]&gt;0),L1044*2.5,D1044*0))</f>
        <v>0</v>
      </c>
      <c r="F1044" s="3">
        <f t="shared" si="49"/>
        <v>84</v>
      </c>
      <c r="G1044" s="7">
        <v>60</v>
      </c>
      <c r="H1044" s="7">
        <v>60</v>
      </c>
      <c r="I1044" t="s">
        <v>1128</v>
      </c>
      <c r="J1044" s="2">
        <f t="shared" si="50"/>
        <v>5040</v>
      </c>
      <c r="K1044" s="1">
        <f>_xlfn.XLOOKUP(A1044,MEDIDAS!A:A,MEDIDAS!C:C,,0)*5</f>
        <v>1.25</v>
      </c>
      <c r="L1044" s="1">
        <f>SUM(K1044,_xlfn.XLOOKUP(A1044,MEDIDAS!A:A,MEDIDAS!C:C,,0)*5)</f>
        <v>2.5</v>
      </c>
      <c r="M1044" s="1" t="str">
        <f>IF(F1044&gt;=SUM(L1044,_xlfn.XLOOKUP(A1044,'ESTOQUE SETEMBRO'!A:A,'ESTOQUE SETEMBRO'!F:F,,0))/2*1.2,"OVER",IF(F1044&lt;=SUM(L1044,_xlfn.XLOOKUP(A1044,'ESTOQUE SETEMBRO'!A:A,'ESTOQUE SETEMBRO'!F:F,,0))/2*1.1,"IDEAL","OUT"))</f>
        <v>OVER</v>
      </c>
      <c r="N1044" t="str">
        <f>IF('ESTOQUE OUTUBRO'!$D1044&gt;=0,"outubro","setembro")</f>
        <v>outubro</v>
      </c>
      <c r="O1044" s="15">
        <v>45566</v>
      </c>
    </row>
    <row r="1045" spans="1:15">
      <c r="A1045" s="5" t="s">
        <v>1042</v>
      </c>
      <c r="B1045" s="6" t="s">
        <v>1208</v>
      </c>
      <c r="C1045" s="1">
        <f t="shared" si="51"/>
        <v>43.26</v>
      </c>
      <c r="D1045" s="3">
        <f>_xlfn.XLOOKUP(Tabela3[[#This Row],[SKU]],'ESTOQUE SETEMBRO'!A:A,'ESTOQUE SETEMBRO'!F:F,,0)-_xlfn.XLOOKUP(Tabela3[[#This Row],[SKU]],'VENDA MES'!A:A,'VENDA MES'!B:B,0,0)</f>
        <v>128.80000000000001</v>
      </c>
      <c r="E1045" s="3">
        <f>IF(D1045&lt;=0,SUM(Tabela3[[#This Row],[PONTO_DE_REPOSICAO]]*2.5,Tabela3[[#This Row],[ESTOQUE_INICIAL]]),IF(AND(Tabela3[[#This Row],[ESTOQUE_INICIAL]]&lt;=Tabela3[[#This Row],[PONTO_DE_REPOSICAO]],Tabela3[[#This Row],[ESTOQUE_INICIAL]]&gt;0),L1045*2.5,D1045*0))</f>
        <v>0</v>
      </c>
      <c r="F1045" s="3">
        <f t="shared" si="49"/>
        <v>128.80000000000001</v>
      </c>
      <c r="G1045" s="7">
        <v>12</v>
      </c>
      <c r="H1045" s="7">
        <v>12</v>
      </c>
      <c r="I1045" t="s">
        <v>1136</v>
      </c>
      <c r="J1045" s="2">
        <f t="shared" si="50"/>
        <v>1545.6000000000001</v>
      </c>
      <c r="K1045" s="1">
        <f>_xlfn.XLOOKUP(A1045,MEDIDAS!A:A,MEDIDAS!C:C,,0)*5</f>
        <v>1.9166666666666667</v>
      </c>
      <c r="L1045" s="1">
        <f>SUM(K1045,_xlfn.XLOOKUP(A1045,MEDIDAS!A:A,MEDIDAS!C:C,,0)*5)</f>
        <v>3.8333333333333335</v>
      </c>
      <c r="M1045" s="1" t="str">
        <f>IF(F1045&gt;=SUM(L1045,_xlfn.XLOOKUP(A1045,'ESTOQUE SETEMBRO'!A:A,'ESTOQUE SETEMBRO'!F:F,,0))/2*1.2,"OVER",IF(F1045&lt;=SUM(L1045,_xlfn.XLOOKUP(A1045,'ESTOQUE SETEMBRO'!A:A,'ESTOQUE SETEMBRO'!F:F,,0))/2*1.1,"IDEAL","OUT"))</f>
        <v>OVER</v>
      </c>
      <c r="N1045" t="str">
        <f>IF('ESTOQUE OUTUBRO'!$D1045&gt;=0,"outubro","setembro")</f>
        <v>outubro</v>
      </c>
      <c r="O1045" s="15">
        <v>45566</v>
      </c>
    </row>
    <row r="1046" spans="1:15">
      <c r="A1046" s="5" t="s">
        <v>1044</v>
      </c>
      <c r="B1046" s="6" t="s">
        <v>1206</v>
      </c>
      <c r="C1046" s="1">
        <f t="shared" si="51"/>
        <v>43.26</v>
      </c>
      <c r="D1046" s="3">
        <f>_xlfn.XLOOKUP(Tabela3[[#This Row],[SKU]],'ESTOQUE SETEMBRO'!A:A,'ESTOQUE SETEMBRO'!F:F,,0)-_xlfn.XLOOKUP(Tabela3[[#This Row],[SKU]],'VENDA MES'!A:A,'VENDA MES'!B:B,0,0)</f>
        <v>100.8</v>
      </c>
      <c r="E1046" s="3">
        <f>IF(D1046&lt;=0,SUM(Tabela3[[#This Row],[PONTO_DE_REPOSICAO]]*2.5,Tabela3[[#This Row],[ESTOQUE_INICIAL]]),IF(AND(Tabela3[[#This Row],[ESTOQUE_INICIAL]]&lt;=Tabela3[[#This Row],[PONTO_DE_REPOSICAO]],Tabela3[[#This Row],[ESTOQUE_INICIAL]]&gt;0),L1046*2.5,D1046*0))</f>
        <v>0</v>
      </c>
      <c r="F1046" s="3">
        <f t="shared" si="49"/>
        <v>100.8</v>
      </c>
      <c r="G1046" s="7">
        <v>60</v>
      </c>
      <c r="H1046" s="7">
        <v>60</v>
      </c>
      <c r="I1046" t="s">
        <v>1128</v>
      </c>
      <c r="J1046" s="2">
        <f t="shared" si="50"/>
        <v>6048</v>
      </c>
      <c r="K1046" s="1">
        <f>_xlfn.XLOOKUP(A1046,MEDIDAS!A:A,MEDIDAS!C:C,,0)*5</f>
        <v>1.5</v>
      </c>
      <c r="L1046" s="1">
        <f>SUM(K1046,_xlfn.XLOOKUP(A1046,MEDIDAS!A:A,MEDIDAS!C:C,,0)*5)</f>
        <v>3</v>
      </c>
      <c r="M1046" s="1" t="str">
        <f>IF(F1046&gt;=SUM(L1046,_xlfn.XLOOKUP(A1046,'ESTOQUE SETEMBRO'!A:A,'ESTOQUE SETEMBRO'!F:F,,0))/2*1.2,"OVER",IF(F1046&lt;=SUM(L1046,_xlfn.XLOOKUP(A1046,'ESTOQUE SETEMBRO'!A:A,'ESTOQUE SETEMBRO'!F:F,,0))/2*1.1,"IDEAL","OUT"))</f>
        <v>OVER</v>
      </c>
      <c r="N1046" t="str">
        <f>IF('ESTOQUE OUTUBRO'!$D1046&gt;=0,"outubro","setembro")</f>
        <v>outubro</v>
      </c>
      <c r="O1046" s="15">
        <v>45566</v>
      </c>
    </row>
    <row r="1047" spans="1:15">
      <c r="A1047" s="5" t="s">
        <v>1045</v>
      </c>
      <c r="B1047" s="6" t="s">
        <v>1231</v>
      </c>
      <c r="C1047" s="1">
        <f t="shared" si="51"/>
        <v>43.26</v>
      </c>
      <c r="D1047" s="3">
        <f>_xlfn.XLOOKUP(Tabela3[[#This Row],[SKU]],'ESTOQUE SETEMBRO'!A:A,'ESTOQUE SETEMBRO'!F:F,,0)-_xlfn.XLOOKUP(Tabela3[[#This Row],[SKU]],'VENDA MES'!A:A,'VENDA MES'!B:B,0,0)</f>
        <v>168</v>
      </c>
      <c r="E1047" s="3">
        <f>IF(D1047&lt;=0,SUM(Tabela3[[#This Row],[PONTO_DE_REPOSICAO]]*2.5,Tabela3[[#This Row],[ESTOQUE_INICIAL]]),IF(AND(Tabela3[[#This Row],[ESTOQUE_INICIAL]]&lt;=Tabela3[[#This Row],[PONTO_DE_REPOSICAO]],Tabela3[[#This Row],[ESTOQUE_INICIAL]]&gt;0),L1047*2.5,D1047*0))</f>
        <v>0</v>
      </c>
      <c r="F1047" s="3">
        <f t="shared" si="49"/>
        <v>168</v>
      </c>
      <c r="G1047" s="7">
        <v>18</v>
      </c>
      <c r="H1047" s="7">
        <v>18</v>
      </c>
      <c r="I1047" t="s">
        <v>1140</v>
      </c>
      <c r="J1047" s="2">
        <f t="shared" si="50"/>
        <v>3024</v>
      </c>
      <c r="K1047" s="1">
        <f>_xlfn.XLOOKUP(A1047,MEDIDAS!A:A,MEDIDAS!C:C,,0)*5</f>
        <v>2.5</v>
      </c>
      <c r="L1047" s="1">
        <f>SUM(K1047,_xlfn.XLOOKUP(A1047,MEDIDAS!A:A,MEDIDAS!C:C,,0)*5)</f>
        <v>5</v>
      </c>
      <c r="M1047" s="1" t="str">
        <f>IF(F1047&gt;=SUM(L1047,_xlfn.XLOOKUP(A1047,'ESTOQUE SETEMBRO'!A:A,'ESTOQUE SETEMBRO'!F:F,,0))/2*1.2,"OVER",IF(F1047&lt;=SUM(L1047,_xlfn.XLOOKUP(A1047,'ESTOQUE SETEMBRO'!A:A,'ESTOQUE SETEMBRO'!F:F,,0))/2*1.1,"IDEAL","OUT"))</f>
        <v>OVER</v>
      </c>
      <c r="N1047" t="str">
        <f>IF('ESTOQUE OUTUBRO'!$D1047&gt;=0,"outubro","setembro")</f>
        <v>outubro</v>
      </c>
      <c r="O1047" s="15">
        <v>45566</v>
      </c>
    </row>
    <row r="1048" spans="1:15">
      <c r="A1048" s="5" t="s">
        <v>1046</v>
      </c>
      <c r="B1048" s="6" t="s">
        <v>1175</v>
      </c>
      <c r="C1048" s="1">
        <f t="shared" si="51"/>
        <v>43.26</v>
      </c>
      <c r="D1048" s="3">
        <f>_xlfn.XLOOKUP(Tabela3[[#This Row],[SKU]],'ESTOQUE SETEMBRO'!A:A,'ESTOQUE SETEMBRO'!F:F,,0)-_xlfn.XLOOKUP(Tabela3[[#This Row],[SKU]],'VENDA MES'!A:A,'VENDA MES'!B:B,0,0)</f>
        <v>89.6</v>
      </c>
      <c r="E1048" s="3">
        <f>IF(D1048&lt;=0,SUM(Tabela3[[#This Row],[PONTO_DE_REPOSICAO]]*2.5,Tabela3[[#This Row],[ESTOQUE_INICIAL]]),IF(AND(Tabela3[[#This Row],[ESTOQUE_INICIAL]]&lt;=Tabela3[[#This Row],[PONTO_DE_REPOSICAO]],Tabela3[[#This Row],[ESTOQUE_INICIAL]]&gt;0),L1048*2.5,D1048*0))</f>
        <v>0</v>
      </c>
      <c r="F1048" s="3">
        <f t="shared" si="49"/>
        <v>89.6</v>
      </c>
      <c r="G1048" s="7">
        <v>60</v>
      </c>
      <c r="H1048" s="7">
        <v>60</v>
      </c>
      <c r="I1048" t="s">
        <v>1128</v>
      </c>
      <c r="J1048" s="2">
        <f t="shared" si="50"/>
        <v>5376</v>
      </c>
      <c r="K1048" s="1">
        <f>_xlfn.XLOOKUP(A1048,MEDIDAS!A:A,MEDIDAS!C:C,,0)*5</f>
        <v>1.3333333333333333</v>
      </c>
      <c r="L1048" s="1">
        <f>SUM(K1048,_xlfn.XLOOKUP(A1048,MEDIDAS!A:A,MEDIDAS!C:C,,0)*5)</f>
        <v>2.6666666666666665</v>
      </c>
      <c r="M1048" s="1" t="str">
        <f>IF(F1048&gt;=SUM(L1048,_xlfn.XLOOKUP(A1048,'ESTOQUE SETEMBRO'!A:A,'ESTOQUE SETEMBRO'!F:F,,0))/2*1.2,"OVER",IF(F1048&lt;=SUM(L1048,_xlfn.XLOOKUP(A1048,'ESTOQUE SETEMBRO'!A:A,'ESTOQUE SETEMBRO'!F:F,,0))/2*1.1,"IDEAL","OUT"))</f>
        <v>OVER</v>
      </c>
      <c r="N1048" t="str">
        <f>IF('ESTOQUE OUTUBRO'!$D1048&gt;=0,"outubro","setembro")</f>
        <v>outubro</v>
      </c>
      <c r="O1048" s="15">
        <v>45566</v>
      </c>
    </row>
    <row r="1049" spans="1:15">
      <c r="A1049" s="5" t="s">
        <v>1047</v>
      </c>
      <c r="B1049" s="6" t="s">
        <v>1145</v>
      </c>
      <c r="C1049" s="1">
        <f t="shared" si="51"/>
        <v>43.26</v>
      </c>
      <c r="D1049" s="3">
        <f>_xlfn.XLOOKUP(Tabela3[[#This Row],[SKU]],'ESTOQUE SETEMBRO'!A:A,'ESTOQUE SETEMBRO'!F:F,,0)-_xlfn.XLOOKUP(Tabela3[[#This Row],[SKU]],'VENDA MES'!A:A,'VENDA MES'!B:B,0,0)</f>
        <v>95.200000000000017</v>
      </c>
      <c r="E1049" s="3">
        <f>IF(D1049&lt;=0,SUM(Tabela3[[#This Row],[PONTO_DE_REPOSICAO]]*2.5,Tabela3[[#This Row],[ESTOQUE_INICIAL]]),IF(AND(Tabela3[[#This Row],[ESTOQUE_INICIAL]]&lt;=Tabela3[[#This Row],[PONTO_DE_REPOSICAO]],Tabela3[[#This Row],[ESTOQUE_INICIAL]]&gt;0),L1049*2.5,D1049*0))</f>
        <v>0</v>
      </c>
      <c r="F1049" s="3">
        <f t="shared" si="49"/>
        <v>95.200000000000017</v>
      </c>
      <c r="G1049" s="7">
        <v>30</v>
      </c>
      <c r="H1049" s="7">
        <v>30</v>
      </c>
      <c r="I1049" t="s">
        <v>1146</v>
      </c>
      <c r="J1049" s="2">
        <f t="shared" si="50"/>
        <v>2856.0000000000005</v>
      </c>
      <c r="K1049" s="1">
        <f>_xlfn.XLOOKUP(A1049,MEDIDAS!A:A,MEDIDAS!C:C,,0)*5</f>
        <v>1.4166666666666665</v>
      </c>
      <c r="L1049" s="1">
        <f>SUM(K1049,_xlfn.XLOOKUP(A1049,MEDIDAS!A:A,MEDIDAS!C:C,,0)*5)</f>
        <v>2.833333333333333</v>
      </c>
      <c r="M1049" s="1" t="str">
        <f>IF(F1049&gt;=SUM(L1049,_xlfn.XLOOKUP(A1049,'ESTOQUE SETEMBRO'!A:A,'ESTOQUE SETEMBRO'!F:F,,0))/2*1.2,"OVER",IF(F1049&lt;=SUM(L1049,_xlfn.XLOOKUP(A1049,'ESTOQUE SETEMBRO'!A:A,'ESTOQUE SETEMBRO'!F:F,,0))/2*1.1,"IDEAL","OUT"))</f>
        <v>OVER</v>
      </c>
      <c r="N1049" t="str">
        <f>IF('ESTOQUE OUTUBRO'!$D1049&gt;=0,"outubro","setembro")</f>
        <v>outubro</v>
      </c>
      <c r="O1049" s="15">
        <v>45566</v>
      </c>
    </row>
    <row r="1050" spans="1:15">
      <c r="A1050" s="5" t="s">
        <v>1048</v>
      </c>
      <c r="B1050" s="6" t="s">
        <v>1171</v>
      </c>
      <c r="C1050" s="1">
        <f t="shared" si="51"/>
        <v>43.26</v>
      </c>
      <c r="D1050" s="3">
        <f>_xlfn.XLOOKUP(Tabela3[[#This Row],[SKU]],'ESTOQUE SETEMBRO'!A:A,'ESTOQUE SETEMBRO'!F:F,,0)-_xlfn.XLOOKUP(Tabela3[[#This Row],[SKU]],'VENDA MES'!A:A,'VENDA MES'!B:B,0,0)</f>
        <v>134.4</v>
      </c>
      <c r="E1050" s="3">
        <f>IF(D1050&lt;=0,SUM(Tabela3[[#This Row],[PONTO_DE_REPOSICAO]]*2.5,Tabela3[[#This Row],[ESTOQUE_INICIAL]]),IF(AND(Tabela3[[#This Row],[ESTOQUE_INICIAL]]&lt;=Tabela3[[#This Row],[PONTO_DE_REPOSICAO]],Tabela3[[#This Row],[ESTOQUE_INICIAL]]&gt;0),L1050*2.5,D1050*0))</f>
        <v>0</v>
      </c>
      <c r="F1050" s="3">
        <f t="shared" si="49"/>
        <v>134.4</v>
      </c>
      <c r="G1050" s="7">
        <v>24</v>
      </c>
      <c r="H1050" s="7">
        <v>24</v>
      </c>
      <c r="I1050" t="s">
        <v>1128</v>
      </c>
      <c r="J1050" s="2">
        <f t="shared" si="50"/>
        <v>3225.6000000000004</v>
      </c>
      <c r="K1050" s="1">
        <f>_xlfn.XLOOKUP(A1050,MEDIDAS!A:A,MEDIDAS!C:C,,0)*5</f>
        <v>2</v>
      </c>
      <c r="L1050" s="1">
        <f>SUM(K1050,_xlfn.XLOOKUP(A1050,MEDIDAS!A:A,MEDIDAS!C:C,,0)*5)</f>
        <v>4</v>
      </c>
      <c r="M1050" s="1" t="str">
        <f>IF(F1050&gt;=SUM(L1050,_xlfn.XLOOKUP(A1050,'ESTOQUE SETEMBRO'!A:A,'ESTOQUE SETEMBRO'!F:F,,0))/2*1.2,"OVER",IF(F1050&lt;=SUM(L1050,_xlfn.XLOOKUP(A1050,'ESTOQUE SETEMBRO'!A:A,'ESTOQUE SETEMBRO'!F:F,,0))/2*1.1,"IDEAL","OUT"))</f>
        <v>OVER</v>
      </c>
      <c r="N1050" t="str">
        <f>IF('ESTOQUE OUTUBRO'!$D1050&gt;=0,"outubro","setembro")</f>
        <v>outubro</v>
      </c>
      <c r="O1050" s="15">
        <v>45566</v>
      </c>
    </row>
    <row r="1051" spans="1:15">
      <c r="A1051" s="5" t="s">
        <v>1049</v>
      </c>
      <c r="B1051" s="6" t="s">
        <v>1163</v>
      </c>
      <c r="C1051" s="1">
        <f t="shared" si="51"/>
        <v>43.26</v>
      </c>
      <c r="D1051" s="3">
        <f>_xlfn.XLOOKUP(Tabela3[[#This Row],[SKU]],'ESTOQUE SETEMBRO'!A:A,'ESTOQUE SETEMBRO'!F:F,,0)-_xlfn.XLOOKUP(Tabela3[[#This Row],[SKU]],'VENDA MES'!A:A,'VENDA MES'!B:B,0,0)</f>
        <v>252.00000000000006</v>
      </c>
      <c r="E1051" s="3">
        <f>IF(D1051&lt;=0,SUM(Tabela3[[#This Row],[PONTO_DE_REPOSICAO]]*2.5,Tabela3[[#This Row],[ESTOQUE_INICIAL]]),IF(AND(Tabela3[[#This Row],[ESTOQUE_INICIAL]]&lt;=Tabela3[[#This Row],[PONTO_DE_REPOSICAO]],Tabela3[[#This Row],[ESTOQUE_INICIAL]]&gt;0),L1051*2.5,D1051*0))</f>
        <v>0</v>
      </c>
      <c r="F1051" s="3">
        <f t="shared" si="49"/>
        <v>252.00000000000006</v>
      </c>
      <c r="G1051" s="7">
        <v>5</v>
      </c>
      <c r="H1051" s="7">
        <v>5</v>
      </c>
      <c r="I1051" t="s">
        <v>1130</v>
      </c>
      <c r="J1051" s="2">
        <f t="shared" si="50"/>
        <v>1260.0000000000002</v>
      </c>
      <c r="K1051" s="1">
        <f>_xlfn.XLOOKUP(A1051,MEDIDAS!A:A,MEDIDAS!C:C,,0)*5</f>
        <v>3.75</v>
      </c>
      <c r="L1051" s="1">
        <f>SUM(K1051,_xlfn.XLOOKUP(A1051,MEDIDAS!A:A,MEDIDAS!C:C,,0)*5)</f>
        <v>7.5</v>
      </c>
      <c r="M1051" s="1" t="str">
        <f>IF(F1051&gt;=SUM(L1051,_xlfn.XLOOKUP(A1051,'ESTOQUE SETEMBRO'!A:A,'ESTOQUE SETEMBRO'!F:F,,0))/2*1.2,"OVER",IF(F1051&lt;=SUM(L1051,_xlfn.XLOOKUP(A1051,'ESTOQUE SETEMBRO'!A:A,'ESTOQUE SETEMBRO'!F:F,,0))/2*1.1,"IDEAL","OUT"))</f>
        <v>OVER</v>
      </c>
      <c r="N1051" t="str">
        <f>IF('ESTOQUE OUTUBRO'!$D1051&gt;=0,"outubro","setembro")</f>
        <v>outubro</v>
      </c>
      <c r="O1051" s="15">
        <v>45566</v>
      </c>
    </row>
    <row r="1052" spans="1:15">
      <c r="A1052" s="5" t="s">
        <v>1050</v>
      </c>
      <c r="B1052" s="6" t="s">
        <v>1213</v>
      </c>
      <c r="C1052" s="1">
        <f t="shared" si="51"/>
        <v>43.26</v>
      </c>
      <c r="D1052" s="3">
        <f>_xlfn.XLOOKUP(Tabela3[[#This Row],[SKU]],'ESTOQUE SETEMBRO'!A:A,'ESTOQUE SETEMBRO'!F:F,,0)-_xlfn.XLOOKUP(Tabela3[[#This Row],[SKU]],'VENDA MES'!A:A,'VENDA MES'!B:B,0,0)</f>
        <v>207.2</v>
      </c>
      <c r="E1052" s="3">
        <f>IF(D1052&lt;=0,SUM(Tabela3[[#This Row],[PONTO_DE_REPOSICAO]]*2.5,Tabela3[[#This Row],[ESTOQUE_INICIAL]]),IF(AND(Tabela3[[#This Row],[ESTOQUE_INICIAL]]&lt;=Tabela3[[#This Row],[PONTO_DE_REPOSICAO]],Tabela3[[#This Row],[ESTOQUE_INICIAL]]&gt;0),L1052*2.5,D1052*0))</f>
        <v>0</v>
      </c>
      <c r="F1052" s="3">
        <f t="shared" si="49"/>
        <v>207.2</v>
      </c>
      <c r="G1052" s="7">
        <v>12</v>
      </c>
      <c r="H1052" s="7">
        <v>12</v>
      </c>
      <c r="I1052" t="s">
        <v>1136</v>
      </c>
      <c r="J1052" s="2">
        <f t="shared" si="50"/>
        <v>2486.3999999999996</v>
      </c>
      <c r="K1052" s="1">
        <f>_xlfn.XLOOKUP(A1052,MEDIDAS!A:A,MEDIDAS!C:C,,0)*5</f>
        <v>3.0833333333333335</v>
      </c>
      <c r="L1052" s="1">
        <f>SUM(K1052,_xlfn.XLOOKUP(A1052,MEDIDAS!A:A,MEDIDAS!C:C,,0)*5)</f>
        <v>6.166666666666667</v>
      </c>
      <c r="M1052" s="1" t="str">
        <f>IF(F1052&gt;=SUM(L1052,_xlfn.XLOOKUP(A1052,'ESTOQUE SETEMBRO'!A:A,'ESTOQUE SETEMBRO'!F:F,,0))/2*1.2,"OVER",IF(F1052&lt;=SUM(L1052,_xlfn.XLOOKUP(A1052,'ESTOQUE SETEMBRO'!A:A,'ESTOQUE SETEMBRO'!F:F,,0))/2*1.1,"IDEAL","OUT"))</f>
        <v>OVER</v>
      </c>
      <c r="N1052" t="str">
        <f>IF('ESTOQUE OUTUBRO'!$D1052&gt;=0,"outubro","setembro")</f>
        <v>outubro</v>
      </c>
      <c r="O1052" s="15">
        <v>45566</v>
      </c>
    </row>
    <row r="1053" spans="1:15">
      <c r="A1053" s="5" t="s">
        <v>1051</v>
      </c>
      <c r="B1053" s="6" t="s">
        <v>1178</v>
      </c>
      <c r="C1053" s="1">
        <f t="shared" si="51"/>
        <v>43.26</v>
      </c>
      <c r="D1053" s="3">
        <f>_xlfn.XLOOKUP(Tabela3[[#This Row],[SKU]],'ESTOQUE SETEMBRO'!A:A,'ESTOQUE SETEMBRO'!F:F,,0)-_xlfn.XLOOKUP(Tabela3[[#This Row],[SKU]],'VENDA MES'!A:A,'VENDA MES'!B:B,0,0)</f>
        <v>117.6</v>
      </c>
      <c r="E1053" s="3">
        <f>IF(D1053&lt;=0,SUM(Tabela3[[#This Row],[PONTO_DE_REPOSICAO]]*2.5,Tabela3[[#This Row],[ESTOQUE_INICIAL]]),IF(AND(Tabela3[[#This Row],[ESTOQUE_INICIAL]]&lt;=Tabela3[[#This Row],[PONTO_DE_REPOSICAO]],Tabela3[[#This Row],[ESTOQUE_INICIAL]]&gt;0),L1053*2.5,D1053*0))</f>
        <v>0</v>
      </c>
      <c r="F1053" s="3">
        <f t="shared" si="49"/>
        <v>117.6</v>
      </c>
      <c r="G1053" s="7">
        <v>36</v>
      </c>
      <c r="H1053" s="7">
        <v>36</v>
      </c>
      <c r="I1053" t="s">
        <v>1152</v>
      </c>
      <c r="J1053" s="2">
        <f t="shared" si="50"/>
        <v>4233.5999999999995</v>
      </c>
      <c r="K1053" s="1">
        <f>_xlfn.XLOOKUP(A1053,MEDIDAS!A:A,MEDIDAS!C:C,,0)*5</f>
        <v>1.75</v>
      </c>
      <c r="L1053" s="1">
        <f>SUM(K1053,_xlfn.XLOOKUP(A1053,MEDIDAS!A:A,MEDIDAS!C:C,,0)*5)</f>
        <v>3.5</v>
      </c>
      <c r="M1053" s="1" t="str">
        <f>IF(F1053&gt;=SUM(L1053,_xlfn.XLOOKUP(A1053,'ESTOQUE SETEMBRO'!A:A,'ESTOQUE SETEMBRO'!F:F,,0))/2*1.2,"OVER",IF(F1053&lt;=SUM(L1053,_xlfn.XLOOKUP(A1053,'ESTOQUE SETEMBRO'!A:A,'ESTOQUE SETEMBRO'!F:F,,0))/2*1.1,"IDEAL","OUT"))</f>
        <v>OVER</v>
      </c>
      <c r="N1053" t="str">
        <f>IF('ESTOQUE OUTUBRO'!$D1053&gt;=0,"outubro","setembro")</f>
        <v>outubro</v>
      </c>
      <c r="O1053" s="15">
        <v>45566</v>
      </c>
    </row>
    <row r="1054" spans="1:15">
      <c r="A1054" s="5" t="s">
        <v>1052</v>
      </c>
      <c r="B1054" s="6" t="s">
        <v>1158</v>
      </c>
      <c r="C1054" s="1">
        <f t="shared" si="51"/>
        <v>43.26</v>
      </c>
      <c r="D1054" s="3">
        <f>_xlfn.XLOOKUP(Tabela3[[#This Row],[SKU]],'ESTOQUE SETEMBRO'!A:A,'ESTOQUE SETEMBRO'!F:F,,0)-_xlfn.XLOOKUP(Tabela3[[#This Row],[SKU]],'VENDA MES'!A:A,'VENDA MES'!B:B,0,0)</f>
        <v>128.80000000000001</v>
      </c>
      <c r="E1054" s="3">
        <f>IF(D1054&lt;=0,SUM(Tabela3[[#This Row],[PONTO_DE_REPOSICAO]]*2.5,Tabela3[[#This Row],[ESTOQUE_INICIAL]]),IF(AND(Tabela3[[#This Row],[ESTOQUE_INICIAL]]&lt;=Tabela3[[#This Row],[PONTO_DE_REPOSICAO]],Tabela3[[#This Row],[ESTOQUE_INICIAL]]&gt;0),L1054*2.5,D1054*0))</f>
        <v>0</v>
      </c>
      <c r="F1054" s="3">
        <f t="shared" si="49"/>
        <v>128.80000000000001</v>
      </c>
      <c r="G1054" s="7">
        <v>12</v>
      </c>
      <c r="H1054" s="7">
        <v>12</v>
      </c>
      <c r="I1054" t="s">
        <v>1136</v>
      </c>
      <c r="J1054" s="2">
        <f t="shared" si="50"/>
        <v>1545.6000000000001</v>
      </c>
      <c r="K1054" s="1">
        <f>_xlfn.XLOOKUP(A1054,MEDIDAS!A:A,MEDIDAS!C:C,,0)*5</f>
        <v>1.9166666666666667</v>
      </c>
      <c r="L1054" s="1">
        <f>SUM(K1054,_xlfn.XLOOKUP(A1054,MEDIDAS!A:A,MEDIDAS!C:C,,0)*5)</f>
        <v>3.8333333333333335</v>
      </c>
      <c r="M1054" s="1" t="str">
        <f>IF(F1054&gt;=SUM(L1054,_xlfn.XLOOKUP(A1054,'ESTOQUE SETEMBRO'!A:A,'ESTOQUE SETEMBRO'!F:F,,0))/2*1.2,"OVER",IF(F1054&lt;=SUM(L1054,_xlfn.XLOOKUP(A1054,'ESTOQUE SETEMBRO'!A:A,'ESTOQUE SETEMBRO'!F:F,,0))/2*1.1,"IDEAL","OUT"))</f>
        <v>OVER</v>
      </c>
      <c r="N1054" t="str">
        <f>IF('ESTOQUE OUTUBRO'!$D1054&gt;=0,"outubro","setembro")</f>
        <v>outubro</v>
      </c>
      <c r="O1054" s="15">
        <v>45566</v>
      </c>
    </row>
    <row r="1055" spans="1:15">
      <c r="A1055" s="5" t="s">
        <v>1053</v>
      </c>
      <c r="B1055" s="6" t="s">
        <v>1151</v>
      </c>
      <c r="C1055" s="1">
        <f t="shared" si="51"/>
        <v>43.26</v>
      </c>
      <c r="D1055" s="3">
        <f>_xlfn.XLOOKUP(Tabela3[[#This Row],[SKU]],'ESTOQUE SETEMBRO'!A:A,'ESTOQUE SETEMBRO'!F:F,,0)-_xlfn.XLOOKUP(Tabela3[[#This Row],[SKU]],'VENDA MES'!A:A,'VENDA MES'!B:B,0,0)</f>
        <v>95.200000000000017</v>
      </c>
      <c r="E1055" s="3">
        <f>IF(D1055&lt;=0,SUM(Tabela3[[#This Row],[PONTO_DE_REPOSICAO]]*2.5,Tabela3[[#This Row],[ESTOQUE_INICIAL]]),IF(AND(Tabela3[[#This Row],[ESTOQUE_INICIAL]]&lt;=Tabela3[[#This Row],[PONTO_DE_REPOSICAO]],Tabela3[[#This Row],[ESTOQUE_INICIAL]]&gt;0),L1055*2.5,D1055*0))</f>
        <v>0</v>
      </c>
      <c r="F1055" s="3">
        <f t="shared" si="49"/>
        <v>95.200000000000017</v>
      </c>
      <c r="G1055" s="7">
        <v>50</v>
      </c>
      <c r="H1055" s="7">
        <v>50</v>
      </c>
      <c r="I1055" t="s">
        <v>1152</v>
      </c>
      <c r="J1055" s="2">
        <f t="shared" si="50"/>
        <v>4760.0000000000009</v>
      </c>
      <c r="K1055" s="1">
        <f>_xlfn.XLOOKUP(A1055,MEDIDAS!A:A,MEDIDAS!C:C,,0)*5</f>
        <v>1.4166666666666665</v>
      </c>
      <c r="L1055" s="1">
        <f>SUM(K1055,_xlfn.XLOOKUP(A1055,MEDIDAS!A:A,MEDIDAS!C:C,,0)*5)</f>
        <v>2.833333333333333</v>
      </c>
      <c r="M1055" s="1" t="str">
        <f>IF(F1055&gt;=SUM(L1055,_xlfn.XLOOKUP(A1055,'ESTOQUE SETEMBRO'!A:A,'ESTOQUE SETEMBRO'!F:F,,0))/2*1.2,"OVER",IF(F1055&lt;=SUM(L1055,_xlfn.XLOOKUP(A1055,'ESTOQUE SETEMBRO'!A:A,'ESTOQUE SETEMBRO'!F:F,,0))/2*1.1,"IDEAL","OUT"))</f>
        <v>OVER</v>
      </c>
      <c r="N1055" t="str">
        <f>IF('ESTOQUE OUTUBRO'!$D1055&gt;=0,"outubro","setembro")</f>
        <v>outubro</v>
      </c>
      <c r="O1055" s="15">
        <v>45566</v>
      </c>
    </row>
    <row r="1056" spans="1:15">
      <c r="A1056" s="5" t="s">
        <v>1055</v>
      </c>
      <c r="B1056" s="6" t="s">
        <v>1133</v>
      </c>
      <c r="C1056" s="1">
        <f t="shared" si="51"/>
        <v>43.26</v>
      </c>
      <c r="D1056" s="3">
        <f>_xlfn.XLOOKUP(Tabela3[[#This Row],[SKU]],'ESTOQUE SETEMBRO'!A:A,'ESTOQUE SETEMBRO'!F:F,,0)-_xlfn.XLOOKUP(Tabela3[[#This Row],[SKU]],'VENDA MES'!A:A,'VENDA MES'!B:B,0,0)</f>
        <v>140.00000000000003</v>
      </c>
      <c r="E1056" s="3">
        <f>IF(D1056&lt;=0,SUM(Tabela3[[#This Row],[PONTO_DE_REPOSICAO]]*2.5,Tabela3[[#This Row],[ESTOQUE_INICIAL]]),IF(AND(Tabela3[[#This Row],[ESTOQUE_INICIAL]]&lt;=Tabela3[[#This Row],[PONTO_DE_REPOSICAO]],Tabela3[[#This Row],[ESTOQUE_INICIAL]]&gt;0),L1056*2.5,D1056*0))</f>
        <v>0</v>
      </c>
      <c r="F1056" s="3">
        <f t="shared" si="49"/>
        <v>140.00000000000003</v>
      </c>
      <c r="G1056" s="7">
        <v>10</v>
      </c>
      <c r="H1056" s="7">
        <v>10</v>
      </c>
      <c r="I1056" t="s">
        <v>1134</v>
      </c>
      <c r="J1056" s="2">
        <f t="shared" si="50"/>
        <v>1400.0000000000002</v>
      </c>
      <c r="K1056" s="1">
        <f>_xlfn.XLOOKUP(A1056,MEDIDAS!A:A,MEDIDAS!C:C,,0)*5</f>
        <v>2.0833333333333335</v>
      </c>
      <c r="L1056" s="1">
        <f>SUM(K1056,_xlfn.XLOOKUP(A1056,MEDIDAS!A:A,MEDIDAS!C:C,,0)*5)</f>
        <v>4.166666666666667</v>
      </c>
      <c r="M1056" s="1" t="str">
        <f>IF(F1056&gt;=SUM(L1056,_xlfn.XLOOKUP(A1056,'ESTOQUE SETEMBRO'!A:A,'ESTOQUE SETEMBRO'!F:F,,0))/2*1.2,"OVER",IF(F1056&lt;=SUM(L1056,_xlfn.XLOOKUP(A1056,'ESTOQUE SETEMBRO'!A:A,'ESTOQUE SETEMBRO'!F:F,,0))/2*1.1,"IDEAL","OUT"))</f>
        <v>OVER</v>
      </c>
      <c r="N1056" t="str">
        <f>IF('ESTOQUE OUTUBRO'!$D1056&gt;=0,"outubro","setembro")</f>
        <v>outubro</v>
      </c>
      <c r="O1056" s="15">
        <v>45566</v>
      </c>
    </row>
    <row r="1057" spans="1:15">
      <c r="A1057" s="5" t="s">
        <v>1056</v>
      </c>
      <c r="B1057" s="6" t="s">
        <v>1218</v>
      </c>
      <c r="C1057" s="1">
        <f t="shared" si="51"/>
        <v>43.26</v>
      </c>
      <c r="D1057" s="3">
        <f>_xlfn.XLOOKUP(Tabela3[[#This Row],[SKU]],'ESTOQUE SETEMBRO'!A:A,'ESTOQUE SETEMBRO'!F:F,,0)-_xlfn.XLOOKUP(Tabela3[[#This Row],[SKU]],'VENDA MES'!A:A,'VENDA MES'!B:B,0,0)</f>
        <v>61.600000000000009</v>
      </c>
      <c r="E1057" s="3">
        <f>IF(D1057&lt;=0,SUM(Tabela3[[#This Row],[PONTO_DE_REPOSICAO]]*2.5,Tabela3[[#This Row],[ESTOQUE_INICIAL]]),IF(AND(Tabela3[[#This Row],[ESTOQUE_INICIAL]]&lt;=Tabela3[[#This Row],[PONTO_DE_REPOSICAO]],Tabela3[[#This Row],[ESTOQUE_INICIAL]]&gt;0),L1057*2.5,D1057*0))</f>
        <v>0</v>
      </c>
      <c r="F1057" s="3">
        <f t="shared" si="49"/>
        <v>61.600000000000009</v>
      </c>
      <c r="G1057" s="7">
        <v>14</v>
      </c>
      <c r="H1057" s="7">
        <v>14</v>
      </c>
      <c r="I1057" t="s">
        <v>1142</v>
      </c>
      <c r="J1057" s="2">
        <f t="shared" si="50"/>
        <v>862.40000000000009</v>
      </c>
      <c r="K1057" s="1">
        <f>_xlfn.XLOOKUP(A1057,MEDIDAS!A:A,MEDIDAS!C:C,,0)*5</f>
        <v>0.91666666666666663</v>
      </c>
      <c r="L1057" s="1">
        <f>SUM(K1057,_xlfn.XLOOKUP(A1057,MEDIDAS!A:A,MEDIDAS!C:C,,0)*5)</f>
        <v>1.8333333333333333</v>
      </c>
      <c r="M1057" s="1" t="str">
        <f>IF(F1057&gt;=SUM(L1057,_xlfn.XLOOKUP(A1057,'ESTOQUE SETEMBRO'!A:A,'ESTOQUE SETEMBRO'!F:F,,0))/2*1.2,"OVER",IF(F1057&lt;=SUM(L1057,_xlfn.XLOOKUP(A1057,'ESTOQUE SETEMBRO'!A:A,'ESTOQUE SETEMBRO'!F:F,,0))/2*1.1,"IDEAL","OUT"))</f>
        <v>OVER</v>
      </c>
      <c r="N1057" t="str">
        <f>IF('ESTOQUE OUTUBRO'!$D1057&gt;=0,"outubro","setembro")</f>
        <v>outubro</v>
      </c>
      <c r="O1057" s="15">
        <v>45566</v>
      </c>
    </row>
    <row r="1058" spans="1:15">
      <c r="A1058" s="5" t="s">
        <v>1057</v>
      </c>
      <c r="B1058" s="6" t="s">
        <v>1198</v>
      </c>
      <c r="C1058" s="1">
        <f t="shared" si="51"/>
        <v>43.26</v>
      </c>
      <c r="D1058" s="3">
        <f>_xlfn.XLOOKUP(Tabela3[[#This Row],[SKU]],'ESTOQUE SETEMBRO'!A:A,'ESTOQUE SETEMBRO'!F:F,,0)-_xlfn.XLOOKUP(Tabela3[[#This Row],[SKU]],'VENDA MES'!A:A,'VENDA MES'!B:B,0,0)</f>
        <v>212.80000000000004</v>
      </c>
      <c r="E1058" s="3">
        <f>IF(D1058&lt;=0,SUM(Tabela3[[#This Row],[PONTO_DE_REPOSICAO]]*2.5,Tabela3[[#This Row],[ESTOQUE_INICIAL]]),IF(AND(Tabela3[[#This Row],[ESTOQUE_INICIAL]]&lt;=Tabela3[[#This Row],[PONTO_DE_REPOSICAO]],Tabela3[[#This Row],[ESTOQUE_INICIAL]]&gt;0),L1058*2.5,D1058*0))</f>
        <v>0</v>
      </c>
      <c r="F1058" s="3">
        <f t="shared" ref="F1058:F1101" si="52">SUM(E1058,D1058)</f>
        <v>212.80000000000004</v>
      </c>
      <c r="G1058" s="7">
        <v>12</v>
      </c>
      <c r="H1058" s="7">
        <v>12</v>
      </c>
      <c r="I1058" t="s">
        <v>1136</v>
      </c>
      <c r="J1058" s="2">
        <f t="shared" si="50"/>
        <v>2553.6000000000004</v>
      </c>
      <c r="K1058" s="1">
        <f>_xlfn.XLOOKUP(A1058,MEDIDAS!A:A,MEDIDAS!C:C,,0)*5</f>
        <v>3.1666666666666665</v>
      </c>
      <c r="L1058" s="1">
        <f>SUM(K1058,_xlfn.XLOOKUP(A1058,MEDIDAS!A:A,MEDIDAS!C:C,,0)*5)</f>
        <v>6.333333333333333</v>
      </c>
      <c r="M1058" s="1" t="str">
        <f>IF(F1058&gt;=SUM(L1058,_xlfn.XLOOKUP(A1058,'ESTOQUE SETEMBRO'!A:A,'ESTOQUE SETEMBRO'!F:F,,0))/2*1.2,"OVER",IF(F1058&lt;=SUM(L1058,_xlfn.XLOOKUP(A1058,'ESTOQUE SETEMBRO'!A:A,'ESTOQUE SETEMBRO'!F:F,,0))/2*1.1,"IDEAL","OUT"))</f>
        <v>OVER</v>
      </c>
      <c r="N1058" t="str">
        <f>IF('ESTOQUE OUTUBRO'!$D1058&gt;=0,"outubro","setembro")</f>
        <v>outubro</v>
      </c>
      <c r="O1058" s="15">
        <v>45566</v>
      </c>
    </row>
    <row r="1059" spans="1:15">
      <c r="A1059" s="5" t="s">
        <v>1058</v>
      </c>
      <c r="B1059" s="6" t="s">
        <v>1233</v>
      </c>
      <c r="C1059" s="1">
        <f t="shared" si="51"/>
        <v>43.26</v>
      </c>
      <c r="D1059" s="3">
        <f>_xlfn.XLOOKUP(Tabela3[[#This Row],[SKU]],'ESTOQUE SETEMBRO'!A:A,'ESTOQUE SETEMBRO'!F:F,,0)-_xlfn.XLOOKUP(Tabela3[[#This Row],[SKU]],'VENDA MES'!A:A,'VENDA MES'!B:B,0,0)</f>
        <v>112</v>
      </c>
      <c r="E1059" s="3">
        <f>IF(D1059&lt;=0,SUM(Tabela3[[#This Row],[PONTO_DE_REPOSICAO]]*2.5,Tabela3[[#This Row],[ESTOQUE_INICIAL]]),IF(AND(Tabela3[[#This Row],[ESTOQUE_INICIAL]]&lt;=Tabela3[[#This Row],[PONTO_DE_REPOSICAO]],Tabela3[[#This Row],[ESTOQUE_INICIAL]]&gt;0),L1059*2.5,D1059*0))</f>
        <v>0</v>
      </c>
      <c r="F1059" s="3">
        <f t="shared" si="52"/>
        <v>112</v>
      </c>
      <c r="G1059" s="7">
        <v>36</v>
      </c>
      <c r="H1059" s="7">
        <v>36</v>
      </c>
      <c r="I1059" t="s">
        <v>1152</v>
      </c>
      <c r="J1059" s="2">
        <f t="shared" si="50"/>
        <v>4032</v>
      </c>
      <c r="K1059" s="1">
        <f>_xlfn.XLOOKUP(A1059,MEDIDAS!A:A,MEDIDAS!C:C,,0)*5</f>
        <v>1.6666666666666665</v>
      </c>
      <c r="L1059" s="1">
        <f>SUM(K1059,_xlfn.XLOOKUP(A1059,MEDIDAS!A:A,MEDIDAS!C:C,,0)*5)</f>
        <v>3.333333333333333</v>
      </c>
      <c r="M1059" s="1" t="str">
        <f>IF(F1059&gt;=SUM(L1059,_xlfn.XLOOKUP(A1059,'ESTOQUE SETEMBRO'!A:A,'ESTOQUE SETEMBRO'!F:F,,0))/2*1.2,"OVER",IF(F1059&lt;=SUM(L1059,_xlfn.XLOOKUP(A1059,'ESTOQUE SETEMBRO'!A:A,'ESTOQUE SETEMBRO'!F:F,,0))/2*1.1,"IDEAL","OUT"))</f>
        <v>OVER</v>
      </c>
      <c r="N1059" t="str">
        <f>IF('ESTOQUE OUTUBRO'!$D1059&gt;=0,"outubro","setembro")</f>
        <v>outubro</v>
      </c>
      <c r="O1059" s="15">
        <v>45566</v>
      </c>
    </row>
    <row r="1060" spans="1:15">
      <c r="A1060" s="5" t="s">
        <v>1059</v>
      </c>
      <c r="B1060" s="6" t="s">
        <v>1221</v>
      </c>
      <c r="C1060" s="1">
        <f t="shared" si="51"/>
        <v>43.26</v>
      </c>
      <c r="D1060" s="3">
        <f>_xlfn.XLOOKUP(Tabela3[[#This Row],[SKU]],'ESTOQUE SETEMBRO'!A:A,'ESTOQUE SETEMBRO'!F:F,,0)-_xlfn.XLOOKUP(Tabela3[[#This Row],[SKU]],'VENDA MES'!A:A,'VENDA MES'!B:B,0,0)</f>
        <v>117.6</v>
      </c>
      <c r="E1060" s="3">
        <f>IF(D1060&lt;=0,SUM(Tabela3[[#This Row],[PONTO_DE_REPOSICAO]]*2.5,Tabela3[[#This Row],[ESTOQUE_INICIAL]]),IF(AND(Tabela3[[#This Row],[ESTOQUE_INICIAL]]&lt;=Tabela3[[#This Row],[PONTO_DE_REPOSICAO]],Tabela3[[#This Row],[ESTOQUE_INICIAL]]&gt;0),L1060*2.5,D1060*0))</f>
        <v>0</v>
      </c>
      <c r="F1060" s="3">
        <f t="shared" si="52"/>
        <v>117.6</v>
      </c>
      <c r="G1060" s="7">
        <v>60</v>
      </c>
      <c r="H1060" s="7">
        <v>60</v>
      </c>
      <c r="I1060" t="s">
        <v>1128</v>
      </c>
      <c r="J1060" s="2">
        <f t="shared" si="50"/>
        <v>7056</v>
      </c>
      <c r="K1060" s="1">
        <f>_xlfn.XLOOKUP(A1060,MEDIDAS!A:A,MEDIDAS!C:C,,0)*5</f>
        <v>1.75</v>
      </c>
      <c r="L1060" s="1">
        <f>SUM(K1060,_xlfn.XLOOKUP(A1060,MEDIDAS!A:A,MEDIDAS!C:C,,0)*5)</f>
        <v>3.5</v>
      </c>
      <c r="M1060" s="1" t="str">
        <f>IF(F1060&gt;=SUM(L1060,_xlfn.XLOOKUP(A1060,'ESTOQUE SETEMBRO'!A:A,'ESTOQUE SETEMBRO'!F:F,,0))/2*1.2,"OVER",IF(F1060&lt;=SUM(L1060,_xlfn.XLOOKUP(A1060,'ESTOQUE SETEMBRO'!A:A,'ESTOQUE SETEMBRO'!F:F,,0))/2*1.1,"IDEAL","OUT"))</f>
        <v>OVER</v>
      </c>
      <c r="N1060" t="str">
        <f>IF('ESTOQUE OUTUBRO'!$D1060&gt;=0,"outubro","setembro")</f>
        <v>outubro</v>
      </c>
      <c r="O1060" s="15">
        <v>45566</v>
      </c>
    </row>
    <row r="1061" spans="1:15">
      <c r="A1061" s="5" t="s">
        <v>1060</v>
      </c>
      <c r="B1061" s="6" t="s">
        <v>1181</v>
      </c>
      <c r="C1061" s="1">
        <f t="shared" si="51"/>
        <v>43.26</v>
      </c>
      <c r="D1061" s="3">
        <f>_xlfn.XLOOKUP(Tabela3[[#This Row],[SKU]],'ESTOQUE SETEMBRO'!A:A,'ESTOQUE SETEMBRO'!F:F,,0)-_xlfn.XLOOKUP(Tabela3[[#This Row],[SKU]],'VENDA MES'!A:A,'VENDA MES'!B:B,0,0)</f>
        <v>84</v>
      </c>
      <c r="E1061" s="3">
        <f>IF(D1061&lt;=0,SUM(Tabela3[[#This Row],[PONTO_DE_REPOSICAO]]*2.5,Tabela3[[#This Row],[ESTOQUE_INICIAL]]),IF(AND(Tabela3[[#This Row],[ESTOQUE_INICIAL]]&lt;=Tabela3[[#This Row],[PONTO_DE_REPOSICAO]],Tabela3[[#This Row],[ESTOQUE_INICIAL]]&gt;0),L1061*2.5,D1061*0))</f>
        <v>0</v>
      </c>
      <c r="F1061" s="3">
        <f t="shared" si="52"/>
        <v>84</v>
      </c>
      <c r="G1061" s="7">
        <v>5</v>
      </c>
      <c r="H1061" s="7">
        <v>5</v>
      </c>
      <c r="I1061" t="s">
        <v>1130</v>
      </c>
      <c r="J1061" s="2">
        <f t="shared" si="50"/>
        <v>420</v>
      </c>
      <c r="K1061" s="1">
        <f>_xlfn.XLOOKUP(A1061,MEDIDAS!A:A,MEDIDAS!C:C,,0)*5</f>
        <v>1.25</v>
      </c>
      <c r="L1061" s="1">
        <f>SUM(K1061,_xlfn.XLOOKUP(A1061,MEDIDAS!A:A,MEDIDAS!C:C,,0)*5)</f>
        <v>2.5</v>
      </c>
      <c r="M1061" s="1" t="str">
        <f>IF(F1061&gt;=SUM(L1061,_xlfn.XLOOKUP(A1061,'ESTOQUE SETEMBRO'!A:A,'ESTOQUE SETEMBRO'!F:F,,0))/2*1.2,"OVER",IF(F1061&lt;=SUM(L1061,_xlfn.XLOOKUP(A1061,'ESTOQUE SETEMBRO'!A:A,'ESTOQUE SETEMBRO'!F:F,,0))/2*1.1,"IDEAL","OUT"))</f>
        <v>OVER</v>
      </c>
      <c r="N1061" t="str">
        <f>IF('ESTOQUE OUTUBRO'!$D1061&gt;=0,"outubro","setembro")</f>
        <v>outubro</v>
      </c>
      <c r="O1061" s="15">
        <v>45566</v>
      </c>
    </row>
    <row r="1062" spans="1:15">
      <c r="A1062" s="5" t="s">
        <v>1061</v>
      </c>
      <c r="B1062" s="6" t="s">
        <v>1203</v>
      </c>
      <c r="C1062" s="1">
        <f t="shared" si="51"/>
        <v>43.26</v>
      </c>
      <c r="D1062" s="3">
        <f>_xlfn.XLOOKUP(Tabela3[[#This Row],[SKU]],'ESTOQUE SETEMBRO'!A:A,'ESTOQUE SETEMBRO'!F:F,,0)-_xlfn.XLOOKUP(Tabela3[[#This Row],[SKU]],'VENDA MES'!A:A,'VENDA MES'!B:B,0,0)</f>
        <v>112</v>
      </c>
      <c r="E1062" s="3">
        <f>IF(D1062&lt;=0,SUM(Tabela3[[#This Row],[PONTO_DE_REPOSICAO]]*2.5,Tabela3[[#This Row],[ESTOQUE_INICIAL]]),IF(AND(Tabela3[[#This Row],[ESTOQUE_INICIAL]]&lt;=Tabela3[[#This Row],[PONTO_DE_REPOSICAO]],Tabela3[[#This Row],[ESTOQUE_INICIAL]]&gt;0),L1062*2.5,D1062*0))</f>
        <v>0</v>
      </c>
      <c r="F1062" s="3">
        <f t="shared" si="52"/>
        <v>112</v>
      </c>
      <c r="G1062" s="7">
        <v>36</v>
      </c>
      <c r="H1062" s="7">
        <v>36</v>
      </c>
      <c r="I1062" t="s">
        <v>1152</v>
      </c>
      <c r="J1062" s="2">
        <f t="shared" si="50"/>
        <v>4032</v>
      </c>
      <c r="K1062" s="1">
        <f>_xlfn.XLOOKUP(A1062,MEDIDAS!A:A,MEDIDAS!C:C,,0)*5</f>
        <v>1.6666666666666665</v>
      </c>
      <c r="L1062" s="1">
        <f>SUM(K1062,_xlfn.XLOOKUP(A1062,MEDIDAS!A:A,MEDIDAS!C:C,,0)*5)</f>
        <v>3.333333333333333</v>
      </c>
      <c r="M1062" s="1" t="str">
        <f>IF(F1062&gt;=SUM(L1062,_xlfn.XLOOKUP(A1062,'ESTOQUE SETEMBRO'!A:A,'ESTOQUE SETEMBRO'!F:F,,0))/2*1.2,"OVER",IF(F1062&lt;=SUM(L1062,_xlfn.XLOOKUP(A1062,'ESTOQUE SETEMBRO'!A:A,'ESTOQUE SETEMBRO'!F:F,,0))/2*1.1,"IDEAL","OUT"))</f>
        <v>OVER</v>
      </c>
      <c r="N1062" t="str">
        <f>IF('ESTOQUE OUTUBRO'!$D1062&gt;=0,"outubro","setembro")</f>
        <v>outubro</v>
      </c>
      <c r="O1062" s="15">
        <v>45566</v>
      </c>
    </row>
    <row r="1063" spans="1:15">
      <c r="A1063" s="5" t="s">
        <v>1062</v>
      </c>
      <c r="B1063" s="6" t="s">
        <v>1224</v>
      </c>
      <c r="C1063" s="1">
        <f t="shared" si="51"/>
        <v>43.26</v>
      </c>
      <c r="D1063" s="3">
        <f>_xlfn.XLOOKUP(Tabela3[[#This Row],[SKU]],'ESTOQUE SETEMBRO'!A:A,'ESTOQUE SETEMBRO'!F:F,,0)-_xlfn.XLOOKUP(Tabela3[[#This Row],[SKU]],'VENDA MES'!A:A,'VENDA MES'!B:B,0,0)</f>
        <v>151.19999999999999</v>
      </c>
      <c r="E1063" s="3">
        <f>IF(D1063&lt;=0,SUM(Tabela3[[#This Row],[PONTO_DE_REPOSICAO]]*2.5,Tabela3[[#This Row],[ESTOQUE_INICIAL]]),IF(AND(Tabela3[[#This Row],[ESTOQUE_INICIAL]]&lt;=Tabela3[[#This Row],[PONTO_DE_REPOSICAO]],Tabela3[[#This Row],[ESTOQUE_INICIAL]]&gt;0),L1063*2.5,D1063*0))</f>
        <v>0</v>
      </c>
      <c r="F1063" s="3">
        <f t="shared" si="52"/>
        <v>151.19999999999999</v>
      </c>
      <c r="G1063" s="7">
        <v>10</v>
      </c>
      <c r="H1063" s="7">
        <v>10</v>
      </c>
      <c r="I1063" t="s">
        <v>1134</v>
      </c>
      <c r="J1063" s="2">
        <f t="shared" si="50"/>
        <v>1512</v>
      </c>
      <c r="K1063" s="1">
        <f>_xlfn.XLOOKUP(A1063,MEDIDAS!A:A,MEDIDAS!C:C,,0)*5</f>
        <v>2.25</v>
      </c>
      <c r="L1063" s="1">
        <f>SUM(K1063,_xlfn.XLOOKUP(A1063,MEDIDAS!A:A,MEDIDAS!C:C,,0)*5)</f>
        <v>4.5</v>
      </c>
      <c r="M1063" s="1" t="str">
        <f>IF(F1063&gt;=SUM(L1063,_xlfn.XLOOKUP(A1063,'ESTOQUE SETEMBRO'!A:A,'ESTOQUE SETEMBRO'!F:F,,0))/2*1.2,"OVER",IF(F1063&lt;=SUM(L1063,_xlfn.XLOOKUP(A1063,'ESTOQUE SETEMBRO'!A:A,'ESTOQUE SETEMBRO'!F:F,,0))/2*1.1,"IDEAL","OUT"))</f>
        <v>OVER</v>
      </c>
      <c r="N1063" t="str">
        <f>IF('ESTOQUE OUTUBRO'!$D1063&gt;=0,"outubro","setembro")</f>
        <v>outubro</v>
      </c>
      <c r="O1063" s="15">
        <v>45566</v>
      </c>
    </row>
    <row r="1064" spans="1:15">
      <c r="A1064" s="5" t="s">
        <v>1063</v>
      </c>
      <c r="B1064" s="6" t="s">
        <v>1154</v>
      </c>
      <c r="C1064" s="1">
        <f t="shared" si="51"/>
        <v>43.26</v>
      </c>
      <c r="D1064" s="3">
        <f>_xlfn.XLOOKUP(Tabela3[[#This Row],[SKU]],'ESTOQUE SETEMBRO'!A:A,'ESTOQUE SETEMBRO'!F:F,,0)-_xlfn.XLOOKUP(Tabela3[[#This Row],[SKU]],'VENDA MES'!A:A,'VENDA MES'!B:B,0,0)</f>
        <v>100.8</v>
      </c>
      <c r="E1064" s="3">
        <f>IF(D1064&lt;=0,SUM(Tabela3[[#This Row],[PONTO_DE_REPOSICAO]]*2.5,Tabela3[[#This Row],[ESTOQUE_INICIAL]]),IF(AND(Tabela3[[#This Row],[ESTOQUE_INICIAL]]&lt;=Tabela3[[#This Row],[PONTO_DE_REPOSICAO]],Tabela3[[#This Row],[ESTOQUE_INICIAL]]&gt;0),L1064*2.5,D1064*0))</f>
        <v>0</v>
      </c>
      <c r="F1064" s="3">
        <f t="shared" si="52"/>
        <v>100.8</v>
      </c>
      <c r="G1064" s="7">
        <v>40</v>
      </c>
      <c r="H1064" s="7">
        <v>40</v>
      </c>
      <c r="I1064" t="s">
        <v>1138</v>
      </c>
      <c r="J1064" s="2">
        <f t="shared" si="50"/>
        <v>4032</v>
      </c>
      <c r="K1064" s="1">
        <f>_xlfn.XLOOKUP(A1064,MEDIDAS!A:A,MEDIDAS!C:C,,0)*5</f>
        <v>1.5</v>
      </c>
      <c r="L1064" s="1">
        <f>SUM(K1064,_xlfn.XLOOKUP(A1064,MEDIDAS!A:A,MEDIDAS!C:C,,0)*5)</f>
        <v>3</v>
      </c>
      <c r="M1064" s="1" t="str">
        <f>IF(F1064&gt;=SUM(L1064,_xlfn.XLOOKUP(A1064,'ESTOQUE SETEMBRO'!A:A,'ESTOQUE SETEMBRO'!F:F,,0))/2*1.2,"OVER",IF(F1064&lt;=SUM(L1064,_xlfn.XLOOKUP(A1064,'ESTOQUE SETEMBRO'!A:A,'ESTOQUE SETEMBRO'!F:F,,0))/2*1.1,"IDEAL","OUT"))</f>
        <v>OVER</v>
      </c>
      <c r="N1064" t="str">
        <f>IF('ESTOQUE OUTUBRO'!$D1064&gt;=0,"outubro","setembro")</f>
        <v>outubro</v>
      </c>
      <c r="O1064" s="15">
        <v>45566</v>
      </c>
    </row>
    <row r="1065" spans="1:15">
      <c r="A1065" s="5" t="s">
        <v>1065</v>
      </c>
      <c r="B1065" s="6" t="s">
        <v>1143</v>
      </c>
      <c r="C1065" s="1">
        <f t="shared" si="51"/>
        <v>43.26</v>
      </c>
      <c r="D1065" s="3">
        <f>_xlfn.XLOOKUP(Tabela3[[#This Row],[SKU]],'ESTOQUE SETEMBRO'!A:A,'ESTOQUE SETEMBRO'!F:F,,0)-_xlfn.XLOOKUP(Tabela3[[#This Row],[SKU]],'VENDA MES'!A:A,'VENDA MES'!B:B,0,0)</f>
        <v>50.4</v>
      </c>
      <c r="E1065" s="3">
        <f>IF(D1065&lt;=0,SUM(Tabela3[[#This Row],[PONTO_DE_REPOSICAO]]*2.5,Tabela3[[#This Row],[ESTOQUE_INICIAL]]),IF(AND(Tabela3[[#This Row],[ESTOQUE_INICIAL]]&lt;=Tabela3[[#This Row],[PONTO_DE_REPOSICAO]],Tabela3[[#This Row],[ESTOQUE_INICIAL]]&gt;0),L1065*2.5,D1065*0))</f>
        <v>0</v>
      </c>
      <c r="F1065" s="3">
        <f t="shared" si="52"/>
        <v>50.4</v>
      </c>
      <c r="G1065" s="7">
        <v>14</v>
      </c>
      <c r="H1065" s="7">
        <v>14</v>
      </c>
      <c r="I1065" t="s">
        <v>1142</v>
      </c>
      <c r="J1065" s="2">
        <f t="shared" si="50"/>
        <v>705.6</v>
      </c>
      <c r="K1065" s="1">
        <f>_xlfn.XLOOKUP(A1065,MEDIDAS!A:A,MEDIDAS!C:C,,0)*5</f>
        <v>0.75</v>
      </c>
      <c r="L1065" s="1">
        <f>SUM(K1065,_xlfn.XLOOKUP(A1065,MEDIDAS!A:A,MEDIDAS!C:C,,0)*5)</f>
        <v>1.5</v>
      </c>
      <c r="M1065" s="1" t="str">
        <f>IF(F1065&gt;=SUM(L1065,_xlfn.XLOOKUP(A1065,'ESTOQUE SETEMBRO'!A:A,'ESTOQUE SETEMBRO'!F:F,,0))/2*1.2,"OVER",IF(F1065&lt;=SUM(L1065,_xlfn.XLOOKUP(A1065,'ESTOQUE SETEMBRO'!A:A,'ESTOQUE SETEMBRO'!F:F,,0))/2*1.1,"IDEAL","OUT"))</f>
        <v>OVER</v>
      </c>
      <c r="N1065" t="str">
        <f>IF('ESTOQUE OUTUBRO'!$D1065&gt;=0,"outubro","setembro")</f>
        <v>outubro</v>
      </c>
      <c r="O1065" s="15">
        <v>45566</v>
      </c>
    </row>
    <row r="1066" spans="1:15">
      <c r="A1066" s="5" t="s">
        <v>1066</v>
      </c>
      <c r="B1066" s="6" t="s">
        <v>1217</v>
      </c>
      <c r="C1066" s="1">
        <f t="shared" si="51"/>
        <v>43.26</v>
      </c>
      <c r="D1066" s="3">
        <f>_xlfn.XLOOKUP(Tabela3[[#This Row],[SKU]],'ESTOQUE SETEMBRO'!A:A,'ESTOQUE SETEMBRO'!F:F,,0)-_xlfn.XLOOKUP(Tabela3[[#This Row],[SKU]],'VENDA MES'!A:A,'VENDA MES'!B:B,0,0)</f>
        <v>67.2</v>
      </c>
      <c r="E1066" s="3">
        <f>IF(D1066&lt;=0,SUM(Tabela3[[#This Row],[PONTO_DE_REPOSICAO]]*2.5,Tabela3[[#This Row],[ESTOQUE_INICIAL]]),IF(AND(Tabela3[[#This Row],[ESTOQUE_INICIAL]]&lt;=Tabela3[[#This Row],[PONTO_DE_REPOSICAO]],Tabela3[[#This Row],[ESTOQUE_INICIAL]]&gt;0),L1066*2.5,D1066*0))</f>
        <v>0</v>
      </c>
      <c r="F1066" s="3">
        <f t="shared" si="52"/>
        <v>67.2</v>
      </c>
      <c r="G1066" s="7">
        <v>24</v>
      </c>
      <c r="H1066" s="7">
        <v>24</v>
      </c>
      <c r="I1066" t="s">
        <v>1128</v>
      </c>
      <c r="J1066" s="2">
        <f t="shared" si="50"/>
        <v>1612.8000000000002</v>
      </c>
      <c r="K1066" s="1">
        <f>_xlfn.XLOOKUP(A1066,MEDIDAS!A:A,MEDIDAS!C:C,,0)*5</f>
        <v>1</v>
      </c>
      <c r="L1066" s="1">
        <f>SUM(K1066,_xlfn.XLOOKUP(A1066,MEDIDAS!A:A,MEDIDAS!C:C,,0)*5)</f>
        <v>2</v>
      </c>
      <c r="M1066" s="1" t="str">
        <f>IF(F1066&gt;=SUM(L1066,_xlfn.XLOOKUP(A1066,'ESTOQUE SETEMBRO'!A:A,'ESTOQUE SETEMBRO'!F:F,,0))/2*1.2,"OVER",IF(F1066&lt;=SUM(L1066,_xlfn.XLOOKUP(A1066,'ESTOQUE SETEMBRO'!A:A,'ESTOQUE SETEMBRO'!F:F,,0))/2*1.1,"IDEAL","OUT"))</f>
        <v>OVER</v>
      </c>
      <c r="N1066" t="str">
        <f>IF('ESTOQUE OUTUBRO'!$D1066&gt;=0,"outubro","setembro")</f>
        <v>outubro</v>
      </c>
      <c r="O1066" s="15">
        <v>45566</v>
      </c>
    </row>
    <row r="1067" spans="1:15">
      <c r="A1067" s="5" t="s">
        <v>1067</v>
      </c>
      <c r="B1067" s="6" t="s">
        <v>1155</v>
      </c>
      <c r="C1067" s="1">
        <f t="shared" si="51"/>
        <v>43.26</v>
      </c>
      <c r="D1067" s="3">
        <f>_xlfn.XLOOKUP(Tabela3[[#This Row],[SKU]],'ESTOQUE SETEMBRO'!A:A,'ESTOQUE SETEMBRO'!F:F,,0)-_xlfn.XLOOKUP(Tabela3[[#This Row],[SKU]],'VENDA MES'!A:A,'VENDA MES'!B:B,0,0)</f>
        <v>67.2</v>
      </c>
      <c r="E1067" s="3">
        <f>IF(D1067&lt;=0,SUM(Tabela3[[#This Row],[PONTO_DE_REPOSICAO]]*2.5,Tabela3[[#This Row],[ESTOQUE_INICIAL]]),IF(AND(Tabela3[[#This Row],[ESTOQUE_INICIAL]]&lt;=Tabela3[[#This Row],[PONTO_DE_REPOSICAO]],Tabela3[[#This Row],[ESTOQUE_INICIAL]]&gt;0),L1067*2.5,D1067*0))</f>
        <v>0</v>
      </c>
      <c r="F1067" s="3">
        <f t="shared" si="52"/>
        <v>67.2</v>
      </c>
      <c r="G1067" s="7">
        <v>50</v>
      </c>
      <c r="H1067" s="7">
        <v>50</v>
      </c>
      <c r="I1067" t="s">
        <v>1152</v>
      </c>
      <c r="J1067" s="2">
        <f t="shared" si="50"/>
        <v>3360</v>
      </c>
      <c r="K1067" s="1">
        <f>_xlfn.XLOOKUP(A1067,MEDIDAS!A:A,MEDIDAS!C:C,,0)*5</f>
        <v>1</v>
      </c>
      <c r="L1067" s="1">
        <f>SUM(K1067,_xlfn.XLOOKUP(A1067,MEDIDAS!A:A,MEDIDAS!C:C,,0)*5)</f>
        <v>2</v>
      </c>
      <c r="M1067" s="1" t="str">
        <f>IF(F1067&gt;=SUM(L1067,_xlfn.XLOOKUP(A1067,'ESTOQUE SETEMBRO'!A:A,'ESTOQUE SETEMBRO'!F:F,,0))/2*1.2,"OVER",IF(F1067&lt;=SUM(L1067,_xlfn.XLOOKUP(A1067,'ESTOQUE SETEMBRO'!A:A,'ESTOQUE SETEMBRO'!F:F,,0))/2*1.1,"IDEAL","OUT"))</f>
        <v>OVER</v>
      </c>
      <c r="N1067" t="str">
        <f>IF('ESTOQUE OUTUBRO'!$D1067&gt;=0,"outubro","setembro")</f>
        <v>outubro</v>
      </c>
      <c r="O1067" s="15">
        <v>45566</v>
      </c>
    </row>
    <row r="1068" spans="1:15">
      <c r="A1068" s="5" t="s">
        <v>1068</v>
      </c>
      <c r="B1068" s="6" t="s">
        <v>1174</v>
      </c>
      <c r="C1068" s="1">
        <f t="shared" si="51"/>
        <v>43.26</v>
      </c>
      <c r="D1068" s="3">
        <f>_xlfn.XLOOKUP(Tabela3[[#This Row],[SKU]],'ESTOQUE SETEMBRO'!A:A,'ESTOQUE SETEMBRO'!F:F,,0)-_xlfn.XLOOKUP(Tabela3[[#This Row],[SKU]],'VENDA MES'!A:A,'VENDA MES'!B:B,0,0)</f>
        <v>128.80000000000001</v>
      </c>
      <c r="E1068" s="3">
        <f>IF(D1068&lt;=0,SUM(Tabela3[[#This Row],[PONTO_DE_REPOSICAO]]*2.5,Tabela3[[#This Row],[ESTOQUE_INICIAL]]),IF(AND(Tabela3[[#This Row],[ESTOQUE_INICIAL]]&lt;=Tabela3[[#This Row],[PONTO_DE_REPOSICAO]],Tabela3[[#This Row],[ESTOQUE_INICIAL]]&gt;0),L1068*2.5,D1068*0))</f>
        <v>0</v>
      </c>
      <c r="F1068" s="3">
        <f t="shared" si="52"/>
        <v>128.80000000000001</v>
      </c>
      <c r="G1068" s="7">
        <v>5</v>
      </c>
      <c r="H1068" s="7">
        <v>5</v>
      </c>
      <c r="I1068" t="s">
        <v>1130</v>
      </c>
      <c r="J1068" s="2">
        <f t="shared" si="50"/>
        <v>644</v>
      </c>
      <c r="K1068" s="1">
        <f>_xlfn.XLOOKUP(A1068,MEDIDAS!A:A,MEDIDAS!C:C,,0)*5</f>
        <v>1.9166666666666667</v>
      </c>
      <c r="L1068" s="1">
        <f>SUM(K1068,_xlfn.XLOOKUP(A1068,MEDIDAS!A:A,MEDIDAS!C:C,,0)*5)</f>
        <v>3.8333333333333335</v>
      </c>
      <c r="M1068" s="1" t="str">
        <f>IF(F1068&gt;=SUM(L1068,_xlfn.XLOOKUP(A1068,'ESTOQUE SETEMBRO'!A:A,'ESTOQUE SETEMBRO'!F:F,,0))/2*1.2,"OVER",IF(F1068&lt;=SUM(L1068,_xlfn.XLOOKUP(A1068,'ESTOQUE SETEMBRO'!A:A,'ESTOQUE SETEMBRO'!F:F,,0))/2*1.1,"IDEAL","OUT"))</f>
        <v>OVER</v>
      </c>
      <c r="N1068" t="str">
        <f>IF('ESTOQUE OUTUBRO'!$D1068&gt;=0,"outubro","setembro")</f>
        <v>outubro</v>
      </c>
      <c r="O1068" s="15">
        <v>45566</v>
      </c>
    </row>
    <row r="1069" spans="1:15">
      <c r="A1069" s="5" t="s">
        <v>1069</v>
      </c>
      <c r="B1069" s="6" t="s">
        <v>1149</v>
      </c>
      <c r="C1069" s="1">
        <f t="shared" si="51"/>
        <v>43.26</v>
      </c>
      <c r="D1069" s="3">
        <f>_xlfn.XLOOKUP(Tabela3[[#This Row],[SKU]],'ESTOQUE SETEMBRO'!A:A,'ESTOQUE SETEMBRO'!F:F,,0)-_xlfn.XLOOKUP(Tabela3[[#This Row],[SKU]],'VENDA MES'!A:A,'VENDA MES'!B:B,0,0)</f>
        <v>61.600000000000009</v>
      </c>
      <c r="E1069" s="3">
        <f>IF(D1069&lt;=0,SUM(Tabela3[[#This Row],[PONTO_DE_REPOSICAO]]*2.5,Tabela3[[#This Row],[ESTOQUE_INICIAL]]),IF(AND(Tabela3[[#This Row],[ESTOQUE_INICIAL]]&lt;=Tabela3[[#This Row],[PONTO_DE_REPOSICAO]],Tabela3[[#This Row],[ESTOQUE_INICIAL]]&gt;0),L1069*2.5,D1069*0))</f>
        <v>0</v>
      </c>
      <c r="F1069" s="3">
        <f t="shared" si="52"/>
        <v>61.600000000000009</v>
      </c>
      <c r="G1069" s="7">
        <v>24</v>
      </c>
      <c r="H1069" s="7">
        <v>24</v>
      </c>
      <c r="I1069" t="s">
        <v>1128</v>
      </c>
      <c r="J1069" s="2">
        <f t="shared" si="50"/>
        <v>1478.4</v>
      </c>
      <c r="K1069" s="1">
        <f>_xlfn.XLOOKUP(A1069,MEDIDAS!A:A,MEDIDAS!C:C,,0)*5</f>
        <v>0.91666666666666663</v>
      </c>
      <c r="L1069" s="1">
        <f>SUM(K1069,_xlfn.XLOOKUP(A1069,MEDIDAS!A:A,MEDIDAS!C:C,,0)*5)</f>
        <v>1.8333333333333333</v>
      </c>
      <c r="M1069" s="1" t="str">
        <f>IF(F1069&gt;=SUM(L1069,_xlfn.XLOOKUP(A1069,'ESTOQUE SETEMBRO'!A:A,'ESTOQUE SETEMBRO'!F:F,,0))/2*1.2,"OVER",IF(F1069&lt;=SUM(L1069,_xlfn.XLOOKUP(A1069,'ESTOQUE SETEMBRO'!A:A,'ESTOQUE SETEMBRO'!F:F,,0))/2*1.1,"IDEAL","OUT"))</f>
        <v>OVER</v>
      </c>
      <c r="N1069" t="str">
        <f>IF('ESTOQUE OUTUBRO'!$D1069&gt;=0,"outubro","setembro")</f>
        <v>outubro</v>
      </c>
      <c r="O1069" s="15">
        <v>45566</v>
      </c>
    </row>
    <row r="1070" spans="1:15">
      <c r="A1070" s="5" t="s">
        <v>1070</v>
      </c>
      <c r="B1070" s="6" t="s">
        <v>1185</v>
      </c>
      <c r="C1070" s="1">
        <f t="shared" si="51"/>
        <v>43.26</v>
      </c>
      <c r="D1070" s="3">
        <f>_xlfn.XLOOKUP(Tabela3[[#This Row],[SKU]],'ESTOQUE SETEMBRO'!A:A,'ESTOQUE SETEMBRO'!F:F,,0)-_xlfn.XLOOKUP(Tabela3[[#This Row],[SKU]],'VENDA MES'!A:A,'VENDA MES'!B:B,0,0)</f>
        <v>201.6</v>
      </c>
      <c r="E1070" s="3">
        <f>IF(D1070&lt;=0,SUM(Tabela3[[#This Row],[PONTO_DE_REPOSICAO]]*2.5,Tabela3[[#This Row],[ESTOQUE_INICIAL]]),IF(AND(Tabela3[[#This Row],[ESTOQUE_INICIAL]]&lt;=Tabela3[[#This Row],[PONTO_DE_REPOSICAO]],Tabela3[[#This Row],[ESTOQUE_INICIAL]]&gt;0),L1070*2.5,D1070*0))</f>
        <v>0</v>
      </c>
      <c r="F1070" s="3">
        <f t="shared" si="52"/>
        <v>201.6</v>
      </c>
      <c r="G1070" s="7">
        <v>4</v>
      </c>
      <c r="H1070" s="7">
        <v>4</v>
      </c>
      <c r="I1070" t="s">
        <v>1160</v>
      </c>
      <c r="J1070" s="2">
        <f t="shared" si="50"/>
        <v>806.4</v>
      </c>
      <c r="K1070" s="1">
        <f>_xlfn.XLOOKUP(A1070,MEDIDAS!A:A,MEDIDAS!C:C,,0)*5</f>
        <v>3</v>
      </c>
      <c r="L1070" s="1">
        <f>SUM(K1070,_xlfn.XLOOKUP(A1070,MEDIDAS!A:A,MEDIDAS!C:C,,0)*5)</f>
        <v>6</v>
      </c>
      <c r="M1070" s="1" t="str">
        <f>IF(F1070&gt;=SUM(L1070,_xlfn.XLOOKUP(A1070,'ESTOQUE SETEMBRO'!A:A,'ESTOQUE SETEMBRO'!F:F,,0))/2*1.2,"OVER",IF(F1070&lt;=SUM(L1070,_xlfn.XLOOKUP(A1070,'ESTOQUE SETEMBRO'!A:A,'ESTOQUE SETEMBRO'!F:F,,0))/2*1.1,"IDEAL","OUT"))</f>
        <v>OVER</v>
      </c>
      <c r="N1070" t="str">
        <f>IF('ESTOQUE OUTUBRO'!$D1070&gt;=0,"outubro","setembro")</f>
        <v>outubro</v>
      </c>
      <c r="O1070" s="15">
        <v>45566</v>
      </c>
    </row>
    <row r="1071" spans="1:15">
      <c r="A1071" s="5" t="s">
        <v>1071</v>
      </c>
      <c r="B1071" s="6" t="s">
        <v>1166</v>
      </c>
      <c r="C1071" s="1">
        <f t="shared" si="51"/>
        <v>43.26</v>
      </c>
      <c r="D1071" s="3">
        <f>_xlfn.XLOOKUP(Tabela3[[#This Row],[SKU]],'ESTOQUE SETEMBRO'!A:A,'ESTOQUE SETEMBRO'!F:F,,0)-_xlfn.XLOOKUP(Tabela3[[#This Row],[SKU]],'VENDA MES'!A:A,'VENDA MES'!B:B,0,0)</f>
        <v>151.19999999999999</v>
      </c>
      <c r="E1071" s="3">
        <f>IF(D1071&lt;=0,SUM(Tabela3[[#This Row],[PONTO_DE_REPOSICAO]]*2.5,Tabela3[[#This Row],[ESTOQUE_INICIAL]]),IF(AND(Tabela3[[#This Row],[ESTOQUE_INICIAL]]&lt;=Tabela3[[#This Row],[PONTO_DE_REPOSICAO]],Tabela3[[#This Row],[ESTOQUE_INICIAL]]&gt;0),L1071*2.5,D1071*0))</f>
        <v>0</v>
      </c>
      <c r="F1071" s="3">
        <f t="shared" si="52"/>
        <v>151.19999999999999</v>
      </c>
      <c r="G1071" s="7">
        <v>60</v>
      </c>
      <c r="H1071" s="7">
        <v>60</v>
      </c>
      <c r="I1071" t="s">
        <v>1128</v>
      </c>
      <c r="J1071" s="2">
        <f t="shared" si="50"/>
        <v>9072</v>
      </c>
      <c r="K1071" s="1">
        <f>_xlfn.XLOOKUP(A1071,MEDIDAS!A:A,MEDIDAS!C:C,,0)*5</f>
        <v>2.25</v>
      </c>
      <c r="L1071" s="1">
        <f>SUM(K1071,_xlfn.XLOOKUP(A1071,MEDIDAS!A:A,MEDIDAS!C:C,,0)*5)</f>
        <v>4.5</v>
      </c>
      <c r="M1071" s="1" t="str">
        <f>IF(F1071&gt;=SUM(L1071,_xlfn.XLOOKUP(A1071,'ESTOQUE SETEMBRO'!A:A,'ESTOQUE SETEMBRO'!F:F,,0))/2*1.2,"OVER",IF(F1071&lt;=SUM(L1071,_xlfn.XLOOKUP(A1071,'ESTOQUE SETEMBRO'!A:A,'ESTOQUE SETEMBRO'!F:F,,0))/2*1.1,"IDEAL","OUT"))</f>
        <v>OVER</v>
      </c>
      <c r="N1071" t="str">
        <f>IF('ESTOQUE OUTUBRO'!$D1071&gt;=0,"outubro","setembro")</f>
        <v>outubro</v>
      </c>
      <c r="O1071" s="15">
        <v>45566</v>
      </c>
    </row>
    <row r="1072" spans="1:15">
      <c r="A1072" s="5" t="s">
        <v>1072</v>
      </c>
      <c r="B1072" s="6" t="s">
        <v>1164</v>
      </c>
      <c r="C1072" s="1">
        <f t="shared" si="51"/>
        <v>43.26</v>
      </c>
      <c r="D1072" s="3">
        <f>_xlfn.XLOOKUP(Tabela3[[#This Row],[SKU]],'ESTOQUE SETEMBRO'!A:A,'ESTOQUE SETEMBRO'!F:F,,0)-_xlfn.XLOOKUP(Tabela3[[#This Row],[SKU]],'VENDA MES'!A:A,'VENDA MES'!B:B,0,0)</f>
        <v>67.2</v>
      </c>
      <c r="E1072" s="3">
        <f>IF(D1072&lt;=0,SUM(Tabela3[[#This Row],[PONTO_DE_REPOSICAO]]*2.5,Tabela3[[#This Row],[ESTOQUE_INICIAL]]),IF(AND(Tabela3[[#This Row],[ESTOQUE_INICIAL]]&lt;=Tabela3[[#This Row],[PONTO_DE_REPOSICAO]],Tabela3[[#This Row],[ESTOQUE_INICIAL]]&gt;0),L1072*2.5,D1072*0))</f>
        <v>0</v>
      </c>
      <c r="F1072" s="3">
        <f t="shared" si="52"/>
        <v>67.2</v>
      </c>
      <c r="G1072" s="7">
        <v>24</v>
      </c>
      <c r="H1072" s="7">
        <v>24</v>
      </c>
      <c r="I1072" t="s">
        <v>1128</v>
      </c>
      <c r="J1072" s="2">
        <f t="shared" si="50"/>
        <v>1612.8000000000002</v>
      </c>
      <c r="K1072" s="1">
        <f>_xlfn.XLOOKUP(A1072,MEDIDAS!A:A,MEDIDAS!C:C,,0)*5</f>
        <v>1</v>
      </c>
      <c r="L1072" s="1">
        <f>SUM(K1072,_xlfn.XLOOKUP(A1072,MEDIDAS!A:A,MEDIDAS!C:C,,0)*5)</f>
        <v>2</v>
      </c>
      <c r="M1072" s="1" t="str">
        <f>IF(F1072&gt;=SUM(L1072,_xlfn.XLOOKUP(A1072,'ESTOQUE SETEMBRO'!A:A,'ESTOQUE SETEMBRO'!F:F,,0))/2*1.2,"OVER",IF(F1072&lt;=SUM(L1072,_xlfn.XLOOKUP(A1072,'ESTOQUE SETEMBRO'!A:A,'ESTOQUE SETEMBRO'!F:F,,0))/2*1.1,"IDEAL","OUT"))</f>
        <v>OVER</v>
      </c>
      <c r="N1072" t="str">
        <f>IF('ESTOQUE OUTUBRO'!$D1072&gt;=0,"outubro","setembro")</f>
        <v>outubro</v>
      </c>
      <c r="O1072" s="15">
        <v>45566</v>
      </c>
    </row>
    <row r="1073" spans="1:15">
      <c r="A1073" s="5" t="s">
        <v>1073</v>
      </c>
      <c r="B1073" s="6" t="s">
        <v>1215</v>
      </c>
      <c r="C1073" s="1">
        <f t="shared" si="51"/>
        <v>43.26</v>
      </c>
      <c r="D1073" s="3">
        <f>_xlfn.XLOOKUP(Tabela3[[#This Row],[SKU]],'ESTOQUE SETEMBRO'!A:A,'ESTOQUE SETEMBRO'!F:F,,0)-_xlfn.XLOOKUP(Tabela3[[#This Row],[SKU]],'VENDA MES'!A:A,'VENDA MES'!B:B,0,0)</f>
        <v>162.4</v>
      </c>
      <c r="E1073" s="3">
        <f>IF(D1073&lt;=0,SUM(Tabela3[[#This Row],[PONTO_DE_REPOSICAO]]*2.5,Tabela3[[#This Row],[ESTOQUE_INICIAL]]),IF(AND(Tabela3[[#This Row],[ESTOQUE_INICIAL]]&lt;=Tabela3[[#This Row],[PONTO_DE_REPOSICAO]],Tabela3[[#This Row],[ESTOQUE_INICIAL]]&gt;0),L1073*2.5,D1073*0))</f>
        <v>0</v>
      </c>
      <c r="F1073" s="3">
        <f t="shared" si="52"/>
        <v>162.4</v>
      </c>
      <c r="G1073" s="7">
        <v>10</v>
      </c>
      <c r="H1073" s="7">
        <v>10</v>
      </c>
      <c r="I1073" t="s">
        <v>1134</v>
      </c>
      <c r="J1073" s="2">
        <f t="shared" si="50"/>
        <v>1624</v>
      </c>
      <c r="K1073" s="1">
        <f>_xlfn.XLOOKUP(A1073,MEDIDAS!A:A,MEDIDAS!C:C,,0)*5</f>
        <v>2.4166666666666665</v>
      </c>
      <c r="L1073" s="1">
        <f>SUM(K1073,_xlfn.XLOOKUP(A1073,MEDIDAS!A:A,MEDIDAS!C:C,,0)*5)</f>
        <v>4.833333333333333</v>
      </c>
      <c r="M1073" s="1" t="str">
        <f>IF(F1073&gt;=SUM(L1073,_xlfn.XLOOKUP(A1073,'ESTOQUE SETEMBRO'!A:A,'ESTOQUE SETEMBRO'!F:F,,0))/2*1.2,"OVER",IF(F1073&lt;=SUM(L1073,_xlfn.XLOOKUP(A1073,'ESTOQUE SETEMBRO'!A:A,'ESTOQUE SETEMBRO'!F:F,,0))/2*1.1,"IDEAL","OUT"))</f>
        <v>OVER</v>
      </c>
      <c r="N1073" t="str">
        <f>IF('ESTOQUE OUTUBRO'!$D1073&gt;=0,"outubro","setembro")</f>
        <v>outubro</v>
      </c>
      <c r="O1073" s="15">
        <v>45566</v>
      </c>
    </row>
    <row r="1074" spans="1:15">
      <c r="A1074" s="5" t="s">
        <v>1074</v>
      </c>
      <c r="B1074" s="6" t="s">
        <v>1189</v>
      </c>
      <c r="C1074" s="1">
        <f t="shared" si="51"/>
        <v>43.26</v>
      </c>
      <c r="D1074" s="3">
        <f>_xlfn.XLOOKUP(Tabela3[[#This Row],[SKU]],'ESTOQUE SETEMBRO'!A:A,'ESTOQUE SETEMBRO'!F:F,,0)-_xlfn.XLOOKUP(Tabela3[[#This Row],[SKU]],'VENDA MES'!A:A,'VENDA MES'!B:B,0,0)</f>
        <v>162.4</v>
      </c>
      <c r="E1074" s="3">
        <f>IF(D1074&lt;=0,SUM(Tabela3[[#This Row],[PONTO_DE_REPOSICAO]]*2.5,Tabela3[[#This Row],[ESTOQUE_INICIAL]]),IF(AND(Tabela3[[#This Row],[ESTOQUE_INICIAL]]&lt;=Tabela3[[#This Row],[PONTO_DE_REPOSICAO]],Tabela3[[#This Row],[ESTOQUE_INICIAL]]&gt;0),L1074*2.5,D1074*0))</f>
        <v>0</v>
      </c>
      <c r="F1074" s="3">
        <f t="shared" si="52"/>
        <v>162.4</v>
      </c>
      <c r="G1074" s="7">
        <v>24</v>
      </c>
      <c r="H1074" s="7">
        <v>24</v>
      </c>
      <c r="I1074" t="s">
        <v>1128</v>
      </c>
      <c r="J1074" s="2">
        <f t="shared" si="50"/>
        <v>3897.6000000000004</v>
      </c>
      <c r="K1074" s="1">
        <f>_xlfn.XLOOKUP(A1074,MEDIDAS!A:A,MEDIDAS!C:C,,0)*5</f>
        <v>2.4166666666666665</v>
      </c>
      <c r="L1074" s="1">
        <f>SUM(K1074,_xlfn.XLOOKUP(A1074,MEDIDAS!A:A,MEDIDAS!C:C,,0)*5)</f>
        <v>4.833333333333333</v>
      </c>
      <c r="M1074" s="1" t="str">
        <f>IF(F1074&gt;=SUM(L1074,_xlfn.XLOOKUP(A1074,'ESTOQUE SETEMBRO'!A:A,'ESTOQUE SETEMBRO'!F:F,,0))/2*1.2,"OVER",IF(F1074&lt;=SUM(L1074,_xlfn.XLOOKUP(A1074,'ESTOQUE SETEMBRO'!A:A,'ESTOQUE SETEMBRO'!F:F,,0))/2*1.1,"IDEAL","OUT"))</f>
        <v>OVER</v>
      </c>
      <c r="N1074" t="str">
        <f>IF('ESTOQUE OUTUBRO'!$D1074&gt;=0,"outubro","setembro")</f>
        <v>outubro</v>
      </c>
      <c r="O1074" s="15">
        <v>45566</v>
      </c>
    </row>
    <row r="1075" spans="1:15">
      <c r="A1075" s="5" t="s">
        <v>1076</v>
      </c>
      <c r="B1075" s="6" t="s">
        <v>1188</v>
      </c>
      <c r="C1075" s="1">
        <f t="shared" si="51"/>
        <v>43.26</v>
      </c>
      <c r="D1075" s="3">
        <f>_xlfn.XLOOKUP(Tabela3[[#This Row],[SKU]],'ESTOQUE SETEMBRO'!A:A,'ESTOQUE SETEMBRO'!F:F,,0)-_xlfn.XLOOKUP(Tabela3[[#This Row],[SKU]],'VENDA MES'!A:A,'VENDA MES'!B:B,0,0)</f>
        <v>123.20000000000002</v>
      </c>
      <c r="E1075" s="3">
        <f>IF(D1075&lt;=0,SUM(Tabela3[[#This Row],[PONTO_DE_REPOSICAO]]*2.5,Tabela3[[#This Row],[ESTOQUE_INICIAL]]),IF(AND(Tabela3[[#This Row],[ESTOQUE_INICIAL]]&lt;=Tabela3[[#This Row],[PONTO_DE_REPOSICAO]],Tabela3[[#This Row],[ESTOQUE_INICIAL]]&gt;0),L1075*2.5,D1075*0))</f>
        <v>0</v>
      </c>
      <c r="F1075" s="3">
        <f t="shared" si="52"/>
        <v>123.20000000000002</v>
      </c>
      <c r="G1075" s="7">
        <v>24</v>
      </c>
      <c r="H1075" s="7">
        <v>24</v>
      </c>
      <c r="I1075" t="s">
        <v>1128</v>
      </c>
      <c r="J1075" s="2">
        <f t="shared" si="50"/>
        <v>2956.8</v>
      </c>
      <c r="K1075" s="1">
        <f>_xlfn.XLOOKUP(A1075,MEDIDAS!A:A,MEDIDAS!C:C,,0)*5</f>
        <v>1.8333333333333333</v>
      </c>
      <c r="L1075" s="1">
        <f>SUM(K1075,_xlfn.XLOOKUP(A1075,MEDIDAS!A:A,MEDIDAS!C:C,,0)*5)</f>
        <v>3.6666666666666665</v>
      </c>
      <c r="M1075" s="1" t="str">
        <f>IF(F1075&gt;=SUM(L1075,_xlfn.XLOOKUP(A1075,'ESTOQUE SETEMBRO'!A:A,'ESTOQUE SETEMBRO'!F:F,,0))/2*1.2,"OVER",IF(F1075&lt;=SUM(L1075,_xlfn.XLOOKUP(A1075,'ESTOQUE SETEMBRO'!A:A,'ESTOQUE SETEMBRO'!F:F,,0))/2*1.1,"IDEAL","OUT"))</f>
        <v>OVER</v>
      </c>
      <c r="N1075" t="str">
        <f>IF('ESTOQUE OUTUBRO'!$D1075&gt;=0,"outubro","setembro")</f>
        <v>outubro</v>
      </c>
      <c r="O1075" s="15">
        <v>45566</v>
      </c>
    </row>
    <row r="1076" spans="1:15">
      <c r="A1076" s="5" t="s">
        <v>1077</v>
      </c>
      <c r="B1076" s="6" t="s">
        <v>1234</v>
      </c>
      <c r="C1076" s="1">
        <f t="shared" si="51"/>
        <v>43.26</v>
      </c>
      <c r="D1076" s="3">
        <f>_xlfn.XLOOKUP(Tabela3[[#This Row],[SKU]],'ESTOQUE SETEMBRO'!A:A,'ESTOQUE SETEMBRO'!F:F,,0)-_xlfn.XLOOKUP(Tabela3[[#This Row],[SKU]],'VENDA MES'!A:A,'VENDA MES'!B:B,0,0)</f>
        <v>61.600000000000009</v>
      </c>
      <c r="E1076" s="3">
        <f>IF(D1076&lt;=0,SUM(Tabela3[[#This Row],[PONTO_DE_REPOSICAO]]*2.5,Tabela3[[#This Row],[ESTOQUE_INICIAL]]),IF(AND(Tabela3[[#This Row],[ESTOQUE_INICIAL]]&lt;=Tabela3[[#This Row],[PONTO_DE_REPOSICAO]],Tabela3[[#This Row],[ESTOQUE_INICIAL]]&gt;0),L1076*2.5,D1076*0))</f>
        <v>0</v>
      </c>
      <c r="F1076" s="3">
        <f t="shared" si="52"/>
        <v>61.600000000000009</v>
      </c>
      <c r="G1076" s="7">
        <v>12</v>
      </c>
      <c r="H1076" s="7">
        <v>12</v>
      </c>
      <c r="I1076" t="s">
        <v>1136</v>
      </c>
      <c r="J1076" s="2">
        <f t="shared" si="50"/>
        <v>739.2</v>
      </c>
      <c r="K1076" s="1">
        <f>_xlfn.XLOOKUP(A1076,MEDIDAS!A:A,MEDIDAS!C:C,,0)*5</f>
        <v>0.91666666666666663</v>
      </c>
      <c r="L1076" s="1">
        <f>SUM(K1076,_xlfn.XLOOKUP(A1076,MEDIDAS!A:A,MEDIDAS!C:C,,0)*5)</f>
        <v>1.8333333333333333</v>
      </c>
      <c r="M1076" s="1" t="str">
        <f>IF(F1076&gt;=SUM(L1076,_xlfn.XLOOKUP(A1076,'ESTOQUE SETEMBRO'!A:A,'ESTOQUE SETEMBRO'!F:F,,0))/2*1.2,"OVER",IF(F1076&lt;=SUM(L1076,_xlfn.XLOOKUP(A1076,'ESTOQUE SETEMBRO'!A:A,'ESTOQUE SETEMBRO'!F:F,,0))/2*1.1,"IDEAL","OUT"))</f>
        <v>OVER</v>
      </c>
      <c r="N1076" t="str">
        <f>IF('ESTOQUE OUTUBRO'!$D1076&gt;=0,"outubro","setembro")</f>
        <v>outubro</v>
      </c>
      <c r="O1076" s="15">
        <v>45566</v>
      </c>
    </row>
    <row r="1077" spans="1:15">
      <c r="A1077" s="5" t="s">
        <v>1078</v>
      </c>
      <c r="B1077" s="6" t="s">
        <v>1157</v>
      </c>
      <c r="C1077" s="1">
        <f t="shared" si="51"/>
        <v>43.26</v>
      </c>
      <c r="D1077" s="3">
        <f>_xlfn.XLOOKUP(Tabela3[[#This Row],[SKU]],'ESTOQUE SETEMBRO'!A:A,'ESTOQUE SETEMBRO'!F:F,,0)-_xlfn.XLOOKUP(Tabela3[[#This Row],[SKU]],'VENDA MES'!A:A,'VENDA MES'!B:B,0,0)</f>
        <v>162.4</v>
      </c>
      <c r="E1077" s="3">
        <f>IF(D1077&lt;=0,SUM(Tabela3[[#This Row],[PONTO_DE_REPOSICAO]]*2.5,Tabela3[[#This Row],[ESTOQUE_INICIAL]]),IF(AND(Tabela3[[#This Row],[ESTOQUE_INICIAL]]&lt;=Tabela3[[#This Row],[PONTO_DE_REPOSICAO]],Tabela3[[#This Row],[ESTOQUE_INICIAL]]&gt;0),L1077*2.5,D1077*0))</f>
        <v>0</v>
      </c>
      <c r="F1077" s="3">
        <f t="shared" si="52"/>
        <v>162.4</v>
      </c>
      <c r="G1077" s="7">
        <v>24</v>
      </c>
      <c r="H1077" s="7">
        <v>24</v>
      </c>
      <c r="I1077" t="s">
        <v>1128</v>
      </c>
      <c r="J1077" s="2">
        <f t="shared" si="50"/>
        <v>3897.6000000000004</v>
      </c>
      <c r="K1077" s="1">
        <f>_xlfn.XLOOKUP(A1077,MEDIDAS!A:A,MEDIDAS!C:C,,0)*5</f>
        <v>2.4166666666666665</v>
      </c>
      <c r="L1077" s="1">
        <f>SUM(K1077,_xlfn.XLOOKUP(A1077,MEDIDAS!A:A,MEDIDAS!C:C,,0)*5)</f>
        <v>4.833333333333333</v>
      </c>
      <c r="M1077" s="1" t="str">
        <f>IF(F1077&gt;=SUM(L1077,_xlfn.XLOOKUP(A1077,'ESTOQUE SETEMBRO'!A:A,'ESTOQUE SETEMBRO'!F:F,,0))/2*1.2,"OVER",IF(F1077&lt;=SUM(L1077,_xlfn.XLOOKUP(A1077,'ESTOQUE SETEMBRO'!A:A,'ESTOQUE SETEMBRO'!F:F,,0))/2*1.1,"IDEAL","OUT"))</f>
        <v>OVER</v>
      </c>
      <c r="N1077" t="str">
        <f>IF('ESTOQUE OUTUBRO'!$D1077&gt;=0,"outubro","setembro")</f>
        <v>outubro</v>
      </c>
      <c r="O1077" s="15">
        <v>45566</v>
      </c>
    </row>
    <row r="1078" spans="1:15">
      <c r="A1078" s="5" t="s">
        <v>1079</v>
      </c>
      <c r="B1078" s="6" t="s">
        <v>1137</v>
      </c>
      <c r="C1078" s="1">
        <f t="shared" si="51"/>
        <v>43.26</v>
      </c>
      <c r="D1078" s="3">
        <f>_xlfn.XLOOKUP(Tabela3[[#This Row],[SKU]],'ESTOQUE SETEMBRO'!A:A,'ESTOQUE SETEMBRO'!F:F,,0)-_xlfn.XLOOKUP(Tabela3[[#This Row],[SKU]],'VENDA MES'!A:A,'VENDA MES'!B:B,0,0)</f>
        <v>128.80000000000001</v>
      </c>
      <c r="E1078" s="3">
        <f>IF(D1078&lt;=0,SUM(Tabela3[[#This Row],[PONTO_DE_REPOSICAO]]*2.5,Tabela3[[#This Row],[ESTOQUE_INICIAL]]),IF(AND(Tabela3[[#This Row],[ESTOQUE_INICIAL]]&lt;=Tabela3[[#This Row],[PONTO_DE_REPOSICAO]],Tabela3[[#This Row],[ESTOQUE_INICIAL]]&gt;0),L1078*2.5,D1078*0))</f>
        <v>0</v>
      </c>
      <c r="F1078" s="3">
        <f t="shared" si="52"/>
        <v>128.80000000000001</v>
      </c>
      <c r="G1078" s="7">
        <v>40</v>
      </c>
      <c r="H1078" s="7">
        <v>40</v>
      </c>
      <c r="I1078" t="s">
        <v>1138</v>
      </c>
      <c r="J1078" s="2">
        <f t="shared" si="50"/>
        <v>5152</v>
      </c>
      <c r="K1078" s="1">
        <f>_xlfn.XLOOKUP(A1078,MEDIDAS!A:A,MEDIDAS!C:C,,0)*5</f>
        <v>1.9166666666666667</v>
      </c>
      <c r="L1078" s="1">
        <f>SUM(K1078,_xlfn.XLOOKUP(A1078,MEDIDAS!A:A,MEDIDAS!C:C,,0)*5)</f>
        <v>3.8333333333333335</v>
      </c>
      <c r="M1078" s="1" t="str">
        <f>IF(F1078&gt;=SUM(L1078,_xlfn.XLOOKUP(A1078,'ESTOQUE SETEMBRO'!A:A,'ESTOQUE SETEMBRO'!F:F,,0))/2*1.2,"OVER",IF(F1078&lt;=SUM(L1078,_xlfn.XLOOKUP(A1078,'ESTOQUE SETEMBRO'!A:A,'ESTOQUE SETEMBRO'!F:F,,0))/2*1.1,"IDEAL","OUT"))</f>
        <v>OVER</v>
      </c>
      <c r="N1078" t="str">
        <f>IF('ESTOQUE OUTUBRO'!$D1078&gt;=0,"outubro","setembro")</f>
        <v>outubro</v>
      </c>
      <c r="O1078" s="15">
        <v>45566</v>
      </c>
    </row>
    <row r="1079" spans="1:15">
      <c r="A1079" s="5" t="s">
        <v>1080</v>
      </c>
      <c r="B1079" s="6" t="s">
        <v>1177</v>
      </c>
      <c r="C1079" s="1">
        <f t="shared" si="51"/>
        <v>43.26</v>
      </c>
      <c r="D1079" s="3">
        <f>_xlfn.XLOOKUP(Tabela3[[#This Row],[SKU]],'ESTOQUE SETEMBRO'!A:A,'ESTOQUE SETEMBRO'!F:F,,0)-_xlfn.XLOOKUP(Tabela3[[#This Row],[SKU]],'VENDA MES'!A:A,'VENDA MES'!B:B,0,0)</f>
        <v>72.8</v>
      </c>
      <c r="E1079" s="3">
        <f>IF(D1079&lt;=0,SUM(Tabela3[[#This Row],[PONTO_DE_REPOSICAO]]*2.5,Tabela3[[#This Row],[ESTOQUE_INICIAL]]),IF(AND(Tabela3[[#This Row],[ESTOQUE_INICIAL]]&lt;=Tabela3[[#This Row],[PONTO_DE_REPOSICAO]],Tabela3[[#This Row],[ESTOQUE_INICIAL]]&gt;0),L1079*2.5,D1079*0))</f>
        <v>0</v>
      </c>
      <c r="F1079" s="3">
        <f t="shared" si="52"/>
        <v>72.8</v>
      </c>
      <c r="G1079" s="7">
        <v>10</v>
      </c>
      <c r="H1079" s="7">
        <v>10</v>
      </c>
      <c r="I1079" t="s">
        <v>1134</v>
      </c>
      <c r="J1079" s="2">
        <f t="shared" si="50"/>
        <v>728</v>
      </c>
      <c r="K1079" s="1">
        <f>_xlfn.XLOOKUP(A1079,MEDIDAS!A:A,MEDIDAS!C:C,,0)*5</f>
        <v>1.0833333333333335</v>
      </c>
      <c r="L1079" s="1">
        <f>SUM(K1079,_xlfn.XLOOKUP(A1079,MEDIDAS!A:A,MEDIDAS!C:C,,0)*5)</f>
        <v>2.166666666666667</v>
      </c>
      <c r="M1079" s="1" t="str">
        <f>IF(F1079&gt;=SUM(L1079,_xlfn.XLOOKUP(A1079,'ESTOQUE SETEMBRO'!A:A,'ESTOQUE SETEMBRO'!F:F,,0))/2*1.2,"OVER",IF(F1079&lt;=SUM(L1079,_xlfn.XLOOKUP(A1079,'ESTOQUE SETEMBRO'!A:A,'ESTOQUE SETEMBRO'!F:F,,0))/2*1.1,"IDEAL","OUT"))</f>
        <v>OVER</v>
      </c>
      <c r="N1079" t="str">
        <f>IF('ESTOQUE OUTUBRO'!$D1079&gt;=0,"outubro","setembro")</f>
        <v>outubro</v>
      </c>
      <c r="O1079" s="15">
        <v>45566</v>
      </c>
    </row>
    <row r="1080" spans="1:15">
      <c r="A1080" s="5" t="s">
        <v>1081</v>
      </c>
      <c r="B1080" s="6" t="s">
        <v>1176</v>
      </c>
      <c r="C1080" s="1">
        <f t="shared" si="51"/>
        <v>43.26</v>
      </c>
      <c r="D1080" s="3">
        <f>_xlfn.XLOOKUP(Tabela3[[#This Row],[SKU]],'ESTOQUE SETEMBRO'!A:A,'ESTOQUE SETEMBRO'!F:F,,0)-_xlfn.XLOOKUP(Tabela3[[#This Row],[SKU]],'VENDA MES'!A:A,'VENDA MES'!B:B,0,0)</f>
        <v>123.20000000000002</v>
      </c>
      <c r="E1080" s="3">
        <f>IF(D1080&lt;=0,SUM(Tabela3[[#This Row],[PONTO_DE_REPOSICAO]]*2.5,Tabela3[[#This Row],[ESTOQUE_INICIAL]]),IF(AND(Tabela3[[#This Row],[ESTOQUE_INICIAL]]&lt;=Tabela3[[#This Row],[PONTO_DE_REPOSICAO]],Tabela3[[#This Row],[ESTOQUE_INICIAL]]&gt;0),L1080*2.5,D1080*0))</f>
        <v>0</v>
      </c>
      <c r="F1080" s="3">
        <f t="shared" si="52"/>
        <v>123.20000000000002</v>
      </c>
      <c r="G1080" s="7">
        <v>10</v>
      </c>
      <c r="H1080" s="7">
        <v>10</v>
      </c>
      <c r="I1080" t="s">
        <v>1134</v>
      </c>
      <c r="J1080" s="2">
        <f t="shared" si="50"/>
        <v>1232.0000000000002</v>
      </c>
      <c r="K1080" s="1">
        <f>_xlfn.XLOOKUP(A1080,MEDIDAS!A:A,MEDIDAS!C:C,,0)*5</f>
        <v>1.8333333333333333</v>
      </c>
      <c r="L1080" s="1">
        <f>SUM(K1080,_xlfn.XLOOKUP(A1080,MEDIDAS!A:A,MEDIDAS!C:C,,0)*5)</f>
        <v>3.6666666666666665</v>
      </c>
      <c r="M1080" s="1" t="str">
        <f>IF(F1080&gt;=SUM(L1080,_xlfn.XLOOKUP(A1080,'ESTOQUE SETEMBRO'!A:A,'ESTOQUE SETEMBRO'!F:F,,0))/2*1.2,"OVER",IF(F1080&lt;=SUM(L1080,_xlfn.XLOOKUP(A1080,'ESTOQUE SETEMBRO'!A:A,'ESTOQUE SETEMBRO'!F:F,,0))/2*1.1,"IDEAL","OUT"))</f>
        <v>OVER</v>
      </c>
      <c r="N1080" t="str">
        <f>IF('ESTOQUE OUTUBRO'!$D1080&gt;=0,"outubro","setembro")</f>
        <v>outubro</v>
      </c>
      <c r="O1080" s="15">
        <v>45566</v>
      </c>
    </row>
    <row r="1081" spans="1:15">
      <c r="A1081" s="5" t="s">
        <v>1082</v>
      </c>
      <c r="B1081" s="6" t="s">
        <v>1132</v>
      </c>
      <c r="C1081" s="1">
        <f t="shared" si="51"/>
        <v>43.26</v>
      </c>
      <c r="D1081" s="3">
        <f>_xlfn.XLOOKUP(Tabela3[[#This Row],[SKU]],'ESTOQUE SETEMBRO'!A:A,'ESTOQUE SETEMBRO'!F:F,,0)-_xlfn.XLOOKUP(Tabela3[[#This Row],[SKU]],'VENDA MES'!A:A,'VENDA MES'!B:B,0,0)</f>
        <v>78.40000000000002</v>
      </c>
      <c r="E1081" s="3">
        <f>IF(D1081&lt;=0,SUM(Tabela3[[#This Row],[PONTO_DE_REPOSICAO]]*2.5,Tabela3[[#This Row],[ESTOQUE_INICIAL]]),IF(AND(Tabela3[[#This Row],[ESTOQUE_INICIAL]]&lt;=Tabela3[[#This Row],[PONTO_DE_REPOSICAO]],Tabela3[[#This Row],[ESTOQUE_INICIAL]]&gt;0),L1081*2.5,D1081*0))</f>
        <v>0</v>
      </c>
      <c r="F1081" s="3">
        <f t="shared" si="52"/>
        <v>78.40000000000002</v>
      </c>
      <c r="G1081" s="7">
        <v>16</v>
      </c>
      <c r="H1081" s="7">
        <v>16</v>
      </c>
      <c r="I1081" t="s">
        <v>1128</v>
      </c>
      <c r="J1081" s="2">
        <f t="shared" si="50"/>
        <v>1254.4000000000003</v>
      </c>
      <c r="K1081" s="1">
        <f>_xlfn.XLOOKUP(A1081,MEDIDAS!A:A,MEDIDAS!C:C,,0)*5</f>
        <v>1.1666666666666667</v>
      </c>
      <c r="L1081" s="1">
        <f>SUM(K1081,_xlfn.XLOOKUP(A1081,MEDIDAS!A:A,MEDIDAS!C:C,,0)*5)</f>
        <v>2.3333333333333335</v>
      </c>
      <c r="M1081" s="1" t="str">
        <f>IF(F1081&gt;=SUM(L1081,_xlfn.XLOOKUP(A1081,'ESTOQUE SETEMBRO'!A:A,'ESTOQUE SETEMBRO'!F:F,,0))/2*1.2,"OVER",IF(F1081&lt;=SUM(L1081,_xlfn.XLOOKUP(A1081,'ESTOQUE SETEMBRO'!A:A,'ESTOQUE SETEMBRO'!F:F,,0))/2*1.1,"IDEAL","OUT"))</f>
        <v>OVER</v>
      </c>
      <c r="N1081" t="str">
        <f>IF('ESTOQUE OUTUBRO'!$D1081&gt;=0,"outubro","setembro")</f>
        <v>outubro</v>
      </c>
      <c r="O1081" s="15">
        <v>45566</v>
      </c>
    </row>
    <row r="1082" spans="1:15">
      <c r="A1082" s="5" t="s">
        <v>1083</v>
      </c>
      <c r="B1082" s="6" t="s">
        <v>1180</v>
      </c>
      <c r="C1082" s="1">
        <f t="shared" si="51"/>
        <v>43.26</v>
      </c>
      <c r="D1082" s="3">
        <f>_xlfn.XLOOKUP(Tabela3[[#This Row],[SKU]],'ESTOQUE SETEMBRO'!A:A,'ESTOQUE SETEMBRO'!F:F,,0)-_xlfn.XLOOKUP(Tabela3[[#This Row],[SKU]],'VENDA MES'!A:A,'VENDA MES'!B:B,0,0)</f>
        <v>156.80000000000004</v>
      </c>
      <c r="E1082" s="3">
        <f>IF(D1082&lt;=0,SUM(Tabela3[[#This Row],[PONTO_DE_REPOSICAO]]*2.5,Tabela3[[#This Row],[ESTOQUE_INICIAL]]),IF(AND(Tabela3[[#This Row],[ESTOQUE_INICIAL]]&lt;=Tabela3[[#This Row],[PONTO_DE_REPOSICAO]],Tabela3[[#This Row],[ESTOQUE_INICIAL]]&gt;0),L1082*2.5,D1082*0))</f>
        <v>0</v>
      </c>
      <c r="F1082" s="3">
        <f t="shared" si="52"/>
        <v>156.80000000000004</v>
      </c>
      <c r="G1082" s="7">
        <v>60</v>
      </c>
      <c r="H1082" s="7">
        <v>60</v>
      </c>
      <c r="I1082" t="s">
        <v>1128</v>
      </c>
      <c r="J1082" s="2">
        <f t="shared" si="50"/>
        <v>9408.0000000000018</v>
      </c>
      <c r="K1082" s="1">
        <f>_xlfn.XLOOKUP(A1082,MEDIDAS!A:A,MEDIDAS!C:C,,0)*5</f>
        <v>2.3333333333333335</v>
      </c>
      <c r="L1082" s="1">
        <f>SUM(K1082,_xlfn.XLOOKUP(A1082,MEDIDAS!A:A,MEDIDAS!C:C,,0)*5)</f>
        <v>4.666666666666667</v>
      </c>
      <c r="M1082" s="1" t="str">
        <f>IF(F1082&gt;=SUM(L1082,_xlfn.XLOOKUP(A1082,'ESTOQUE SETEMBRO'!A:A,'ESTOQUE SETEMBRO'!F:F,,0))/2*1.2,"OVER",IF(F1082&lt;=SUM(L1082,_xlfn.XLOOKUP(A1082,'ESTOQUE SETEMBRO'!A:A,'ESTOQUE SETEMBRO'!F:F,,0))/2*1.1,"IDEAL","OUT"))</f>
        <v>OVER</v>
      </c>
      <c r="N1082" t="str">
        <f>IF('ESTOQUE OUTUBRO'!$D1082&gt;=0,"outubro","setembro")</f>
        <v>outubro</v>
      </c>
      <c r="O1082" s="15">
        <v>45566</v>
      </c>
    </row>
    <row r="1083" spans="1:15">
      <c r="A1083" s="5" t="s">
        <v>1084</v>
      </c>
      <c r="B1083" s="6" t="s">
        <v>1225</v>
      </c>
      <c r="C1083" s="1">
        <f t="shared" si="51"/>
        <v>43.26</v>
      </c>
      <c r="D1083" s="3">
        <f>_xlfn.XLOOKUP(Tabela3[[#This Row],[SKU]],'ESTOQUE SETEMBRO'!A:A,'ESTOQUE SETEMBRO'!F:F,,0)-_xlfn.XLOOKUP(Tabela3[[#This Row],[SKU]],'VENDA MES'!A:A,'VENDA MES'!B:B,0,0)</f>
        <v>56</v>
      </c>
      <c r="E1083" s="3">
        <f>IF(D1083&lt;=0,SUM(Tabela3[[#This Row],[PONTO_DE_REPOSICAO]]*2.5,Tabela3[[#This Row],[ESTOQUE_INICIAL]]),IF(AND(Tabela3[[#This Row],[ESTOQUE_INICIAL]]&lt;=Tabela3[[#This Row],[PONTO_DE_REPOSICAO]],Tabela3[[#This Row],[ESTOQUE_INICIAL]]&gt;0),L1083*2.5,D1083*0))</f>
        <v>0</v>
      </c>
      <c r="F1083" s="3">
        <f t="shared" si="52"/>
        <v>56</v>
      </c>
      <c r="G1083" s="7">
        <v>14</v>
      </c>
      <c r="H1083" s="7">
        <v>14</v>
      </c>
      <c r="I1083" t="s">
        <v>1142</v>
      </c>
      <c r="J1083" s="2">
        <f t="shared" si="50"/>
        <v>784</v>
      </c>
      <c r="K1083" s="1">
        <f>_xlfn.XLOOKUP(A1083,MEDIDAS!A:A,MEDIDAS!C:C,,0)*5</f>
        <v>0.83333333333333326</v>
      </c>
      <c r="L1083" s="1">
        <f>SUM(K1083,_xlfn.XLOOKUP(A1083,MEDIDAS!A:A,MEDIDAS!C:C,,0)*5)</f>
        <v>1.6666666666666665</v>
      </c>
      <c r="M1083" s="1" t="str">
        <f>IF(F1083&gt;=SUM(L1083,_xlfn.XLOOKUP(A1083,'ESTOQUE SETEMBRO'!A:A,'ESTOQUE SETEMBRO'!F:F,,0))/2*1.2,"OVER",IF(F1083&lt;=SUM(L1083,_xlfn.XLOOKUP(A1083,'ESTOQUE SETEMBRO'!A:A,'ESTOQUE SETEMBRO'!F:F,,0))/2*1.1,"IDEAL","OUT"))</f>
        <v>OVER</v>
      </c>
      <c r="N1083" t="str">
        <f>IF('ESTOQUE OUTUBRO'!$D1083&gt;=0,"outubro","setembro")</f>
        <v>outubro</v>
      </c>
      <c r="O1083" s="15">
        <v>45566</v>
      </c>
    </row>
    <row r="1084" spans="1:15">
      <c r="A1084" s="5" t="s">
        <v>1085</v>
      </c>
      <c r="B1084" s="6" t="s">
        <v>1201</v>
      </c>
      <c r="C1084" s="1">
        <f t="shared" si="51"/>
        <v>43.26</v>
      </c>
      <c r="D1084" s="3">
        <f>_xlfn.XLOOKUP(Tabela3[[#This Row],[SKU]],'ESTOQUE SETEMBRO'!A:A,'ESTOQUE SETEMBRO'!F:F,,0)-_xlfn.XLOOKUP(Tabela3[[#This Row],[SKU]],'VENDA MES'!A:A,'VENDA MES'!B:B,0,0)</f>
        <v>134.4</v>
      </c>
      <c r="E1084" s="3">
        <f>IF(D1084&lt;=0,SUM(Tabela3[[#This Row],[PONTO_DE_REPOSICAO]]*2.5,Tabela3[[#This Row],[ESTOQUE_INICIAL]]),IF(AND(Tabela3[[#This Row],[ESTOQUE_INICIAL]]&lt;=Tabela3[[#This Row],[PONTO_DE_REPOSICAO]],Tabela3[[#This Row],[ESTOQUE_INICIAL]]&gt;0),L1084*2.5,D1084*0))</f>
        <v>0</v>
      </c>
      <c r="F1084" s="3">
        <f t="shared" si="52"/>
        <v>134.4</v>
      </c>
      <c r="G1084" s="7">
        <v>10</v>
      </c>
      <c r="H1084" s="7">
        <v>10</v>
      </c>
      <c r="I1084" t="s">
        <v>1134</v>
      </c>
      <c r="J1084" s="2">
        <f t="shared" si="50"/>
        <v>1344</v>
      </c>
      <c r="K1084" s="1">
        <f>_xlfn.XLOOKUP(A1084,MEDIDAS!A:A,MEDIDAS!C:C,,0)*5</f>
        <v>2</v>
      </c>
      <c r="L1084" s="1">
        <f>SUM(K1084,_xlfn.XLOOKUP(A1084,MEDIDAS!A:A,MEDIDAS!C:C,,0)*5)</f>
        <v>4</v>
      </c>
      <c r="M1084" s="1" t="str">
        <f>IF(F1084&gt;=SUM(L1084,_xlfn.XLOOKUP(A1084,'ESTOQUE SETEMBRO'!A:A,'ESTOQUE SETEMBRO'!F:F,,0))/2*1.2,"OVER",IF(F1084&lt;=SUM(L1084,_xlfn.XLOOKUP(A1084,'ESTOQUE SETEMBRO'!A:A,'ESTOQUE SETEMBRO'!F:F,,0))/2*1.1,"IDEAL","OUT"))</f>
        <v>OVER</v>
      </c>
      <c r="N1084" t="str">
        <f>IF('ESTOQUE OUTUBRO'!$D1084&gt;=0,"outubro","setembro")</f>
        <v>outubro</v>
      </c>
      <c r="O1084" s="15">
        <v>45566</v>
      </c>
    </row>
    <row r="1085" spans="1:15">
      <c r="A1085" s="5" t="s">
        <v>1087</v>
      </c>
      <c r="B1085" s="6" t="s">
        <v>1187</v>
      </c>
      <c r="C1085" s="1">
        <f t="shared" si="51"/>
        <v>43.26</v>
      </c>
      <c r="D1085" s="3">
        <f>_xlfn.XLOOKUP(Tabela3[[#This Row],[SKU]],'ESTOQUE SETEMBRO'!A:A,'ESTOQUE SETEMBRO'!F:F,,0)-_xlfn.XLOOKUP(Tabela3[[#This Row],[SKU]],'VENDA MES'!A:A,'VENDA MES'!B:B,0,0)</f>
        <v>100.8</v>
      </c>
      <c r="E1085" s="3">
        <f>IF(D1085&lt;=0,SUM(Tabela3[[#This Row],[PONTO_DE_REPOSICAO]]*2.5,Tabela3[[#This Row],[ESTOQUE_INICIAL]]),IF(AND(Tabela3[[#This Row],[ESTOQUE_INICIAL]]&lt;=Tabela3[[#This Row],[PONTO_DE_REPOSICAO]],Tabela3[[#This Row],[ESTOQUE_INICIAL]]&gt;0),L1085*2.5,D1085*0))</f>
        <v>0</v>
      </c>
      <c r="F1085" s="3">
        <f t="shared" si="52"/>
        <v>100.8</v>
      </c>
      <c r="G1085" s="7">
        <v>60</v>
      </c>
      <c r="H1085" s="7">
        <v>60</v>
      </c>
      <c r="I1085" t="s">
        <v>1128</v>
      </c>
      <c r="J1085" s="2">
        <f t="shared" si="50"/>
        <v>6048</v>
      </c>
      <c r="K1085" s="1">
        <f>_xlfn.XLOOKUP(A1085,MEDIDAS!A:A,MEDIDAS!C:C,,0)*5</f>
        <v>1.5</v>
      </c>
      <c r="L1085" s="1">
        <f>SUM(K1085,_xlfn.XLOOKUP(A1085,MEDIDAS!A:A,MEDIDAS!C:C,,0)*5)</f>
        <v>3</v>
      </c>
      <c r="M1085" s="1" t="str">
        <f>IF(F1085&gt;=SUM(L1085,_xlfn.XLOOKUP(A1085,'ESTOQUE SETEMBRO'!A:A,'ESTOQUE SETEMBRO'!F:F,,0))/2*1.2,"OVER",IF(F1085&lt;=SUM(L1085,_xlfn.XLOOKUP(A1085,'ESTOQUE SETEMBRO'!A:A,'ESTOQUE SETEMBRO'!F:F,,0))/2*1.1,"IDEAL","OUT"))</f>
        <v>OVER</v>
      </c>
      <c r="N1085" t="str">
        <f>IF('ESTOQUE OUTUBRO'!$D1085&gt;=0,"outubro","setembro")</f>
        <v>outubro</v>
      </c>
      <c r="O1085" s="15">
        <v>45566</v>
      </c>
    </row>
    <row r="1086" spans="1:15">
      <c r="A1086" s="5" t="s">
        <v>1088</v>
      </c>
      <c r="B1086" s="6" t="s">
        <v>1186</v>
      </c>
      <c r="C1086" s="1">
        <f t="shared" si="51"/>
        <v>43.26</v>
      </c>
      <c r="D1086" s="3">
        <f>_xlfn.XLOOKUP(Tabela3[[#This Row],[SKU]],'ESTOQUE SETEMBRO'!A:A,'ESTOQUE SETEMBRO'!F:F,,0)-_xlfn.XLOOKUP(Tabela3[[#This Row],[SKU]],'VENDA MES'!A:A,'VENDA MES'!B:B,0,0)</f>
        <v>201.6</v>
      </c>
      <c r="E1086" s="3">
        <f>IF(D1086&lt;=0,SUM(Tabela3[[#This Row],[PONTO_DE_REPOSICAO]]*2.5,Tabela3[[#This Row],[ESTOQUE_INICIAL]]),IF(AND(Tabela3[[#This Row],[ESTOQUE_INICIAL]]&lt;=Tabela3[[#This Row],[PONTO_DE_REPOSICAO]],Tabela3[[#This Row],[ESTOQUE_INICIAL]]&gt;0),L1086*2.5,D1086*0))</f>
        <v>0</v>
      </c>
      <c r="F1086" s="3">
        <f t="shared" si="52"/>
        <v>201.6</v>
      </c>
      <c r="G1086" s="7">
        <v>60</v>
      </c>
      <c r="H1086" s="7">
        <v>60</v>
      </c>
      <c r="I1086" t="s">
        <v>1128</v>
      </c>
      <c r="J1086" s="2">
        <f t="shared" si="50"/>
        <v>12096</v>
      </c>
      <c r="K1086" s="1">
        <f>_xlfn.XLOOKUP(A1086,MEDIDAS!A:A,MEDIDAS!C:C,,0)*5</f>
        <v>3</v>
      </c>
      <c r="L1086" s="1">
        <f>SUM(K1086,_xlfn.XLOOKUP(A1086,MEDIDAS!A:A,MEDIDAS!C:C,,0)*5)</f>
        <v>6</v>
      </c>
      <c r="M1086" s="1" t="str">
        <f>IF(F1086&gt;=SUM(L1086,_xlfn.XLOOKUP(A1086,'ESTOQUE SETEMBRO'!A:A,'ESTOQUE SETEMBRO'!F:F,,0))/2*1.2,"OVER",IF(F1086&lt;=SUM(L1086,_xlfn.XLOOKUP(A1086,'ESTOQUE SETEMBRO'!A:A,'ESTOQUE SETEMBRO'!F:F,,0))/2*1.1,"IDEAL","OUT"))</f>
        <v>OVER</v>
      </c>
      <c r="N1086" t="str">
        <f>IF('ESTOQUE OUTUBRO'!$D1086&gt;=0,"outubro","setembro")</f>
        <v>outubro</v>
      </c>
      <c r="O1086" s="15">
        <v>45566</v>
      </c>
    </row>
    <row r="1087" spans="1:15">
      <c r="A1087" s="5" t="s">
        <v>1089</v>
      </c>
      <c r="B1087" s="6" t="s">
        <v>1219</v>
      </c>
      <c r="C1087" s="1">
        <f t="shared" si="51"/>
        <v>43.26</v>
      </c>
      <c r="D1087" s="3">
        <f>_xlfn.XLOOKUP(Tabela3[[#This Row],[SKU]],'ESTOQUE SETEMBRO'!A:A,'ESTOQUE SETEMBRO'!F:F,,0)-_xlfn.XLOOKUP(Tabela3[[#This Row],[SKU]],'VENDA MES'!A:A,'VENDA MES'!B:B,0,0)</f>
        <v>78.40000000000002</v>
      </c>
      <c r="E1087" s="3">
        <f>IF(D1087&lt;=0,SUM(Tabela3[[#This Row],[PONTO_DE_REPOSICAO]]*2.5,Tabela3[[#This Row],[ESTOQUE_INICIAL]]),IF(AND(Tabela3[[#This Row],[ESTOQUE_INICIAL]]&lt;=Tabela3[[#This Row],[PONTO_DE_REPOSICAO]],Tabela3[[#This Row],[ESTOQUE_INICIAL]]&gt;0),L1087*2.5,D1087*0))</f>
        <v>0</v>
      </c>
      <c r="F1087" s="3">
        <f t="shared" si="52"/>
        <v>78.40000000000002</v>
      </c>
      <c r="G1087" s="7">
        <v>12</v>
      </c>
      <c r="H1087" s="7">
        <v>12</v>
      </c>
      <c r="I1087" t="s">
        <v>1136</v>
      </c>
      <c r="J1087" s="2">
        <f t="shared" si="50"/>
        <v>940.80000000000018</v>
      </c>
      <c r="K1087" s="1">
        <f>_xlfn.XLOOKUP(A1087,MEDIDAS!A:A,MEDIDAS!C:C,,0)*5</f>
        <v>1.1666666666666667</v>
      </c>
      <c r="L1087" s="1">
        <f>SUM(K1087,_xlfn.XLOOKUP(A1087,MEDIDAS!A:A,MEDIDAS!C:C,,0)*5)</f>
        <v>2.3333333333333335</v>
      </c>
      <c r="M1087" s="1" t="str">
        <f>IF(F1087&gt;=SUM(L1087,_xlfn.XLOOKUP(A1087,'ESTOQUE SETEMBRO'!A:A,'ESTOQUE SETEMBRO'!F:F,,0))/2*1.2,"OVER",IF(F1087&lt;=SUM(L1087,_xlfn.XLOOKUP(A1087,'ESTOQUE SETEMBRO'!A:A,'ESTOQUE SETEMBRO'!F:F,,0))/2*1.1,"IDEAL","OUT"))</f>
        <v>OVER</v>
      </c>
      <c r="N1087" t="str">
        <f>IF('ESTOQUE OUTUBRO'!$D1087&gt;=0,"outubro","setembro")</f>
        <v>outubro</v>
      </c>
      <c r="O1087" s="15">
        <v>45566</v>
      </c>
    </row>
    <row r="1088" spans="1:15">
      <c r="A1088" s="5" t="s">
        <v>1090</v>
      </c>
      <c r="B1088" s="6" t="s">
        <v>1172</v>
      </c>
      <c r="C1088" s="1">
        <f t="shared" si="51"/>
        <v>43.26</v>
      </c>
      <c r="D1088" s="3">
        <f>_xlfn.XLOOKUP(Tabela3[[#This Row],[SKU]],'ESTOQUE SETEMBRO'!A:A,'ESTOQUE SETEMBRO'!F:F,,0)-_xlfn.XLOOKUP(Tabela3[[#This Row],[SKU]],'VENDA MES'!A:A,'VENDA MES'!B:B,0,0)</f>
        <v>84</v>
      </c>
      <c r="E1088" s="3">
        <f>IF(D1088&lt;=0,SUM(Tabela3[[#This Row],[PONTO_DE_REPOSICAO]]*2.5,Tabela3[[#This Row],[ESTOQUE_INICIAL]]),IF(AND(Tabela3[[#This Row],[ESTOQUE_INICIAL]]&lt;=Tabela3[[#This Row],[PONTO_DE_REPOSICAO]],Tabela3[[#This Row],[ESTOQUE_INICIAL]]&gt;0),L1088*2.5,D1088*0))</f>
        <v>0</v>
      </c>
      <c r="F1088" s="3">
        <f t="shared" si="52"/>
        <v>84</v>
      </c>
      <c r="G1088" s="7">
        <v>14</v>
      </c>
      <c r="H1088" s="7">
        <v>14</v>
      </c>
      <c r="I1088" t="s">
        <v>1142</v>
      </c>
      <c r="J1088" s="2">
        <f t="shared" si="50"/>
        <v>1176</v>
      </c>
      <c r="K1088" s="1">
        <f>_xlfn.XLOOKUP(A1088,MEDIDAS!A:A,MEDIDAS!C:C,,0)*5</f>
        <v>1.25</v>
      </c>
      <c r="L1088" s="1">
        <f>SUM(K1088,_xlfn.XLOOKUP(A1088,MEDIDAS!A:A,MEDIDAS!C:C,,0)*5)</f>
        <v>2.5</v>
      </c>
      <c r="M1088" s="1" t="str">
        <f>IF(F1088&gt;=SUM(L1088,_xlfn.XLOOKUP(A1088,'ESTOQUE SETEMBRO'!A:A,'ESTOQUE SETEMBRO'!F:F,,0))/2*1.2,"OVER",IF(F1088&lt;=SUM(L1088,_xlfn.XLOOKUP(A1088,'ESTOQUE SETEMBRO'!A:A,'ESTOQUE SETEMBRO'!F:F,,0))/2*1.1,"IDEAL","OUT"))</f>
        <v>OVER</v>
      </c>
      <c r="N1088" t="str">
        <f>IF('ESTOQUE OUTUBRO'!$D1088&gt;=0,"outubro","setembro")</f>
        <v>outubro</v>
      </c>
      <c r="O1088" s="15">
        <v>45566</v>
      </c>
    </row>
    <row r="1089" spans="1:15">
      <c r="A1089" s="5" t="s">
        <v>1091</v>
      </c>
      <c r="B1089" s="6" t="s">
        <v>1212</v>
      </c>
      <c r="C1089" s="1">
        <f t="shared" si="51"/>
        <v>43.26</v>
      </c>
      <c r="D1089" s="3">
        <f>_xlfn.XLOOKUP(Tabela3[[#This Row],[SKU]],'ESTOQUE SETEMBRO'!A:A,'ESTOQUE SETEMBRO'!F:F,,0)-_xlfn.XLOOKUP(Tabela3[[#This Row],[SKU]],'VENDA MES'!A:A,'VENDA MES'!B:B,0,0)</f>
        <v>56</v>
      </c>
      <c r="E1089" s="3">
        <f>IF(D1089&lt;=0,SUM(Tabela3[[#This Row],[PONTO_DE_REPOSICAO]]*2.5,Tabela3[[#This Row],[ESTOQUE_INICIAL]]),IF(AND(Tabela3[[#This Row],[ESTOQUE_INICIAL]]&lt;=Tabela3[[#This Row],[PONTO_DE_REPOSICAO]],Tabela3[[#This Row],[ESTOQUE_INICIAL]]&gt;0),L1089*2.5,D1089*0))</f>
        <v>0</v>
      </c>
      <c r="F1089" s="3">
        <f t="shared" si="52"/>
        <v>56</v>
      </c>
      <c r="G1089" s="7">
        <v>40</v>
      </c>
      <c r="H1089" s="7">
        <v>40</v>
      </c>
      <c r="I1089" t="s">
        <v>1138</v>
      </c>
      <c r="J1089" s="2">
        <f t="shared" si="50"/>
        <v>2240</v>
      </c>
      <c r="K1089" s="1">
        <f>_xlfn.XLOOKUP(A1089,MEDIDAS!A:A,MEDIDAS!C:C,,0)*5</f>
        <v>0.83333333333333326</v>
      </c>
      <c r="L1089" s="1">
        <f>SUM(K1089,_xlfn.XLOOKUP(A1089,MEDIDAS!A:A,MEDIDAS!C:C,,0)*5)</f>
        <v>1.6666666666666665</v>
      </c>
      <c r="M1089" s="1" t="str">
        <f>IF(F1089&gt;=SUM(L1089,_xlfn.XLOOKUP(A1089,'ESTOQUE SETEMBRO'!A:A,'ESTOQUE SETEMBRO'!F:F,,0))/2*1.2,"OVER",IF(F1089&lt;=SUM(L1089,_xlfn.XLOOKUP(A1089,'ESTOQUE SETEMBRO'!A:A,'ESTOQUE SETEMBRO'!F:F,,0))/2*1.1,"IDEAL","OUT"))</f>
        <v>OVER</v>
      </c>
      <c r="N1089" t="str">
        <f>IF('ESTOQUE OUTUBRO'!$D1089&gt;=0,"outubro","setembro")</f>
        <v>outubro</v>
      </c>
      <c r="O1089" s="15">
        <v>45566</v>
      </c>
    </row>
    <row r="1090" spans="1:15">
      <c r="A1090" s="5" t="s">
        <v>1092</v>
      </c>
      <c r="B1090" s="6" t="s">
        <v>1131</v>
      </c>
      <c r="C1090" s="1">
        <f t="shared" si="51"/>
        <v>43.26</v>
      </c>
      <c r="D1090" s="3">
        <f>_xlfn.XLOOKUP(Tabela3[[#This Row],[SKU]],'ESTOQUE SETEMBRO'!A:A,'ESTOQUE SETEMBRO'!F:F,,0)-_xlfn.XLOOKUP(Tabela3[[#This Row],[SKU]],'VENDA MES'!A:A,'VENDA MES'!B:B,0,0)</f>
        <v>190.40000000000003</v>
      </c>
      <c r="E1090" s="3">
        <f>IF(D1090&lt;=0,SUM(Tabela3[[#This Row],[PONTO_DE_REPOSICAO]]*2.5,Tabela3[[#This Row],[ESTOQUE_INICIAL]]),IF(AND(Tabela3[[#This Row],[ESTOQUE_INICIAL]]&lt;=Tabela3[[#This Row],[PONTO_DE_REPOSICAO]],Tabela3[[#This Row],[ESTOQUE_INICIAL]]&gt;0),L1090*2.5,D1090*0))</f>
        <v>0</v>
      </c>
      <c r="F1090" s="3">
        <f t="shared" si="52"/>
        <v>190.40000000000003</v>
      </c>
      <c r="G1090" s="7">
        <v>60</v>
      </c>
      <c r="H1090" s="7">
        <v>60</v>
      </c>
      <c r="I1090" t="s">
        <v>1128</v>
      </c>
      <c r="J1090" s="2">
        <f t="shared" ref="J1090:J1101" si="53">H1090*D1090</f>
        <v>11424.000000000002</v>
      </c>
      <c r="K1090" s="1">
        <f>_xlfn.XLOOKUP(A1090,MEDIDAS!A:A,MEDIDAS!C:C,,0)*5</f>
        <v>2.833333333333333</v>
      </c>
      <c r="L1090" s="1">
        <f>SUM(K1090,_xlfn.XLOOKUP(A1090,MEDIDAS!A:A,MEDIDAS!C:C,,0)*5)</f>
        <v>5.6666666666666661</v>
      </c>
      <c r="M1090" s="1" t="str">
        <f>IF(F1090&gt;=SUM(L1090,_xlfn.XLOOKUP(A1090,'ESTOQUE SETEMBRO'!A:A,'ESTOQUE SETEMBRO'!F:F,,0))/2*1.2,"OVER",IF(F1090&lt;=SUM(L1090,_xlfn.XLOOKUP(A1090,'ESTOQUE SETEMBRO'!A:A,'ESTOQUE SETEMBRO'!F:F,,0))/2*1.1,"IDEAL","OUT"))</f>
        <v>OVER</v>
      </c>
      <c r="N1090" t="str">
        <f>IF('ESTOQUE OUTUBRO'!$D1090&gt;=0,"outubro","setembro")</f>
        <v>outubro</v>
      </c>
      <c r="O1090" s="15">
        <v>45566</v>
      </c>
    </row>
    <row r="1091" spans="1:15">
      <c r="A1091" s="5" t="s">
        <v>1093</v>
      </c>
      <c r="B1091" s="6" t="s">
        <v>1161</v>
      </c>
      <c r="C1091" s="1">
        <f t="shared" ref="C1091:C1101" si="54">3.09*2*7</f>
        <v>43.26</v>
      </c>
      <c r="D1091" s="3">
        <f>_xlfn.XLOOKUP(Tabela3[[#This Row],[SKU]],'ESTOQUE SETEMBRO'!A:A,'ESTOQUE SETEMBRO'!F:F,,0)-_xlfn.XLOOKUP(Tabela3[[#This Row],[SKU]],'VENDA MES'!A:A,'VENDA MES'!B:B,0,0)</f>
        <v>145.6</v>
      </c>
      <c r="E1091" s="3">
        <f>IF(D1091&lt;=0,SUM(Tabela3[[#This Row],[PONTO_DE_REPOSICAO]]*2.5,Tabela3[[#This Row],[ESTOQUE_INICIAL]]),IF(AND(Tabela3[[#This Row],[ESTOQUE_INICIAL]]&lt;=Tabela3[[#This Row],[PONTO_DE_REPOSICAO]],Tabela3[[#This Row],[ESTOQUE_INICIAL]]&gt;0),L1091*2.5,D1091*0))</f>
        <v>0</v>
      </c>
      <c r="F1091" s="3">
        <f t="shared" si="52"/>
        <v>145.6</v>
      </c>
      <c r="G1091" s="7">
        <v>24</v>
      </c>
      <c r="H1091" s="7">
        <v>24</v>
      </c>
      <c r="I1091" t="s">
        <v>1128</v>
      </c>
      <c r="J1091" s="2">
        <f t="shared" si="53"/>
        <v>3494.3999999999996</v>
      </c>
      <c r="K1091" s="1">
        <f>_xlfn.XLOOKUP(A1091,MEDIDAS!A:A,MEDIDAS!C:C,,0)*5</f>
        <v>2.166666666666667</v>
      </c>
      <c r="L1091" s="1">
        <f>SUM(K1091,_xlfn.XLOOKUP(A1091,MEDIDAS!A:A,MEDIDAS!C:C,,0)*5)</f>
        <v>4.3333333333333339</v>
      </c>
      <c r="M1091" s="1" t="str">
        <f>IF(F1091&gt;=SUM(L1091,_xlfn.XLOOKUP(A1091,'ESTOQUE SETEMBRO'!A:A,'ESTOQUE SETEMBRO'!F:F,,0))/2*1.2,"OVER",IF(F1091&lt;=SUM(L1091,_xlfn.XLOOKUP(A1091,'ESTOQUE SETEMBRO'!A:A,'ESTOQUE SETEMBRO'!F:F,,0))/2*1.1,"IDEAL","OUT"))</f>
        <v>OVER</v>
      </c>
      <c r="N1091" t="str">
        <f>IF('ESTOQUE OUTUBRO'!$D1091&gt;=0,"outubro","setembro")</f>
        <v>outubro</v>
      </c>
      <c r="O1091" s="15">
        <v>45566</v>
      </c>
    </row>
    <row r="1092" spans="1:15">
      <c r="A1092" s="5" t="s">
        <v>1094</v>
      </c>
      <c r="B1092" s="6" t="s">
        <v>1237</v>
      </c>
      <c r="C1092" s="1">
        <f t="shared" si="54"/>
        <v>43.26</v>
      </c>
      <c r="D1092" s="3">
        <f>_xlfn.XLOOKUP(Tabela3[[#This Row],[SKU]],'ESTOQUE SETEMBRO'!A:A,'ESTOQUE SETEMBRO'!F:F,,0)-_xlfn.XLOOKUP(Tabela3[[#This Row],[SKU]],'VENDA MES'!A:A,'VENDA MES'!B:B,0,0)</f>
        <v>67.2</v>
      </c>
      <c r="E1092" s="3">
        <f>IF(D1092&lt;=0,SUM(Tabela3[[#This Row],[PONTO_DE_REPOSICAO]]*2.5,Tabela3[[#This Row],[ESTOQUE_INICIAL]]),IF(AND(Tabela3[[#This Row],[ESTOQUE_INICIAL]]&lt;=Tabela3[[#This Row],[PONTO_DE_REPOSICAO]],Tabela3[[#This Row],[ESTOQUE_INICIAL]]&gt;0),L1092*2.5,D1092*0))</f>
        <v>0</v>
      </c>
      <c r="F1092" s="3">
        <f t="shared" si="52"/>
        <v>67.2</v>
      </c>
      <c r="G1092" s="7">
        <v>10</v>
      </c>
      <c r="H1092" s="7">
        <v>10</v>
      </c>
      <c r="I1092" t="s">
        <v>1134</v>
      </c>
      <c r="J1092" s="2">
        <f t="shared" si="53"/>
        <v>672</v>
      </c>
      <c r="K1092" s="1">
        <f>_xlfn.XLOOKUP(A1092,MEDIDAS!A:A,MEDIDAS!C:C,,0)*5</f>
        <v>1</v>
      </c>
      <c r="L1092" s="1">
        <f>SUM(K1092,_xlfn.XLOOKUP(A1092,MEDIDAS!A:A,MEDIDAS!C:C,,0)*5)</f>
        <v>2</v>
      </c>
      <c r="M1092" s="1" t="str">
        <f>IF(F1092&gt;=SUM(L1092,_xlfn.XLOOKUP(A1092,'ESTOQUE SETEMBRO'!A:A,'ESTOQUE SETEMBRO'!F:F,,0))/2*1.2,"OVER",IF(F1092&lt;=SUM(L1092,_xlfn.XLOOKUP(A1092,'ESTOQUE SETEMBRO'!A:A,'ESTOQUE SETEMBRO'!F:F,,0))/2*1.1,"IDEAL","OUT"))</f>
        <v>OVER</v>
      </c>
      <c r="N1092" t="str">
        <f>IF('ESTOQUE OUTUBRO'!$D1092&gt;=0,"outubro","setembro")</f>
        <v>outubro</v>
      </c>
      <c r="O1092" s="15">
        <v>45566</v>
      </c>
    </row>
    <row r="1093" spans="1:15">
      <c r="A1093" s="5" t="s">
        <v>1095</v>
      </c>
      <c r="B1093" s="6" t="s">
        <v>1144</v>
      </c>
      <c r="C1093" s="1">
        <f t="shared" si="54"/>
        <v>43.26</v>
      </c>
      <c r="D1093" s="3">
        <f>_xlfn.XLOOKUP(Tabela3[[#This Row],[SKU]],'ESTOQUE SETEMBRO'!A:A,'ESTOQUE SETEMBRO'!F:F,,0)-_xlfn.XLOOKUP(Tabela3[[#This Row],[SKU]],'VENDA MES'!A:A,'VENDA MES'!B:B,0,0)</f>
        <v>201.6</v>
      </c>
      <c r="E1093" s="3">
        <f>IF(D1093&lt;=0,SUM(Tabela3[[#This Row],[PONTO_DE_REPOSICAO]]*2.5,Tabela3[[#This Row],[ESTOQUE_INICIAL]]),IF(AND(Tabela3[[#This Row],[ESTOQUE_INICIAL]]&lt;=Tabela3[[#This Row],[PONTO_DE_REPOSICAO]],Tabela3[[#This Row],[ESTOQUE_INICIAL]]&gt;0),L1093*2.5,D1093*0))</f>
        <v>0</v>
      </c>
      <c r="F1093" s="3">
        <f t="shared" si="52"/>
        <v>201.6</v>
      </c>
      <c r="G1093" s="7">
        <v>10</v>
      </c>
      <c r="H1093" s="7">
        <v>10</v>
      </c>
      <c r="I1093" t="s">
        <v>1134</v>
      </c>
      <c r="J1093" s="2">
        <f t="shared" si="53"/>
        <v>2016</v>
      </c>
      <c r="K1093" s="1">
        <f>_xlfn.XLOOKUP(A1093,MEDIDAS!A:A,MEDIDAS!C:C,,0)*5</f>
        <v>3</v>
      </c>
      <c r="L1093" s="1">
        <f>SUM(K1093,_xlfn.XLOOKUP(A1093,MEDIDAS!A:A,MEDIDAS!C:C,,0)*5)</f>
        <v>6</v>
      </c>
      <c r="M1093" s="1" t="str">
        <f>IF(F1093&gt;=SUM(L1093,_xlfn.XLOOKUP(A1093,'ESTOQUE SETEMBRO'!A:A,'ESTOQUE SETEMBRO'!F:F,,0))/2*1.2,"OVER",IF(F1093&lt;=SUM(L1093,_xlfn.XLOOKUP(A1093,'ESTOQUE SETEMBRO'!A:A,'ESTOQUE SETEMBRO'!F:F,,0))/2*1.1,"IDEAL","OUT"))</f>
        <v>OVER</v>
      </c>
      <c r="N1093" t="str">
        <f>IF('ESTOQUE OUTUBRO'!$D1093&gt;=0,"outubro","setembro")</f>
        <v>outubro</v>
      </c>
      <c r="O1093" s="15">
        <v>45566</v>
      </c>
    </row>
    <row r="1094" spans="1:15">
      <c r="A1094" s="5" t="s">
        <v>1096</v>
      </c>
      <c r="B1094" s="6" t="s">
        <v>1232</v>
      </c>
      <c r="C1094" s="1">
        <f t="shared" si="54"/>
        <v>43.26</v>
      </c>
      <c r="D1094" s="3">
        <f>_xlfn.XLOOKUP(Tabela3[[#This Row],[SKU]],'ESTOQUE SETEMBRO'!A:A,'ESTOQUE SETEMBRO'!F:F,,0)-_xlfn.XLOOKUP(Tabela3[[#This Row],[SKU]],'VENDA MES'!A:A,'VENDA MES'!B:B,0,0)</f>
        <v>67.2</v>
      </c>
      <c r="E1094" s="3">
        <f>IF(D1094&lt;=0,SUM(Tabela3[[#This Row],[PONTO_DE_REPOSICAO]]*2.5,Tabela3[[#This Row],[ESTOQUE_INICIAL]]),IF(AND(Tabela3[[#This Row],[ESTOQUE_INICIAL]]&lt;=Tabela3[[#This Row],[PONTO_DE_REPOSICAO]],Tabela3[[#This Row],[ESTOQUE_INICIAL]]&gt;0),L1094*2.5,D1094*0))</f>
        <v>0</v>
      </c>
      <c r="F1094" s="3">
        <f t="shared" si="52"/>
        <v>67.2</v>
      </c>
      <c r="G1094" s="7">
        <v>8</v>
      </c>
      <c r="H1094" s="7">
        <v>8</v>
      </c>
      <c r="I1094" t="s">
        <v>1142</v>
      </c>
      <c r="J1094" s="2">
        <f t="shared" si="53"/>
        <v>537.6</v>
      </c>
      <c r="K1094" s="1">
        <f>_xlfn.XLOOKUP(A1094,MEDIDAS!A:A,MEDIDAS!C:C,,0)*5</f>
        <v>1</v>
      </c>
      <c r="L1094" s="1">
        <f>SUM(K1094,_xlfn.XLOOKUP(A1094,MEDIDAS!A:A,MEDIDAS!C:C,,0)*5)</f>
        <v>2</v>
      </c>
      <c r="M1094" s="1" t="str">
        <f>IF(F1094&gt;=SUM(L1094,_xlfn.XLOOKUP(A1094,'ESTOQUE SETEMBRO'!A:A,'ESTOQUE SETEMBRO'!F:F,,0))/2*1.2,"OVER",IF(F1094&lt;=SUM(L1094,_xlfn.XLOOKUP(A1094,'ESTOQUE SETEMBRO'!A:A,'ESTOQUE SETEMBRO'!F:F,,0))/2*1.1,"IDEAL","OUT"))</f>
        <v>OVER</v>
      </c>
      <c r="N1094" t="str">
        <f>IF('ESTOQUE OUTUBRO'!$D1094&gt;=0,"outubro","setembro")</f>
        <v>outubro</v>
      </c>
      <c r="O1094" s="15">
        <v>45566</v>
      </c>
    </row>
    <row r="1095" spans="1:15">
      <c r="A1095" s="5" t="s">
        <v>1098</v>
      </c>
      <c r="B1095" s="6" t="s">
        <v>1165</v>
      </c>
      <c r="C1095" s="1">
        <f t="shared" si="54"/>
        <v>43.26</v>
      </c>
      <c r="D1095" s="3">
        <f>_xlfn.XLOOKUP(Tabela3[[#This Row],[SKU]],'ESTOQUE SETEMBRO'!A:A,'ESTOQUE SETEMBRO'!F:F,,0)-_xlfn.XLOOKUP(Tabela3[[#This Row],[SKU]],'VENDA MES'!A:A,'VENDA MES'!B:B,0,0)</f>
        <v>156.80000000000004</v>
      </c>
      <c r="E1095" s="3">
        <f>IF(D1095&lt;=0,SUM(Tabela3[[#This Row],[PONTO_DE_REPOSICAO]]*2.5,Tabela3[[#This Row],[ESTOQUE_INICIAL]]),IF(AND(Tabela3[[#This Row],[ESTOQUE_INICIAL]]&lt;=Tabela3[[#This Row],[PONTO_DE_REPOSICAO]],Tabela3[[#This Row],[ESTOQUE_INICIAL]]&gt;0),L1095*2.5,D1095*0))</f>
        <v>0</v>
      </c>
      <c r="F1095" s="3">
        <f t="shared" si="52"/>
        <v>156.80000000000004</v>
      </c>
      <c r="G1095" s="7">
        <v>14</v>
      </c>
      <c r="H1095" s="7">
        <v>14</v>
      </c>
      <c r="I1095" t="s">
        <v>1142</v>
      </c>
      <c r="J1095" s="2">
        <f t="shared" si="53"/>
        <v>2195.2000000000007</v>
      </c>
      <c r="K1095" s="1">
        <f>_xlfn.XLOOKUP(A1095,MEDIDAS!A:A,MEDIDAS!C:C,,0)*5</f>
        <v>2.3333333333333335</v>
      </c>
      <c r="L1095" s="1">
        <f>SUM(K1095,_xlfn.XLOOKUP(A1095,MEDIDAS!A:A,MEDIDAS!C:C,,0)*5)</f>
        <v>4.666666666666667</v>
      </c>
      <c r="M1095" s="1" t="str">
        <f>IF(F1095&gt;=SUM(L1095,_xlfn.XLOOKUP(A1095,'ESTOQUE SETEMBRO'!A:A,'ESTOQUE SETEMBRO'!F:F,,0))/2*1.2,"OVER",IF(F1095&lt;=SUM(L1095,_xlfn.XLOOKUP(A1095,'ESTOQUE SETEMBRO'!A:A,'ESTOQUE SETEMBRO'!F:F,,0))/2*1.1,"IDEAL","OUT"))</f>
        <v>OVER</v>
      </c>
      <c r="N1095" t="str">
        <f>IF('ESTOQUE OUTUBRO'!$D1095&gt;=0,"outubro","setembro")</f>
        <v>outubro</v>
      </c>
      <c r="O1095" s="15">
        <v>45566</v>
      </c>
    </row>
    <row r="1096" spans="1:15">
      <c r="A1096" s="5" t="s">
        <v>1099</v>
      </c>
      <c r="B1096" s="6" t="s">
        <v>1183</v>
      </c>
      <c r="C1096" s="1">
        <f t="shared" si="54"/>
        <v>43.26</v>
      </c>
      <c r="D1096" s="3">
        <f>_xlfn.XLOOKUP(Tabela3[[#This Row],[SKU]],'ESTOQUE SETEMBRO'!A:A,'ESTOQUE SETEMBRO'!F:F,,0)-_xlfn.XLOOKUP(Tabela3[[#This Row],[SKU]],'VENDA MES'!A:A,'VENDA MES'!B:B,0,0)</f>
        <v>134.4</v>
      </c>
      <c r="E1096" s="3">
        <f>IF(D1096&lt;=0,SUM(Tabela3[[#This Row],[PONTO_DE_REPOSICAO]]*2.5,Tabela3[[#This Row],[ESTOQUE_INICIAL]]),IF(AND(Tabela3[[#This Row],[ESTOQUE_INICIAL]]&lt;=Tabela3[[#This Row],[PONTO_DE_REPOSICAO]],Tabela3[[#This Row],[ESTOQUE_INICIAL]]&gt;0),L1096*2.5,D1096*0))</f>
        <v>0</v>
      </c>
      <c r="F1096" s="3">
        <f t="shared" si="52"/>
        <v>134.4</v>
      </c>
      <c r="G1096" s="7">
        <v>30</v>
      </c>
      <c r="H1096" s="7">
        <v>30</v>
      </c>
      <c r="I1096" t="s">
        <v>1146</v>
      </c>
      <c r="J1096" s="2">
        <f t="shared" si="53"/>
        <v>4032</v>
      </c>
      <c r="K1096" s="1">
        <f>_xlfn.XLOOKUP(A1096,MEDIDAS!A:A,MEDIDAS!C:C,,0)*5</f>
        <v>2</v>
      </c>
      <c r="L1096" s="1">
        <f>SUM(K1096,_xlfn.XLOOKUP(A1096,MEDIDAS!A:A,MEDIDAS!C:C,,0)*5)</f>
        <v>4</v>
      </c>
      <c r="M1096" s="1" t="str">
        <f>IF(F1096&gt;=SUM(L1096,_xlfn.XLOOKUP(A1096,'ESTOQUE SETEMBRO'!A:A,'ESTOQUE SETEMBRO'!F:F,,0))/2*1.2,"OVER",IF(F1096&lt;=SUM(L1096,_xlfn.XLOOKUP(A1096,'ESTOQUE SETEMBRO'!A:A,'ESTOQUE SETEMBRO'!F:F,,0))/2*1.1,"IDEAL","OUT"))</f>
        <v>OVER</v>
      </c>
      <c r="N1096" t="str">
        <f>IF('ESTOQUE OUTUBRO'!$D1096&gt;=0,"outubro","setembro")</f>
        <v>outubro</v>
      </c>
      <c r="O1096" s="15">
        <v>45566</v>
      </c>
    </row>
    <row r="1097" spans="1:15">
      <c r="A1097" s="5" t="s">
        <v>1100</v>
      </c>
      <c r="B1097" s="6" t="s">
        <v>1182</v>
      </c>
      <c r="C1097" s="1">
        <f t="shared" si="54"/>
        <v>43.26</v>
      </c>
      <c r="D1097" s="3">
        <f>_xlfn.XLOOKUP(Tabela3[[#This Row],[SKU]],'ESTOQUE SETEMBRO'!A:A,'ESTOQUE SETEMBRO'!F:F,,0)-_xlfn.XLOOKUP(Tabela3[[#This Row],[SKU]],'VENDA MES'!A:A,'VENDA MES'!B:B,0,0)</f>
        <v>201.6</v>
      </c>
      <c r="E1097" s="3">
        <f>IF(D1097&lt;=0,SUM(Tabela3[[#This Row],[PONTO_DE_REPOSICAO]]*2.5,Tabela3[[#This Row],[ESTOQUE_INICIAL]]),IF(AND(Tabela3[[#This Row],[ESTOQUE_INICIAL]]&lt;=Tabela3[[#This Row],[PONTO_DE_REPOSICAO]],Tabela3[[#This Row],[ESTOQUE_INICIAL]]&gt;0),L1097*2.5,D1097*0))</f>
        <v>0</v>
      </c>
      <c r="F1097" s="3">
        <f t="shared" si="52"/>
        <v>201.6</v>
      </c>
      <c r="G1097" s="7">
        <v>14</v>
      </c>
      <c r="H1097" s="7">
        <v>14</v>
      </c>
      <c r="I1097" t="s">
        <v>1142</v>
      </c>
      <c r="J1097" s="2">
        <f t="shared" si="53"/>
        <v>2822.4</v>
      </c>
      <c r="K1097" s="1">
        <f>_xlfn.XLOOKUP(A1097,MEDIDAS!A:A,MEDIDAS!C:C,,0)*5</f>
        <v>3</v>
      </c>
      <c r="L1097" s="1">
        <f>SUM(K1097,_xlfn.XLOOKUP(A1097,MEDIDAS!A:A,MEDIDAS!C:C,,0)*5)</f>
        <v>6</v>
      </c>
      <c r="M1097" s="1" t="str">
        <f>IF(F1097&gt;=SUM(L1097,_xlfn.XLOOKUP(A1097,'ESTOQUE SETEMBRO'!A:A,'ESTOQUE SETEMBRO'!F:F,,0))/2*1.2,"OVER",IF(F1097&lt;=SUM(L1097,_xlfn.XLOOKUP(A1097,'ESTOQUE SETEMBRO'!A:A,'ESTOQUE SETEMBRO'!F:F,,0))/2*1.1,"IDEAL","OUT"))</f>
        <v>OVER</v>
      </c>
      <c r="N1097" t="str">
        <f>IF('ESTOQUE OUTUBRO'!$D1097&gt;=0,"outubro","setembro")</f>
        <v>outubro</v>
      </c>
      <c r="O1097" s="15">
        <v>45566</v>
      </c>
    </row>
    <row r="1098" spans="1:15">
      <c r="A1098" s="5" t="s">
        <v>1101</v>
      </c>
      <c r="B1098" s="6" t="s">
        <v>1229</v>
      </c>
      <c r="C1098" s="1">
        <f t="shared" si="54"/>
        <v>43.26</v>
      </c>
      <c r="D1098" s="3">
        <f>_xlfn.XLOOKUP(Tabela3[[#This Row],[SKU]],'ESTOQUE SETEMBRO'!A:A,'ESTOQUE SETEMBRO'!F:F,,0)-_xlfn.XLOOKUP(Tabela3[[#This Row],[SKU]],'VENDA MES'!A:A,'VENDA MES'!B:B,0,0)</f>
        <v>117.6</v>
      </c>
      <c r="E1098" s="3">
        <f>IF(D1098&lt;=0,SUM(Tabela3[[#This Row],[PONTO_DE_REPOSICAO]]*2.5,Tabela3[[#This Row],[ESTOQUE_INICIAL]]),IF(AND(Tabela3[[#This Row],[ESTOQUE_INICIAL]]&lt;=Tabela3[[#This Row],[PONTO_DE_REPOSICAO]],Tabela3[[#This Row],[ESTOQUE_INICIAL]]&gt;0),L1098*2.5,D1098*0))</f>
        <v>0</v>
      </c>
      <c r="F1098" s="3">
        <f t="shared" si="52"/>
        <v>117.6</v>
      </c>
      <c r="G1098" s="7">
        <v>14</v>
      </c>
      <c r="H1098" s="7">
        <v>14</v>
      </c>
      <c r="I1098" t="s">
        <v>1142</v>
      </c>
      <c r="J1098" s="2">
        <f t="shared" si="53"/>
        <v>1646.3999999999999</v>
      </c>
      <c r="K1098" s="1">
        <f>_xlfn.XLOOKUP(A1098,MEDIDAS!A:A,MEDIDAS!C:C,,0)*5</f>
        <v>1.75</v>
      </c>
      <c r="L1098" s="1">
        <f>SUM(K1098,_xlfn.XLOOKUP(A1098,MEDIDAS!A:A,MEDIDAS!C:C,,0)*5)</f>
        <v>3.5</v>
      </c>
      <c r="M1098" s="1" t="str">
        <f>IF(F1098&gt;=SUM(L1098,_xlfn.XLOOKUP(A1098,'ESTOQUE SETEMBRO'!A:A,'ESTOQUE SETEMBRO'!F:F,,0))/2*1.2,"OVER",IF(F1098&lt;=SUM(L1098,_xlfn.XLOOKUP(A1098,'ESTOQUE SETEMBRO'!A:A,'ESTOQUE SETEMBRO'!F:F,,0))/2*1.1,"IDEAL","OUT"))</f>
        <v>OVER</v>
      </c>
      <c r="N1098" t="str">
        <f>IF('ESTOQUE OUTUBRO'!$D1098&gt;=0,"outubro","setembro")</f>
        <v>outubro</v>
      </c>
      <c r="O1098" s="15">
        <v>45566</v>
      </c>
    </row>
    <row r="1099" spans="1:15">
      <c r="A1099" s="5" t="s">
        <v>1102</v>
      </c>
      <c r="B1099" s="6" t="s">
        <v>1214</v>
      </c>
      <c r="C1099" s="1">
        <f t="shared" si="54"/>
        <v>43.26</v>
      </c>
      <c r="D1099" s="3">
        <f>_xlfn.XLOOKUP(Tabela3[[#This Row],[SKU]],'ESTOQUE SETEMBRO'!A:A,'ESTOQUE SETEMBRO'!F:F,,0)-_xlfn.XLOOKUP(Tabela3[[#This Row],[SKU]],'VENDA MES'!A:A,'VENDA MES'!B:B,0,0)</f>
        <v>128.80000000000001</v>
      </c>
      <c r="E1099" s="3">
        <f>IF(D1099&lt;=0,SUM(Tabela3[[#This Row],[PONTO_DE_REPOSICAO]]*2.5,Tabela3[[#This Row],[ESTOQUE_INICIAL]]),IF(AND(Tabela3[[#This Row],[ESTOQUE_INICIAL]]&lt;=Tabela3[[#This Row],[PONTO_DE_REPOSICAO]],Tabela3[[#This Row],[ESTOQUE_INICIAL]]&gt;0),L1099*2.5,D1099*0))</f>
        <v>0</v>
      </c>
      <c r="F1099" s="3">
        <f t="shared" si="52"/>
        <v>128.80000000000001</v>
      </c>
      <c r="G1099" s="7">
        <v>60</v>
      </c>
      <c r="H1099" s="7">
        <v>60</v>
      </c>
      <c r="I1099" t="s">
        <v>1128</v>
      </c>
      <c r="J1099" s="2">
        <f t="shared" si="53"/>
        <v>7728.0000000000009</v>
      </c>
      <c r="K1099" s="1">
        <f>_xlfn.XLOOKUP(A1099,MEDIDAS!A:A,MEDIDAS!C:C,,0)*5</f>
        <v>1.9166666666666667</v>
      </c>
      <c r="L1099" s="1">
        <f>SUM(K1099,_xlfn.XLOOKUP(A1099,MEDIDAS!A:A,MEDIDAS!C:C,,0)*5)</f>
        <v>3.8333333333333335</v>
      </c>
      <c r="M1099" s="1" t="str">
        <f>IF(F1099&gt;=SUM(L1099,_xlfn.XLOOKUP(A1099,'ESTOQUE SETEMBRO'!A:A,'ESTOQUE SETEMBRO'!F:F,,0))/2*1.2,"OVER",IF(F1099&lt;=SUM(L1099,_xlfn.XLOOKUP(A1099,'ESTOQUE SETEMBRO'!A:A,'ESTOQUE SETEMBRO'!F:F,,0))/2*1.1,"IDEAL","OUT"))</f>
        <v>OVER</v>
      </c>
      <c r="N1099" t="str">
        <f>IF('ESTOQUE OUTUBRO'!$D1099&gt;=0,"outubro","setembro")</f>
        <v>outubro</v>
      </c>
      <c r="O1099" s="15">
        <v>45566</v>
      </c>
    </row>
    <row r="1100" spans="1:15">
      <c r="A1100" s="5" t="s">
        <v>1103</v>
      </c>
      <c r="B1100" s="6" t="s">
        <v>1226</v>
      </c>
      <c r="C1100" s="1">
        <f t="shared" si="54"/>
        <v>43.26</v>
      </c>
      <c r="D1100" s="3">
        <f>_xlfn.XLOOKUP(Tabela3[[#This Row],[SKU]],'ESTOQUE SETEMBRO'!A:A,'ESTOQUE SETEMBRO'!F:F,,0)-_xlfn.XLOOKUP(Tabela3[[#This Row],[SKU]],'VENDA MES'!A:A,'VENDA MES'!B:B,0,0)</f>
        <v>67.2</v>
      </c>
      <c r="E1100" s="3">
        <f>IF(D1100&lt;=0,SUM(Tabela3[[#This Row],[PONTO_DE_REPOSICAO]]*2.5,Tabela3[[#This Row],[ESTOQUE_INICIAL]]),IF(AND(Tabela3[[#This Row],[ESTOQUE_INICIAL]]&lt;=Tabela3[[#This Row],[PONTO_DE_REPOSICAO]],Tabela3[[#This Row],[ESTOQUE_INICIAL]]&gt;0),L1100*2.5,D1100*0))</f>
        <v>0</v>
      </c>
      <c r="F1100" s="3">
        <f t="shared" si="52"/>
        <v>67.2</v>
      </c>
      <c r="G1100" s="7">
        <v>12</v>
      </c>
      <c r="H1100" s="7">
        <v>12</v>
      </c>
      <c r="I1100" t="s">
        <v>1136</v>
      </c>
      <c r="J1100" s="2">
        <f t="shared" si="53"/>
        <v>806.40000000000009</v>
      </c>
      <c r="K1100" s="1">
        <f>_xlfn.XLOOKUP(A1100,MEDIDAS!A:A,MEDIDAS!C:C,,0)*5</f>
        <v>1</v>
      </c>
      <c r="L1100" s="1">
        <f>SUM(K1100,_xlfn.XLOOKUP(A1100,MEDIDAS!A:A,MEDIDAS!C:C,,0)*5)</f>
        <v>2</v>
      </c>
      <c r="M1100" s="1" t="str">
        <f>IF(F1100&gt;=SUM(L1100,_xlfn.XLOOKUP(A1100,'ESTOQUE SETEMBRO'!A:A,'ESTOQUE SETEMBRO'!F:F,,0))/2*1.2,"OVER",IF(F1100&lt;=SUM(L1100,_xlfn.XLOOKUP(A1100,'ESTOQUE SETEMBRO'!A:A,'ESTOQUE SETEMBRO'!F:F,,0))/2*1.1,"IDEAL","OUT"))</f>
        <v>OVER</v>
      </c>
      <c r="N1100" t="str">
        <f>IF('ESTOQUE OUTUBRO'!$D1100&gt;=0,"outubro","setembro")</f>
        <v>outubro</v>
      </c>
      <c r="O1100" s="15">
        <v>45566</v>
      </c>
    </row>
    <row r="1101" spans="1:15">
      <c r="A1101" s="5" t="s">
        <v>1104</v>
      </c>
      <c r="B1101" s="6" t="s">
        <v>1150</v>
      </c>
      <c r="C1101" s="1">
        <f t="shared" si="54"/>
        <v>43.26</v>
      </c>
      <c r="D1101" s="3">
        <f>_xlfn.XLOOKUP(Tabela3[[#This Row],[SKU]],'ESTOQUE SETEMBRO'!A:A,'ESTOQUE SETEMBRO'!F:F,,0)-_xlfn.XLOOKUP(Tabela3[[#This Row],[SKU]],'VENDA MES'!A:A,'VENDA MES'!B:B,0,0)</f>
        <v>112</v>
      </c>
      <c r="E1101" s="3">
        <f>IF(D1101&lt;=0,SUM(Tabela3[[#This Row],[PONTO_DE_REPOSICAO]]*2.5,Tabela3[[#This Row],[ESTOQUE_INICIAL]]),IF(AND(Tabela3[[#This Row],[ESTOQUE_INICIAL]]&lt;=Tabela3[[#This Row],[PONTO_DE_REPOSICAO]],Tabela3[[#This Row],[ESTOQUE_INICIAL]]&gt;0),L1101*2.5,D1101*0))</f>
        <v>0</v>
      </c>
      <c r="F1101" s="3">
        <f t="shared" si="52"/>
        <v>112</v>
      </c>
      <c r="G1101" s="7">
        <v>20</v>
      </c>
      <c r="H1101" s="7">
        <v>20</v>
      </c>
      <c r="I1101" t="s">
        <v>1138</v>
      </c>
      <c r="J1101" s="2">
        <f t="shared" si="53"/>
        <v>2240</v>
      </c>
      <c r="K1101" s="1">
        <f>_xlfn.XLOOKUP(A1101,MEDIDAS!A:A,MEDIDAS!C:C,,0)*5</f>
        <v>1.6666666666666665</v>
      </c>
      <c r="L1101" s="1">
        <f>SUM(K1101,_xlfn.XLOOKUP(A1101,MEDIDAS!A:A,MEDIDAS!C:C,,0)*5)</f>
        <v>3.333333333333333</v>
      </c>
      <c r="M1101" s="1" t="str">
        <f>IF(F1101&gt;=SUM(L1101,_xlfn.XLOOKUP(A1101,'ESTOQUE SETEMBRO'!A:A,'ESTOQUE SETEMBRO'!F:F,,0))/2*1.2,"OVER",IF(F1101&lt;=SUM(L1101,_xlfn.XLOOKUP(A1101,'ESTOQUE SETEMBRO'!A:A,'ESTOQUE SETEMBRO'!F:F,,0))/2*1.1,"IDEAL","OUT"))</f>
        <v>OVER</v>
      </c>
      <c r="N1101" t="str">
        <f>IF('ESTOQUE OUTUBRO'!$D1101&gt;=0,"outubro","setembro")</f>
        <v>outubro</v>
      </c>
      <c r="O1101" s="15">
        <v>45566</v>
      </c>
    </row>
  </sheetData>
  <pageMargins left="0.511811024" right="0.511811024" top="0.78740157499999996" bottom="0.78740157499999996" header="0.31496062000000002" footer="0.31496062000000002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09D9-AB5D-4959-9AA2-4C1850AB55C3}">
  <dimension ref="A1:O1101"/>
  <sheetViews>
    <sheetView topLeftCell="A1065" workbookViewId="0">
      <selection activeCell="E1101" sqref="E1101"/>
    </sheetView>
  </sheetViews>
  <sheetFormatPr defaultRowHeight="15"/>
  <cols>
    <col min="1" max="1" width="8.5703125" bestFit="1" customWidth="1"/>
    <col min="2" max="2" width="31.28515625" bestFit="1" customWidth="1"/>
    <col min="3" max="3" width="28.140625" bestFit="1" customWidth="1"/>
    <col min="4" max="4" width="19.7109375" bestFit="1" customWidth="1"/>
    <col min="5" max="5" width="18.7109375" bestFit="1" customWidth="1"/>
    <col min="6" max="6" width="18.42578125" bestFit="1" customWidth="1"/>
    <col min="7" max="7" width="26" bestFit="1" customWidth="1"/>
    <col min="8" max="8" width="25.140625" bestFit="1" customWidth="1"/>
    <col min="9" max="9" width="16.42578125" bestFit="1" customWidth="1"/>
    <col min="10" max="10" width="26.28515625" bestFit="1" customWidth="1"/>
    <col min="11" max="11" width="20.140625" bestFit="1" customWidth="1"/>
    <col min="12" max="12" width="25.140625" customWidth="1"/>
    <col min="13" max="13" width="27.140625" bestFit="1" customWidth="1"/>
    <col min="14" max="14" width="38.5703125" bestFit="1" customWidth="1"/>
    <col min="15" max="15" width="16.7109375" bestFit="1" customWidth="1"/>
  </cols>
  <sheetData>
    <row r="1" spans="1:15">
      <c r="A1" t="s">
        <v>0</v>
      </c>
      <c r="B1" s="2" t="s">
        <v>1113</v>
      </c>
      <c r="C1" t="s">
        <v>1114</v>
      </c>
      <c r="D1" t="s">
        <v>1115</v>
      </c>
      <c r="E1" t="s">
        <v>1116</v>
      </c>
      <c r="F1" s="1" t="s">
        <v>1117</v>
      </c>
      <c r="G1" s="2" t="s">
        <v>1118</v>
      </c>
      <c r="H1" s="2" t="s">
        <v>1119</v>
      </c>
      <c r="I1" s="2" t="s">
        <v>1120</v>
      </c>
      <c r="J1" t="s">
        <v>1121</v>
      </c>
      <c r="K1" t="s">
        <v>1122</v>
      </c>
      <c r="L1" t="s">
        <v>1123</v>
      </c>
      <c r="M1" t="s">
        <v>1124</v>
      </c>
      <c r="N1" t="s">
        <v>1239</v>
      </c>
      <c r="O1" t="s">
        <v>1126</v>
      </c>
    </row>
    <row r="2" spans="1:15">
      <c r="A2" s="4" t="s">
        <v>5</v>
      </c>
      <c r="B2" s="2" t="s">
        <v>1127</v>
      </c>
      <c r="C2" s="3">
        <f>3.09*3*7</f>
        <v>64.89</v>
      </c>
      <c r="D2" s="1">
        <f>_xlfn.XLOOKUP(Tabela4[[#This Row],[SKU]],'ESTOQUE OUTUBRO'!A:A,'ESTOQUE OUTUBRO'!F:F,,0)-_xlfn.XLOOKUP(Tabela4[[#This Row],[SKU]],'VENDA MES'!E:E,'VENDA MES'!F:F,0,0)</f>
        <v>171</v>
      </c>
      <c r="E2" s="3">
        <f>IF(D2&lt;=0,(L2 * 2.5) - D2,IF(AND(Tabela4[[#This Row],[ESTOQUE_INICIAL]]&lt;=Tabela4[[#This Row],[PONTO_DE_REPOSICAO]],Tabela4[[#This Row],[ESTOQUE_INICIAL]]&gt;0),L2*1.5,D2*0))</f>
        <v>0</v>
      </c>
      <c r="F2" s="1">
        <f>SUM(E2,D2)</f>
        <v>171</v>
      </c>
      <c r="G2" s="7">
        <v>24</v>
      </c>
      <c r="H2" s="7">
        <v>48</v>
      </c>
      <c r="I2" s="6" t="s">
        <v>1128</v>
      </c>
      <c r="J2" s="1">
        <f>'ESTOQUE NOVEMBRO'!$D2*'ESTOQUE NOVEMBRO'!$G2+'ESTOQUE NOVEMBRO'!$E2*'ESTOQUE NOVEMBRO'!$H2</f>
        <v>4104</v>
      </c>
      <c r="K2" s="1">
        <f>_xlfn.XLOOKUP(A2,MEDIDAS!A:A,MEDIDAS!D:D,,0)*5</f>
        <v>5.7222222222222214</v>
      </c>
      <c r="L2" s="1">
        <f>SUM(K2,_xlfn.XLOOKUP(A2,MEDIDAS!A:A,MEDIDAS!D:D,,0)*5)</f>
        <v>11.444444444444443</v>
      </c>
      <c r="M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" t="str">
        <f>IF('ESTOQUE NOVEMBRO'!$E2&gt;0,"Novembro","outubro")</f>
        <v>outubro</v>
      </c>
      <c r="O2" s="15">
        <v>45597</v>
      </c>
    </row>
    <row r="3" spans="1:15">
      <c r="A3" s="4" t="s">
        <v>6</v>
      </c>
      <c r="B3" s="2" t="s">
        <v>1127</v>
      </c>
      <c r="C3" s="3">
        <f t="shared" ref="C3:C66" si="0">3.09*3*7</f>
        <v>64.89</v>
      </c>
      <c r="D3" s="1">
        <f>_xlfn.XLOOKUP(Tabela4[[#This Row],[SKU]],'ESTOQUE OUTUBRO'!A:A,'ESTOQUE OUTUBRO'!F:F,,0)-_xlfn.XLOOKUP(Tabela4[[#This Row],[SKU]],'VENDA MES'!E:E,'VENDA MES'!F:F,0,0)</f>
        <v>75</v>
      </c>
      <c r="E3" s="3">
        <f>IF(D3&lt;=0,(L3 * 2.5) - D3,IF(AND(Tabela4[[#This Row],[ESTOQUE_INICIAL]]&lt;=Tabela4[[#This Row],[PONTO_DE_REPOSICAO]],Tabela4[[#This Row],[ESTOQUE_INICIAL]]&gt;0),L3*1.5,D3*0))</f>
        <v>0</v>
      </c>
      <c r="F3" s="1">
        <f t="shared" ref="F3:F66" si="1">SUM(E3,D3)</f>
        <v>75</v>
      </c>
      <c r="G3" s="7">
        <v>24</v>
      </c>
      <c r="H3" s="7">
        <v>48</v>
      </c>
      <c r="I3" s="6" t="s">
        <v>1128</v>
      </c>
      <c r="J3" s="1">
        <f>'ESTOQUE NOVEMBRO'!$D3*'ESTOQUE NOVEMBRO'!$G3+'ESTOQUE NOVEMBRO'!$E3*'ESTOQUE NOVEMBRO'!$H3</f>
        <v>1800</v>
      </c>
      <c r="K3" s="1">
        <f>_xlfn.XLOOKUP(A3,MEDIDAS!A:A,MEDIDAS!D:D,,0)*5</f>
        <v>5.6111111111111107</v>
      </c>
      <c r="L3" s="1">
        <f>SUM(K3,_xlfn.XLOOKUP(A3,MEDIDAS!A:A,MEDIDAS!D:D,,0)*5)</f>
        <v>11.222222222222221</v>
      </c>
      <c r="M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" t="str">
        <f>IF('ESTOQUE NOVEMBRO'!$E3&gt;0,"Novembro","outubro")</f>
        <v>outubro</v>
      </c>
      <c r="O3" s="15">
        <v>45597</v>
      </c>
    </row>
    <row r="4" spans="1:15">
      <c r="A4" s="4" t="s">
        <v>7</v>
      </c>
      <c r="B4" s="2" t="s">
        <v>1127</v>
      </c>
      <c r="C4" s="3">
        <f t="shared" si="0"/>
        <v>64.89</v>
      </c>
      <c r="D4" s="1">
        <f>_xlfn.XLOOKUP(Tabela4[[#This Row],[SKU]],'ESTOQUE OUTUBRO'!A:A,'ESTOQUE OUTUBRO'!F:F,,0)-_xlfn.XLOOKUP(Tabela4[[#This Row],[SKU]],'VENDA MES'!E:E,'VENDA MES'!F:F,0,0)</f>
        <v>197.2</v>
      </c>
      <c r="E4" s="3">
        <f>IF(D4&lt;=0,(L4 * 2.5) - D4,IF(AND(Tabela4[[#This Row],[ESTOQUE_INICIAL]]&lt;=Tabela4[[#This Row],[PONTO_DE_REPOSICAO]],Tabela4[[#This Row],[ESTOQUE_INICIAL]]&gt;0),L4*1.5,D4*0))</f>
        <v>0</v>
      </c>
      <c r="F4" s="1">
        <f t="shared" si="1"/>
        <v>197.2</v>
      </c>
      <c r="G4" s="7">
        <v>24</v>
      </c>
      <c r="H4" s="7">
        <v>48</v>
      </c>
      <c r="I4" s="6" t="s">
        <v>1128</v>
      </c>
      <c r="J4" s="1">
        <f>'ESTOQUE NOVEMBRO'!$D4*'ESTOQUE NOVEMBRO'!$G4+'ESTOQUE NOVEMBRO'!$E4*'ESTOQUE NOVEMBRO'!$H4</f>
        <v>4732.7999999999993</v>
      </c>
      <c r="K4" s="1">
        <f>_xlfn.XLOOKUP(A4,MEDIDAS!A:A,MEDIDAS!D:D,,0)*5</f>
        <v>6.7222222222222232</v>
      </c>
      <c r="L4" s="1">
        <f>SUM(K4,_xlfn.XLOOKUP(A4,MEDIDAS!A:A,MEDIDAS!D:D,,0)*5)</f>
        <v>13.444444444444446</v>
      </c>
      <c r="M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" t="str">
        <f>IF('ESTOQUE NOVEMBRO'!$E4&gt;0,"Novembro","outubro")</f>
        <v>outubro</v>
      </c>
      <c r="O4" s="15">
        <v>45597</v>
      </c>
    </row>
    <row r="5" spans="1:15">
      <c r="A5" s="4" t="s">
        <v>8</v>
      </c>
      <c r="B5" s="2" t="s">
        <v>1127</v>
      </c>
      <c r="C5" s="3">
        <f t="shared" si="0"/>
        <v>64.89</v>
      </c>
      <c r="D5" s="1">
        <f>_xlfn.XLOOKUP(Tabela4[[#This Row],[SKU]],'ESTOQUE OUTUBRO'!A:A,'ESTOQUE OUTUBRO'!F:F,,0)-_xlfn.XLOOKUP(Tabela4[[#This Row],[SKU]],'VENDA MES'!E:E,'VENDA MES'!F:F,0,0)</f>
        <v>32.600000000000009</v>
      </c>
      <c r="E5" s="3">
        <f>IF(D5&lt;=0,(L5 * 2.5) - D5,IF(AND(Tabela4[[#This Row],[ESTOQUE_INICIAL]]&lt;=Tabela4[[#This Row],[PONTO_DE_REPOSICAO]],Tabela4[[#This Row],[ESTOQUE_INICIAL]]&gt;0),L5*1.5,D5*0))</f>
        <v>0</v>
      </c>
      <c r="F5" s="1">
        <f t="shared" si="1"/>
        <v>32.600000000000009</v>
      </c>
      <c r="G5" s="7">
        <v>24</v>
      </c>
      <c r="H5" s="7">
        <v>48</v>
      </c>
      <c r="I5" s="6" t="s">
        <v>1128</v>
      </c>
      <c r="J5" s="1">
        <f>'ESTOQUE NOVEMBRO'!$D5*'ESTOQUE NOVEMBRO'!$G5+'ESTOQUE NOVEMBRO'!$E5*'ESTOQUE NOVEMBRO'!$H5</f>
        <v>782.4000000000002</v>
      </c>
      <c r="K5" s="1">
        <f>_xlfn.XLOOKUP(A5,MEDIDAS!A:A,MEDIDAS!D:D,,0)*5</f>
        <v>3.9444444444444442</v>
      </c>
      <c r="L5" s="1">
        <f>SUM(K5,_xlfn.XLOOKUP(A5,MEDIDAS!A:A,MEDIDAS!D:D,,0)*5)</f>
        <v>7.8888888888888884</v>
      </c>
      <c r="M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" t="str">
        <f>IF('ESTOQUE NOVEMBRO'!$E5&gt;0,"Novembro","outubro")</f>
        <v>outubro</v>
      </c>
      <c r="O5" s="15">
        <v>45597</v>
      </c>
    </row>
    <row r="6" spans="1:15">
      <c r="A6" s="4" t="s">
        <v>9</v>
      </c>
      <c r="B6" s="2" t="s">
        <v>1127</v>
      </c>
      <c r="C6" s="3">
        <f t="shared" si="0"/>
        <v>64.89</v>
      </c>
      <c r="D6" s="1">
        <f>_xlfn.XLOOKUP(Tabela4[[#This Row],[SKU]],'ESTOQUE OUTUBRO'!A:A,'ESTOQUE OUTUBRO'!F:F,,0)-_xlfn.XLOOKUP(Tabela4[[#This Row],[SKU]],'VENDA MES'!E:E,'VENDA MES'!F:F,0,0)</f>
        <v>-23</v>
      </c>
      <c r="E6" s="3">
        <f>IF(D6&lt;=0,(L6 * 2.5) - D6,IF(AND(Tabela4[[#This Row],[ESTOQUE_INICIAL]]&lt;=Tabela4[[#This Row],[PONTO_DE_REPOSICAO]],Tabela4[[#This Row],[ESTOQUE_INICIAL]]&gt;0),L6*1.5,D6*0))</f>
        <v>57.444444444444443</v>
      </c>
      <c r="F6" s="1">
        <f t="shared" si="1"/>
        <v>34.444444444444443</v>
      </c>
      <c r="G6" s="7">
        <v>24</v>
      </c>
      <c r="H6" s="7">
        <v>48</v>
      </c>
      <c r="I6" s="6" t="s">
        <v>1128</v>
      </c>
      <c r="J6" s="1">
        <f>'ESTOQUE NOVEMBRO'!$D6*'ESTOQUE NOVEMBRO'!$G6+'ESTOQUE NOVEMBRO'!$E6*'ESTOQUE NOVEMBRO'!$H6</f>
        <v>2205.333333333333</v>
      </c>
      <c r="K6" s="1">
        <f>_xlfn.XLOOKUP(A6,MEDIDAS!A:A,MEDIDAS!D:D,,0)*5</f>
        <v>6.8888888888888893</v>
      </c>
      <c r="L6" s="1">
        <f>SUM(K6,_xlfn.XLOOKUP(A6,MEDIDAS!A:A,MEDIDAS!D:D,,0)*5)</f>
        <v>13.777777777777779</v>
      </c>
      <c r="M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" t="str">
        <f>IF('ESTOQUE NOVEMBRO'!$E6&gt;0,"Novembro","outubro")</f>
        <v>Novembro</v>
      </c>
      <c r="O6" s="15">
        <v>45597</v>
      </c>
    </row>
    <row r="7" spans="1:15">
      <c r="A7" s="4" t="s">
        <v>11</v>
      </c>
      <c r="B7" s="2" t="s">
        <v>1127</v>
      </c>
      <c r="C7" s="3">
        <f t="shared" si="0"/>
        <v>64.89</v>
      </c>
      <c r="D7" s="1">
        <f>_xlfn.XLOOKUP(Tabela4[[#This Row],[SKU]],'ESTOQUE OUTUBRO'!A:A,'ESTOQUE OUTUBRO'!F:F,,0)-_xlfn.XLOOKUP(Tabela4[[#This Row],[SKU]],'VENDA MES'!E:E,'VENDA MES'!F:F,0,0)</f>
        <v>126</v>
      </c>
      <c r="E7" s="3">
        <f>IF(D7&lt;=0,(L7 * 2.5) - D7,IF(AND(Tabela4[[#This Row],[ESTOQUE_INICIAL]]&lt;=Tabela4[[#This Row],[PONTO_DE_REPOSICAO]],Tabela4[[#This Row],[ESTOQUE_INICIAL]]&gt;0),L7*1.5,D7*0))</f>
        <v>0</v>
      </c>
      <c r="F7" s="1">
        <f t="shared" si="1"/>
        <v>126</v>
      </c>
      <c r="G7" s="7">
        <v>24</v>
      </c>
      <c r="H7" s="7">
        <v>48</v>
      </c>
      <c r="I7" s="6" t="s">
        <v>1128</v>
      </c>
      <c r="J7" s="1">
        <f>'ESTOQUE NOVEMBRO'!$D7*'ESTOQUE NOVEMBRO'!$G7+'ESTOQUE NOVEMBRO'!$E7*'ESTOQUE NOVEMBRO'!$H7</f>
        <v>3024</v>
      </c>
      <c r="K7" s="1">
        <f>_xlfn.XLOOKUP(A7,MEDIDAS!A:A,MEDIDAS!D:D,,0)*5</f>
        <v>4.7777777777777777</v>
      </c>
      <c r="L7" s="1">
        <f>SUM(K7,_xlfn.XLOOKUP(A7,MEDIDAS!A:A,MEDIDAS!D:D,,0)*5)</f>
        <v>9.5555555555555554</v>
      </c>
      <c r="M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" t="str">
        <f>IF('ESTOQUE NOVEMBRO'!$E7&gt;0,"Novembro","outubro")</f>
        <v>outubro</v>
      </c>
      <c r="O7" s="15">
        <v>45597</v>
      </c>
    </row>
    <row r="8" spans="1:15">
      <c r="A8" s="4" t="s">
        <v>10</v>
      </c>
      <c r="B8" s="2" t="s">
        <v>1127</v>
      </c>
      <c r="C8" s="3">
        <f t="shared" si="0"/>
        <v>64.89</v>
      </c>
      <c r="D8" s="1">
        <f>_xlfn.XLOOKUP(Tabela4[[#This Row],[SKU]],'ESTOQUE OUTUBRO'!A:A,'ESTOQUE OUTUBRO'!F:F,,0)-_xlfn.XLOOKUP(Tabela4[[#This Row],[SKU]],'VENDA MES'!E:E,'VENDA MES'!F:F,0,0)</f>
        <v>140.4</v>
      </c>
      <c r="E8" s="3">
        <f>IF(D8&lt;=0,(L8 * 2.5) - D8,IF(AND(Tabela4[[#This Row],[ESTOQUE_INICIAL]]&lt;=Tabela4[[#This Row],[PONTO_DE_REPOSICAO]],Tabela4[[#This Row],[ESTOQUE_INICIAL]]&gt;0),L8*1.5,D8*0))</f>
        <v>0</v>
      </c>
      <c r="F8" s="1">
        <f t="shared" si="1"/>
        <v>140.4</v>
      </c>
      <c r="G8" s="7">
        <v>24</v>
      </c>
      <c r="H8" s="7">
        <v>48</v>
      </c>
      <c r="I8" s="6" t="s">
        <v>1128</v>
      </c>
      <c r="J8" s="1">
        <f>'ESTOQUE NOVEMBRO'!$D8*'ESTOQUE NOVEMBRO'!$G8+'ESTOQUE NOVEMBRO'!$E8*'ESTOQUE NOVEMBRO'!$H8</f>
        <v>3369.6000000000004</v>
      </c>
      <c r="K8" s="1">
        <f>_xlfn.XLOOKUP(A8,MEDIDAS!A:A,MEDIDAS!D:D,,0)*5</f>
        <v>4.4444444444444446</v>
      </c>
      <c r="L8" s="1">
        <f>SUM(K8,_xlfn.XLOOKUP(A8,MEDIDAS!A:A,MEDIDAS!D:D,,0)*5)</f>
        <v>8.8888888888888893</v>
      </c>
      <c r="M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" t="str">
        <f>IF('ESTOQUE NOVEMBRO'!$E8&gt;0,"Novembro","outubro")</f>
        <v>outubro</v>
      </c>
      <c r="O8" s="15">
        <v>45597</v>
      </c>
    </row>
    <row r="9" spans="1:15">
      <c r="A9" s="4" t="s">
        <v>12</v>
      </c>
      <c r="B9" s="2" t="s">
        <v>1127</v>
      </c>
      <c r="C9" s="3">
        <f t="shared" si="0"/>
        <v>64.89</v>
      </c>
      <c r="D9" s="1">
        <f>_xlfn.XLOOKUP(Tabela4[[#This Row],[SKU]],'ESTOQUE OUTUBRO'!A:A,'ESTOQUE OUTUBRO'!F:F,,0)-_xlfn.XLOOKUP(Tabela4[[#This Row],[SKU]],'VENDA MES'!E:E,'VENDA MES'!F:F,0,0)</f>
        <v>141</v>
      </c>
      <c r="E9" s="3">
        <f>IF(D9&lt;=0,(L9 * 2.5) - D9,IF(AND(Tabela4[[#This Row],[ESTOQUE_INICIAL]]&lt;=Tabela4[[#This Row],[PONTO_DE_REPOSICAO]],Tabela4[[#This Row],[ESTOQUE_INICIAL]]&gt;0),L9*1.5,D9*0))</f>
        <v>0</v>
      </c>
      <c r="F9" s="1">
        <f t="shared" si="1"/>
        <v>141</v>
      </c>
      <c r="G9" s="7">
        <v>24</v>
      </c>
      <c r="H9" s="7">
        <v>48</v>
      </c>
      <c r="I9" s="6" t="s">
        <v>1128</v>
      </c>
      <c r="J9" s="1">
        <f>'ESTOQUE NOVEMBRO'!$D9*'ESTOQUE NOVEMBRO'!$G9+'ESTOQUE NOVEMBRO'!$E9*'ESTOQUE NOVEMBRO'!$H9</f>
        <v>3384</v>
      </c>
      <c r="K9" s="1">
        <f>_xlfn.XLOOKUP(A9,MEDIDAS!A:A,MEDIDAS!D:D,,0)*5</f>
        <v>6.1111111111111116</v>
      </c>
      <c r="L9" s="1">
        <f>SUM(K9,_xlfn.XLOOKUP(A9,MEDIDAS!A:A,MEDIDAS!D:D,,0)*5)</f>
        <v>12.222222222222223</v>
      </c>
      <c r="M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" t="str">
        <f>IF('ESTOQUE NOVEMBRO'!$E9&gt;0,"Novembro","outubro")</f>
        <v>outubro</v>
      </c>
      <c r="O9" s="15">
        <v>45597</v>
      </c>
    </row>
    <row r="10" spans="1:15">
      <c r="A10" s="4" t="s">
        <v>13</v>
      </c>
      <c r="B10" s="2" t="s">
        <v>1127</v>
      </c>
      <c r="C10" s="3">
        <f t="shared" si="0"/>
        <v>64.89</v>
      </c>
      <c r="D10" s="1">
        <f>_xlfn.XLOOKUP(Tabela4[[#This Row],[SKU]],'ESTOQUE OUTUBRO'!A:A,'ESTOQUE OUTUBRO'!F:F,,0)-_xlfn.XLOOKUP(Tabela4[[#This Row],[SKU]],'VENDA MES'!E:E,'VENDA MES'!F:F,0,0)</f>
        <v>110.19999999999999</v>
      </c>
      <c r="E10" s="3">
        <f>IF(D10&lt;=0,(L10 * 2.5) - D10,IF(AND(Tabela4[[#This Row],[ESTOQUE_INICIAL]]&lt;=Tabela4[[#This Row],[PONTO_DE_REPOSICAO]],Tabela4[[#This Row],[ESTOQUE_INICIAL]]&gt;0),L10*1.5,D10*0))</f>
        <v>0</v>
      </c>
      <c r="F10" s="1">
        <f t="shared" si="1"/>
        <v>110.19999999999999</v>
      </c>
      <c r="G10" s="7">
        <v>24</v>
      </c>
      <c r="H10" s="7">
        <v>48</v>
      </c>
      <c r="I10" s="6" t="s">
        <v>1128</v>
      </c>
      <c r="J10" s="1">
        <f>'ESTOQUE NOVEMBRO'!$D10*'ESTOQUE NOVEMBRO'!$G10+'ESTOQUE NOVEMBRO'!$E10*'ESTOQUE NOVEMBRO'!$H10</f>
        <v>2644.7999999999997</v>
      </c>
      <c r="K10" s="1">
        <f>_xlfn.XLOOKUP(A10,MEDIDAS!A:A,MEDIDAS!D:D,,0)*5</f>
        <v>6.7222222222222232</v>
      </c>
      <c r="L10" s="1">
        <f>SUM(K10,_xlfn.XLOOKUP(A10,MEDIDAS!A:A,MEDIDAS!D:D,,0)*5)</f>
        <v>13.444444444444446</v>
      </c>
      <c r="M1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" t="str">
        <f>IF('ESTOQUE NOVEMBRO'!$E10&gt;0,"Novembro","outubro")</f>
        <v>outubro</v>
      </c>
      <c r="O10" s="15">
        <v>45597</v>
      </c>
    </row>
    <row r="11" spans="1:15">
      <c r="A11" s="5" t="s">
        <v>14</v>
      </c>
      <c r="B11" s="2" t="s">
        <v>1127</v>
      </c>
      <c r="C11" s="3">
        <f t="shared" si="0"/>
        <v>64.89</v>
      </c>
      <c r="D11" s="1">
        <f>_xlfn.XLOOKUP(Tabela4[[#This Row],[SKU]],'ESTOQUE OUTUBRO'!A:A,'ESTOQUE OUTUBRO'!F:F,,0)-_xlfn.XLOOKUP(Tabela4[[#This Row],[SKU]],'VENDA MES'!E:E,'VENDA MES'!F:F,0,0)</f>
        <v>68.400000000000006</v>
      </c>
      <c r="E11" s="3">
        <f>IF(D11&lt;=0,(L11 * 2.5) - D11,IF(AND(Tabela4[[#This Row],[ESTOQUE_INICIAL]]&lt;=Tabela4[[#This Row],[PONTO_DE_REPOSICAO]],Tabela4[[#This Row],[ESTOQUE_INICIAL]]&gt;0),L11*1.5,D11*0))</f>
        <v>0</v>
      </c>
      <c r="F11" s="1">
        <f t="shared" si="1"/>
        <v>68.400000000000006</v>
      </c>
      <c r="G11" s="7">
        <v>24</v>
      </c>
      <c r="H11" s="7">
        <v>48</v>
      </c>
      <c r="I11" s="6" t="s">
        <v>1128</v>
      </c>
      <c r="J11" s="1">
        <f>'ESTOQUE NOVEMBRO'!$D11*'ESTOQUE NOVEMBRO'!$G11+'ESTOQUE NOVEMBRO'!$E11*'ESTOQUE NOVEMBRO'!$H11</f>
        <v>1641.6000000000001</v>
      </c>
      <c r="K11" s="1">
        <f>_xlfn.XLOOKUP(A11,MEDIDAS!A:A,MEDIDAS!D:D,,0)*5</f>
        <v>8.6111111111111107</v>
      </c>
      <c r="L11" s="1">
        <f>SUM(K11,_xlfn.XLOOKUP(A11,MEDIDAS!A:A,MEDIDAS!D:D,,0)*5)</f>
        <v>17.222222222222221</v>
      </c>
      <c r="M1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1" t="str">
        <f>IF('ESTOQUE NOVEMBRO'!$E11&gt;0,"Novembro","outubro")</f>
        <v>outubro</v>
      </c>
      <c r="O11" s="15">
        <v>45597</v>
      </c>
    </row>
    <row r="12" spans="1:15">
      <c r="A12" s="4" t="s">
        <v>15</v>
      </c>
      <c r="B12" s="2" t="s">
        <v>1129</v>
      </c>
      <c r="C12" s="3">
        <f t="shared" si="0"/>
        <v>64.89</v>
      </c>
      <c r="D12" s="1">
        <f>_xlfn.XLOOKUP(Tabela4[[#This Row],[SKU]],'ESTOQUE OUTUBRO'!A:A,'ESTOQUE OUTUBRO'!F:F,,0)-_xlfn.XLOOKUP(Tabela4[[#This Row],[SKU]],'VENDA MES'!E:E,'VENDA MES'!F:F,0,0)</f>
        <v>43.8</v>
      </c>
      <c r="E12" s="3">
        <f>IF(D12&lt;=0,(L12 * 2.5) - D12,IF(AND(Tabela4[[#This Row],[ESTOQUE_INICIAL]]&lt;=Tabela4[[#This Row],[PONTO_DE_REPOSICAO]],Tabela4[[#This Row],[ESTOQUE_INICIAL]]&gt;0),L12*1.5,D12*0))</f>
        <v>0</v>
      </c>
      <c r="F12" s="1">
        <f t="shared" si="1"/>
        <v>43.8</v>
      </c>
      <c r="G12" s="7">
        <v>5</v>
      </c>
      <c r="H12" s="7">
        <v>10</v>
      </c>
      <c r="I12" s="6" t="s">
        <v>1130</v>
      </c>
      <c r="J12" s="1">
        <f>'ESTOQUE NOVEMBRO'!$D12*'ESTOQUE NOVEMBRO'!$G12+'ESTOQUE NOVEMBRO'!$E12*'ESTOQUE NOVEMBRO'!$H12</f>
        <v>219</v>
      </c>
      <c r="K12" s="1">
        <f>_xlfn.XLOOKUP(A12,MEDIDAS!A:A,MEDIDAS!D:D,,0)*5</f>
        <v>6.0555555555555554</v>
      </c>
      <c r="L12" s="1">
        <f>SUM(K12,_xlfn.XLOOKUP(A12,MEDIDAS!A:A,MEDIDAS!D:D,,0)*5)</f>
        <v>12.111111111111111</v>
      </c>
      <c r="M1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2" t="str">
        <f>IF('ESTOQUE NOVEMBRO'!$E12&gt;0,"Novembro","outubro")</f>
        <v>outubro</v>
      </c>
      <c r="O12" s="15">
        <v>45597</v>
      </c>
    </row>
    <row r="13" spans="1:15">
      <c r="A13" s="4" t="s">
        <v>16</v>
      </c>
      <c r="B13" s="2" t="s">
        <v>1129</v>
      </c>
      <c r="C13" s="3">
        <f t="shared" si="0"/>
        <v>64.89</v>
      </c>
      <c r="D13" s="1">
        <f>_xlfn.XLOOKUP(Tabela4[[#This Row],[SKU]],'ESTOQUE OUTUBRO'!A:A,'ESTOQUE OUTUBRO'!F:F,,0)-_xlfn.XLOOKUP(Tabela4[[#This Row],[SKU]],'VENDA MES'!E:E,'VENDA MES'!F:F,0,0)</f>
        <v>68.599999999999994</v>
      </c>
      <c r="E13" s="3">
        <f>IF(D13&lt;=0,(L13 * 2.5) - D13,IF(AND(Tabela4[[#This Row],[ESTOQUE_INICIAL]]&lt;=Tabela4[[#This Row],[PONTO_DE_REPOSICAO]],Tabela4[[#This Row],[ESTOQUE_INICIAL]]&gt;0),L13*1.5,D13*0))</f>
        <v>0</v>
      </c>
      <c r="F13" s="1">
        <f t="shared" si="1"/>
        <v>68.599999999999994</v>
      </c>
      <c r="G13" s="7">
        <v>5</v>
      </c>
      <c r="H13" s="7">
        <v>10</v>
      </c>
      <c r="I13" s="6" t="s">
        <v>1130</v>
      </c>
      <c r="J13" s="1">
        <f>'ESTOQUE NOVEMBRO'!$D13*'ESTOQUE NOVEMBRO'!$G13+'ESTOQUE NOVEMBRO'!$E13*'ESTOQUE NOVEMBRO'!$H13</f>
        <v>343</v>
      </c>
      <c r="K13" s="1">
        <f>_xlfn.XLOOKUP(A13,MEDIDAS!A:A,MEDIDAS!D:D,,0)*5</f>
        <v>4.4444444444444446</v>
      </c>
      <c r="L13" s="1">
        <f>SUM(K13,_xlfn.XLOOKUP(A13,MEDIDAS!A:A,MEDIDAS!D:D,,0)*5)</f>
        <v>8.8888888888888893</v>
      </c>
      <c r="M1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3" t="str">
        <f>IF('ESTOQUE NOVEMBRO'!$E13&gt;0,"Novembro","outubro")</f>
        <v>outubro</v>
      </c>
      <c r="O13" s="15">
        <v>45597</v>
      </c>
    </row>
    <row r="14" spans="1:15">
      <c r="A14" s="4" t="s">
        <v>17</v>
      </c>
      <c r="B14" s="2" t="s">
        <v>1129</v>
      </c>
      <c r="C14" s="3">
        <f t="shared" si="0"/>
        <v>64.89</v>
      </c>
      <c r="D14" s="1">
        <f>_xlfn.XLOOKUP(Tabela4[[#This Row],[SKU]],'ESTOQUE OUTUBRO'!A:A,'ESTOQUE OUTUBRO'!F:F,,0)-_xlfn.XLOOKUP(Tabela4[[#This Row],[SKU]],'VENDA MES'!E:E,'VENDA MES'!F:F,0,0)</f>
        <v>184.80000000000004</v>
      </c>
      <c r="E14" s="3">
        <f>IF(D14&lt;=0,(L14 * 2.5) - D14,IF(AND(Tabela4[[#This Row],[ESTOQUE_INICIAL]]&lt;=Tabela4[[#This Row],[PONTO_DE_REPOSICAO]],Tabela4[[#This Row],[ESTOQUE_INICIAL]]&gt;0),L14*1.5,D14*0))</f>
        <v>0</v>
      </c>
      <c r="F14" s="1">
        <f t="shared" si="1"/>
        <v>184.80000000000004</v>
      </c>
      <c r="G14" s="7">
        <v>5</v>
      </c>
      <c r="H14" s="7">
        <v>10</v>
      </c>
      <c r="I14" s="6" t="s">
        <v>1130</v>
      </c>
      <c r="J14" s="1">
        <f>'ESTOQUE NOVEMBRO'!$D14*'ESTOQUE NOVEMBRO'!$G14+'ESTOQUE NOVEMBRO'!$E14*'ESTOQUE NOVEMBRO'!$H14</f>
        <v>924.00000000000023</v>
      </c>
      <c r="K14" s="1">
        <f>_xlfn.XLOOKUP(A14,MEDIDAS!A:A,MEDIDAS!D:D,,0)*5</f>
        <v>7.9444444444444438</v>
      </c>
      <c r="L14" s="1">
        <f>SUM(K14,_xlfn.XLOOKUP(A14,MEDIDAS!A:A,MEDIDAS!D:D,,0)*5)</f>
        <v>15.888888888888888</v>
      </c>
      <c r="M1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4" t="str">
        <f>IF('ESTOQUE NOVEMBRO'!$E14&gt;0,"Novembro","outubro")</f>
        <v>outubro</v>
      </c>
      <c r="O14" s="15">
        <v>45597</v>
      </c>
    </row>
    <row r="15" spans="1:15">
      <c r="A15" s="4" t="s">
        <v>18</v>
      </c>
      <c r="B15" s="2" t="s">
        <v>1129</v>
      </c>
      <c r="C15" s="3">
        <f t="shared" si="0"/>
        <v>64.89</v>
      </c>
      <c r="D15" s="1">
        <f>_xlfn.XLOOKUP(Tabela4[[#This Row],[SKU]],'ESTOQUE OUTUBRO'!A:A,'ESTOQUE OUTUBRO'!F:F,,0)-_xlfn.XLOOKUP(Tabela4[[#This Row],[SKU]],'VENDA MES'!E:E,'VENDA MES'!F:F,0,0)</f>
        <v>177.6</v>
      </c>
      <c r="E15" s="3">
        <f>IF(D15&lt;=0,(L15 * 2.5) - D15,IF(AND(Tabela4[[#This Row],[ESTOQUE_INICIAL]]&lt;=Tabela4[[#This Row],[PONTO_DE_REPOSICAO]],Tabela4[[#This Row],[ESTOQUE_INICIAL]]&gt;0),L15*1.5,D15*0))</f>
        <v>0</v>
      </c>
      <c r="F15" s="1">
        <f t="shared" si="1"/>
        <v>177.6</v>
      </c>
      <c r="G15" s="7">
        <v>5</v>
      </c>
      <c r="H15" s="7">
        <v>10</v>
      </c>
      <c r="I15" s="6" t="s">
        <v>1130</v>
      </c>
      <c r="J15" s="1">
        <f>'ESTOQUE NOVEMBRO'!$D15*'ESTOQUE NOVEMBRO'!$G15+'ESTOQUE NOVEMBRO'!$E15*'ESTOQUE NOVEMBRO'!$H15</f>
        <v>888</v>
      </c>
      <c r="K15" s="1">
        <f>_xlfn.XLOOKUP(A15,MEDIDAS!A:A,MEDIDAS!D:D,,0)*5</f>
        <v>4.7222222222222223</v>
      </c>
      <c r="L15" s="1">
        <f>SUM(K15,_xlfn.XLOOKUP(A15,MEDIDAS!A:A,MEDIDAS!D:D,,0)*5)</f>
        <v>9.4444444444444446</v>
      </c>
      <c r="M1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5" t="str">
        <f>IF('ESTOQUE NOVEMBRO'!$E15&gt;0,"Novembro","outubro")</f>
        <v>outubro</v>
      </c>
      <c r="O15" s="15">
        <v>45597</v>
      </c>
    </row>
    <row r="16" spans="1:15">
      <c r="A16" s="4" t="s">
        <v>19</v>
      </c>
      <c r="B16" s="2" t="s">
        <v>1129</v>
      </c>
      <c r="C16" s="3">
        <f t="shared" si="0"/>
        <v>64.89</v>
      </c>
      <c r="D16" s="1">
        <f>_xlfn.XLOOKUP(Tabela4[[#This Row],[SKU]],'ESTOQUE OUTUBRO'!A:A,'ESTOQUE OUTUBRO'!F:F,,0)-_xlfn.XLOOKUP(Tabela4[[#This Row],[SKU]],'VENDA MES'!E:E,'VENDA MES'!F:F,0,0)</f>
        <v>168.2</v>
      </c>
      <c r="E16" s="3">
        <f>IF(D16&lt;=0,(L16 * 2.5) - D16,IF(AND(Tabela4[[#This Row],[ESTOQUE_INICIAL]]&lt;=Tabela4[[#This Row],[PONTO_DE_REPOSICAO]],Tabela4[[#This Row],[ESTOQUE_INICIAL]]&gt;0),L16*1.5,D16*0))</f>
        <v>0</v>
      </c>
      <c r="F16" s="1">
        <f t="shared" si="1"/>
        <v>168.2</v>
      </c>
      <c r="G16" s="7">
        <v>5</v>
      </c>
      <c r="H16" s="7">
        <v>10</v>
      </c>
      <c r="I16" s="6" t="s">
        <v>1130</v>
      </c>
      <c r="J16" s="1">
        <f>'ESTOQUE NOVEMBRO'!$D16*'ESTOQUE NOVEMBRO'!$G16+'ESTOQUE NOVEMBRO'!$E16*'ESTOQUE NOVEMBRO'!$H16</f>
        <v>841</v>
      </c>
      <c r="K16" s="1">
        <f>_xlfn.XLOOKUP(A16,MEDIDAS!A:A,MEDIDAS!D:D,,0)*5</f>
        <v>9.5</v>
      </c>
      <c r="L16" s="1">
        <f>SUM(K16,_xlfn.XLOOKUP(A16,MEDIDAS!A:A,MEDIDAS!D:D,,0)*5)</f>
        <v>19</v>
      </c>
      <c r="M1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6" t="str">
        <f>IF('ESTOQUE NOVEMBRO'!$E16&gt;0,"Novembro","outubro")</f>
        <v>outubro</v>
      </c>
      <c r="O16" s="15">
        <v>45597</v>
      </c>
    </row>
    <row r="17" spans="1:15">
      <c r="A17" s="4" t="s">
        <v>22</v>
      </c>
      <c r="B17" s="2" t="s">
        <v>1129</v>
      </c>
      <c r="C17" s="3">
        <f t="shared" si="0"/>
        <v>64.89</v>
      </c>
      <c r="D17" s="1">
        <f>_xlfn.XLOOKUP(Tabela4[[#This Row],[SKU]],'ESTOQUE OUTUBRO'!A:A,'ESTOQUE OUTUBRO'!F:F,,0)-_xlfn.XLOOKUP(Tabela4[[#This Row],[SKU]],'VENDA MES'!E:E,'VENDA MES'!F:F,0,0)</f>
        <v>74</v>
      </c>
      <c r="E17" s="3">
        <f>IF(D17&lt;=0,(L17 * 2.5) - D17,IF(AND(Tabela4[[#This Row],[ESTOQUE_INICIAL]]&lt;=Tabela4[[#This Row],[PONTO_DE_REPOSICAO]],Tabela4[[#This Row],[ESTOQUE_INICIAL]]&gt;0),L17*1.5,D17*0))</f>
        <v>0</v>
      </c>
      <c r="F17" s="1">
        <f t="shared" si="1"/>
        <v>74</v>
      </c>
      <c r="G17" s="7">
        <v>5</v>
      </c>
      <c r="H17" s="7">
        <v>10</v>
      </c>
      <c r="I17" s="6" t="s">
        <v>1130</v>
      </c>
      <c r="J17" s="1">
        <f>'ESTOQUE NOVEMBRO'!$D17*'ESTOQUE NOVEMBRO'!$G17+'ESTOQUE NOVEMBRO'!$E17*'ESTOQUE NOVEMBRO'!$H17</f>
        <v>370</v>
      </c>
      <c r="K17" s="1">
        <f>_xlfn.XLOOKUP(A17,MEDIDAS!A:A,MEDIDAS!D:D,,0)*5</f>
        <v>7.2777777777777777</v>
      </c>
      <c r="L17" s="1">
        <f>SUM(K17,_xlfn.XLOOKUP(A17,MEDIDAS!A:A,MEDIDAS!D:D,,0)*5)</f>
        <v>14.555555555555555</v>
      </c>
      <c r="M1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7" t="str">
        <f>IF('ESTOQUE NOVEMBRO'!$E17&gt;0,"Novembro","outubro")</f>
        <v>outubro</v>
      </c>
      <c r="O17" s="15">
        <v>45597</v>
      </c>
    </row>
    <row r="18" spans="1:15">
      <c r="A18" s="4" t="s">
        <v>20</v>
      </c>
      <c r="B18" s="2" t="s">
        <v>1129</v>
      </c>
      <c r="C18" s="3">
        <f t="shared" si="0"/>
        <v>64.89</v>
      </c>
      <c r="D18" s="1">
        <f>_xlfn.XLOOKUP(Tabela4[[#This Row],[SKU]],'ESTOQUE OUTUBRO'!A:A,'ESTOQUE OUTUBRO'!F:F,,0)-_xlfn.XLOOKUP(Tabela4[[#This Row],[SKU]],'VENDA MES'!E:E,'VENDA MES'!F:F,0,0)</f>
        <v>65.8</v>
      </c>
      <c r="E18" s="3">
        <f>IF(D18&lt;=0,(L18 * 2.5) - D18,IF(AND(Tabela4[[#This Row],[ESTOQUE_INICIAL]]&lt;=Tabela4[[#This Row],[PONTO_DE_REPOSICAO]],Tabela4[[#This Row],[ESTOQUE_INICIAL]]&gt;0),L18*1.5,D18*0))</f>
        <v>0</v>
      </c>
      <c r="F18" s="1">
        <f t="shared" si="1"/>
        <v>65.8</v>
      </c>
      <c r="G18" s="7">
        <v>5</v>
      </c>
      <c r="H18" s="7">
        <v>10</v>
      </c>
      <c r="I18" s="6" t="s">
        <v>1130</v>
      </c>
      <c r="J18" s="1">
        <f>'ESTOQUE NOVEMBRO'!$D18*'ESTOQUE NOVEMBRO'!$G18+'ESTOQUE NOVEMBRO'!$E18*'ESTOQUE NOVEMBRO'!$H18</f>
        <v>329</v>
      </c>
      <c r="K18" s="1">
        <f>_xlfn.XLOOKUP(A18,MEDIDAS!A:A,MEDIDAS!D:D,,0)*5</f>
        <v>6.0555555555555554</v>
      </c>
      <c r="L18" s="1">
        <f>SUM(K18,_xlfn.XLOOKUP(A18,MEDIDAS!A:A,MEDIDAS!D:D,,0)*5)</f>
        <v>12.111111111111111</v>
      </c>
      <c r="M1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8" t="str">
        <f>IF('ESTOQUE NOVEMBRO'!$E18&gt;0,"Novembro","outubro")</f>
        <v>outubro</v>
      </c>
      <c r="O18" s="15">
        <v>45597</v>
      </c>
    </row>
    <row r="19" spans="1:15">
      <c r="A19" s="4" t="s">
        <v>21</v>
      </c>
      <c r="B19" s="2" t="s">
        <v>1129</v>
      </c>
      <c r="C19" s="3">
        <f t="shared" si="0"/>
        <v>64.89</v>
      </c>
      <c r="D19" s="1">
        <f>_xlfn.XLOOKUP(Tabela4[[#This Row],[SKU]],'ESTOQUE OUTUBRO'!A:A,'ESTOQUE OUTUBRO'!F:F,,0)-_xlfn.XLOOKUP(Tabela4[[#This Row],[SKU]],'VENDA MES'!E:E,'VENDA MES'!F:F,0,0)</f>
        <v>138.19999999999999</v>
      </c>
      <c r="E19" s="3">
        <f>IF(D19&lt;=0,(L19 * 2.5) - D19,IF(AND(Tabela4[[#This Row],[ESTOQUE_INICIAL]]&lt;=Tabela4[[#This Row],[PONTO_DE_REPOSICAO]],Tabela4[[#This Row],[ESTOQUE_INICIAL]]&gt;0),L19*1.5,D19*0))</f>
        <v>0</v>
      </c>
      <c r="F19" s="1">
        <f t="shared" si="1"/>
        <v>138.19999999999999</v>
      </c>
      <c r="G19" s="7">
        <v>5</v>
      </c>
      <c r="H19" s="7">
        <v>10</v>
      </c>
      <c r="I19" s="6" t="s">
        <v>1130</v>
      </c>
      <c r="J19" s="1">
        <f>'ESTOQUE NOVEMBRO'!$D19*'ESTOQUE NOVEMBRO'!$G19+'ESTOQUE NOVEMBRO'!$E19*'ESTOQUE NOVEMBRO'!$H19</f>
        <v>691</v>
      </c>
      <c r="K19" s="1">
        <f>_xlfn.XLOOKUP(A19,MEDIDAS!A:A,MEDIDAS!D:D,,0)*5</f>
        <v>6.8888888888888893</v>
      </c>
      <c r="L19" s="1">
        <f>SUM(K19,_xlfn.XLOOKUP(A19,MEDIDAS!A:A,MEDIDAS!D:D,,0)*5)</f>
        <v>13.777777777777779</v>
      </c>
      <c r="M1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9" t="str">
        <f>IF('ESTOQUE NOVEMBRO'!$E19&gt;0,"Novembro","outubro")</f>
        <v>outubro</v>
      </c>
      <c r="O19" s="15">
        <v>45597</v>
      </c>
    </row>
    <row r="20" spans="1:15">
      <c r="A20" s="4" t="s">
        <v>23</v>
      </c>
      <c r="B20" s="2" t="s">
        <v>1129</v>
      </c>
      <c r="C20" s="3">
        <f t="shared" si="0"/>
        <v>64.89</v>
      </c>
      <c r="D20" s="1">
        <f>_xlfn.XLOOKUP(Tabela4[[#This Row],[SKU]],'ESTOQUE OUTUBRO'!A:A,'ESTOQUE OUTUBRO'!F:F,,0)-_xlfn.XLOOKUP(Tabela4[[#This Row],[SKU]],'VENDA MES'!E:E,'VENDA MES'!F:F,0,0)</f>
        <v>91.000000000000028</v>
      </c>
      <c r="E20" s="3">
        <f>IF(D20&lt;=0,(L20 * 2.5) - D20,IF(AND(Tabela4[[#This Row],[ESTOQUE_INICIAL]]&lt;=Tabela4[[#This Row],[PONTO_DE_REPOSICAO]],Tabela4[[#This Row],[ESTOQUE_INICIAL]]&gt;0),L20*1.5,D20*0))</f>
        <v>0</v>
      </c>
      <c r="F20" s="1">
        <f t="shared" si="1"/>
        <v>91.000000000000028</v>
      </c>
      <c r="G20" s="7">
        <v>5</v>
      </c>
      <c r="H20" s="7">
        <v>10</v>
      </c>
      <c r="I20" s="6" t="s">
        <v>1130</v>
      </c>
      <c r="J20" s="1">
        <f>'ESTOQUE NOVEMBRO'!$D20*'ESTOQUE NOVEMBRO'!$G20+'ESTOQUE NOVEMBRO'!$E20*'ESTOQUE NOVEMBRO'!$H20</f>
        <v>455.00000000000011</v>
      </c>
      <c r="K20" s="1">
        <f>_xlfn.XLOOKUP(A20,MEDIDAS!A:A,MEDIDAS!D:D,,0)*5</f>
        <v>6.6666666666666661</v>
      </c>
      <c r="L20" s="1">
        <f>SUM(K20,_xlfn.XLOOKUP(A20,MEDIDAS!A:A,MEDIDAS!D:D,,0)*5)</f>
        <v>13.333333333333332</v>
      </c>
      <c r="M2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0" t="str">
        <f>IF('ESTOQUE NOVEMBRO'!$E20&gt;0,"Novembro","outubro")</f>
        <v>outubro</v>
      </c>
      <c r="O20" s="15">
        <v>45597</v>
      </c>
    </row>
    <row r="21" spans="1:15">
      <c r="A21" s="5" t="s">
        <v>24</v>
      </c>
      <c r="B21" s="2" t="s">
        <v>1129</v>
      </c>
      <c r="C21" s="3">
        <f t="shared" si="0"/>
        <v>64.89</v>
      </c>
      <c r="D21" s="1">
        <f>_xlfn.XLOOKUP(Tabela4[[#This Row],[SKU]],'ESTOQUE OUTUBRO'!A:A,'ESTOQUE OUTUBRO'!F:F,,0)-_xlfn.XLOOKUP(Tabela4[[#This Row],[SKU]],'VENDA MES'!E:E,'VENDA MES'!F:F,0,0)</f>
        <v>35.799999999999997</v>
      </c>
      <c r="E21" s="3">
        <f>IF(D21&lt;=0,(L21 * 2.5) - D21,IF(AND(Tabela4[[#This Row],[ESTOQUE_INICIAL]]&lt;=Tabela4[[#This Row],[PONTO_DE_REPOSICAO]],Tabela4[[#This Row],[ESTOQUE_INICIAL]]&gt;0),L21*1.5,D21*0))</f>
        <v>0</v>
      </c>
      <c r="F21" s="1">
        <f t="shared" si="1"/>
        <v>35.799999999999997</v>
      </c>
      <c r="G21" s="7">
        <v>5</v>
      </c>
      <c r="H21" s="7">
        <v>10</v>
      </c>
      <c r="I21" s="6" t="s">
        <v>1130</v>
      </c>
      <c r="J21" s="1">
        <f>'ESTOQUE NOVEMBRO'!$D21*'ESTOQUE NOVEMBRO'!$G21+'ESTOQUE NOVEMBRO'!$E21*'ESTOQUE NOVEMBRO'!$H21</f>
        <v>179</v>
      </c>
      <c r="K21" s="1">
        <f>_xlfn.XLOOKUP(A21,MEDIDAS!A:A,MEDIDAS!D:D,,0)*5</f>
        <v>6.5</v>
      </c>
      <c r="L21" s="1">
        <f>SUM(K21,_xlfn.XLOOKUP(A21,MEDIDAS!A:A,MEDIDAS!D:D,,0)*5)</f>
        <v>13</v>
      </c>
      <c r="M2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1" t="str">
        <f>IF('ESTOQUE NOVEMBRO'!$E21&gt;0,"Novembro","outubro")</f>
        <v>outubro</v>
      </c>
      <c r="O21" s="15">
        <v>45597</v>
      </c>
    </row>
    <row r="22" spans="1:15">
      <c r="A22" s="4" t="s">
        <v>25</v>
      </c>
      <c r="B22" s="2" t="s">
        <v>1131</v>
      </c>
      <c r="C22" s="3">
        <f t="shared" si="0"/>
        <v>64.89</v>
      </c>
      <c r="D22" s="1">
        <f>_xlfn.XLOOKUP(Tabela4[[#This Row],[SKU]],'ESTOQUE OUTUBRO'!A:A,'ESTOQUE OUTUBRO'!F:F,,0)-_xlfn.XLOOKUP(Tabela4[[#This Row],[SKU]],'VENDA MES'!E:E,'VENDA MES'!F:F,0,0)</f>
        <v>182.2</v>
      </c>
      <c r="E22" s="3">
        <f>IF(D22&lt;=0,(L22 * 2.5) - D22,IF(AND(Tabela4[[#This Row],[ESTOQUE_INICIAL]]&lt;=Tabela4[[#This Row],[PONTO_DE_REPOSICAO]],Tabela4[[#This Row],[ESTOQUE_INICIAL]]&gt;0),L22*1.5,D22*0))</f>
        <v>0</v>
      </c>
      <c r="F22" s="1">
        <f t="shared" si="1"/>
        <v>182.2</v>
      </c>
      <c r="G22" s="7">
        <v>60</v>
      </c>
      <c r="H22" s="7">
        <v>120</v>
      </c>
      <c r="I22" s="6" t="s">
        <v>1128</v>
      </c>
      <c r="J22" s="1">
        <f>'ESTOQUE NOVEMBRO'!$D22*'ESTOQUE NOVEMBRO'!$G22+'ESTOQUE NOVEMBRO'!$E22*'ESTOQUE NOVEMBRO'!$H22</f>
        <v>10932</v>
      </c>
      <c r="K22" s="1">
        <f>_xlfn.XLOOKUP(A22,MEDIDAS!A:A,MEDIDAS!D:D,,0)*5</f>
        <v>9.1666666666666661</v>
      </c>
      <c r="L22" s="1">
        <f>SUM(K22,_xlfn.XLOOKUP(A22,MEDIDAS!A:A,MEDIDAS!D:D,,0)*5)</f>
        <v>18.333333333333332</v>
      </c>
      <c r="M2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2" t="str">
        <f>IF('ESTOQUE NOVEMBRO'!$E22&gt;0,"Novembro","outubro")</f>
        <v>outubro</v>
      </c>
      <c r="O22" s="15">
        <v>45597</v>
      </c>
    </row>
    <row r="23" spans="1:15">
      <c r="A23" s="4" t="s">
        <v>26</v>
      </c>
      <c r="B23" s="2" t="s">
        <v>1131</v>
      </c>
      <c r="C23" s="3">
        <f t="shared" si="0"/>
        <v>64.89</v>
      </c>
      <c r="D23" s="1">
        <f>_xlfn.XLOOKUP(Tabela4[[#This Row],[SKU]],'ESTOQUE OUTUBRO'!A:A,'ESTOQUE OUTUBRO'!F:F,,0)-_xlfn.XLOOKUP(Tabela4[[#This Row],[SKU]],'VENDA MES'!E:E,'VENDA MES'!F:F,0,0)</f>
        <v>16.200000000000003</v>
      </c>
      <c r="E23" s="3">
        <f>IF(D23&lt;=0,(L23 * 2.5) - D23,IF(AND(Tabela4[[#This Row],[ESTOQUE_INICIAL]]&lt;=Tabela4[[#This Row],[PONTO_DE_REPOSICAO]],Tabela4[[#This Row],[ESTOQUE_INICIAL]]&gt;0),L23*1.5,D23*0))</f>
        <v>0</v>
      </c>
      <c r="F23" s="1">
        <f t="shared" si="1"/>
        <v>16.200000000000003</v>
      </c>
      <c r="G23" s="7">
        <v>60</v>
      </c>
      <c r="H23" s="7">
        <v>120</v>
      </c>
      <c r="I23" s="6" t="s">
        <v>1128</v>
      </c>
      <c r="J23" s="1">
        <f>'ESTOQUE NOVEMBRO'!$D23*'ESTOQUE NOVEMBRO'!$G23+'ESTOQUE NOVEMBRO'!$E23*'ESTOQUE NOVEMBRO'!$H23</f>
        <v>972.00000000000023</v>
      </c>
      <c r="K23" s="1">
        <f>_xlfn.XLOOKUP(A23,MEDIDAS!A:A,MEDIDAS!D:D,,0)*5</f>
        <v>7.1111111111111116</v>
      </c>
      <c r="L23" s="1">
        <f>SUM(K23,_xlfn.XLOOKUP(A23,MEDIDAS!A:A,MEDIDAS!D:D,,0)*5)</f>
        <v>14.222222222222223</v>
      </c>
      <c r="M2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3" t="str">
        <f>IF('ESTOQUE NOVEMBRO'!$E23&gt;0,"Novembro","outubro")</f>
        <v>outubro</v>
      </c>
      <c r="O23" s="15">
        <v>45597</v>
      </c>
    </row>
    <row r="24" spans="1:15">
      <c r="A24" s="4" t="s">
        <v>27</v>
      </c>
      <c r="B24" s="2" t="s">
        <v>1131</v>
      </c>
      <c r="C24" s="3">
        <f t="shared" si="0"/>
        <v>64.89</v>
      </c>
      <c r="D24" s="1">
        <f>_xlfn.XLOOKUP(Tabela4[[#This Row],[SKU]],'ESTOQUE OUTUBRO'!A:A,'ESTOQUE OUTUBRO'!F:F,,0)-_xlfn.XLOOKUP(Tabela4[[#This Row],[SKU]],'VENDA MES'!E:E,'VENDA MES'!F:F,0,0)</f>
        <v>22</v>
      </c>
      <c r="E24" s="3">
        <f>IF(D24&lt;=0,(L24 * 2.5) - D24,IF(AND(Tabela4[[#This Row],[ESTOQUE_INICIAL]]&lt;=Tabela4[[#This Row],[PONTO_DE_REPOSICAO]],Tabela4[[#This Row],[ESTOQUE_INICIAL]]&gt;0),L24*1.5,D24*0))</f>
        <v>0</v>
      </c>
      <c r="F24" s="1">
        <f t="shared" si="1"/>
        <v>22</v>
      </c>
      <c r="G24" s="7">
        <v>60</v>
      </c>
      <c r="H24" s="7">
        <v>120</v>
      </c>
      <c r="I24" s="6" t="s">
        <v>1128</v>
      </c>
      <c r="J24" s="1">
        <f>'ESTOQUE NOVEMBRO'!$D24*'ESTOQUE NOVEMBRO'!$G24+'ESTOQUE NOVEMBRO'!$E24*'ESTOQUE NOVEMBRO'!$H24</f>
        <v>1320</v>
      </c>
      <c r="K24" s="1">
        <f>_xlfn.XLOOKUP(A24,MEDIDAS!A:A,MEDIDAS!D:D,,0)*5</f>
        <v>7.3888888888888893</v>
      </c>
      <c r="L24" s="1">
        <f>SUM(K24,_xlfn.XLOOKUP(A24,MEDIDAS!A:A,MEDIDAS!D:D,,0)*5)</f>
        <v>14.777777777777779</v>
      </c>
      <c r="M2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4" t="str">
        <f>IF('ESTOQUE NOVEMBRO'!$E24&gt;0,"Novembro","outubro")</f>
        <v>outubro</v>
      </c>
      <c r="O24" s="15">
        <v>45597</v>
      </c>
    </row>
    <row r="25" spans="1:15">
      <c r="A25" s="4" t="s">
        <v>28</v>
      </c>
      <c r="B25" s="2" t="s">
        <v>1131</v>
      </c>
      <c r="C25" s="3">
        <f t="shared" si="0"/>
        <v>64.89</v>
      </c>
      <c r="D25" s="1">
        <f>_xlfn.XLOOKUP(Tabela4[[#This Row],[SKU]],'ESTOQUE OUTUBRO'!A:A,'ESTOQUE OUTUBRO'!F:F,,0)-_xlfn.XLOOKUP(Tabela4[[#This Row],[SKU]],'VENDA MES'!E:E,'VENDA MES'!F:F,0,0)</f>
        <v>45.200000000000017</v>
      </c>
      <c r="E25" s="3">
        <f>IF(D25&lt;=0,(L25 * 2.5) - D25,IF(AND(Tabela4[[#This Row],[ESTOQUE_INICIAL]]&lt;=Tabela4[[#This Row],[PONTO_DE_REPOSICAO]],Tabela4[[#This Row],[ESTOQUE_INICIAL]]&gt;0),L25*1.5,D25*0))</f>
        <v>0</v>
      </c>
      <c r="F25" s="1">
        <f t="shared" si="1"/>
        <v>45.200000000000017</v>
      </c>
      <c r="G25" s="7">
        <v>60</v>
      </c>
      <c r="H25" s="7">
        <v>120</v>
      </c>
      <c r="I25" s="6" t="s">
        <v>1128</v>
      </c>
      <c r="J25" s="1">
        <f>'ESTOQUE NOVEMBRO'!$D25*'ESTOQUE NOVEMBRO'!$G25+'ESTOQUE NOVEMBRO'!$E25*'ESTOQUE NOVEMBRO'!$H25</f>
        <v>2712.0000000000009</v>
      </c>
      <c r="K25" s="1">
        <f>_xlfn.XLOOKUP(A25,MEDIDAS!A:A,MEDIDAS!D:D,,0)*5</f>
        <v>7</v>
      </c>
      <c r="L25" s="1">
        <f>SUM(K25,_xlfn.XLOOKUP(A25,MEDIDAS!A:A,MEDIDAS!D:D,,0)*5)</f>
        <v>14</v>
      </c>
      <c r="M2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5" t="str">
        <f>IF('ESTOQUE NOVEMBRO'!$E25&gt;0,"Novembro","outubro")</f>
        <v>outubro</v>
      </c>
      <c r="O25" s="15">
        <v>45597</v>
      </c>
    </row>
    <row r="26" spans="1:15">
      <c r="A26" s="4" t="s">
        <v>29</v>
      </c>
      <c r="B26" s="2" t="s">
        <v>1131</v>
      </c>
      <c r="C26" s="3">
        <f t="shared" si="0"/>
        <v>64.89</v>
      </c>
      <c r="D26" s="1">
        <f>_xlfn.XLOOKUP(Tabela4[[#This Row],[SKU]],'ESTOQUE OUTUBRO'!A:A,'ESTOQUE OUTUBRO'!F:F,,0)-_xlfn.XLOOKUP(Tabela4[[#This Row],[SKU]],'VENDA MES'!E:E,'VENDA MES'!F:F,0,0)</f>
        <v>101.80000000000004</v>
      </c>
      <c r="E26" s="3">
        <f>IF(D26&lt;=0,(L26 * 2.5) - D26,IF(AND(Tabela4[[#This Row],[ESTOQUE_INICIAL]]&lt;=Tabela4[[#This Row],[PONTO_DE_REPOSICAO]],Tabela4[[#This Row],[ESTOQUE_INICIAL]]&gt;0),L26*1.5,D26*0))</f>
        <v>0</v>
      </c>
      <c r="F26" s="1">
        <f t="shared" si="1"/>
        <v>101.80000000000004</v>
      </c>
      <c r="G26" s="7">
        <v>60</v>
      </c>
      <c r="H26" s="7">
        <v>120</v>
      </c>
      <c r="I26" s="6" t="s">
        <v>1128</v>
      </c>
      <c r="J26" s="1">
        <f>'ESTOQUE NOVEMBRO'!$D26*'ESTOQUE NOVEMBRO'!$G26+'ESTOQUE NOVEMBRO'!$E26*'ESTOQUE NOVEMBRO'!$H26</f>
        <v>6108.0000000000027</v>
      </c>
      <c r="K26" s="1">
        <f>_xlfn.XLOOKUP(A26,MEDIDAS!A:A,MEDIDAS!D:D,,0)*5</f>
        <v>7.166666666666667</v>
      </c>
      <c r="L26" s="1">
        <f>SUM(K26,_xlfn.XLOOKUP(A26,MEDIDAS!A:A,MEDIDAS!D:D,,0)*5)</f>
        <v>14.333333333333334</v>
      </c>
      <c r="M2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6" t="str">
        <f>IF('ESTOQUE NOVEMBRO'!$E26&gt;0,"Novembro","outubro")</f>
        <v>outubro</v>
      </c>
      <c r="O26" s="15">
        <v>45597</v>
      </c>
    </row>
    <row r="27" spans="1:15">
      <c r="A27" s="4" t="s">
        <v>33</v>
      </c>
      <c r="B27" s="2" t="s">
        <v>1131</v>
      </c>
      <c r="C27" s="3">
        <f t="shared" si="0"/>
        <v>64.89</v>
      </c>
      <c r="D27" s="1">
        <f>_xlfn.XLOOKUP(Tabela4[[#This Row],[SKU]],'ESTOQUE OUTUBRO'!A:A,'ESTOQUE OUTUBRO'!F:F,,0)-_xlfn.XLOOKUP(Tabela4[[#This Row],[SKU]],'VENDA MES'!E:E,'VENDA MES'!F:F,0,0)</f>
        <v>92</v>
      </c>
      <c r="E27" s="3">
        <f>IF(D27&lt;=0,(L27 * 2.5) - D27,IF(AND(Tabela4[[#This Row],[ESTOQUE_INICIAL]]&lt;=Tabela4[[#This Row],[PONTO_DE_REPOSICAO]],Tabela4[[#This Row],[ESTOQUE_INICIAL]]&gt;0),L27*1.5,D27*0))</f>
        <v>0</v>
      </c>
      <c r="F27" s="1">
        <f t="shared" si="1"/>
        <v>92</v>
      </c>
      <c r="G27" s="7">
        <v>60</v>
      </c>
      <c r="H27" s="7">
        <v>120</v>
      </c>
      <c r="I27" s="6" t="s">
        <v>1128</v>
      </c>
      <c r="J27" s="1">
        <f>'ESTOQUE NOVEMBRO'!$D27*'ESTOQUE NOVEMBRO'!$G27+'ESTOQUE NOVEMBRO'!$E27*'ESTOQUE NOVEMBRO'!$H27</f>
        <v>5520</v>
      </c>
      <c r="K27" s="1">
        <f>_xlfn.XLOOKUP(A27,MEDIDAS!A:A,MEDIDAS!D:D,,0)*5</f>
        <v>4.2222222222222223</v>
      </c>
      <c r="L27" s="1">
        <f>SUM(K27,_xlfn.XLOOKUP(A27,MEDIDAS!A:A,MEDIDAS!D:D,,0)*5)</f>
        <v>8.4444444444444446</v>
      </c>
      <c r="M2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7" t="str">
        <f>IF('ESTOQUE NOVEMBRO'!$E27&gt;0,"Novembro","outubro")</f>
        <v>outubro</v>
      </c>
      <c r="O27" s="15">
        <v>45597</v>
      </c>
    </row>
    <row r="28" spans="1:15">
      <c r="A28" s="4" t="s">
        <v>30</v>
      </c>
      <c r="B28" s="2" t="s">
        <v>1131</v>
      </c>
      <c r="C28" s="3">
        <f t="shared" si="0"/>
        <v>64.89</v>
      </c>
      <c r="D28" s="1">
        <f>_xlfn.XLOOKUP(Tabela4[[#This Row],[SKU]],'ESTOQUE OUTUBRO'!A:A,'ESTOQUE OUTUBRO'!F:F,,0)-_xlfn.XLOOKUP(Tabela4[[#This Row],[SKU]],'VENDA MES'!E:E,'VENDA MES'!F:F,0,0)</f>
        <v>70.000000000000028</v>
      </c>
      <c r="E28" s="3">
        <f>IF(D28&lt;=0,(L28 * 2.5) - D28,IF(AND(Tabela4[[#This Row],[ESTOQUE_INICIAL]]&lt;=Tabela4[[#This Row],[PONTO_DE_REPOSICAO]],Tabela4[[#This Row],[ESTOQUE_INICIAL]]&gt;0),L28*1.5,D28*0))</f>
        <v>0</v>
      </c>
      <c r="F28" s="1">
        <f t="shared" si="1"/>
        <v>70.000000000000028</v>
      </c>
      <c r="G28" s="7">
        <v>60</v>
      </c>
      <c r="H28" s="7">
        <v>120</v>
      </c>
      <c r="I28" s="6" t="s">
        <v>1128</v>
      </c>
      <c r="J28" s="1">
        <f>'ESTOQUE NOVEMBRO'!$D28*'ESTOQUE NOVEMBRO'!$G28+'ESTOQUE NOVEMBRO'!$E28*'ESTOQUE NOVEMBRO'!$H28</f>
        <v>4200.0000000000018</v>
      </c>
      <c r="K28" s="1">
        <f>_xlfn.XLOOKUP(A28,MEDIDAS!A:A,MEDIDAS!D:D,,0)*5</f>
        <v>7.0555555555555562</v>
      </c>
      <c r="L28" s="1">
        <f>SUM(K28,_xlfn.XLOOKUP(A28,MEDIDAS!A:A,MEDIDAS!D:D,,0)*5)</f>
        <v>14.111111111111112</v>
      </c>
      <c r="M2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8" t="str">
        <f>IF('ESTOQUE NOVEMBRO'!$E28&gt;0,"Novembro","outubro")</f>
        <v>outubro</v>
      </c>
      <c r="O28" s="15">
        <v>45597</v>
      </c>
    </row>
    <row r="29" spans="1:15">
      <c r="A29" s="4" t="s">
        <v>31</v>
      </c>
      <c r="B29" s="2" t="s">
        <v>1131</v>
      </c>
      <c r="C29" s="3">
        <f t="shared" si="0"/>
        <v>64.89</v>
      </c>
      <c r="D29" s="1">
        <f>_xlfn.XLOOKUP(Tabela4[[#This Row],[SKU]],'ESTOQUE OUTUBRO'!A:A,'ESTOQUE OUTUBRO'!F:F,,0)-_xlfn.XLOOKUP(Tabela4[[#This Row],[SKU]],'VENDA MES'!E:E,'VENDA MES'!F:F,0,0)</f>
        <v>139.6</v>
      </c>
      <c r="E29" s="3">
        <f>IF(D29&lt;=0,(L29 * 2.5) - D29,IF(AND(Tabela4[[#This Row],[ESTOQUE_INICIAL]]&lt;=Tabela4[[#This Row],[PONTO_DE_REPOSICAO]],Tabela4[[#This Row],[ESTOQUE_INICIAL]]&gt;0),L29*1.5,D29*0))</f>
        <v>0</v>
      </c>
      <c r="F29" s="1">
        <f t="shared" si="1"/>
        <v>139.6</v>
      </c>
      <c r="G29" s="7">
        <v>60</v>
      </c>
      <c r="H29" s="7">
        <v>120</v>
      </c>
      <c r="I29" s="6" t="s">
        <v>1128</v>
      </c>
      <c r="J29" s="1">
        <f>'ESTOQUE NOVEMBRO'!$D29*'ESTOQUE NOVEMBRO'!$G29+'ESTOQUE NOVEMBRO'!$E29*'ESTOQUE NOVEMBRO'!$H29</f>
        <v>8376</v>
      </c>
      <c r="K29" s="1">
        <f>_xlfn.XLOOKUP(A29,MEDIDAS!A:A,MEDIDAS!D:D,,0)*5</f>
        <v>6.7777777777777786</v>
      </c>
      <c r="L29" s="1">
        <f>SUM(K29,_xlfn.XLOOKUP(A29,MEDIDAS!A:A,MEDIDAS!D:D,,0)*5)</f>
        <v>13.555555555555557</v>
      </c>
      <c r="M2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9" t="str">
        <f>IF('ESTOQUE NOVEMBRO'!$E29&gt;0,"Novembro","outubro")</f>
        <v>outubro</v>
      </c>
      <c r="O29" s="15">
        <v>45597</v>
      </c>
    </row>
    <row r="30" spans="1:15">
      <c r="A30" s="4" t="s">
        <v>32</v>
      </c>
      <c r="B30" s="2" t="s">
        <v>1131</v>
      </c>
      <c r="C30" s="3">
        <f t="shared" si="0"/>
        <v>64.89</v>
      </c>
      <c r="D30" s="1">
        <f>_xlfn.XLOOKUP(Tabela4[[#This Row],[SKU]],'ESTOQUE OUTUBRO'!A:A,'ESTOQUE OUTUBRO'!F:F,,0)-_xlfn.XLOOKUP(Tabela4[[#This Row],[SKU]],'VENDA MES'!E:E,'VENDA MES'!F:F,0,0)</f>
        <v>128.19999999999999</v>
      </c>
      <c r="E30" s="3">
        <f>IF(D30&lt;=0,(L30 * 2.5) - D30,IF(AND(Tabela4[[#This Row],[ESTOQUE_INICIAL]]&lt;=Tabela4[[#This Row],[PONTO_DE_REPOSICAO]],Tabela4[[#This Row],[ESTOQUE_INICIAL]]&gt;0),L30*1.5,D30*0))</f>
        <v>0</v>
      </c>
      <c r="F30" s="1">
        <f t="shared" si="1"/>
        <v>128.19999999999999</v>
      </c>
      <c r="G30" s="7">
        <v>60</v>
      </c>
      <c r="H30" s="7">
        <v>120</v>
      </c>
      <c r="I30" s="6" t="s">
        <v>1128</v>
      </c>
      <c r="J30" s="1">
        <f>'ESTOQUE NOVEMBRO'!$D30*'ESTOQUE NOVEMBRO'!$G30+'ESTOQUE NOVEMBRO'!$E30*'ESTOQUE NOVEMBRO'!$H30</f>
        <v>7691.9999999999991</v>
      </c>
      <c r="K30" s="1">
        <f>_xlfn.XLOOKUP(A30,MEDIDAS!A:A,MEDIDAS!D:D,,0)*5</f>
        <v>9.1111111111111107</v>
      </c>
      <c r="L30" s="1">
        <f>SUM(K30,_xlfn.XLOOKUP(A30,MEDIDAS!A:A,MEDIDAS!D:D,,0)*5)</f>
        <v>18.222222222222221</v>
      </c>
      <c r="M3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0" t="str">
        <f>IF('ESTOQUE NOVEMBRO'!$E30&gt;0,"Novembro","outubro")</f>
        <v>outubro</v>
      </c>
      <c r="O30" s="15">
        <v>45597</v>
      </c>
    </row>
    <row r="31" spans="1:15">
      <c r="A31" s="5" t="s">
        <v>34</v>
      </c>
      <c r="B31" s="2" t="s">
        <v>1131</v>
      </c>
      <c r="C31" s="3">
        <f t="shared" si="0"/>
        <v>64.89</v>
      </c>
      <c r="D31" s="1">
        <f>_xlfn.XLOOKUP(Tabela4[[#This Row],[SKU]],'ESTOQUE OUTUBRO'!A:A,'ESTOQUE OUTUBRO'!F:F,,0)-_xlfn.XLOOKUP(Tabela4[[#This Row],[SKU]],'VENDA MES'!E:E,'VENDA MES'!F:F,0,0)</f>
        <v>243.39999999999998</v>
      </c>
      <c r="E31" s="3">
        <f>IF(D31&lt;=0,(L31 * 2.5) - D31,IF(AND(Tabela4[[#This Row],[ESTOQUE_INICIAL]]&lt;=Tabela4[[#This Row],[PONTO_DE_REPOSICAO]],Tabela4[[#This Row],[ESTOQUE_INICIAL]]&gt;0),L31*1.5,D31*0))</f>
        <v>0</v>
      </c>
      <c r="F31" s="1">
        <f t="shared" si="1"/>
        <v>243.39999999999998</v>
      </c>
      <c r="G31" s="7">
        <v>60</v>
      </c>
      <c r="H31" s="7">
        <v>120</v>
      </c>
      <c r="I31" s="6" t="s">
        <v>1128</v>
      </c>
      <c r="J31" s="1">
        <f>'ESTOQUE NOVEMBRO'!$D31*'ESTOQUE NOVEMBRO'!$G31+'ESTOQUE NOVEMBRO'!$E31*'ESTOQUE NOVEMBRO'!$H31</f>
        <v>14603.999999999998</v>
      </c>
      <c r="K31" s="1">
        <f>_xlfn.XLOOKUP(A31,MEDIDAS!A:A,MEDIDAS!D:D,,0)*5</f>
        <v>7.4444444444444446</v>
      </c>
      <c r="L31" s="1">
        <f>SUM(K31,_xlfn.XLOOKUP(A31,MEDIDAS!A:A,MEDIDAS!D:D,,0)*5)</f>
        <v>14.888888888888889</v>
      </c>
      <c r="M3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1" t="str">
        <f>IF('ESTOQUE NOVEMBRO'!$E31&gt;0,"Novembro","outubro")</f>
        <v>outubro</v>
      </c>
      <c r="O31" s="15">
        <v>45597</v>
      </c>
    </row>
    <row r="32" spans="1:15">
      <c r="A32" s="4" t="s">
        <v>35</v>
      </c>
      <c r="B32" s="2" t="s">
        <v>1132</v>
      </c>
      <c r="C32" s="3">
        <f t="shared" si="0"/>
        <v>64.89</v>
      </c>
      <c r="D32" s="1">
        <f>_xlfn.XLOOKUP(Tabela4[[#This Row],[SKU]],'ESTOQUE OUTUBRO'!A:A,'ESTOQUE OUTUBRO'!F:F,,0)-_xlfn.XLOOKUP(Tabela4[[#This Row],[SKU]],'VENDA MES'!E:E,'VENDA MES'!F:F,0,0)</f>
        <v>108.00000000000003</v>
      </c>
      <c r="E32" s="3">
        <f>IF(D32&lt;=0,(L32 * 2.5) - D32,IF(AND(Tabela4[[#This Row],[ESTOQUE_INICIAL]]&lt;=Tabela4[[#This Row],[PONTO_DE_REPOSICAO]],Tabela4[[#This Row],[ESTOQUE_INICIAL]]&gt;0),L32*1.5,D32*0))</f>
        <v>0</v>
      </c>
      <c r="F32" s="1">
        <f t="shared" si="1"/>
        <v>108.00000000000003</v>
      </c>
      <c r="G32" s="7">
        <v>16</v>
      </c>
      <c r="H32" s="7">
        <v>32</v>
      </c>
      <c r="I32" s="6" t="s">
        <v>1128</v>
      </c>
      <c r="J32" s="1">
        <f>'ESTOQUE NOVEMBRO'!$D32*'ESTOQUE NOVEMBRO'!$G32+'ESTOQUE NOVEMBRO'!$E32*'ESTOQUE NOVEMBRO'!$H32</f>
        <v>1728.0000000000005</v>
      </c>
      <c r="K32" s="1">
        <f>_xlfn.XLOOKUP(A32,MEDIDAS!A:A,MEDIDAS!D:D,,0)*5</f>
        <v>8.8888888888888893</v>
      </c>
      <c r="L32" s="1">
        <f>SUM(K32,_xlfn.XLOOKUP(A32,MEDIDAS!A:A,MEDIDAS!D:D,,0)*5)</f>
        <v>17.777777777777779</v>
      </c>
      <c r="M3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2" t="str">
        <f>IF('ESTOQUE NOVEMBRO'!$E32&gt;0,"Novembro","outubro")</f>
        <v>outubro</v>
      </c>
      <c r="O32" s="15">
        <v>45597</v>
      </c>
    </row>
    <row r="33" spans="1:15">
      <c r="A33" s="4" t="s">
        <v>36</v>
      </c>
      <c r="B33" s="2" t="s">
        <v>1132</v>
      </c>
      <c r="C33" s="3">
        <f t="shared" si="0"/>
        <v>64.89</v>
      </c>
      <c r="D33" s="1">
        <f>_xlfn.XLOOKUP(Tabela4[[#This Row],[SKU]],'ESTOQUE OUTUBRO'!A:A,'ESTOQUE OUTUBRO'!F:F,,0)-_xlfn.XLOOKUP(Tabela4[[#This Row],[SKU]],'VENDA MES'!E:E,'VENDA MES'!F:F,0,0)</f>
        <v>90.800000000000011</v>
      </c>
      <c r="E33" s="3">
        <f>IF(D33&lt;=0,(L33 * 2.5) - D33,IF(AND(Tabela4[[#This Row],[ESTOQUE_INICIAL]]&lt;=Tabela4[[#This Row],[PONTO_DE_REPOSICAO]],Tabela4[[#This Row],[ESTOQUE_INICIAL]]&gt;0),L33*1.5,D33*0))</f>
        <v>0</v>
      </c>
      <c r="F33" s="1">
        <f t="shared" si="1"/>
        <v>90.800000000000011</v>
      </c>
      <c r="G33" s="7">
        <v>16</v>
      </c>
      <c r="H33" s="7">
        <v>32</v>
      </c>
      <c r="I33" s="6" t="s">
        <v>1128</v>
      </c>
      <c r="J33" s="1">
        <f>'ESTOQUE NOVEMBRO'!$D33*'ESTOQUE NOVEMBRO'!$G33+'ESTOQUE NOVEMBRO'!$E33*'ESTOQUE NOVEMBRO'!$H33</f>
        <v>1452.8000000000002</v>
      </c>
      <c r="K33" s="1">
        <f>_xlfn.XLOOKUP(A33,MEDIDAS!A:A,MEDIDAS!D:D,,0)*5</f>
        <v>6.166666666666667</v>
      </c>
      <c r="L33" s="1">
        <f>SUM(K33,_xlfn.XLOOKUP(A33,MEDIDAS!A:A,MEDIDAS!D:D,,0)*5)</f>
        <v>12.333333333333334</v>
      </c>
      <c r="M3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3" t="str">
        <f>IF('ESTOQUE NOVEMBRO'!$E33&gt;0,"Novembro","outubro")</f>
        <v>outubro</v>
      </c>
      <c r="O33" s="15">
        <v>45597</v>
      </c>
    </row>
    <row r="34" spans="1:15">
      <c r="A34" s="4" t="s">
        <v>37</v>
      </c>
      <c r="B34" s="2" t="s">
        <v>1132</v>
      </c>
      <c r="C34" s="3">
        <f t="shared" si="0"/>
        <v>64.89</v>
      </c>
      <c r="D34" s="1">
        <f>_xlfn.XLOOKUP(Tabela4[[#This Row],[SKU]],'ESTOQUE OUTUBRO'!A:A,'ESTOQUE OUTUBRO'!F:F,,0)-_xlfn.XLOOKUP(Tabela4[[#This Row],[SKU]],'VENDA MES'!E:E,'VENDA MES'!F:F,0,0)</f>
        <v>159.80000000000004</v>
      </c>
      <c r="E34" s="3">
        <f>IF(D34&lt;=0,(L34 * 2.5) - D34,IF(AND(Tabela4[[#This Row],[ESTOQUE_INICIAL]]&lt;=Tabela4[[#This Row],[PONTO_DE_REPOSICAO]],Tabela4[[#This Row],[ESTOQUE_INICIAL]]&gt;0),L34*1.5,D34*0))</f>
        <v>0</v>
      </c>
      <c r="F34" s="1">
        <f t="shared" si="1"/>
        <v>159.80000000000004</v>
      </c>
      <c r="G34" s="7">
        <v>16</v>
      </c>
      <c r="H34" s="7">
        <v>32</v>
      </c>
      <c r="I34" s="6" t="s">
        <v>1128</v>
      </c>
      <c r="J34" s="1">
        <f>'ESTOQUE NOVEMBRO'!$D34*'ESTOQUE NOVEMBRO'!$G34+'ESTOQUE NOVEMBRO'!$E34*'ESTOQUE NOVEMBRO'!$H34</f>
        <v>2556.8000000000006</v>
      </c>
      <c r="K34" s="1">
        <f>_xlfn.XLOOKUP(A34,MEDIDAS!A:A,MEDIDAS!D:D,,0)*5</f>
        <v>6.2777777777777777</v>
      </c>
      <c r="L34" s="1">
        <f>SUM(K34,_xlfn.XLOOKUP(A34,MEDIDAS!A:A,MEDIDAS!D:D,,0)*5)</f>
        <v>12.555555555555555</v>
      </c>
      <c r="M3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4" t="str">
        <f>IF('ESTOQUE NOVEMBRO'!$E34&gt;0,"Novembro","outubro")</f>
        <v>outubro</v>
      </c>
      <c r="O34" s="15">
        <v>45597</v>
      </c>
    </row>
    <row r="35" spans="1:15">
      <c r="A35" s="4" t="s">
        <v>38</v>
      </c>
      <c r="B35" s="2" t="s">
        <v>1132</v>
      </c>
      <c r="C35" s="3">
        <f t="shared" si="0"/>
        <v>64.89</v>
      </c>
      <c r="D35" s="1">
        <f>_xlfn.XLOOKUP(Tabela4[[#This Row],[SKU]],'ESTOQUE OUTUBRO'!A:A,'ESTOQUE OUTUBRO'!F:F,,0)-_xlfn.XLOOKUP(Tabela4[[#This Row],[SKU]],'VENDA MES'!E:E,'VENDA MES'!F:F,0,0)</f>
        <v>146.19999999999999</v>
      </c>
      <c r="E35" s="3">
        <f>IF(D35&lt;=0,(L35 * 2.5) - D35,IF(AND(Tabela4[[#This Row],[ESTOQUE_INICIAL]]&lt;=Tabela4[[#This Row],[PONTO_DE_REPOSICAO]],Tabela4[[#This Row],[ESTOQUE_INICIAL]]&gt;0),L35*1.5,D35*0))</f>
        <v>0</v>
      </c>
      <c r="F35" s="1">
        <f t="shared" si="1"/>
        <v>146.19999999999999</v>
      </c>
      <c r="G35" s="7">
        <v>16</v>
      </c>
      <c r="H35" s="7">
        <v>32</v>
      </c>
      <c r="I35" s="6" t="s">
        <v>1128</v>
      </c>
      <c r="J35" s="1">
        <f>'ESTOQUE NOVEMBRO'!$D35*'ESTOQUE NOVEMBRO'!$G35+'ESTOQUE NOVEMBRO'!$E35*'ESTOQUE NOVEMBRO'!$H35</f>
        <v>2339.1999999999998</v>
      </c>
      <c r="K35" s="1">
        <f>_xlfn.XLOOKUP(A35,MEDIDAS!A:A,MEDIDAS!D:D,,0)*5</f>
        <v>9.2777777777777786</v>
      </c>
      <c r="L35" s="1">
        <f>SUM(K35,_xlfn.XLOOKUP(A35,MEDIDAS!A:A,MEDIDAS!D:D,,0)*5)</f>
        <v>18.555555555555557</v>
      </c>
      <c r="M3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5" t="str">
        <f>IF('ESTOQUE NOVEMBRO'!$E35&gt;0,"Novembro","outubro")</f>
        <v>outubro</v>
      </c>
      <c r="O35" s="15">
        <v>45597</v>
      </c>
    </row>
    <row r="36" spans="1:15">
      <c r="A36" s="4" t="s">
        <v>39</v>
      </c>
      <c r="B36" s="2" t="s">
        <v>1132</v>
      </c>
      <c r="C36" s="3">
        <f t="shared" si="0"/>
        <v>64.89</v>
      </c>
      <c r="D36" s="1">
        <f>_xlfn.XLOOKUP(Tabela4[[#This Row],[SKU]],'ESTOQUE OUTUBRO'!A:A,'ESTOQUE OUTUBRO'!F:F,,0)-_xlfn.XLOOKUP(Tabela4[[#This Row],[SKU]],'VENDA MES'!E:E,'VENDA MES'!F:F,0,0)</f>
        <v>198.2</v>
      </c>
      <c r="E36" s="3">
        <f>IF(D36&lt;=0,(L36 * 2.5) - D36,IF(AND(Tabela4[[#This Row],[ESTOQUE_INICIAL]]&lt;=Tabela4[[#This Row],[PONTO_DE_REPOSICAO]],Tabela4[[#This Row],[ESTOQUE_INICIAL]]&gt;0),L36*1.5,D36*0))</f>
        <v>0</v>
      </c>
      <c r="F36" s="1">
        <f t="shared" si="1"/>
        <v>198.2</v>
      </c>
      <c r="G36" s="7">
        <v>16</v>
      </c>
      <c r="H36" s="7">
        <v>32</v>
      </c>
      <c r="I36" s="6" t="s">
        <v>1128</v>
      </c>
      <c r="J36" s="1">
        <f>'ESTOQUE NOVEMBRO'!$D36*'ESTOQUE NOVEMBRO'!$G36+'ESTOQUE NOVEMBRO'!$E36*'ESTOQUE NOVEMBRO'!$H36</f>
        <v>3171.2</v>
      </c>
      <c r="K36" s="1">
        <f>_xlfn.XLOOKUP(A36,MEDIDAS!A:A,MEDIDAS!D:D,,0)*5</f>
        <v>3</v>
      </c>
      <c r="L36" s="1">
        <f>SUM(K36,_xlfn.XLOOKUP(A36,MEDIDAS!A:A,MEDIDAS!D:D,,0)*5)</f>
        <v>6</v>
      </c>
      <c r="M3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6" t="str">
        <f>IF('ESTOQUE NOVEMBRO'!$E36&gt;0,"Novembro","outubro")</f>
        <v>outubro</v>
      </c>
      <c r="O36" s="15">
        <v>45597</v>
      </c>
    </row>
    <row r="37" spans="1:15">
      <c r="A37" s="4" t="s">
        <v>44</v>
      </c>
      <c r="B37" s="2" t="s">
        <v>1132</v>
      </c>
      <c r="C37" s="3">
        <f t="shared" si="0"/>
        <v>64.89</v>
      </c>
      <c r="D37" s="1">
        <f>_xlfn.XLOOKUP(Tabela4[[#This Row],[SKU]],'ESTOQUE OUTUBRO'!A:A,'ESTOQUE OUTUBRO'!F:F,,0)-_xlfn.XLOOKUP(Tabela4[[#This Row],[SKU]],'VENDA MES'!E:E,'VENDA MES'!F:F,0,0)</f>
        <v>105</v>
      </c>
      <c r="E37" s="3">
        <f>IF(D37&lt;=0,(L37 * 2.5) - D37,IF(AND(Tabela4[[#This Row],[ESTOQUE_INICIAL]]&lt;=Tabela4[[#This Row],[PONTO_DE_REPOSICAO]],Tabela4[[#This Row],[ESTOQUE_INICIAL]]&gt;0),L37*1.5,D37*0))</f>
        <v>0</v>
      </c>
      <c r="F37" s="1">
        <f t="shared" si="1"/>
        <v>105</v>
      </c>
      <c r="G37" s="7">
        <v>16</v>
      </c>
      <c r="H37" s="7">
        <v>32</v>
      </c>
      <c r="I37" s="6" t="s">
        <v>1128</v>
      </c>
      <c r="J37" s="1">
        <f>'ESTOQUE NOVEMBRO'!$D37*'ESTOQUE NOVEMBRO'!$G37+'ESTOQUE NOVEMBRO'!$E37*'ESTOQUE NOVEMBRO'!$H37</f>
        <v>1680</v>
      </c>
      <c r="K37" s="1">
        <f>_xlfn.XLOOKUP(A37,MEDIDAS!A:A,MEDIDAS!D:D,,0)*5</f>
        <v>5.3888888888888884</v>
      </c>
      <c r="L37" s="1">
        <f>SUM(K37,_xlfn.XLOOKUP(A37,MEDIDAS!A:A,MEDIDAS!D:D,,0)*5)</f>
        <v>10.777777777777777</v>
      </c>
      <c r="M3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7" t="str">
        <f>IF('ESTOQUE NOVEMBRO'!$E37&gt;0,"Novembro","outubro")</f>
        <v>outubro</v>
      </c>
      <c r="O37" s="15">
        <v>45597</v>
      </c>
    </row>
    <row r="38" spans="1:15">
      <c r="A38" s="4" t="s">
        <v>40</v>
      </c>
      <c r="B38" s="2" t="s">
        <v>1132</v>
      </c>
      <c r="C38" s="3">
        <f t="shared" si="0"/>
        <v>64.89</v>
      </c>
      <c r="D38" s="1">
        <f>_xlfn.XLOOKUP(Tabela4[[#This Row],[SKU]],'ESTOQUE OUTUBRO'!A:A,'ESTOQUE OUTUBRO'!F:F,,0)-_xlfn.XLOOKUP(Tabela4[[#This Row],[SKU]],'VENDA MES'!E:E,'VENDA MES'!F:F,0,0)</f>
        <v>101.6</v>
      </c>
      <c r="E38" s="3">
        <f>IF(D38&lt;=0,(L38 * 2.5) - D38,IF(AND(Tabela4[[#This Row],[ESTOQUE_INICIAL]]&lt;=Tabela4[[#This Row],[PONTO_DE_REPOSICAO]],Tabela4[[#This Row],[ESTOQUE_INICIAL]]&gt;0),L38*1.5,D38*0))</f>
        <v>0</v>
      </c>
      <c r="F38" s="1">
        <f t="shared" si="1"/>
        <v>101.6</v>
      </c>
      <c r="G38" s="7">
        <v>16</v>
      </c>
      <c r="H38" s="7">
        <v>32</v>
      </c>
      <c r="I38" s="6" t="s">
        <v>1128</v>
      </c>
      <c r="J38" s="1">
        <f>'ESTOQUE NOVEMBRO'!$D38*'ESTOQUE NOVEMBRO'!$G38+'ESTOQUE NOVEMBRO'!$E38*'ESTOQUE NOVEMBRO'!$H38</f>
        <v>1625.6</v>
      </c>
      <c r="K38" s="1">
        <f>_xlfn.XLOOKUP(A38,MEDIDAS!A:A,MEDIDAS!D:D,,0)*5</f>
        <v>7.333333333333333</v>
      </c>
      <c r="L38" s="1">
        <f>SUM(K38,_xlfn.XLOOKUP(A38,MEDIDAS!A:A,MEDIDAS!D:D,,0)*5)</f>
        <v>14.666666666666666</v>
      </c>
      <c r="M3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8" t="str">
        <f>IF('ESTOQUE NOVEMBRO'!$E38&gt;0,"Novembro","outubro")</f>
        <v>outubro</v>
      </c>
      <c r="O38" s="15">
        <v>45597</v>
      </c>
    </row>
    <row r="39" spans="1:15">
      <c r="A39" s="4" t="s">
        <v>41</v>
      </c>
      <c r="B39" s="2" t="s">
        <v>1132</v>
      </c>
      <c r="C39" s="3">
        <f t="shared" si="0"/>
        <v>64.89</v>
      </c>
      <c r="D39" s="1">
        <f>_xlfn.XLOOKUP(Tabela4[[#This Row],[SKU]],'ESTOQUE OUTUBRO'!A:A,'ESTOQUE OUTUBRO'!F:F,,0)-_xlfn.XLOOKUP(Tabela4[[#This Row],[SKU]],'VENDA MES'!E:E,'VENDA MES'!F:F,0,0)</f>
        <v>94</v>
      </c>
      <c r="E39" s="3">
        <f>IF(D39&lt;=0,(L39 * 2.5) - D39,IF(AND(Tabela4[[#This Row],[ESTOQUE_INICIAL]]&lt;=Tabela4[[#This Row],[PONTO_DE_REPOSICAO]],Tabela4[[#This Row],[ESTOQUE_INICIAL]]&gt;0),L39*1.5,D39*0))</f>
        <v>0</v>
      </c>
      <c r="F39" s="1">
        <f t="shared" si="1"/>
        <v>94</v>
      </c>
      <c r="G39" s="7">
        <v>16</v>
      </c>
      <c r="H39" s="7">
        <v>32</v>
      </c>
      <c r="I39" s="6" t="s">
        <v>1128</v>
      </c>
      <c r="J39" s="1">
        <f>'ESTOQUE NOVEMBRO'!$D39*'ESTOQUE NOVEMBRO'!$G39+'ESTOQUE NOVEMBRO'!$E39*'ESTOQUE NOVEMBRO'!$H39</f>
        <v>1504</v>
      </c>
      <c r="K39" s="1">
        <f>_xlfn.XLOOKUP(A39,MEDIDAS!A:A,MEDIDAS!D:D,,0)*5</f>
        <v>2.9444444444444446</v>
      </c>
      <c r="L39" s="1">
        <f>SUM(K39,_xlfn.XLOOKUP(A39,MEDIDAS!A:A,MEDIDAS!D:D,,0)*5)</f>
        <v>5.8888888888888893</v>
      </c>
      <c r="M3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9" t="str">
        <f>IF('ESTOQUE NOVEMBRO'!$E39&gt;0,"Novembro","outubro")</f>
        <v>outubro</v>
      </c>
      <c r="O39" s="15">
        <v>45597</v>
      </c>
    </row>
    <row r="40" spans="1:15">
      <c r="A40" s="4" t="s">
        <v>42</v>
      </c>
      <c r="B40" s="2" t="s">
        <v>1132</v>
      </c>
      <c r="C40" s="3">
        <f t="shared" si="0"/>
        <v>64.89</v>
      </c>
      <c r="D40" s="1">
        <f>_xlfn.XLOOKUP(Tabela4[[#This Row],[SKU]],'ESTOQUE OUTUBRO'!A:A,'ESTOQUE OUTUBRO'!F:F,,0)-_xlfn.XLOOKUP(Tabela4[[#This Row],[SKU]],'VENDA MES'!E:E,'VENDA MES'!F:F,0,0)</f>
        <v>170.80000000000004</v>
      </c>
      <c r="E40" s="3">
        <f>IF(D40&lt;=0,(L40 * 2.5) - D40,IF(AND(Tabela4[[#This Row],[ESTOQUE_INICIAL]]&lt;=Tabela4[[#This Row],[PONTO_DE_REPOSICAO]],Tabela4[[#This Row],[ESTOQUE_INICIAL]]&gt;0),L40*1.5,D40*0))</f>
        <v>0</v>
      </c>
      <c r="F40" s="1">
        <f t="shared" si="1"/>
        <v>170.80000000000004</v>
      </c>
      <c r="G40" s="7">
        <v>16</v>
      </c>
      <c r="H40" s="7">
        <v>32</v>
      </c>
      <c r="I40" s="6" t="s">
        <v>1128</v>
      </c>
      <c r="J40" s="1">
        <f>'ESTOQUE NOVEMBRO'!$D40*'ESTOQUE NOVEMBRO'!$G40+'ESTOQUE NOVEMBRO'!$E40*'ESTOQUE NOVEMBRO'!$H40</f>
        <v>2732.8000000000006</v>
      </c>
      <c r="K40" s="1">
        <f>_xlfn.XLOOKUP(A40,MEDIDAS!A:A,MEDIDAS!D:D,,0)*5</f>
        <v>7.0555555555555562</v>
      </c>
      <c r="L40" s="1">
        <f>SUM(K40,_xlfn.XLOOKUP(A40,MEDIDAS!A:A,MEDIDAS!D:D,,0)*5)</f>
        <v>14.111111111111112</v>
      </c>
      <c r="M4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0" t="str">
        <f>IF('ESTOQUE NOVEMBRO'!$E40&gt;0,"Novembro","outubro")</f>
        <v>outubro</v>
      </c>
      <c r="O40" s="15">
        <v>45597</v>
      </c>
    </row>
    <row r="41" spans="1:15">
      <c r="A41" s="5" t="s">
        <v>43</v>
      </c>
      <c r="B41" s="2" t="s">
        <v>1132</v>
      </c>
      <c r="C41" s="3">
        <f t="shared" si="0"/>
        <v>64.89</v>
      </c>
      <c r="D41" s="1">
        <f>_xlfn.XLOOKUP(Tabela4[[#This Row],[SKU]],'ESTOQUE OUTUBRO'!A:A,'ESTOQUE OUTUBRO'!F:F,,0)-_xlfn.XLOOKUP(Tabela4[[#This Row],[SKU]],'VENDA MES'!E:E,'VENDA MES'!F:F,0,0)</f>
        <v>33.40000000000002</v>
      </c>
      <c r="E41" s="3">
        <f>IF(D41&lt;=0,(L41 * 2.5) - D41,IF(AND(Tabela4[[#This Row],[ESTOQUE_INICIAL]]&lt;=Tabela4[[#This Row],[PONTO_DE_REPOSICAO]],Tabela4[[#This Row],[ESTOQUE_INICIAL]]&gt;0),L41*1.5,D41*0))</f>
        <v>0</v>
      </c>
      <c r="F41" s="1">
        <f t="shared" si="1"/>
        <v>33.40000000000002</v>
      </c>
      <c r="G41" s="7">
        <v>16</v>
      </c>
      <c r="H41" s="7">
        <v>32</v>
      </c>
      <c r="I41" s="6" t="s">
        <v>1128</v>
      </c>
      <c r="J41" s="1">
        <f>'ESTOQUE NOVEMBRO'!$D41*'ESTOQUE NOVEMBRO'!$G41+'ESTOQUE NOVEMBRO'!$E41*'ESTOQUE NOVEMBRO'!$H41</f>
        <v>534.40000000000032</v>
      </c>
      <c r="K41" s="1">
        <f>_xlfn.XLOOKUP(A41,MEDIDAS!A:A,MEDIDAS!D:D,,0)*5</f>
        <v>6.166666666666667</v>
      </c>
      <c r="L41" s="1">
        <f>SUM(K41,_xlfn.XLOOKUP(A41,MEDIDAS!A:A,MEDIDAS!D:D,,0)*5)</f>
        <v>12.333333333333334</v>
      </c>
      <c r="M4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1" t="str">
        <f>IF('ESTOQUE NOVEMBRO'!$E41&gt;0,"Novembro","outubro")</f>
        <v>outubro</v>
      </c>
      <c r="O41" s="15">
        <v>45597</v>
      </c>
    </row>
    <row r="42" spans="1:15">
      <c r="A42" s="4" t="s">
        <v>45</v>
      </c>
      <c r="B42" s="2" t="s">
        <v>1133</v>
      </c>
      <c r="C42" s="3">
        <f t="shared" si="0"/>
        <v>64.89</v>
      </c>
      <c r="D42" s="1">
        <f>_xlfn.XLOOKUP(Tabela4[[#This Row],[SKU]],'ESTOQUE OUTUBRO'!A:A,'ESTOQUE OUTUBRO'!F:F,,0)-_xlfn.XLOOKUP(Tabela4[[#This Row],[SKU]],'VENDA MES'!E:E,'VENDA MES'!F:F,0,0)</f>
        <v>69</v>
      </c>
      <c r="E42" s="3">
        <f>IF(D42&lt;=0,(L42 * 2.5) - D42,IF(AND(Tabela4[[#This Row],[ESTOQUE_INICIAL]]&lt;=Tabela4[[#This Row],[PONTO_DE_REPOSICAO]],Tabela4[[#This Row],[ESTOQUE_INICIAL]]&gt;0),L42*1.5,D42*0))</f>
        <v>0</v>
      </c>
      <c r="F42" s="1">
        <f t="shared" si="1"/>
        <v>69</v>
      </c>
      <c r="G42" s="7">
        <v>10</v>
      </c>
      <c r="H42" s="7">
        <v>20</v>
      </c>
      <c r="I42" s="6" t="s">
        <v>1134</v>
      </c>
      <c r="J42" s="1">
        <f>'ESTOQUE NOVEMBRO'!$D42*'ESTOQUE NOVEMBRO'!$G42+'ESTOQUE NOVEMBRO'!$E42*'ESTOQUE NOVEMBRO'!$H42</f>
        <v>690</v>
      </c>
      <c r="K42" s="1">
        <f>_xlfn.XLOOKUP(A42,MEDIDAS!A:A,MEDIDAS!D:D,,0)*5</f>
        <v>5.333333333333333</v>
      </c>
      <c r="L42" s="1">
        <f>SUM(K42,_xlfn.XLOOKUP(A42,MEDIDAS!A:A,MEDIDAS!D:D,,0)*5)</f>
        <v>10.666666666666666</v>
      </c>
      <c r="M4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2" t="str">
        <f>IF('ESTOQUE NOVEMBRO'!$E42&gt;0,"Novembro","outubro")</f>
        <v>outubro</v>
      </c>
      <c r="O42" s="15">
        <v>45597</v>
      </c>
    </row>
    <row r="43" spans="1:15">
      <c r="A43" s="4" t="s">
        <v>46</v>
      </c>
      <c r="B43" s="2" t="s">
        <v>1133</v>
      </c>
      <c r="C43" s="3">
        <f t="shared" si="0"/>
        <v>64.89</v>
      </c>
      <c r="D43" s="1">
        <f>_xlfn.XLOOKUP(Tabela4[[#This Row],[SKU]],'ESTOQUE OUTUBRO'!A:A,'ESTOQUE OUTUBRO'!F:F,,0)-_xlfn.XLOOKUP(Tabela4[[#This Row],[SKU]],'VENDA MES'!E:E,'VENDA MES'!F:F,0,0)</f>
        <v>54</v>
      </c>
      <c r="E43" s="3">
        <f>IF(D43&lt;=0,(L43 * 2.5) - D43,IF(AND(Tabela4[[#This Row],[ESTOQUE_INICIAL]]&lt;=Tabela4[[#This Row],[PONTO_DE_REPOSICAO]],Tabela4[[#This Row],[ESTOQUE_INICIAL]]&gt;0),L43*1.5,D43*0))</f>
        <v>0</v>
      </c>
      <c r="F43" s="1">
        <f t="shared" si="1"/>
        <v>54</v>
      </c>
      <c r="G43" s="7">
        <v>10</v>
      </c>
      <c r="H43" s="7">
        <v>20</v>
      </c>
      <c r="I43" s="6" t="s">
        <v>1134</v>
      </c>
      <c r="J43" s="1">
        <f>'ESTOQUE NOVEMBRO'!$D43*'ESTOQUE NOVEMBRO'!$G43+'ESTOQUE NOVEMBRO'!$E43*'ESTOQUE NOVEMBRO'!$H43</f>
        <v>540</v>
      </c>
      <c r="K43" s="1">
        <f>_xlfn.XLOOKUP(A43,MEDIDAS!A:A,MEDIDAS!D:D,,0)*5</f>
        <v>7.1111111111111116</v>
      </c>
      <c r="L43" s="1">
        <f>SUM(K43,_xlfn.XLOOKUP(A43,MEDIDAS!A:A,MEDIDAS!D:D,,0)*5)</f>
        <v>14.222222222222223</v>
      </c>
      <c r="M4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3" t="str">
        <f>IF('ESTOQUE NOVEMBRO'!$E43&gt;0,"Novembro","outubro")</f>
        <v>outubro</v>
      </c>
      <c r="O43" s="15">
        <v>45597</v>
      </c>
    </row>
    <row r="44" spans="1:15">
      <c r="A44" s="4" t="s">
        <v>47</v>
      </c>
      <c r="B44" s="2" t="s">
        <v>1133</v>
      </c>
      <c r="C44" s="3">
        <f t="shared" si="0"/>
        <v>64.89</v>
      </c>
      <c r="D44" s="1">
        <f>_xlfn.XLOOKUP(Tabela4[[#This Row],[SKU]],'ESTOQUE OUTUBRO'!A:A,'ESTOQUE OUTUBRO'!F:F,,0)-_xlfn.XLOOKUP(Tabela4[[#This Row],[SKU]],'VENDA MES'!E:E,'VENDA MES'!F:F,0,0)</f>
        <v>123.19999999999999</v>
      </c>
      <c r="E44" s="3">
        <f>IF(D44&lt;=0,(L44 * 2.5) - D44,IF(AND(Tabela4[[#This Row],[ESTOQUE_INICIAL]]&lt;=Tabela4[[#This Row],[PONTO_DE_REPOSICAO]],Tabela4[[#This Row],[ESTOQUE_INICIAL]]&gt;0),L44*1.5,D44*0))</f>
        <v>0</v>
      </c>
      <c r="F44" s="1">
        <f t="shared" si="1"/>
        <v>123.19999999999999</v>
      </c>
      <c r="G44" s="7">
        <v>10</v>
      </c>
      <c r="H44" s="7">
        <v>20</v>
      </c>
      <c r="I44" s="6" t="s">
        <v>1134</v>
      </c>
      <c r="J44" s="1">
        <f>'ESTOQUE NOVEMBRO'!$D44*'ESTOQUE NOVEMBRO'!$G44+'ESTOQUE NOVEMBRO'!$E44*'ESTOQUE NOVEMBRO'!$H44</f>
        <v>1232</v>
      </c>
      <c r="K44" s="1">
        <f>_xlfn.XLOOKUP(A44,MEDIDAS!A:A,MEDIDAS!D:D,,0)*5</f>
        <v>7.3888888888888893</v>
      </c>
      <c r="L44" s="1">
        <f>SUM(K44,_xlfn.XLOOKUP(A44,MEDIDAS!A:A,MEDIDAS!D:D,,0)*5)</f>
        <v>14.777777777777779</v>
      </c>
      <c r="M4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4" t="str">
        <f>IF('ESTOQUE NOVEMBRO'!$E44&gt;0,"Novembro","outubro")</f>
        <v>outubro</v>
      </c>
      <c r="O44" s="15">
        <v>45597</v>
      </c>
    </row>
    <row r="45" spans="1:15">
      <c r="A45" s="4" t="s">
        <v>48</v>
      </c>
      <c r="B45" s="2" t="s">
        <v>1133</v>
      </c>
      <c r="C45" s="3">
        <f t="shared" si="0"/>
        <v>64.89</v>
      </c>
      <c r="D45" s="1">
        <f>_xlfn.XLOOKUP(Tabela4[[#This Row],[SKU]],'ESTOQUE OUTUBRO'!A:A,'ESTOQUE OUTUBRO'!F:F,,0)-_xlfn.XLOOKUP(Tabela4[[#This Row],[SKU]],'VENDA MES'!E:E,'VENDA MES'!F:F,0,0)</f>
        <v>225.8</v>
      </c>
      <c r="E45" s="3">
        <f>IF(D45&lt;=0,(L45 * 2.5) - D45,IF(AND(Tabela4[[#This Row],[ESTOQUE_INICIAL]]&lt;=Tabela4[[#This Row],[PONTO_DE_REPOSICAO]],Tabela4[[#This Row],[ESTOQUE_INICIAL]]&gt;0),L45*1.5,D45*0))</f>
        <v>0</v>
      </c>
      <c r="F45" s="1">
        <f t="shared" si="1"/>
        <v>225.8</v>
      </c>
      <c r="G45" s="7">
        <v>10</v>
      </c>
      <c r="H45" s="7">
        <v>20</v>
      </c>
      <c r="I45" s="6" t="s">
        <v>1134</v>
      </c>
      <c r="J45" s="1">
        <f>'ESTOQUE NOVEMBRO'!$D45*'ESTOQUE NOVEMBRO'!$G45+'ESTOQUE NOVEMBRO'!$E45*'ESTOQUE NOVEMBRO'!$H45</f>
        <v>2258</v>
      </c>
      <c r="K45" s="1">
        <f>_xlfn.XLOOKUP(A45,MEDIDAS!A:A,MEDIDAS!D:D,,0)*5</f>
        <v>5.8888888888888893</v>
      </c>
      <c r="L45" s="1">
        <f>SUM(K45,_xlfn.XLOOKUP(A45,MEDIDAS!A:A,MEDIDAS!D:D,,0)*5)</f>
        <v>11.777777777777779</v>
      </c>
      <c r="M4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5" t="str">
        <f>IF('ESTOQUE NOVEMBRO'!$E45&gt;0,"Novembro","outubro")</f>
        <v>outubro</v>
      </c>
      <c r="O45" s="15">
        <v>45597</v>
      </c>
    </row>
    <row r="46" spans="1:15">
      <c r="A46" s="4" t="s">
        <v>49</v>
      </c>
      <c r="B46" s="2" t="s">
        <v>1133</v>
      </c>
      <c r="C46" s="3">
        <f t="shared" si="0"/>
        <v>64.89</v>
      </c>
      <c r="D46" s="1">
        <f>_xlfn.XLOOKUP(Tabela4[[#This Row],[SKU]],'ESTOQUE OUTUBRO'!A:A,'ESTOQUE OUTUBRO'!F:F,,0)-_xlfn.XLOOKUP(Tabela4[[#This Row],[SKU]],'VENDA MES'!E:E,'VENDA MES'!F:F,0,0)</f>
        <v>98.800000000000011</v>
      </c>
      <c r="E46" s="3">
        <f>IF(D46&lt;=0,(L46 * 2.5) - D46,IF(AND(Tabela4[[#This Row],[ESTOQUE_INICIAL]]&lt;=Tabela4[[#This Row],[PONTO_DE_REPOSICAO]],Tabela4[[#This Row],[ESTOQUE_INICIAL]]&gt;0),L46*1.5,D46*0))</f>
        <v>0</v>
      </c>
      <c r="F46" s="1">
        <f t="shared" si="1"/>
        <v>98.800000000000011</v>
      </c>
      <c r="G46" s="7">
        <v>10</v>
      </c>
      <c r="H46" s="7">
        <v>20</v>
      </c>
      <c r="I46" s="6" t="s">
        <v>1134</v>
      </c>
      <c r="J46" s="1">
        <f>'ESTOQUE NOVEMBRO'!$D46*'ESTOQUE NOVEMBRO'!$G46+'ESTOQUE NOVEMBRO'!$E46*'ESTOQUE NOVEMBRO'!$H46</f>
        <v>988.00000000000011</v>
      </c>
      <c r="K46" s="1">
        <f>_xlfn.XLOOKUP(A46,MEDIDAS!A:A,MEDIDAS!D:D,,0)*5</f>
        <v>5.8333333333333339</v>
      </c>
      <c r="L46" s="1">
        <f>SUM(K46,_xlfn.XLOOKUP(A46,MEDIDAS!A:A,MEDIDAS!D:D,,0)*5)</f>
        <v>11.666666666666668</v>
      </c>
      <c r="M4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6" t="str">
        <f>IF('ESTOQUE NOVEMBRO'!$E46&gt;0,"Novembro","outubro")</f>
        <v>outubro</v>
      </c>
      <c r="O46" s="15">
        <v>45597</v>
      </c>
    </row>
    <row r="47" spans="1:15">
      <c r="A47" s="4" t="s">
        <v>55</v>
      </c>
      <c r="B47" s="2" t="s">
        <v>1133</v>
      </c>
      <c r="C47" s="3">
        <f t="shared" si="0"/>
        <v>64.89</v>
      </c>
      <c r="D47" s="1">
        <f>_xlfn.XLOOKUP(Tabela4[[#This Row],[SKU]],'ESTOQUE OUTUBRO'!A:A,'ESTOQUE OUTUBRO'!F:F,,0)-_xlfn.XLOOKUP(Tabela4[[#This Row],[SKU]],'VENDA MES'!E:E,'VENDA MES'!F:F,0,0)</f>
        <v>106</v>
      </c>
      <c r="E47" s="3">
        <f>IF(D47&lt;=0,(L47 * 2.5) - D47,IF(AND(Tabela4[[#This Row],[ESTOQUE_INICIAL]]&lt;=Tabela4[[#This Row],[PONTO_DE_REPOSICAO]],Tabela4[[#This Row],[ESTOQUE_INICIAL]]&gt;0),L47*1.5,D47*0))</f>
        <v>0</v>
      </c>
      <c r="F47" s="1">
        <f t="shared" si="1"/>
        <v>106</v>
      </c>
      <c r="G47" s="7">
        <v>10</v>
      </c>
      <c r="H47" s="7">
        <v>20</v>
      </c>
      <c r="I47" s="6" t="s">
        <v>1134</v>
      </c>
      <c r="J47" s="1">
        <f>'ESTOQUE NOVEMBRO'!$D47*'ESTOQUE NOVEMBRO'!$G47+'ESTOQUE NOVEMBRO'!$E47*'ESTOQUE NOVEMBRO'!$H47</f>
        <v>1060</v>
      </c>
      <c r="K47" s="1">
        <f>_xlfn.XLOOKUP(A47,MEDIDAS!A:A,MEDIDAS!D:D,,0)*5</f>
        <v>5.6111111111111107</v>
      </c>
      <c r="L47" s="1">
        <f>SUM(K47,_xlfn.XLOOKUP(A47,MEDIDAS!A:A,MEDIDAS!D:D,,0)*5)</f>
        <v>11.222222222222221</v>
      </c>
      <c r="M4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7" t="str">
        <f>IF('ESTOQUE NOVEMBRO'!$E47&gt;0,"Novembro","outubro")</f>
        <v>outubro</v>
      </c>
      <c r="O47" s="15">
        <v>45597</v>
      </c>
    </row>
    <row r="48" spans="1:15">
      <c r="A48" s="4" t="s">
        <v>50</v>
      </c>
      <c r="B48" s="2" t="s">
        <v>1133</v>
      </c>
      <c r="C48" s="3">
        <f t="shared" si="0"/>
        <v>64.89</v>
      </c>
      <c r="D48" s="1">
        <f>_xlfn.XLOOKUP(Tabela4[[#This Row],[SKU]],'ESTOQUE OUTUBRO'!A:A,'ESTOQUE OUTUBRO'!F:F,,0)-_xlfn.XLOOKUP(Tabela4[[#This Row],[SKU]],'VENDA MES'!E:E,'VENDA MES'!F:F,0,0)</f>
        <v>98.4</v>
      </c>
      <c r="E48" s="3">
        <f>IF(D48&lt;=0,(L48 * 2.5) - D48,IF(AND(Tabela4[[#This Row],[ESTOQUE_INICIAL]]&lt;=Tabela4[[#This Row],[PONTO_DE_REPOSICAO]],Tabela4[[#This Row],[ESTOQUE_INICIAL]]&gt;0),L48*1.5,D48*0))</f>
        <v>0</v>
      </c>
      <c r="F48" s="1">
        <f t="shared" si="1"/>
        <v>98.4</v>
      </c>
      <c r="G48" s="7">
        <v>10</v>
      </c>
      <c r="H48" s="7">
        <v>20</v>
      </c>
      <c r="I48" s="6" t="s">
        <v>1134</v>
      </c>
      <c r="J48" s="1">
        <f>'ESTOQUE NOVEMBRO'!$D48*'ESTOQUE NOVEMBRO'!$G48+'ESTOQUE NOVEMBRO'!$E48*'ESTOQUE NOVEMBRO'!$H48</f>
        <v>984</v>
      </c>
      <c r="K48" s="1">
        <f>_xlfn.XLOOKUP(A48,MEDIDAS!A:A,MEDIDAS!D:D,,0)*5</f>
        <v>5.6666666666666661</v>
      </c>
      <c r="L48" s="1">
        <f>SUM(K48,_xlfn.XLOOKUP(A48,MEDIDAS!A:A,MEDIDAS!D:D,,0)*5)</f>
        <v>11.333333333333332</v>
      </c>
      <c r="M4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8" t="str">
        <f>IF('ESTOQUE NOVEMBRO'!$E48&gt;0,"Novembro","outubro")</f>
        <v>outubro</v>
      </c>
      <c r="O48" s="15">
        <v>45597</v>
      </c>
    </row>
    <row r="49" spans="1:15">
      <c r="A49" s="4" t="s">
        <v>51</v>
      </c>
      <c r="B49" s="2" t="s">
        <v>1133</v>
      </c>
      <c r="C49" s="3">
        <f t="shared" si="0"/>
        <v>64.89</v>
      </c>
      <c r="D49" s="1">
        <f>_xlfn.XLOOKUP(Tabela4[[#This Row],[SKU]],'ESTOQUE OUTUBRO'!A:A,'ESTOQUE OUTUBRO'!F:F,,0)-_xlfn.XLOOKUP(Tabela4[[#This Row],[SKU]],'VENDA MES'!E:E,'VENDA MES'!F:F,0,0)</f>
        <v>-16</v>
      </c>
      <c r="E49" s="3">
        <f>IF(D49&lt;=0,(L49 * 2.5) - D49,IF(AND(Tabela4[[#This Row],[ESTOQUE_INICIAL]]&lt;=Tabela4[[#This Row],[PONTO_DE_REPOSICAO]],Tabela4[[#This Row],[ESTOQUE_INICIAL]]&gt;0),L49*1.5,D49*0))</f>
        <v>46.277777777777779</v>
      </c>
      <c r="F49" s="1">
        <f t="shared" si="1"/>
        <v>30.277777777777779</v>
      </c>
      <c r="G49" s="7">
        <v>10</v>
      </c>
      <c r="H49" s="7">
        <v>20</v>
      </c>
      <c r="I49" s="6" t="s">
        <v>1134</v>
      </c>
      <c r="J49" s="1">
        <f>'ESTOQUE NOVEMBRO'!$D49*'ESTOQUE NOVEMBRO'!$G49+'ESTOQUE NOVEMBRO'!$E49*'ESTOQUE NOVEMBRO'!$H49</f>
        <v>765.55555555555554</v>
      </c>
      <c r="K49" s="1">
        <f>_xlfn.XLOOKUP(A49,MEDIDAS!A:A,MEDIDAS!D:D,,0)*5</f>
        <v>6.0555555555555554</v>
      </c>
      <c r="L49" s="1">
        <f>SUM(K49,_xlfn.XLOOKUP(A49,MEDIDAS!A:A,MEDIDAS!D:D,,0)*5)</f>
        <v>12.111111111111111</v>
      </c>
      <c r="M4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9" t="str">
        <f>IF('ESTOQUE NOVEMBRO'!$E49&gt;0,"Novembro","outubro")</f>
        <v>Novembro</v>
      </c>
      <c r="O49" s="15">
        <v>45597</v>
      </c>
    </row>
    <row r="50" spans="1:15">
      <c r="A50" s="4" t="s">
        <v>52</v>
      </c>
      <c r="B50" s="2" t="s">
        <v>1133</v>
      </c>
      <c r="C50" s="3">
        <f t="shared" si="0"/>
        <v>64.89</v>
      </c>
      <c r="D50" s="1">
        <f>_xlfn.XLOOKUP(Tabela4[[#This Row],[SKU]],'ESTOQUE OUTUBRO'!A:A,'ESTOQUE OUTUBRO'!F:F,,0)-_xlfn.XLOOKUP(Tabela4[[#This Row],[SKU]],'VENDA MES'!E:E,'VENDA MES'!F:F,0,0)</f>
        <v>185.2</v>
      </c>
      <c r="E50" s="3">
        <f>IF(D50&lt;=0,(L50 * 2.5) - D50,IF(AND(Tabela4[[#This Row],[ESTOQUE_INICIAL]]&lt;=Tabela4[[#This Row],[PONTO_DE_REPOSICAO]],Tabela4[[#This Row],[ESTOQUE_INICIAL]]&gt;0),L50*1.5,D50*0))</f>
        <v>0</v>
      </c>
      <c r="F50" s="1">
        <f t="shared" si="1"/>
        <v>185.2</v>
      </c>
      <c r="G50" s="7">
        <v>10</v>
      </c>
      <c r="H50" s="7">
        <v>20</v>
      </c>
      <c r="I50" s="6" t="s">
        <v>1134</v>
      </c>
      <c r="J50" s="1">
        <f>'ESTOQUE NOVEMBRO'!$D50*'ESTOQUE NOVEMBRO'!$G50+'ESTOQUE NOVEMBRO'!$E50*'ESTOQUE NOVEMBRO'!$H50</f>
        <v>1852</v>
      </c>
      <c r="K50" s="1">
        <f>_xlfn.XLOOKUP(A50,MEDIDAS!A:A,MEDIDAS!D:D,,0)*5</f>
        <v>4.833333333333333</v>
      </c>
      <c r="L50" s="1">
        <f>SUM(K50,_xlfn.XLOOKUP(A50,MEDIDAS!A:A,MEDIDAS!D:D,,0)*5)</f>
        <v>9.6666666666666661</v>
      </c>
      <c r="M5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0" t="str">
        <f>IF('ESTOQUE NOVEMBRO'!$E50&gt;0,"Novembro","outubro")</f>
        <v>outubro</v>
      </c>
      <c r="O50" s="15">
        <v>45597</v>
      </c>
    </row>
    <row r="51" spans="1:15">
      <c r="A51" s="5" t="s">
        <v>53</v>
      </c>
      <c r="B51" s="2" t="s">
        <v>1133</v>
      </c>
      <c r="C51" s="3">
        <f t="shared" si="0"/>
        <v>64.89</v>
      </c>
      <c r="D51" s="1">
        <f>_xlfn.XLOOKUP(Tabela4[[#This Row],[SKU]],'ESTOQUE OUTUBRO'!A:A,'ESTOQUE OUTUBRO'!F:F,,0)-_xlfn.XLOOKUP(Tabela4[[#This Row],[SKU]],'VENDA MES'!E:E,'VENDA MES'!F:F,0,0)</f>
        <v>124.6</v>
      </c>
      <c r="E51" s="3">
        <f>IF(D51&lt;=0,(L51 * 2.5) - D51,IF(AND(Tabela4[[#This Row],[ESTOQUE_INICIAL]]&lt;=Tabela4[[#This Row],[PONTO_DE_REPOSICAO]],Tabela4[[#This Row],[ESTOQUE_INICIAL]]&gt;0),L51*1.5,D51*0))</f>
        <v>0</v>
      </c>
      <c r="F51" s="1">
        <f t="shared" si="1"/>
        <v>124.6</v>
      </c>
      <c r="G51" s="7">
        <v>10</v>
      </c>
      <c r="H51" s="7">
        <v>20</v>
      </c>
      <c r="I51" s="6" t="s">
        <v>1134</v>
      </c>
      <c r="J51" s="1">
        <f>'ESTOQUE NOVEMBRO'!$D51*'ESTOQUE NOVEMBRO'!$G51+'ESTOQUE NOVEMBRO'!$E51*'ESTOQUE NOVEMBRO'!$H51</f>
        <v>1246</v>
      </c>
      <c r="K51" s="1">
        <f>_xlfn.XLOOKUP(A51,MEDIDAS!A:A,MEDIDAS!D:D,,0)*5</f>
        <v>3.6666666666666665</v>
      </c>
      <c r="L51" s="1">
        <f>SUM(K51,_xlfn.XLOOKUP(A51,MEDIDAS!A:A,MEDIDAS!D:D,,0)*5)</f>
        <v>7.333333333333333</v>
      </c>
      <c r="M5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1" t="str">
        <f>IF('ESTOQUE NOVEMBRO'!$E51&gt;0,"Novembro","outubro")</f>
        <v>outubro</v>
      </c>
      <c r="O51" s="15">
        <v>45597</v>
      </c>
    </row>
    <row r="52" spans="1:15">
      <c r="A52" s="4" t="s">
        <v>54</v>
      </c>
      <c r="B52" s="2" t="s">
        <v>1135</v>
      </c>
      <c r="C52" s="3">
        <f t="shared" si="0"/>
        <v>64.89</v>
      </c>
      <c r="D52" s="1">
        <f>_xlfn.XLOOKUP(Tabela4[[#This Row],[SKU]],'ESTOQUE OUTUBRO'!A:A,'ESTOQUE OUTUBRO'!F:F,,0)-_xlfn.XLOOKUP(Tabela4[[#This Row],[SKU]],'VENDA MES'!E:E,'VENDA MES'!F:F,0,0)</f>
        <v>54.40000000000002</v>
      </c>
      <c r="E52" s="3">
        <f>IF(D52&lt;=0,(L52 * 2.5) - D52,IF(AND(Tabela4[[#This Row],[ESTOQUE_INICIAL]]&lt;=Tabela4[[#This Row],[PONTO_DE_REPOSICAO]],Tabela4[[#This Row],[ESTOQUE_INICIAL]]&gt;0),L52*1.5,D52*0))</f>
        <v>0</v>
      </c>
      <c r="F52" s="1">
        <f t="shared" si="1"/>
        <v>54.40000000000002</v>
      </c>
      <c r="G52" s="7">
        <v>12</v>
      </c>
      <c r="H52" s="7">
        <v>24</v>
      </c>
      <c r="I52" s="6" t="s">
        <v>1136</v>
      </c>
      <c r="J52" s="1">
        <f>'ESTOQUE NOVEMBRO'!$D52*'ESTOQUE NOVEMBRO'!$G52+'ESTOQUE NOVEMBRO'!$E52*'ESTOQUE NOVEMBRO'!$H52</f>
        <v>652.80000000000018</v>
      </c>
      <c r="K52" s="1">
        <f>_xlfn.XLOOKUP(A52,MEDIDAS!A:A,MEDIDAS!D:D,,0)*5</f>
        <v>5.5</v>
      </c>
      <c r="L52" s="1">
        <f>SUM(K52,_xlfn.XLOOKUP(A52,MEDIDAS!A:A,MEDIDAS!D:D,,0)*5)</f>
        <v>11</v>
      </c>
      <c r="M5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2" t="str">
        <f>IF('ESTOQUE NOVEMBRO'!$E52&gt;0,"Novembro","outubro")</f>
        <v>outubro</v>
      </c>
      <c r="O52" s="15">
        <v>45597</v>
      </c>
    </row>
    <row r="53" spans="1:15">
      <c r="A53" s="4" t="s">
        <v>56</v>
      </c>
      <c r="B53" s="2" t="s">
        <v>1135</v>
      </c>
      <c r="C53" s="3">
        <f t="shared" si="0"/>
        <v>64.89</v>
      </c>
      <c r="D53" s="1">
        <f>_xlfn.XLOOKUP(Tabela4[[#This Row],[SKU]],'ESTOQUE OUTUBRO'!A:A,'ESTOQUE OUTUBRO'!F:F,,0)-_xlfn.XLOOKUP(Tabela4[[#This Row],[SKU]],'VENDA MES'!E:E,'VENDA MES'!F:F,0,0)</f>
        <v>105.6</v>
      </c>
      <c r="E53" s="3">
        <f>IF(D53&lt;=0,(L53 * 2.5) - D53,IF(AND(Tabela4[[#This Row],[ESTOQUE_INICIAL]]&lt;=Tabela4[[#This Row],[PONTO_DE_REPOSICAO]],Tabela4[[#This Row],[ESTOQUE_INICIAL]]&gt;0),L53*1.5,D53*0))</f>
        <v>0</v>
      </c>
      <c r="F53" s="1">
        <f t="shared" si="1"/>
        <v>105.6</v>
      </c>
      <c r="G53" s="7">
        <v>12</v>
      </c>
      <c r="H53" s="7">
        <v>24</v>
      </c>
      <c r="I53" s="6" t="s">
        <v>1136</v>
      </c>
      <c r="J53" s="1">
        <f>'ESTOQUE NOVEMBRO'!$D53*'ESTOQUE NOVEMBRO'!$G53+'ESTOQUE NOVEMBRO'!$E53*'ESTOQUE NOVEMBRO'!$H53</f>
        <v>1267.1999999999998</v>
      </c>
      <c r="K53" s="1">
        <f>_xlfn.XLOOKUP(A53,MEDIDAS!A:A,MEDIDAS!D:D,,0)*5</f>
        <v>7.2222222222222223</v>
      </c>
      <c r="L53" s="1">
        <f>SUM(K53,_xlfn.XLOOKUP(A53,MEDIDAS!A:A,MEDIDAS!D:D,,0)*5)</f>
        <v>14.444444444444445</v>
      </c>
      <c r="M5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3" t="str">
        <f>IF('ESTOQUE NOVEMBRO'!$E53&gt;0,"Novembro","outubro")</f>
        <v>outubro</v>
      </c>
      <c r="O53" s="15">
        <v>45597</v>
      </c>
    </row>
    <row r="54" spans="1:15">
      <c r="A54" s="4" t="s">
        <v>57</v>
      </c>
      <c r="B54" s="2" t="s">
        <v>1135</v>
      </c>
      <c r="C54" s="3">
        <f t="shared" si="0"/>
        <v>64.89</v>
      </c>
      <c r="D54" s="1">
        <f>_xlfn.XLOOKUP(Tabela4[[#This Row],[SKU]],'ESTOQUE OUTUBRO'!A:A,'ESTOQUE OUTUBRO'!F:F,,0)-_xlfn.XLOOKUP(Tabela4[[#This Row],[SKU]],'VENDA MES'!E:E,'VENDA MES'!F:F,0,0)</f>
        <v>133.80000000000004</v>
      </c>
      <c r="E54" s="3">
        <f>IF(D54&lt;=0,(L54 * 2.5) - D54,IF(AND(Tabela4[[#This Row],[ESTOQUE_INICIAL]]&lt;=Tabela4[[#This Row],[PONTO_DE_REPOSICAO]],Tabela4[[#This Row],[ESTOQUE_INICIAL]]&gt;0),L54*1.5,D54*0))</f>
        <v>0</v>
      </c>
      <c r="F54" s="1">
        <f t="shared" si="1"/>
        <v>133.80000000000004</v>
      </c>
      <c r="G54" s="7">
        <v>12</v>
      </c>
      <c r="H54" s="7">
        <v>24</v>
      </c>
      <c r="I54" s="6" t="s">
        <v>1136</v>
      </c>
      <c r="J54" s="1">
        <f>'ESTOQUE NOVEMBRO'!$D54*'ESTOQUE NOVEMBRO'!$G54+'ESTOQUE NOVEMBRO'!$E54*'ESTOQUE NOVEMBRO'!$H54</f>
        <v>1605.6000000000004</v>
      </c>
      <c r="K54" s="1">
        <f>_xlfn.XLOOKUP(A54,MEDIDAS!A:A,MEDIDAS!D:D,,0)*5</f>
        <v>5.6111111111111107</v>
      </c>
      <c r="L54" s="1">
        <f>SUM(K54,_xlfn.XLOOKUP(A54,MEDIDAS!A:A,MEDIDAS!D:D,,0)*5)</f>
        <v>11.222222222222221</v>
      </c>
      <c r="M5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4" t="str">
        <f>IF('ESTOQUE NOVEMBRO'!$E54&gt;0,"Novembro","outubro")</f>
        <v>outubro</v>
      </c>
      <c r="O54" s="15">
        <v>45597</v>
      </c>
    </row>
    <row r="55" spans="1:15">
      <c r="A55" s="4" t="s">
        <v>58</v>
      </c>
      <c r="B55" s="2" t="s">
        <v>1135</v>
      </c>
      <c r="C55" s="3">
        <f t="shared" si="0"/>
        <v>64.89</v>
      </c>
      <c r="D55" s="1">
        <f>_xlfn.XLOOKUP(Tabela4[[#This Row],[SKU]],'ESTOQUE OUTUBRO'!A:A,'ESTOQUE OUTUBRO'!F:F,,0)-_xlfn.XLOOKUP(Tabela4[[#This Row],[SKU]],'VENDA MES'!E:E,'VENDA MES'!F:F,0,0)</f>
        <v>15.799999999999997</v>
      </c>
      <c r="E55" s="3">
        <f>IF(D55&lt;=0,(L55 * 2.5) - D55,IF(AND(Tabela4[[#This Row],[ESTOQUE_INICIAL]]&lt;=Tabela4[[#This Row],[PONTO_DE_REPOSICAO]],Tabela4[[#This Row],[ESTOQUE_INICIAL]]&gt;0),L55*1.5,D55*0))</f>
        <v>0</v>
      </c>
      <c r="F55" s="1">
        <f t="shared" si="1"/>
        <v>15.799999999999997</v>
      </c>
      <c r="G55" s="7">
        <v>12</v>
      </c>
      <c r="H55" s="7">
        <v>24</v>
      </c>
      <c r="I55" s="6" t="s">
        <v>1136</v>
      </c>
      <c r="J55" s="1">
        <f>'ESTOQUE NOVEMBRO'!$D55*'ESTOQUE NOVEMBRO'!$G55+'ESTOQUE NOVEMBRO'!$E55*'ESTOQUE NOVEMBRO'!$H55</f>
        <v>189.59999999999997</v>
      </c>
      <c r="K55" s="1">
        <f>_xlfn.XLOOKUP(A55,MEDIDAS!A:A,MEDIDAS!D:D,,0)*5</f>
        <v>7</v>
      </c>
      <c r="L55" s="1">
        <f>SUM(K55,_xlfn.XLOOKUP(A55,MEDIDAS!A:A,MEDIDAS!D:D,,0)*5)</f>
        <v>14</v>
      </c>
      <c r="M5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5" t="str">
        <f>IF('ESTOQUE NOVEMBRO'!$E55&gt;0,"Novembro","outubro")</f>
        <v>outubro</v>
      </c>
      <c r="O55" s="15">
        <v>45597</v>
      </c>
    </row>
    <row r="56" spans="1:15">
      <c r="A56" s="4" t="s">
        <v>59</v>
      </c>
      <c r="B56" s="2" t="s">
        <v>1135</v>
      </c>
      <c r="C56" s="3">
        <f t="shared" si="0"/>
        <v>64.89</v>
      </c>
      <c r="D56" s="1">
        <f>_xlfn.XLOOKUP(Tabela4[[#This Row],[SKU]],'ESTOQUE OUTUBRO'!A:A,'ESTOQUE OUTUBRO'!F:F,,0)-_xlfn.XLOOKUP(Tabela4[[#This Row],[SKU]],'VENDA MES'!E:E,'VENDA MES'!F:F,0,0)</f>
        <v>71.400000000000006</v>
      </c>
      <c r="E56" s="3">
        <f>IF(D56&lt;=0,(L56 * 2.5) - D56,IF(AND(Tabela4[[#This Row],[ESTOQUE_INICIAL]]&lt;=Tabela4[[#This Row],[PONTO_DE_REPOSICAO]],Tabela4[[#This Row],[ESTOQUE_INICIAL]]&gt;0),L56*1.5,D56*0))</f>
        <v>0</v>
      </c>
      <c r="F56" s="1">
        <f t="shared" si="1"/>
        <v>71.400000000000006</v>
      </c>
      <c r="G56" s="7">
        <v>12</v>
      </c>
      <c r="H56" s="7">
        <v>24</v>
      </c>
      <c r="I56" s="6" t="s">
        <v>1136</v>
      </c>
      <c r="J56" s="1">
        <f>'ESTOQUE NOVEMBRO'!$D56*'ESTOQUE NOVEMBRO'!$G56+'ESTOQUE NOVEMBRO'!$E56*'ESTOQUE NOVEMBRO'!$H56</f>
        <v>856.80000000000007</v>
      </c>
      <c r="K56" s="1">
        <f>_xlfn.XLOOKUP(A56,MEDIDAS!A:A,MEDIDAS!D:D,,0)*5</f>
        <v>9.3888888888888893</v>
      </c>
      <c r="L56" s="1">
        <f>SUM(K56,_xlfn.XLOOKUP(A56,MEDIDAS!A:A,MEDIDAS!D:D,,0)*5)</f>
        <v>18.777777777777779</v>
      </c>
      <c r="M5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6" t="str">
        <f>IF('ESTOQUE NOVEMBRO'!$E56&gt;0,"Novembro","outubro")</f>
        <v>outubro</v>
      </c>
      <c r="O56" s="15">
        <v>45597</v>
      </c>
    </row>
    <row r="57" spans="1:15">
      <c r="A57" s="4" t="s">
        <v>66</v>
      </c>
      <c r="B57" s="2" t="s">
        <v>1135</v>
      </c>
      <c r="C57" s="3">
        <f t="shared" si="0"/>
        <v>64.89</v>
      </c>
      <c r="D57" s="1">
        <f>_xlfn.XLOOKUP(Tabela4[[#This Row],[SKU]],'ESTOQUE OUTUBRO'!A:A,'ESTOQUE OUTUBRO'!F:F,,0)-_xlfn.XLOOKUP(Tabela4[[#This Row],[SKU]],'VENDA MES'!E:E,'VENDA MES'!F:F,0,0)</f>
        <v>123</v>
      </c>
      <c r="E57" s="3">
        <f>IF(D57&lt;=0,(L57 * 2.5) - D57,IF(AND(Tabela4[[#This Row],[ESTOQUE_INICIAL]]&lt;=Tabela4[[#This Row],[PONTO_DE_REPOSICAO]],Tabela4[[#This Row],[ESTOQUE_INICIAL]]&gt;0),L57*1.5,D57*0))</f>
        <v>0</v>
      </c>
      <c r="F57" s="1">
        <f t="shared" si="1"/>
        <v>123</v>
      </c>
      <c r="G57" s="7">
        <v>12</v>
      </c>
      <c r="H57" s="7">
        <v>24</v>
      </c>
      <c r="I57" s="6" t="s">
        <v>1136</v>
      </c>
      <c r="J57" s="1">
        <f>'ESTOQUE NOVEMBRO'!$D57*'ESTOQUE NOVEMBRO'!$G57+'ESTOQUE NOVEMBRO'!$E57*'ESTOQUE NOVEMBRO'!$H57</f>
        <v>1476</v>
      </c>
      <c r="K57" s="1">
        <f>_xlfn.XLOOKUP(A57,MEDIDAS!A:A,MEDIDAS!D:D,,0)*5</f>
        <v>4.166666666666667</v>
      </c>
      <c r="L57" s="1">
        <f>SUM(K57,_xlfn.XLOOKUP(A57,MEDIDAS!A:A,MEDIDAS!D:D,,0)*5)</f>
        <v>8.3333333333333339</v>
      </c>
      <c r="M5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7" t="str">
        <f>IF('ESTOQUE NOVEMBRO'!$E57&gt;0,"Novembro","outubro")</f>
        <v>outubro</v>
      </c>
      <c r="O57" s="15">
        <v>45597</v>
      </c>
    </row>
    <row r="58" spans="1:15">
      <c r="A58" s="4" t="s">
        <v>60</v>
      </c>
      <c r="B58" s="2" t="s">
        <v>1135</v>
      </c>
      <c r="C58" s="3">
        <f t="shared" si="0"/>
        <v>64.89</v>
      </c>
      <c r="D58" s="1">
        <f>_xlfn.XLOOKUP(Tabela4[[#This Row],[SKU]],'ESTOQUE OUTUBRO'!A:A,'ESTOQUE OUTUBRO'!F:F,,0)-_xlfn.XLOOKUP(Tabela4[[#This Row],[SKU]],'VENDA MES'!E:E,'VENDA MES'!F:F,0,0)</f>
        <v>49.599999999999994</v>
      </c>
      <c r="E58" s="3">
        <f>IF(D58&lt;=0,(L58 * 2.5) - D58,IF(AND(Tabela4[[#This Row],[ESTOQUE_INICIAL]]&lt;=Tabela4[[#This Row],[PONTO_DE_REPOSICAO]],Tabela4[[#This Row],[ESTOQUE_INICIAL]]&gt;0),L58*1.5,D58*0))</f>
        <v>0</v>
      </c>
      <c r="F58" s="1">
        <f t="shared" si="1"/>
        <v>49.599999999999994</v>
      </c>
      <c r="G58" s="7">
        <v>12</v>
      </c>
      <c r="H58" s="7">
        <v>24</v>
      </c>
      <c r="I58" s="6" t="s">
        <v>1136</v>
      </c>
      <c r="J58" s="1">
        <f>'ESTOQUE NOVEMBRO'!$D58*'ESTOQUE NOVEMBRO'!$G58+'ESTOQUE NOVEMBRO'!$E58*'ESTOQUE NOVEMBRO'!$H58</f>
        <v>595.19999999999993</v>
      </c>
      <c r="K58" s="1">
        <f>_xlfn.XLOOKUP(A58,MEDIDAS!A:A,MEDIDAS!D:D,,0)*5</f>
        <v>7.2222222222222223</v>
      </c>
      <c r="L58" s="1">
        <f>SUM(K58,_xlfn.XLOOKUP(A58,MEDIDAS!A:A,MEDIDAS!D:D,,0)*5)</f>
        <v>14.444444444444445</v>
      </c>
      <c r="M5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8" t="str">
        <f>IF('ESTOQUE NOVEMBRO'!$E58&gt;0,"Novembro","outubro")</f>
        <v>outubro</v>
      </c>
      <c r="O58" s="15">
        <v>45597</v>
      </c>
    </row>
    <row r="59" spans="1:15">
      <c r="A59" s="4" t="s">
        <v>61</v>
      </c>
      <c r="B59" s="2" t="s">
        <v>1135</v>
      </c>
      <c r="C59" s="3">
        <f t="shared" si="0"/>
        <v>64.89</v>
      </c>
      <c r="D59" s="1">
        <f>_xlfn.XLOOKUP(Tabela4[[#This Row],[SKU]],'ESTOQUE OUTUBRO'!A:A,'ESTOQUE OUTUBRO'!F:F,,0)-_xlfn.XLOOKUP(Tabela4[[#This Row],[SKU]],'VENDA MES'!E:E,'VENDA MES'!F:F,0,0)</f>
        <v>61.8</v>
      </c>
      <c r="E59" s="3">
        <f>IF(D59&lt;=0,(L59 * 2.5) - D59,IF(AND(Tabela4[[#This Row],[ESTOQUE_INICIAL]]&lt;=Tabela4[[#This Row],[PONTO_DE_REPOSICAO]],Tabela4[[#This Row],[ESTOQUE_INICIAL]]&gt;0),L59*1.5,D59*0))</f>
        <v>0</v>
      </c>
      <c r="F59" s="1">
        <f t="shared" si="1"/>
        <v>61.8</v>
      </c>
      <c r="G59" s="7">
        <v>12</v>
      </c>
      <c r="H59" s="7">
        <v>24</v>
      </c>
      <c r="I59" s="6" t="s">
        <v>1136</v>
      </c>
      <c r="J59" s="1">
        <f>'ESTOQUE NOVEMBRO'!$D59*'ESTOQUE NOVEMBRO'!$G59+'ESTOQUE NOVEMBRO'!$E59*'ESTOQUE NOVEMBRO'!$H59</f>
        <v>741.59999999999991</v>
      </c>
      <c r="K59" s="1">
        <f>_xlfn.XLOOKUP(A59,MEDIDAS!A:A,MEDIDAS!D:D,,0)*5</f>
        <v>7.2777777777777777</v>
      </c>
      <c r="L59" s="1">
        <f>SUM(K59,_xlfn.XLOOKUP(A59,MEDIDAS!A:A,MEDIDAS!D:D,,0)*5)</f>
        <v>14.555555555555555</v>
      </c>
      <c r="M5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9" t="str">
        <f>IF('ESTOQUE NOVEMBRO'!$E59&gt;0,"Novembro","outubro")</f>
        <v>outubro</v>
      </c>
      <c r="O59" s="15">
        <v>45597</v>
      </c>
    </row>
    <row r="60" spans="1:15">
      <c r="A60" s="4" t="s">
        <v>62</v>
      </c>
      <c r="B60" s="2" t="s">
        <v>1135</v>
      </c>
      <c r="C60" s="3">
        <f t="shared" si="0"/>
        <v>64.89</v>
      </c>
      <c r="D60" s="1">
        <f>_xlfn.XLOOKUP(Tabela4[[#This Row],[SKU]],'ESTOQUE OUTUBRO'!A:A,'ESTOQUE OUTUBRO'!F:F,,0)-_xlfn.XLOOKUP(Tabela4[[#This Row],[SKU]],'VENDA MES'!E:E,'VENDA MES'!F:F,0,0)</f>
        <v>179</v>
      </c>
      <c r="E60" s="3">
        <f>IF(D60&lt;=0,(L60 * 2.5) - D60,IF(AND(Tabela4[[#This Row],[ESTOQUE_INICIAL]]&lt;=Tabela4[[#This Row],[PONTO_DE_REPOSICAO]],Tabela4[[#This Row],[ESTOQUE_INICIAL]]&gt;0),L60*1.5,D60*0))</f>
        <v>0</v>
      </c>
      <c r="F60" s="1">
        <f t="shared" si="1"/>
        <v>179</v>
      </c>
      <c r="G60" s="7">
        <v>12</v>
      </c>
      <c r="H60" s="7">
        <v>24</v>
      </c>
      <c r="I60" s="6" t="s">
        <v>1136</v>
      </c>
      <c r="J60" s="1">
        <f>'ESTOQUE NOVEMBRO'!$D60*'ESTOQUE NOVEMBRO'!$G60+'ESTOQUE NOVEMBRO'!$E60*'ESTOQUE NOVEMBRO'!$H60</f>
        <v>2148</v>
      </c>
      <c r="K60" s="1">
        <f>_xlfn.XLOOKUP(A60,MEDIDAS!A:A,MEDIDAS!D:D,,0)*5</f>
        <v>4.5555555555555554</v>
      </c>
      <c r="L60" s="1">
        <f>SUM(K60,_xlfn.XLOOKUP(A60,MEDIDAS!A:A,MEDIDAS!D:D,,0)*5)</f>
        <v>9.1111111111111107</v>
      </c>
      <c r="M6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0" t="str">
        <f>IF('ESTOQUE NOVEMBRO'!$E60&gt;0,"Novembro","outubro")</f>
        <v>outubro</v>
      </c>
      <c r="O60" s="15">
        <v>45597</v>
      </c>
    </row>
    <row r="61" spans="1:15">
      <c r="A61" s="5" t="s">
        <v>63</v>
      </c>
      <c r="B61" s="2" t="s">
        <v>1135</v>
      </c>
      <c r="C61" s="3">
        <f t="shared" si="0"/>
        <v>64.89</v>
      </c>
      <c r="D61" s="1">
        <f>_xlfn.XLOOKUP(Tabela4[[#This Row],[SKU]],'ESTOQUE OUTUBRO'!A:A,'ESTOQUE OUTUBRO'!F:F,,0)-_xlfn.XLOOKUP(Tabela4[[#This Row],[SKU]],'VENDA MES'!E:E,'VENDA MES'!F:F,0,0)</f>
        <v>98.200000000000017</v>
      </c>
      <c r="E61" s="3">
        <f>IF(D61&lt;=0,(L61 * 2.5) - D61,IF(AND(Tabela4[[#This Row],[ESTOQUE_INICIAL]]&lt;=Tabela4[[#This Row],[PONTO_DE_REPOSICAO]],Tabela4[[#This Row],[ESTOQUE_INICIAL]]&gt;0),L61*1.5,D61*0))</f>
        <v>0</v>
      </c>
      <c r="F61" s="1">
        <f t="shared" si="1"/>
        <v>98.200000000000017</v>
      </c>
      <c r="G61" s="7">
        <v>12</v>
      </c>
      <c r="H61" s="7">
        <v>24</v>
      </c>
      <c r="I61" s="6" t="s">
        <v>1136</v>
      </c>
      <c r="J61" s="1">
        <f>'ESTOQUE NOVEMBRO'!$D61*'ESTOQUE NOVEMBRO'!$G61+'ESTOQUE NOVEMBRO'!$E61*'ESTOQUE NOVEMBRO'!$H61</f>
        <v>1178.4000000000001</v>
      </c>
      <c r="K61" s="1">
        <f>_xlfn.XLOOKUP(A61,MEDIDAS!A:A,MEDIDAS!D:D,,0)*5</f>
        <v>4.3333333333333339</v>
      </c>
      <c r="L61" s="1">
        <f>SUM(K61,_xlfn.XLOOKUP(A61,MEDIDAS!A:A,MEDIDAS!D:D,,0)*5)</f>
        <v>8.6666666666666679</v>
      </c>
      <c r="M6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1" t="str">
        <f>IF('ESTOQUE NOVEMBRO'!$E61&gt;0,"Novembro","outubro")</f>
        <v>outubro</v>
      </c>
      <c r="O61" s="15">
        <v>45597</v>
      </c>
    </row>
    <row r="62" spans="1:15">
      <c r="A62" s="4" t="s">
        <v>64</v>
      </c>
      <c r="B62" s="2" t="s">
        <v>1137</v>
      </c>
      <c r="C62" s="3">
        <f t="shared" si="0"/>
        <v>64.89</v>
      </c>
      <c r="D62" s="1">
        <f>_xlfn.XLOOKUP(Tabela4[[#This Row],[SKU]],'ESTOQUE OUTUBRO'!A:A,'ESTOQUE OUTUBRO'!F:F,,0)-_xlfn.XLOOKUP(Tabela4[[#This Row],[SKU]],'VENDA MES'!E:E,'VENDA MES'!F:F,0,0)</f>
        <v>87.200000000000017</v>
      </c>
      <c r="E62" s="3">
        <f>IF(D62&lt;=0,(L62 * 2.5) - D62,IF(AND(Tabela4[[#This Row],[ESTOQUE_INICIAL]]&lt;=Tabela4[[#This Row],[PONTO_DE_REPOSICAO]],Tabela4[[#This Row],[ESTOQUE_INICIAL]]&gt;0),L62*1.5,D62*0))</f>
        <v>0</v>
      </c>
      <c r="F62" s="1">
        <f t="shared" si="1"/>
        <v>87.200000000000017</v>
      </c>
      <c r="G62" s="7">
        <v>40</v>
      </c>
      <c r="H62" s="7">
        <v>80</v>
      </c>
      <c r="I62" s="6" t="s">
        <v>1138</v>
      </c>
      <c r="J62" s="1">
        <f>'ESTOQUE NOVEMBRO'!$D62*'ESTOQUE NOVEMBRO'!$G62+'ESTOQUE NOVEMBRO'!$E62*'ESTOQUE NOVEMBRO'!$H62</f>
        <v>3488.0000000000009</v>
      </c>
      <c r="K62" s="1">
        <f>_xlfn.XLOOKUP(A62,MEDIDAS!A:A,MEDIDAS!D:D,,0)*5</f>
        <v>4.7222222222222223</v>
      </c>
      <c r="L62" s="1">
        <f>SUM(K62,_xlfn.XLOOKUP(A62,MEDIDAS!A:A,MEDIDAS!D:D,,0)*5)</f>
        <v>9.4444444444444446</v>
      </c>
      <c r="M6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2" t="str">
        <f>IF('ESTOQUE NOVEMBRO'!$E62&gt;0,"Novembro","outubro")</f>
        <v>outubro</v>
      </c>
      <c r="O62" s="15">
        <v>45597</v>
      </c>
    </row>
    <row r="63" spans="1:15">
      <c r="A63" s="4" t="s">
        <v>65</v>
      </c>
      <c r="B63" s="2" t="s">
        <v>1137</v>
      </c>
      <c r="C63" s="3">
        <f t="shared" si="0"/>
        <v>64.89</v>
      </c>
      <c r="D63" s="1">
        <f>_xlfn.XLOOKUP(Tabela4[[#This Row],[SKU]],'ESTOQUE OUTUBRO'!A:A,'ESTOQUE OUTUBRO'!F:F,,0)-_xlfn.XLOOKUP(Tabela4[[#This Row],[SKU]],'VENDA MES'!E:E,'VENDA MES'!F:F,0,0)</f>
        <v>179.80000000000004</v>
      </c>
      <c r="E63" s="3">
        <f>IF(D63&lt;=0,(L63 * 2.5) - D63,IF(AND(Tabela4[[#This Row],[ESTOQUE_INICIAL]]&lt;=Tabela4[[#This Row],[PONTO_DE_REPOSICAO]],Tabela4[[#This Row],[ESTOQUE_INICIAL]]&gt;0),L63*1.5,D63*0))</f>
        <v>0</v>
      </c>
      <c r="F63" s="1">
        <f t="shared" si="1"/>
        <v>179.80000000000004</v>
      </c>
      <c r="G63" s="7">
        <v>40</v>
      </c>
      <c r="H63" s="7">
        <v>80</v>
      </c>
      <c r="I63" s="6" t="s">
        <v>1138</v>
      </c>
      <c r="J63" s="1">
        <f>'ESTOQUE NOVEMBRO'!$D63*'ESTOQUE NOVEMBRO'!$G63+'ESTOQUE NOVEMBRO'!$E63*'ESTOQUE NOVEMBRO'!$H63</f>
        <v>7192.0000000000018</v>
      </c>
      <c r="K63" s="1">
        <f>_xlfn.XLOOKUP(A63,MEDIDAS!A:A,MEDIDAS!D:D,,0)*5</f>
        <v>5.6111111111111107</v>
      </c>
      <c r="L63" s="1">
        <f>SUM(K63,_xlfn.XLOOKUP(A63,MEDIDAS!A:A,MEDIDAS!D:D,,0)*5)</f>
        <v>11.222222222222221</v>
      </c>
      <c r="M6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3" t="str">
        <f>IF('ESTOQUE NOVEMBRO'!$E63&gt;0,"Novembro","outubro")</f>
        <v>outubro</v>
      </c>
      <c r="O63" s="15">
        <v>45597</v>
      </c>
    </row>
    <row r="64" spans="1:15">
      <c r="A64" s="4" t="s">
        <v>67</v>
      </c>
      <c r="B64" s="2" t="s">
        <v>1137</v>
      </c>
      <c r="C64" s="3">
        <f t="shared" si="0"/>
        <v>64.89</v>
      </c>
      <c r="D64" s="1">
        <f>_xlfn.XLOOKUP(Tabela4[[#This Row],[SKU]],'ESTOQUE OUTUBRO'!A:A,'ESTOQUE OUTUBRO'!F:F,,0)-_xlfn.XLOOKUP(Tabela4[[#This Row],[SKU]],'VENDA MES'!E:E,'VENDA MES'!F:F,0,0)</f>
        <v>6.3999999999999986</v>
      </c>
      <c r="E64" s="3">
        <f>IF(D64&lt;=0,(L64 * 2.5) - D64,IF(AND(Tabela4[[#This Row],[ESTOQUE_INICIAL]]&lt;=Tabela4[[#This Row],[PONTO_DE_REPOSICAO]],Tabela4[[#This Row],[ESTOQUE_INICIAL]]&gt;0),L64*1.5,D64*0))</f>
        <v>19.166666666666664</v>
      </c>
      <c r="F64" s="1">
        <f t="shared" si="1"/>
        <v>25.566666666666663</v>
      </c>
      <c r="G64" s="7">
        <v>40</v>
      </c>
      <c r="H64" s="7">
        <v>80</v>
      </c>
      <c r="I64" s="6" t="s">
        <v>1138</v>
      </c>
      <c r="J64" s="1">
        <f>'ESTOQUE NOVEMBRO'!$D64*'ESTOQUE NOVEMBRO'!$G64+'ESTOQUE NOVEMBRO'!$E64*'ESTOQUE NOVEMBRO'!$H64</f>
        <v>1789.333333333333</v>
      </c>
      <c r="K64" s="1">
        <f>_xlfn.XLOOKUP(A64,MEDIDAS!A:A,MEDIDAS!D:D,,0)*5</f>
        <v>6.3888888888888884</v>
      </c>
      <c r="L64" s="1">
        <f>SUM(K64,_xlfn.XLOOKUP(A64,MEDIDAS!A:A,MEDIDAS!D:D,,0)*5)</f>
        <v>12.777777777777777</v>
      </c>
      <c r="M6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4" t="str">
        <f>IF('ESTOQUE NOVEMBRO'!$E64&gt;0,"Novembro","outubro")</f>
        <v>Novembro</v>
      </c>
      <c r="O64" s="15">
        <v>45597</v>
      </c>
    </row>
    <row r="65" spans="1:15">
      <c r="A65" s="4" t="s">
        <v>68</v>
      </c>
      <c r="B65" s="2" t="s">
        <v>1137</v>
      </c>
      <c r="C65" s="3">
        <f t="shared" si="0"/>
        <v>64.89</v>
      </c>
      <c r="D65" s="1">
        <f>_xlfn.XLOOKUP(Tabela4[[#This Row],[SKU]],'ESTOQUE OUTUBRO'!A:A,'ESTOQUE OUTUBRO'!F:F,,0)-_xlfn.XLOOKUP(Tabela4[[#This Row],[SKU]],'VENDA MES'!E:E,'VENDA MES'!F:F,0,0)</f>
        <v>113.6</v>
      </c>
      <c r="E65" s="3">
        <f>IF(D65&lt;=0,(L65 * 2.5) - D65,IF(AND(Tabela4[[#This Row],[ESTOQUE_INICIAL]]&lt;=Tabela4[[#This Row],[PONTO_DE_REPOSICAO]],Tabela4[[#This Row],[ESTOQUE_INICIAL]]&gt;0),L65*1.5,D65*0))</f>
        <v>0</v>
      </c>
      <c r="F65" s="1">
        <f t="shared" si="1"/>
        <v>113.6</v>
      </c>
      <c r="G65" s="7">
        <v>40</v>
      </c>
      <c r="H65" s="7">
        <v>80</v>
      </c>
      <c r="I65" s="6" t="s">
        <v>1138</v>
      </c>
      <c r="J65" s="1">
        <f>'ESTOQUE NOVEMBRO'!$D65*'ESTOQUE NOVEMBRO'!$G65+'ESTOQUE NOVEMBRO'!$E65*'ESTOQUE NOVEMBRO'!$H65</f>
        <v>4544</v>
      </c>
      <c r="K65" s="1">
        <f>_xlfn.XLOOKUP(A65,MEDIDAS!A:A,MEDIDAS!D:D,,0)*5</f>
        <v>5.8333333333333339</v>
      </c>
      <c r="L65" s="1">
        <f>SUM(K65,_xlfn.XLOOKUP(A65,MEDIDAS!A:A,MEDIDAS!D:D,,0)*5)</f>
        <v>11.666666666666668</v>
      </c>
      <c r="M6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5" t="str">
        <f>IF('ESTOQUE NOVEMBRO'!$E65&gt;0,"Novembro","outubro")</f>
        <v>outubro</v>
      </c>
      <c r="O65" s="15">
        <v>45597</v>
      </c>
    </row>
    <row r="66" spans="1:15">
      <c r="A66" s="4" t="s">
        <v>69</v>
      </c>
      <c r="B66" s="2" t="s">
        <v>1137</v>
      </c>
      <c r="C66" s="3">
        <f t="shared" si="0"/>
        <v>64.89</v>
      </c>
      <c r="D66" s="1">
        <f>_xlfn.XLOOKUP(Tabela4[[#This Row],[SKU]],'ESTOQUE OUTUBRO'!A:A,'ESTOQUE OUTUBRO'!F:F,,0)-_xlfn.XLOOKUP(Tabela4[[#This Row],[SKU]],'VENDA MES'!E:E,'VENDA MES'!F:F,0,0)</f>
        <v>113.00000000000003</v>
      </c>
      <c r="E66" s="3">
        <f>IF(D66&lt;=0,(L66 * 2.5) - D66,IF(AND(Tabela4[[#This Row],[ESTOQUE_INICIAL]]&lt;=Tabela4[[#This Row],[PONTO_DE_REPOSICAO]],Tabela4[[#This Row],[ESTOQUE_INICIAL]]&gt;0),L66*1.5,D66*0))</f>
        <v>0</v>
      </c>
      <c r="F66" s="1">
        <f t="shared" si="1"/>
        <v>113.00000000000003</v>
      </c>
      <c r="G66" s="7">
        <v>40</v>
      </c>
      <c r="H66" s="7">
        <v>80</v>
      </c>
      <c r="I66" s="6" t="s">
        <v>1138</v>
      </c>
      <c r="J66" s="1">
        <f>'ESTOQUE NOVEMBRO'!$D66*'ESTOQUE NOVEMBRO'!$G66+'ESTOQUE NOVEMBRO'!$E66*'ESTOQUE NOVEMBRO'!$H66</f>
        <v>4520.0000000000009</v>
      </c>
      <c r="K66" s="1">
        <f>_xlfn.XLOOKUP(A66,MEDIDAS!A:A,MEDIDAS!D:D,,0)*5</f>
        <v>5.2777777777777777</v>
      </c>
      <c r="L66" s="1">
        <f>SUM(K66,_xlfn.XLOOKUP(A66,MEDIDAS!A:A,MEDIDAS!D:D,,0)*5)</f>
        <v>10.555555555555555</v>
      </c>
      <c r="M6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6" t="str">
        <f>IF('ESTOQUE NOVEMBRO'!$E66&gt;0,"Novembro","outubro")</f>
        <v>outubro</v>
      </c>
      <c r="O66" s="15">
        <v>45597</v>
      </c>
    </row>
    <row r="67" spans="1:15">
      <c r="A67" s="4" t="s">
        <v>77</v>
      </c>
      <c r="B67" s="2" t="s">
        <v>1137</v>
      </c>
      <c r="C67" s="3">
        <f t="shared" ref="C67:C130" si="2">3.09*3*7</f>
        <v>64.89</v>
      </c>
      <c r="D67" s="1">
        <f>_xlfn.XLOOKUP(Tabela4[[#This Row],[SKU]],'ESTOQUE OUTUBRO'!A:A,'ESTOQUE OUTUBRO'!F:F,,0)-_xlfn.XLOOKUP(Tabela4[[#This Row],[SKU]],'VENDA MES'!E:E,'VENDA MES'!F:F,0,0)</f>
        <v>137</v>
      </c>
      <c r="E67" s="3">
        <f>IF(D67&lt;=0,(L67 * 2.5) - D67,IF(AND(Tabela4[[#This Row],[ESTOQUE_INICIAL]]&lt;=Tabela4[[#This Row],[PONTO_DE_REPOSICAO]],Tabela4[[#This Row],[ESTOQUE_INICIAL]]&gt;0),L67*1.5,D67*0))</f>
        <v>0</v>
      </c>
      <c r="F67" s="1">
        <f t="shared" ref="F67:F130" si="3">SUM(E67,D67)</f>
        <v>137</v>
      </c>
      <c r="G67" s="7">
        <v>40</v>
      </c>
      <c r="H67" s="7">
        <v>80</v>
      </c>
      <c r="I67" s="6" t="s">
        <v>1138</v>
      </c>
      <c r="J67" s="1">
        <f>'ESTOQUE NOVEMBRO'!$D67*'ESTOQUE NOVEMBRO'!$G67+'ESTOQUE NOVEMBRO'!$E67*'ESTOQUE NOVEMBRO'!$H67</f>
        <v>5480</v>
      </c>
      <c r="K67" s="1">
        <f>_xlfn.XLOOKUP(A67,MEDIDAS!A:A,MEDIDAS!D:D,,0)*5</f>
        <v>2.7222222222222219</v>
      </c>
      <c r="L67" s="1">
        <f>SUM(K67,_xlfn.XLOOKUP(A67,MEDIDAS!A:A,MEDIDAS!D:D,,0)*5)</f>
        <v>5.4444444444444438</v>
      </c>
      <c r="M6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7" t="str">
        <f>IF('ESTOQUE NOVEMBRO'!$E67&gt;0,"Novembro","outubro")</f>
        <v>outubro</v>
      </c>
      <c r="O67" s="15">
        <v>45597</v>
      </c>
    </row>
    <row r="68" spans="1:15">
      <c r="A68" s="4" t="s">
        <v>70</v>
      </c>
      <c r="B68" s="2" t="s">
        <v>1137</v>
      </c>
      <c r="C68" s="3">
        <f t="shared" si="2"/>
        <v>64.89</v>
      </c>
      <c r="D68" s="1">
        <f>_xlfn.XLOOKUP(Tabela4[[#This Row],[SKU]],'ESTOQUE OUTUBRO'!A:A,'ESTOQUE OUTUBRO'!F:F,,0)-_xlfn.XLOOKUP(Tabela4[[#This Row],[SKU]],'VENDA MES'!E:E,'VENDA MES'!F:F,0,0)</f>
        <v>89.800000000000011</v>
      </c>
      <c r="E68" s="3">
        <f>IF(D68&lt;=0,(L68 * 2.5) - D68,IF(AND(Tabela4[[#This Row],[ESTOQUE_INICIAL]]&lt;=Tabela4[[#This Row],[PONTO_DE_REPOSICAO]],Tabela4[[#This Row],[ESTOQUE_INICIAL]]&gt;0),L68*1.5,D68*0))</f>
        <v>0</v>
      </c>
      <c r="F68" s="1">
        <f t="shared" si="3"/>
        <v>89.800000000000011</v>
      </c>
      <c r="G68" s="7">
        <v>40</v>
      </c>
      <c r="H68" s="7">
        <v>80</v>
      </c>
      <c r="I68" s="6" t="s">
        <v>1138</v>
      </c>
      <c r="J68" s="1">
        <f>'ESTOQUE NOVEMBRO'!$D68*'ESTOQUE NOVEMBRO'!$G68+'ESTOQUE NOVEMBRO'!$E68*'ESTOQUE NOVEMBRO'!$H68</f>
        <v>3592.0000000000005</v>
      </c>
      <c r="K68" s="1">
        <f>_xlfn.XLOOKUP(A68,MEDIDAS!A:A,MEDIDAS!D:D,,0)*5</f>
        <v>7</v>
      </c>
      <c r="L68" s="1">
        <f>SUM(K68,_xlfn.XLOOKUP(A68,MEDIDAS!A:A,MEDIDAS!D:D,,0)*5)</f>
        <v>14</v>
      </c>
      <c r="M6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8" t="str">
        <f>IF('ESTOQUE NOVEMBRO'!$E68&gt;0,"Novembro","outubro")</f>
        <v>outubro</v>
      </c>
      <c r="O68" s="15">
        <v>45597</v>
      </c>
    </row>
    <row r="69" spans="1:15">
      <c r="A69" s="4" t="s">
        <v>71</v>
      </c>
      <c r="B69" s="2" t="s">
        <v>1137</v>
      </c>
      <c r="C69" s="3">
        <f t="shared" si="2"/>
        <v>64.89</v>
      </c>
      <c r="D69" s="1">
        <f>_xlfn.XLOOKUP(Tabela4[[#This Row],[SKU]],'ESTOQUE OUTUBRO'!A:A,'ESTOQUE OUTUBRO'!F:F,,0)-_xlfn.XLOOKUP(Tabela4[[#This Row],[SKU]],'VENDA MES'!E:E,'VENDA MES'!F:F,0,0)</f>
        <v>197</v>
      </c>
      <c r="E69" s="3">
        <f>IF(D69&lt;=0,(L69 * 2.5) - D69,IF(AND(Tabela4[[#This Row],[ESTOQUE_INICIAL]]&lt;=Tabela4[[#This Row],[PONTO_DE_REPOSICAO]],Tabela4[[#This Row],[ESTOQUE_INICIAL]]&gt;0),L69*1.5,D69*0))</f>
        <v>0</v>
      </c>
      <c r="F69" s="1">
        <f t="shared" si="3"/>
        <v>197</v>
      </c>
      <c r="G69" s="7">
        <v>40</v>
      </c>
      <c r="H69" s="7">
        <v>80</v>
      </c>
      <c r="I69" s="6" t="s">
        <v>1138</v>
      </c>
      <c r="J69" s="1">
        <f>'ESTOQUE NOVEMBRO'!$D69*'ESTOQUE NOVEMBRO'!$G69+'ESTOQUE NOVEMBRO'!$E69*'ESTOQUE NOVEMBRO'!$H69</f>
        <v>7880</v>
      </c>
      <c r="K69" s="1">
        <f>_xlfn.XLOOKUP(A69,MEDIDAS!A:A,MEDIDAS!D:D,,0)*5</f>
        <v>6.9444444444444446</v>
      </c>
      <c r="L69" s="1">
        <f>SUM(K69,_xlfn.XLOOKUP(A69,MEDIDAS!A:A,MEDIDAS!D:D,,0)*5)</f>
        <v>13.888888888888889</v>
      </c>
      <c r="M6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9" t="str">
        <f>IF('ESTOQUE NOVEMBRO'!$E69&gt;0,"Novembro","outubro")</f>
        <v>outubro</v>
      </c>
      <c r="O69" s="15">
        <v>45597</v>
      </c>
    </row>
    <row r="70" spans="1:15">
      <c r="A70" s="4" t="s">
        <v>72</v>
      </c>
      <c r="B70" s="2" t="s">
        <v>1137</v>
      </c>
      <c r="C70" s="3">
        <f t="shared" si="2"/>
        <v>64.89</v>
      </c>
      <c r="D70" s="1">
        <f>_xlfn.XLOOKUP(Tabela4[[#This Row],[SKU]],'ESTOQUE OUTUBRO'!A:A,'ESTOQUE OUTUBRO'!F:F,,0)-_xlfn.XLOOKUP(Tabela4[[#This Row],[SKU]],'VENDA MES'!E:E,'VENDA MES'!F:F,0,0)</f>
        <v>96.80000000000004</v>
      </c>
      <c r="E70" s="3">
        <f>IF(D70&lt;=0,(L70 * 2.5) - D70,IF(AND(Tabela4[[#This Row],[ESTOQUE_INICIAL]]&lt;=Tabela4[[#This Row],[PONTO_DE_REPOSICAO]],Tabela4[[#This Row],[ESTOQUE_INICIAL]]&gt;0),L70*1.5,D70*0))</f>
        <v>0</v>
      </c>
      <c r="F70" s="1">
        <f t="shared" si="3"/>
        <v>96.80000000000004</v>
      </c>
      <c r="G70" s="7">
        <v>40</v>
      </c>
      <c r="H70" s="7">
        <v>80</v>
      </c>
      <c r="I70" s="6" t="s">
        <v>1138</v>
      </c>
      <c r="J70" s="1">
        <f>'ESTOQUE NOVEMBRO'!$D70*'ESTOQUE NOVEMBRO'!$G70+'ESTOQUE NOVEMBRO'!$E70*'ESTOQUE NOVEMBRO'!$H70</f>
        <v>3872.0000000000018</v>
      </c>
      <c r="K70" s="1">
        <f>_xlfn.XLOOKUP(A70,MEDIDAS!A:A,MEDIDAS!D:D,,0)*5</f>
        <v>6.7222222222222232</v>
      </c>
      <c r="L70" s="1">
        <f>SUM(K70,_xlfn.XLOOKUP(A70,MEDIDAS!A:A,MEDIDAS!D:D,,0)*5)</f>
        <v>13.444444444444446</v>
      </c>
      <c r="M7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0" t="str">
        <f>IF('ESTOQUE NOVEMBRO'!$E70&gt;0,"Novembro","outubro")</f>
        <v>outubro</v>
      </c>
      <c r="O70" s="15">
        <v>45597</v>
      </c>
    </row>
    <row r="71" spans="1:15">
      <c r="A71" s="5" t="s">
        <v>73</v>
      </c>
      <c r="B71" s="2" t="s">
        <v>1137</v>
      </c>
      <c r="C71" s="3">
        <f t="shared" si="2"/>
        <v>64.89</v>
      </c>
      <c r="D71" s="1">
        <f>_xlfn.XLOOKUP(Tabela4[[#This Row],[SKU]],'ESTOQUE OUTUBRO'!A:A,'ESTOQUE OUTUBRO'!F:F,,0)-_xlfn.XLOOKUP(Tabela4[[#This Row],[SKU]],'VENDA MES'!E:E,'VENDA MES'!F:F,0,0)</f>
        <v>41</v>
      </c>
      <c r="E71" s="3">
        <f>IF(D71&lt;=0,(L71 * 2.5) - D71,IF(AND(Tabela4[[#This Row],[ESTOQUE_INICIAL]]&lt;=Tabela4[[#This Row],[PONTO_DE_REPOSICAO]],Tabela4[[#This Row],[ESTOQUE_INICIAL]]&gt;0),L71*1.5,D71*0))</f>
        <v>0</v>
      </c>
      <c r="F71" s="1">
        <f t="shared" si="3"/>
        <v>41</v>
      </c>
      <c r="G71" s="7">
        <v>40</v>
      </c>
      <c r="H71" s="7">
        <v>80</v>
      </c>
      <c r="I71" s="6" t="s">
        <v>1138</v>
      </c>
      <c r="J71" s="1">
        <f>'ESTOQUE NOVEMBRO'!$D71*'ESTOQUE NOVEMBRO'!$G71+'ESTOQUE NOVEMBRO'!$E71*'ESTOQUE NOVEMBRO'!$H71</f>
        <v>1640</v>
      </c>
      <c r="K71" s="1">
        <f>_xlfn.XLOOKUP(A71,MEDIDAS!A:A,MEDIDAS!D:D,,0)*5</f>
        <v>4.833333333333333</v>
      </c>
      <c r="L71" s="1">
        <f>SUM(K71,_xlfn.XLOOKUP(A71,MEDIDAS!A:A,MEDIDAS!D:D,,0)*5)</f>
        <v>9.6666666666666661</v>
      </c>
      <c r="M7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1" t="str">
        <f>IF('ESTOQUE NOVEMBRO'!$E71&gt;0,"Novembro","outubro")</f>
        <v>outubro</v>
      </c>
      <c r="O71" s="15">
        <v>45597</v>
      </c>
    </row>
    <row r="72" spans="1:15">
      <c r="A72" s="4" t="s">
        <v>74</v>
      </c>
      <c r="B72" s="2" t="s">
        <v>1139</v>
      </c>
      <c r="C72" s="3">
        <f t="shared" si="2"/>
        <v>64.89</v>
      </c>
      <c r="D72" s="1">
        <f>_xlfn.XLOOKUP(Tabela4[[#This Row],[SKU]],'ESTOQUE OUTUBRO'!A:A,'ESTOQUE OUTUBRO'!F:F,,0)-_xlfn.XLOOKUP(Tabela4[[#This Row],[SKU]],'VENDA MES'!E:E,'VENDA MES'!F:F,0,0)</f>
        <v>218.2</v>
      </c>
      <c r="E72" s="3">
        <f>IF(D72&lt;=0,(L72 * 2.5) - D72,IF(AND(Tabela4[[#This Row],[ESTOQUE_INICIAL]]&lt;=Tabela4[[#This Row],[PONTO_DE_REPOSICAO]],Tabela4[[#This Row],[ESTOQUE_INICIAL]]&gt;0),L72*1.5,D72*0))</f>
        <v>0</v>
      </c>
      <c r="F72" s="1">
        <f t="shared" si="3"/>
        <v>218.2</v>
      </c>
      <c r="G72" s="7">
        <v>18</v>
      </c>
      <c r="H72" s="7">
        <v>36</v>
      </c>
      <c r="I72" s="6" t="s">
        <v>1140</v>
      </c>
      <c r="J72" s="1">
        <f>'ESTOQUE NOVEMBRO'!$D72*'ESTOQUE NOVEMBRO'!$G72+'ESTOQUE NOVEMBRO'!$E72*'ESTOQUE NOVEMBRO'!$H72</f>
        <v>3927.6</v>
      </c>
      <c r="K72" s="1">
        <f>_xlfn.XLOOKUP(A72,MEDIDAS!A:A,MEDIDAS!D:D,,0)*5</f>
        <v>6.4444444444444446</v>
      </c>
      <c r="L72" s="1">
        <f>SUM(K72,_xlfn.XLOOKUP(A72,MEDIDAS!A:A,MEDIDAS!D:D,,0)*5)</f>
        <v>12.888888888888889</v>
      </c>
      <c r="M7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2" t="str">
        <f>IF('ESTOQUE NOVEMBRO'!$E72&gt;0,"Novembro","outubro")</f>
        <v>outubro</v>
      </c>
      <c r="O72" s="15">
        <v>45597</v>
      </c>
    </row>
    <row r="73" spans="1:15">
      <c r="A73" s="4" t="s">
        <v>75</v>
      </c>
      <c r="B73" s="2" t="s">
        <v>1139</v>
      </c>
      <c r="C73" s="3">
        <f t="shared" si="2"/>
        <v>64.89</v>
      </c>
      <c r="D73" s="1">
        <f>_xlfn.XLOOKUP(Tabela4[[#This Row],[SKU]],'ESTOQUE OUTUBRO'!A:A,'ESTOQUE OUTUBRO'!F:F,,0)-_xlfn.XLOOKUP(Tabela4[[#This Row],[SKU]],'VENDA MES'!E:E,'VENDA MES'!F:F,0,0)</f>
        <v>96.6</v>
      </c>
      <c r="E73" s="3">
        <f>IF(D73&lt;=0,(L73 * 2.5) - D73,IF(AND(Tabela4[[#This Row],[ESTOQUE_INICIAL]]&lt;=Tabela4[[#This Row],[PONTO_DE_REPOSICAO]],Tabela4[[#This Row],[ESTOQUE_INICIAL]]&gt;0),L73*1.5,D73*0))</f>
        <v>0</v>
      </c>
      <c r="F73" s="1">
        <f t="shared" si="3"/>
        <v>96.6</v>
      </c>
      <c r="G73" s="7">
        <v>18</v>
      </c>
      <c r="H73" s="7">
        <v>36</v>
      </c>
      <c r="I73" s="6" t="s">
        <v>1140</v>
      </c>
      <c r="J73" s="1">
        <f>'ESTOQUE NOVEMBRO'!$D73*'ESTOQUE NOVEMBRO'!$G73+'ESTOQUE NOVEMBRO'!$E73*'ESTOQUE NOVEMBRO'!$H73</f>
        <v>1738.8</v>
      </c>
      <c r="K73" s="1">
        <f>_xlfn.XLOOKUP(A73,MEDIDAS!A:A,MEDIDAS!D:D,,0)*5</f>
        <v>5.8333333333333339</v>
      </c>
      <c r="L73" s="1">
        <f>SUM(K73,_xlfn.XLOOKUP(A73,MEDIDAS!A:A,MEDIDAS!D:D,,0)*5)</f>
        <v>11.666666666666668</v>
      </c>
      <c r="M7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3" t="str">
        <f>IF('ESTOQUE NOVEMBRO'!$E73&gt;0,"Novembro","outubro")</f>
        <v>outubro</v>
      </c>
      <c r="O73" s="15">
        <v>45597</v>
      </c>
    </row>
    <row r="74" spans="1:15">
      <c r="A74" s="4" t="s">
        <v>76</v>
      </c>
      <c r="B74" s="2" t="s">
        <v>1139</v>
      </c>
      <c r="C74" s="3">
        <f t="shared" si="2"/>
        <v>64.89</v>
      </c>
      <c r="D74" s="1">
        <f>_xlfn.XLOOKUP(Tabela4[[#This Row],[SKU]],'ESTOQUE OUTUBRO'!A:A,'ESTOQUE OUTUBRO'!F:F,,0)-_xlfn.XLOOKUP(Tabela4[[#This Row],[SKU]],'VENDA MES'!E:E,'VENDA MES'!F:F,0,0)</f>
        <v>119.80000000000004</v>
      </c>
      <c r="E74" s="3">
        <f>IF(D74&lt;=0,(L74 * 2.5) - D74,IF(AND(Tabela4[[#This Row],[ESTOQUE_INICIAL]]&lt;=Tabela4[[#This Row],[PONTO_DE_REPOSICAO]],Tabela4[[#This Row],[ESTOQUE_INICIAL]]&gt;0),L74*1.5,D74*0))</f>
        <v>0</v>
      </c>
      <c r="F74" s="1">
        <f t="shared" si="3"/>
        <v>119.80000000000004</v>
      </c>
      <c r="G74" s="7">
        <v>18</v>
      </c>
      <c r="H74" s="7">
        <v>36</v>
      </c>
      <c r="I74" s="6" t="s">
        <v>1140</v>
      </c>
      <c r="J74" s="1">
        <f>'ESTOQUE NOVEMBRO'!$D74*'ESTOQUE NOVEMBRO'!$G74+'ESTOQUE NOVEMBRO'!$E74*'ESTOQUE NOVEMBRO'!$H74</f>
        <v>2156.4000000000005</v>
      </c>
      <c r="K74" s="1">
        <f>_xlfn.XLOOKUP(A74,MEDIDAS!A:A,MEDIDAS!D:D,,0)*5</f>
        <v>6.1111111111111116</v>
      </c>
      <c r="L74" s="1">
        <f>SUM(K74,_xlfn.XLOOKUP(A74,MEDIDAS!A:A,MEDIDAS!D:D,,0)*5)</f>
        <v>12.222222222222223</v>
      </c>
      <c r="M7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4" t="str">
        <f>IF('ESTOQUE NOVEMBRO'!$E74&gt;0,"Novembro","outubro")</f>
        <v>outubro</v>
      </c>
      <c r="O74" s="15">
        <v>45597</v>
      </c>
    </row>
    <row r="75" spans="1:15">
      <c r="A75" s="4" t="s">
        <v>78</v>
      </c>
      <c r="B75" s="2" t="s">
        <v>1139</v>
      </c>
      <c r="C75" s="3">
        <f t="shared" si="2"/>
        <v>64.89</v>
      </c>
      <c r="D75" s="1">
        <f>_xlfn.XLOOKUP(Tabela4[[#This Row],[SKU]],'ESTOQUE OUTUBRO'!A:A,'ESTOQUE OUTUBRO'!F:F,,0)-_xlfn.XLOOKUP(Tabela4[[#This Row],[SKU]],'VENDA MES'!E:E,'VENDA MES'!F:F,0,0)</f>
        <v>69</v>
      </c>
      <c r="E75" s="3">
        <f>IF(D75&lt;=0,(L75 * 2.5) - D75,IF(AND(Tabela4[[#This Row],[ESTOQUE_INICIAL]]&lt;=Tabela4[[#This Row],[PONTO_DE_REPOSICAO]],Tabela4[[#This Row],[ESTOQUE_INICIAL]]&gt;0),L75*1.5,D75*0))</f>
        <v>0</v>
      </c>
      <c r="F75" s="1">
        <f t="shared" si="3"/>
        <v>69</v>
      </c>
      <c r="G75" s="7">
        <v>18</v>
      </c>
      <c r="H75" s="7">
        <v>36</v>
      </c>
      <c r="I75" s="6" t="s">
        <v>1140</v>
      </c>
      <c r="J75" s="1">
        <f>'ESTOQUE NOVEMBRO'!$D75*'ESTOQUE NOVEMBRO'!$G75+'ESTOQUE NOVEMBRO'!$E75*'ESTOQUE NOVEMBRO'!$H75</f>
        <v>1242</v>
      </c>
      <c r="K75" s="1">
        <f>_xlfn.XLOOKUP(A75,MEDIDAS!A:A,MEDIDAS!D:D,,0)*5</f>
        <v>3.333333333333333</v>
      </c>
      <c r="L75" s="1">
        <f>SUM(K75,_xlfn.XLOOKUP(A75,MEDIDAS!A:A,MEDIDAS!D:D,,0)*5)</f>
        <v>6.6666666666666661</v>
      </c>
      <c r="M7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5" t="str">
        <f>IF('ESTOQUE NOVEMBRO'!$E75&gt;0,"Novembro","outubro")</f>
        <v>outubro</v>
      </c>
      <c r="O75" s="15">
        <v>45597</v>
      </c>
    </row>
    <row r="76" spans="1:15">
      <c r="A76" s="4" t="s">
        <v>79</v>
      </c>
      <c r="B76" s="2" t="s">
        <v>1139</v>
      </c>
      <c r="C76" s="3">
        <f t="shared" si="2"/>
        <v>64.89</v>
      </c>
      <c r="D76" s="1">
        <f>_xlfn.XLOOKUP(Tabela4[[#This Row],[SKU]],'ESTOQUE OUTUBRO'!A:A,'ESTOQUE OUTUBRO'!F:F,,0)-_xlfn.XLOOKUP(Tabela4[[#This Row],[SKU]],'VENDA MES'!E:E,'VENDA MES'!F:F,0,0)</f>
        <v>187.60000000000002</v>
      </c>
      <c r="E76" s="3">
        <f>IF(D76&lt;=0,(L76 * 2.5) - D76,IF(AND(Tabela4[[#This Row],[ESTOQUE_INICIAL]]&lt;=Tabela4[[#This Row],[PONTO_DE_REPOSICAO]],Tabela4[[#This Row],[ESTOQUE_INICIAL]]&gt;0),L76*1.5,D76*0))</f>
        <v>0</v>
      </c>
      <c r="F76" s="1">
        <f t="shared" si="3"/>
        <v>187.60000000000002</v>
      </c>
      <c r="G76" s="7">
        <v>18</v>
      </c>
      <c r="H76" s="7">
        <v>36</v>
      </c>
      <c r="I76" s="6" t="s">
        <v>1140</v>
      </c>
      <c r="J76" s="1">
        <f>'ESTOQUE NOVEMBRO'!$D76*'ESTOQUE NOVEMBRO'!$G76+'ESTOQUE NOVEMBRO'!$E76*'ESTOQUE NOVEMBRO'!$H76</f>
        <v>3376.8</v>
      </c>
      <c r="K76" s="1">
        <f>_xlfn.XLOOKUP(A76,MEDIDAS!A:A,MEDIDAS!D:D,,0)*5</f>
        <v>7.7777777777777777</v>
      </c>
      <c r="L76" s="1">
        <f>SUM(K76,_xlfn.XLOOKUP(A76,MEDIDAS!A:A,MEDIDAS!D:D,,0)*5)</f>
        <v>15.555555555555555</v>
      </c>
      <c r="M7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6" t="str">
        <f>IF('ESTOQUE NOVEMBRO'!$E76&gt;0,"Novembro","outubro")</f>
        <v>outubro</v>
      </c>
      <c r="O76" s="15">
        <v>45597</v>
      </c>
    </row>
    <row r="77" spans="1:15">
      <c r="A77" s="4" t="s">
        <v>88</v>
      </c>
      <c r="B77" s="2" t="s">
        <v>1139</v>
      </c>
      <c r="C77" s="3">
        <f t="shared" si="2"/>
        <v>64.89</v>
      </c>
      <c r="D77" s="1">
        <f>_xlfn.XLOOKUP(Tabela4[[#This Row],[SKU]],'ESTOQUE OUTUBRO'!A:A,'ESTOQUE OUTUBRO'!F:F,,0)-_xlfn.XLOOKUP(Tabela4[[#This Row],[SKU]],'VENDA MES'!E:E,'VENDA MES'!F:F,0,0)</f>
        <v>130</v>
      </c>
      <c r="E77" s="3">
        <f>IF(D77&lt;=0,(L77 * 2.5) - D77,IF(AND(Tabela4[[#This Row],[ESTOQUE_INICIAL]]&lt;=Tabela4[[#This Row],[PONTO_DE_REPOSICAO]],Tabela4[[#This Row],[ESTOQUE_INICIAL]]&gt;0),L77*1.5,D77*0))</f>
        <v>0</v>
      </c>
      <c r="F77" s="1">
        <f t="shared" si="3"/>
        <v>130</v>
      </c>
      <c r="G77" s="7">
        <v>18</v>
      </c>
      <c r="H77" s="7">
        <v>36</v>
      </c>
      <c r="I77" s="6" t="s">
        <v>1140</v>
      </c>
      <c r="J77" s="1">
        <f>'ESTOQUE NOVEMBRO'!$D77*'ESTOQUE NOVEMBRO'!$G77+'ESTOQUE NOVEMBRO'!$E77*'ESTOQUE NOVEMBRO'!$H77</f>
        <v>2340</v>
      </c>
      <c r="K77" s="1">
        <f>_xlfn.XLOOKUP(A77,MEDIDAS!A:A,MEDIDAS!D:D,,0)*5</f>
        <v>4.8888888888888884</v>
      </c>
      <c r="L77" s="1">
        <f>SUM(K77,_xlfn.XLOOKUP(A77,MEDIDAS!A:A,MEDIDAS!D:D,,0)*5)</f>
        <v>9.7777777777777768</v>
      </c>
      <c r="M7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7" t="str">
        <f>IF('ESTOQUE NOVEMBRO'!$E77&gt;0,"Novembro","outubro")</f>
        <v>outubro</v>
      </c>
      <c r="O77" s="15">
        <v>45597</v>
      </c>
    </row>
    <row r="78" spans="1:15">
      <c r="A78" s="4" t="s">
        <v>80</v>
      </c>
      <c r="B78" s="2" t="s">
        <v>1139</v>
      </c>
      <c r="C78" s="3">
        <f t="shared" si="2"/>
        <v>64.89</v>
      </c>
      <c r="D78" s="1">
        <f>_xlfn.XLOOKUP(Tabela4[[#This Row],[SKU]],'ESTOQUE OUTUBRO'!A:A,'ESTOQUE OUTUBRO'!F:F,,0)-_xlfn.XLOOKUP(Tabela4[[#This Row],[SKU]],'VENDA MES'!E:E,'VENDA MES'!F:F,0,0)</f>
        <v>178.6</v>
      </c>
      <c r="E78" s="3">
        <f>IF(D78&lt;=0,(L78 * 2.5) - D78,IF(AND(Tabela4[[#This Row],[ESTOQUE_INICIAL]]&lt;=Tabela4[[#This Row],[PONTO_DE_REPOSICAO]],Tabela4[[#This Row],[ESTOQUE_INICIAL]]&gt;0),L78*1.5,D78*0))</f>
        <v>0</v>
      </c>
      <c r="F78" s="1">
        <f t="shared" si="3"/>
        <v>178.6</v>
      </c>
      <c r="G78" s="7">
        <v>18</v>
      </c>
      <c r="H78" s="7">
        <v>36</v>
      </c>
      <c r="I78" s="6" t="s">
        <v>1140</v>
      </c>
      <c r="J78" s="1">
        <f>'ESTOQUE NOVEMBRO'!$D78*'ESTOQUE NOVEMBRO'!$G78+'ESTOQUE NOVEMBRO'!$E78*'ESTOQUE NOVEMBRO'!$H78</f>
        <v>3214.7999999999997</v>
      </c>
      <c r="K78" s="1">
        <f>_xlfn.XLOOKUP(A78,MEDIDAS!A:A,MEDIDAS!D:D,,0)*5</f>
        <v>8.1666666666666661</v>
      </c>
      <c r="L78" s="1">
        <f>SUM(K78,_xlfn.XLOOKUP(A78,MEDIDAS!A:A,MEDIDAS!D:D,,0)*5)</f>
        <v>16.333333333333332</v>
      </c>
      <c r="M7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8" t="str">
        <f>IF('ESTOQUE NOVEMBRO'!$E78&gt;0,"Novembro","outubro")</f>
        <v>outubro</v>
      </c>
      <c r="O78" s="15">
        <v>45597</v>
      </c>
    </row>
    <row r="79" spans="1:15">
      <c r="A79" s="4" t="s">
        <v>81</v>
      </c>
      <c r="B79" s="2" t="s">
        <v>1139</v>
      </c>
      <c r="C79" s="3">
        <f t="shared" si="2"/>
        <v>64.89</v>
      </c>
      <c r="D79" s="1">
        <f>_xlfn.XLOOKUP(Tabela4[[#This Row],[SKU]],'ESTOQUE OUTUBRO'!A:A,'ESTOQUE OUTUBRO'!F:F,,0)-_xlfn.XLOOKUP(Tabela4[[#This Row],[SKU]],'VENDA MES'!E:E,'VENDA MES'!F:F,0,0)</f>
        <v>156.6</v>
      </c>
      <c r="E79" s="3">
        <f>IF(D79&lt;=0,(L79 * 2.5) - D79,IF(AND(Tabela4[[#This Row],[ESTOQUE_INICIAL]]&lt;=Tabela4[[#This Row],[PONTO_DE_REPOSICAO]],Tabela4[[#This Row],[ESTOQUE_INICIAL]]&gt;0),L79*1.5,D79*0))</f>
        <v>0</v>
      </c>
      <c r="F79" s="1">
        <f t="shared" si="3"/>
        <v>156.6</v>
      </c>
      <c r="G79" s="7">
        <v>18</v>
      </c>
      <c r="H79" s="7">
        <v>36</v>
      </c>
      <c r="I79" s="6" t="s">
        <v>1140</v>
      </c>
      <c r="J79" s="1">
        <f>'ESTOQUE NOVEMBRO'!$D79*'ESTOQUE NOVEMBRO'!$G79+'ESTOQUE NOVEMBRO'!$E79*'ESTOQUE NOVEMBRO'!$H79</f>
        <v>2818.7999999999997</v>
      </c>
      <c r="K79" s="1">
        <f>_xlfn.XLOOKUP(A79,MEDIDAS!A:A,MEDIDAS!D:D,,0)*5</f>
        <v>6.2222222222222223</v>
      </c>
      <c r="L79" s="1">
        <f>SUM(K79,_xlfn.XLOOKUP(A79,MEDIDAS!A:A,MEDIDAS!D:D,,0)*5)</f>
        <v>12.444444444444445</v>
      </c>
      <c r="M7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9" t="str">
        <f>IF('ESTOQUE NOVEMBRO'!$E79&gt;0,"Novembro","outubro")</f>
        <v>outubro</v>
      </c>
      <c r="O79" s="15">
        <v>45597</v>
      </c>
    </row>
    <row r="80" spans="1:15">
      <c r="A80" s="4" t="s">
        <v>82</v>
      </c>
      <c r="B80" s="2" t="s">
        <v>1139</v>
      </c>
      <c r="C80" s="3">
        <f t="shared" si="2"/>
        <v>64.89</v>
      </c>
      <c r="D80" s="1">
        <f>_xlfn.XLOOKUP(Tabela4[[#This Row],[SKU]],'ESTOQUE OUTUBRO'!A:A,'ESTOQUE OUTUBRO'!F:F,,0)-_xlfn.XLOOKUP(Tabela4[[#This Row],[SKU]],'VENDA MES'!E:E,'VENDA MES'!F:F,0,0)</f>
        <v>33.799999999999997</v>
      </c>
      <c r="E80" s="3">
        <f>IF(D80&lt;=0,(L80 * 2.5) - D80,IF(AND(Tabela4[[#This Row],[ESTOQUE_INICIAL]]&lt;=Tabela4[[#This Row],[PONTO_DE_REPOSICAO]],Tabela4[[#This Row],[ESTOQUE_INICIAL]]&gt;0),L80*1.5,D80*0))</f>
        <v>0</v>
      </c>
      <c r="F80" s="1">
        <f t="shared" si="3"/>
        <v>33.799999999999997</v>
      </c>
      <c r="G80" s="7">
        <v>18</v>
      </c>
      <c r="H80" s="7">
        <v>36</v>
      </c>
      <c r="I80" s="6" t="s">
        <v>1140</v>
      </c>
      <c r="J80" s="1">
        <f>'ESTOQUE NOVEMBRO'!$D80*'ESTOQUE NOVEMBRO'!$G80+'ESTOQUE NOVEMBRO'!$E80*'ESTOQUE NOVEMBRO'!$H80</f>
        <v>608.4</v>
      </c>
      <c r="K80" s="1">
        <f>_xlfn.XLOOKUP(A80,MEDIDAS!A:A,MEDIDAS!D:D,,0)*5</f>
        <v>7.3888888888888893</v>
      </c>
      <c r="L80" s="1">
        <f>SUM(K80,_xlfn.XLOOKUP(A80,MEDIDAS!A:A,MEDIDAS!D:D,,0)*5)</f>
        <v>14.777777777777779</v>
      </c>
      <c r="M8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0" t="str">
        <f>IF('ESTOQUE NOVEMBRO'!$E80&gt;0,"Novembro","outubro")</f>
        <v>outubro</v>
      </c>
      <c r="O80" s="15">
        <v>45597</v>
      </c>
    </row>
    <row r="81" spans="1:15">
      <c r="A81" s="5" t="s">
        <v>83</v>
      </c>
      <c r="B81" s="2" t="s">
        <v>1139</v>
      </c>
      <c r="C81" s="3">
        <f t="shared" si="2"/>
        <v>64.89</v>
      </c>
      <c r="D81" s="1">
        <f>_xlfn.XLOOKUP(Tabela4[[#This Row],[SKU]],'ESTOQUE OUTUBRO'!A:A,'ESTOQUE OUTUBRO'!F:F,,0)-_xlfn.XLOOKUP(Tabela4[[#This Row],[SKU]],'VENDA MES'!E:E,'VENDA MES'!F:F,0,0)</f>
        <v>96.4</v>
      </c>
      <c r="E81" s="3">
        <f>IF(D81&lt;=0,(L81 * 2.5) - D81,IF(AND(Tabela4[[#This Row],[ESTOQUE_INICIAL]]&lt;=Tabela4[[#This Row],[PONTO_DE_REPOSICAO]],Tabela4[[#This Row],[ESTOQUE_INICIAL]]&gt;0),L81*1.5,D81*0))</f>
        <v>0</v>
      </c>
      <c r="F81" s="1">
        <f t="shared" si="3"/>
        <v>96.4</v>
      </c>
      <c r="G81" s="7">
        <v>18</v>
      </c>
      <c r="H81" s="7">
        <v>36</v>
      </c>
      <c r="I81" s="6" t="s">
        <v>1140</v>
      </c>
      <c r="J81" s="1">
        <f>'ESTOQUE NOVEMBRO'!$D81*'ESTOQUE NOVEMBRO'!$G81+'ESTOQUE NOVEMBRO'!$E81*'ESTOQUE NOVEMBRO'!$H81</f>
        <v>1735.2</v>
      </c>
      <c r="K81" s="1">
        <f>_xlfn.XLOOKUP(A81,MEDIDAS!A:A,MEDIDAS!D:D,,0)*5</f>
        <v>5.9444444444444446</v>
      </c>
      <c r="L81" s="1">
        <f>SUM(K81,_xlfn.XLOOKUP(A81,MEDIDAS!A:A,MEDIDAS!D:D,,0)*5)</f>
        <v>11.888888888888889</v>
      </c>
      <c r="M8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1" t="str">
        <f>IF('ESTOQUE NOVEMBRO'!$E81&gt;0,"Novembro","outubro")</f>
        <v>outubro</v>
      </c>
      <c r="O81" s="15">
        <v>45597</v>
      </c>
    </row>
    <row r="82" spans="1:15">
      <c r="A82" s="4" t="s">
        <v>84</v>
      </c>
      <c r="B82" s="2" t="s">
        <v>1141</v>
      </c>
      <c r="C82" s="3">
        <f t="shared" si="2"/>
        <v>64.89</v>
      </c>
      <c r="D82" s="1">
        <f>_xlfn.XLOOKUP(Tabela4[[#This Row],[SKU]],'ESTOQUE OUTUBRO'!A:A,'ESTOQUE OUTUBRO'!F:F,,0)-_xlfn.XLOOKUP(Tabela4[[#This Row],[SKU]],'VENDA MES'!E:E,'VENDA MES'!F:F,0,0)</f>
        <v>87.000000000000028</v>
      </c>
      <c r="E82" s="3">
        <f>IF(D82&lt;=0,(L82 * 2.5) - D82,IF(AND(Tabela4[[#This Row],[ESTOQUE_INICIAL]]&lt;=Tabela4[[#This Row],[PONTO_DE_REPOSICAO]],Tabela4[[#This Row],[ESTOQUE_INICIAL]]&gt;0),L82*1.5,D82*0))</f>
        <v>0</v>
      </c>
      <c r="F82" s="1">
        <f t="shared" si="3"/>
        <v>87.000000000000028</v>
      </c>
      <c r="G82" s="7">
        <v>8</v>
      </c>
      <c r="H82" s="7">
        <v>16</v>
      </c>
      <c r="I82" s="6" t="s">
        <v>1142</v>
      </c>
      <c r="J82" s="1">
        <f>'ESTOQUE NOVEMBRO'!$D82*'ESTOQUE NOVEMBRO'!$G82+'ESTOQUE NOVEMBRO'!$E82*'ESTOQUE NOVEMBRO'!$H82</f>
        <v>696.00000000000023</v>
      </c>
      <c r="K82" s="1">
        <f>_xlfn.XLOOKUP(A82,MEDIDAS!A:A,MEDIDAS!D:D,,0)*5</f>
        <v>7.2222222222222223</v>
      </c>
      <c r="L82" s="1">
        <f>SUM(K82,_xlfn.XLOOKUP(A82,MEDIDAS!A:A,MEDIDAS!D:D,,0)*5)</f>
        <v>14.444444444444445</v>
      </c>
      <c r="M8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2" t="str">
        <f>IF('ESTOQUE NOVEMBRO'!$E82&gt;0,"Novembro","outubro")</f>
        <v>outubro</v>
      </c>
      <c r="O82" s="15">
        <v>45597</v>
      </c>
    </row>
    <row r="83" spans="1:15">
      <c r="A83" s="4" t="s">
        <v>85</v>
      </c>
      <c r="B83" s="2" t="s">
        <v>1141</v>
      </c>
      <c r="C83" s="3">
        <f t="shared" si="2"/>
        <v>64.89</v>
      </c>
      <c r="D83" s="1">
        <f>_xlfn.XLOOKUP(Tabela4[[#This Row],[SKU]],'ESTOQUE OUTUBRO'!A:A,'ESTOQUE OUTUBRO'!F:F,,0)-_xlfn.XLOOKUP(Tabela4[[#This Row],[SKU]],'VENDA MES'!E:E,'VENDA MES'!F:F,0,0)</f>
        <v>7.2000000000000099</v>
      </c>
      <c r="E83" s="3">
        <f>IF(D83&lt;=0,(L83 * 2.5) - D83,IF(AND(Tabela4[[#This Row],[ESTOQUE_INICIAL]]&lt;=Tabela4[[#This Row],[PONTO_DE_REPOSICAO]],Tabela4[[#This Row],[ESTOQUE_INICIAL]]&gt;0),L83*1.5,D83*0))</f>
        <v>14.666666666666664</v>
      </c>
      <c r="F83" s="1">
        <f t="shared" si="3"/>
        <v>21.866666666666674</v>
      </c>
      <c r="G83" s="7">
        <v>8</v>
      </c>
      <c r="H83" s="7">
        <v>16</v>
      </c>
      <c r="I83" s="6" t="s">
        <v>1142</v>
      </c>
      <c r="J83" s="1">
        <f>'ESTOQUE NOVEMBRO'!$D83*'ESTOQUE NOVEMBRO'!$G83+'ESTOQUE NOVEMBRO'!$E83*'ESTOQUE NOVEMBRO'!$H83</f>
        <v>292.26666666666671</v>
      </c>
      <c r="K83" s="1">
        <f>_xlfn.XLOOKUP(A83,MEDIDAS!A:A,MEDIDAS!D:D,,0)*5</f>
        <v>4.8888888888888884</v>
      </c>
      <c r="L83" s="1">
        <f>SUM(K83,_xlfn.XLOOKUP(A83,MEDIDAS!A:A,MEDIDAS!D:D,,0)*5)</f>
        <v>9.7777777777777768</v>
      </c>
      <c r="M8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3" t="str">
        <f>IF('ESTOQUE NOVEMBRO'!$E83&gt;0,"Novembro","outubro")</f>
        <v>Novembro</v>
      </c>
      <c r="O83" s="15">
        <v>45597</v>
      </c>
    </row>
    <row r="84" spans="1:15">
      <c r="A84" s="4" t="s">
        <v>86</v>
      </c>
      <c r="B84" s="2" t="s">
        <v>1141</v>
      </c>
      <c r="C84" s="3">
        <f t="shared" si="2"/>
        <v>64.89</v>
      </c>
      <c r="D84" s="1">
        <f>_xlfn.XLOOKUP(Tabela4[[#This Row],[SKU]],'ESTOQUE OUTUBRO'!A:A,'ESTOQUE OUTUBRO'!F:F,,0)-_xlfn.XLOOKUP(Tabela4[[#This Row],[SKU]],'VENDA MES'!E:E,'VENDA MES'!F:F,0,0)</f>
        <v>80</v>
      </c>
      <c r="E84" s="3">
        <f>IF(D84&lt;=0,(L84 * 2.5) - D84,IF(AND(Tabela4[[#This Row],[ESTOQUE_INICIAL]]&lt;=Tabela4[[#This Row],[PONTO_DE_REPOSICAO]],Tabela4[[#This Row],[ESTOQUE_INICIAL]]&gt;0),L84*1.5,D84*0))</f>
        <v>0</v>
      </c>
      <c r="F84" s="1">
        <f t="shared" si="3"/>
        <v>80</v>
      </c>
      <c r="G84" s="7">
        <v>8</v>
      </c>
      <c r="H84" s="7">
        <v>16</v>
      </c>
      <c r="I84" s="6" t="s">
        <v>1142</v>
      </c>
      <c r="J84" s="1">
        <f>'ESTOQUE NOVEMBRO'!$D84*'ESTOQUE NOVEMBRO'!$G84+'ESTOQUE NOVEMBRO'!$E84*'ESTOQUE NOVEMBRO'!$H84</f>
        <v>640</v>
      </c>
      <c r="K84" s="1">
        <f>_xlfn.XLOOKUP(A84,MEDIDAS!A:A,MEDIDAS!D:D,,0)*5</f>
        <v>6</v>
      </c>
      <c r="L84" s="1">
        <f>SUM(K84,_xlfn.XLOOKUP(A84,MEDIDAS!A:A,MEDIDAS!D:D,,0)*5)</f>
        <v>12</v>
      </c>
      <c r="M8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4" t="str">
        <f>IF('ESTOQUE NOVEMBRO'!$E84&gt;0,"Novembro","outubro")</f>
        <v>outubro</v>
      </c>
      <c r="O84" s="15">
        <v>45597</v>
      </c>
    </row>
    <row r="85" spans="1:15">
      <c r="A85" s="4" t="s">
        <v>87</v>
      </c>
      <c r="B85" s="2" t="s">
        <v>1141</v>
      </c>
      <c r="C85" s="3">
        <f t="shared" si="2"/>
        <v>64.89</v>
      </c>
      <c r="D85" s="1">
        <f>_xlfn.XLOOKUP(Tabela4[[#This Row],[SKU]],'ESTOQUE OUTUBRO'!A:A,'ESTOQUE OUTUBRO'!F:F,,0)-_xlfn.XLOOKUP(Tabela4[[#This Row],[SKU]],'VENDA MES'!E:E,'VENDA MES'!F:F,0,0)</f>
        <v>166.6</v>
      </c>
      <c r="E85" s="3">
        <f>IF(D85&lt;=0,(L85 * 2.5) - D85,IF(AND(Tabela4[[#This Row],[ESTOQUE_INICIAL]]&lt;=Tabela4[[#This Row],[PONTO_DE_REPOSICAO]],Tabela4[[#This Row],[ESTOQUE_INICIAL]]&gt;0),L85*1.5,D85*0))</f>
        <v>0</v>
      </c>
      <c r="F85" s="1">
        <f t="shared" si="3"/>
        <v>166.6</v>
      </c>
      <c r="G85" s="7">
        <v>8</v>
      </c>
      <c r="H85" s="7">
        <v>16</v>
      </c>
      <c r="I85" s="6" t="s">
        <v>1142</v>
      </c>
      <c r="J85" s="1">
        <f>'ESTOQUE NOVEMBRO'!$D85*'ESTOQUE NOVEMBRO'!$G85+'ESTOQUE NOVEMBRO'!$E85*'ESTOQUE NOVEMBRO'!$H85</f>
        <v>1332.8</v>
      </c>
      <c r="K85" s="1">
        <f>_xlfn.XLOOKUP(A85,MEDIDAS!A:A,MEDIDAS!D:D,,0)*5</f>
        <v>6.6111111111111107</v>
      </c>
      <c r="L85" s="1">
        <f>SUM(K85,_xlfn.XLOOKUP(A85,MEDIDAS!A:A,MEDIDAS!D:D,,0)*5)</f>
        <v>13.222222222222221</v>
      </c>
      <c r="M8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5" t="str">
        <f>IF('ESTOQUE NOVEMBRO'!$E85&gt;0,"Novembro","outubro")</f>
        <v>outubro</v>
      </c>
      <c r="O85" s="15">
        <v>45597</v>
      </c>
    </row>
    <row r="86" spans="1:15">
      <c r="A86" s="4" t="s">
        <v>89</v>
      </c>
      <c r="B86" s="2" t="s">
        <v>1141</v>
      </c>
      <c r="C86" s="3">
        <f t="shared" si="2"/>
        <v>64.89</v>
      </c>
      <c r="D86" s="1">
        <f>_xlfn.XLOOKUP(Tabela4[[#This Row],[SKU]],'ESTOQUE OUTUBRO'!A:A,'ESTOQUE OUTUBRO'!F:F,,0)-_xlfn.XLOOKUP(Tabela4[[#This Row],[SKU]],'VENDA MES'!E:E,'VENDA MES'!F:F,0,0)</f>
        <v>88.200000000000017</v>
      </c>
      <c r="E86" s="3">
        <f>IF(D86&lt;=0,(L86 * 2.5) - D86,IF(AND(Tabela4[[#This Row],[ESTOQUE_INICIAL]]&lt;=Tabela4[[#This Row],[PONTO_DE_REPOSICAO]],Tabela4[[#This Row],[ESTOQUE_INICIAL]]&gt;0),L86*1.5,D86*0))</f>
        <v>0</v>
      </c>
      <c r="F86" s="1">
        <f t="shared" si="3"/>
        <v>88.200000000000017</v>
      </c>
      <c r="G86" s="7">
        <v>8</v>
      </c>
      <c r="H86" s="7">
        <v>16</v>
      </c>
      <c r="I86" s="6" t="s">
        <v>1142</v>
      </c>
      <c r="J86" s="1">
        <f>'ESTOQUE NOVEMBRO'!$D86*'ESTOQUE NOVEMBRO'!$G86+'ESTOQUE NOVEMBRO'!$E86*'ESTOQUE NOVEMBRO'!$H86</f>
        <v>705.60000000000014</v>
      </c>
      <c r="K86" s="1">
        <f>_xlfn.XLOOKUP(A86,MEDIDAS!A:A,MEDIDAS!D:D,,0)*5</f>
        <v>7.666666666666667</v>
      </c>
      <c r="L86" s="1">
        <f>SUM(K86,_xlfn.XLOOKUP(A86,MEDIDAS!A:A,MEDIDAS!D:D,,0)*5)</f>
        <v>15.333333333333334</v>
      </c>
      <c r="M8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6" t="str">
        <f>IF('ESTOQUE NOVEMBRO'!$E86&gt;0,"Novembro","outubro")</f>
        <v>outubro</v>
      </c>
      <c r="O86" s="15">
        <v>45597</v>
      </c>
    </row>
    <row r="87" spans="1:15">
      <c r="A87" s="4" t="s">
        <v>99</v>
      </c>
      <c r="B87" s="2" t="s">
        <v>1141</v>
      </c>
      <c r="C87" s="3">
        <f t="shared" si="2"/>
        <v>64.89</v>
      </c>
      <c r="D87" s="1">
        <f>_xlfn.XLOOKUP(Tabela4[[#This Row],[SKU]],'ESTOQUE OUTUBRO'!A:A,'ESTOQUE OUTUBRO'!F:F,,0)-_xlfn.XLOOKUP(Tabela4[[#This Row],[SKU]],'VENDA MES'!E:E,'VENDA MES'!F:F,0,0)</f>
        <v>78</v>
      </c>
      <c r="E87" s="3">
        <f>IF(D87&lt;=0,(L87 * 2.5) - D87,IF(AND(Tabela4[[#This Row],[ESTOQUE_INICIAL]]&lt;=Tabela4[[#This Row],[PONTO_DE_REPOSICAO]],Tabela4[[#This Row],[ESTOQUE_INICIAL]]&gt;0),L87*1.5,D87*0))</f>
        <v>0</v>
      </c>
      <c r="F87" s="1">
        <f t="shared" si="3"/>
        <v>78</v>
      </c>
      <c r="G87" s="7">
        <v>8</v>
      </c>
      <c r="H87" s="7">
        <v>16</v>
      </c>
      <c r="I87" s="6" t="s">
        <v>1142</v>
      </c>
      <c r="J87" s="1">
        <f>'ESTOQUE NOVEMBRO'!$D87*'ESTOQUE NOVEMBRO'!$G87+'ESTOQUE NOVEMBRO'!$E87*'ESTOQUE NOVEMBRO'!$H87</f>
        <v>624</v>
      </c>
      <c r="K87" s="1">
        <f>_xlfn.XLOOKUP(A87,MEDIDAS!A:A,MEDIDAS!D:D,,0)*5</f>
        <v>5.0555555555555554</v>
      </c>
      <c r="L87" s="1">
        <f>SUM(K87,_xlfn.XLOOKUP(A87,MEDIDAS!A:A,MEDIDAS!D:D,,0)*5)</f>
        <v>10.111111111111111</v>
      </c>
      <c r="M8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7" t="str">
        <f>IF('ESTOQUE NOVEMBRO'!$E87&gt;0,"Novembro","outubro")</f>
        <v>outubro</v>
      </c>
      <c r="O87" s="15">
        <v>45597</v>
      </c>
    </row>
    <row r="88" spans="1:15">
      <c r="A88" s="4" t="s">
        <v>90</v>
      </c>
      <c r="B88" s="2" t="s">
        <v>1141</v>
      </c>
      <c r="C88" s="3">
        <f t="shared" si="2"/>
        <v>64.89</v>
      </c>
      <c r="D88" s="1">
        <f>_xlfn.XLOOKUP(Tabela4[[#This Row],[SKU]],'ESTOQUE OUTUBRO'!A:A,'ESTOQUE OUTUBRO'!F:F,,0)-_xlfn.XLOOKUP(Tabela4[[#This Row],[SKU]],'VENDA MES'!E:E,'VENDA MES'!F:F,0,0)</f>
        <v>170.2</v>
      </c>
      <c r="E88" s="3">
        <f>IF(D88&lt;=0,(L88 * 2.5) - D88,IF(AND(Tabela4[[#This Row],[ESTOQUE_INICIAL]]&lt;=Tabela4[[#This Row],[PONTO_DE_REPOSICAO]],Tabela4[[#This Row],[ESTOQUE_INICIAL]]&gt;0),L88*1.5,D88*0))</f>
        <v>0</v>
      </c>
      <c r="F88" s="1">
        <f t="shared" si="3"/>
        <v>170.2</v>
      </c>
      <c r="G88" s="7">
        <v>8</v>
      </c>
      <c r="H88" s="7">
        <v>16</v>
      </c>
      <c r="I88" s="6" t="s">
        <v>1142</v>
      </c>
      <c r="J88" s="1">
        <f>'ESTOQUE NOVEMBRO'!$D88*'ESTOQUE NOVEMBRO'!$G88+'ESTOQUE NOVEMBRO'!$E88*'ESTOQUE NOVEMBRO'!$H88</f>
        <v>1361.6</v>
      </c>
      <c r="K88" s="1">
        <f>_xlfn.XLOOKUP(A88,MEDIDAS!A:A,MEDIDAS!D:D,,0)*5</f>
        <v>6.7777777777777786</v>
      </c>
      <c r="L88" s="1">
        <f>SUM(K88,_xlfn.XLOOKUP(A88,MEDIDAS!A:A,MEDIDAS!D:D,,0)*5)</f>
        <v>13.555555555555557</v>
      </c>
      <c r="M8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8" t="str">
        <f>IF('ESTOQUE NOVEMBRO'!$E88&gt;0,"Novembro","outubro")</f>
        <v>outubro</v>
      </c>
      <c r="O88" s="15">
        <v>45597</v>
      </c>
    </row>
    <row r="89" spans="1:15">
      <c r="A89" s="4" t="s">
        <v>91</v>
      </c>
      <c r="B89" s="2" t="s">
        <v>1141</v>
      </c>
      <c r="C89" s="3">
        <f t="shared" si="2"/>
        <v>64.89</v>
      </c>
      <c r="D89" s="1">
        <f>_xlfn.XLOOKUP(Tabela4[[#This Row],[SKU]],'ESTOQUE OUTUBRO'!A:A,'ESTOQUE OUTUBRO'!F:F,,0)-_xlfn.XLOOKUP(Tabela4[[#This Row],[SKU]],'VENDA MES'!E:E,'VENDA MES'!F:F,0,0)</f>
        <v>25.200000000000003</v>
      </c>
      <c r="E89" s="3">
        <f>IF(D89&lt;=0,(L89 * 2.5) - D89,IF(AND(Tabela4[[#This Row],[ESTOQUE_INICIAL]]&lt;=Tabela4[[#This Row],[PONTO_DE_REPOSICAO]],Tabela4[[#This Row],[ESTOQUE_INICIAL]]&gt;0),L89*1.5,D89*0))</f>
        <v>0</v>
      </c>
      <c r="F89" s="1">
        <f t="shared" si="3"/>
        <v>25.200000000000003</v>
      </c>
      <c r="G89" s="7">
        <v>8</v>
      </c>
      <c r="H89" s="7">
        <v>16</v>
      </c>
      <c r="I89" s="6" t="s">
        <v>1142</v>
      </c>
      <c r="J89" s="1">
        <f>'ESTOQUE NOVEMBRO'!$D89*'ESTOQUE NOVEMBRO'!$G89+'ESTOQUE NOVEMBRO'!$E89*'ESTOQUE NOVEMBRO'!$H89</f>
        <v>201.60000000000002</v>
      </c>
      <c r="K89" s="1">
        <f>_xlfn.XLOOKUP(A89,MEDIDAS!A:A,MEDIDAS!D:D,,0)*5</f>
        <v>4.5555555555555554</v>
      </c>
      <c r="L89" s="1">
        <f>SUM(K89,_xlfn.XLOOKUP(A89,MEDIDAS!A:A,MEDIDAS!D:D,,0)*5)</f>
        <v>9.1111111111111107</v>
      </c>
      <c r="M8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9" t="str">
        <f>IF('ESTOQUE NOVEMBRO'!$E89&gt;0,"Novembro","outubro")</f>
        <v>outubro</v>
      </c>
      <c r="O89" s="15">
        <v>45597</v>
      </c>
    </row>
    <row r="90" spans="1:15">
      <c r="A90" s="4" t="s">
        <v>92</v>
      </c>
      <c r="B90" s="2" t="s">
        <v>1141</v>
      </c>
      <c r="C90" s="3">
        <f t="shared" si="2"/>
        <v>64.89</v>
      </c>
      <c r="D90" s="1">
        <f>_xlfn.XLOOKUP(Tabela4[[#This Row],[SKU]],'ESTOQUE OUTUBRO'!A:A,'ESTOQUE OUTUBRO'!F:F,,0)-_xlfn.XLOOKUP(Tabela4[[#This Row],[SKU]],'VENDA MES'!E:E,'VENDA MES'!F:F,0,0)</f>
        <v>90.4</v>
      </c>
      <c r="E90" s="3">
        <f>IF(D90&lt;=0,(L90 * 2.5) - D90,IF(AND(Tabela4[[#This Row],[ESTOQUE_INICIAL]]&lt;=Tabela4[[#This Row],[PONTO_DE_REPOSICAO]],Tabela4[[#This Row],[ESTOQUE_INICIAL]]&gt;0),L90*1.5,D90*0))</f>
        <v>0</v>
      </c>
      <c r="F90" s="1">
        <f t="shared" si="3"/>
        <v>90.4</v>
      </c>
      <c r="G90" s="7">
        <v>8</v>
      </c>
      <c r="H90" s="7">
        <v>16</v>
      </c>
      <c r="I90" s="6" t="s">
        <v>1142</v>
      </c>
      <c r="J90" s="1">
        <f>'ESTOQUE NOVEMBRO'!$D90*'ESTOQUE NOVEMBRO'!$G90+'ESTOQUE NOVEMBRO'!$E90*'ESTOQUE NOVEMBRO'!$H90</f>
        <v>723.2</v>
      </c>
      <c r="K90" s="1">
        <f>_xlfn.XLOOKUP(A90,MEDIDAS!A:A,MEDIDAS!D:D,,0)*5</f>
        <v>6.2777777777777777</v>
      </c>
      <c r="L90" s="1">
        <f>SUM(K90,_xlfn.XLOOKUP(A90,MEDIDAS!A:A,MEDIDAS!D:D,,0)*5)</f>
        <v>12.555555555555555</v>
      </c>
      <c r="M9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0" t="str">
        <f>IF('ESTOQUE NOVEMBRO'!$E90&gt;0,"Novembro","outubro")</f>
        <v>outubro</v>
      </c>
      <c r="O90" s="15">
        <v>45597</v>
      </c>
    </row>
    <row r="91" spans="1:15">
      <c r="A91" s="5" t="s">
        <v>93</v>
      </c>
      <c r="B91" s="2" t="s">
        <v>1141</v>
      </c>
      <c r="C91" s="3">
        <f t="shared" si="2"/>
        <v>64.89</v>
      </c>
      <c r="D91" s="1">
        <f>_xlfn.XLOOKUP(Tabela4[[#This Row],[SKU]],'ESTOQUE OUTUBRO'!A:A,'ESTOQUE OUTUBRO'!F:F,,0)-_xlfn.XLOOKUP(Tabela4[[#This Row],[SKU]],'VENDA MES'!E:E,'VENDA MES'!F:F,0,0)</f>
        <v>107</v>
      </c>
      <c r="E91" s="3">
        <f>IF(D91&lt;=0,(L91 * 2.5) - D91,IF(AND(Tabela4[[#This Row],[ESTOQUE_INICIAL]]&lt;=Tabela4[[#This Row],[PONTO_DE_REPOSICAO]],Tabela4[[#This Row],[ESTOQUE_INICIAL]]&gt;0),L91*1.5,D91*0))</f>
        <v>0</v>
      </c>
      <c r="F91" s="1">
        <f t="shared" si="3"/>
        <v>107</v>
      </c>
      <c r="G91" s="7">
        <v>8</v>
      </c>
      <c r="H91" s="7">
        <v>16</v>
      </c>
      <c r="I91" s="6" t="s">
        <v>1142</v>
      </c>
      <c r="J91" s="1">
        <f>'ESTOQUE NOVEMBRO'!$D91*'ESTOQUE NOVEMBRO'!$G91+'ESTOQUE NOVEMBRO'!$E91*'ESTOQUE NOVEMBRO'!$H91</f>
        <v>856</v>
      </c>
      <c r="K91" s="1">
        <f>_xlfn.XLOOKUP(A91,MEDIDAS!A:A,MEDIDAS!D:D,,0)*5</f>
        <v>2.7777777777777777</v>
      </c>
      <c r="L91" s="1">
        <f>SUM(K91,_xlfn.XLOOKUP(A91,MEDIDAS!A:A,MEDIDAS!D:D,,0)*5)</f>
        <v>5.5555555555555554</v>
      </c>
      <c r="M9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1" t="str">
        <f>IF('ESTOQUE NOVEMBRO'!$E91&gt;0,"Novembro","outubro")</f>
        <v>outubro</v>
      </c>
      <c r="O91" s="15">
        <v>45597</v>
      </c>
    </row>
    <row r="92" spans="1:15">
      <c r="A92" s="4" t="s">
        <v>94</v>
      </c>
      <c r="B92" s="2" t="s">
        <v>1143</v>
      </c>
      <c r="C92" s="3">
        <f t="shared" si="2"/>
        <v>64.89</v>
      </c>
      <c r="D92" s="1">
        <f>_xlfn.XLOOKUP(Tabela4[[#This Row],[SKU]],'ESTOQUE OUTUBRO'!A:A,'ESTOQUE OUTUBRO'!F:F,,0)-_xlfn.XLOOKUP(Tabela4[[#This Row],[SKU]],'VENDA MES'!E:E,'VENDA MES'!F:F,0,0)</f>
        <v>237.8</v>
      </c>
      <c r="E92" s="3">
        <f>IF(D92&lt;=0,(L92 * 2.5) - D92,IF(AND(Tabela4[[#This Row],[ESTOQUE_INICIAL]]&lt;=Tabela4[[#This Row],[PONTO_DE_REPOSICAO]],Tabela4[[#This Row],[ESTOQUE_INICIAL]]&gt;0),L92*1.5,D92*0))</f>
        <v>0</v>
      </c>
      <c r="F92" s="1">
        <f t="shared" si="3"/>
        <v>237.8</v>
      </c>
      <c r="G92" s="7">
        <v>14</v>
      </c>
      <c r="H92" s="7">
        <v>28</v>
      </c>
      <c r="I92" s="6" t="s">
        <v>1142</v>
      </c>
      <c r="J92" s="1">
        <f>'ESTOQUE NOVEMBRO'!$D92*'ESTOQUE NOVEMBRO'!$G92+'ESTOQUE NOVEMBRO'!$E92*'ESTOQUE NOVEMBRO'!$H92</f>
        <v>3329.2000000000003</v>
      </c>
      <c r="K92" s="1">
        <f>_xlfn.XLOOKUP(A92,MEDIDAS!A:A,MEDIDAS!D:D,,0)*5</f>
        <v>8.5555555555555554</v>
      </c>
      <c r="L92" s="1">
        <f>SUM(K92,_xlfn.XLOOKUP(A92,MEDIDAS!A:A,MEDIDAS!D:D,,0)*5)</f>
        <v>17.111111111111111</v>
      </c>
      <c r="M9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2" t="str">
        <f>IF('ESTOQUE NOVEMBRO'!$E92&gt;0,"Novembro","outubro")</f>
        <v>outubro</v>
      </c>
      <c r="O92" s="15">
        <v>45597</v>
      </c>
    </row>
    <row r="93" spans="1:15">
      <c r="A93" s="4" t="s">
        <v>95</v>
      </c>
      <c r="B93" s="2" t="s">
        <v>1143</v>
      </c>
      <c r="C93" s="3">
        <f t="shared" si="2"/>
        <v>64.89</v>
      </c>
      <c r="D93" s="1">
        <f>_xlfn.XLOOKUP(Tabela4[[#This Row],[SKU]],'ESTOQUE OUTUBRO'!A:A,'ESTOQUE OUTUBRO'!F:F,,0)-_xlfn.XLOOKUP(Tabela4[[#This Row],[SKU]],'VENDA MES'!E:E,'VENDA MES'!F:F,0,0)</f>
        <v>118.80000000000004</v>
      </c>
      <c r="E93" s="3">
        <f>IF(D93&lt;=0,(L93 * 2.5) - D93,IF(AND(Tabela4[[#This Row],[ESTOQUE_INICIAL]]&lt;=Tabela4[[#This Row],[PONTO_DE_REPOSICAO]],Tabela4[[#This Row],[ESTOQUE_INICIAL]]&gt;0),L93*1.5,D93*0))</f>
        <v>0</v>
      </c>
      <c r="F93" s="1">
        <f t="shared" si="3"/>
        <v>118.80000000000004</v>
      </c>
      <c r="G93" s="7">
        <v>14</v>
      </c>
      <c r="H93" s="7">
        <v>28</v>
      </c>
      <c r="I93" s="6" t="s">
        <v>1142</v>
      </c>
      <c r="J93" s="1">
        <f>'ESTOQUE NOVEMBRO'!$D93*'ESTOQUE NOVEMBRO'!$G93+'ESTOQUE NOVEMBRO'!$E93*'ESTOQUE NOVEMBRO'!$H93</f>
        <v>1663.2000000000005</v>
      </c>
      <c r="K93" s="1">
        <f>_xlfn.XLOOKUP(A93,MEDIDAS!A:A,MEDIDAS!D:D,,0)*5</f>
        <v>5.333333333333333</v>
      </c>
      <c r="L93" s="1">
        <f>SUM(K93,_xlfn.XLOOKUP(A93,MEDIDAS!A:A,MEDIDAS!D:D,,0)*5)</f>
        <v>10.666666666666666</v>
      </c>
      <c r="M9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3" t="str">
        <f>IF('ESTOQUE NOVEMBRO'!$E93&gt;0,"Novembro","outubro")</f>
        <v>outubro</v>
      </c>
      <c r="O93" s="15">
        <v>45597</v>
      </c>
    </row>
    <row r="94" spans="1:15">
      <c r="A94" s="4" t="s">
        <v>96</v>
      </c>
      <c r="B94" s="2" t="s">
        <v>1143</v>
      </c>
      <c r="C94" s="3">
        <f t="shared" si="2"/>
        <v>64.89</v>
      </c>
      <c r="D94" s="1">
        <f>_xlfn.XLOOKUP(Tabela4[[#This Row],[SKU]],'ESTOQUE OUTUBRO'!A:A,'ESTOQUE OUTUBRO'!F:F,,0)-_xlfn.XLOOKUP(Tabela4[[#This Row],[SKU]],'VENDA MES'!E:E,'VENDA MES'!F:F,0,0)</f>
        <v>82.8</v>
      </c>
      <c r="E94" s="3">
        <f>IF(D94&lt;=0,(L94 * 2.5) - D94,IF(AND(Tabela4[[#This Row],[ESTOQUE_INICIAL]]&lt;=Tabela4[[#This Row],[PONTO_DE_REPOSICAO]],Tabela4[[#This Row],[ESTOQUE_INICIAL]]&gt;0),L94*1.5,D94*0))</f>
        <v>0</v>
      </c>
      <c r="F94" s="1">
        <f t="shared" si="3"/>
        <v>82.8</v>
      </c>
      <c r="G94" s="7">
        <v>14</v>
      </c>
      <c r="H94" s="7">
        <v>28</v>
      </c>
      <c r="I94" s="6" t="s">
        <v>1142</v>
      </c>
      <c r="J94" s="1">
        <f>'ESTOQUE NOVEMBRO'!$D94*'ESTOQUE NOVEMBRO'!$G94+'ESTOQUE NOVEMBRO'!$E94*'ESTOQUE NOVEMBRO'!$H94</f>
        <v>1159.2</v>
      </c>
      <c r="K94" s="1">
        <f>_xlfn.XLOOKUP(A94,MEDIDAS!A:A,MEDIDAS!D:D,,0)*5</f>
        <v>3.3888888888888893</v>
      </c>
      <c r="L94" s="1">
        <f>SUM(K94,_xlfn.XLOOKUP(A94,MEDIDAS!A:A,MEDIDAS!D:D,,0)*5)</f>
        <v>6.7777777777777786</v>
      </c>
      <c r="M9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4" t="str">
        <f>IF('ESTOQUE NOVEMBRO'!$E94&gt;0,"Novembro","outubro")</f>
        <v>outubro</v>
      </c>
      <c r="O94" s="15">
        <v>45597</v>
      </c>
    </row>
    <row r="95" spans="1:15">
      <c r="A95" s="4" t="s">
        <v>97</v>
      </c>
      <c r="B95" s="2" t="s">
        <v>1143</v>
      </c>
      <c r="C95" s="3">
        <f t="shared" si="2"/>
        <v>64.89</v>
      </c>
      <c r="D95" s="1">
        <f>_xlfn.XLOOKUP(Tabela4[[#This Row],[SKU]],'ESTOQUE OUTUBRO'!A:A,'ESTOQUE OUTUBRO'!F:F,,0)-_xlfn.XLOOKUP(Tabela4[[#This Row],[SKU]],'VENDA MES'!E:E,'VENDA MES'!F:F,0,0)</f>
        <v>-20</v>
      </c>
      <c r="E95" s="3">
        <f>IF(D95&lt;=0,(L95 * 2.5) - D95,IF(AND(Tabela4[[#This Row],[ESTOQUE_INICIAL]]&lt;=Tabela4[[#This Row],[PONTO_DE_REPOSICAO]],Tabela4[[#This Row],[ESTOQUE_INICIAL]]&gt;0),L95*1.5,D95*0))</f>
        <v>44.722222222222221</v>
      </c>
      <c r="F95" s="1">
        <f t="shared" si="3"/>
        <v>24.722222222222221</v>
      </c>
      <c r="G95" s="7">
        <v>14</v>
      </c>
      <c r="H95" s="7">
        <v>28</v>
      </c>
      <c r="I95" s="6" t="s">
        <v>1142</v>
      </c>
      <c r="J95" s="1">
        <f>'ESTOQUE NOVEMBRO'!$D95*'ESTOQUE NOVEMBRO'!$G95+'ESTOQUE NOVEMBRO'!$E95*'ESTOQUE NOVEMBRO'!$H95</f>
        <v>972.22222222222217</v>
      </c>
      <c r="K95" s="1">
        <f>_xlfn.XLOOKUP(A95,MEDIDAS!A:A,MEDIDAS!D:D,,0)*5</f>
        <v>4.9444444444444446</v>
      </c>
      <c r="L95" s="1">
        <f>SUM(K95,_xlfn.XLOOKUP(A95,MEDIDAS!A:A,MEDIDAS!D:D,,0)*5)</f>
        <v>9.8888888888888893</v>
      </c>
      <c r="M9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5" t="str">
        <f>IF('ESTOQUE NOVEMBRO'!$E95&gt;0,"Novembro","outubro")</f>
        <v>Novembro</v>
      </c>
      <c r="O95" s="15">
        <v>45597</v>
      </c>
    </row>
    <row r="96" spans="1:15">
      <c r="A96" s="4" t="s">
        <v>98</v>
      </c>
      <c r="B96" s="2" t="s">
        <v>1143</v>
      </c>
      <c r="C96" s="3">
        <f t="shared" si="2"/>
        <v>64.89</v>
      </c>
      <c r="D96" s="1">
        <f>_xlfn.XLOOKUP(Tabela4[[#This Row],[SKU]],'ESTOQUE OUTUBRO'!A:A,'ESTOQUE OUTUBRO'!F:F,,0)-_xlfn.XLOOKUP(Tabela4[[#This Row],[SKU]],'VENDA MES'!E:E,'VENDA MES'!F:F,0,0)</f>
        <v>86.6</v>
      </c>
      <c r="E96" s="3">
        <f>IF(D96&lt;=0,(L96 * 2.5) - D96,IF(AND(Tabela4[[#This Row],[ESTOQUE_INICIAL]]&lt;=Tabela4[[#This Row],[PONTO_DE_REPOSICAO]],Tabela4[[#This Row],[ESTOQUE_INICIAL]]&gt;0),L96*1.5,D96*0))</f>
        <v>0</v>
      </c>
      <c r="F96" s="1">
        <f t="shared" si="3"/>
        <v>86.6</v>
      </c>
      <c r="G96" s="7">
        <v>14</v>
      </c>
      <c r="H96" s="7">
        <v>28</v>
      </c>
      <c r="I96" s="6" t="s">
        <v>1142</v>
      </c>
      <c r="J96" s="1">
        <f>'ESTOQUE NOVEMBRO'!$D96*'ESTOQUE NOVEMBRO'!$G96+'ESTOQUE NOVEMBRO'!$E96*'ESTOQUE NOVEMBRO'!$H96</f>
        <v>1212.3999999999999</v>
      </c>
      <c r="K96" s="1">
        <f>_xlfn.XLOOKUP(A96,MEDIDAS!A:A,MEDIDAS!D:D,,0)*5</f>
        <v>6.7222222222222232</v>
      </c>
      <c r="L96" s="1">
        <f>SUM(K96,_xlfn.XLOOKUP(A96,MEDIDAS!A:A,MEDIDAS!D:D,,0)*5)</f>
        <v>13.444444444444446</v>
      </c>
      <c r="M9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6" t="str">
        <f>IF('ESTOQUE NOVEMBRO'!$E96&gt;0,"Novembro","outubro")</f>
        <v>outubro</v>
      </c>
      <c r="O96" s="15">
        <v>45597</v>
      </c>
    </row>
    <row r="97" spans="1:15">
      <c r="A97" s="4" t="s">
        <v>110</v>
      </c>
      <c r="B97" s="2" t="s">
        <v>1143</v>
      </c>
      <c r="C97" s="3">
        <f t="shared" si="2"/>
        <v>64.89</v>
      </c>
      <c r="D97" s="1">
        <f>_xlfn.XLOOKUP(Tabela4[[#This Row],[SKU]],'ESTOQUE OUTUBRO'!A:A,'ESTOQUE OUTUBRO'!F:F,,0)-_xlfn.XLOOKUP(Tabela4[[#This Row],[SKU]],'VENDA MES'!E:E,'VENDA MES'!F:F,0,0)</f>
        <v>116</v>
      </c>
      <c r="E97" s="3">
        <f>IF(D97&lt;=0,(L97 * 2.5) - D97,IF(AND(Tabela4[[#This Row],[ESTOQUE_INICIAL]]&lt;=Tabela4[[#This Row],[PONTO_DE_REPOSICAO]],Tabela4[[#This Row],[ESTOQUE_INICIAL]]&gt;0),L97*1.5,D97*0))</f>
        <v>0</v>
      </c>
      <c r="F97" s="1">
        <f t="shared" si="3"/>
        <v>116</v>
      </c>
      <c r="G97" s="7">
        <v>14</v>
      </c>
      <c r="H97" s="7">
        <v>28</v>
      </c>
      <c r="I97" s="6" t="s">
        <v>1142</v>
      </c>
      <c r="J97" s="1">
        <f>'ESTOQUE NOVEMBRO'!$D97*'ESTOQUE NOVEMBRO'!$G97+'ESTOQUE NOVEMBRO'!$E97*'ESTOQUE NOVEMBRO'!$H97</f>
        <v>1624</v>
      </c>
      <c r="K97" s="1">
        <f>_xlfn.XLOOKUP(A97,MEDIDAS!A:A,MEDIDAS!D:D,,0)*5</f>
        <v>5.6111111111111107</v>
      </c>
      <c r="L97" s="1">
        <f>SUM(K97,_xlfn.XLOOKUP(A97,MEDIDAS!A:A,MEDIDAS!D:D,,0)*5)</f>
        <v>11.222222222222221</v>
      </c>
      <c r="M9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7" t="str">
        <f>IF('ESTOQUE NOVEMBRO'!$E97&gt;0,"Novembro","outubro")</f>
        <v>outubro</v>
      </c>
      <c r="O97" s="15">
        <v>45597</v>
      </c>
    </row>
    <row r="98" spans="1:15">
      <c r="A98" s="4" t="s">
        <v>100</v>
      </c>
      <c r="B98" s="2" t="s">
        <v>1143</v>
      </c>
      <c r="C98" s="3">
        <f t="shared" si="2"/>
        <v>64.89</v>
      </c>
      <c r="D98" s="1">
        <f>_xlfn.XLOOKUP(Tabela4[[#This Row],[SKU]],'ESTOQUE OUTUBRO'!A:A,'ESTOQUE OUTUBRO'!F:F,,0)-_xlfn.XLOOKUP(Tabela4[[#This Row],[SKU]],'VENDA MES'!E:E,'VENDA MES'!F:F,0,0)</f>
        <v>72.599999999999994</v>
      </c>
      <c r="E98" s="3">
        <f>IF(D98&lt;=0,(L98 * 2.5) - D98,IF(AND(Tabela4[[#This Row],[ESTOQUE_INICIAL]]&lt;=Tabela4[[#This Row],[PONTO_DE_REPOSICAO]],Tabela4[[#This Row],[ESTOQUE_INICIAL]]&gt;0),L98*1.5,D98*0))</f>
        <v>0</v>
      </c>
      <c r="F98" s="1">
        <f t="shared" si="3"/>
        <v>72.599999999999994</v>
      </c>
      <c r="G98" s="7">
        <v>14</v>
      </c>
      <c r="H98" s="7">
        <v>28</v>
      </c>
      <c r="I98" s="6" t="s">
        <v>1142</v>
      </c>
      <c r="J98" s="1">
        <f>'ESTOQUE NOVEMBRO'!$D98*'ESTOQUE NOVEMBRO'!$G98+'ESTOQUE NOVEMBRO'!$E98*'ESTOQUE NOVEMBRO'!$H98</f>
        <v>1016.3999999999999</v>
      </c>
      <c r="K98" s="1">
        <f>_xlfn.XLOOKUP(A98,MEDIDAS!A:A,MEDIDAS!D:D,,0)*5</f>
        <v>7.1111111111111116</v>
      </c>
      <c r="L98" s="1">
        <f>SUM(K98,_xlfn.XLOOKUP(A98,MEDIDAS!A:A,MEDIDAS!D:D,,0)*5)</f>
        <v>14.222222222222223</v>
      </c>
      <c r="M9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8" t="str">
        <f>IF('ESTOQUE NOVEMBRO'!$E98&gt;0,"Novembro","outubro")</f>
        <v>outubro</v>
      </c>
      <c r="O98" s="15">
        <v>45597</v>
      </c>
    </row>
    <row r="99" spans="1:15">
      <c r="A99" s="4" t="s">
        <v>101</v>
      </c>
      <c r="B99" s="2" t="s">
        <v>1143</v>
      </c>
      <c r="C99" s="3">
        <f t="shared" si="2"/>
        <v>64.89</v>
      </c>
      <c r="D99" s="1">
        <f>_xlfn.XLOOKUP(Tabela4[[#This Row],[SKU]],'ESTOQUE OUTUBRO'!A:A,'ESTOQUE OUTUBRO'!F:F,,0)-_xlfn.XLOOKUP(Tabela4[[#This Row],[SKU]],'VENDA MES'!E:E,'VENDA MES'!F:F,0,0)</f>
        <v>184.2</v>
      </c>
      <c r="E99" s="3">
        <f>IF(D99&lt;=0,(L99 * 2.5) - D99,IF(AND(Tabela4[[#This Row],[ESTOQUE_INICIAL]]&lt;=Tabela4[[#This Row],[PONTO_DE_REPOSICAO]],Tabela4[[#This Row],[ESTOQUE_INICIAL]]&gt;0),L99*1.5,D99*0))</f>
        <v>0</v>
      </c>
      <c r="F99" s="1">
        <f t="shared" si="3"/>
        <v>184.2</v>
      </c>
      <c r="G99" s="7">
        <v>14</v>
      </c>
      <c r="H99" s="7">
        <v>28</v>
      </c>
      <c r="I99" s="6" t="s">
        <v>1142</v>
      </c>
      <c r="J99" s="1">
        <f>'ESTOQUE NOVEMBRO'!$D99*'ESTOQUE NOVEMBRO'!$G99+'ESTOQUE NOVEMBRO'!$E99*'ESTOQUE NOVEMBRO'!$H99</f>
        <v>2578.7999999999997</v>
      </c>
      <c r="K99" s="1">
        <f>_xlfn.XLOOKUP(A99,MEDIDAS!A:A,MEDIDAS!D:D,,0)*5</f>
        <v>5.5555555555555554</v>
      </c>
      <c r="L99" s="1">
        <f>SUM(K99,_xlfn.XLOOKUP(A99,MEDIDAS!A:A,MEDIDAS!D:D,,0)*5)</f>
        <v>11.111111111111111</v>
      </c>
      <c r="M9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9" t="str">
        <f>IF('ESTOQUE NOVEMBRO'!$E99&gt;0,"Novembro","outubro")</f>
        <v>outubro</v>
      </c>
      <c r="O99" s="15">
        <v>45597</v>
      </c>
    </row>
    <row r="100" spans="1:15">
      <c r="A100" s="4" t="s">
        <v>102</v>
      </c>
      <c r="B100" s="2" t="s">
        <v>1143</v>
      </c>
      <c r="C100" s="3">
        <f t="shared" si="2"/>
        <v>64.89</v>
      </c>
      <c r="D100" s="1">
        <f>_xlfn.XLOOKUP(Tabela4[[#This Row],[SKU]],'ESTOQUE OUTUBRO'!A:A,'ESTOQUE OUTUBRO'!F:F,,0)-_xlfn.XLOOKUP(Tabela4[[#This Row],[SKU]],'VENDA MES'!E:E,'VENDA MES'!F:F,0,0)</f>
        <v>159.40000000000003</v>
      </c>
      <c r="E100" s="3">
        <f>IF(D100&lt;=0,(L100 * 2.5) - D100,IF(AND(Tabela4[[#This Row],[ESTOQUE_INICIAL]]&lt;=Tabela4[[#This Row],[PONTO_DE_REPOSICAO]],Tabela4[[#This Row],[ESTOQUE_INICIAL]]&gt;0),L100*1.5,D100*0))</f>
        <v>0</v>
      </c>
      <c r="F100" s="1">
        <f t="shared" si="3"/>
        <v>159.40000000000003</v>
      </c>
      <c r="G100" s="7">
        <v>14</v>
      </c>
      <c r="H100" s="7">
        <v>28</v>
      </c>
      <c r="I100" s="6" t="s">
        <v>1142</v>
      </c>
      <c r="J100" s="1">
        <f>'ESTOQUE NOVEMBRO'!$D100*'ESTOQUE NOVEMBRO'!$G100+'ESTOQUE NOVEMBRO'!$E100*'ESTOQUE NOVEMBRO'!$H100</f>
        <v>2231.6000000000004</v>
      </c>
      <c r="K100" s="1">
        <f>_xlfn.XLOOKUP(A100,MEDIDAS!A:A,MEDIDAS!D:D,,0)*5</f>
        <v>5.7777777777777768</v>
      </c>
      <c r="L100" s="1">
        <f>SUM(K100,_xlfn.XLOOKUP(A100,MEDIDAS!A:A,MEDIDAS!D:D,,0)*5)</f>
        <v>11.555555555555554</v>
      </c>
      <c r="M10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0" t="str">
        <f>IF('ESTOQUE NOVEMBRO'!$E100&gt;0,"Novembro","outubro")</f>
        <v>outubro</v>
      </c>
      <c r="O100" s="15">
        <v>45597</v>
      </c>
    </row>
    <row r="101" spans="1:15">
      <c r="A101" s="5" t="s">
        <v>103</v>
      </c>
      <c r="B101" s="2" t="s">
        <v>1143</v>
      </c>
      <c r="C101" s="3">
        <f t="shared" si="2"/>
        <v>64.89</v>
      </c>
      <c r="D101" s="1">
        <f>_xlfn.XLOOKUP(Tabela4[[#This Row],[SKU]],'ESTOQUE OUTUBRO'!A:A,'ESTOQUE OUTUBRO'!F:F,,0)-_xlfn.XLOOKUP(Tabela4[[#This Row],[SKU]],'VENDA MES'!E:E,'VENDA MES'!F:F,0,0)</f>
        <v>111</v>
      </c>
      <c r="E101" s="3">
        <f>IF(D101&lt;=0,(L101 * 2.5) - D101,IF(AND(Tabela4[[#This Row],[ESTOQUE_INICIAL]]&lt;=Tabela4[[#This Row],[PONTO_DE_REPOSICAO]],Tabela4[[#This Row],[ESTOQUE_INICIAL]]&gt;0),L101*1.5,D101*0))</f>
        <v>0</v>
      </c>
      <c r="F101" s="1">
        <f t="shared" si="3"/>
        <v>111</v>
      </c>
      <c r="G101" s="7">
        <v>14</v>
      </c>
      <c r="H101" s="7">
        <v>28</v>
      </c>
      <c r="I101" s="6" t="s">
        <v>1142</v>
      </c>
      <c r="J101" s="1">
        <f>'ESTOQUE NOVEMBRO'!$D101*'ESTOQUE NOVEMBRO'!$G101+'ESTOQUE NOVEMBRO'!$E101*'ESTOQUE NOVEMBRO'!$H101</f>
        <v>1554</v>
      </c>
      <c r="K101" s="1">
        <f>_xlfn.XLOOKUP(A101,MEDIDAS!A:A,MEDIDAS!D:D,,0)*5</f>
        <v>7</v>
      </c>
      <c r="L101" s="1">
        <f>SUM(K101,_xlfn.XLOOKUP(A101,MEDIDAS!A:A,MEDIDAS!D:D,,0)*5)</f>
        <v>14</v>
      </c>
      <c r="M10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1" t="str">
        <f>IF('ESTOQUE NOVEMBRO'!$E101&gt;0,"Novembro","outubro")</f>
        <v>outubro</v>
      </c>
      <c r="O101" s="15">
        <v>45597</v>
      </c>
    </row>
    <row r="102" spans="1:15">
      <c r="A102" s="5" t="s">
        <v>104</v>
      </c>
      <c r="B102" t="s">
        <v>1144</v>
      </c>
      <c r="C102" s="3">
        <f t="shared" si="2"/>
        <v>64.89</v>
      </c>
      <c r="D102" s="1">
        <f>_xlfn.XLOOKUP(Tabela4[[#This Row],[SKU]],'ESTOQUE OUTUBRO'!A:A,'ESTOQUE OUTUBRO'!F:F,,0)-_xlfn.XLOOKUP(Tabela4[[#This Row],[SKU]],'VENDA MES'!E:E,'VENDA MES'!F:F,0,0)</f>
        <v>93.800000000000011</v>
      </c>
      <c r="E102" s="3">
        <f>IF(D102&lt;=0,(L102 * 2.5) - D102,IF(AND(Tabela4[[#This Row],[ESTOQUE_INICIAL]]&lt;=Tabela4[[#This Row],[PONTO_DE_REPOSICAO]],Tabela4[[#This Row],[ESTOQUE_INICIAL]]&gt;0),L102*1.5,D102*0))</f>
        <v>0</v>
      </c>
      <c r="F102" s="1">
        <f t="shared" si="3"/>
        <v>93.800000000000011</v>
      </c>
      <c r="G102" s="7">
        <v>10</v>
      </c>
      <c r="H102" s="7">
        <v>20</v>
      </c>
      <c r="I102" s="6" t="s">
        <v>1134</v>
      </c>
      <c r="J102" s="1">
        <f>'ESTOQUE NOVEMBRO'!$D102*'ESTOQUE NOVEMBRO'!$G102+'ESTOQUE NOVEMBRO'!$E102*'ESTOQUE NOVEMBRO'!$H102</f>
        <v>938.00000000000011</v>
      </c>
      <c r="K102" s="1">
        <f>_xlfn.XLOOKUP(A102,MEDIDAS!A:A,MEDIDAS!D:D,,0)*5</f>
        <v>6.2777777777777777</v>
      </c>
      <c r="L102" s="1">
        <f>SUM(K102,_xlfn.XLOOKUP(A102,MEDIDAS!A:A,MEDIDAS!D:D,,0)*5)</f>
        <v>12.555555555555555</v>
      </c>
      <c r="M10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2" t="str">
        <f>IF('ESTOQUE NOVEMBRO'!$E102&gt;0,"Novembro","outubro")</f>
        <v>outubro</v>
      </c>
      <c r="O102" s="15">
        <v>45597</v>
      </c>
    </row>
    <row r="103" spans="1:15">
      <c r="A103" s="5" t="s">
        <v>105</v>
      </c>
      <c r="B103" t="s">
        <v>1144</v>
      </c>
      <c r="C103" s="3">
        <f t="shared" si="2"/>
        <v>64.89</v>
      </c>
      <c r="D103" s="1">
        <f>_xlfn.XLOOKUP(Tabela4[[#This Row],[SKU]],'ESTOQUE OUTUBRO'!A:A,'ESTOQUE OUTUBRO'!F:F,,0)-_xlfn.XLOOKUP(Tabela4[[#This Row],[SKU]],'VENDA MES'!E:E,'VENDA MES'!F:F,0,0)</f>
        <v>48</v>
      </c>
      <c r="E103" s="3">
        <f>IF(D103&lt;=0,(L103 * 2.5) - D103,IF(AND(Tabela4[[#This Row],[ESTOQUE_INICIAL]]&lt;=Tabela4[[#This Row],[PONTO_DE_REPOSICAO]],Tabela4[[#This Row],[ESTOQUE_INICIAL]]&gt;0),L103*1.5,D103*0))</f>
        <v>0</v>
      </c>
      <c r="F103" s="1">
        <f t="shared" si="3"/>
        <v>48</v>
      </c>
      <c r="G103" s="7">
        <v>10</v>
      </c>
      <c r="H103" s="7">
        <v>20</v>
      </c>
      <c r="I103" s="6" t="s">
        <v>1134</v>
      </c>
      <c r="J103" s="1">
        <f>'ESTOQUE NOVEMBRO'!$D103*'ESTOQUE NOVEMBRO'!$G103+'ESTOQUE NOVEMBRO'!$E103*'ESTOQUE NOVEMBRO'!$H103</f>
        <v>480</v>
      </c>
      <c r="K103" s="1">
        <f>_xlfn.XLOOKUP(A103,MEDIDAS!A:A,MEDIDAS!D:D,,0)*5</f>
        <v>4.7777777777777777</v>
      </c>
      <c r="L103" s="1">
        <f>SUM(K103,_xlfn.XLOOKUP(A103,MEDIDAS!A:A,MEDIDAS!D:D,,0)*5)</f>
        <v>9.5555555555555554</v>
      </c>
      <c r="M10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3" t="str">
        <f>IF('ESTOQUE NOVEMBRO'!$E103&gt;0,"Novembro","outubro")</f>
        <v>outubro</v>
      </c>
      <c r="O103" s="15">
        <v>45597</v>
      </c>
    </row>
    <row r="104" spans="1:15">
      <c r="A104" s="5" t="s">
        <v>106</v>
      </c>
      <c r="B104" t="s">
        <v>1144</v>
      </c>
      <c r="C104" s="3">
        <f t="shared" si="2"/>
        <v>64.89</v>
      </c>
      <c r="D104" s="1">
        <f>_xlfn.XLOOKUP(Tabela4[[#This Row],[SKU]],'ESTOQUE OUTUBRO'!A:A,'ESTOQUE OUTUBRO'!F:F,,0)-_xlfn.XLOOKUP(Tabela4[[#This Row],[SKU]],'VENDA MES'!E:E,'VENDA MES'!F:F,0,0)</f>
        <v>75.199999999999989</v>
      </c>
      <c r="E104" s="3">
        <f>IF(D104&lt;=0,(L104 * 2.5) - D104,IF(AND(Tabela4[[#This Row],[ESTOQUE_INICIAL]]&lt;=Tabela4[[#This Row],[PONTO_DE_REPOSICAO]],Tabela4[[#This Row],[ESTOQUE_INICIAL]]&gt;0),L104*1.5,D104*0))</f>
        <v>0</v>
      </c>
      <c r="F104" s="1">
        <f t="shared" si="3"/>
        <v>75.199999999999989</v>
      </c>
      <c r="G104" s="7">
        <v>10</v>
      </c>
      <c r="H104" s="7">
        <v>20</v>
      </c>
      <c r="I104" s="6" t="s">
        <v>1134</v>
      </c>
      <c r="J104" s="1">
        <f>'ESTOQUE NOVEMBRO'!$D104*'ESTOQUE NOVEMBRO'!$G104+'ESTOQUE NOVEMBRO'!$E104*'ESTOQUE NOVEMBRO'!$H104</f>
        <v>751.99999999999989</v>
      </c>
      <c r="K104" s="1">
        <f>_xlfn.XLOOKUP(A104,MEDIDAS!A:A,MEDIDAS!D:D,,0)*5</f>
        <v>7.166666666666667</v>
      </c>
      <c r="L104" s="1">
        <f>SUM(K104,_xlfn.XLOOKUP(A104,MEDIDAS!A:A,MEDIDAS!D:D,,0)*5)</f>
        <v>14.333333333333334</v>
      </c>
      <c r="M10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04" t="str">
        <f>IF('ESTOQUE NOVEMBRO'!$E104&gt;0,"Novembro","outubro")</f>
        <v>outubro</v>
      </c>
      <c r="O104" s="15">
        <v>45597</v>
      </c>
    </row>
    <row r="105" spans="1:15">
      <c r="A105" s="5" t="s">
        <v>107</v>
      </c>
      <c r="B105" t="s">
        <v>1144</v>
      </c>
      <c r="C105" s="3">
        <f t="shared" si="2"/>
        <v>64.89</v>
      </c>
      <c r="D105" s="1">
        <f>_xlfn.XLOOKUP(Tabela4[[#This Row],[SKU]],'ESTOQUE OUTUBRO'!A:A,'ESTOQUE OUTUBRO'!F:F,,0)-_xlfn.XLOOKUP(Tabela4[[#This Row],[SKU]],'VENDA MES'!E:E,'VENDA MES'!F:F,0,0)</f>
        <v>131.80000000000004</v>
      </c>
      <c r="E105" s="3">
        <f>IF(D105&lt;=0,(L105 * 2.5) - D105,IF(AND(Tabela4[[#This Row],[ESTOQUE_INICIAL]]&lt;=Tabela4[[#This Row],[PONTO_DE_REPOSICAO]],Tabela4[[#This Row],[ESTOQUE_INICIAL]]&gt;0),L105*1.5,D105*0))</f>
        <v>0</v>
      </c>
      <c r="F105" s="1">
        <f t="shared" si="3"/>
        <v>131.80000000000004</v>
      </c>
      <c r="G105" s="7">
        <v>10</v>
      </c>
      <c r="H105" s="7">
        <v>20</v>
      </c>
      <c r="I105" s="6" t="s">
        <v>1134</v>
      </c>
      <c r="J105" s="1">
        <f>'ESTOQUE NOVEMBRO'!$D105*'ESTOQUE NOVEMBRO'!$G105+'ESTOQUE NOVEMBRO'!$E105*'ESTOQUE NOVEMBRO'!$H105</f>
        <v>1318.0000000000005</v>
      </c>
      <c r="K105" s="1">
        <f>_xlfn.XLOOKUP(A105,MEDIDAS!A:A,MEDIDAS!D:D,,0)*5</f>
        <v>4</v>
      </c>
      <c r="L105" s="1">
        <f>SUM(K105,_xlfn.XLOOKUP(A105,MEDIDAS!A:A,MEDIDAS!D:D,,0)*5)</f>
        <v>8</v>
      </c>
      <c r="M10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5" t="str">
        <f>IF('ESTOQUE NOVEMBRO'!$E105&gt;0,"Novembro","outubro")</f>
        <v>outubro</v>
      </c>
      <c r="O105" s="15">
        <v>45597</v>
      </c>
    </row>
    <row r="106" spans="1:15">
      <c r="A106" s="5" t="s">
        <v>108</v>
      </c>
      <c r="B106" t="s">
        <v>1144</v>
      </c>
      <c r="C106" s="3">
        <f t="shared" si="2"/>
        <v>64.89</v>
      </c>
      <c r="D106" s="1">
        <f>_xlfn.XLOOKUP(Tabela4[[#This Row],[SKU]],'ESTOQUE OUTUBRO'!A:A,'ESTOQUE OUTUBRO'!F:F,,0)-_xlfn.XLOOKUP(Tabela4[[#This Row],[SKU]],'VENDA MES'!E:E,'VENDA MES'!F:F,0,0)</f>
        <v>42.40000000000002</v>
      </c>
      <c r="E106" s="3">
        <f>IF(D106&lt;=0,(L106 * 2.5) - D106,IF(AND(Tabela4[[#This Row],[ESTOQUE_INICIAL]]&lt;=Tabela4[[#This Row],[PONTO_DE_REPOSICAO]],Tabela4[[#This Row],[ESTOQUE_INICIAL]]&gt;0),L106*1.5,D106*0))</f>
        <v>0</v>
      </c>
      <c r="F106" s="1">
        <f t="shared" si="3"/>
        <v>42.40000000000002</v>
      </c>
      <c r="G106" s="7">
        <v>10</v>
      </c>
      <c r="H106" s="7">
        <v>20</v>
      </c>
      <c r="I106" s="6" t="s">
        <v>1134</v>
      </c>
      <c r="J106" s="1">
        <f>'ESTOQUE NOVEMBRO'!$D106*'ESTOQUE NOVEMBRO'!$G106+'ESTOQUE NOVEMBRO'!$E106*'ESTOQUE NOVEMBRO'!$H106</f>
        <v>424.00000000000023</v>
      </c>
      <c r="K106" s="1">
        <f>_xlfn.XLOOKUP(A106,MEDIDAS!A:A,MEDIDAS!D:D,,0)*5</f>
        <v>9.3333333333333339</v>
      </c>
      <c r="L106" s="1">
        <f>SUM(K106,_xlfn.XLOOKUP(A106,MEDIDAS!A:A,MEDIDAS!D:D,,0)*5)</f>
        <v>18.666666666666668</v>
      </c>
      <c r="M10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06" t="str">
        <f>IF('ESTOQUE NOVEMBRO'!$E106&gt;0,"Novembro","outubro")</f>
        <v>outubro</v>
      </c>
      <c r="O106" s="15">
        <v>45597</v>
      </c>
    </row>
    <row r="107" spans="1:15">
      <c r="A107" s="5" t="s">
        <v>121</v>
      </c>
      <c r="B107" t="s">
        <v>1144</v>
      </c>
      <c r="C107" s="3">
        <f t="shared" si="2"/>
        <v>64.89</v>
      </c>
      <c r="D107" s="1">
        <f>_xlfn.XLOOKUP(Tabela4[[#This Row],[SKU]],'ESTOQUE OUTUBRO'!A:A,'ESTOQUE OUTUBRO'!F:F,,0)-_xlfn.XLOOKUP(Tabela4[[#This Row],[SKU]],'VENDA MES'!E:E,'VENDA MES'!F:F,0,0)</f>
        <v>121</v>
      </c>
      <c r="E107" s="3">
        <f>IF(D107&lt;=0,(L107 * 2.5) - D107,IF(AND(Tabela4[[#This Row],[ESTOQUE_INICIAL]]&lt;=Tabela4[[#This Row],[PONTO_DE_REPOSICAO]],Tabela4[[#This Row],[ESTOQUE_INICIAL]]&gt;0),L107*1.5,D107*0))</f>
        <v>0</v>
      </c>
      <c r="F107" s="1">
        <f t="shared" si="3"/>
        <v>121</v>
      </c>
      <c r="G107" s="7">
        <v>10</v>
      </c>
      <c r="H107" s="7">
        <v>20</v>
      </c>
      <c r="I107" s="6" t="s">
        <v>1134</v>
      </c>
      <c r="J107" s="1">
        <f>'ESTOQUE NOVEMBRO'!$D107*'ESTOQUE NOVEMBRO'!$G107+'ESTOQUE NOVEMBRO'!$E107*'ESTOQUE NOVEMBRO'!$H107</f>
        <v>1210</v>
      </c>
      <c r="K107" s="1">
        <f>_xlfn.XLOOKUP(A107,MEDIDAS!A:A,MEDIDAS!D:D,,0)*5</f>
        <v>3.8333333333333335</v>
      </c>
      <c r="L107" s="1">
        <f>SUM(K107,_xlfn.XLOOKUP(A107,MEDIDAS!A:A,MEDIDAS!D:D,,0)*5)</f>
        <v>7.666666666666667</v>
      </c>
      <c r="M10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7" t="str">
        <f>IF('ESTOQUE NOVEMBRO'!$E107&gt;0,"Novembro","outubro")</f>
        <v>outubro</v>
      </c>
      <c r="O107" s="15">
        <v>45597</v>
      </c>
    </row>
    <row r="108" spans="1:15">
      <c r="A108" s="5" t="s">
        <v>109</v>
      </c>
      <c r="B108" t="s">
        <v>1144</v>
      </c>
      <c r="C108" s="3">
        <f t="shared" si="2"/>
        <v>64.89</v>
      </c>
      <c r="D108" s="1">
        <f>_xlfn.XLOOKUP(Tabela4[[#This Row],[SKU]],'ESTOQUE OUTUBRO'!A:A,'ESTOQUE OUTUBRO'!F:F,,0)-_xlfn.XLOOKUP(Tabela4[[#This Row],[SKU]],'VENDA MES'!E:E,'VENDA MES'!F:F,0,0)</f>
        <v>90.800000000000011</v>
      </c>
      <c r="E108" s="3">
        <f>IF(D108&lt;=0,(L108 * 2.5) - D108,IF(AND(Tabela4[[#This Row],[ESTOQUE_INICIAL]]&lt;=Tabela4[[#This Row],[PONTO_DE_REPOSICAO]],Tabela4[[#This Row],[ESTOQUE_INICIAL]]&gt;0),L108*1.5,D108*0))</f>
        <v>0</v>
      </c>
      <c r="F108" s="1">
        <f t="shared" si="3"/>
        <v>90.800000000000011</v>
      </c>
      <c r="G108" s="7">
        <v>10</v>
      </c>
      <c r="H108" s="7">
        <v>20</v>
      </c>
      <c r="I108" s="6" t="s">
        <v>1134</v>
      </c>
      <c r="J108" s="1">
        <f>'ESTOQUE NOVEMBRO'!$D108*'ESTOQUE NOVEMBRO'!$G108+'ESTOQUE NOVEMBRO'!$E108*'ESTOQUE NOVEMBRO'!$H108</f>
        <v>908.00000000000011</v>
      </c>
      <c r="K108" s="1">
        <f>_xlfn.XLOOKUP(A108,MEDIDAS!A:A,MEDIDAS!D:D,,0)*5</f>
        <v>5.4444444444444438</v>
      </c>
      <c r="L108" s="1">
        <f>SUM(K108,_xlfn.XLOOKUP(A108,MEDIDAS!A:A,MEDIDAS!D:D,,0)*5)</f>
        <v>10.888888888888888</v>
      </c>
      <c r="M10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8" t="str">
        <f>IF('ESTOQUE NOVEMBRO'!$E108&gt;0,"Novembro","outubro")</f>
        <v>outubro</v>
      </c>
      <c r="O108" s="15">
        <v>45597</v>
      </c>
    </row>
    <row r="109" spans="1:15">
      <c r="A109" s="5" t="s">
        <v>111</v>
      </c>
      <c r="B109" t="s">
        <v>1144</v>
      </c>
      <c r="C109" s="3">
        <f t="shared" si="2"/>
        <v>64.89</v>
      </c>
      <c r="D109" s="1">
        <f>_xlfn.XLOOKUP(Tabela4[[#This Row],[SKU]],'ESTOQUE OUTUBRO'!A:A,'ESTOQUE OUTUBRO'!F:F,,0)-_xlfn.XLOOKUP(Tabela4[[#This Row],[SKU]],'VENDA MES'!E:E,'VENDA MES'!F:F,0,0)</f>
        <v>99.800000000000011</v>
      </c>
      <c r="E109" s="3">
        <f>IF(D109&lt;=0,(L109 * 2.5) - D109,IF(AND(Tabela4[[#This Row],[ESTOQUE_INICIAL]]&lt;=Tabela4[[#This Row],[PONTO_DE_REPOSICAO]],Tabela4[[#This Row],[ESTOQUE_INICIAL]]&gt;0),L109*1.5,D109*0))</f>
        <v>0</v>
      </c>
      <c r="F109" s="1">
        <f t="shared" si="3"/>
        <v>99.800000000000011</v>
      </c>
      <c r="G109" s="7">
        <v>10</v>
      </c>
      <c r="H109" s="7">
        <v>20</v>
      </c>
      <c r="I109" s="6" t="s">
        <v>1134</v>
      </c>
      <c r="J109" s="1">
        <f>'ESTOQUE NOVEMBRO'!$D109*'ESTOQUE NOVEMBRO'!$G109+'ESTOQUE NOVEMBRO'!$E109*'ESTOQUE NOVEMBRO'!$H109</f>
        <v>998.00000000000011</v>
      </c>
      <c r="K109" s="1">
        <f>_xlfn.XLOOKUP(A109,MEDIDAS!A:A,MEDIDAS!D:D,,0)*5</f>
        <v>5.0555555555555554</v>
      </c>
      <c r="L109" s="1">
        <f>SUM(K109,_xlfn.XLOOKUP(A109,MEDIDAS!A:A,MEDIDAS!D:D,,0)*5)</f>
        <v>10.111111111111111</v>
      </c>
      <c r="M10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9" t="str">
        <f>IF('ESTOQUE NOVEMBRO'!$E109&gt;0,"Novembro","outubro")</f>
        <v>outubro</v>
      </c>
      <c r="O109" s="15">
        <v>45597</v>
      </c>
    </row>
    <row r="110" spans="1:15">
      <c r="A110" s="5" t="s">
        <v>112</v>
      </c>
      <c r="B110" t="s">
        <v>1144</v>
      </c>
      <c r="C110" s="3">
        <f t="shared" si="2"/>
        <v>64.89</v>
      </c>
      <c r="D110" s="1">
        <f>_xlfn.XLOOKUP(Tabela4[[#This Row],[SKU]],'ESTOQUE OUTUBRO'!A:A,'ESTOQUE OUTUBRO'!F:F,,0)-_xlfn.XLOOKUP(Tabela4[[#This Row],[SKU]],'VENDA MES'!E:E,'VENDA MES'!F:F,0,0)</f>
        <v>111.19999999999999</v>
      </c>
      <c r="E110" s="3">
        <f>IF(D110&lt;=0,(L110 * 2.5) - D110,IF(AND(Tabela4[[#This Row],[ESTOQUE_INICIAL]]&lt;=Tabela4[[#This Row],[PONTO_DE_REPOSICAO]],Tabela4[[#This Row],[ESTOQUE_INICIAL]]&gt;0),L110*1.5,D110*0))</f>
        <v>0</v>
      </c>
      <c r="F110" s="1">
        <f t="shared" si="3"/>
        <v>111.19999999999999</v>
      </c>
      <c r="G110" s="7">
        <v>10</v>
      </c>
      <c r="H110" s="7">
        <v>20</v>
      </c>
      <c r="I110" s="6" t="s">
        <v>1134</v>
      </c>
      <c r="J110" s="1">
        <f>'ESTOQUE NOVEMBRO'!$D110*'ESTOQUE NOVEMBRO'!$G110+'ESTOQUE NOVEMBRO'!$E110*'ESTOQUE NOVEMBRO'!$H110</f>
        <v>1112</v>
      </c>
      <c r="K110" s="1">
        <f>_xlfn.XLOOKUP(A110,MEDIDAS!A:A,MEDIDAS!D:D,,0)*5</f>
        <v>6.0555555555555554</v>
      </c>
      <c r="L110" s="1">
        <f>SUM(K110,_xlfn.XLOOKUP(A110,MEDIDAS!A:A,MEDIDAS!D:D,,0)*5)</f>
        <v>12.111111111111111</v>
      </c>
      <c r="M11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10" t="str">
        <f>IF('ESTOQUE NOVEMBRO'!$E110&gt;0,"Novembro","outubro")</f>
        <v>outubro</v>
      </c>
      <c r="O110" s="15">
        <v>45597</v>
      </c>
    </row>
    <row r="111" spans="1:15">
      <c r="A111" s="5" t="s">
        <v>113</v>
      </c>
      <c r="B111" t="s">
        <v>1144</v>
      </c>
      <c r="C111" s="3">
        <f t="shared" si="2"/>
        <v>64.89</v>
      </c>
      <c r="D111" s="1">
        <f>_xlfn.XLOOKUP(Tabela4[[#This Row],[SKU]],'ESTOQUE OUTUBRO'!A:A,'ESTOQUE OUTUBRO'!F:F,,0)-_xlfn.XLOOKUP(Tabela4[[#This Row],[SKU]],'VENDA MES'!E:E,'VENDA MES'!F:F,0,0)</f>
        <v>84.200000000000017</v>
      </c>
      <c r="E111" s="3">
        <f>IF(D111&lt;=0,(L111 * 2.5) - D111,IF(AND(Tabela4[[#This Row],[ESTOQUE_INICIAL]]&lt;=Tabela4[[#This Row],[PONTO_DE_REPOSICAO]],Tabela4[[#This Row],[ESTOQUE_INICIAL]]&gt;0),L111*1.5,D111*0))</f>
        <v>0</v>
      </c>
      <c r="F111" s="1">
        <f t="shared" si="3"/>
        <v>84.200000000000017</v>
      </c>
      <c r="G111" s="7">
        <v>10</v>
      </c>
      <c r="H111" s="7">
        <v>20</v>
      </c>
      <c r="I111" s="6" t="s">
        <v>1134</v>
      </c>
      <c r="J111" s="1">
        <f>'ESTOQUE NOVEMBRO'!$D111*'ESTOQUE NOVEMBRO'!$G111+'ESTOQUE NOVEMBRO'!$E111*'ESTOQUE NOVEMBRO'!$H111</f>
        <v>842.00000000000023</v>
      </c>
      <c r="K111" s="1">
        <f>_xlfn.XLOOKUP(A111,MEDIDAS!A:A,MEDIDAS!D:D,,0)*5</f>
        <v>7.2777777777777777</v>
      </c>
      <c r="L111" s="1">
        <f>SUM(K111,_xlfn.XLOOKUP(A111,MEDIDAS!A:A,MEDIDAS!D:D,,0)*5)</f>
        <v>14.555555555555555</v>
      </c>
      <c r="M11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11" t="str">
        <f>IF('ESTOQUE NOVEMBRO'!$E111&gt;0,"Novembro","outubro")</f>
        <v>outubro</v>
      </c>
      <c r="O111" s="15">
        <v>45597</v>
      </c>
    </row>
    <row r="112" spans="1:15">
      <c r="A112" s="5" t="s">
        <v>114</v>
      </c>
      <c r="B112" t="s">
        <v>1145</v>
      </c>
      <c r="C112" s="3">
        <f t="shared" si="2"/>
        <v>64.89</v>
      </c>
      <c r="D112" s="1">
        <f>_xlfn.XLOOKUP(Tabela4[[#This Row],[SKU]],'ESTOQUE OUTUBRO'!A:A,'ESTOQUE OUTUBRO'!F:F,,0)-_xlfn.XLOOKUP(Tabela4[[#This Row],[SKU]],'VENDA MES'!E:E,'VENDA MES'!F:F,0,0)</f>
        <v>107.19999999999999</v>
      </c>
      <c r="E112" s="3">
        <f>IF(D112&lt;=0,(L112 * 2.5) - D112,IF(AND(Tabela4[[#This Row],[ESTOQUE_INICIAL]]&lt;=Tabela4[[#This Row],[PONTO_DE_REPOSICAO]],Tabela4[[#This Row],[ESTOQUE_INICIAL]]&gt;0),L112*1.5,D112*0))</f>
        <v>0</v>
      </c>
      <c r="F112" s="1">
        <f t="shared" si="3"/>
        <v>107.19999999999999</v>
      </c>
      <c r="G112" s="7">
        <v>30</v>
      </c>
      <c r="H112" s="7">
        <v>60</v>
      </c>
      <c r="I112" s="6" t="s">
        <v>1146</v>
      </c>
      <c r="J112" s="1">
        <f>'ESTOQUE NOVEMBRO'!$D112*'ESTOQUE NOVEMBRO'!$G112+'ESTOQUE NOVEMBRO'!$E112*'ESTOQUE NOVEMBRO'!$H112</f>
        <v>3215.9999999999995</v>
      </c>
      <c r="K112" s="1">
        <f>_xlfn.XLOOKUP(A112,MEDIDAS!A:A,MEDIDAS!D:D,,0)*5</f>
        <v>6.5</v>
      </c>
      <c r="L112" s="1">
        <f>SUM(K112,_xlfn.XLOOKUP(A112,MEDIDAS!A:A,MEDIDAS!D:D,,0)*5)</f>
        <v>13</v>
      </c>
      <c r="M11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12" t="str">
        <f>IF('ESTOQUE NOVEMBRO'!$E112&gt;0,"Novembro","outubro")</f>
        <v>outubro</v>
      </c>
      <c r="O112" s="15">
        <v>45597</v>
      </c>
    </row>
    <row r="113" spans="1:15">
      <c r="A113" s="5" t="s">
        <v>115</v>
      </c>
      <c r="B113" t="s">
        <v>1145</v>
      </c>
      <c r="C113" s="3">
        <f t="shared" si="2"/>
        <v>64.89</v>
      </c>
      <c r="D113" s="1">
        <f>_xlfn.XLOOKUP(Tabela4[[#This Row],[SKU]],'ESTOQUE OUTUBRO'!A:A,'ESTOQUE OUTUBRO'!F:F,,0)-_xlfn.XLOOKUP(Tabela4[[#This Row],[SKU]],'VENDA MES'!E:E,'VENDA MES'!F:F,0,0)</f>
        <v>50.200000000000017</v>
      </c>
      <c r="E113" s="3">
        <f>IF(D113&lt;=0,(L113 * 2.5) - D113,IF(AND(Tabela4[[#This Row],[ESTOQUE_INICIAL]]&lt;=Tabela4[[#This Row],[PONTO_DE_REPOSICAO]],Tabela4[[#This Row],[ESTOQUE_INICIAL]]&gt;0),L113*1.5,D113*0))</f>
        <v>0</v>
      </c>
      <c r="F113" s="1">
        <f t="shared" si="3"/>
        <v>50.200000000000017</v>
      </c>
      <c r="G113" s="7">
        <v>30</v>
      </c>
      <c r="H113" s="7">
        <v>60</v>
      </c>
      <c r="I113" s="6" t="s">
        <v>1146</v>
      </c>
      <c r="J113" s="1">
        <f>'ESTOQUE NOVEMBRO'!$D113*'ESTOQUE NOVEMBRO'!$G113+'ESTOQUE NOVEMBRO'!$E113*'ESTOQUE NOVEMBRO'!$H113</f>
        <v>1506.0000000000005</v>
      </c>
      <c r="K113" s="1">
        <f>_xlfn.XLOOKUP(A113,MEDIDAS!A:A,MEDIDAS!D:D,,0)*5</f>
        <v>6.3888888888888884</v>
      </c>
      <c r="L113" s="1">
        <f>SUM(K113,_xlfn.XLOOKUP(A113,MEDIDAS!A:A,MEDIDAS!D:D,,0)*5)</f>
        <v>12.777777777777777</v>
      </c>
      <c r="M11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13" t="str">
        <f>IF('ESTOQUE NOVEMBRO'!$E113&gt;0,"Novembro","outubro")</f>
        <v>outubro</v>
      </c>
      <c r="O113" s="15">
        <v>45597</v>
      </c>
    </row>
    <row r="114" spans="1:15">
      <c r="A114" s="5" t="s">
        <v>116</v>
      </c>
      <c r="B114" t="s">
        <v>1145</v>
      </c>
      <c r="C114" s="3">
        <f t="shared" si="2"/>
        <v>64.89</v>
      </c>
      <c r="D114" s="1">
        <f>_xlfn.XLOOKUP(Tabela4[[#This Row],[SKU]],'ESTOQUE OUTUBRO'!A:A,'ESTOQUE OUTUBRO'!F:F,,0)-_xlfn.XLOOKUP(Tabela4[[#This Row],[SKU]],'VENDA MES'!E:E,'VENDA MES'!F:F,0,0)</f>
        <v>90.8</v>
      </c>
      <c r="E114" s="3">
        <f>IF(D114&lt;=0,(L114 * 2.5) - D114,IF(AND(Tabela4[[#This Row],[ESTOQUE_INICIAL]]&lt;=Tabela4[[#This Row],[PONTO_DE_REPOSICAO]],Tabela4[[#This Row],[ESTOQUE_INICIAL]]&gt;0),L114*1.5,D114*0))</f>
        <v>0</v>
      </c>
      <c r="F114" s="1">
        <f t="shared" si="3"/>
        <v>90.8</v>
      </c>
      <c r="G114" s="7">
        <v>30</v>
      </c>
      <c r="H114" s="7">
        <v>60</v>
      </c>
      <c r="I114" s="6" t="s">
        <v>1146</v>
      </c>
      <c r="J114" s="1">
        <f>'ESTOQUE NOVEMBRO'!$D114*'ESTOQUE NOVEMBRO'!$G114+'ESTOQUE NOVEMBRO'!$E114*'ESTOQUE NOVEMBRO'!$H114</f>
        <v>2724</v>
      </c>
      <c r="K114" s="1">
        <f>_xlfn.XLOOKUP(A114,MEDIDAS!A:A,MEDIDAS!D:D,,0)*5</f>
        <v>4.2777777777777777</v>
      </c>
      <c r="L114" s="1">
        <f>SUM(K114,_xlfn.XLOOKUP(A114,MEDIDAS!A:A,MEDIDAS!D:D,,0)*5)</f>
        <v>8.5555555555555554</v>
      </c>
      <c r="M11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14" t="str">
        <f>IF('ESTOQUE NOVEMBRO'!$E114&gt;0,"Novembro","outubro")</f>
        <v>outubro</v>
      </c>
      <c r="O114" s="15">
        <v>45597</v>
      </c>
    </row>
    <row r="115" spans="1:15">
      <c r="A115" s="5" t="s">
        <v>117</v>
      </c>
      <c r="B115" t="s">
        <v>1145</v>
      </c>
      <c r="C115" s="3">
        <f t="shared" si="2"/>
        <v>64.89</v>
      </c>
      <c r="D115" s="1">
        <f>_xlfn.XLOOKUP(Tabela4[[#This Row],[SKU]],'ESTOQUE OUTUBRO'!A:A,'ESTOQUE OUTUBRO'!F:F,,0)-_xlfn.XLOOKUP(Tabela4[[#This Row],[SKU]],'VENDA MES'!E:E,'VENDA MES'!F:F,0,0)</f>
        <v>14.399999999999999</v>
      </c>
      <c r="E115" s="3">
        <f>IF(D115&lt;=0,(L115 * 2.5) - D115,IF(AND(Tabela4[[#This Row],[ESTOQUE_INICIAL]]&lt;=Tabela4[[#This Row],[PONTO_DE_REPOSICAO]],Tabela4[[#This Row],[ESTOQUE_INICIAL]]&gt;0),L115*1.5,D115*0))</f>
        <v>0</v>
      </c>
      <c r="F115" s="1">
        <f t="shared" si="3"/>
        <v>14.399999999999999</v>
      </c>
      <c r="G115" s="7">
        <v>30</v>
      </c>
      <c r="H115" s="7">
        <v>60</v>
      </c>
      <c r="I115" s="6" t="s">
        <v>1146</v>
      </c>
      <c r="J115" s="1">
        <f>'ESTOQUE NOVEMBRO'!$D115*'ESTOQUE NOVEMBRO'!$G115+'ESTOQUE NOVEMBRO'!$E115*'ESTOQUE NOVEMBRO'!$H115</f>
        <v>431.99999999999994</v>
      </c>
      <c r="K115" s="1">
        <f>_xlfn.XLOOKUP(A115,MEDIDAS!A:A,MEDIDAS!D:D,,0)*5</f>
        <v>4.5</v>
      </c>
      <c r="L115" s="1">
        <f>SUM(K115,_xlfn.XLOOKUP(A115,MEDIDAS!A:A,MEDIDAS!D:D,,0)*5)</f>
        <v>9</v>
      </c>
      <c r="M11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15" t="str">
        <f>IF('ESTOQUE NOVEMBRO'!$E115&gt;0,"Novembro","outubro")</f>
        <v>outubro</v>
      </c>
      <c r="O115" s="15">
        <v>45597</v>
      </c>
    </row>
    <row r="116" spans="1:15">
      <c r="A116" s="5" t="s">
        <v>118</v>
      </c>
      <c r="B116" t="s">
        <v>1145</v>
      </c>
      <c r="C116" s="3">
        <f t="shared" si="2"/>
        <v>64.89</v>
      </c>
      <c r="D116" s="1">
        <f>_xlfn.XLOOKUP(Tabela4[[#This Row],[SKU]],'ESTOQUE OUTUBRO'!A:A,'ESTOQUE OUTUBRO'!F:F,,0)-_xlfn.XLOOKUP(Tabela4[[#This Row],[SKU]],'VENDA MES'!E:E,'VENDA MES'!F:F,0,0)</f>
        <v>71.599999999999994</v>
      </c>
      <c r="E116" s="3">
        <f>IF(D116&lt;=0,(L116 * 2.5) - D116,IF(AND(Tabela4[[#This Row],[ESTOQUE_INICIAL]]&lt;=Tabela4[[#This Row],[PONTO_DE_REPOSICAO]],Tabela4[[#This Row],[ESTOQUE_INICIAL]]&gt;0),L116*1.5,D116*0))</f>
        <v>0</v>
      </c>
      <c r="F116" s="1">
        <f t="shared" si="3"/>
        <v>71.599999999999994</v>
      </c>
      <c r="G116" s="7">
        <v>30</v>
      </c>
      <c r="H116" s="7">
        <v>60</v>
      </c>
      <c r="I116" s="6" t="s">
        <v>1146</v>
      </c>
      <c r="J116" s="1">
        <f>'ESTOQUE NOVEMBRO'!$D116*'ESTOQUE NOVEMBRO'!$G116+'ESTOQUE NOVEMBRO'!$E116*'ESTOQUE NOVEMBRO'!$H116</f>
        <v>2148</v>
      </c>
      <c r="K116" s="1">
        <f>_xlfn.XLOOKUP(A116,MEDIDAS!A:A,MEDIDAS!D:D,,0)*5</f>
        <v>9.7222222222222214</v>
      </c>
      <c r="L116" s="1">
        <f>SUM(K116,_xlfn.XLOOKUP(A116,MEDIDAS!A:A,MEDIDAS!D:D,,0)*5)</f>
        <v>19.444444444444443</v>
      </c>
      <c r="M11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16" t="str">
        <f>IF('ESTOQUE NOVEMBRO'!$E116&gt;0,"Novembro","outubro")</f>
        <v>outubro</v>
      </c>
      <c r="O116" s="15">
        <v>45597</v>
      </c>
    </row>
    <row r="117" spans="1:15">
      <c r="A117" s="5" t="s">
        <v>132</v>
      </c>
      <c r="B117" t="s">
        <v>1145</v>
      </c>
      <c r="C117" s="3">
        <f t="shared" si="2"/>
        <v>64.89</v>
      </c>
      <c r="D117" s="1">
        <f>_xlfn.XLOOKUP(Tabela4[[#This Row],[SKU]],'ESTOQUE OUTUBRO'!A:A,'ESTOQUE OUTUBRO'!F:F,,0)-_xlfn.XLOOKUP(Tabela4[[#This Row],[SKU]],'VENDA MES'!E:E,'VENDA MES'!F:F,0,0)</f>
        <v>116</v>
      </c>
      <c r="E117" s="3">
        <f>IF(D117&lt;=0,(L117 * 2.5) - D117,IF(AND(Tabela4[[#This Row],[ESTOQUE_INICIAL]]&lt;=Tabela4[[#This Row],[PONTO_DE_REPOSICAO]],Tabela4[[#This Row],[ESTOQUE_INICIAL]]&gt;0),L117*1.5,D117*0))</f>
        <v>0</v>
      </c>
      <c r="F117" s="1">
        <f t="shared" si="3"/>
        <v>116</v>
      </c>
      <c r="G117" s="7">
        <v>30</v>
      </c>
      <c r="H117" s="7">
        <v>60</v>
      </c>
      <c r="I117" s="6" t="s">
        <v>1146</v>
      </c>
      <c r="J117" s="1">
        <f>'ESTOQUE NOVEMBRO'!$D117*'ESTOQUE NOVEMBRO'!$G117+'ESTOQUE NOVEMBRO'!$E117*'ESTOQUE NOVEMBRO'!$H117</f>
        <v>3480</v>
      </c>
      <c r="K117" s="1">
        <f>_xlfn.XLOOKUP(A117,MEDIDAS!A:A,MEDIDAS!D:D,,0)*5</f>
        <v>3.5</v>
      </c>
      <c r="L117" s="1">
        <f>SUM(K117,_xlfn.XLOOKUP(A117,MEDIDAS!A:A,MEDIDAS!D:D,,0)*5)</f>
        <v>7</v>
      </c>
      <c r="M11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17" t="str">
        <f>IF('ESTOQUE NOVEMBRO'!$E117&gt;0,"Novembro","outubro")</f>
        <v>outubro</v>
      </c>
      <c r="O117" s="15">
        <v>45597</v>
      </c>
    </row>
    <row r="118" spans="1:15">
      <c r="A118" s="5" t="s">
        <v>119</v>
      </c>
      <c r="B118" t="s">
        <v>1145</v>
      </c>
      <c r="C118" s="3">
        <f t="shared" si="2"/>
        <v>64.89</v>
      </c>
      <c r="D118" s="1">
        <f>_xlfn.XLOOKUP(Tabela4[[#This Row],[SKU]],'ESTOQUE OUTUBRO'!A:A,'ESTOQUE OUTUBRO'!F:F,,0)-_xlfn.XLOOKUP(Tabela4[[#This Row],[SKU]],'VENDA MES'!E:E,'VENDA MES'!F:F,0,0)</f>
        <v>105.6</v>
      </c>
      <c r="E118" s="3">
        <f>IF(D118&lt;=0,(L118 * 2.5) - D118,IF(AND(Tabela4[[#This Row],[ESTOQUE_INICIAL]]&lt;=Tabela4[[#This Row],[PONTO_DE_REPOSICAO]],Tabela4[[#This Row],[ESTOQUE_INICIAL]]&gt;0),L118*1.5,D118*0))</f>
        <v>0</v>
      </c>
      <c r="F118" s="1">
        <f t="shared" si="3"/>
        <v>105.6</v>
      </c>
      <c r="G118" s="7">
        <v>30</v>
      </c>
      <c r="H118" s="7">
        <v>60</v>
      </c>
      <c r="I118" s="6" t="s">
        <v>1146</v>
      </c>
      <c r="J118" s="1">
        <f>'ESTOQUE NOVEMBRO'!$D118*'ESTOQUE NOVEMBRO'!$G118+'ESTOQUE NOVEMBRO'!$E118*'ESTOQUE NOVEMBRO'!$H118</f>
        <v>3168</v>
      </c>
      <c r="K118" s="1">
        <f>_xlfn.XLOOKUP(A118,MEDIDAS!A:A,MEDIDAS!D:D,,0)*5</f>
        <v>5.333333333333333</v>
      </c>
      <c r="L118" s="1">
        <f>SUM(K118,_xlfn.XLOOKUP(A118,MEDIDAS!A:A,MEDIDAS!D:D,,0)*5)</f>
        <v>10.666666666666666</v>
      </c>
      <c r="M11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18" t="str">
        <f>IF('ESTOQUE NOVEMBRO'!$E118&gt;0,"Novembro","outubro")</f>
        <v>outubro</v>
      </c>
      <c r="O118" s="15">
        <v>45597</v>
      </c>
    </row>
    <row r="119" spans="1:15">
      <c r="A119" s="5" t="s">
        <v>120</v>
      </c>
      <c r="B119" t="s">
        <v>1145</v>
      </c>
      <c r="C119" s="3">
        <f t="shared" si="2"/>
        <v>64.89</v>
      </c>
      <c r="D119" s="1">
        <f>_xlfn.XLOOKUP(Tabela4[[#This Row],[SKU]],'ESTOQUE OUTUBRO'!A:A,'ESTOQUE OUTUBRO'!F:F,,0)-_xlfn.XLOOKUP(Tabela4[[#This Row],[SKU]],'VENDA MES'!E:E,'VENDA MES'!F:F,0,0)</f>
        <v>84.40000000000002</v>
      </c>
      <c r="E119" s="3">
        <f>IF(D119&lt;=0,(L119 * 2.5) - D119,IF(AND(Tabela4[[#This Row],[ESTOQUE_INICIAL]]&lt;=Tabela4[[#This Row],[PONTO_DE_REPOSICAO]],Tabela4[[#This Row],[ESTOQUE_INICIAL]]&gt;0),L119*1.5,D119*0))</f>
        <v>0</v>
      </c>
      <c r="F119" s="1">
        <f t="shared" si="3"/>
        <v>84.40000000000002</v>
      </c>
      <c r="G119" s="7">
        <v>30</v>
      </c>
      <c r="H119" s="7">
        <v>60</v>
      </c>
      <c r="I119" s="6" t="s">
        <v>1146</v>
      </c>
      <c r="J119" s="1">
        <f>'ESTOQUE NOVEMBRO'!$D119*'ESTOQUE NOVEMBRO'!$G119+'ESTOQUE NOVEMBRO'!$E119*'ESTOQUE NOVEMBRO'!$H119</f>
        <v>2532.0000000000005</v>
      </c>
      <c r="K119" s="1">
        <f>_xlfn.XLOOKUP(A119,MEDIDAS!A:A,MEDIDAS!D:D,,0)*5</f>
        <v>5.333333333333333</v>
      </c>
      <c r="L119" s="1">
        <f>SUM(K119,_xlfn.XLOOKUP(A119,MEDIDAS!A:A,MEDIDAS!D:D,,0)*5)</f>
        <v>10.666666666666666</v>
      </c>
      <c r="M11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19" t="str">
        <f>IF('ESTOQUE NOVEMBRO'!$E119&gt;0,"Novembro","outubro")</f>
        <v>outubro</v>
      </c>
      <c r="O119" s="15">
        <v>45597</v>
      </c>
    </row>
    <row r="120" spans="1:15">
      <c r="A120" s="5" t="s">
        <v>122</v>
      </c>
      <c r="B120" t="s">
        <v>1145</v>
      </c>
      <c r="C120" s="3">
        <f t="shared" si="2"/>
        <v>64.89</v>
      </c>
      <c r="D120" s="1">
        <f>_xlfn.XLOOKUP(Tabela4[[#This Row],[SKU]],'ESTOQUE OUTUBRO'!A:A,'ESTOQUE OUTUBRO'!F:F,,0)-_xlfn.XLOOKUP(Tabela4[[#This Row],[SKU]],'VENDA MES'!E:E,'VENDA MES'!F:F,0,0)</f>
        <v>121.6</v>
      </c>
      <c r="E120" s="3">
        <f>IF(D120&lt;=0,(L120 * 2.5) - D120,IF(AND(Tabela4[[#This Row],[ESTOQUE_INICIAL]]&lt;=Tabela4[[#This Row],[PONTO_DE_REPOSICAO]],Tabela4[[#This Row],[ESTOQUE_INICIAL]]&gt;0),L120*1.5,D120*0))</f>
        <v>0</v>
      </c>
      <c r="F120" s="1">
        <f t="shared" si="3"/>
        <v>121.6</v>
      </c>
      <c r="G120" s="7">
        <v>30</v>
      </c>
      <c r="H120" s="7">
        <v>60</v>
      </c>
      <c r="I120" s="6" t="s">
        <v>1146</v>
      </c>
      <c r="J120" s="1">
        <f>'ESTOQUE NOVEMBRO'!$D120*'ESTOQUE NOVEMBRO'!$G120+'ESTOQUE NOVEMBRO'!$E120*'ESTOQUE NOVEMBRO'!$H120</f>
        <v>3648</v>
      </c>
      <c r="K120" s="1">
        <f>_xlfn.XLOOKUP(A120,MEDIDAS!A:A,MEDIDAS!D:D,,0)*5</f>
        <v>6.4444444444444446</v>
      </c>
      <c r="L120" s="1">
        <f>SUM(K120,_xlfn.XLOOKUP(A120,MEDIDAS!A:A,MEDIDAS!D:D,,0)*5)</f>
        <v>12.888888888888889</v>
      </c>
      <c r="M12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20" t="str">
        <f>IF('ESTOQUE NOVEMBRO'!$E120&gt;0,"Novembro","outubro")</f>
        <v>outubro</v>
      </c>
      <c r="O120" s="15">
        <v>45597</v>
      </c>
    </row>
    <row r="121" spans="1:15">
      <c r="A121" s="5" t="s">
        <v>123</v>
      </c>
      <c r="B121" t="s">
        <v>1145</v>
      </c>
      <c r="C121" s="3">
        <f t="shared" si="2"/>
        <v>64.89</v>
      </c>
      <c r="D121" s="1">
        <f>_xlfn.XLOOKUP(Tabela4[[#This Row],[SKU]],'ESTOQUE OUTUBRO'!A:A,'ESTOQUE OUTUBRO'!F:F,,0)-_xlfn.XLOOKUP(Tabela4[[#This Row],[SKU]],'VENDA MES'!E:E,'VENDA MES'!F:F,0,0)</f>
        <v>65.40000000000002</v>
      </c>
      <c r="E121" s="3">
        <f>IF(D121&lt;=0,(L121 * 2.5) - D121,IF(AND(Tabela4[[#This Row],[ESTOQUE_INICIAL]]&lt;=Tabela4[[#This Row],[PONTO_DE_REPOSICAO]],Tabela4[[#This Row],[ESTOQUE_INICIAL]]&gt;0),L121*1.5,D121*0))</f>
        <v>0</v>
      </c>
      <c r="F121" s="1">
        <f t="shared" si="3"/>
        <v>65.40000000000002</v>
      </c>
      <c r="G121" s="7">
        <v>30</v>
      </c>
      <c r="H121" s="7">
        <v>60</v>
      </c>
      <c r="I121" s="6" t="s">
        <v>1146</v>
      </c>
      <c r="J121" s="1">
        <f>'ESTOQUE NOVEMBRO'!$D121*'ESTOQUE NOVEMBRO'!$G121+'ESTOQUE NOVEMBRO'!$E121*'ESTOQUE NOVEMBRO'!$H121</f>
        <v>1962.0000000000007</v>
      </c>
      <c r="K121" s="1">
        <f>_xlfn.XLOOKUP(A121,MEDIDAS!A:A,MEDIDAS!D:D,,0)*5</f>
        <v>5.9444444444444446</v>
      </c>
      <c r="L121" s="1">
        <f>SUM(K121,_xlfn.XLOOKUP(A121,MEDIDAS!A:A,MEDIDAS!D:D,,0)*5)</f>
        <v>11.888888888888889</v>
      </c>
      <c r="M12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21" t="str">
        <f>IF('ESTOQUE NOVEMBRO'!$E121&gt;0,"Novembro","outubro")</f>
        <v>outubro</v>
      </c>
      <c r="O121" s="15">
        <v>45597</v>
      </c>
    </row>
    <row r="122" spans="1:15">
      <c r="A122" s="5" t="s">
        <v>124</v>
      </c>
      <c r="B122" t="s">
        <v>1147</v>
      </c>
      <c r="C122" s="3">
        <f t="shared" si="2"/>
        <v>64.89</v>
      </c>
      <c r="D122" s="1">
        <f>_xlfn.XLOOKUP(Tabela4[[#This Row],[SKU]],'ESTOQUE OUTUBRO'!A:A,'ESTOQUE OUTUBRO'!F:F,,0)-_xlfn.XLOOKUP(Tabela4[[#This Row],[SKU]],'VENDA MES'!E:E,'VENDA MES'!F:F,0,0)</f>
        <v>124.6</v>
      </c>
      <c r="E122" s="3">
        <f>IF(D122&lt;=0,(L122 * 2.5) - D122,IF(AND(Tabela4[[#This Row],[ESTOQUE_INICIAL]]&lt;=Tabela4[[#This Row],[PONTO_DE_REPOSICAO]],Tabela4[[#This Row],[ESTOQUE_INICIAL]]&gt;0),L122*1.5,D122*0))</f>
        <v>0</v>
      </c>
      <c r="F122" s="1">
        <f t="shared" si="3"/>
        <v>124.6</v>
      </c>
      <c r="G122" s="7">
        <v>80</v>
      </c>
      <c r="H122" s="7">
        <v>160</v>
      </c>
      <c r="I122" s="6" t="s">
        <v>1148</v>
      </c>
      <c r="J122" s="1">
        <f>'ESTOQUE NOVEMBRO'!$D122*'ESTOQUE NOVEMBRO'!$G122+'ESTOQUE NOVEMBRO'!$E122*'ESTOQUE NOVEMBRO'!$H122</f>
        <v>9968</v>
      </c>
      <c r="K122" s="1">
        <f>_xlfn.XLOOKUP(A122,MEDIDAS!A:A,MEDIDAS!D:D,,0)*5</f>
        <v>8.6666666666666679</v>
      </c>
      <c r="L122" s="1">
        <f>SUM(K122,_xlfn.XLOOKUP(A122,MEDIDAS!A:A,MEDIDAS!D:D,,0)*5)</f>
        <v>17.333333333333336</v>
      </c>
      <c r="M12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22" t="str">
        <f>IF('ESTOQUE NOVEMBRO'!$E122&gt;0,"Novembro","outubro")</f>
        <v>outubro</v>
      </c>
      <c r="O122" s="15">
        <v>45597</v>
      </c>
    </row>
    <row r="123" spans="1:15">
      <c r="A123" s="5" t="s">
        <v>125</v>
      </c>
      <c r="B123" t="s">
        <v>1147</v>
      </c>
      <c r="C123" s="3">
        <f t="shared" si="2"/>
        <v>64.89</v>
      </c>
      <c r="D123" s="1">
        <f>_xlfn.XLOOKUP(Tabela4[[#This Row],[SKU]],'ESTOQUE OUTUBRO'!A:A,'ESTOQUE OUTUBRO'!F:F,,0)-_xlfn.XLOOKUP(Tabela4[[#This Row],[SKU]],'VENDA MES'!E:E,'VENDA MES'!F:F,0,0)</f>
        <v>-10</v>
      </c>
      <c r="E123" s="3">
        <f>IF(D123&lt;=0,(L123 * 2.5) - D123,IF(AND(Tabela4[[#This Row],[ESTOQUE_INICIAL]]&lt;=Tabela4[[#This Row],[PONTO_DE_REPOSICAO]],Tabela4[[#This Row],[ESTOQUE_INICIAL]]&gt;0),L123*1.5,D123*0))</f>
        <v>50.833333333333329</v>
      </c>
      <c r="F123" s="1">
        <f t="shared" si="3"/>
        <v>40.833333333333329</v>
      </c>
      <c r="G123" s="7">
        <v>80</v>
      </c>
      <c r="H123" s="7">
        <v>160</v>
      </c>
      <c r="I123" s="6" t="s">
        <v>1148</v>
      </c>
      <c r="J123" s="1">
        <f>'ESTOQUE NOVEMBRO'!$D123*'ESTOQUE NOVEMBRO'!$G123+'ESTOQUE NOVEMBRO'!$E123*'ESTOQUE NOVEMBRO'!$H123</f>
        <v>7333.3333333333321</v>
      </c>
      <c r="K123" s="1">
        <f>_xlfn.XLOOKUP(A123,MEDIDAS!A:A,MEDIDAS!D:D,,0)*5</f>
        <v>8.1666666666666661</v>
      </c>
      <c r="L123" s="1">
        <f>SUM(K123,_xlfn.XLOOKUP(A123,MEDIDAS!A:A,MEDIDAS!D:D,,0)*5)</f>
        <v>16.333333333333332</v>
      </c>
      <c r="M12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23" t="str">
        <f>IF('ESTOQUE NOVEMBRO'!$E123&gt;0,"Novembro","outubro")</f>
        <v>Novembro</v>
      </c>
      <c r="O123" s="15">
        <v>45597</v>
      </c>
    </row>
    <row r="124" spans="1:15">
      <c r="A124" s="5" t="s">
        <v>126</v>
      </c>
      <c r="B124" t="s">
        <v>1147</v>
      </c>
      <c r="C124" s="3">
        <f t="shared" si="2"/>
        <v>64.89</v>
      </c>
      <c r="D124" s="1">
        <f>_xlfn.XLOOKUP(Tabela4[[#This Row],[SKU]],'ESTOQUE OUTUBRO'!A:A,'ESTOQUE OUTUBRO'!F:F,,0)-_xlfn.XLOOKUP(Tabela4[[#This Row],[SKU]],'VENDA MES'!E:E,'VENDA MES'!F:F,0,0)</f>
        <v>209.00000000000006</v>
      </c>
      <c r="E124" s="3">
        <f>IF(D124&lt;=0,(L124 * 2.5) - D124,IF(AND(Tabela4[[#This Row],[ESTOQUE_INICIAL]]&lt;=Tabela4[[#This Row],[PONTO_DE_REPOSICAO]],Tabela4[[#This Row],[ESTOQUE_INICIAL]]&gt;0),L124*1.5,D124*0))</f>
        <v>0</v>
      </c>
      <c r="F124" s="1">
        <f t="shared" si="3"/>
        <v>209.00000000000006</v>
      </c>
      <c r="G124" s="7">
        <v>80</v>
      </c>
      <c r="H124" s="7">
        <v>160</v>
      </c>
      <c r="I124" s="6" t="s">
        <v>1148</v>
      </c>
      <c r="J124" s="1">
        <f>'ESTOQUE NOVEMBRO'!$D124*'ESTOQUE NOVEMBRO'!$G124+'ESTOQUE NOVEMBRO'!$E124*'ESTOQUE NOVEMBRO'!$H124</f>
        <v>16720.000000000004</v>
      </c>
      <c r="K124" s="1">
        <f>_xlfn.XLOOKUP(A124,MEDIDAS!A:A,MEDIDAS!D:D,,0)*5</f>
        <v>6.2222222222222223</v>
      </c>
      <c r="L124" s="1">
        <f>SUM(K124,_xlfn.XLOOKUP(A124,MEDIDAS!A:A,MEDIDAS!D:D,,0)*5)</f>
        <v>12.444444444444445</v>
      </c>
      <c r="M12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24" t="str">
        <f>IF('ESTOQUE NOVEMBRO'!$E124&gt;0,"Novembro","outubro")</f>
        <v>outubro</v>
      </c>
      <c r="O124" s="15">
        <v>45597</v>
      </c>
    </row>
    <row r="125" spans="1:15">
      <c r="A125" s="5" t="s">
        <v>127</v>
      </c>
      <c r="B125" t="s">
        <v>1147</v>
      </c>
      <c r="C125" s="3">
        <f t="shared" si="2"/>
        <v>64.89</v>
      </c>
      <c r="D125" s="1">
        <f>_xlfn.XLOOKUP(Tabela4[[#This Row],[SKU]],'ESTOQUE OUTUBRO'!A:A,'ESTOQUE OUTUBRO'!F:F,,0)-_xlfn.XLOOKUP(Tabela4[[#This Row],[SKU]],'VENDA MES'!E:E,'VENDA MES'!F:F,0,0)</f>
        <v>50.40000000000002</v>
      </c>
      <c r="E125" s="3">
        <f>IF(D125&lt;=0,(L125 * 2.5) - D125,IF(AND(Tabela4[[#This Row],[ESTOQUE_INICIAL]]&lt;=Tabela4[[#This Row],[PONTO_DE_REPOSICAO]],Tabela4[[#This Row],[ESTOQUE_INICIAL]]&gt;0),L125*1.5,D125*0))</f>
        <v>0</v>
      </c>
      <c r="F125" s="1">
        <f t="shared" si="3"/>
        <v>50.40000000000002</v>
      </c>
      <c r="G125" s="7">
        <v>80</v>
      </c>
      <c r="H125" s="7">
        <v>160</v>
      </c>
      <c r="I125" s="6" t="s">
        <v>1148</v>
      </c>
      <c r="J125" s="1">
        <f>'ESTOQUE NOVEMBRO'!$D125*'ESTOQUE NOVEMBRO'!$G125+'ESTOQUE NOVEMBRO'!$E125*'ESTOQUE NOVEMBRO'!$H125</f>
        <v>4032.0000000000018</v>
      </c>
      <c r="K125" s="1">
        <f>_xlfn.XLOOKUP(A125,MEDIDAS!A:A,MEDIDAS!D:D,,0)*5</f>
        <v>5.8888888888888893</v>
      </c>
      <c r="L125" s="1">
        <f>SUM(K125,_xlfn.XLOOKUP(A125,MEDIDAS!A:A,MEDIDAS!D:D,,0)*5)</f>
        <v>11.777777777777779</v>
      </c>
      <c r="M12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25" t="str">
        <f>IF('ESTOQUE NOVEMBRO'!$E125&gt;0,"Novembro","outubro")</f>
        <v>outubro</v>
      </c>
      <c r="O125" s="15">
        <v>45597</v>
      </c>
    </row>
    <row r="126" spans="1:15">
      <c r="A126" s="5" t="s">
        <v>128</v>
      </c>
      <c r="B126" t="s">
        <v>1147</v>
      </c>
      <c r="C126" s="3">
        <f t="shared" si="2"/>
        <v>64.89</v>
      </c>
      <c r="D126" s="1">
        <f>_xlfn.XLOOKUP(Tabela4[[#This Row],[SKU]],'ESTOQUE OUTUBRO'!A:A,'ESTOQUE OUTUBRO'!F:F,,0)-_xlfn.XLOOKUP(Tabela4[[#This Row],[SKU]],'VENDA MES'!E:E,'VENDA MES'!F:F,0,0)</f>
        <v>90</v>
      </c>
      <c r="E126" s="3">
        <f>IF(D126&lt;=0,(L126 * 2.5) - D126,IF(AND(Tabela4[[#This Row],[ESTOQUE_INICIAL]]&lt;=Tabela4[[#This Row],[PONTO_DE_REPOSICAO]],Tabela4[[#This Row],[ESTOQUE_INICIAL]]&gt;0),L126*1.5,D126*0))</f>
        <v>0</v>
      </c>
      <c r="F126" s="1">
        <f t="shared" si="3"/>
        <v>90</v>
      </c>
      <c r="G126" s="7">
        <v>80</v>
      </c>
      <c r="H126" s="7">
        <v>160</v>
      </c>
      <c r="I126" s="6" t="s">
        <v>1148</v>
      </c>
      <c r="J126" s="1">
        <f>'ESTOQUE NOVEMBRO'!$D126*'ESTOQUE NOVEMBRO'!$G126+'ESTOQUE NOVEMBRO'!$E126*'ESTOQUE NOVEMBRO'!$H126</f>
        <v>7200</v>
      </c>
      <c r="K126" s="1">
        <f>_xlfn.XLOOKUP(A126,MEDIDAS!A:A,MEDIDAS!D:D,,0)*5</f>
        <v>4.6111111111111116</v>
      </c>
      <c r="L126" s="1">
        <f>SUM(K126,_xlfn.XLOOKUP(A126,MEDIDAS!A:A,MEDIDAS!D:D,,0)*5)</f>
        <v>9.2222222222222232</v>
      </c>
      <c r="M12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26" t="str">
        <f>IF('ESTOQUE NOVEMBRO'!$E126&gt;0,"Novembro","outubro")</f>
        <v>outubro</v>
      </c>
      <c r="O126" s="15">
        <v>45597</v>
      </c>
    </row>
    <row r="127" spans="1:15">
      <c r="A127" s="5" t="s">
        <v>143</v>
      </c>
      <c r="B127" t="s">
        <v>1147</v>
      </c>
      <c r="C127" s="3">
        <f t="shared" si="2"/>
        <v>64.89</v>
      </c>
      <c r="D127" s="1">
        <f>_xlfn.XLOOKUP(Tabela4[[#This Row],[SKU]],'ESTOQUE OUTUBRO'!A:A,'ESTOQUE OUTUBRO'!F:F,,0)-_xlfn.XLOOKUP(Tabela4[[#This Row],[SKU]],'VENDA MES'!E:E,'VENDA MES'!F:F,0,0)</f>
        <v>103</v>
      </c>
      <c r="E127" s="3">
        <f>IF(D127&lt;=0,(L127 * 2.5) - D127,IF(AND(Tabela4[[#This Row],[ESTOQUE_INICIAL]]&lt;=Tabela4[[#This Row],[PONTO_DE_REPOSICAO]],Tabela4[[#This Row],[ESTOQUE_INICIAL]]&gt;0),L127*1.5,D127*0))</f>
        <v>0</v>
      </c>
      <c r="F127" s="1">
        <f t="shared" si="3"/>
        <v>103</v>
      </c>
      <c r="G127" s="7">
        <v>80</v>
      </c>
      <c r="H127" s="7">
        <v>160</v>
      </c>
      <c r="I127" s="6" t="s">
        <v>1148</v>
      </c>
      <c r="J127" s="1">
        <f>'ESTOQUE NOVEMBRO'!$D127*'ESTOQUE NOVEMBRO'!$G127+'ESTOQUE NOVEMBRO'!$E127*'ESTOQUE NOVEMBRO'!$H127</f>
        <v>8240</v>
      </c>
      <c r="K127" s="1">
        <f>_xlfn.XLOOKUP(A127,MEDIDAS!A:A,MEDIDAS!D:D,,0)*5</f>
        <v>5.2222222222222223</v>
      </c>
      <c r="L127" s="1">
        <f>SUM(K127,_xlfn.XLOOKUP(A127,MEDIDAS!A:A,MEDIDAS!D:D,,0)*5)</f>
        <v>10.444444444444445</v>
      </c>
      <c r="M12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27" t="str">
        <f>IF('ESTOQUE NOVEMBRO'!$E127&gt;0,"Novembro","outubro")</f>
        <v>outubro</v>
      </c>
      <c r="O127" s="15">
        <v>45597</v>
      </c>
    </row>
    <row r="128" spans="1:15">
      <c r="A128" s="5" t="s">
        <v>129</v>
      </c>
      <c r="B128" t="s">
        <v>1147</v>
      </c>
      <c r="C128" s="3">
        <f t="shared" si="2"/>
        <v>64.89</v>
      </c>
      <c r="D128" s="1">
        <f>_xlfn.XLOOKUP(Tabela4[[#This Row],[SKU]],'ESTOQUE OUTUBRO'!A:A,'ESTOQUE OUTUBRO'!F:F,,0)-_xlfn.XLOOKUP(Tabela4[[#This Row],[SKU]],'VENDA MES'!E:E,'VENDA MES'!F:F,0,0)</f>
        <v>64.599999999999994</v>
      </c>
      <c r="E128" s="3">
        <f>IF(D128&lt;=0,(L128 * 2.5) - D128,IF(AND(Tabela4[[#This Row],[ESTOQUE_INICIAL]]&lt;=Tabela4[[#This Row],[PONTO_DE_REPOSICAO]],Tabela4[[#This Row],[ESTOQUE_INICIAL]]&gt;0),L128*1.5,D128*0))</f>
        <v>0</v>
      </c>
      <c r="F128" s="1">
        <f t="shared" si="3"/>
        <v>64.599999999999994</v>
      </c>
      <c r="G128" s="7">
        <v>80</v>
      </c>
      <c r="H128" s="7">
        <v>160</v>
      </c>
      <c r="I128" s="6" t="s">
        <v>1148</v>
      </c>
      <c r="J128" s="1">
        <f>'ESTOQUE NOVEMBRO'!$D128*'ESTOQUE NOVEMBRO'!$G128+'ESTOQUE NOVEMBRO'!$E128*'ESTOQUE NOVEMBRO'!$H128</f>
        <v>5168</v>
      </c>
      <c r="K128" s="1">
        <f>_xlfn.XLOOKUP(A128,MEDIDAS!A:A,MEDIDAS!D:D,,0)*5</f>
        <v>8.7222222222222214</v>
      </c>
      <c r="L128" s="1">
        <f>SUM(K128,_xlfn.XLOOKUP(A128,MEDIDAS!A:A,MEDIDAS!D:D,,0)*5)</f>
        <v>17.444444444444443</v>
      </c>
      <c r="M12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28" t="str">
        <f>IF('ESTOQUE NOVEMBRO'!$E128&gt;0,"Novembro","outubro")</f>
        <v>outubro</v>
      </c>
      <c r="O128" s="15">
        <v>45597</v>
      </c>
    </row>
    <row r="129" spans="1:15">
      <c r="A129" s="5" t="s">
        <v>130</v>
      </c>
      <c r="B129" t="s">
        <v>1147</v>
      </c>
      <c r="C129" s="3">
        <f t="shared" si="2"/>
        <v>64.89</v>
      </c>
      <c r="D129" s="1">
        <f>_xlfn.XLOOKUP(Tabela4[[#This Row],[SKU]],'ESTOQUE OUTUBRO'!A:A,'ESTOQUE OUTUBRO'!F:F,,0)-_xlfn.XLOOKUP(Tabela4[[#This Row],[SKU]],'VENDA MES'!E:E,'VENDA MES'!F:F,0,0)</f>
        <v>89.40000000000002</v>
      </c>
      <c r="E129" s="3">
        <f>IF(D129&lt;=0,(L129 * 2.5) - D129,IF(AND(Tabela4[[#This Row],[ESTOQUE_INICIAL]]&lt;=Tabela4[[#This Row],[PONTO_DE_REPOSICAO]],Tabela4[[#This Row],[ESTOQUE_INICIAL]]&gt;0),L129*1.5,D129*0))</f>
        <v>0</v>
      </c>
      <c r="F129" s="1">
        <f t="shared" si="3"/>
        <v>89.40000000000002</v>
      </c>
      <c r="G129" s="7">
        <v>80</v>
      </c>
      <c r="H129" s="7">
        <v>160</v>
      </c>
      <c r="I129" s="6" t="s">
        <v>1148</v>
      </c>
      <c r="J129" s="1">
        <f>'ESTOQUE NOVEMBRO'!$D129*'ESTOQUE NOVEMBRO'!$G129+'ESTOQUE NOVEMBRO'!$E129*'ESTOQUE NOVEMBRO'!$H129</f>
        <v>7152.0000000000018</v>
      </c>
      <c r="K129" s="1">
        <f>_xlfn.XLOOKUP(A129,MEDIDAS!A:A,MEDIDAS!D:D,,0)*5</f>
        <v>4.9444444444444446</v>
      </c>
      <c r="L129" s="1">
        <f>SUM(K129,_xlfn.XLOOKUP(A129,MEDIDAS!A:A,MEDIDAS!D:D,,0)*5)</f>
        <v>9.8888888888888893</v>
      </c>
      <c r="M12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29" t="str">
        <f>IF('ESTOQUE NOVEMBRO'!$E129&gt;0,"Novembro","outubro")</f>
        <v>outubro</v>
      </c>
      <c r="O129" s="15">
        <v>45597</v>
      </c>
    </row>
    <row r="130" spans="1:15">
      <c r="A130" s="5" t="s">
        <v>131</v>
      </c>
      <c r="B130" t="s">
        <v>1147</v>
      </c>
      <c r="C130" s="3">
        <f t="shared" si="2"/>
        <v>64.89</v>
      </c>
      <c r="D130" s="1">
        <f>_xlfn.XLOOKUP(Tabela4[[#This Row],[SKU]],'ESTOQUE OUTUBRO'!A:A,'ESTOQUE OUTUBRO'!F:F,,0)-_xlfn.XLOOKUP(Tabela4[[#This Row],[SKU]],'VENDA MES'!E:E,'VENDA MES'!F:F,0,0)</f>
        <v>99.6</v>
      </c>
      <c r="E130" s="3">
        <f>IF(D130&lt;=0,(L130 * 2.5) - D130,IF(AND(Tabela4[[#This Row],[ESTOQUE_INICIAL]]&lt;=Tabela4[[#This Row],[PONTO_DE_REPOSICAO]],Tabela4[[#This Row],[ESTOQUE_INICIAL]]&gt;0),L130*1.5,D130*0))</f>
        <v>0</v>
      </c>
      <c r="F130" s="1">
        <f t="shared" si="3"/>
        <v>99.6</v>
      </c>
      <c r="G130" s="7">
        <v>80</v>
      </c>
      <c r="H130" s="7">
        <v>160</v>
      </c>
      <c r="I130" s="6" t="s">
        <v>1148</v>
      </c>
      <c r="J130" s="1">
        <f>'ESTOQUE NOVEMBRO'!$D130*'ESTOQUE NOVEMBRO'!$G130+'ESTOQUE NOVEMBRO'!$E130*'ESTOQUE NOVEMBRO'!$H130</f>
        <v>7968</v>
      </c>
      <c r="K130" s="1">
        <f>_xlfn.XLOOKUP(A130,MEDIDAS!A:A,MEDIDAS!D:D,,0)*5</f>
        <v>9</v>
      </c>
      <c r="L130" s="1">
        <f>SUM(K130,_xlfn.XLOOKUP(A130,MEDIDAS!A:A,MEDIDAS!D:D,,0)*5)</f>
        <v>18</v>
      </c>
      <c r="M13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30" t="str">
        <f>IF('ESTOQUE NOVEMBRO'!$E130&gt;0,"Novembro","outubro")</f>
        <v>outubro</v>
      </c>
      <c r="O130" s="15">
        <v>45597</v>
      </c>
    </row>
    <row r="131" spans="1:15">
      <c r="A131" s="5" t="s">
        <v>133</v>
      </c>
      <c r="B131" t="s">
        <v>1147</v>
      </c>
      <c r="C131" s="3">
        <f t="shared" ref="C131:C194" si="4">3.09*3*7</f>
        <v>64.89</v>
      </c>
      <c r="D131" s="1">
        <f>_xlfn.XLOOKUP(Tabela4[[#This Row],[SKU]],'ESTOQUE OUTUBRO'!A:A,'ESTOQUE OUTUBRO'!F:F,,0)-_xlfn.XLOOKUP(Tabela4[[#This Row],[SKU]],'VENDA MES'!E:E,'VENDA MES'!F:F,0,0)</f>
        <v>72.40000000000002</v>
      </c>
      <c r="E131" s="3">
        <f>IF(D131&lt;=0,(L131 * 2.5) - D131,IF(AND(Tabela4[[#This Row],[ESTOQUE_INICIAL]]&lt;=Tabela4[[#This Row],[PONTO_DE_REPOSICAO]],Tabela4[[#This Row],[ESTOQUE_INICIAL]]&gt;0),L131*1.5,D131*0))</f>
        <v>0</v>
      </c>
      <c r="F131" s="1">
        <f t="shared" ref="F131:F194" si="5">SUM(E131,D131)</f>
        <v>72.40000000000002</v>
      </c>
      <c r="G131" s="7">
        <v>80</v>
      </c>
      <c r="H131" s="7">
        <v>160</v>
      </c>
      <c r="I131" s="6" t="s">
        <v>1148</v>
      </c>
      <c r="J131" s="1">
        <f>'ESTOQUE NOVEMBRO'!$D131*'ESTOQUE NOVEMBRO'!$G131+'ESTOQUE NOVEMBRO'!$E131*'ESTOQUE NOVEMBRO'!$H131</f>
        <v>5792.0000000000018</v>
      </c>
      <c r="K131" s="1">
        <f>_xlfn.XLOOKUP(A131,MEDIDAS!A:A,MEDIDAS!D:D,,0)*5</f>
        <v>5.4444444444444438</v>
      </c>
      <c r="L131" s="1">
        <f>SUM(K131,_xlfn.XLOOKUP(A131,MEDIDAS!A:A,MEDIDAS!D:D,,0)*5)</f>
        <v>10.888888888888888</v>
      </c>
      <c r="M13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31" t="str">
        <f>IF('ESTOQUE NOVEMBRO'!$E131&gt;0,"Novembro","outubro")</f>
        <v>outubro</v>
      </c>
      <c r="O131" s="15">
        <v>45597</v>
      </c>
    </row>
    <row r="132" spans="1:15">
      <c r="A132" s="5" t="s">
        <v>134</v>
      </c>
      <c r="B132" t="s">
        <v>1149</v>
      </c>
      <c r="C132" s="3">
        <f t="shared" si="4"/>
        <v>64.89</v>
      </c>
      <c r="D132" s="1">
        <f>_xlfn.XLOOKUP(Tabela4[[#This Row],[SKU]],'ESTOQUE OUTUBRO'!A:A,'ESTOQUE OUTUBRO'!F:F,,0)-_xlfn.XLOOKUP(Tabela4[[#This Row],[SKU]],'VENDA MES'!E:E,'VENDA MES'!F:F,0,0)</f>
        <v>131</v>
      </c>
      <c r="E132" s="3">
        <f>IF(D132&lt;=0,(L132 * 2.5) - D132,IF(AND(Tabela4[[#This Row],[ESTOQUE_INICIAL]]&lt;=Tabela4[[#This Row],[PONTO_DE_REPOSICAO]],Tabela4[[#This Row],[ESTOQUE_INICIAL]]&gt;0),L132*1.5,D132*0))</f>
        <v>0</v>
      </c>
      <c r="F132" s="1">
        <f t="shared" si="5"/>
        <v>131</v>
      </c>
      <c r="G132" s="7">
        <v>24</v>
      </c>
      <c r="H132" s="7">
        <v>48</v>
      </c>
      <c r="I132" s="6" t="s">
        <v>1128</v>
      </c>
      <c r="J132" s="1">
        <f>'ESTOQUE NOVEMBRO'!$D132*'ESTOQUE NOVEMBRO'!$G132+'ESTOQUE NOVEMBRO'!$E132*'ESTOQUE NOVEMBRO'!$H132</f>
        <v>3144</v>
      </c>
      <c r="K132" s="1">
        <f>_xlfn.XLOOKUP(A132,MEDIDAS!A:A,MEDIDAS!D:D,,0)*5</f>
        <v>5.8888888888888893</v>
      </c>
      <c r="L132" s="1">
        <f>SUM(K132,_xlfn.XLOOKUP(A132,MEDIDAS!A:A,MEDIDAS!D:D,,0)*5)</f>
        <v>11.777777777777779</v>
      </c>
      <c r="M13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32" t="str">
        <f>IF('ESTOQUE NOVEMBRO'!$E132&gt;0,"Novembro","outubro")</f>
        <v>outubro</v>
      </c>
      <c r="O132" s="15">
        <v>45597</v>
      </c>
    </row>
    <row r="133" spans="1:15">
      <c r="A133" s="5" t="s">
        <v>135</v>
      </c>
      <c r="B133" t="s">
        <v>1149</v>
      </c>
      <c r="C133" s="3">
        <f t="shared" si="4"/>
        <v>64.89</v>
      </c>
      <c r="D133" s="1">
        <f>_xlfn.XLOOKUP(Tabela4[[#This Row],[SKU]],'ESTOQUE OUTUBRO'!A:A,'ESTOQUE OUTUBRO'!F:F,,0)-_xlfn.XLOOKUP(Tabela4[[#This Row],[SKU]],'VENDA MES'!E:E,'VENDA MES'!F:F,0,0)</f>
        <v>165.2</v>
      </c>
      <c r="E133" s="3">
        <f>IF(D133&lt;=0,(L133 * 2.5) - D133,IF(AND(Tabela4[[#This Row],[ESTOQUE_INICIAL]]&lt;=Tabela4[[#This Row],[PONTO_DE_REPOSICAO]],Tabela4[[#This Row],[ESTOQUE_INICIAL]]&gt;0),L133*1.5,D133*0))</f>
        <v>0</v>
      </c>
      <c r="F133" s="1">
        <f t="shared" si="5"/>
        <v>165.2</v>
      </c>
      <c r="G133" s="7">
        <v>24</v>
      </c>
      <c r="H133" s="7">
        <v>48</v>
      </c>
      <c r="I133" s="6" t="s">
        <v>1128</v>
      </c>
      <c r="J133" s="1">
        <f>'ESTOQUE NOVEMBRO'!$D133*'ESTOQUE NOVEMBRO'!$G133+'ESTOQUE NOVEMBRO'!$E133*'ESTOQUE NOVEMBRO'!$H133</f>
        <v>3964.7999999999997</v>
      </c>
      <c r="K133" s="1">
        <f>_xlfn.XLOOKUP(A133,MEDIDAS!A:A,MEDIDAS!D:D,,0)*5</f>
        <v>9.1666666666666661</v>
      </c>
      <c r="L133" s="1">
        <f>SUM(K133,_xlfn.XLOOKUP(A133,MEDIDAS!A:A,MEDIDAS!D:D,,0)*5)</f>
        <v>18.333333333333332</v>
      </c>
      <c r="M13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33" t="str">
        <f>IF('ESTOQUE NOVEMBRO'!$E133&gt;0,"Novembro","outubro")</f>
        <v>outubro</v>
      </c>
      <c r="O133" s="15">
        <v>45597</v>
      </c>
    </row>
    <row r="134" spans="1:15">
      <c r="A134" s="5" t="s">
        <v>136</v>
      </c>
      <c r="B134" t="s">
        <v>1149</v>
      </c>
      <c r="C134" s="3">
        <f t="shared" si="4"/>
        <v>64.89</v>
      </c>
      <c r="D134" s="1">
        <f>_xlfn.XLOOKUP(Tabela4[[#This Row],[SKU]],'ESTOQUE OUTUBRO'!A:A,'ESTOQUE OUTUBRO'!F:F,,0)-_xlfn.XLOOKUP(Tabela4[[#This Row],[SKU]],'VENDA MES'!E:E,'VENDA MES'!F:F,0,0)</f>
        <v>40.200000000000017</v>
      </c>
      <c r="E134" s="3">
        <f>IF(D134&lt;=0,(L134 * 2.5) - D134,IF(AND(Tabela4[[#This Row],[ESTOQUE_INICIAL]]&lt;=Tabela4[[#This Row],[PONTO_DE_REPOSICAO]],Tabela4[[#This Row],[ESTOQUE_INICIAL]]&gt;0),L134*1.5,D134*0))</f>
        <v>0</v>
      </c>
      <c r="F134" s="1">
        <f t="shared" si="5"/>
        <v>40.200000000000017</v>
      </c>
      <c r="G134" s="7">
        <v>24</v>
      </c>
      <c r="H134" s="7">
        <v>48</v>
      </c>
      <c r="I134" s="6" t="s">
        <v>1128</v>
      </c>
      <c r="J134" s="1">
        <f>'ESTOQUE NOVEMBRO'!$D134*'ESTOQUE NOVEMBRO'!$G134+'ESTOQUE NOVEMBRO'!$E134*'ESTOQUE NOVEMBRO'!$H134</f>
        <v>964.80000000000041</v>
      </c>
      <c r="K134" s="1">
        <f>_xlfn.XLOOKUP(A134,MEDIDAS!A:A,MEDIDAS!D:D,,0)*5</f>
        <v>4.9444444444444446</v>
      </c>
      <c r="L134" s="1">
        <f>SUM(K134,_xlfn.XLOOKUP(A134,MEDIDAS!A:A,MEDIDAS!D:D,,0)*5)</f>
        <v>9.8888888888888893</v>
      </c>
      <c r="M13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34" t="str">
        <f>IF('ESTOQUE NOVEMBRO'!$E134&gt;0,"Novembro","outubro")</f>
        <v>outubro</v>
      </c>
      <c r="O134" s="15">
        <v>45597</v>
      </c>
    </row>
    <row r="135" spans="1:15">
      <c r="A135" s="5" t="s">
        <v>137</v>
      </c>
      <c r="B135" t="s">
        <v>1149</v>
      </c>
      <c r="C135" s="3">
        <f t="shared" si="4"/>
        <v>64.89</v>
      </c>
      <c r="D135" s="1">
        <f>_xlfn.XLOOKUP(Tabela4[[#This Row],[SKU]],'ESTOQUE OUTUBRO'!A:A,'ESTOQUE OUTUBRO'!F:F,,0)-_xlfn.XLOOKUP(Tabela4[[#This Row],[SKU]],'VENDA MES'!E:E,'VENDA MES'!F:F,0,0)</f>
        <v>19.40000000000002</v>
      </c>
      <c r="E135" s="3">
        <f>IF(D135&lt;=0,(L135 * 2.5) - D135,IF(AND(Tabela4[[#This Row],[ESTOQUE_INICIAL]]&lt;=Tabela4[[#This Row],[PONTO_DE_REPOSICAO]],Tabela4[[#This Row],[ESTOQUE_INICIAL]]&gt;0),L135*1.5,D135*0))</f>
        <v>0</v>
      </c>
      <c r="F135" s="1">
        <f t="shared" si="5"/>
        <v>19.40000000000002</v>
      </c>
      <c r="G135" s="7">
        <v>24</v>
      </c>
      <c r="H135" s="7">
        <v>48</v>
      </c>
      <c r="I135" s="6" t="s">
        <v>1128</v>
      </c>
      <c r="J135" s="1">
        <f>'ESTOQUE NOVEMBRO'!$D135*'ESTOQUE NOVEMBRO'!$G135+'ESTOQUE NOVEMBRO'!$E135*'ESTOQUE NOVEMBRO'!$H135</f>
        <v>465.60000000000048</v>
      </c>
      <c r="K135" s="1">
        <f>_xlfn.XLOOKUP(A135,MEDIDAS!A:A,MEDIDAS!D:D,,0)*5</f>
        <v>7.5</v>
      </c>
      <c r="L135" s="1">
        <f>SUM(K135,_xlfn.XLOOKUP(A135,MEDIDAS!A:A,MEDIDAS!D:D,,0)*5)</f>
        <v>15</v>
      </c>
      <c r="M13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35" t="str">
        <f>IF('ESTOQUE NOVEMBRO'!$E135&gt;0,"Novembro","outubro")</f>
        <v>outubro</v>
      </c>
      <c r="O135" s="15">
        <v>45597</v>
      </c>
    </row>
    <row r="136" spans="1:15">
      <c r="A136" s="5" t="s">
        <v>138</v>
      </c>
      <c r="B136" t="s">
        <v>1149</v>
      </c>
      <c r="C136" s="3">
        <f t="shared" si="4"/>
        <v>64.89</v>
      </c>
      <c r="D136" s="1">
        <f>_xlfn.XLOOKUP(Tabela4[[#This Row],[SKU]],'ESTOQUE OUTUBRO'!A:A,'ESTOQUE OUTUBRO'!F:F,,0)-_xlfn.XLOOKUP(Tabela4[[#This Row],[SKU]],'VENDA MES'!E:E,'VENDA MES'!F:F,0,0)</f>
        <v>72</v>
      </c>
      <c r="E136" s="3">
        <f>IF(D136&lt;=0,(L136 * 2.5) - D136,IF(AND(Tabela4[[#This Row],[ESTOQUE_INICIAL]]&lt;=Tabela4[[#This Row],[PONTO_DE_REPOSICAO]],Tabela4[[#This Row],[ESTOQUE_INICIAL]]&gt;0),L136*1.5,D136*0))</f>
        <v>0</v>
      </c>
      <c r="F136" s="1">
        <f t="shared" si="5"/>
        <v>72</v>
      </c>
      <c r="G136" s="7">
        <v>24</v>
      </c>
      <c r="H136" s="7">
        <v>48</v>
      </c>
      <c r="I136" s="6" t="s">
        <v>1128</v>
      </c>
      <c r="J136" s="1">
        <f>'ESTOQUE NOVEMBRO'!$D136*'ESTOQUE NOVEMBRO'!$G136+'ESTOQUE NOVEMBRO'!$E136*'ESTOQUE NOVEMBRO'!$H136</f>
        <v>1728</v>
      </c>
      <c r="K136" s="1">
        <f>_xlfn.XLOOKUP(A136,MEDIDAS!A:A,MEDIDAS!D:D,,0)*5</f>
        <v>5.5555555555555554</v>
      </c>
      <c r="L136" s="1">
        <f>SUM(K136,_xlfn.XLOOKUP(A136,MEDIDAS!A:A,MEDIDAS!D:D,,0)*5)</f>
        <v>11.111111111111111</v>
      </c>
      <c r="M13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36" t="str">
        <f>IF('ESTOQUE NOVEMBRO'!$E136&gt;0,"Novembro","outubro")</f>
        <v>outubro</v>
      </c>
      <c r="O136" s="15">
        <v>45597</v>
      </c>
    </row>
    <row r="137" spans="1:15">
      <c r="A137" s="5" t="s">
        <v>154</v>
      </c>
      <c r="B137" t="s">
        <v>1149</v>
      </c>
      <c r="C137" s="3">
        <f t="shared" si="4"/>
        <v>64.89</v>
      </c>
      <c r="D137" s="1">
        <f>_xlfn.XLOOKUP(Tabela4[[#This Row],[SKU]],'ESTOQUE OUTUBRO'!A:A,'ESTOQUE OUTUBRO'!F:F,,0)-_xlfn.XLOOKUP(Tabela4[[#This Row],[SKU]],'VENDA MES'!E:E,'VENDA MES'!F:F,0,0)</f>
        <v>76</v>
      </c>
      <c r="E137" s="3">
        <f>IF(D137&lt;=0,(L137 * 2.5) - D137,IF(AND(Tabela4[[#This Row],[ESTOQUE_INICIAL]]&lt;=Tabela4[[#This Row],[PONTO_DE_REPOSICAO]],Tabela4[[#This Row],[ESTOQUE_INICIAL]]&gt;0),L137*1.5,D137*0))</f>
        <v>0</v>
      </c>
      <c r="F137" s="1">
        <f t="shared" si="5"/>
        <v>76</v>
      </c>
      <c r="G137" s="7">
        <v>24</v>
      </c>
      <c r="H137" s="7">
        <v>48</v>
      </c>
      <c r="I137" s="6" t="s">
        <v>1128</v>
      </c>
      <c r="J137" s="1">
        <f>'ESTOQUE NOVEMBRO'!$D137*'ESTOQUE NOVEMBRO'!$G137+'ESTOQUE NOVEMBRO'!$E137*'ESTOQUE NOVEMBRO'!$H137</f>
        <v>1824</v>
      </c>
      <c r="K137" s="1">
        <f>_xlfn.XLOOKUP(A137,MEDIDAS!A:A,MEDIDAS!D:D,,0)*5</f>
        <v>7.7777777777777777</v>
      </c>
      <c r="L137" s="1">
        <f>SUM(K137,_xlfn.XLOOKUP(A137,MEDIDAS!A:A,MEDIDAS!D:D,,0)*5)</f>
        <v>15.555555555555555</v>
      </c>
      <c r="M13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37" t="str">
        <f>IF('ESTOQUE NOVEMBRO'!$E137&gt;0,"Novembro","outubro")</f>
        <v>outubro</v>
      </c>
      <c r="O137" s="15">
        <v>45597</v>
      </c>
    </row>
    <row r="138" spans="1:15">
      <c r="A138" s="5" t="s">
        <v>139</v>
      </c>
      <c r="B138" t="s">
        <v>1149</v>
      </c>
      <c r="C138" s="3">
        <f t="shared" si="4"/>
        <v>64.89</v>
      </c>
      <c r="D138" s="1">
        <f>_xlfn.XLOOKUP(Tabela4[[#This Row],[SKU]],'ESTOQUE OUTUBRO'!A:A,'ESTOQUE OUTUBRO'!F:F,,0)-_xlfn.XLOOKUP(Tabela4[[#This Row],[SKU]],'VENDA MES'!E:E,'VENDA MES'!F:F,0,0)</f>
        <v>20.600000000000009</v>
      </c>
      <c r="E138" s="3">
        <f>IF(D138&lt;=0,(L138 * 2.5) - D138,IF(AND(Tabela4[[#This Row],[ESTOQUE_INICIAL]]&lt;=Tabela4[[#This Row],[PONTO_DE_REPOSICAO]],Tabela4[[#This Row],[ESTOQUE_INICIAL]]&gt;0),L138*1.5,D138*0))</f>
        <v>0</v>
      </c>
      <c r="F138" s="1">
        <f t="shared" si="5"/>
        <v>20.600000000000009</v>
      </c>
      <c r="G138" s="7">
        <v>24</v>
      </c>
      <c r="H138" s="7">
        <v>48</v>
      </c>
      <c r="I138" s="6" t="s">
        <v>1128</v>
      </c>
      <c r="J138" s="1">
        <f>'ESTOQUE NOVEMBRO'!$D138*'ESTOQUE NOVEMBRO'!$G138+'ESTOQUE NOVEMBRO'!$E138*'ESTOQUE NOVEMBRO'!$H138</f>
        <v>494.4000000000002</v>
      </c>
      <c r="K138" s="1">
        <f>_xlfn.XLOOKUP(A138,MEDIDAS!A:A,MEDIDAS!D:D,,0)*5</f>
        <v>5.0555555555555554</v>
      </c>
      <c r="L138" s="1">
        <f>SUM(K138,_xlfn.XLOOKUP(A138,MEDIDAS!A:A,MEDIDAS!D:D,,0)*5)</f>
        <v>10.111111111111111</v>
      </c>
      <c r="M13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38" t="str">
        <f>IF('ESTOQUE NOVEMBRO'!$E138&gt;0,"Novembro","outubro")</f>
        <v>outubro</v>
      </c>
      <c r="O138" s="15">
        <v>45597</v>
      </c>
    </row>
    <row r="139" spans="1:15">
      <c r="A139" s="5" t="s">
        <v>140</v>
      </c>
      <c r="B139" t="s">
        <v>1149</v>
      </c>
      <c r="C139" s="3">
        <f t="shared" si="4"/>
        <v>64.89</v>
      </c>
      <c r="D139" s="1">
        <f>_xlfn.XLOOKUP(Tabela4[[#This Row],[SKU]],'ESTOQUE OUTUBRO'!A:A,'ESTOQUE OUTUBRO'!F:F,,0)-_xlfn.XLOOKUP(Tabela4[[#This Row],[SKU]],'VENDA MES'!E:E,'VENDA MES'!F:F,0,0)</f>
        <v>46.8</v>
      </c>
      <c r="E139" s="3">
        <f>IF(D139&lt;=0,(L139 * 2.5) - D139,IF(AND(Tabela4[[#This Row],[ESTOQUE_INICIAL]]&lt;=Tabela4[[#This Row],[PONTO_DE_REPOSICAO]],Tabela4[[#This Row],[ESTOQUE_INICIAL]]&gt;0),L139*1.5,D139*0))</f>
        <v>0</v>
      </c>
      <c r="F139" s="1">
        <f t="shared" si="5"/>
        <v>46.8</v>
      </c>
      <c r="G139" s="7">
        <v>24</v>
      </c>
      <c r="H139" s="7">
        <v>48</v>
      </c>
      <c r="I139" s="6" t="s">
        <v>1128</v>
      </c>
      <c r="J139" s="1">
        <f>'ESTOQUE NOVEMBRO'!$D139*'ESTOQUE NOVEMBRO'!$G139+'ESTOQUE NOVEMBRO'!$E139*'ESTOQUE NOVEMBRO'!$H139</f>
        <v>1123.1999999999998</v>
      </c>
      <c r="K139" s="1">
        <f>_xlfn.XLOOKUP(A139,MEDIDAS!A:A,MEDIDAS!D:D,,0)*5</f>
        <v>4.3333333333333339</v>
      </c>
      <c r="L139" s="1">
        <f>SUM(K139,_xlfn.XLOOKUP(A139,MEDIDAS!A:A,MEDIDAS!D:D,,0)*5)</f>
        <v>8.6666666666666679</v>
      </c>
      <c r="M13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39" t="str">
        <f>IF('ESTOQUE NOVEMBRO'!$E139&gt;0,"Novembro","outubro")</f>
        <v>outubro</v>
      </c>
      <c r="O139" s="15">
        <v>45597</v>
      </c>
    </row>
    <row r="140" spans="1:15">
      <c r="A140" s="5" t="s">
        <v>141</v>
      </c>
      <c r="B140" t="s">
        <v>1149</v>
      </c>
      <c r="C140" s="3">
        <f t="shared" si="4"/>
        <v>64.89</v>
      </c>
      <c r="D140" s="1">
        <f>_xlfn.XLOOKUP(Tabela4[[#This Row],[SKU]],'ESTOQUE OUTUBRO'!A:A,'ESTOQUE OUTUBRO'!F:F,,0)-_xlfn.XLOOKUP(Tabela4[[#This Row],[SKU]],'VENDA MES'!E:E,'VENDA MES'!F:F,0,0)</f>
        <v>153</v>
      </c>
      <c r="E140" s="3">
        <f>IF(D140&lt;=0,(L140 * 2.5) - D140,IF(AND(Tabela4[[#This Row],[ESTOQUE_INICIAL]]&lt;=Tabela4[[#This Row],[PONTO_DE_REPOSICAO]],Tabela4[[#This Row],[ESTOQUE_INICIAL]]&gt;0),L140*1.5,D140*0))</f>
        <v>0</v>
      </c>
      <c r="F140" s="1">
        <f t="shared" si="5"/>
        <v>153</v>
      </c>
      <c r="G140" s="7">
        <v>24</v>
      </c>
      <c r="H140" s="7">
        <v>48</v>
      </c>
      <c r="I140" s="6" t="s">
        <v>1128</v>
      </c>
      <c r="J140" s="1">
        <f>'ESTOQUE NOVEMBRO'!$D140*'ESTOQUE NOVEMBRO'!$G140+'ESTOQUE NOVEMBRO'!$E140*'ESTOQUE NOVEMBRO'!$H140</f>
        <v>3672</v>
      </c>
      <c r="K140" s="1">
        <f>_xlfn.XLOOKUP(A140,MEDIDAS!A:A,MEDIDAS!D:D,,0)*5</f>
        <v>6.333333333333333</v>
      </c>
      <c r="L140" s="1">
        <f>SUM(K140,_xlfn.XLOOKUP(A140,MEDIDAS!A:A,MEDIDAS!D:D,,0)*5)</f>
        <v>12.666666666666666</v>
      </c>
      <c r="M14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40" t="str">
        <f>IF('ESTOQUE NOVEMBRO'!$E140&gt;0,"Novembro","outubro")</f>
        <v>outubro</v>
      </c>
      <c r="O140" s="15">
        <v>45597</v>
      </c>
    </row>
    <row r="141" spans="1:15">
      <c r="A141" s="5" t="s">
        <v>142</v>
      </c>
      <c r="B141" t="s">
        <v>1149</v>
      </c>
      <c r="C141" s="3">
        <f t="shared" si="4"/>
        <v>64.89</v>
      </c>
      <c r="D141" s="1">
        <f>_xlfn.XLOOKUP(Tabela4[[#This Row],[SKU]],'ESTOQUE OUTUBRO'!A:A,'ESTOQUE OUTUBRO'!F:F,,0)-_xlfn.XLOOKUP(Tabela4[[#This Row],[SKU]],'VENDA MES'!E:E,'VENDA MES'!F:F,0,0)</f>
        <v>61.599999999999994</v>
      </c>
      <c r="E141" s="3">
        <f>IF(D141&lt;=0,(L141 * 2.5) - D141,IF(AND(Tabela4[[#This Row],[ESTOQUE_INICIAL]]&lt;=Tabela4[[#This Row],[PONTO_DE_REPOSICAO]],Tabela4[[#This Row],[ESTOQUE_INICIAL]]&gt;0),L141*1.5,D141*0))</f>
        <v>0</v>
      </c>
      <c r="F141" s="1">
        <f t="shared" si="5"/>
        <v>61.599999999999994</v>
      </c>
      <c r="G141" s="7">
        <v>24</v>
      </c>
      <c r="H141" s="7">
        <v>48</v>
      </c>
      <c r="I141" s="6" t="s">
        <v>1128</v>
      </c>
      <c r="J141" s="1">
        <f>'ESTOQUE NOVEMBRO'!$D141*'ESTOQUE NOVEMBRO'!$G141+'ESTOQUE NOVEMBRO'!$E141*'ESTOQUE NOVEMBRO'!$H141</f>
        <v>1478.3999999999999</v>
      </c>
      <c r="K141" s="1">
        <f>_xlfn.XLOOKUP(A141,MEDIDAS!A:A,MEDIDAS!D:D,,0)*5</f>
        <v>4.7222222222222223</v>
      </c>
      <c r="L141" s="1">
        <f>SUM(K141,_xlfn.XLOOKUP(A141,MEDIDAS!A:A,MEDIDAS!D:D,,0)*5)</f>
        <v>9.4444444444444446</v>
      </c>
      <c r="M14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41" t="str">
        <f>IF('ESTOQUE NOVEMBRO'!$E141&gt;0,"Novembro","outubro")</f>
        <v>outubro</v>
      </c>
      <c r="O141" s="15">
        <v>45597</v>
      </c>
    </row>
    <row r="142" spans="1:15">
      <c r="A142" s="5" t="s">
        <v>144</v>
      </c>
      <c r="B142" t="s">
        <v>1150</v>
      </c>
      <c r="C142" s="3">
        <f t="shared" si="4"/>
        <v>64.89</v>
      </c>
      <c r="D142" s="1">
        <f>_xlfn.XLOOKUP(Tabela4[[#This Row],[SKU]],'ESTOQUE OUTUBRO'!A:A,'ESTOQUE OUTUBRO'!F:F,,0)-_xlfn.XLOOKUP(Tabela4[[#This Row],[SKU]],'VENDA MES'!E:E,'VENDA MES'!F:F,0,0)</f>
        <v>125.6</v>
      </c>
      <c r="E142" s="3">
        <f>IF(D142&lt;=0,(L142 * 2.5) - D142,IF(AND(Tabela4[[#This Row],[ESTOQUE_INICIAL]]&lt;=Tabela4[[#This Row],[PONTO_DE_REPOSICAO]],Tabela4[[#This Row],[ESTOQUE_INICIAL]]&gt;0),L142*1.5,D142*0))</f>
        <v>0</v>
      </c>
      <c r="F142" s="1">
        <f t="shared" si="5"/>
        <v>125.6</v>
      </c>
      <c r="G142" s="7">
        <v>20</v>
      </c>
      <c r="H142" s="7">
        <v>40</v>
      </c>
      <c r="I142" s="6" t="s">
        <v>1138</v>
      </c>
      <c r="J142" s="1">
        <f>'ESTOQUE NOVEMBRO'!$D142*'ESTOQUE NOVEMBRO'!$G142+'ESTOQUE NOVEMBRO'!$E142*'ESTOQUE NOVEMBRO'!$H142</f>
        <v>2512</v>
      </c>
      <c r="K142" s="1">
        <f>_xlfn.XLOOKUP(A142,MEDIDAS!A:A,MEDIDAS!D:D,,0)*5</f>
        <v>6.8333333333333339</v>
      </c>
      <c r="L142" s="1">
        <f>SUM(K142,_xlfn.XLOOKUP(A142,MEDIDAS!A:A,MEDIDAS!D:D,,0)*5)</f>
        <v>13.666666666666668</v>
      </c>
      <c r="M14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42" t="str">
        <f>IF('ESTOQUE NOVEMBRO'!$E142&gt;0,"Novembro","outubro")</f>
        <v>outubro</v>
      </c>
      <c r="O142" s="15">
        <v>45597</v>
      </c>
    </row>
    <row r="143" spans="1:15">
      <c r="A143" s="5" t="s">
        <v>145</v>
      </c>
      <c r="B143" t="s">
        <v>1150</v>
      </c>
      <c r="C143" s="3">
        <f t="shared" si="4"/>
        <v>64.89</v>
      </c>
      <c r="D143" s="1">
        <f>_xlfn.XLOOKUP(Tabela4[[#This Row],[SKU]],'ESTOQUE OUTUBRO'!A:A,'ESTOQUE OUTUBRO'!F:F,,0)-_xlfn.XLOOKUP(Tabela4[[#This Row],[SKU]],'VENDA MES'!E:E,'VENDA MES'!F:F,0,0)</f>
        <v>78.800000000000011</v>
      </c>
      <c r="E143" s="3">
        <f>IF(D143&lt;=0,(L143 * 2.5) - D143,IF(AND(Tabela4[[#This Row],[ESTOQUE_INICIAL]]&lt;=Tabela4[[#This Row],[PONTO_DE_REPOSICAO]],Tabela4[[#This Row],[ESTOQUE_INICIAL]]&gt;0),L143*1.5,D143*0))</f>
        <v>0</v>
      </c>
      <c r="F143" s="1">
        <f t="shared" si="5"/>
        <v>78.800000000000011</v>
      </c>
      <c r="G143" s="7">
        <v>20</v>
      </c>
      <c r="H143" s="7">
        <v>40</v>
      </c>
      <c r="I143" s="6" t="s">
        <v>1138</v>
      </c>
      <c r="J143" s="1">
        <f>'ESTOQUE NOVEMBRO'!$D143*'ESTOQUE NOVEMBRO'!$G143+'ESTOQUE NOVEMBRO'!$E143*'ESTOQUE NOVEMBRO'!$H143</f>
        <v>1576.0000000000002</v>
      </c>
      <c r="K143" s="1">
        <f>_xlfn.XLOOKUP(A143,MEDIDAS!A:A,MEDIDAS!D:D,,0)*5</f>
        <v>5.2222222222222223</v>
      </c>
      <c r="L143" s="1">
        <f>SUM(K143,_xlfn.XLOOKUP(A143,MEDIDAS!A:A,MEDIDAS!D:D,,0)*5)</f>
        <v>10.444444444444445</v>
      </c>
      <c r="M14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43" t="str">
        <f>IF('ESTOQUE NOVEMBRO'!$E143&gt;0,"Novembro","outubro")</f>
        <v>outubro</v>
      </c>
      <c r="O143" s="15">
        <v>45597</v>
      </c>
    </row>
    <row r="144" spans="1:15">
      <c r="A144" s="5" t="s">
        <v>146</v>
      </c>
      <c r="B144" t="s">
        <v>1150</v>
      </c>
      <c r="C144" s="3">
        <f t="shared" si="4"/>
        <v>64.89</v>
      </c>
      <c r="D144" s="1">
        <f>_xlfn.XLOOKUP(Tabela4[[#This Row],[SKU]],'ESTOQUE OUTUBRO'!A:A,'ESTOQUE OUTUBRO'!F:F,,0)-_xlfn.XLOOKUP(Tabela4[[#This Row],[SKU]],'VENDA MES'!E:E,'VENDA MES'!F:F,0,0)</f>
        <v>79.8</v>
      </c>
      <c r="E144" s="3">
        <f>IF(D144&lt;=0,(L144 * 2.5) - D144,IF(AND(Tabela4[[#This Row],[ESTOQUE_INICIAL]]&lt;=Tabela4[[#This Row],[PONTO_DE_REPOSICAO]],Tabela4[[#This Row],[ESTOQUE_INICIAL]]&gt;0),L144*1.5,D144*0))</f>
        <v>0</v>
      </c>
      <c r="F144" s="1">
        <f t="shared" si="5"/>
        <v>79.8</v>
      </c>
      <c r="G144" s="7">
        <v>20</v>
      </c>
      <c r="H144" s="7">
        <v>40</v>
      </c>
      <c r="I144" s="6" t="s">
        <v>1138</v>
      </c>
      <c r="J144" s="1">
        <f>'ESTOQUE NOVEMBRO'!$D144*'ESTOQUE NOVEMBRO'!$G144+'ESTOQUE NOVEMBRO'!$E144*'ESTOQUE NOVEMBRO'!$H144</f>
        <v>1596</v>
      </c>
      <c r="K144" s="1">
        <f>_xlfn.XLOOKUP(A144,MEDIDAS!A:A,MEDIDAS!D:D,,0)*5</f>
        <v>6.5555555555555554</v>
      </c>
      <c r="L144" s="1">
        <f>SUM(K144,_xlfn.XLOOKUP(A144,MEDIDAS!A:A,MEDIDAS!D:D,,0)*5)</f>
        <v>13.111111111111111</v>
      </c>
      <c r="M14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44" t="str">
        <f>IF('ESTOQUE NOVEMBRO'!$E144&gt;0,"Novembro","outubro")</f>
        <v>outubro</v>
      </c>
      <c r="O144" s="15">
        <v>45597</v>
      </c>
    </row>
    <row r="145" spans="1:15">
      <c r="A145" s="5" t="s">
        <v>147</v>
      </c>
      <c r="B145" t="s">
        <v>1150</v>
      </c>
      <c r="C145" s="3">
        <f t="shared" si="4"/>
        <v>64.89</v>
      </c>
      <c r="D145" s="1">
        <f>_xlfn.XLOOKUP(Tabela4[[#This Row],[SKU]],'ESTOQUE OUTUBRO'!A:A,'ESTOQUE OUTUBRO'!F:F,,0)-_xlfn.XLOOKUP(Tabela4[[#This Row],[SKU]],'VENDA MES'!E:E,'VENDA MES'!F:F,0,0)</f>
        <v>50.000000000000028</v>
      </c>
      <c r="E145" s="3">
        <f>IF(D145&lt;=0,(L145 * 2.5) - D145,IF(AND(Tabela4[[#This Row],[ESTOQUE_INICIAL]]&lt;=Tabela4[[#This Row],[PONTO_DE_REPOSICAO]],Tabela4[[#This Row],[ESTOQUE_INICIAL]]&gt;0),L145*1.5,D145*0))</f>
        <v>0</v>
      </c>
      <c r="F145" s="1">
        <f t="shared" si="5"/>
        <v>50.000000000000028</v>
      </c>
      <c r="G145" s="7">
        <v>20</v>
      </c>
      <c r="H145" s="7">
        <v>40</v>
      </c>
      <c r="I145" s="6" t="s">
        <v>1138</v>
      </c>
      <c r="J145" s="1">
        <f>'ESTOQUE NOVEMBRO'!$D145*'ESTOQUE NOVEMBRO'!$G145+'ESTOQUE NOVEMBRO'!$E145*'ESTOQUE NOVEMBRO'!$H145</f>
        <v>1000.0000000000006</v>
      </c>
      <c r="K145" s="1">
        <f>_xlfn.XLOOKUP(A145,MEDIDAS!A:A,MEDIDAS!D:D,,0)*5</f>
        <v>10.888888888888888</v>
      </c>
      <c r="L145" s="1">
        <f>SUM(K145,_xlfn.XLOOKUP(A145,MEDIDAS!A:A,MEDIDAS!D:D,,0)*5)</f>
        <v>21.777777777777775</v>
      </c>
      <c r="M14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45" t="str">
        <f>IF('ESTOQUE NOVEMBRO'!$E145&gt;0,"Novembro","outubro")</f>
        <v>outubro</v>
      </c>
      <c r="O145" s="15">
        <v>45597</v>
      </c>
    </row>
    <row r="146" spans="1:15">
      <c r="A146" s="5" t="s">
        <v>148</v>
      </c>
      <c r="B146" t="s">
        <v>1150</v>
      </c>
      <c r="C146" s="3">
        <f t="shared" si="4"/>
        <v>64.89</v>
      </c>
      <c r="D146" s="1">
        <f>_xlfn.XLOOKUP(Tabela4[[#This Row],[SKU]],'ESTOQUE OUTUBRO'!A:A,'ESTOQUE OUTUBRO'!F:F,,0)-_xlfn.XLOOKUP(Tabela4[[#This Row],[SKU]],'VENDA MES'!E:E,'VENDA MES'!F:F,0,0)</f>
        <v>39.200000000000017</v>
      </c>
      <c r="E146" s="3">
        <f>IF(D146&lt;=0,(L146 * 2.5) - D146,IF(AND(Tabela4[[#This Row],[ESTOQUE_INICIAL]]&lt;=Tabela4[[#This Row],[PONTO_DE_REPOSICAO]],Tabela4[[#This Row],[ESTOQUE_INICIAL]]&gt;0),L146*1.5,D146*0))</f>
        <v>0</v>
      </c>
      <c r="F146" s="1">
        <f t="shared" si="5"/>
        <v>39.200000000000017</v>
      </c>
      <c r="G146" s="7">
        <v>20</v>
      </c>
      <c r="H146" s="7">
        <v>40</v>
      </c>
      <c r="I146" s="6" t="s">
        <v>1138</v>
      </c>
      <c r="J146" s="1">
        <f>'ESTOQUE NOVEMBRO'!$D146*'ESTOQUE NOVEMBRO'!$G146+'ESTOQUE NOVEMBRO'!$E146*'ESTOQUE NOVEMBRO'!$H146</f>
        <v>784.00000000000034</v>
      </c>
      <c r="K146" s="1">
        <f>_xlfn.XLOOKUP(A146,MEDIDAS!A:A,MEDIDAS!D:D,,0)*5</f>
        <v>7.833333333333333</v>
      </c>
      <c r="L146" s="1">
        <f>SUM(K146,_xlfn.XLOOKUP(A146,MEDIDAS!A:A,MEDIDAS!D:D,,0)*5)</f>
        <v>15.666666666666666</v>
      </c>
      <c r="M14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46" t="str">
        <f>IF('ESTOQUE NOVEMBRO'!$E146&gt;0,"Novembro","outubro")</f>
        <v>outubro</v>
      </c>
      <c r="O146" s="15">
        <v>45597</v>
      </c>
    </row>
    <row r="147" spans="1:15">
      <c r="A147" s="5" t="s">
        <v>165</v>
      </c>
      <c r="B147" t="s">
        <v>1150</v>
      </c>
      <c r="C147" s="3">
        <f t="shared" si="4"/>
        <v>64.89</v>
      </c>
      <c r="D147" s="1">
        <f>_xlfn.XLOOKUP(Tabela4[[#This Row],[SKU]],'ESTOQUE OUTUBRO'!A:A,'ESTOQUE OUTUBRO'!F:F,,0)-_xlfn.XLOOKUP(Tabela4[[#This Row],[SKU]],'VENDA MES'!E:E,'VENDA MES'!F:F,0,0)</f>
        <v>138</v>
      </c>
      <c r="E147" s="3">
        <f>IF(D147&lt;=0,(L147 * 2.5) - D147,IF(AND(Tabela4[[#This Row],[ESTOQUE_INICIAL]]&lt;=Tabela4[[#This Row],[PONTO_DE_REPOSICAO]],Tabela4[[#This Row],[ESTOQUE_INICIAL]]&gt;0),L147*1.5,D147*0))</f>
        <v>0</v>
      </c>
      <c r="F147" s="1">
        <f t="shared" si="5"/>
        <v>138</v>
      </c>
      <c r="G147" s="7">
        <v>20</v>
      </c>
      <c r="H147" s="7">
        <v>40</v>
      </c>
      <c r="I147" s="6" t="s">
        <v>1138</v>
      </c>
      <c r="J147" s="1">
        <f>'ESTOQUE NOVEMBRO'!$D147*'ESTOQUE NOVEMBRO'!$G147+'ESTOQUE NOVEMBRO'!$E147*'ESTOQUE NOVEMBRO'!$H147</f>
        <v>2760</v>
      </c>
      <c r="K147" s="1">
        <f>_xlfn.XLOOKUP(A147,MEDIDAS!A:A,MEDIDAS!D:D,,0)*5</f>
        <v>3.5555555555555558</v>
      </c>
      <c r="L147" s="1">
        <f>SUM(K147,_xlfn.XLOOKUP(A147,MEDIDAS!A:A,MEDIDAS!D:D,,0)*5)</f>
        <v>7.1111111111111116</v>
      </c>
      <c r="M14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47" t="str">
        <f>IF('ESTOQUE NOVEMBRO'!$E147&gt;0,"Novembro","outubro")</f>
        <v>outubro</v>
      </c>
      <c r="O147" s="15">
        <v>45597</v>
      </c>
    </row>
    <row r="148" spans="1:15">
      <c r="A148" s="5" t="s">
        <v>149</v>
      </c>
      <c r="B148" t="s">
        <v>1150</v>
      </c>
      <c r="C148" s="3">
        <f t="shared" si="4"/>
        <v>64.89</v>
      </c>
      <c r="D148" s="1">
        <f>_xlfn.XLOOKUP(Tabela4[[#This Row],[SKU]],'ESTOQUE OUTUBRO'!A:A,'ESTOQUE OUTUBRO'!F:F,,0)-_xlfn.XLOOKUP(Tabela4[[#This Row],[SKU]],'VENDA MES'!E:E,'VENDA MES'!F:F,0,0)</f>
        <v>52</v>
      </c>
      <c r="E148" s="3">
        <f>IF(D148&lt;=0,(L148 * 2.5) - D148,IF(AND(Tabela4[[#This Row],[ESTOQUE_INICIAL]]&lt;=Tabela4[[#This Row],[PONTO_DE_REPOSICAO]],Tabela4[[#This Row],[ESTOQUE_INICIAL]]&gt;0),L148*1.5,D148*0))</f>
        <v>0</v>
      </c>
      <c r="F148" s="1">
        <f t="shared" si="5"/>
        <v>52</v>
      </c>
      <c r="G148" s="7">
        <v>20</v>
      </c>
      <c r="H148" s="7">
        <v>40</v>
      </c>
      <c r="I148" s="6" t="s">
        <v>1138</v>
      </c>
      <c r="J148" s="1">
        <f>'ESTOQUE NOVEMBRO'!$D148*'ESTOQUE NOVEMBRO'!$G148+'ESTOQUE NOVEMBRO'!$E148*'ESTOQUE NOVEMBRO'!$H148</f>
        <v>1040</v>
      </c>
      <c r="K148" s="1">
        <f>_xlfn.XLOOKUP(A148,MEDIDAS!A:A,MEDIDAS!D:D,,0)*5</f>
        <v>6</v>
      </c>
      <c r="L148" s="1">
        <f>SUM(K148,_xlfn.XLOOKUP(A148,MEDIDAS!A:A,MEDIDAS!D:D,,0)*5)</f>
        <v>12</v>
      </c>
      <c r="M14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48" t="str">
        <f>IF('ESTOQUE NOVEMBRO'!$E148&gt;0,"Novembro","outubro")</f>
        <v>outubro</v>
      </c>
      <c r="O148" s="15">
        <v>45597</v>
      </c>
    </row>
    <row r="149" spans="1:15">
      <c r="A149" s="5" t="s">
        <v>150</v>
      </c>
      <c r="B149" t="s">
        <v>1150</v>
      </c>
      <c r="C149" s="3">
        <f t="shared" si="4"/>
        <v>64.89</v>
      </c>
      <c r="D149" s="1">
        <f>_xlfn.XLOOKUP(Tabela4[[#This Row],[SKU]],'ESTOQUE OUTUBRO'!A:A,'ESTOQUE OUTUBRO'!F:F,,0)-_xlfn.XLOOKUP(Tabela4[[#This Row],[SKU]],'VENDA MES'!E:E,'VENDA MES'!F:F,0,0)</f>
        <v>141.19999999999999</v>
      </c>
      <c r="E149" s="3">
        <f>IF(D149&lt;=0,(L149 * 2.5) - D149,IF(AND(Tabela4[[#This Row],[ESTOQUE_INICIAL]]&lt;=Tabela4[[#This Row],[PONTO_DE_REPOSICAO]],Tabela4[[#This Row],[ESTOQUE_INICIAL]]&gt;0),L149*1.5,D149*0))</f>
        <v>0</v>
      </c>
      <c r="F149" s="1">
        <f t="shared" si="5"/>
        <v>141.19999999999999</v>
      </c>
      <c r="G149" s="7">
        <v>20</v>
      </c>
      <c r="H149" s="7">
        <v>40</v>
      </c>
      <c r="I149" s="6" t="s">
        <v>1138</v>
      </c>
      <c r="J149" s="1">
        <f>'ESTOQUE NOVEMBRO'!$D149*'ESTOQUE NOVEMBRO'!$G149+'ESTOQUE NOVEMBRO'!$E149*'ESTOQUE NOVEMBRO'!$H149</f>
        <v>2824</v>
      </c>
      <c r="K149" s="1">
        <f>_xlfn.XLOOKUP(A149,MEDIDAS!A:A,MEDIDAS!D:D,,0)*5</f>
        <v>7.2222222222222223</v>
      </c>
      <c r="L149" s="1">
        <f>SUM(K149,_xlfn.XLOOKUP(A149,MEDIDAS!A:A,MEDIDAS!D:D,,0)*5)</f>
        <v>14.444444444444445</v>
      </c>
      <c r="M14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49" t="str">
        <f>IF('ESTOQUE NOVEMBRO'!$E149&gt;0,"Novembro","outubro")</f>
        <v>outubro</v>
      </c>
      <c r="O149" s="15">
        <v>45597</v>
      </c>
    </row>
    <row r="150" spans="1:15">
      <c r="A150" s="5" t="s">
        <v>151</v>
      </c>
      <c r="B150" t="s">
        <v>1150</v>
      </c>
      <c r="C150" s="3">
        <f t="shared" si="4"/>
        <v>64.89</v>
      </c>
      <c r="D150" s="1">
        <f>_xlfn.XLOOKUP(Tabela4[[#This Row],[SKU]],'ESTOQUE OUTUBRO'!A:A,'ESTOQUE OUTUBRO'!F:F,,0)-_xlfn.XLOOKUP(Tabela4[[#This Row],[SKU]],'VENDA MES'!E:E,'VENDA MES'!F:F,0,0)</f>
        <v>116.19999999999999</v>
      </c>
      <c r="E150" s="3">
        <f>IF(D150&lt;=0,(L150 * 2.5) - D150,IF(AND(Tabela4[[#This Row],[ESTOQUE_INICIAL]]&lt;=Tabela4[[#This Row],[PONTO_DE_REPOSICAO]],Tabela4[[#This Row],[ESTOQUE_INICIAL]]&gt;0),L150*1.5,D150*0))</f>
        <v>0</v>
      </c>
      <c r="F150" s="1">
        <f t="shared" si="5"/>
        <v>116.19999999999999</v>
      </c>
      <c r="G150" s="7">
        <v>20</v>
      </c>
      <c r="H150" s="7">
        <v>40</v>
      </c>
      <c r="I150" s="6" t="s">
        <v>1138</v>
      </c>
      <c r="J150" s="1">
        <f>'ESTOQUE NOVEMBRO'!$D150*'ESTOQUE NOVEMBRO'!$G150+'ESTOQUE NOVEMBRO'!$E150*'ESTOQUE NOVEMBRO'!$H150</f>
        <v>2324</v>
      </c>
      <c r="K150" s="1">
        <f>_xlfn.XLOOKUP(A150,MEDIDAS!A:A,MEDIDAS!D:D,,0)*5</f>
        <v>5.4444444444444438</v>
      </c>
      <c r="L150" s="1">
        <f>SUM(K150,_xlfn.XLOOKUP(A150,MEDIDAS!A:A,MEDIDAS!D:D,,0)*5)</f>
        <v>10.888888888888888</v>
      </c>
      <c r="M15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50" t="str">
        <f>IF('ESTOQUE NOVEMBRO'!$E150&gt;0,"Novembro","outubro")</f>
        <v>outubro</v>
      </c>
      <c r="O150" s="15">
        <v>45597</v>
      </c>
    </row>
    <row r="151" spans="1:15">
      <c r="A151" s="5" t="s">
        <v>152</v>
      </c>
      <c r="B151" t="s">
        <v>1150</v>
      </c>
      <c r="C151" s="3">
        <f t="shared" si="4"/>
        <v>64.89</v>
      </c>
      <c r="D151" s="1">
        <f>_xlfn.XLOOKUP(Tabela4[[#This Row],[SKU]],'ESTOQUE OUTUBRO'!A:A,'ESTOQUE OUTUBRO'!F:F,,0)-_xlfn.XLOOKUP(Tabela4[[#This Row],[SKU]],'VENDA MES'!E:E,'VENDA MES'!F:F,0,0)</f>
        <v>91</v>
      </c>
      <c r="E151" s="3">
        <f>IF(D151&lt;=0,(L151 * 2.5) - D151,IF(AND(Tabela4[[#This Row],[ESTOQUE_INICIAL]]&lt;=Tabela4[[#This Row],[PONTO_DE_REPOSICAO]],Tabela4[[#This Row],[ESTOQUE_INICIAL]]&gt;0),L151*1.5,D151*0))</f>
        <v>0</v>
      </c>
      <c r="F151" s="1">
        <f t="shared" si="5"/>
        <v>91</v>
      </c>
      <c r="G151" s="7">
        <v>20</v>
      </c>
      <c r="H151" s="7">
        <v>40</v>
      </c>
      <c r="I151" s="6" t="s">
        <v>1138</v>
      </c>
      <c r="J151" s="1">
        <f>'ESTOQUE NOVEMBRO'!$D151*'ESTOQUE NOVEMBRO'!$G151+'ESTOQUE NOVEMBRO'!$E151*'ESTOQUE NOVEMBRO'!$H151</f>
        <v>1820</v>
      </c>
      <c r="K151" s="1">
        <f>_xlfn.XLOOKUP(A151,MEDIDAS!A:A,MEDIDAS!D:D,,0)*5</f>
        <v>8.2222222222222214</v>
      </c>
      <c r="L151" s="1">
        <f>SUM(K151,_xlfn.XLOOKUP(A151,MEDIDAS!A:A,MEDIDAS!D:D,,0)*5)</f>
        <v>16.444444444444443</v>
      </c>
      <c r="M15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51" t="str">
        <f>IF('ESTOQUE NOVEMBRO'!$E151&gt;0,"Novembro","outubro")</f>
        <v>outubro</v>
      </c>
      <c r="O151" s="15">
        <v>45597</v>
      </c>
    </row>
    <row r="152" spans="1:15">
      <c r="A152" s="5" t="s">
        <v>153</v>
      </c>
      <c r="B152" t="s">
        <v>1151</v>
      </c>
      <c r="C152" s="3">
        <f t="shared" si="4"/>
        <v>64.89</v>
      </c>
      <c r="D152" s="1">
        <f>_xlfn.XLOOKUP(Tabela4[[#This Row],[SKU]],'ESTOQUE OUTUBRO'!A:A,'ESTOQUE OUTUBRO'!F:F,,0)-_xlfn.XLOOKUP(Tabela4[[#This Row],[SKU]],'VENDA MES'!E:E,'VENDA MES'!F:F,0,0)</f>
        <v>-15</v>
      </c>
      <c r="E152" s="3">
        <f>IF(D152&lt;=0,(L152 * 2.5) - D152,IF(AND(Tabela4[[#This Row],[ESTOQUE_INICIAL]]&lt;=Tabela4[[#This Row],[PONTO_DE_REPOSICAO]],Tabela4[[#This Row],[ESTOQUE_INICIAL]]&gt;0),L152*1.5,D152*0))</f>
        <v>46.944444444444443</v>
      </c>
      <c r="F152" s="1">
        <f t="shared" si="5"/>
        <v>31.944444444444443</v>
      </c>
      <c r="G152" s="7">
        <v>50</v>
      </c>
      <c r="H152" s="7">
        <v>100</v>
      </c>
      <c r="I152" s="6" t="s">
        <v>1152</v>
      </c>
      <c r="J152" s="1">
        <f>'ESTOQUE NOVEMBRO'!$D152*'ESTOQUE NOVEMBRO'!$G152+'ESTOQUE NOVEMBRO'!$E152*'ESTOQUE NOVEMBRO'!$H152</f>
        <v>3944.4444444444443</v>
      </c>
      <c r="K152" s="1">
        <f>_xlfn.XLOOKUP(A152,MEDIDAS!A:A,MEDIDAS!D:D,,0)*5</f>
        <v>6.3888888888888884</v>
      </c>
      <c r="L152" s="1">
        <f>SUM(K152,_xlfn.XLOOKUP(A152,MEDIDAS!A:A,MEDIDAS!D:D,,0)*5)</f>
        <v>12.777777777777777</v>
      </c>
      <c r="M15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52" t="str">
        <f>IF('ESTOQUE NOVEMBRO'!$E152&gt;0,"Novembro","outubro")</f>
        <v>Novembro</v>
      </c>
      <c r="O152" s="15">
        <v>45597</v>
      </c>
    </row>
    <row r="153" spans="1:15">
      <c r="A153" s="5" t="s">
        <v>155</v>
      </c>
      <c r="B153" t="s">
        <v>1151</v>
      </c>
      <c r="C153" s="3">
        <f t="shared" si="4"/>
        <v>64.89</v>
      </c>
      <c r="D153" s="1">
        <f>_xlfn.XLOOKUP(Tabela4[[#This Row],[SKU]],'ESTOQUE OUTUBRO'!A:A,'ESTOQUE OUTUBRO'!F:F,,0)-_xlfn.XLOOKUP(Tabela4[[#This Row],[SKU]],'VENDA MES'!E:E,'VENDA MES'!F:F,0,0)</f>
        <v>68.800000000000011</v>
      </c>
      <c r="E153" s="3">
        <f>IF(D153&lt;=0,(L153 * 2.5) - D153,IF(AND(Tabela4[[#This Row],[ESTOQUE_INICIAL]]&lt;=Tabela4[[#This Row],[PONTO_DE_REPOSICAO]],Tabela4[[#This Row],[ESTOQUE_INICIAL]]&gt;0),L153*1.5,D153*0))</f>
        <v>0</v>
      </c>
      <c r="F153" s="1">
        <f t="shared" si="5"/>
        <v>68.800000000000011</v>
      </c>
      <c r="G153" s="7">
        <v>50</v>
      </c>
      <c r="H153" s="7">
        <v>100</v>
      </c>
      <c r="I153" s="6" t="s">
        <v>1152</v>
      </c>
      <c r="J153" s="1">
        <f>'ESTOQUE NOVEMBRO'!$D153*'ESTOQUE NOVEMBRO'!$G153+'ESTOQUE NOVEMBRO'!$E153*'ESTOQUE NOVEMBRO'!$H153</f>
        <v>3440.0000000000005</v>
      </c>
      <c r="K153" s="1">
        <f>_xlfn.XLOOKUP(A153,MEDIDAS!A:A,MEDIDAS!D:D,,0)*5</f>
        <v>6.6666666666666661</v>
      </c>
      <c r="L153" s="1">
        <f>SUM(K153,_xlfn.XLOOKUP(A153,MEDIDAS!A:A,MEDIDAS!D:D,,0)*5)</f>
        <v>13.333333333333332</v>
      </c>
      <c r="M15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53" t="str">
        <f>IF('ESTOQUE NOVEMBRO'!$E153&gt;0,"Novembro","outubro")</f>
        <v>outubro</v>
      </c>
      <c r="O153" s="15">
        <v>45597</v>
      </c>
    </row>
    <row r="154" spans="1:15">
      <c r="A154" s="5" t="s">
        <v>156</v>
      </c>
      <c r="B154" t="s">
        <v>1151</v>
      </c>
      <c r="C154" s="3">
        <f t="shared" si="4"/>
        <v>64.89</v>
      </c>
      <c r="D154" s="1">
        <f>_xlfn.XLOOKUP(Tabela4[[#This Row],[SKU]],'ESTOQUE OUTUBRO'!A:A,'ESTOQUE OUTUBRO'!F:F,,0)-_xlfn.XLOOKUP(Tabela4[[#This Row],[SKU]],'VENDA MES'!E:E,'VENDA MES'!F:F,0,0)</f>
        <v>44.40000000000002</v>
      </c>
      <c r="E154" s="3">
        <f>IF(D154&lt;=0,(L154 * 2.5) - D154,IF(AND(Tabela4[[#This Row],[ESTOQUE_INICIAL]]&lt;=Tabela4[[#This Row],[PONTO_DE_REPOSICAO]],Tabela4[[#This Row],[ESTOQUE_INICIAL]]&gt;0),L154*1.5,D154*0))</f>
        <v>0</v>
      </c>
      <c r="F154" s="1">
        <f t="shared" si="5"/>
        <v>44.40000000000002</v>
      </c>
      <c r="G154" s="7">
        <v>50</v>
      </c>
      <c r="H154" s="7">
        <v>100</v>
      </c>
      <c r="I154" s="6" t="s">
        <v>1152</v>
      </c>
      <c r="J154" s="1">
        <f>'ESTOQUE NOVEMBRO'!$D154*'ESTOQUE NOVEMBRO'!$G154+'ESTOQUE NOVEMBRO'!$E154*'ESTOQUE NOVEMBRO'!$H154</f>
        <v>2220.0000000000009</v>
      </c>
      <c r="K154" s="1">
        <f>_xlfn.XLOOKUP(A154,MEDIDAS!A:A,MEDIDAS!D:D,,0)*5</f>
        <v>6.2777777777777777</v>
      </c>
      <c r="L154" s="1">
        <f>SUM(K154,_xlfn.XLOOKUP(A154,MEDIDAS!A:A,MEDIDAS!D:D,,0)*5)</f>
        <v>12.555555555555555</v>
      </c>
      <c r="M15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54" t="str">
        <f>IF('ESTOQUE NOVEMBRO'!$E154&gt;0,"Novembro","outubro")</f>
        <v>outubro</v>
      </c>
      <c r="O154" s="15">
        <v>45597</v>
      </c>
    </row>
    <row r="155" spans="1:15">
      <c r="A155" s="5" t="s">
        <v>157</v>
      </c>
      <c r="B155" t="s">
        <v>1151</v>
      </c>
      <c r="C155" s="3">
        <f t="shared" si="4"/>
        <v>64.89</v>
      </c>
      <c r="D155" s="1">
        <f>_xlfn.XLOOKUP(Tabela4[[#This Row],[SKU]],'ESTOQUE OUTUBRO'!A:A,'ESTOQUE OUTUBRO'!F:F,,0)-_xlfn.XLOOKUP(Tabela4[[#This Row],[SKU]],'VENDA MES'!E:E,'VENDA MES'!F:F,0,0)</f>
        <v>124.00000000000003</v>
      </c>
      <c r="E155" s="3">
        <f>IF(D155&lt;=0,(L155 * 2.5) - D155,IF(AND(Tabela4[[#This Row],[ESTOQUE_INICIAL]]&lt;=Tabela4[[#This Row],[PONTO_DE_REPOSICAO]],Tabela4[[#This Row],[ESTOQUE_INICIAL]]&gt;0),L155*1.5,D155*0))</f>
        <v>0</v>
      </c>
      <c r="F155" s="1">
        <f t="shared" si="5"/>
        <v>124.00000000000003</v>
      </c>
      <c r="G155" s="7">
        <v>50</v>
      </c>
      <c r="H155" s="7">
        <v>100</v>
      </c>
      <c r="I155" s="6" t="s">
        <v>1152</v>
      </c>
      <c r="J155" s="1">
        <f>'ESTOQUE NOVEMBRO'!$D155*'ESTOQUE NOVEMBRO'!$G155+'ESTOQUE NOVEMBRO'!$E155*'ESTOQUE NOVEMBRO'!$H155</f>
        <v>6200.0000000000018</v>
      </c>
      <c r="K155" s="1">
        <f>_xlfn.XLOOKUP(A155,MEDIDAS!A:A,MEDIDAS!D:D,,0)*5</f>
        <v>3.0555555555555558</v>
      </c>
      <c r="L155" s="1">
        <f>SUM(K155,_xlfn.XLOOKUP(A155,MEDIDAS!A:A,MEDIDAS!D:D,,0)*5)</f>
        <v>6.1111111111111116</v>
      </c>
      <c r="M15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55" t="str">
        <f>IF('ESTOQUE NOVEMBRO'!$E155&gt;0,"Novembro","outubro")</f>
        <v>outubro</v>
      </c>
      <c r="O155" s="15">
        <v>45597</v>
      </c>
    </row>
    <row r="156" spans="1:15">
      <c r="A156" s="5" t="s">
        <v>158</v>
      </c>
      <c r="B156" t="s">
        <v>1151</v>
      </c>
      <c r="C156" s="3">
        <f t="shared" si="4"/>
        <v>64.89</v>
      </c>
      <c r="D156" s="1">
        <f>_xlfn.XLOOKUP(Tabela4[[#This Row],[SKU]],'ESTOQUE OUTUBRO'!A:A,'ESTOQUE OUTUBRO'!F:F,,0)-_xlfn.XLOOKUP(Tabela4[[#This Row],[SKU]],'VENDA MES'!E:E,'VENDA MES'!F:F,0,0)</f>
        <v>108.80000000000001</v>
      </c>
      <c r="E156" s="3">
        <f>IF(D156&lt;=0,(L156 * 2.5) - D156,IF(AND(Tabela4[[#This Row],[ESTOQUE_INICIAL]]&lt;=Tabela4[[#This Row],[PONTO_DE_REPOSICAO]],Tabela4[[#This Row],[ESTOQUE_INICIAL]]&gt;0),L156*1.5,D156*0))</f>
        <v>0</v>
      </c>
      <c r="F156" s="1">
        <f t="shared" si="5"/>
        <v>108.80000000000001</v>
      </c>
      <c r="G156" s="7">
        <v>50</v>
      </c>
      <c r="H156" s="7">
        <v>100</v>
      </c>
      <c r="I156" s="6" t="s">
        <v>1152</v>
      </c>
      <c r="J156" s="1">
        <f>'ESTOQUE NOVEMBRO'!$D156*'ESTOQUE NOVEMBRO'!$G156+'ESTOQUE NOVEMBRO'!$E156*'ESTOQUE NOVEMBRO'!$H156</f>
        <v>5440.0000000000009</v>
      </c>
      <c r="K156" s="1">
        <f>_xlfn.XLOOKUP(A156,MEDIDAS!A:A,MEDIDAS!D:D,,0)*5</f>
        <v>6.5</v>
      </c>
      <c r="L156" s="1">
        <f>SUM(K156,_xlfn.XLOOKUP(A156,MEDIDAS!A:A,MEDIDAS!D:D,,0)*5)</f>
        <v>13</v>
      </c>
      <c r="M15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56" t="str">
        <f>IF('ESTOQUE NOVEMBRO'!$E156&gt;0,"Novembro","outubro")</f>
        <v>outubro</v>
      </c>
      <c r="O156" s="15">
        <v>45597</v>
      </c>
    </row>
    <row r="157" spans="1:15">
      <c r="A157" s="5" t="s">
        <v>176</v>
      </c>
      <c r="B157" t="s">
        <v>1151</v>
      </c>
      <c r="C157" s="3">
        <f t="shared" si="4"/>
        <v>64.89</v>
      </c>
      <c r="D157" s="1">
        <f>_xlfn.XLOOKUP(Tabela4[[#This Row],[SKU]],'ESTOQUE OUTUBRO'!A:A,'ESTOQUE OUTUBRO'!F:F,,0)-_xlfn.XLOOKUP(Tabela4[[#This Row],[SKU]],'VENDA MES'!E:E,'VENDA MES'!F:F,0,0)</f>
        <v>120</v>
      </c>
      <c r="E157" s="3">
        <f>IF(D157&lt;=0,(L157 * 2.5) - D157,IF(AND(Tabela4[[#This Row],[ESTOQUE_INICIAL]]&lt;=Tabela4[[#This Row],[PONTO_DE_REPOSICAO]],Tabela4[[#This Row],[ESTOQUE_INICIAL]]&gt;0),L157*1.5,D157*0))</f>
        <v>0</v>
      </c>
      <c r="F157" s="1">
        <f t="shared" si="5"/>
        <v>120</v>
      </c>
      <c r="G157" s="7">
        <v>50</v>
      </c>
      <c r="H157" s="7">
        <v>100</v>
      </c>
      <c r="I157" s="6" t="s">
        <v>1152</v>
      </c>
      <c r="J157" s="1">
        <f>'ESTOQUE NOVEMBRO'!$D157*'ESTOQUE NOVEMBRO'!$G157+'ESTOQUE NOVEMBRO'!$E157*'ESTOQUE NOVEMBRO'!$H157</f>
        <v>6000</v>
      </c>
      <c r="K157" s="1">
        <f>_xlfn.XLOOKUP(A157,MEDIDAS!A:A,MEDIDAS!D:D,,0)*5</f>
        <v>5.5555555555555554</v>
      </c>
      <c r="L157" s="1">
        <f>SUM(K157,_xlfn.XLOOKUP(A157,MEDIDAS!A:A,MEDIDAS!D:D,,0)*5)</f>
        <v>11.111111111111111</v>
      </c>
      <c r="M15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57" t="str">
        <f>IF('ESTOQUE NOVEMBRO'!$E157&gt;0,"Novembro","outubro")</f>
        <v>outubro</v>
      </c>
      <c r="O157" s="15">
        <v>45597</v>
      </c>
    </row>
    <row r="158" spans="1:15">
      <c r="A158" s="5" t="s">
        <v>159</v>
      </c>
      <c r="B158" t="s">
        <v>1151</v>
      </c>
      <c r="C158" s="3">
        <f t="shared" si="4"/>
        <v>64.89</v>
      </c>
      <c r="D158" s="1">
        <f>_xlfn.XLOOKUP(Tabela4[[#This Row],[SKU]],'ESTOQUE OUTUBRO'!A:A,'ESTOQUE OUTUBRO'!F:F,,0)-_xlfn.XLOOKUP(Tabela4[[#This Row],[SKU]],'VENDA MES'!E:E,'VENDA MES'!F:F,0,0)</f>
        <v>33.799999999999997</v>
      </c>
      <c r="E158" s="3">
        <f>IF(D158&lt;=0,(L158 * 2.5) - D158,IF(AND(Tabela4[[#This Row],[ESTOQUE_INICIAL]]&lt;=Tabela4[[#This Row],[PONTO_DE_REPOSICAO]],Tabela4[[#This Row],[ESTOQUE_INICIAL]]&gt;0),L158*1.5,D158*0))</f>
        <v>0</v>
      </c>
      <c r="F158" s="1">
        <f t="shared" si="5"/>
        <v>33.799999999999997</v>
      </c>
      <c r="G158" s="7">
        <v>50</v>
      </c>
      <c r="H158" s="7">
        <v>100</v>
      </c>
      <c r="I158" s="6" t="s">
        <v>1152</v>
      </c>
      <c r="J158" s="1">
        <f>'ESTOQUE NOVEMBRO'!$D158*'ESTOQUE NOVEMBRO'!$G158+'ESTOQUE NOVEMBRO'!$E158*'ESTOQUE NOVEMBRO'!$H158</f>
        <v>1689.9999999999998</v>
      </c>
      <c r="K158" s="1">
        <f>_xlfn.XLOOKUP(A158,MEDIDAS!A:A,MEDIDAS!D:D,,0)*5</f>
        <v>4.9444444444444446</v>
      </c>
      <c r="L158" s="1">
        <f>SUM(K158,_xlfn.XLOOKUP(A158,MEDIDAS!A:A,MEDIDAS!D:D,,0)*5)</f>
        <v>9.8888888888888893</v>
      </c>
      <c r="M15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58" t="str">
        <f>IF('ESTOQUE NOVEMBRO'!$E158&gt;0,"Novembro","outubro")</f>
        <v>outubro</v>
      </c>
      <c r="O158" s="15">
        <v>45597</v>
      </c>
    </row>
    <row r="159" spans="1:15">
      <c r="A159" s="5" t="s">
        <v>160</v>
      </c>
      <c r="B159" t="s">
        <v>1151</v>
      </c>
      <c r="C159" s="3">
        <f t="shared" si="4"/>
        <v>64.89</v>
      </c>
      <c r="D159" s="1">
        <f>_xlfn.XLOOKUP(Tabela4[[#This Row],[SKU]],'ESTOQUE OUTUBRO'!A:A,'ESTOQUE OUTUBRO'!F:F,,0)-_xlfn.XLOOKUP(Tabela4[[#This Row],[SKU]],'VENDA MES'!E:E,'VENDA MES'!F:F,0,0)</f>
        <v>26.40000000000002</v>
      </c>
      <c r="E159" s="3">
        <f>IF(D159&lt;=0,(L159 * 2.5) - D159,IF(AND(Tabela4[[#This Row],[ESTOQUE_INICIAL]]&lt;=Tabela4[[#This Row],[PONTO_DE_REPOSICAO]],Tabela4[[#This Row],[ESTOQUE_INICIAL]]&gt;0),L159*1.5,D159*0))</f>
        <v>0</v>
      </c>
      <c r="F159" s="1">
        <f t="shared" si="5"/>
        <v>26.40000000000002</v>
      </c>
      <c r="G159" s="7">
        <v>50</v>
      </c>
      <c r="H159" s="7">
        <v>100</v>
      </c>
      <c r="I159" s="6" t="s">
        <v>1152</v>
      </c>
      <c r="J159" s="1">
        <f>'ESTOQUE NOVEMBRO'!$D159*'ESTOQUE NOVEMBRO'!$G159+'ESTOQUE NOVEMBRO'!$E159*'ESTOQUE NOVEMBRO'!$H159</f>
        <v>1320.0000000000009</v>
      </c>
      <c r="K159" s="1">
        <f>_xlfn.XLOOKUP(A159,MEDIDAS!A:A,MEDIDAS!D:D,,0)*5</f>
        <v>6.5</v>
      </c>
      <c r="L159" s="1">
        <f>SUM(K159,_xlfn.XLOOKUP(A159,MEDIDAS!A:A,MEDIDAS!D:D,,0)*5)</f>
        <v>13</v>
      </c>
      <c r="M15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59" t="str">
        <f>IF('ESTOQUE NOVEMBRO'!$E159&gt;0,"Novembro","outubro")</f>
        <v>outubro</v>
      </c>
      <c r="O159" s="15">
        <v>45597</v>
      </c>
    </row>
    <row r="160" spans="1:15">
      <c r="A160" s="5" t="s">
        <v>161</v>
      </c>
      <c r="B160" t="s">
        <v>1151</v>
      </c>
      <c r="C160" s="3">
        <f t="shared" si="4"/>
        <v>64.89</v>
      </c>
      <c r="D160" s="1">
        <f>_xlfn.XLOOKUP(Tabela4[[#This Row],[SKU]],'ESTOQUE OUTUBRO'!A:A,'ESTOQUE OUTUBRO'!F:F,,0)-_xlfn.XLOOKUP(Tabela4[[#This Row],[SKU]],'VENDA MES'!E:E,'VENDA MES'!F:F,0,0)</f>
        <v>106.4</v>
      </c>
      <c r="E160" s="3">
        <f>IF(D160&lt;=0,(L160 * 2.5) - D160,IF(AND(Tabela4[[#This Row],[ESTOQUE_INICIAL]]&lt;=Tabela4[[#This Row],[PONTO_DE_REPOSICAO]],Tabela4[[#This Row],[ESTOQUE_INICIAL]]&gt;0),L160*1.5,D160*0))</f>
        <v>0</v>
      </c>
      <c r="F160" s="1">
        <f t="shared" si="5"/>
        <v>106.4</v>
      </c>
      <c r="G160" s="7">
        <v>50</v>
      </c>
      <c r="H160" s="7">
        <v>100</v>
      </c>
      <c r="I160" s="6" t="s">
        <v>1152</v>
      </c>
      <c r="J160" s="1">
        <f>'ESTOQUE NOVEMBRO'!$D160*'ESTOQUE NOVEMBRO'!$G160+'ESTOQUE NOVEMBRO'!$E160*'ESTOQUE NOVEMBRO'!$H160</f>
        <v>5320</v>
      </c>
      <c r="K160" s="1">
        <f>_xlfn.XLOOKUP(A160,MEDIDAS!A:A,MEDIDAS!D:D,,0)*5</f>
        <v>5.2222222222222223</v>
      </c>
      <c r="L160" s="1">
        <f>SUM(K160,_xlfn.XLOOKUP(A160,MEDIDAS!A:A,MEDIDAS!D:D,,0)*5)</f>
        <v>10.444444444444445</v>
      </c>
      <c r="M16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60" t="str">
        <f>IF('ESTOQUE NOVEMBRO'!$E160&gt;0,"Novembro","outubro")</f>
        <v>outubro</v>
      </c>
      <c r="O160" s="15">
        <v>45597</v>
      </c>
    </row>
    <row r="161" spans="1:15">
      <c r="A161" s="5" t="s">
        <v>162</v>
      </c>
      <c r="B161" t="s">
        <v>1151</v>
      </c>
      <c r="C161" s="3">
        <f t="shared" si="4"/>
        <v>64.89</v>
      </c>
      <c r="D161" s="1">
        <f>_xlfn.XLOOKUP(Tabela4[[#This Row],[SKU]],'ESTOQUE OUTUBRO'!A:A,'ESTOQUE OUTUBRO'!F:F,,0)-_xlfn.XLOOKUP(Tabela4[[#This Row],[SKU]],'VENDA MES'!E:E,'VENDA MES'!F:F,0,0)</f>
        <v>149</v>
      </c>
      <c r="E161" s="3">
        <f>IF(D161&lt;=0,(L161 * 2.5) - D161,IF(AND(Tabela4[[#This Row],[ESTOQUE_INICIAL]]&lt;=Tabela4[[#This Row],[PONTO_DE_REPOSICAO]],Tabela4[[#This Row],[ESTOQUE_INICIAL]]&gt;0),L161*1.5,D161*0))</f>
        <v>0</v>
      </c>
      <c r="F161" s="1">
        <f t="shared" si="5"/>
        <v>149</v>
      </c>
      <c r="G161" s="7">
        <v>50</v>
      </c>
      <c r="H161" s="7">
        <v>100</v>
      </c>
      <c r="I161" s="6" t="s">
        <v>1152</v>
      </c>
      <c r="J161" s="1">
        <f>'ESTOQUE NOVEMBRO'!$D161*'ESTOQUE NOVEMBRO'!$G161+'ESTOQUE NOVEMBRO'!$E161*'ESTOQUE NOVEMBRO'!$H161</f>
        <v>7450</v>
      </c>
      <c r="K161" s="1">
        <f>_xlfn.XLOOKUP(A161,MEDIDAS!A:A,MEDIDAS!D:D,,0)*5</f>
        <v>8.3333333333333339</v>
      </c>
      <c r="L161" s="1">
        <f>SUM(K161,_xlfn.XLOOKUP(A161,MEDIDAS!A:A,MEDIDAS!D:D,,0)*5)</f>
        <v>16.666666666666668</v>
      </c>
      <c r="M16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61" t="str">
        <f>IF('ESTOQUE NOVEMBRO'!$E161&gt;0,"Novembro","outubro")</f>
        <v>outubro</v>
      </c>
      <c r="O161" s="15">
        <v>45597</v>
      </c>
    </row>
    <row r="162" spans="1:15">
      <c r="A162" s="5" t="s">
        <v>163</v>
      </c>
      <c r="B162" t="s">
        <v>1153</v>
      </c>
      <c r="C162" s="3">
        <f t="shared" si="4"/>
        <v>64.89</v>
      </c>
      <c r="D162" s="1">
        <f>_xlfn.XLOOKUP(Tabela4[[#This Row],[SKU]],'ESTOQUE OUTUBRO'!A:A,'ESTOQUE OUTUBRO'!F:F,,0)-_xlfn.XLOOKUP(Tabela4[[#This Row],[SKU]],'VENDA MES'!E:E,'VENDA MES'!F:F,0,0)</f>
        <v>103.00000000000003</v>
      </c>
      <c r="E162" s="3">
        <f>IF(D162&lt;=0,(L162 * 2.5) - D162,IF(AND(Tabela4[[#This Row],[ESTOQUE_INICIAL]]&lt;=Tabela4[[#This Row],[PONTO_DE_REPOSICAO]],Tabela4[[#This Row],[ESTOQUE_INICIAL]]&gt;0),L162*1.5,D162*0))</f>
        <v>0</v>
      </c>
      <c r="F162" s="1">
        <f t="shared" si="5"/>
        <v>103.00000000000003</v>
      </c>
      <c r="G162" s="7">
        <v>10</v>
      </c>
      <c r="H162" s="7">
        <v>20</v>
      </c>
      <c r="I162" s="6" t="s">
        <v>1134</v>
      </c>
      <c r="J162" s="1">
        <f>'ESTOQUE NOVEMBRO'!$D162*'ESTOQUE NOVEMBRO'!$G162+'ESTOQUE NOVEMBRO'!$E162*'ESTOQUE NOVEMBRO'!$H162</f>
        <v>1030.0000000000002</v>
      </c>
      <c r="K162" s="1">
        <f>_xlfn.XLOOKUP(A162,MEDIDAS!A:A,MEDIDAS!D:D,,0)*5</f>
        <v>5.5</v>
      </c>
      <c r="L162" s="1">
        <f>SUM(K162,_xlfn.XLOOKUP(A162,MEDIDAS!A:A,MEDIDAS!D:D,,0)*5)</f>
        <v>11</v>
      </c>
      <c r="M16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62" t="str">
        <f>IF('ESTOQUE NOVEMBRO'!$E162&gt;0,"Novembro","outubro")</f>
        <v>outubro</v>
      </c>
      <c r="O162" s="15">
        <v>45597</v>
      </c>
    </row>
    <row r="163" spans="1:15">
      <c r="A163" s="5" t="s">
        <v>164</v>
      </c>
      <c r="B163" t="s">
        <v>1153</v>
      </c>
      <c r="C163" s="3">
        <f t="shared" si="4"/>
        <v>64.89</v>
      </c>
      <c r="D163" s="1">
        <f>_xlfn.XLOOKUP(Tabela4[[#This Row],[SKU]],'ESTOQUE OUTUBRO'!A:A,'ESTOQUE OUTUBRO'!F:F,,0)-_xlfn.XLOOKUP(Tabela4[[#This Row],[SKU]],'VENDA MES'!E:E,'VENDA MES'!F:F,0,0)</f>
        <v>134</v>
      </c>
      <c r="E163" s="3">
        <f>IF(D163&lt;=0,(L163 * 2.5) - D163,IF(AND(Tabela4[[#This Row],[ESTOQUE_INICIAL]]&lt;=Tabela4[[#This Row],[PONTO_DE_REPOSICAO]],Tabela4[[#This Row],[ESTOQUE_INICIAL]]&gt;0),L163*1.5,D163*0))</f>
        <v>0</v>
      </c>
      <c r="F163" s="1">
        <f t="shared" si="5"/>
        <v>134</v>
      </c>
      <c r="G163" s="7">
        <v>10</v>
      </c>
      <c r="H163" s="7">
        <v>20</v>
      </c>
      <c r="I163" s="6" t="s">
        <v>1134</v>
      </c>
      <c r="J163" s="1">
        <f>'ESTOQUE NOVEMBRO'!$D163*'ESTOQUE NOVEMBRO'!$G163+'ESTOQUE NOVEMBRO'!$E163*'ESTOQUE NOVEMBRO'!$H163</f>
        <v>1340</v>
      </c>
      <c r="K163" s="1">
        <f>_xlfn.XLOOKUP(A163,MEDIDAS!A:A,MEDIDAS!D:D,,0)*5</f>
        <v>7.2222222222222223</v>
      </c>
      <c r="L163" s="1">
        <f>SUM(K163,_xlfn.XLOOKUP(A163,MEDIDAS!A:A,MEDIDAS!D:D,,0)*5)</f>
        <v>14.444444444444445</v>
      </c>
      <c r="M16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63" t="str">
        <f>IF('ESTOQUE NOVEMBRO'!$E163&gt;0,"Novembro","outubro")</f>
        <v>outubro</v>
      </c>
      <c r="O163" s="15">
        <v>45597</v>
      </c>
    </row>
    <row r="164" spans="1:15">
      <c r="A164" s="5" t="s">
        <v>166</v>
      </c>
      <c r="B164" t="s">
        <v>1153</v>
      </c>
      <c r="C164" s="3">
        <f t="shared" si="4"/>
        <v>64.89</v>
      </c>
      <c r="D164" s="1">
        <f>_xlfn.XLOOKUP(Tabela4[[#This Row],[SKU]],'ESTOQUE OUTUBRO'!A:A,'ESTOQUE OUTUBRO'!F:F,,0)-_xlfn.XLOOKUP(Tabela4[[#This Row],[SKU]],'VENDA MES'!E:E,'VENDA MES'!F:F,0,0)</f>
        <v>100.20000000000002</v>
      </c>
      <c r="E164" s="3">
        <f>IF(D164&lt;=0,(L164 * 2.5) - D164,IF(AND(Tabela4[[#This Row],[ESTOQUE_INICIAL]]&lt;=Tabela4[[#This Row],[PONTO_DE_REPOSICAO]],Tabela4[[#This Row],[ESTOQUE_INICIAL]]&gt;0),L164*1.5,D164*0))</f>
        <v>0</v>
      </c>
      <c r="F164" s="1">
        <f t="shared" si="5"/>
        <v>100.20000000000002</v>
      </c>
      <c r="G164" s="7">
        <v>10</v>
      </c>
      <c r="H164" s="7">
        <v>20</v>
      </c>
      <c r="I164" s="6" t="s">
        <v>1134</v>
      </c>
      <c r="J164" s="1">
        <f>'ESTOQUE NOVEMBRO'!$D164*'ESTOQUE NOVEMBRO'!$G164+'ESTOQUE NOVEMBRO'!$E164*'ESTOQUE NOVEMBRO'!$H164</f>
        <v>1002.0000000000002</v>
      </c>
      <c r="K164" s="1">
        <f>_xlfn.XLOOKUP(A164,MEDIDAS!A:A,MEDIDAS!D:D,,0)*5</f>
        <v>5.6111111111111107</v>
      </c>
      <c r="L164" s="1">
        <f>SUM(K164,_xlfn.XLOOKUP(A164,MEDIDAS!A:A,MEDIDAS!D:D,,0)*5)</f>
        <v>11.222222222222221</v>
      </c>
      <c r="M16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64" t="str">
        <f>IF('ESTOQUE NOVEMBRO'!$E164&gt;0,"Novembro","outubro")</f>
        <v>outubro</v>
      </c>
      <c r="O164" s="15">
        <v>45597</v>
      </c>
    </row>
    <row r="165" spans="1:15">
      <c r="A165" s="5" t="s">
        <v>167</v>
      </c>
      <c r="B165" t="s">
        <v>1153</v>
      </c>
      <c r="C165" s="3">
        <f t="shared" si="4"/>
        <v>64.89</v>
      </c>
      <c r="D165" s="1">
        <f>_xlfn.XLOOKUP(Tabela4[[#This Row],[SKU]],'ESTOQUE OUTUBRO'!A:A,'ESTOQUE OUTUBRO'!F:F,,0)-_xlfn.XLOOKUP(Tabela4[[#This Row],[SKU]],'VENDA MES'!E:E,'VENDA MES'!F:F,0,0)</f>
        <v>234.60000000000002</v>
      </c>
      <c r="E165" s="3">
        <f>IF(D165&lt;=0,(L165 * 2.5) - D165,IF(AND(Tabela4[[#This Row],[ESTOQUE_INICIAL]]&lt;=Tabela4[[#This Row],[PONTO_DE_REPOSICAO]],Tabela4[[#This Row],[ESTOQUE_INICIAL]]&gt;0),L165*1.5,D165*0))</f>
        <v>0</v>
      </c>
      <c r="F165" s="1">
        <f t="shared" si="5"/>
        <v>234.60000000000002</v>
      </c>
      <c r="G165" s="7">
        <v>10</v>
      </c>
      <c r="H165" s="7">
        <v>20</v>
      </c>
      <c r="I165" s="6" t="s">
        <v>1134</v>
      </c>
      <c r="J165" s="1">
        <f>'ESTOQUE NOVEMBRO'!$D165*'ESTOQUE NOVEMBRO'!$G165+'ESTOQUE NOVEMBRO'!$E165*'ESTOQUE NOVEMBRO'!$H165</f>
        <v>2346</v>
      </c>
      <c r="K165" s="1">
        <f>_xlfn.XLOOKUP(A165,MEDIDAS!A:A,MEDIDAS!D:D,,0)*5</f>
        <v>7.3888888888888893</v>
      </c>
      <c r="L165" s="1">
        <f>SUM(K165,_xlfn.XLOOKUP(A165,MEDIDAS!A:A,MEDIDAS!D:D,,0)*5)</f>
        <v>14.777777777777779</v>
      </c>
      <c r="M16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65" t="str">
        <f>IF('ESTOQUE NOVEMBRO'!$E165&gt;0,"Novembro","outubro")</f>
        <v>outubro</v>
      </c>
      <c r="O165" s="15">
        <v>45597</v>
      </c>
    </row>
    <row r="166" spans="1:15">
      <c r="A166" s="5" t="s">
        <v>168</v>
      </c>
      <c r="B166" t="s">
        <v>1153</v>
      </c>
      <c r="C166" s="3">
        <f t="shared" si="4"/>
        <v>64.89</v>
      </c>
      <c r="D166" s="1">
        <f>_xlfn.XLOOKUP(Tabela4[[#This Row],[SKU]],'ESTOQUE OUTUBRO'!A:A,'ESTOQUE OUTUBRO'!F:F,,0)-_xlfn.XLOOKUP(Tabela4[[#This Row],[SKU]],'VENDA MES'!E:E,'VENDA MES'!F:F,0,0)</f>
        <v>203.2</v>
      </c>
      <c r="E166" s="3">
        <f>IF(D166&lt;=0,(L166 * 2.5) - D166,IF(AND(Tabela4[[#This Row],[ESTOQUE_INICIAL]]&lt;=Tabela4[[#This Row],[PONTO_DE_REPOSICAO]],Tabela4[[#This Row],[ESTOQUE_INICIAL]]&gt;0),L166*1.5,D166*0))</f>
        <v>0</v>
      </c>
      <c r="F166" s="1">
        <f t="shared" si="5"/>
        <v>203.2</v>
      </c>
      <c r="G166" s="7">
        <v>10</v>
      </c>
      <c r="H166" s="7">
        <v>20</v>
      </c>
      <c r="I166" s="6" t="s">
        <v>1134</v>
      </c>
      <c r="J166" s="1">
        <f>'ESTOQUE NOVEMBRO'!$D166*'ESTOQUE NOVEMBRO'!$G166+'ESTOQUE NOVEMBRO'!$E166*'ESTOQUE NOVEMBRO'!$H166</f>
        <v>2032</v>
      </c>
      <c r="K166" s="1">
        <f>_xlfn.XLOOKUP(A166,MEDIDAS!A:A,MEDIDAS!D:D,,0)*5</f>
        <v>8</v>
      </c>
      <c r="L166" s="1">
        <f>SUM(K166,_xlfn.XLOOKUP(A166,MEDIDAS!A:A,MEDIDAS!D:D,,0)*5)</f>
        <v>16</v>
      </c>
      <c r="M16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66" t="str">
        <f>IF('ESTOQUE NOVEMBRO'!$E166&gt;0,"Novembro","outubro")</f>
        <v>outubro</v>
      </c>
      <c r="O166" s="15">
        <v>45597</v>
      </c>
    </row>
    <row r="167" spans="1:15">
      <c r="A167" s="5" t="s">
        <v>187</v>
      </c>
      <c r="B167" t="s">
        <v>1153</v>
      </c>
      <c r="C167" s="3">
        <f t="shared" si="4"/>
        <v>64.89</v>
      </c>
      <c r="D167" s="1">
        <f>_xlfn.XLOOKUP(Tabela4[[#This Row],[SKU]],'ESTOQUE OUTUBRO'!A:A,'ESTOQUE OUTUBRO'!F:F,,0)-_xlfn.XLOOKUP(Tabela4[[#This Row],[SKU]],'VENDA MES'!E:E,'VENDA MES'!F:F,0,0)</f>
        <v>105</v>
      </c>
      <c r="E167" s="3">
        <f>IF(D167&lt;=0,(L167 * 2.5) - D167,IF(AND(Tabela4[[#This Row],[ESTOQUE_INICIAL]]&lt;=Tabela4[[#This Row],[PONTO_DE_REPOSICAO]],Tabela4[[#This Row],[ESTOQUE_INICIAL]]&gt;0),L167*1.5,D167*0))</f>
        <v>0</v>
      </c>
      <c r="F167" s="1">
        <f t="shared" si="5"/>
        <v>105</v>
      </c>
      <c r="G167" s="7">
        <v>10</v>
      </c>
      <c r="H167" s="7">
        <v>20</v>
      </c>
      <c r="I167" s="6" t="s">
        <v>1134</v>
      </c>
      <c r="J167" s="1">
        <f>'ESTOQUE NOVEMBRO'!$D167*'ESTOQUE NOVEMBRO'!$G167+'ESTOQUE NOVEMBRO'!$E167*'ESTOQUE NOVEMBRO'!$H167</f>
        <v>1050</v>
      </c>
      <c r="K167" s="1">
        <f>_xlfn.XLOOKUP(A167,MEDIDAS!A:A,MEDIDAS!D:D,,0)*5</f>
        <v>6.9444444444444446</v>
      </c>
      <c r="L167" s="1">
        <f>SUM(K167,_xlfn.XLOOKUP(A167,MEDIDAS!A:A,MEDIDAS!D:D,,0)*5)</f>
        <v>13.888888888888889</v>
      </c>
      <c r="M16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67" t="str">
        <f>IF('ESTOQUE NOVEMBRO'!$E167&gt;0,"Novembro","outubro")</f>
        <v>outubro</v>
      </c>
      <c r="O167" s="15">
        <v>45597</v>
      </c>
    </row>
    <row r="168" spans="1:15">
      <c r="A168" s="5" t="s">
        <v>169</v>
      </c>
      <c r="B168" t="s">
        <v>1153</v>
      </c>
      <c r="C168" s="3">
        <f t="shared" si="4"/>
        <v>64.89</v>
      </c>
      <c r="D168" s="1">
        <f>_xlfn.XLOOKUP(Tabela4[[#This Row],[SKU]],'ESTOQUE OUTUBRO'!A:A,'ESTOQUE OUTUBRO'!F:F,,0)-_xlfn.XLOOKUP(Tabela4[[#This Row],[SKU]],'VENDA MES'!E:E,'VENDA MES'!F:F,0,0)</f>
        <v>54.599999999999994</v>
      </c>
      <c r="E168" s="3">
        <f>IF(D168&lt;=0,(L168 * 2.5) - D168,IF(AND(Tabela4[[#This Row],[ESTOQUE_INICIAL]]&lt;=Tabela4[[#This Row],[PONTO_DE_REPOSICAO]],Tabela4[[#This Row],[ESTOQUE_INICIAL]]&gt;0),L168*1.5,D168*0))</f>
        <v>0</v>
      </c>
      <c r="F168" s="1">
        <f t="shared" si="5"/>
        <v>54.599999999999994</v>
      </c>
      <c r="G168" s="7">
        <v>10</v>
      </c>
      <c r="H168" s="7">
        <v>20</v>
      </c>
      <c r="I168" s="6" t="s">
        <v>1134</v>
      </c>
      <c r="J168" s="1">
        <f>'ESTOQUE NOVEMBRO'!$D168*'ESTOQUE NOVEMBRO'!$G168+'ESTOQUE NOVEMBRO'!$E168*'ESTOQUE NOVEMBRO'!$H168</f>
        <v>546</v>
      </c>
      <c r="K168" s="1">
        <f>_xlfn.XLOOKUP(A168,MEDIDAS!A:A,MEDIDAS!D:D,,0)*5</f>
        <v>6.9444444444444446</v>
      </c>
      <c r="L168" s="1">
        <f>SUM(K168,_xlfn.XLOOKUP(A168,MEDIDAS!A:A,MEDIDAS!D:D,,0)*5)</f>
        <v>13.888888888888889</v>
      </c>
      <c r="M16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68" t="str">
        <f>IF('ESTOQUE NOVEMBRO'!$E168&gt;0,"Novembro","outubro")</f>
        <v>outubro</v>
      </c>
      <c r="O168" s="15">
        <v>45597</v>
      </c>
    </row>
    <row r="169" spans="1:15">
      <c r="A169" s="5" t="s">
        <v>170</v>
      </c>
      <c r="B169" t="s">
        <v>1153</v>
      </c>
      <c r="C169" s="3">
        <f t="shared" si="4"/>
        <v>64.89</v>
      </c>
      <c r="D169" s="1">
        <f>_xlfn.XLOOKUP(Tabela4[[#This Row],[SKU]],'ESTOQUE OUTUBRO'!A:A,'ESTOQUE OUTUBRO'!F:F,,0)-_xlfn.XLOOKUP(Tabela4[[#This Row],[SKU]],'VENDA MES'!E:E,'VENDA MES'!F:F,0,0)</f>
        <v>46.8</v>
      </c>
      <c r="E169" s="3">
        <f>IF(D169&lt;=0,(L169 * 2.5) - D169,IF(AND(Tabela4[[#This Row],[ESTOQUE_INICIAL]]&lt;=Tabela4[[#This Row],[PONTO_DE_REPOSICAO]],Tabela4[[#This Row],[ESTOQUE_INICIAL]]&gt;0),L169*1.5,D169*0))</f>
        <v>0</v>
      </c>
      <c r="F169" s="1">
        <f t="shared" si="5"/>
        <v>46.8</v>
      </c>
      <c r="G169" s="7">
        <v>10</v>
      </c>
      <c r="H169" s="7">
        <v>20</v>
      </c>
      <c r="I169" s="6" t="s">
        <v>1134</v>
      </c>
      <c r="J169" s="1">
        <f>'ESTOQUE NOVEMBRO'!$D169*'ESTOQUE NOVEMBRO'!$G169+'ESTOQUE NOVEMBRO'!$E169*'ESTOQUE NOVEMBRO'!$H169</f>
        <v>468</v>
      </c>
      <c r="K169" s="1">
        <f>_xlfn.XLOOKUP(A169,MEDIDAS!A:A,MEDIDAS!D:D,,0)*5</f>
        <v>5.7222222222222214</v>
      </c>
      <c r="L169" s="1">
        <f>SUM(K169,_xlfn.XLOOKUP(A169,MEDIDAS!A:A,MEDIDAS!D:D,,0)*5)</f>
        <v>11.444444444444443</v>
      </c>
      <c r="M16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69" t="str">
        <f>IF('ESTOQUE NOVEMBRO'!$E169&gt;0,"Novembro","outubro")</f>
        <v>outubro</v>
      </c>
      <c r="O169" s="15">
        <v>45597</v>
      </c>
    </row>
    <row r="170" spans="1:15">
      <c r="A170" s="5" t="s">
        <v>171</v>
      </c>
      <c r="B170" t="s">
        <v>1153</v>
      </c>
      <c r="C170" s="3">
        <f t="shared" si="4"/>
        <v>64.89</v>
      </c>
      <c r="D170" s="1">
        <f>_xlfn.XLOOKUP(Tabela4[[#This Row],[SKU]],'ESTOQUE OUTUBRO'!A:A,'ESTOQUE OUTUBRO'!F:F,,0)-_xlfn.XLOOKUP(Tabela4[[#This Row],[SKU]],'VENDA MES'!E:E,'VENDA MES'!F:F,0,0)</f>
        <v>58</v>
      </c>
      <c r="E170" s="3">
        <f>IF(D170&lt;=0,(L170 * 2.5) - D170,IF(AND(Tabela4[[#This Row],[ESTOQUE_INICIAL]]&lt;=Tabela4[[#This Row],[PONTO_DE_REPOSICAO]],Tabela4[[#This Row],[ESTOQUE_INICIAL]]&gt;0),L170*1.5,D170*0))</f>
        <v>0</v>
      </c>
      <c r="F170" s="1">
        <f t="shared" si="5"/>
        <v>58</v>
      </c>
      <c r="G170" s="7">
        <v>10</v>
      </c>
      <c r="H170" s="7">
        <v>20</v>
      </c>
      <c r="I170" s="6" t="s">
        <v>1134</v>
      </c>
      <c r="J170" s="1">
        <f>'ESTOQUE NOVEMBRO'!$D170*'ESTOQUE NOVEMBRO'!$G170+'ESTOQUE NOVEMBRO'!$E170*'ESTOQUE NOVEMBRO'!$H170</f>
        <v>580</v>
      </c>
      <c r="K170" s="1">
        <f>_xlfn.XLOOKUP(A170,MEDIDAS!A:A,MEDIDAS!D:D,,0)*5</f>
        <v>7.6111111111111107</v>
      </c>
      <c r="L170" s="1">
        <f>SUM(K170,_xlfn.XLOOKUP(A170,MEDIDAS!A:A,MEDIDAS!D:D,,0)*5)</f>
        <v>15.222222222222221</v>
      </c>
      <c r="M17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70" t="str">
        <f>IF('ESTOQUE NOVEMBRO'!$E170&gt;0,"Novembro","outubro")</f>
        <v>outubro</v>
      </c>
      <c r="O170" s="15">
        <v>45597</v>
      </c>
    </row>
    <row r="171" spans="1:15">
      <c r="A171" s="5" t="s">
        <v>172</v>
      </c>
      <c r="B171" t="s">
        <v>1153</v>
      </c>
      <c r="C171" s="3">
        <f t="shared" si="4"/>
        <v>64.89</v>
      </c>
      <c r="D171" s="1">
        <f>_xlfn.XLOOKUP(Tabela4[[#This Row],[SKU]],'ESTOQUE OUTUBRO'!A:A,'ESTOQUE OUTUBRO'!F:F,,0)-_xlfn.XLOOKUP(Tabela4[[#This Row],[SKU]],'VENDA MES'!E:E,'VENDA MES'!F:F,0,0)</f>
        <v>102.6</v>
      </c>
      <c r="E171" s="3">
        <f>IF(D171&lt;=0,(L171 * 2.5) - D171,IF(AND(Tabela4[[#This Row],[ESTOQUE_INICIAL]]&lt;=Tabela4[[#This Row],[PONTO_DE_REPOSICAO]],Tabela4[[#This Row],[ESTOQUE_INICIAL]]&gt;0),L171*1.5,D171*0))</f>
        <v>0</v>
      </c>
      <c r="F171" s="1">
        <f t="shared" si="5"/>
        <v>102.6</v>
      </c>
      <c r="G171" s="7">
        <v>10</v>
      </c>
      <c r="H171" s="7">
        <v>20</v>
      </c>
      <c r="I171" s="6" t="s">
        <v>1134</v>
      </c>
      <c r="J171" s="1">
        <f>'ESTOQUE NOVEMBRO'!$D171*'ESTOQUE NOVEMBRO'!$G171+'ESTOQUE NOVEMBRO'!$E171*'ESTOQUE NOVEMBRO'!$H171</f>
        <v>1026</v>
      </c>
      <c r="K171" s="1">
        <f>_xlfn.XLOOKUP(A171,MEDIDAS!A:A,MEDIDAS!D:D,,0)*5</f>
        <v>7.7777777777777777</v>
      </c>
      <c r="L171" s="1">
        <f>SUM(K171,_xlfn.XLOOKUP(A171,MEDIDAS!A:A,MEDIDAS!D:D,,0)*5)</f>
        <v>15.555555555555555</v>
      </c>
      <c r="M17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71" t="str">
        <f>IF('ESTOQUE NOVEMBRO'!$E171&gt;0,"Novembro","outubro")</f>
        <v>outubro</v>
      </c>
      <c r="O171" s="15">
        <v>45597</v>
      </c>
    </row>
    <row r="172" spans="1:15">
      <c r="A172" s="5" t="s">
        <v>173</v>
      </c>
      <c r="B172" t="s">
        <v>1154</v>
      </c>
      <c r="C172" s="3">
        <f t="shared" si="4"/>
        <v>64.89</v>
      </c>
      <c r="D172" s="1">
        <f>_xlfn.XLOOKUP(Tabela4[[#This Row],[SKU]],'ESTOQUE OUTUBRO'!A:A,'ESTOQUE OUTUBRO'!F:F,,0)-_xlfn.XLOOKUP(Tabela4[[#This Row],[SKU]],'VENDA MES'!E:E,'VENDA MES'!F:F,0,0)</f>
        <v>146.6</v>
      </c>
      <c r="E172" s="3">
        <f>IF(D172&lt;=0,(L172 * 2.5) - D172,IF(AND(Tabela4[[#This Row],[ESTOQUE_INICIAL]]&lt;=Tabela4[[#This Row],[PONTO_DE_REPOSICAO]],Tabela4[[#This Row],[ESTOQUE_INICIAL]]&gt;0),L172*1.5,D172*0))</f>
        <v>0</v>
      </c>
      <c r="F172" s="1">
        <f t="shared" si="5"/>
        <v>146.6</v>
      </c>
      <c r="G172" s="7">
        <v>40</v>
      </c>
      <c r="H172" s="7">
        <v>80</v>
      </c>
      <c r="I172" s="6" t="s">
        <v>1138</v>
      </c>
      <c r="J172" s="1">
        <f>'ESTOQUE NOVEMBRO'!$D172*'ESTOQUE NOVEMBRO'!$G172+'ESTOQUE NOVEMBRO'!$E172*'ESTOQUE NOVEMBRO'!$H172</f>
        <v>5864</v>
      </c>
      <c r="K172" s="1">
        <f>_xlfn.XLOOKUP(A172,MEDIDAS!A:A,MEDIDAS!D:D,,0)*5</f>
        <v>10.5</v>
      </c>
      <c r="L172" s="1">
        <f>SUM(K172,_xlfn.XLOOKUP(A172,MEDIDAS!A:A,MEDIDAS!D:D,,0)*5)</f>
        <v>21</v>
      </c>
      <c r="M17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72" t="str">
        <f>IF('ESTOQUE NOVEMBRO'!$E172&gt;0,"Novembro","outubro")</f>
        <v>outubro</v>
      </c>
      <c r="O172" s="15">
        <v>45597</v>
      </c>
    </row>
    <row r="173" spans="1:15">
      <c r="A173" s="5" t="s">
        <v>174</v>
      </c>
      <c r="B173" t="s">
        <v>1154</v>
      </c>
      <c r="C173" s="3">
        <f t="shared" si="4"/>
        <v>64.89</v>
      </c>
      <c r="D173" s="1">
        <f>_xlfn.XLOOKUP(Tabela4[[#This Row],[SKU]],'ESTOQUE OUTUBRO'!A:A,'ESTOQUE OUTUBRO'!F:F,,0)-_xlfn.XLOOKUP(Tabela4[[#This Row],[SKU]],'VENDA MES'!E:E,'VENDA MES'!F:F,0,0)</f>
        <v>157.19999999999999</v>
      </c>
      <c r="E173" s="3">
        <f>IF(D173&lt;=0,(L173 * 2.5) - D173,IF(AND(Tabela4[[#This Row],[ESTOQUE_INICIAL]]&lt;=Tabela4[[#This Row],[PONTO_DE_REPOSICAO]],Tabela4[[#This Row],[ESTOQUE_INICIAL]]&gt;0),L173*1.5,D173*0))</f>
        <v>0</v>
      </c>
      <c r="F173" s="1">
        <f t="shared" si="5"/>
        <v>157.19999999999999</v>
      </c>
      <c r="G173" s="7">
        <v>40</v>
      </c>
      <c r="H173" s="7">
        <v>80</v>
      </c>
      <c r="I173" s="6" t="s">
        <v>1138</v>
      </c>
      <c r="J173" s="1">
        <f>'ESTOQUE NOVEMBRO'!$D173*'ESTOQUE NOVEMBRO'!$G173+'ESTOQUE NOVEMBRO'!$E173*'ESTOQUE NOVEMBRO'!$H173</f>
        <v>6288</v>
      </c>
      <c r="K173" s="1">
        <f>_xlfn.XLOOKUP(A173,MEDIDAS!A:A,MEDIDAS!D:D,,0)*5</f>
        <v>8.1111111111111107</v>
      </c>
      <c r="L173" s="1">
        <f>SUM(K173,_xlfn.XLOOKUP(A173,MEDIDAS!A:A,MEDIDAS!D:D,,0)*5)</f>
        <v>16.222222222222221</v>
      </c>
      <c r="M17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73" t="str">
        <f>IF('ESTOQUE NOVEMBRO'!$E173&gt;0,"Novembro","outubro")</f>
        <v>outubro</v>
      </c>
      <c r="O173" s="15">
        <v>45597</v>
      </c>
    </row>
    <row r="174" spans="1:15">
      <c r="A174" s="5" t="s">
        <v>175</v>
      </c>
      <c r="B174" t="s">
        <v>1154</v>
      </c>
      <c r="C174" s="3">
        <f t="shared" si="4"/>
        <v>64.89</v>
      </c>
      <c r="D174" s="1">
        <f>_xlfn.XLOOKUP(Tabela4[[#This Row],[SKU]],'ESTOQUE OUTUBRO'!A:A,'ESTOQUE OUTUBRO'!F:F,,0)-_xlfn.XLOOKUP(Tabela4[[#This Row],[SKU]],'VENDA MES'!E:E,'VENDA MES'!F:F,0,0)</f>
        <v>109.80000000000004</v>
      </c>
      <c r="E174" s="3">
        <f>IF(D174&lt;=0,(L174 * 2.5) - D174,IF(AND(Tabela4[[#This Row],[ESTOQUE_INICIAL]]&lt;=Tabela4[[#This Row],[PONTO_DE_REPOSICAO]],Tabela4[[#This Row],[ESTOQUE_INICIAL]]&gt;0),L174*1.5,D174*0))</f>
        <v>0</v>
      </c>
      <c r="F174" s="1">
        <f t="shared" si="5"/>
        <v>109.80000000000004</v>
      </c>
      <c r="G174" s="7">
        <v>40</v>
      </c>
      <c r="H174" s="7">
        <v>80</v>
      </c>
      <c r="I174" s="6" t="s">
        <v>1138</v>
      </c>
      <c r="J174" s="1">
        <f>'ESTOQUE NOVEMBRO'!$D174*'ESTOQUE NOVEMBRO'!$G174+'ESTOQUE NOVEMBRO'!$E174*'ESTOQUE NOVEMBRO'!$H174</f>
        <v>4392.0000000000018</v>
      </c>
      <c r="K174" s="1">
        <f>_xlfn.XLOOKUP(A174,MEDIDAS!A:A,MEDIDAS!D:D,,0)*5</f>
        <v>6.7222222222222232</v>
      </c>
      <c r="L174" s="1">
        <f>SUM(K174,_xlfn.XLOOKUP(A174,MEDIDAS!A:A,MEDIDAS!D:D,,0)*5)</f>
        <v>13.444444444444446</v>
      </c>
      <c r="M17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74" t="str">
        <f>IF('ESTOQUE NOVEMBRO'!$E174&gt;0,"Novembro","outubro")</f>
        <v>outubro</v>
      </c>
      <c r="O174" s="15">
        <v>45597</v>
      </c>
    </row>
    <row r="175" spans="1:15">
      <c r="A175" s="5" t="s">
        <v>177</v>
      </c>
      <c r="B175" t="s">
        <v>1154</v>
      </c>
      <c r="C175" s="3">
        <f t="shared" si="4"/>
        <v>64.89</v>
      </c>
      <c r="D175" s="1">
        <f>_xlfn.XLOOKUP(Tabela4[[#This Row],[SKU]],'ESTOQUE OUTUBRO'!A:A,'ESTOQUE OUTUBRO'!F:F,,0)-_xlfn.XLOOKUP(Tabela4[[#This Row],[SKU]],'VENDA MES'!E:E,'VENDA MES'!F:F,0,0)</f>
        <v>79.400000000000006</v>
      </c>
      <c r="E175" s="3">
        <f>IF(D175&lt;=0,(L175 * 2.5) - D175,IF(AND(Tabela4[[#This Row],[ESTOQUE_INICIAL]]&lt;=Tabela4[[#This Row],[PONTO_DE_REPOSICAO]],Tabela4[[#This Row],[ESTOQUE_INICIAL]]&gt;0),L175*1.5,D175*0))</f>
        <v>0</v>
      </c>
      <c r="F175" s="1">
        <f t="shared" si="5"/>
        <v>79.400000000000006</v>
      </c>
      <c r="G175" s="7">
        <v>40</v>
      </c>
      <c r="H175" s="7">
        <v>80</v>
      </c>
      <c r="I175" s="6" t="s">
        <v>1138</v>
      </c>
      <c r="J175" s="1">
        <f>'ESTOQUE NOVEMBRO'!$D175*'ESTOQUE NOVEMBRO'!$G175+'ESTOQUE NOVEMBRO'!$E175*'ESTOQUE NOVEMBRO'!$H175</f>
        <v>3176</v>
      </c>
      <c r="K175" s="1">
        <f>_xlfn.XLOOKUP(A175,MEDIDAS!A:A,MEDIDAS!D:D,,0)*5</f>
        <v>7.3888888888888893</v>
      </c>
      <c r="L175" s="1">
        <f>SUM(K175,_xlfn.XLOOKUP(A175,MEDIDAS!A:A,MEDIDAS!D:D,,0)*5)</f>
        <v>14.777777777777779</v>
      </c>
      <c r="M17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75" t="str">
        <f>IF('ESTOQUE NOVEMBRO'!$E175&gt;0,"Novembro","outubro")</f>
        <v>outubro</v>
      </c>
      <c r="O175" s="15">
        <v>45597</v>
      </c>
    </row>
    <row r="176" spans="1:15">
      <c r="A176" s="5" t="s">
        <v>178</v>
      </c>
      <c r="B176" t="s">
        <v>1154</v>
      </c>
      <c r="C176" s="3">
        <f t="shared" si="4"/>
        <v>64.89</v>
      </c>
      <c r="D176" s="1">
        <f>_xlfn.XLOOKUP(Tabela4[[#This Row],[SKU]],'ESTOQUE OUTUBRO'!A:A,'ESTOQUE OUTUBRO'!F:F,,0)-_xlfn.XLOOKUP(Tabela4[[#This Row],[SKU]],'VENDA MES'!E:E,'VENDA MES'!F:F,0,0)</f>
        <v>72.599999999999994</v>
      </c>
      <c r="E176" s="3">
        <f>IF(D176&lt;=0,(L176 * 2.5) - D176,IF(AND(Tabela4[[#This Row],[ESTOQUE_INICIAL]]&lt;=Tabela4[[#This Row],[PONTO_DE_REPOSICAO]],Tabela4[[#This Row],[ESTOQUE_INICIAL]]&gt;0),L176*1.5,D176*0))</f>
        <v>0</v>
      </c>
      <c r="F176" s="1">
        <f t="shared" si="5"/>
        <v>72.599999999999994</v>
      </c>
      <c r="G176" s="7">
        <v>40</v>
      </c>
      <c r="H176" s="7">
        <v>80</v>
      </c>
      <c r="I176" s="6" t="s">
        <v>1138</v>
      </c>
      <c r="J176" s="1">
        <f>'ESTOQUE NOVEMBRO'!$D176*'ESTOQUE NOVEMBRO'!$G176+'ESTOQUE NOVEMBRO'!$E176*'ESTOQUE NOVEMBRO'!$H176</f>
        <v>2904</v>
      </c>
      <c r="K176" s="1">
        <f>_xlfn.XLOOKUP(A176,MEDIDAS!A:A,MEDIDAS!D:D,,0)*5</f>
        <v>7.8888888888888884</v>
      </c>
      <c r="L176" s="1">
        <f>SUM(K176,_xlfn.XLOOKUP(A176,MEDIDAS!A:A,MEDIDAS!D:D,,0)*5)</f>
        <v>15.777777777777777</v>
      </c>
      <c r="M17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76" t="str">
        <f>IF('ESTOQUE NOVEMBRO'!$E176&gt;0,"Novembro","outubro")</f>
        <v>outubro</v>
      </c>
      <c r="O176" s="15">
        <v>45597</v>
      </c>
    </row>
    <row r="177" spans="1:15">
      <c r="A177" s="5" t="s">
        <v>198</v>
      </c>
      <c r="B177" t="s">
        <v>1154</v>
      </c>
      <c r="C177" s="3">
        <f t="shared" si="4"/>
        <v>64.89</v>
      </c>
      <c r="D177" s="1">
        <f>_xlfn.XLOOKUP(Tabela4[[#This Row],[SKU]],'ESTOQUE OUTUBRO'!A:A,'ESTOQUE OUTUBRO'!F:F,,0)-_xlfn.XLOOKUP(Tabela4[[#This Row],[SKU]],'VENDA MES'!E:E,'VENDA MES'!F:F,0,0)</f>
        <v>109</v>
      </c>
      <c r="E177" s="3">
        <f>IF(D177&lt;=0,(L177 * 2.5) - D177,IF(AND(Tabela4[[#This Row],[ESTOQUE_INICIAL]]&lt;=Tabela4[[#This Row],[PONTO_DE_REPOSICAO]],Tabela4[[#This Row],[ESTOQUE_INICIAL]]&gt;0),L177*1.5,D177*0))</f>
        <v>0</v>
      </c>
      <c r="F177" s="1">
        <f t="shared" si="5"/>
        <v>109</v>
      </c>
      <c r="G177" s="7">
        <v>40</v>
      </c>
      <c r="H177" s="7">
        <v>80</v>
      </c>
      <c r="I177" s="6" t="s">
        <v>1138</v>
      </c>
      <c r="J177" s="1">
        <f>'ESTOQUE NOVEMBRO'!$D177*'ESTOQUE NOVEMBRO'!$G177+'ESTOQUE NOVEMBRO'!$E177*'ESTOQUE NOVEMBRO'!$H177</f>
        <v>4360</v>
      </c>
      <c r="K177" s="1">
        <f>_xlfn.XLOOKUP(A177,MEDIDAS!A:A,MEDIDAS!D:D,,0)*5</f>
        <v>6.5555555555555554</v>
      </c>
      <c r="L177" s="1">
        <f>SUM(K177,_xlfn.XLOOKUP(A177,MEDIDAS!A:A,MEDIDAS!D:D,,0)*5)</f>
        <v>13.111111111111111</v>
      </c>
      <c r="M17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77" t="str">
        <f>IF('ESTOQUE NOVEMBRO'!$E177&gt;0,"Novembro","outubro")</f>
        <v>outubro</v>
      </c>
      <c r="O177" s="15">
        <v>45597</v>
      </c>
    </row>
    <row r="178" spans="1:15">
      <c r="A178" s="5" t="s">
        <v>179</v>
      </c>
      <c r="B178" t="s">
        <v>1154</v>
      </c>
      <c r="C178" s="3">
        <f t="shared" si="4"/>
        <v>64.89</v>
      </c>
      <c r="D178" s="1">
        <f>_xlfn.XLOOKUP(Tabela4[[#This Row],[SKU]],'ESTOQUE OUTUBRO'!A:A,'ESTOQUE OUTUBRO'!F:F,,0)-_xlfn.XLOOKUP(Tabela4[[#This Row],[SKU]],'VENDA MES'!E:E,'VENDA MES'!F:F,0,0)</f>
        <v>134.4</v>
      </c>
      <c r="E178" s="3">
        <f>IF(D178&lt;=0,(L178 * 2.5) - D178,IF(AND(Tabela4[[#This Row],[ESTOQUE_INICIAL]]&lt;=Tabela4[[#This Row],[PONTO_DE_REPOSICAO]],Tabela4[[#This Row],[ESTOQUE_INICIAL]]&gt;0),L178*1.5,D178*0))</f>
        <v>0</v>
      </c>
      <c r="F178" s="1">
        <f t="shared" si="5"/>
        <v>134.4</v>
      </c>
      <c r="G178" s="7">
        <v>40</v>
      </c>
      <c r="H178" s="7">
        <v>80</v>
      </c>
      <c r="I178" s="6" t="s">
        <v>1138</v>
      </c>
      <c r="J178" s="1">
        <f>'ESTOQUE NOVEMBRO'!$D178*'ESTOQUE NOVEMBRO'!$G178+'ESTOQUE NOVEMBRO'!$E178*'ESTOQUE NOVEMBRO'!$H178</f>
        <v>5376</v>
      </c>
      <c r="K178" s="1">
        <f>_xlfn.XLOOKUP(A178,MEDIDAS!A:A,MEDIDAS!D:D,,0)*5</f>
        <v>5.2222222222222223</v>
      </c>
      <c r="L178" s="1">
        <f>SUM(K178,_xlfn.XLOOKUP(A178,MEDIDAS!A:A,MEDIDAS!D:D,,0)*5)</f>
        <v>10.444444444444445</v>
      </c>
      <c r="M17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78" t="str">
        <f>IF('ESTOQUE NOVEMBRO'!$E178&gt;0,"Novembro","outubro")</f>
        <v>outubro</v>
      </c>
      <c r="O178" s="15">
        <v>45597</v>
      </c>
    </row>
    <row r="179" spans="1:15">
      <c r="A179" s="5" t="s">
        <v>180</v>
      </c>
      <c r="B179" t="s">
        <v>1154</v>
      </c>
      <c r="C179" s="3">
        <f t="shared" si="4"/>
        <v>64.89</v>
      </c>
      <c r="D179" s="1">
        <f>_xlfn.XLOOKUP(Tabela4[[#This Row],[SKU]],'ESTOQUE OUTUBRO'!A:A,'ESTOQUE OUTUBRO'!F:F,,0)-_xlfn.XLOOKUP(Tabela4[[#This Row],[SKU]],'VENDA MES'!E:E,'VENDA MES'!F:F,0,0)</f>
        <v>135.6</v>
      </c>
      <c r="E179" s="3">
        <f>IF(D179&lt;=0,(L179 * 2.5) - D179,IF(AND(Tabela4[[#This Row],[ESTOQUE_INICIAL]]&lt;=Tabela4[[#This Row],[PONTO_DE_REPOSICAO]],Tabela4[[#This Row],[ESTOQUE_INICIAL]]&gt;0),L179*1.5,D179*0))</f>
        <v>0</v>
      </c>
      <c r="F179" s="1">
        <f t="shared" si="5"/>
        <v>135.6</v>
      </c>
      <c r="G179" s="7">
        <v>40</v>
      </c>
      <c r="H179" s="7">
        <v>80</v>
      </c>
      <c r="I179" s="6" t="s">
        <v>1138</v>
      </c>
      <c r="J179" s="1">
        <f>'ESTOQUE NOVEMBRO'!$D179*'ESTOQUE NOVEMBRO'!$G179+'ESTOQUE NOVEMBRO'!$E179*'ESTOQUE NOVEMBRO'!$H179</f>
        <v>5424</v>
      </c>
      <c r="K179" s="1">
        <f>_xlfn.XLOOKUP(A179,MEDIDAS!A:A,MEDIDAS!D:D,,0)*5</f>
        <v>5.5</v>
      </c>
      <c r="L179" s="1">
        <f>SUM(K179,_xlfn.XLOOKUP(A179,MEDIDAS!A:A,MEDIDAS!D:D,,0)*5)</f>
        <v>11</v>
      </c>
      <c r="M17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79" t="str">
        <f>IF('ESTOQUE NOVEMBRO'!$E179&gt;0,"Novembro","outubro")</f>
        <v>outubro</v>
      </c>
      <c r="O179" s="15">
        <v>45597</v>
      </c>
    </row>
    <row r="180" spans="1:15">
      <c r="A180" s="5" t="s">
        <v>181</v>
      </c>
      <c r="B180" t="s">
        <v>1154</v>
      </c>
      <c r="C180" s="3">
        <f t="shared" si="4"/>
        <v>64.89</v>
      </c>
      <c r="D180" s="1">
        <f>_xlfn.XLOOKUP(Tabela4[[#This Row],[SKU]],'ESTOQUE OUTUBRO'!A:A,'ESTOQUE OUTUBRO'!F:F,,0)-_xlfn.XLOOKUP(Tabela4[[#This Row],[SKU]],'VENDA MES'!E:E,'VENDA MES'!F:F,0,0)</f>
        <v>252.60000000000002</v>
      </c>
      <c r="E180" s="3">
        <f>IF(D180&lt;=0,(L180 * 2.5) - D180,IF(AND(Tabela4[[#This Row],[ESTOQUE_INICIAL]]&lt;=Tabela4[[#This Row],[PONTO_DE_REPOSICAO]],Tabela4[[#This Row],[ESTOQUE_INICIAL]]&gt;0),L180*1.5,D180*0))</f>
        <v>0</v>
      </c>
      <c r="F180" s="1">
        <f t="shared" si="5"/>
        <v>252.60000000000002</v>
      </c>
      <c r="G180" s="7">
        <v>40</v>
      </c>
      <c r="H180" s="7">
        <v>80</v>
      </c>
      <c r="I180" s="6" t="s">
        <v>1138</v>
      </c>
      <c r="J180" s="1">
        <f>'ESTOQUE NOVEMBRO'!$D180*'ESTOQUE NOVEMBRO'!$G180+'ESTOQUE NOVEMBRO'!$E180*'ESTOQUE NOVEMBRO'!$H180</f>
        <v>10104</v>
      </c>
      <c r="K180" s="1">
        <f>_xlfn.XLOOKUP(A180,MEDIDAS!A:A,MEDIDAS!D:D,,0)*5</f>
        <v>4.9444444444444446</v>
      </c>
      <c r="L180" s="1">
        <f>SUM(K180,_xlfn.XLOOKUP(A180,MEDIDAS!A:A,MEDIDAS!D:D,,0)*5)</f>
        <v>9.8888888888888893</v>
      </c>
      <c r="M18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80" t="str">
        <f>IF('ESTOQUE NOVEMBRO'!$E180&gt;0,"Novembro","outubro")</f>
        <v>outubro</v>
      </c>
      <c r="O180" s="15">
        <v>45597</v>
      </c>
    </row>
    <row r="181" spans="1:15">
      <c r="A181" s="5" t="s">
        <v>182</v>
      </c>
      <c r="B181" t="s">
        <v>1154</v>
      </c>
      <c r="C181" s="3">
        <f t="shared" si="4"/>
        <v>64.89</v>
      </c>
      <c r="D181" s="1">
        <f>_xlfn.XLOOKUP(Tabela4[[#This Row],[SKU]],'ESTOQUE OUTUBRO'!A:A,'ESTOQUE OUTUBRO'!F:F,,0)-_xlfn.XLOOKUP(Tabela4[[#This Row],[SKU]],'VENDA MES'!E:E,'VENDA MES'!F:F,0,0)</f>
        <v>43</v>
      </c>
      <c r="E181" s="3">
        <f>IF(D181&lt;=0,(L181 * 2.5) - D181,IF(AND(Tabela4[[#This Row],[ESTOQUE_INICIAL]]&lt;=Tabela4[[#This Row],[PONTO_DE_REPOSICAO]],Tabela4[[#This Row],[ESTOQUE_INICIAL]]&gt;0),L181*1.5,D181*0))</f>
        <v>0</v>
      </c>
      <c r="F181" s="1">
        <f t="shared" si="5"/>
        <v>43</v>
      </c>
      <c r="G181" s="7">
        <v>40</v>
      </c>
      <c r="H181" s="7">
        <v>80</v>
      </c>
      <c r="I181" s="6" t="s">
        <v>1138</v>
      </c>
      <c r="J181" s="1">
        <f>'ESTOQUE NOVEMBRO'!$D181*'ESTOQUE NOVEMBRO'!$G181+'ESTOQUE NOVEMBRO'!$E181*'ESTOQUE NOVEMBRO'!$H181</f>
        <v>1720</v>
      </c>
      <c r="K181" s="1">
        <f>_xlfn.XLOOKUP(A181,MEDIDAS!A:A,MEDIDAS!D:D,,0)*5</f>
        <v>4.9444444444444446</v>
      </c>
      <c r="L181" s="1">
        <f>SUM(K181,_xlfn.XLOOKUP(A181,MEDIDAS!A:A,MEDIDAS!D:D,,0)*5)</f>
        <v>9.8888888888888893</v>
      </c>
      <c r="M18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81" t="str">
        <f>IF('ESTOQUE NOVEMBRO'!$E181&gt;0,"Novembro","outubro")</f>
        <v>outubro</v>
      </c>
      <c r="O181" s="15">
        <v>45597</v>
      </c>
    </row>
    <row r="182" spans="1:15">
      <c r="A182" s="5" t="s">
        <v>183</v>
      </c>
      <c r="B182" t="s">
        <v>1155</v>
      </c>
      <c r="C182" s="3">
        <f t="shared" si="4"/>
        <v>64.89</v>
      </c>
      <c r="D182" s="1">
        <f>_xlfn.XLOOKUP(Tabela4[[#This Row],[SKU]],'ESTOQUE OUTUBRO'!A:A,'ESTOQUE OUTUBRO'!F:F,,0)-_xlfn.XLOOKUP(Tabela4[[#This Row],[SKU]],'VENDA MES'!E:E,'VENDA MES'!F:F,0,0)</f>
        <v>84.6</v>
      </c>
      <c r="E182" s="3">
        <f>IF(D182&lt;=0,(L182 * 2.5) - D182,IF(AND(Tabela4[[#This Row],[ESTOQUE_INICIAL]]&lt;=Tabela4[[#This Row],[PONTO_DE_REPOSICAO]],Tabela4[[#This Row],[ESTOQUE_INICIAL]]&gt;0),L182*1.5,D182*0))</f>
        <v>0</v>
      </c>
      <c r="F182" s="1">
        <f t="shared" si="5"/>
        <v>84.6</v>
      </c>
      <c r="G182" s="7">
        <v>50</v>
      </c>
      <c r="H182" s="7">
        <v>100</v>
      </c>
      <c r="I182" s="6" t="s">
        <v>1152</v>
      </c>
      <c r="J182" s="1">
        <f>'ESTOQUE NOVEMBRO'!$D182*'ESTOQUE NOVEMBRO'!$G182+'ESTOQUE NOVEMBRO'!$E182*'ESTOQUE NOVEMBRO'!$H182</f>
        <v>4230</v>
      </c>
      <c r="K182" s="1">
        <f>_xlfn.XLOOKUP(A182,MEDIDAS!A:A,MEDIDAS!D:D,,0)*5</f>
        <v>5.7777777777777768</v>
      </c>
      <c r="L182" s="1">
        <f>SUM(K182,_xlfn.XLOOKUP(A182,MEDIDAS!A:A,MEDIDAS!D:D,,0)*5)</f>
        <v>11.555555555555554</v>
      </c>
      <c r="M18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82" t="str">
        <f>IF('ESTOQUE NOVEMBRO'!$E182&gt;0,"Novembro","outubro")</f>
        <v>outubro</v>
      </c>
      <c r="O182" s="15">
        <v>45597</v>
      </c>
    </row>
    <row r="183" spans="1:15">
      <c r="A183" s="5" t="s">
        <v>184</v>
      </c>
      <c r="B183" t="s">
        <v>1155</v>
      </c>
      <c r="C183" s="3">
        <f t="shared" si="4"/>
        <v>64.89</v>
      </c>
      <c r="D183" s="1">
        <f>_xlfn.XLOOKUP(Tabela4[[#This Row],[SKU]],'ESTOQUE OUTUBRO'!A:A,'ESTOQUE OUTUBRO'!F:F,,0)-_xlfn.XLOOKUP(Tabela4[[#This Row],[SKU]],'VENDA MES'!E:E,'VENDA MES'!F:F,0,0)</f>
        <v>70.599999999999994</v>
      </c>
      <c r="E183" s="3">
        <f>IF(D183&lt;=0,(L183 * 2.5) - D183,IF(AND(Tabela4[[#This Row],[ESTOQUE_INICIAL]]&lt;=Tabela4[[#This Row],[PONTO_DE_REPOSICAO]],Tabela4[[#This Row],[ESTOQUE_INICIAL]]&gt;0),L183*1.5,D183*0))</f>
        <v>0</v>
      </c>
      <c r="F183" s="1">
        <f t="shared" si="5"/>
        <v>70.599999999999994</v>
      </c>
      <c r="G183" s="7">
        <v>50</v>
      </c>
      <c r="H183" s="7">
        <v>100</v>
      </c>
      <c r="I183" s="6" t="s">
        <v>1152</v>
      </c>
      <c r="J183" s="1">
        <f>'ESTOQUE NOVEMBRO'!$D183*'ESTOQUE NOVEMBRO'!$G183+'ESTOQUE NOVEMBRO'!$E183*'ESTOQUE NOVEMBRO'!$H183</f>
        <v>3529.9999999999995</v>
      </c>
      <c r="K183" s="1">
        <f>_xlfn.XLOOKUP(A183,MEDIDAS!A:A,MEDIDAS!D:D,,0)*5</f>
        <v>5.9444444444444446</v>
      </c>
      <c r="L183" s="1">
        <f>SUM(K183,_xlfn.XLOOKUP(A183,MEDIDAS!A:A,MEDIDAS!D:D,,0)*5)</f>
        <v>11.888888888888889</v>
      </c>
      <c r="M18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83" t="str">
        <f>IF('ESTOQUE NOVEMBRO'!$E183&gt;0,"Novembro","outubro")</f>
        <v>outubro</v>
      </c>
      <c r="O183" s="15">
        <v>45597</v>
      </c>
    </row>
    <row r="184" spans="1:15">
      <c r="A184" s="5" t="s">
        <v>185</v>
      </c>
      <c r="B184" t="s">
        <v>1155</v>
      </c>
      <c r="C184" s="3">
        <f t="shared" si="4"/>
        <v>64.89</v>
      </c>
      <c r="D184" s="1">
        <f>_xlfn.XLOOKUP(Tabela4[[#This Row],[SKU]],'ESTOQUE OUTUBRO'!A:A,'ESTOQUE OUTUBRO'!F:F,,0)-_xlfn.XLOOKUP(Tabela4[[#This Row],[SKU]],'VENDA MES'!E:E,'VENDA MES'!F:F,0,0)</f>
        <v>101.80000000000004</v>
      </c>
      <c r="E184" s="3">
        <f>IF(D184&lt;=0,(L184 * 2.5) - D184,IF(AND(Tabela4[[#This Row],[ESTOQUE_INICIAL]]&lt;=Tabela4[[#This Row],[PONTO_DE_REPOSICAO]],Tabela4[[#This Row],[ESTOQUE_INICIAL]]&gt;0),L184*1.5,D184*0))</f>
        <v>0</v>
      </c>
      <c r="F184" s="1">
        <f t="shared" si="5"/>
        <v>101.80000000000004</v>
      </c>
      <c r="G184" s="7">
        <v>50</v>
      </c>
      <c r="H184" s="7">
        <v>100</v>
      </c>
      <c r="I184" s="6" t="s">
        <v>1152</v>
      </c>
      <c r="J184" s="1">
        <f>'ESTOQUE NOVEMBRO'!$D184*'ESTOQUE NOVEMBRO'!$G184+'ESTOQUE NOVEMBRO'!$E184*'ESTOQUE NOVEMBRO'!$H184</f>
        <v>5090.0000000000018</v>
      </c>
      <c r="K184" s="1">
        <f>_xlfn.XLOOKUP(A184,MEDIDAS!A:A,MEDIDAS!D:D,,0)*5</f>
        <v>7.333333333333333</v>
      </c>
      <c r="L184" s="1">
        <f>SUM(K184,_xlfn.XLOOKUP(A184,MEDIDAS!A:A,MEDIDAS!D:D,,0)*5)</f>
        <v>14.666666666666666</v>
      </c>
      <c r="M18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84" t="str">
        <f>IF('ESTOQUE NOVEMBRO'!$E184&gt;0,"Novembro","outubro")</f>
        <v>outubro</v>
      </c>
      <c r="O184" s="15">
        <v>45597</v>
      </c>
    </row>
    <row r="185" spans="1:15">
      <c r="A185" s="5" t="s">
        <v>186</v>
      </c>
      <c r="B185" t="s">
        <v>1155</v>
      </c>
      <c r="C185" s="3">
        <f t="shared" si="4"/>
        <v>64.89</v>
      </c>
      <c r="D185" s="1">
        <f>_xlfn.XLOOKUP(Tabela4[[#This Row],[SKU]],'ESTOQUE OUTUBRO'!A:A,'ESTOQUE OUTUBRO'!F:F,,0)-_xlfn.XLOOKUP(Tabela4[[#This Row],[SKU]],'VENDA MES'!E:E,'VENDA MES'!F:F,0,0)</f>
        <v>86.800000000000011</v>
      </c>
      <c r="E185" s="3">
        <f>IF(D185&lt;=0,(L185 * 2.5) - D185,IF(AND(Tabela4[[#This Row],[ESTOQUE_INICIAL]]&lt;=Tabela4[[#This Row],[PONTO_DE_REPOSICAO]],Tabela4[[#This Row],[ESTOQUE_INICIAL]]&gt;0),L185*1.5,D185*0))</f>
        <v>0</v>
      </c>
      <c r="F185" s="1">
        <f t="shared" si="5"/>
        <v>86.800000000000011</v>
      </c>
      <c r="G185" s="7">
        <v>50</v>
      </c>
      <c r="H185" s="7">
        <v>100</v>
      </c>
      <c r="I185" s="6" t="s">
        <v>1152</v>
      </c>
      <c r="J185" s="1">
        <f>'ESTOQUE NOVEMBRO'!$D185*'ESTOQUE NOVEMBRO'!$G185+'ESTOQUE NOVEMBRO'!$E185*'ESTOQUE NOVEMBRO'!$H185</f>
        <v>4340.0000000000009</v>
      </c>
      <c r="K185" s="1">
        <f>_xlfn.XLOOKUP(A185,MEDIDAS!A:A,MEDIDAS!D:D,,0)*5</f>
        <v>8.1666666666666661</v>
      </c>
      <c r="L185" s="1">
        <f>SUM(K185,_xlfn.XLOOKUP(A185,MEDIDAS!A:A,MEDIDAS!D:D,,0)*5)</f>
        <v>16.333333333333332</v>
      </c>
      <c r="M18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85" t="str">
        <f>IF('ESTOQUE NOVEMBRO'!$E185&gt;0,"Novembro","outubro")</f>
        <v>outubro</v>
      </c>
      <c r="O185" s="15">
        <v>45597</v>
      </c>
    </row>
    <row r="186" spans="1:15">
      <c r="A186" s="5" t="s">
        <v>188</v>
      </c>
      <c r="B186" t="s">
        <v>1155</v>
      </c>
      <c r="C186" s="3">
        <f t="shared" si="4"/>
        <v>64.89</v>
      </c>
      <c r="D186" s="1">
        <f>_xlfn.XLOOKUP(Tabela4[[#This Row],[SKU]],'ESTOQUE OUTUBRO'!A:A,'ESTOQUE OUTUBRO'!F:F,,0)-_xlfn.XLOOKUP(Tabela4[[#This Row],[SKU]],'VENDA MES'!E:E,'VENDA MES'!F:F,0,0)</f>
        <v>81.800000000000011</v>
      </c>
      <c r="E186" s="3">
        <f>IF(D186&lt;=0,(L186 * 2.5) - D186,IF(AND(Tabela4[[#This Row],[ESTOQUE_INICIAL]]&lt;=Tabela4[[#This Row],[PONTO_DE_REPOSICAO]],Tabela4[[#This Row],[ESTOQUE_INICIAL]]&gt;0),L186*1.5,D186*0))</f>
        <v>0</v>
      </c>
      <c r="F186" s="1">
        <f t="shared" si="5"/>
        <v>81.800000000000011</v>
      </c>
      <c r="G186" s="7">
        <v>50</v>
      </c>
      <c r="H186" s="7">
        <v>100</v>
      </c>
      <c r="I186" s="6" t="s">
        <v>1152</v>
      </c>
      <c r="J186" s="1">
        <f>'ESTOQUE NOVEMBRO'!$D186*'ESTOQUE NOVEMBRO'!$G186+'ESTOQUE NOVEMBRO'!$E186*'ESTOQUE NOVEMBRO'!$H186</f>
        <v>4090.0000000000005</v>
      </c>
      <c r="K186" s="1">
        <f>_xlfn.XLOOKUP(A186,MEDIDAS!A:A,MEDIDAS!D:D,,0)*5</f>
        <v>8.5</v>
      </c>
      <c r="L186" s="1">
        <f>SUM(K186,_xlfn.XLOOKUP(A186,MEDIDAS!A:A,MEDIDAS!D:D,,0)*5)</f>
        <v>17</v>
      </c>
      <c r="M18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86" t="str">
        <f>IF('ESTOQUE NOVEMBRO'!$E186&gt;0,"Novembro","outubro")</f>
        <v>outubro</v>
      </c>
      <c r="O186" s="15">
        <v>45597</v>
      </c>
    </row>
    <row r="187" spans="1:15">
      <c r="A187" s="5" t="s">
        <v>209</v>
      </c>
      <c r="B187" t="s">
        <v>1155</v>
      </c>
      <c r="C187" s="3">
        <f t="shared" si="4"/>
        <v>64.89</v>
      </c>
      <c r="D187" s="1">
        <f>_xlfn.XLOOKUP(Tabela4[[#This Row],[SKU]],'ESTOQUE OUTUBRO'!A:A,'ESTOQUE OUTUBRO'!F:F,,0)-_xlfn.XLOOKUP(Tabela4[[#This Row],[SKU]],'VENDA MES'!E:E,'VENDA MES'!F:F,0,0)</f>
        <v>102</v>
      </c>
      <c r="E187" s="3">
        <f>IF(D187&lt;=0,(L187 * 2.5) - D187,IF(AND(Tabela4[[#This Row],[ESTOQUE_INICIAL]]&lt;=Tabela4[[#This Row],[PONTO_DE_REPOSICAO]],Tabela4[[#This Row],[ESTOQUE_INICIAL]]&gt;0),L187*1.5,D187*0))</f>
        <v>0</v>
      </c>
      <c r="F187" s="1">
        <f t="shared" si="5"/>
        <v>102</v>
      </c>
      <c r="G187" s="7">
        <v>50</v>
      </c>
      <c r="H187" s="7">
        <v>100</v>
      </c>
      <c r="I187" s="6" t="s">
        <v>1152</v>
      </c>
      <c r="J187" s="1">
        <f>'ESTOQUE NOVEMBRO'!$D187*'ESTOQUE NOVEMBRO'!$G187+'ESTOQUE NOVEMBRO'!$E187*'ESTOQUE NOVEMBRO'!$H187</f>
        <v>5100</v>
      </c>
      <c r="K187" s="1">
        <f>_xlfn.XLOOKUP(A187,MEDIDAS!A:A,MEDIDAS!D:D,,0)*5</f>
        <v>4.166666666666667</v>
      </c>
      <c r="L187" s="1">
        <f>SUM(K187,_xlfn.XLOOKUP(A187,MEDIDAS!A:A,MEDIDAS!D:D,,0)*5)</f>
        <v>8.3333333333333339</v>
      </c>
      <c r="M18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87" t="str">
        <f>IF('ESTOQUE NOVEMBRO'!$E187&gt;0,"Novembro","outubro")</f>
        <v>outubro</v>
      </c>
      <c r="O187" s="15">
        <v>45597</v>
      </c>
    </row>
    <row r="188" spans="1:15">
      <c r="A188" s="5" t="s">
        <v>189</v>
      </c>
      <c r="B188" t="s">
        <v>1155</v>
      </c>
      <c r="C188" s="3">
        <f t="shared" si="4"/>
        <v>64.89</v>
      </c>
      <c r="D188" s="1">
        <f>_xlfn.XLOOKUP(Tabela4[[#This Row],[SKU]],'ESTOQUE OUTUBRO'!A:A,'ESTOQUE OUTUBRO'!F:F,,0)-_xlfn.XLOOKUP(Tabela4[[#This Row],[SKU]],'VENDA MES'!E:E,'VENDA MES'!F:F,0,0)</f>
        <v>60.8</v>
      </c>
      <c r="E188" s="3">
        <f>IF(D188&lt;=0,(L188 * 2.5) - D188,IF(AND(Tabela4[[#This Row],[ESTOQUE_INICIAL]]&lt;=Tabela4[[#This Row],[PONTO_DE_REPOSICAO]],Tabela4[[#This Row],[ESTOQUE_INICIAL]]&gt;0),L188*1.5,D188*0))</f>
        <v>0</v>
      </c>
      <c r="F188" s="1">
        <f t="shared" si="5"/>
        <v>60.8</v>
      </c>
      <c r="G188" s="7">
        <v>50</v>
      </c>
      <c r="H188" s="7">
        <v>100</v>
      </c>
      <c r="I188" s="6" t="s">
        <v>1152</v>
      </c>
      <c r="J188" s="1">
        <f>'ESTOQUE NOVEMBRO'!$D188*'ESTOQUE NOVEMBRO'!$G188+'ESTOQUE NOVEMBRO'!$E188*'ESTOQUE NOVEMBRO'!$H188</f>
        <v>3040</v>
      </c>
      <c r="K188" s="1">
        <f>_xlfn.XLOOKUP(A188,MEDIDAS!A:A,MEDIDAS!D:D,,0)*5</f>
        <v>7.4444444444444446</v>
      </c>
      <c r="L188" s="1">
        <f>SUM(K188,_xlfn.XLOOKUP(A188,MEDIDAS!A:A,MEDIDAS!D:D,,0)*5)</f>
        <v>14.888888888888889</v>
      </c>
      <c r="M18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88" t="str">
        <f>IF('ESTOQUE NOVEMBRO'!$E188&gt;0,"Novembro","outubro")</f>
        <v>outubro</v>
      </c>
      <c r="O188" s="15">
        <v>45597</v>
      </c>
    </row>
    <row r="189" spans="1:15">
      <c r="A189" s="5" t="s">
        <v>190</v>
      </c>
      <c r="B189" t="s">
        <v>1155</v>
      </c>
      <c r="C189" s="3">
        <f t="shared" si="4"/>
        <v>64.89</v>
      </c>
      <c r="D189" s="1">
        <f>_xlfn.XLOOKUP(Tabela4[[#This Row],[SKU]],'ESTOQUE OUTUBRO'!A:A,'ESTOQUE OUTUBRO'!F:F,,0)-_xlfn.XLOOKUP(Tabela4[[#This Row],[SKU]],'VENDA MES'!E:E,'VENDA MES'!F:F,0,0)</f>
        <v>89.200000000000017</v>
      </c>
      <c r="E189" s="3">
        <f>IF(D189&lt;=0,(L189 * 2.5) - D189,IF(AND(Tabela4[[#This Row],[ESTOQUE_INICIAL]]&lt;=Tabela4[[#This Row],[PONTO_DE_REPOSICAO]],Tabela4[[#This Row],[ESTOQUE_INICIAL]]&gt;0),L189*1.5,D189*0))</f>
        <v>0</v>
      </c>
      <c r="F189" s="1">
        <f t="shared" si="5"/>
        <v>89.200000000000017</v>
      </c>
      <c r="G189" s="7">
        <v>50</v>
      </c>
      <c r="H189" s="7">
        <v>100</v>
      </c>
      <c r="I189" s="6" t="s">
        <v>1152</v>
      </c>
      <c r="J189" s="1">
        <f>'ESTOQUE NOVEMBRO'!$D189*'ESTOQUE NOVEMBRO'!$G189+'ESTOQUE NOVEMBRO'!$E189*'ESTOQUE NOVEMBRO'!$H189</f>
        <v>4460.0000000000009</v>
      </c>
      <c r="K189" s="1">
        <f>_xlfn.XLOOKUP(A189,MEDIDAS!A:A,MEDIDAS!D:D,,0)*5</f>
        <v>6.166666666666667</v>
      </c>
      <c r="L189" s="1">
        <f>SUM(K189,_xlfn.XLOOKUP(A189,MEDIDAS!A:A,MEDIDAS!D:D,,0)*5)</f>
        <v>12.333333333333334</v>
      </c>
      <c r="M18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89" t="str">
        <f>IF('ESTOQUE NOVEMBRO'!$E189&gt;0,"Novembro","outubro")</f>
        <v>outubro</v>
      </c>
      <c r="O189" s="15">
        <v>45597</v>
      </c>
    </row>
    <row r="190" spans="1:15">
      <c r="A190" s="5" t="s">
        <v>191</v>
      </c>
      <c r="B190" t="s">
        <v>1155</v>
      </c>
      <c r="C190" s="3">
        <f t="shared" si="4"/>
        <v>64.89</v>
      </c>
      <c r="D190" s="1">
        <f>_xlfn.XLOOKUP(Tabela4[[#This Row],[SKU]],'ESTOQUE OUTUBRO'!A:A,'ESTOQUE OUTUBRO'!F:F,,0)-_xlfn.XLOOKUP(Tabela4[[#This Row],[SKU]],'VENDA MES'!E:E,'VENDA MES'!F:F,0,0)</f>
        <v>71</v>
      </c>
      <c r="E190" s="3">
        <f>IF(D190&lt;=0,(L190 * 2.5) - D190,IF(AND(Tabela4[[#This Row],[ESTOQUE_INICIAL]]&lt;=Tabela4[[#This Row],[PONTO_DE_REPOSICAO]],Tabela4[[#This Row],[ESTOQUE_INICIAL]]&gt;0),L190*1.5,D190*0))</f>
        <v>0</v>
      </c>
      <c r="F190" s="1">
        <f t="shared" si="5"/>
        <v>71</v>
      </c>
      <c r="G190" s="7">
        <v>50</v>
      </c>
      <c r="H190" s="7">
        <v>100</v>
      </c>
      <c r="I190" s="6" t="s">
        <v>1152</v>
      </c>
      <c r="J190" s="1">
        <f>'ESTOQUE NOVEMBRO'!$D190*'ESTOQUE NOVEMBRO'!$G190+'ESTOQUE NOVEMBRO'!$E190*'ESTOQUE NOVEMBRO'!$H190</f>
        <v>3550</v>
      </c>
      <c r="K190" s="1">
        <f>_xlfn.XLOOKUP(A190,MEDIDAS!A:A,MEDIDAS!D:D,,0)*5</f>
        <v>4.9444444444444446</v>
      </c>
      <c r="L190" s="1">
        <f>SUM(K190,_xlfn.XLOOKUP(A190,MEDIDAS!A:A,MEDIDAS!D:D,,0)*5)</f>
        <v>9.8888888888888893</v>
      </c>
      <c r="M19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90" t="str">
        <f>IF('ESTOQUE NOVEMBRO'!$E190&gt;0,"Novembro","outubro")</f>
        <v>outubro</v>
      </c>
      <c r="O190" s="15">
        <v>45597</v>
      </c>
    </row>
    <row r="191" spans="1:15">
      <c r="A191" s="5" t="s">
        <v>192</v>
      </c>
      <c r="B191" t="s">
        <v>1155</v>
      </c>
      <c r="C191" s="3">
        <f t="shared" si="4"/>
        <v>64.89</v>
      </c>
      <c r="D191" s="1">
        <f>_xlfn.XLOOKUP(Tabela4[[#This Row],[SKU]],'ESTOQUE OUTUBRO'!A:A,'ESTOQUE OUTUBRO'!F:F,,0)-_xlfn.XLOOKUP(Tabela4[[#This Row],[SKU]],'VENDA MES'!E:E,'VENDA MES'!F:F,0,0)</f>
        <v>12.600000000000009</v>
      </c>
      <c r="E191" s="3">
        <f>IF(D191&lt;=0,(L191 * 2.5) - D191,IF(AND(Tabela4[[#This Row],[ESTOQUE_INICIAL]]&lt;=Tabela4[[#This Row],[PONTO_DE_REPOSICAO]],Tabela4[[#This Row],[ESTOQUE_INICIAL]]&gt;0),L191*1.5,D191*0))</f>
        <v>0</v>
      </c>
      <c r="F191" s="1">
        <f t="shared" si="5"/>
        <v>12.600000000000009</v>
      </c>
      <c r="G191" s="7">
        <v>50</v>
      </c>
      <c r="H191" s="7">
        <v>100</v>
      </c>
      <c r="I191" s="6" t="s">
        <v>1152</v>
      </c>
      <c r="J191" s="1">
        <f>'ESTOQUE NOVEMBRO'!$D191*'ESTOQUE NOVEMBRO'!$G191+'ESTOQUE NOVEMBRO'!$E191*'ESTOQUE NOVEMBRO'!$H191</f>
        <v>630.00000000000045</v>
      </c>
      <c r="K191" s="1">
        <f>_xlfn.XLOOKUP(A191,MEDIDAS!A:A,MEDIDAS!D:D,,0)*5</f>
        <v>5.6666666666666661</v>
      </c>
      <c r="L191" s="1">
        <f>SUM(K191,_xlfn.XLOOKUP(A191,MEDIDAS!A:A,MEDIDAS!D:D,,0)*5)</f>
        <v>11.333333333333332</v>
      </c>
      <c r="M19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91" t="str">
        <f>IF('ESTOQUE NOVEMBRO'!$E191&gt;0,"Novembro","outubro")</f>
        <v>outubro</v>
      </c>
      <c r="O191" s="15">
        <v>45597</v>
      </c>
    </row>
    <row r="192" spans="1:15">
      <c r="A192" s="5" t="s">
        <v>193</v>
      </c>
      <c r="B192" t="s">
        <v>1156</v>
      </c>
      <c r="C192" s="3">
        <f t="shared" si="4"/>
        <v>64.89</v>
      </c>
      <c r="D192" s="1">
        <f>_xlfn.XLOOKUP(Tabela4[[#This Row],[SKU]],'ESTOQUE OUTUBRO'!A:A,'ESTOQUE OUTUBRO'!F:F,,0)-_xlfn.XLOOKUP(Tabela4[[#This Row],[SKU]],'VENDA MES'!E:E,'VENDA MES'!F:F,0,0)</f>
        <v>144.80000000000004</v>
      </c>
      <c r="E192" s="3">
        <f>IF(D192&lt;=0,(L192 * 2.5) - D192,IF(AND(Tabela4[[#This Row],[ESTOQUE_INICIAL]]&lt;=Tabela4[[#This Row],[PONTO_DE_REPOSICAO]],Tabela4[[#This Row],[ESTOQUE_INICIAL]]&gt;0),L192*1.5,D192*0))</f>
        <v>0</v>
      </c>
      <c r="F192" s="1">
        <f t="shared" si="5"/>
        <v>144.80000000000004</v>
      </c>
      <c r="G192" s="7">
        <v>18</v>
      </c>
      <c r="H192" s="7">
        <v>36</v>
      </c>
      <c r="I192" s="6" t="s">
        <v>1140</v>
      </c>
      <c r="J192" s="1">
        <f>'ESTOQUE NOVEMBRO'!$D192*'ESTOQUE NOVEMBRO'!$G192+'ESTOQUE NOVEMBRO'!$E192*'ESTOQUE NOVEMBRO'!$H192</f>
        <v>2606.4000000000005</v>
      </c>
      <c r="K192" s="1">
        <f>_xlfn.XLOOKUP(A192,MEDIDAS!A:A,MEDIDAS!D:D,,0)*5</f>
        <v>6.3888888888888884</v>
      </c>
      <c r="L192" s="1">
        <f>SUM(K192,_xlfn.XLOOKUP(A192,MEDIDAS!A:A,MEDIDAS!D:D,,0)*5)</f>
        <v>12.777777777777777</v>
      </c>
      <c r="M19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92" t="str">
        <f>IF('ESTOQUE NOVEMBRO'!$E192&gt;0,"Novembro","outubro")</f>
        <v>outubro</v>
      </c>
      <c r="O192" s="15">
        <v>45597</v>
      </c>
    </row>
    <row r="193" spans="1:15">
      <c r="A193" s="5" t="s">
        <v>194</v>
      </c>
      <c r="B193" t="s">
        <v>1156</v>
      </c>
      <c r="C193" s="3">
        <f t="shared" si="4"/>
        <v>64.89</v>
      </c>
      <c r="D193" s="1">
        <f>_xlfn.XLOOKUP(Tabela4[[#This Row],[SKU]],'ESTOQUE OUTUBRO'!A:A,'ESTOQUE OUTUBRO'!F:F,,0)-_xlfn.XLOOKUP(Tabela4[[#This Row],[SKU]],'VENDA MES'!E:E,'VENDA MES'!F:F,0,0)</f>
        <v>72.199999999999989</v>
      </c>
      <c r="E193" s="3">
        <f>IF(D193&lt;=0,(L193 * 2.5) - D193,IF(AND(Tabela4[[#This Row],[ESTOQUE_INICIAL]]&lt;=Tabela4[[#This Row],[PONTO_DE_REPOSICAO]],Tabela4[[#This Row],[ESTOQUE_INICIAL]]&gt;0),L193*1.5,D193*0))</f>
        <v>0</v>
      </c>
      <c r="F193" s="1">
        <f t="shared" si="5"/>
        <v>72.199999999999989</v>
      </c>
      <c r="G193" s="7">
        <v>18</v>
      </c>
      <c r="H193" s="7">
        <v>36</v>
      </c>
      <c r="I193" s="6" t="s">
        <v>1140</v>
      </c>
      <c r="J193" s="1">
        <f>'ESTOQUE NOVEMBRO'!$D193*'ESTOQUE NOVEMBRO'!$G193+'ESTOQUE NOVEMBRO'!$E193*'ESTOQUE NOVEMBRO'!$H193</f>
        <v>1299.5999999999999</v>
      </c>
      <c r="K193" s="1">
        <f>_xlfn.XLOOKUP(A193,MEDIDAS!A:A,MEDIDAS!D:D,,0)*5</f>
        <v>8</v>
      </c>
      <c r="L193" s="1">
        <f>SUM(K193,_xlfn.XLOOKUP(A193,MEDIDAS!A:A,MEDIDAS!D:D,,0)*5)</f>
        <v>16</v>
      </c>
      <c r="M19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93" t="str">
        <f>IF('ESTOQUE NOVEMBRO'!$E193&gt;0,"Novembro","outubro")</f>
        <v>outubro</v>
      </c>
      <c r="O193" s="15">
        <v>45597</v>
      </c>
    </row>
    <row r="194" spans="1:15">
      <c r="A194" s="5" t="s">
        <v>195</v>
      </c>
      <c r="B194" t="s">
        <v>1156</v>
      </c>
      <c r="C194" s="3">
        <f t="shared" si="4"/>
        <v>64.89</v>
      </c>
      <c r="D194" s="1">
        <f>_xlfn.XLOOKUP(Tabela4[[#This Row],[SKU]],'ESTOQUE OUTUBRO'!A:A,'ESTOQUE OUTUBRO'!F:F,,0)-_xlfn.XLOOKUP(Tabela4[[#This Row],[SKU]],'VENDA MES'!E:E,'VENDA MES'!F:F,0,0)</f>
        <v>81.000000000000028</v>
      </c>
      <c r="E194" s="3">
        <f>IF(D194&lt;=0,(L194 * 2.5) - D194,IF(AND(Tabela4[[#This Row],[ESTOQUE_INICIAL]]&lt;=Tabela4[[#This Row],[PONTO_DE_REPOSICAO]],Tabela4[[#This Row],[ESTOQUE_INICIAL]]&gt;0),L194*1.5,D194*0))</f>
        <v>0</v>
      </c>
      <c r="F194" s="1">
        <f t="shared" si="5"/>
        <v>81.000000000000028</v>
      </c>
      <c r="G194" s="7">
        <v>18</v>
      </c>
      <c r="H194" s="7">
        <v>36</v>
      </c>
      <c r="I194" s="6" t="s">
        <v>1140</v>
      </c>
      <c r="J194" s="1">
        <f>'ESTOQUE NOVEMBRO'!$D194*'ESTOQUE NOVEMBRO'!$G194+'ESTOQUE NOVEMBRO'!$E194*'ESTOQUE NOVEMBRO'!$H194</f>
        <v>1458.0000000000005</v>
      </c>
      <c r="K194" s="1">
        <f>_xlfn.XLOOKUP(A194,MEDIDAS!A:A,MEDIDAS!D:D,,0)*5</f>
        <v>7.7222222222222223</v>
      </c>
      <c r="L194" s="1">
        <f>SUM(K194,_xlfn.XLOOKUP(A194,MEDIDAS!A:A,MEDIDAS!D:D,,0)*5)</f>
        <v>15.444444444444445</v>
      </c>
      <c r="M19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94" t="str">
        <f>IF('ESTOQUE NOVEMBRO'!$E194&gt;0,"Novembro","outubro")</f>
        <v>outubro</v>
      </c>
      <c r="O194" s="15">
        <v>45597</v>
      </c>
    </row>
    <row r="195" spans="1:15">
      <c r="A195" s="5" t="s">
        <v>196</v>
      </c>
      <c r="B195" t="s">
        <v>1156</v>
      </c>
      <c r="C195" s="3">
        <f t="shared" ref="C195:C258" si="6">3.09*3*7</f>
        <v>64.89</v>
      </c>
      <c r="D195" s="1">
        <f>_xlfn.XLOOKUP(Tabela4[[#This Row],[SKU]],'ESTOQUE OUTUBRO'!A:A,'ESTOQUE OUTUBRO'!F:F,,0)-_xlfn.XLOOKUP(Tabela4[[#This Row],[SKU]],'VENDA MES'!E:E,'VENDA MES'!F:F,0,0)</f>
        <v>128</v>
      </c>
      <c r="E195" s="3">
        <f>IF(D195&lt;=0,(L195 * 2.5) - D195,IF(AND(Tabela4[[#This Row],[ESTOQUE_INICIAL]]&lt;=Tabela4[[#This Row],[PONTO_DE_REPOSICAO]],Tabela4[[#This Row],[ESTOQUE_INICIAL]]&gt;0),L195*1.5,D195*0))</f>
        <v>0</v>
      </c>
      <c r="F195" s="1">
        <f t="shared" ref="F195:F258" si="7">SUM(E195,D195)</f>
        <v>128</v>
      </c>
      <c r="G195" s="7">
        <v>18</v>
      </c>
      <c r="H195" s="7">
        <v>36</v>
      </c>
      <c r="I195" s="6" t="s">
        <v>1140</v>
      </c>
      <c r="J195" s="1">
        <f>'ESTOQUE NOVEMBRO'!$D195*'ESTOQUE NOVEMBRO'!$G195+'ESTOQUE NOVEMBRO'!$E195*'ESTOQUE NOVEMBRO'!$H195</f>
        <v>2304</v>
      </c>
      <c r="K195" s="1">
        <f>_xlfn.XLOOKUP(A195,MEDIDAS!A:A,MEDIDAS!D:D,,0)*5</f>
        <v>7.7777777777777777</v>
      </c>
      <c r="L195" s="1">
        <f>SUM(K195,_xlfn.XLOOKUP(A195,MEDIDAS!A:A,MEDIDAS!D:D,,0)*5)</f>
        <v>15.555555555555555</v>
      </c>
      <c r="M19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95" t="str">
        <f>IF('ESTOQUE NOVEMBRO'!$E195&gt;0,"Novembro","outubro")</f>
        <v>outubro</v>
      </c>
      <c r="O195" s="15">
        <v>45597</v>
      </c>
    </row>
    <row r="196" spans="1:15">
      <c r="A196" s="5" t="s">
        <v>197</v>
      </c>
      <c r="B196" t="s">
        <v>1156</v>
      </c>
      <c r="C196" s="3">
        <f t="shared" si="6"/>
        <v>64.89</v>
      </c>
      <c r="D196" s="1">
        <f>_xlfn.XLOOKUP(Tabela4[[#This Row],[SKU]],'ESTOQUE OUTUBRO'!A:A,'ESTOQUE OUTUBRO'!F:F,,0)-_xlfn.XLOOKUP(Tabela4[[#This Row],[SKU]],'VENDA MES'!E:E,'VENDA MES'!F:F,0,0)</f>
        <v>129</v>
      </c>
      <c r="E196" s="3">
        <f>IF(D196&lt;=0,(L196 * 2.5) - D196,IF(AND(Tabela4[[#This Row],[ESTOQUE_INICIAL]]&lt;=Tabela4[[#This Row],[PONTO_DE_REPOSICAO]],Tabela4[[#This Row],[ESTOQUE_INICIAL]]&gt;0),L196*1.5,D196*0))</f>
        <v>0</v>
      </c>
      <c r="F196" s="1">
        <f t="shared" si="7"/>
        <v>129</v>
      </c>
      <c r="G196" s="7">
        <v>18</v>
      </c>
      <c r="H196" s="7">
        <v>36</v>
      </c>
      <c r="I196" s="6" t="s">
        <v>1140</v>
      </c>
      <c r="J196" s="1">
        <f>'ESTOQUE NOVEMBRO'!$D196*'ESTOQUE NOVEMBRO'!$G196+'ESTOQUE NOVEMBRO'!$E196*'ESTOQUE NOVEMBRO'!$H196</f>
        <v>2322</v>
      </c>
      <c r="K196" s="1">
        <f>_xlfn.XLOOKUP(A196,MEDIDAS!A:A,MEDIDAS!D:D,,0)*5</f>
        <v>8.1666666666666661</v>
      </c>
      <c r="L196" s="1">
        <f>SUM(K196,_xlfn.XLOOKUP(A196,MEDIDAS!A:A,MEDIDAS!D:D,,0)*5)</f>
        <v>16.333333333333332</v>
      </c>
      <c r="M19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96" t="str">
        <f>IF('ESTOQUE NOVEMBRO'!$E196&gt;0,"Novembro","outubro")</f>
        <v>outubro</v>
      </c>
      <c r="O196" s="15">
        <v>45597</v>
      </c>
    </row>
    <row r="197" spans="1:15">
      <c r="A197" s="5" t="s">
        <v>220</v>
      </c>
      <c r="B197" t="s">
        <v>1156</v>
      </c>
      <c r="C197" s="3">
        <f t="shared" si="6"/>
        <v>64.89</v>
      </c>
      <c r="D197" s="1">
        <f>_xlfn.XLOOKUP(Tabela4[[#This Row],[SKU]],'ESTOQUE OUTUBRO'!A:A,'ESTOQUE OUTUBRO'!F:F,,0)-_xlfn.XLOOKUP(Tabela4[[#This Row],[SKU]],'VENDA MES'!E:E,'VENDA MES'!F:F,0,0)</f>
        <v>79</v>
      </c>
      <c r="E197" s="3">
        <f>IF(D197&lt;=0,(L197 * 2.5) - D197,IF(AND(Tabela4[[#This Row],[ESTOQUE_INICIAL]]&lt;=Tabela4[[#This Row],[PONTO_DE_REPOSICAO]],Tabela4[[#This Row],[ESTOQUE_INICIAL]]&gt;0),L197*1.5,D197*0))</f>
        <v>0</v>
      </c>
      <c r="F197" s="1">
        <f t="shared" si="7"/>
        <v>79</v>
      </c>
      <c r="G197" s="7">
        <v>18</v>
      </c>
      <c r="H197" s="7">
        <v>36</v>
      </c>
      <c r="I197" s="6" t="s">
        <v>1140</v>
      </c>
      <c r="J197" s="1">
        <f>'ESTOQUE NOVEMBRO'!$D197*'ESTOQUE NOVEMBRO'!$G197+'ESTOQUE NOVEMBRO'!$E197*'ESTOQUE NOVEMBRO'!$H197</f>
        <v>1422</v>
      </c>
      <c r="K197" s="1">
        <f>_xlfn.XLOOKUP(A197,MEDIDAS!A:A,MEDIDAS!D:D,,0)*5</f>
        <v>6</v>
      </c>
      <c r="L197" s="1">
        <f>SUM(K197,_xlfn.XLOOKUP(A197,MEDIDAS!A:A,MEDIDAS!D:D,,0)*5)</f>
        <v>12</v>
      </c>
      <c r="M19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97" t="str">
        <f>IF('ESTOQUE NOVEMBRO'!$E197&gt;0,"Novembro","outubro")</f>
        <v>outubro</v>
      </c>
      <c r="O197" s="15">
        <v>45597</v>
      </c>
    </row>
    <row r="198" spans="1:15">
      <c r="A198" s="5" t="s">
        <v>199</v>
      </c>
      <c r="B198" t="s">
        <v>1156</v>
      </c>
      <c r="C198" s="3">
        <f t="shared" si="6"/>
        <v>64.89</v>
      </c>
      <c r="D198" s="1">
        <f>_xlfn.XLOOKUP(Tabela4[[#This Row],[SKU]],'ESTOQUE OUTUBRO'!A:A,'ESTOQUE OUTUBRO'!F:F,,0)-_xlfn.XLOOKUP(Tabela4[[#This Row],[SKU]],'VENDA MES'!E:E,'VENDA MES'!F:F,0,0)</f>
        <v>124</v>
      </c>
      <c r="E198" s="3">
        <f>IF(D198&lt;=0,(L198 * 2.5) - D198,IF(AND(Tabela4[[#This Row],[ESTOQUE_INICIAL]]&lt;=Tabela4[[#This Row],[PONTO_DE_REPOSICAO]],Tabela4[[#This Row],[ESTOQUE_INICIAL]]&gt;0),L198*1.5,D198*0))</f>
        <v>0</v>
      </c>
      <c r="F198" s="1">
        <f t="shared" si="7"/>
        <v>124</v>
      </c>
      <c r="G198" s="7">
        <v>18</v>
      </c>
      <c r="H198" s="7">
        <v>36</v>
      </c>
      <c r="I198" s="6" t="s">
        <v>1140</v>
      </c>
      <c r="J198" s="1">
        <f>'ESTOQUE NOVEMBRO'!$D198*'ESTOQUE NOVEMBRO'!$G198+'ESTOQUE NOVEMBRO'!$E198*'ESTOQUE NOVEMBRO'!$H198</f>
        <v>2232</v>
      </c>
      <c r="K198" s="1">
        <f>_xlfn.XLOOKUP(A198,MEDIDAS!A:A,MEDIDAS!D:D,,0)*5</f>
        <v>5.7222222222222214</v>
      </c>
      <c r="L198" s="1">
        <f>SUM(K198,_xlfn.XLOOKUP(A198,MEDIDAS!A:A,MEDIDAS!D:D,,0)*5)</f>
        <v>11.444444444444443</v>
      </c>
      <c r="M19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98" t="str">
        <f>IF('ESTOQUE NOVEMBRO'!$E198&gt;0,"Novembro","outubro")</f>
        <v>outubro</v>
      </c>
      <c r="O198" s="15">
        <v>45597</v>
      </c>
    </row>
    <row r="199" spans="1:15">
      <c r="A199" s="5" t="s">
        <v>200</v>
      </c>
      <c r="B199" t="s">
        <v>1156</v>
      </c>
      <c r="C199" s="3">
        <f t="shared" si="6"/>
        <v>64.89</v>
      </c>
      <c r="D199" s="1">
        <f>_xlfn.XLOOKUP(Tabela4[[#This Row],[SKU]],'ESTOQUE OUTUBRO'!A:A,'ESTOQUE OUTUBRO'!F:F,,0)-_xlfn.XLOOKUP(Tabela4[[#This Row],[SKU]],'VENDA MES'!E:E,'VENDA MES'!F:F,0,0)</f>
        <v>117.80000000000004</v>
      </c>
      <c r="E199" s="3">
        <f>IF(D199&lt;=0,(L199 * 2.5) - D199,IF(AND(Tabela4[[#This Row],[ESTOQUE_INICIAL]]&lt;=Tabela4[[#This Row],[PONTO_DE_REPOSICAO]],Tabela4[[#This Row],[ESTOQUE_INICIAL]]&gt;0),L199*1.5,D199*0))</f>
        <v>0</v>
      </c>
      <c r="F199" s="1">
        <f t="shared" si="7"/>
        <v>117.80000000000004</v>
      </c>
      <c r="G199" s="7">
        <v>18</v>
      </c>
      <c r="H199" s="7">
        <v>36</v>
      </c>
      <c r="I199" s="6" t="s">
        <v>1140</v>
      </c>
      <c r="J199" s="1">
        <f>'ESTOQUE NOVEMBRO'!$D199*'ESTOQUE NOVEMBRO'!$G199+'ESTOQUE NOVEMBRO'!$E199*'ESTOQUE NOVEMBRO'!$H199</f>
        <v>2120.4000000000005</v>
      </c>
      <c r="K199" s="1">
        <f>_xlfn.XLOOKUP(A199,MEDIDAS!A:A,MEDIDAS!D:D,,0)*5</f>
        <v>7.5555555555555554</v>
      </c>
      <c r="L199" s="1">
        <f>SUM(K199,_xlfn.XLOOKUP(A199,MEDIDAS!A:A,MEDIDAS!D:D,,0)*5)</f>
        <v>15.111111111111111</v>
      </c>
      <c r="M19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99" t="str">
        <f>IF('ESTOQUE NOVEMBRO'!$E199&gt;0,"Novembro","outubro")</f>
        <v>outubro</v>
      </c>
      <c r="O199" s="15">
        <v>45597</v>
      </c>
    </row>
    <row r="200" spans="1:15">
      <c r="A200" s="5" t="s">
        <v>201</v>
      </c>
      <c r="B200" t="s">
        <v>1156</v>
      </c>
      <c r="C200" s="3">
        <f t="shared" si="6"/>
        <v>64.89</v>
      </c>
      <c r="D200" s="1">
        <f>_xlfn.XLOOKUP(Tabela4[[#This Row],[SKU]],'ESTOQUE OUTUBRO'!A:A,'ESTOQUE OUTUBRO'!F:F,,0)-_xlfn.XLOOKUP(Tabela4[[#This Row],[SKU]],'VENDA MES'!E:E,'VENDA MES'!F:F,0,0)</f>
        <v>55.200000000000017</v>
      </c>
      <c r="E200" s="3">
        <f>IF(D200&lt;=0,(L200 * 2.5) - D200,IF(AND(Tabela4[[#This Row],[ESTOQUE_INICIAL]]&lt;=Tabela4[[#This Row],[PONTO_DE_REPOSICAO]],Tabela4[[#This Row],[ESTOQUE_INICIAL]]&gt;0),L200*1.5,D200*0))</f>
        <v>0</v>
      </c>
      <c r="F200" s="1">
        <f t="shared" si="7"/>
        <v>55.200000000000017</v>
      </c>
      <c r="G200" s="7">
        <v>18</v>
      </c>
      <c r="H200" s="7">
        <v>36</v>
      </c>
      <c r="I200" s="6" t="s">
        <v>1140</v>
      </c>
      <c r="J200" s="1">
        <f>'ESTOQUE NOVEMBRO'!$D200*'ESTOQUE NOVEMBRO'!$G200+'ESTOQUE NOVEMBRO'!$E200*'ESTOQUE NOVEMBRO'!$H200</f>
        <v>993.60000000000036</v>
      </c>
      <c r="K200" s="1">
        <f>_xlfn.XLOOKUP(A200,MEDIDAS!A:A,MEDIDAS!D:D,,0)*5</f>
        <v>5.333333333333333</v>
      </c>
      <c r="L200" s="1">
        <f>SUM(K200,_xlfn.XLOOKUP(A200,MEDIDAS!A:A,MEDIDAS!D:D,,0)*5)</f>
        <v>10.666666666666666</v>
      </c>
      <c r="M20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00" t="str">
        <f>IF('ESTOQUE NOVEMBRO'!$E200&gt;0,"Novembro","outubro")</f>
        <v>outubro</v>
      </c>
      <c r="O200" s="15">
        <v>45597</v>
      </c>
    </row>
    <row r="201" spans="1:15">
      <c r="A201" s="5" t="s">
        <v>202</v>
      </c>
      <c r="B201" t="s">
        <v>1156</v>
      </c>
      <c r="C201" s="3">
        <f t="shared" si="6"/>
        <v>64.89</v>
      </c>
      <c r="D201" s="1">
        <f>_xlfn.XLOOKUP(Tabela4[[#This Row],[SKU]],'ESTOQUE OUTUBRO'!A:A,'ESTOQUE OUTUBRO'!F:F,,0)-_xlfn.XLOOKUP(Tabela4[[#This Row],[SKU]],'VENDA MES'!E:E,'VENDA MES'!F:F,0,0)</f>
        <v>75.000000000000028</v>
      </c>
      <c r="E201" s="3">
        <f>IF(D201&lt;=0,(L201 * 2.5) - D201,IF(AND(Tabela4[[#This Row],[ESTOQUE_INICIAL]]&lt;=Tabela4[[#This Row],[PONTO_DE_REPOSICAO]],Tabela4[[#This Row],[ESTOQUE_INICIAL]]&gt;0),L201*1.5,D201*0))</f>
        <v>0</v>
      </c>
      <c r="F201" s="1">
        <f t="shared" si="7"/>
        <v>75.000000000000028</v>
      </c>
      <c r="G201" s="7">
        <v>18</v>
      </c>
      <c r="H201" s="7">
        <v>36</v>
      </c>
      <c r="I201" s="6" t="s">
        <v>1140</v>
      </c>
      <c r="J201" s="1">
        <f>'ESTOQUE NOVEMBRO'!$D201*'ESTOQUE NOVEMBRO'!$G201+'ESTOQUE NOVEMBRO'!$E201*'ESTOQUE NOVEMBRO'!$H201</f>
        <v>1350.0000000000005</v>
      </c>
      <c r="K201" s="1">
        <f>_xlfn.XLOOKUP(A201,MEDIDAS!A:A,MEDIDAS!D:D,,0)*5</f>
        <v>8.1666666666666661</v>
      </c>
      <c r="L201" s="1">
        <f>SUM(K201,_xlfn.XLOOKUP(A201,MEDIDAS!A:A,MEDIDAS!D:D,,0)*5)</f>
        <v>16.333333333333332</v>
      </c>
      <c r="M20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01" t="str">
        <f>IF('ESTOQUE NOVEMBRO'!$E201&gt;0,"Novembro","outubro")</f>
        <v>outubro</v>
      </c>
      <c r="O201" s="15">
        <v>45597</v>
      </c>
    </row>
    <row r="202" spans="1:15">
      <c r="A202" s="5" t="s">
        <v>203</v>
      </c>
      <c r="B202" t="s">
        <v>1157</v>
      </c>
      <c r="C202" s="3">
        <f t="shared" si="6"/>
        <v>64.89</v>
      </c>
      <c r="D202" s="1">
        <f>_xlfn.XLOOKUP(Tabela4[[#This Row],[SKU]],'ESTOQUE OUTUBRO'!A:A,'ESTOQUE OUTUBRO'!F:F,,0)-_xlfn.XLOOKUP(Tabela4[[#This Row],[SKU]],'VENDA MES'!E:E,'VENDA MES'!F:F,0,0)</f>
        <v>-16.399999999999999</v>
      </c>
      <c r="E202" s="3">
        <f>IF(D202&lt;=0,(L202 * 2.5) - D202,IF(AND(Tabela4[[#This Row],[ESTOQUE_INICIAL]]&lt;=Tabela4[[#This Row],[PONTO_DE_REPOSICAO]],Tabela4[[#This Row],[ESTOQUE_INICIAL]]&gt;0),L202*1.5,D202*0))</f>
        <v>38.62222222222222</v>
      </c>
      <c r="F202" s="1">
        <f t="shared" si="7"/>
        <v>22.222222222222221</v>
      </c>
      <c r="G202" s="7">
        <v>24</v>
      </c>
      <c r="H202" s="7">
        <v>48</v>
      </c>
      <c r="I202" s="6" t="s">
        <v>1128</v>
      </c>
      <c r="J202" s="1">
        <f>'ESTOQUE NOVEMBRO'!$D202*'ESTOQUE NOVEMBRO'!$G202+'ESTOQUE NOVEMBRO'!$E202*'ESTOQUE NOVEMBRO'!$H202</f>
        <v>1460.2666666666667</v>
      </c>
      <c r="K202" s="1">
        <f>_xlfn.XLOOKUP(A202,MEDIDAS!A:A,MEDIDAS!D:D,,0)*5</f>
        <v>4.4444444444444446</v>
      </c>
      <c r="L202" s="1">
        <f>SUM(K202,_xlfn.XLOOKUP(A202,MEDIDAS!A:A,MEDIDAS!D:D,,0)*5)</f>
        <v>8.8888888888888893</v>
      </c>
      <c r="M20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02" t="str">
        <f>IF('ESTOQUE NOVEMBRO'!$E202&gt;0,"Novembro","outubro")</f>
        <v>Novembro</v>
      </c>
      <c r="O202" s="15">
        <v>45597</v>
      </c>
    </row>
    <row r="203" spans="1:15">
      <c r="A203" s="5" t="s">
        <v>204</v>
      </c>
      <c r="B203" t="s">
        <v>1157</v>
      </c>
      <c r="C203" s="3">
        <f t="shared" si="6"/>
        <v>64.89</v>
      </c>
      <c r="D203" s="1">
        <f>_xlfn.XLOOKUP(Tabela4[[#This Row],[SKU]],'ESTOQUE OUTUBRO'!A:A,'ESTOQUE OUTUBRO'!F:F,,0)-_xlfn.XLOOKUP(Tabela4[[#This Row],[SKU]],'VENDA MES'!E:E,'VENDA MES'!F:F,0,0)</f>
        <v>83.40000000000002</v>
      </c>
      <c r="E203" s="3">
        <f>IF(D203&lt;=0,(L203 * 2.5) - D203,IF(AND(Tabela4[[#This Row],[ESTOQUE_INICIAL]]&lt;=Tabela4[[#This Row],[PONTO_DE_REPOSICAO]],Tabela4[[#This Row],[ESTOQUE_INICIAL]]&gt;0),L203*1.5,D203*0))</f>
        <v>0</v>
      </c>
      <c r="F203" s="1">
        <f t="shared" si="7"/>
        <v>83.40000000000002</v>
      </c>
      <c r="G203" s="7">
        <v>24</v>
      </c>
      <c r="H203" s="7">
        <v>48</v>
      </c>
      <c r="I203" s="6" t="s">
        <v>1128</v>
      </c>
      <c r="J203" s="1">
        <f>'ESTOQUE NOVEMBRO'!$D203*'ESTOQUE NOVEMBRO'!$G203+'ESTOQUE NOVEMBRO'!$E203*'ESTOQUE NOVEMBRO'!$H203</f>
        <v>2001.6000000000004</v>
      </c>
      <c r="K203" s="1">
        <f>_xlfn.XLOOKUP(A203,MEDIDAS!A:A,MEDIDAS!D:D,,0)*5</f>
        <v>7.5555555555555554</v>
      </c>
      <c r="L203" s="1">
        <f>SUM(K203,_xlfn.XLOOKUP(A203,MEDIDAS!A:A,MEDIDAS!D:D,,0)*5)</f>
        <v>15.111111111111111</v>
      </c>
      <c r="M20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03" t="str">
        <f>IF('ESTOQUE NOVEMBRO'!$E203&gt;0,"Novembro","outubro")</f>
        <v>outubro</v>
      </c>
      <c r="O203" s="15">
        <v>45597</v>
      </c>
    </row>
    <row r="204" spans="1:15">
      <c r="A204" s="5" t="s">
        <v>205</v>
      </c>
      <c r="B204" t="s">
        <v>1157</v>
      </c>
      <c r="C204" s="3">
        <f t="shared" si="6"/>
        <v>64.89</v>
      </c>
      <c r="D204" s="1">
        <f>_xlfn.XLOOKUP(Tabela4[[#This Row],[SKU]],'ESTOQUE OUTUBRO'!A:A,'ESTOQUE OUTUBRO'!F:F,,0)-_xlfn.XLOOKUP(Tabela4[[#This Row],[SKU]],'VENDA MES'!E:E,'VENDA MES'!F:F,0,0)</f>
        <v>85.6</v>
      </c>
      <c r="E204" s="3">
        <f>IF(D204&lt;=0,(L204 * 2.5) - D204,IF(AND(Tabela4[[#This Row],[ESTOQUE_INICIAL]]&lt;=Tabela4[[#This Row],[PONTO_DE_REPOSICAO]],Tabela4[[#This Row],[ESTOQUE_INICIAL]]&gt;0),L204*1.5,D204*0))</f>
        <v>0</v>
      </c>
      <c r="F204" s="1">
        <f t="shared" si="7"/>
        <v>85.6</v>
      </c>
      <c r="G204" s="7">
        <v>24</v>
      </c>
      <c r="H204" s="7">
        <v>48</v>
      </c>
      <c r="I204" s="6" t="s">
        <v>1128</v>
      </c>
      <c r="J204" s="1">
        <f>'ESTOQUE NOVEMBRO'!$D204*'ESTOQUE NOVEMBRO'!$G204+'ESTOQUE NOVEMBRO'!$E204*'ESTOQUE NOVEMBRO'!$H204</f>
        <v>2054.3999999999996</v>
      </c>
      <c r="K204" s="1">
        <f>_xlfn.XLOOKUP(A204,MEDIDAS!A:A,MEDIDAS!D:D,,0)*5</f>
        <v>11.666666666666668</v>
      </c>
      <c r="L204" s="1">
        <f>SUM(K204,_xlfn.XLOOKUP(A204,MEDIDAS!A:A,MEDIDAS!D:D,,0)*5)</f>
        <v>23.333333333333336</v>
      </c>
      <c r="M20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04" t="str">
        <f>IF('ESTOQUE NOVEMBRO'!$E204&gt;0,"Novembro","outubro")</f>
        <v>outubro</v>
      </c>
      <c r="O204" s="15">
        <v>45597</v>
      </c>
    </row>
    <row r="205" spans="1:15">
      <c r="A205" s="5" t="s">
        <v>206</v>
      </c>
      <c r="B205" t="s">
        <v>1157</v>
      </c>
      <c r="C205" s="3">
        <f t="shared" si="6"/>
        <v>64.89</v>
      </c>
      <c r="D205" s="1">
        <f>_xlfn.XLOOKUP(Tabela4[[#This Row],[SKU]],'ESTOQUE OUTUBRO'!A:A,'ESTOQUE OUTUBRO'!F:F,,0)-_xlfn.XLOOKUP(Tabela4[[#This Row],[SKU]],'VENDA MES'!E:E,'VENDA MES'!F:F,0,0)</f>
        <v>38</v>
      </c>
      <c r="E205" s="3">
        <f>IF(D205&lt;=0,(L205 * 2.5) - D205,IF(AND(Tabela4[[#This Row],[ESTOQUE_INICIAL]]&lt;=Tabela4[[#This Row],[PONTO_DE_REPOSICAO]],Tabela4[[#This Row],[ESTOQUE_INICIAL]]&gt;0),L205*1.5,D205*0))</f>
        <v>0</v>
      </c>
      <c r="F205" s="1">
        <f t="shared" si="7"/>
        <v>38</v>
      </c>
      <c r="G205" s="7">
        <v>24</v>
      </c>
      <c r="H205" s="7">
        <v>48</v>
      </c>
      <c r="I205" s="6" t="s">
        <v>1128</v>
      </c>
      <c r="J205" s="1">
        <f>'ESTOQUE NOVEMBRO'!$D205*'ESTOQUE NOVEMBRO'!$G205+'ESTOQUE NOVEMBRO'!$E205*'ESTOQUE NOVEMBRO'!$H205</f>
        <v>912</v>
      </c>
      <c r="K205" s="1">
        <f>_xlfn.XLOOKUP(A205,MEDIDAS!A:A,MEDIDAS!D:D,,0)*5</f>
        <v>6.2222222222222223</v>
      </c>
      <c r="L205" s="1">
        <f>SUM(K205,_xlfn.XLOOKUP(A205,MEDIDAS!A:A,MEDIDAS!D:D,,0)*5)</f>
        <v>12.444444444444445</v>
      </c>
      <c r="M20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05" t="str">
        <f>IF('ESTOQUE NOVEMBRO'!$E205&gt;0,"Novembro","outubro")</f>
        <v>outubro</v>
      </c>
      <c r="O205" s="15">
        <v>45597</v>
      </c>
    </row>
    <row r="206" spans="1:15">
      <c r="A206" s="5" t="s">
        <v>207</v>
      </c>
      <c r="B206" t="s">
        <v>1157</v>
      </c>
      <c r="C206" s="3">
        <f t="shared" si="6"/>
        <v>64.89</v>
      </c>
      <c r="D206" s="1">
        <f>_xlfn.XLOOKUP(Tabela4[[#This Row],[SKU]],'ESTOQUE OUTUBRO'!A:A,'ESTOQUE OUTUBRO'!F:F,,0)-_xlfn.XLOOKUP(Tabela4[[#This Row],[SKU]],'VENDA MES'!E:E,'VENDA MES'!F:F,0,0)</f>
        <v>41.8</v>
      </c>
      <c r="E206" s="3">
        <f>IF(D206&lt;=0,(L206 * 2.5) - D206,IF(AND(Tabela4[[#This Row],[ESTOQUE_INICIAL]]&lt;=Tabela4[[#This Row],[PONTO_DE_REPOSICAO]],Tabela4[[#This Row],[ESTOQUE_INICIAL]]&gt;0),L206*1.5,D206*0))</f>
        <v>0</v>
      </c>
      <c r="F206" s="1">
        <f t="shared" si="7"/>
        <v>41.8</v>
      </c>
      <c r="G206" s="7">
        <v>24</v>
      </c>
      <c r="H206" s="7">
        <v>48</v>
      </c>
      <c r="I206" s="6" t="s">
        <v>1128</v>
      </c>
      <c r="J206" s="1">
        <f>'ESTOQUE NOVEMBRO'!$D206*'ESTOQUE NOVEMBRO'!$G206+'ESTOQUE NOVEMBRO'!$E206*'ESTOQUE NOVEMBRO'!$H206</f>
        <v>1003.1999999999999</v>
      </c>
      <c r="K206" s="1">
        <f>_xlfn.XLOOKUP(A206,MEDIDAS!A:A,MEDIDAS!D:D,,0)*5</f>
        <v>5.333333333333333</v>
      </c>
      <c r="L206" s="1">
        <f>SUM(K206,_xlfn.XLOOKUP(A206,MEDIDAS!A:A,MEDIDAS!D:D,,0)*5)</f>
        <v>10.666666666666666</v>
      </c>
      <c r="M20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06" t="str">
        <f>IF('ESTOQUE NOVEMBRO'!$E206&gt;0,"Novembro","outubro")</f>
        <v>outubro</v>
      </c>
      <c r="O206" s="15">
        <v>45597</v>
      </c>
    </row>
    <row r="207" spans="1:15">
      <c r="A207" s="5" t="s">
        <v>231</v>
      </c>
      <c r="B207" t="s">
        <v>1157</v>
      </c>
      <c r="C207" s="3">
        <f t="shared" si="6"/>
        <v>64.89</v>
      </c>
      <c r="D207" s="1">
        <f>_xlfn.XLOOKUP(Tabela4[[#This Row],[SKU]],'ESTOQUE OUTUBRO'!A:A,'ESTOQUE OUTUBRO'!F:F,,0)-_xlfn.XLOOKUP(Tabela4[[#This Row],[SKU]],'VENDA MES'!E:E,'VENDA MES'!F:F,0,0)</f>
        <v>125</v>
      </c>
      <c r="E207" s="3">
        <f>IF(D207&lt;=0,(L207 * 2.5) - D207,IF(AND(Tabela4[[#This Row],[ESTOQUE_INICIAL]]&lt;=Tabela4[[#This Row],[PONTO_DE_REPOSICAO]],Tabela4[[#This Row],[ESTOQUE_INICIAL]]&gt;0),L207*1.5,D207*0))</f>
        <v>0</v>
      </c>
      <c r="F207" s="1">
        <f t="shared" si="7"/>
        <v>125</v>
      </c>
      <c r="G207" s="7">
        <v>24</v>
      </c>
      <c r="H207" s="7">
        <v>48</v>
      </c>
      <c r="I207" s="6" t="s">
        <v>1128</v>
      </c>
      <c r="J207" s="1">
        <f>'ESTOQUE NOVEMBRO'!$D207*'ESTOQUE NOVEMBRO'!$G207+'ESTOQUE NOVEMBRO'!$E207*'ESTOQUE NOVEMBRO'!$H207</f>
        <v>3000</v>
      </c>
      <c r="K207" s="1">
        <f>_xlfn.XLOOKUP(A207,MEDIDAS!A:A,MEDIDAS!D:D,,0)*5</f>
        <v>4</v>
      </c>
      <c r="L207" s="1">
        <f>SUM(K207,_xlfn.XLOOKUP(A207,MEDIDAS!A:A,MEDIDAS!D:D,,0)*5)</f>
        <v>8</v>
      </c>
      <c r="M20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07" t="str">
        <f>IF('ESTOQUE NOVEMBRO'!$E207&gt;0,"Novembro","outubro")</f>
        <v>outubro</v>
      </c>
      <c r="O207" s="15">
        <v>45597</v>
      </c>
    </row>
    <row r="208" spans="1:15">
      <c r="A208" s="5" t="s">
        <v>208</v>
      </c>
      <c r="B208" t="s">
        <v>1157</v>
      </c>
      <c r="C208" s="3">
        <f t="shared" si="6"/>
        <v>64.89</v>
      </c>
      <c r="D208" s="1">
        <f>_xlfn.XLOOKUP(Tabela4[[#This Row],[SKU]],'ESTOQUE OUTUBRO'!A:A,'ESTOQUE OUTUBRO'!F:F,,0)-_xlfn.XLOOKUP(Tabela4[[#This Row],[SKU]],'VENDA MES'!E:E,'VENDA MES'!F:F,0,0)</f>
        <v>-25</v>
      </c>
      <c r="E208" s="3">
        <f>IF(D208&lt;=0,(L208 * 2.5) - D208,IF(AND(Tabela4[[#This Row],[ESTOQUE_INICIAL]]&lt;=Tabela4[[#This Row],[PONTO_DE_REPOSICAO]],Tabela4[[#This Row],[ESTOQUE_INICIAL]]&gt;0),L208*1.5,D208*0))</f>
        <v>71.111111111111114</v>
      </c>
      <c r="F208" s="1">
        <f t="shared" si="7"/>
        <v>46.111111111111114</v>
      </c>
      <c r="G208" s="7">
        <v>24</v>
      </c>
      <c r="H208" s="7">
        <v>48</v>
      </c>
      <c r="I208" s="6" t="s">
        <v>1128</v>
      </c>
      <c r="J208" s="1">
        <f>'ESTOQUE NOVEMBRO'!$D208*'ESTOQUE NOVEMBRO'!$G208+'ESTOQUE NOVEMBRO'!$E208*'ESTOQUE NOVEMBRO'!$H208</f>
        <v>2813.3333333333335</v>
      </c>
      <c r="K208" s="1">
        <f>_xlfn.XLOOKUP(A208,MEDIDAS!A:A,MEDIDAS!D:D,,0)*5</f>
        <v>9.2222222222222232</v>
      </c>
      <c r="L208" s="1">
        <f>SUM(K208,_xlfn.XLOOKUP(A208,MEDIDAS!A:A,MEDIDAS!D:D,,0)*5)</f>
        <v>18.444444444444446</v>
      </c>
      <c r="M20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08" t="str">
        <f>IF('ESTOQUE NOVEMBRO'!$E208&gt;0,"Novembro","outubro")</f>
        <v>Novembro</v>
      </c>
      <c r="O208" s="15">
        <v>45597</v>
      </c>
    </row>
    <row r="209" spans="1:15">
      <c r="A209" s="5" t="s">
        <v>210</v>
      </c>
      <c r="B209" t="s">
        <v>1157</v>
      </c>
      <c r="C209" s="3">
        <f t="shared" si="6"/>
        <v>64.89</v>
      </c>
      <c r="D209" s="1">
        <f>_xlfn.XLOOKUP(Tabela4[[#This Row],[SKU]],'ESTOQUE OUTUBRO'!A:A,'ESTOQUE OUTUBRO'!F:F,,0)-_xlfn.XLOOKUP(Tabela4[[#This Row],[SKU]],'VENDA MES'!E:E,'VENDA MES'!F:F,0,0)</f>
        <v>136</v>
      </c>
      <c r="E209" s="3">
        <f>IF(D209&lt;=0,(L209 * 2.5) - D209,IF(AND(Tabela4[[#This Row],[ESTOQUE_INICIAL]]&lt;=Tabela4[[#This Row],[PONTO_DE_REPOSICAO]],Tabela4[[#This Row],[ESTOQUE_INICIAL]]&gt;0),L209*1.5,D209*0))</f>
        <v>0</v>
      </c>
      <c r="F209" s="1">
        <f t="shared" si="7"/>
        <v>136</v>
      </c>
      <c r="G209" s="7">
        <v>24</v>
      </c>
      <c r="H209" s="7">
        <v>48</v>
      </c>
      <c r="I209" s="6" t="s">
        <v>1128</v>
      </c>
      <c r="J209" s="1">
        <f>'ESTOQUE NOVEMBRO'!$D209*'ESTOQUE NOVEMBRO'!$G209+'ESTOQUE NOVEMBRO'!$E209*'ESTOQUE NOVEMBRO'!$H209</f>
        <v>3264</v>
      </c>
      <c r="K209" s="1">
        <f>_xlfn.XLOOKUP(A209,MEDIDAS!A:A,MEDIDAS!D:D,,0)*5</f>
        <v>6.333333333333333</v>
      </c>
      <c r="L209" s="1">
        <f>SUM(K209,_xlfn.XLOOKUP(A209,MEDIDAS!A:A,MEDIDAS!D:D,,0)*5)</f>
        <v>12.666666666666666</v>
      </c>
      <c r="M20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09" t="str">
        <f>IF('ESTOQUE NOVEMBRO'!$E209&gt;0,"Novembro","outubro")</f>
        <v>outubro</v>
      </c>
      <c r="O209" s="15">
        <v>45597</v>
      </c>
    </row>
    <row r="210" spans="1:15">
      <c r="A210" s="5" t="s">
        <v>211</v>
      </c>
      <c r="B210" t="s">
        <v>1157</v>
      </c>
      <c r="C210" s="3">
        <f t="shared" si="6"/>
        <v>64.89</v>
      </c>
      <c r="D210" s="1">
        <f>_xlfn.XLOOKUP(Tabela4[[#This Row],[SKU]],'ESTOQUE OUTUBRO'!A:A,'ESTOQUE OUTUBRO'!F:F,,0)-_xlfn.XLOOKUP(Tabela4[[#This Row],[SKU]],'VENDA MES'!E:E,'VENDA MES'!F:F,0,0)</f>
        <v>210.60000000000002</v>
      </c>
      <c r="E210" s="3">
        <f>IF(D210&lt;=0,(L210 * 2.5) - D210,IF(AND(Tabela4[[#This Row],[ESTOQUE_INICIAL]]&lt;=Tabela4[[#This Row],[PONTO_DE_REPOSICAO]],Tabela4[[#This Row],[ESTOQUE_INICIAL]]&gt;0),L210*1.5,D210*0))</f>
        <v>0</v>
      </c>
      <c r="F210" s="1">
        <f t="shared" si="7"/>
        <v>210.60000000000002</v>
      </c>
      <c r="G210" s="7">
        <v>24</v>
      </c>
      <c r="H210" s="7">
        <v>48</v>
      </c>
      <c r="I210" s="6" t="s">
        <v>1128</v>
      </c>
      <c r="J210" s="1">
        <f>'ESTOQUE NOVEMBRO'!$D210*'ESTOQUE NOVEMBRO'!$G210+'ESTOQUE NOVEMBRO'!$E210*'ESTOQUE NOVEMBRO'!$H210</f>
        <v>5054.4000000000005</v>
      </c>
      <c r="K210" s="1">
        <f>_xlfn.XLOOKUP(A210,MEDIDAS!A:A,MEDIDAS!D:D,,0)*5</f>
        <v>9</v>
      </c>
      <c r="L210" s="1">
        <f>SUM(K210,_xlfn.XLOOKUP(A210,MEDIDAS!A:A,MEDIDAS!D:D,,0)*5)</f>
        <v>18</v>
      </c>
      <c r="M21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10" t="str">
        <f>IF('ESTOQUE NOVEMBRO'!$E210&gt;0,"Novembro","outubro")</f>
        <v>outubro</v>
      </c>
      <c r="O210" s="15">
        <v>45597</v>
      </c>
    </row>
    <row r="211" spans="1:15">
      <c r="A211" s="5" t="s">
        <v>212</v>
      </c>
      <c r="B211" t="s">
        <v>1157</v>
      </c>
      <c r="C211" s="3">
        <f t="shared" si="6"/>
        <v>64.89</v>
      </c>
      <c r="D211" s="1">
        <f>_xlfn.XLOOKUP(Tabela4[[#This Row],[SKU]],'ESTOQUE OUTUBRO'!A:A,'ESTOQUE OUTUBRO'!F:F,,0)-_xlfn.XLOOKUP(Tabela4[[#This Row],[SKU]],'VENDA MES'!E:E,'VENDA MES'!F:F,0,0)</f>
        <v>104.80000000000004</v>
      </c>
      <c r="E211" s="3">
        <f>IF(D211&lt;=0,(L211 * 2.5) - D211,IF(AND(Tabela4[[#This Row],[ESTOQUE_INICIAL]]&lt;=Tabela4[[#This Row],[PONTO_DE_REPOSICAO]],Tabela4[[#This Row],[ESTOQUE_INICIAL]]&gt;0),L211*1.5,D211*0))</f>
        <v>0</v>
      </c>
      <c r="F211" s="1">
        <f t="shared" si="7"/>
        <v>104.80000000000004</v>
      </c>
      <c r="G211" s="7">
        <v>24</v>
      </c>
      <c r="H211" s="7">
        <v>48</v>
      </c>
      <c r="I211" s="6" t="s">
        <v>1128</v>
      </c>
      <c r="J211" s="1">
        <f>'ESTOQUE NOVEMBRO'!$D211*'ESTOQUE NOVEMBRO'!$G211+'ESTOQUE NOVEMBRO'!$E211*'ESTOQUE NOVEMBRO'!$H211</f>
        <v>2515.2000000000007</v>
      </c>
      <c r="K211" s="1">
        <f>_xlfn.XLOOKUP(A211,MEDIDAS!A:A,MEDIDAS!D:D,,0)*5</f>
        <v>7.8888888888888884</v>
      </c>
      <c r="L211" s="1">
        <f>SUM(K211,_xlfn.XLOOKUP(A211,MEDIDAS!A:A,MEDIDAS!D:D,,0)*5)</f>
        <v>15.777777777777777</v>
      </c>
      <c r="M21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11" t="str">
        <f>IF('ESTOQUE NOVEMBRO'!$E211&gt;0,"Novembro","outubro")</f>
        <v>outubro</v>
      </c>
      <c r="O211" s="15">
        <v>45597</v>
      </c>
    </row>
    <row r="212" spans="1:15">
      <c r="A212" s="5" t="s">
        <v>213</v>
      </c>
      <c r="B212" t="s">
        <v>1158</v>
      </c>
      <c r="C212" s="3">
        <f t="shared" si="6"/>
        <v>64.89</v>
      </c>
      <c r="D212" s="1">
        <f>_xlfn.XLOOKUP(Tabela4[[#This Row],[SKU]],'ESTOQUE OUTUBRO'!A:A,'ESTOQUE OUTUBRO'!F:F,,0)-_xlfn.XLOOKUP(Tabela4[[#This Row],[SKU]],'VENDA MES'!E:E,'VENDA MES'!F:F,0,0)</f>
        <v>108.00000000000003</v>
      </c>
      <c r="E212" s="3">
        <f>IF(D212&lt;=0,(L212 * 2.5) - D212,IF(AND(Tabela4[[#This Row],[ESTOQUE_INICIAL]]&lt;=Tabela4[[#This Row],[PONTO_DE_REPOSICAO]],Tabela4[[#This Row],[ESTOQUE_INICIAL]]&gt;0),L212*1.5,D212*0))</f>
        <v>0</v>
      </c>
      <c r="F212" s="1">
        <f t="shared" si="7"/>
        <v>108.00000000000003</v>
      </c>
      <c r="G212" s="7">
        <v>12</v>
      </c>
      <c r="H212" s="7">
        <v>24</v>
      </c>
      <c r="I212" s="6" t="s">
        <v>1136</v>
      </c>
      <c r="J212" s="1">
        <f>'ESTOQUE NOVEMBRO'!$D212*'ESTOQUE NOVEMBRO'!$G212+'ESTOQUE NOVEMBRO'!$E212*'ESTOQUE NOVEMBRO'!$H212</f>
        <v>1296.0000000000005</v>
      </c>
      <c r="K212" s="1">
        <f>_xlfn.XLOOKUP(A212,MEDIDAS!A:A,MEDIDAS!D:D,,0)*5</f>
        <v>6.6666666666666661</v>
      </c>
      <c r="L212" s="1">
        <f>SUM(K212,_xlfn.XLOOKUP(A212,MEDIDAS!A:A,MEDIDAS!D:D,,0)*5)</f>
        <v>13.333333333333332</v>
      </c>
      <c r="M21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12" t="str">
        <f>IF('ESTOQUE NOVEMBRO'!$E212&gt;0,"Novembro","outubro")</f>
        <v>outubro</v>
      </c>
      <c r="O212" s="15">
        <v>45597</v>
      </c>
    </row>
    <row r="213" spans="1:15">
      <c r="A213" s="5" t="s">
        <v>214</v>
      </c>
      <c r="B213" t="s">
        <v>1158</v>
      </c>
      <c r="C213" s="3">
        <f t="shared" si="6"/>
        <v>64.89</v>
      </c>
      <c r="D213" s="1">
        <f>_xlfn.XLOOKUP(Tabela4[[#This Row],[SKU]],'ESTOQUE OUTUBRO'!A:A,'ESTOQUE OUTUBRO'!F:F,,0)-_xlfn.XLOOKUP(Tabela4[[#This Row],[SKU]],'VENDA MES'!E:E,'VENDA MES'!F:F,0,0)</f>
        <v>48.40000000000002</v>
      </c>
      <c r="E213" s="3">
        <f>IF(D213&lt;=0,(L213 * 2.5) - D213,IF(AND(Tabela4[[#This Row],[ESTOQUE_INICIAL]]&lt;=Tabela4[[#This Row],[PONTO_DE_REPOSICAO]],Tabela4[[#This Row],[ESTOQUE_INICIAL]]&gt;0),L213*1.5,D213*0))</f>
        <v>0</v>
      </c>
      <c r="F213" s="1">
        <f t="shared" si="7"/>
        <v>48.40000000000002</v>
      </c>
      <c r="G213" s="7">
        <v>12</v>
      </c>
      <c r="H213" s="7">
        <v>24</v>
      </c>
      <c r="I213" s="6" t="s">
        <v>1136</v>
      </c>
      <c r="J213" s="1">
        <f>'ESTOQUE NOVEMBRO'!$D213*'ESTOQUE NOVEMBRO'!$G213+'ESTOQUE NOVEMBRO'!$E213*'ESTOQUE NOVEMBRO'!$H213</f>
        <v>580.80000000000018</v>
      </c>
      <c r="K213" s="1">
        <f>_xlfn.XLOOKUP(A213,MEDIDAS!A:A,MEDIDAS!D:D,,0)*5</f>
        <v>7.5555555555555554</v>
      </c>
      <c r="L213" s="1">
        <f>SUM(K213,_xlfn.XLOOKUP(A213,MEDIDAS!A:A,MEDIDAS!D:D,,0)*5)</f>
        <v>15.111111111111111</v>
      </c>
      <c r="M21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13" t="str">
        <f>IF('ESTOQUE NOVEMBRO'!$E213&gt;0,"Novembro","outubro")</f>
        <v>outubro</v>
      </c>
      <c r="O213" s="15">
        <v>45597</v>
      </c>
    </row>
    <row r="214" spans="1:15">
      <c r="A214" s="5" t="s">
        <v>215</v>
      </c>
      <c r="B214" t="s">
        <v>1158</v>
      </c>
      <c r="C214" s="3">
        <f t="shared" si="6"/>
        <v>64.89</v>
      </c>
      <c r="D214" s="1">
        <f>_xlfn.XLOOKUP(Tabela4[[#This Row],[SKU]],'ESTOQUE OUTUBRO'!A:A,'ESTOQUE OUTUBRO'!F:F,,0)-_xlfn.XLOOKUP(Tabela4[[#This Row],[SKU]],'VENDA MES'!E:E,'VENDA MES'!F:F,0,0)</f>
        <v>95.000000000000028</v>
      </c>
      <c r="E214" s="3">
        <f>IF(D214&lt;=0,(L214 * 2.5) - D214,IF(AND(Tabela4[[#This Row],[ESTOQUE_INICIAL]]&lt;=Tabela4[[#This Row],[PONTO_DE_REPOSICAO]],Tabela4[[#This Row],[ESTOQUE_INICIAL]]&gt;0),L214*1.5,D214*0))</f>
        <v>0</v>
      </c>
      <c r="F214" s="1">
        <f t="shared" si="7"/>
        <v>95.000000000000028</v>
      </c>
      <c r="G214" s="7">
        <v>12</v>
      </c>
      <c r="H214" s="7">
        <v>24</v>
      </c>
      <c r="I214" s="6" t="s">
        <v>1136</v>
      </c>
      <c r="J214" s="1">
        <f>'ESTOQUE NOVEMBRO'!$D214*'ESTOQUE NOVEMBRO'!$G214+'ESTOQUE NOVEMBRO'!$E214*'ESTOQUE NOVEMBRO'!$H214</f>
        <v>1140.0000000000005</v>
      </c>
      <c r="K214" s="1">
        <f>_xlfn.XLOOKUP(A214,MEDIDAS!A:A,MEDIDAS!D:D,,0)*5</f>
        <v>9.1111111111111107</v>
      </c>
      <c r="L214" s="1">
        <f>SUM(K214,_xlfn.XLOOKUP(A214,MEDIDAS!A:A,MEDIDAS!D:D,,0)*5)</f>
        <v>18.222222222222221</v>
      </c>
      <c r="M21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14" t="str">
        <f>IF('ESTOQUE NOVEMBRO'!$E214&gt;0,"Novembro","outubro")</f>
        <v>outubro</v>
      </c>
      <c r="O214" s="15">
        <v>45597</v>
      </c>
    </row>
    <row r="215" spans="1:15">
      <c r="A215" s="5" t="s">
        <v>216</v>
      </c>
      <c r="B215" t="s">
        <v>1158</v>
      </c>
      <c r="C215" s="3">
        <f t="shared" si="6"/>
        <v>64.89</v>
      </c>
      <c r="D215" s="1">
        <f>_xlfn.XLOOKUP(Tabela4[[#This Row],[SKU]],'ESTOQUE OUTUBRO'!A:A,'ESTOQUE OUTUBRO'!F:F,,0)-_xlfn.XLOOKUP(Tabela4[[#This Row],[SKU]],'VENDA MES'!E:E,'VENDA MES'!F:F,0,0)</f>
        <v>61.200000000000017</v>
      </c>
      <c r="E215" s="3">
        <f>IF(D215&lt;=0,(L215 * 2.5) - D215,IF(AND(Tabela4[[#This Row],[ESTOQUE_INICIAL]]&lt;=Tabela4[[#This Row],[PONTO_DE_REPOSICAO]],Tabela4[[#This Row],[ESTOQUE_INICIAL]]&gt;0),L215*1.5,D215*0))</f>
        <v>0</v>
      </c>
      <c r="F215" s="1">
        <f t="shared" si="7"/>
        <v>61.200000000000017</v>
      </c>
      <c r="G215" s="7">
        <v>12</v>
      </c>
      <c r="H215" s="7">
        <v>24</v>
      </c>
      <c r="I215" s="6" t="s">
        <v>1136</v>
      </c>
      <c r="J215" s="1">
        <f>'ESTOQUE NOVEMBRO'!$D215*'ESTOQUE NOVEMBRO'!$G215+'ESTOQUE NOVEMBRO'!$E215*'ESTOQUE NOVEMBRO'!$H215</f>
        <v>734.4000000000002</v>
      </c>
      <c r="K215" s="1">
        <f>_xlfn.XLOOKUP(A215,MEDIDAS!A:A,MEDIDAS!D:D,,0)*5</f>
        <v>5.9444444444444446</v>
      </c>
      <c r="L215" s="1">
        <f>SUM(K215,_xlfn.XLOOKUP(A215,MEDIDAS!A:A,MEDIDAS!D:D,,0)*5)</f>
        <v>11.888888888888889</v>
      </c>
      <c r="M21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15" t="str">
        <f>IF('ESTOQUE NOVEMBRO'!$E215&gt;0,"Novembro","outubro")</f>
        <v>outubro</v>
      </c>
      <c r="O215" s="15">
        <v>45597</v>
      </c>
    </row>
    <row r="216" spans="1:15">
      <c r="A216" s="5" t="s">
        <v>217</v>
      </c>
      <c r="B216" t="s">
        <v>1158</v>
      </c>
      <c r="C216" s="3">
        <f t="shared" si="6"/>
        <v>64.89</v>
      </c>
      <c r="D216" s="1">
        <f>_xlfn.XLOOKUP(Tabela4[[#This Row],[SKU]],'ESTOQUE OUTUBRO'!A:A,'ESTOQUE OUTUBRO'!F:F,,0)-_xlfn.XLOOKUP(Tabela4[[#This Row],[SKU]],'VENDA MES'!E:E,'VENDA MES'!F:F,0,0)</f>
        <v>121.4</v>
      </c>
      <c r="E216" s="3">
        <f>IF(D216&lt;=0,(L216 * 2.5) - D216,IF(AND(Tabela4[[#This Row],[ESTOQUE_INICIAL]]&lt;=Tabela4[[#This Row],[PONTO_DE_REPOSICAO]],Tabela4[[#This Row],[ESTOQUE_INICIAL]]&gt;0),L216*1.5,D216*0))</f>
        <v>0</v>
      </c>
      <c r="F216" s="1">
        <f t="shared" si="7"/>
        <v>121.4</v>
      </c>
      <c r="G216" s="7">
        <v>12</v>
      </c>
      <c r="H216" s="7">
        <v>24</v>
      </c>
      <c r="I216" s="6" t="s">
        <v>1136</v>
      </c>
      <c r="J216" s="1">
        <f>'ESTOQUE NOVEMBRO'!$D216*'ESTOQUE NOVEMBRO'!$G216+'ESTOQUE NOVEMBRO'!$E216*'ESTOQUE NOVEMBRO'!$H216</f>
        <v>1456.8000000000002</v>
      </c>
      <c r="K216" s="1">
        <f>_xlfn.XLOOKUP(A216,MEDIDAS!A:A,MEDIDAS!D:D,,0)*5</f>
        <v>6.6666666666666661</v>
      </c>
      <c r="L216" s="1">
        <f>SUM(K216,_xlfn.XLOOKUP(A216,MEDIDAS!A:A,MEDIDAS!D:D,,0)*5)</f>
        <v>13.333333333333332</v>
      </c>
      <c r="M21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16" t="str">
        <f>IF('ESTOQUE NOVEMBRO'!$E216&gt;0,"Novembro","outubro")</f>
        <v>outubro</v>
      </c>
      <c r="O216" s="15">
        <v>45597</v>
      </c>
    </row>
    <row r="217" spans="1:15">
      <c r="A217" s="5" t="s">
        <v>242</v>
      </c>
      <c r="B217" t="s">
        <v>1158</v>
      </c>
      <c r="C217" s="3">
        <f t="shared" si="6"/>
        <v>64.89</v>
      </c>
      <c r="D217" s="1">
        <f>_xlfn.XLOOKUP(Tabela4[[#This Row],[SKU]],'ESTOQUE OUTUBRO'!A:A,'ESTOQUE OUTUBRO'!F:F,,0)-_xlfn.XLOOKUP(Tabela4[[#This Row],[SKU]],'VENDA MES'!E:E,'VENDA MES'!F:F,0,0)</f>
        <v>105</v>
      </c>
      <c r="E217" s="3">
        <f>IF(D217&lt;=0,(L217 * 2.5) - D217,IF(AND(Tabela4[[#This Row],[ESTOQUE_INICIAL]]&lt;=Tabela4[[#This Row],[PONTO_DE_REPOSICAO]],Tabela4[[#This Row],[ESTOQUE_INICIAL]]&gt;0),L217*1.5,D217*0))</f>
        <v>0</v>
      </c>
      <c r="F217" s="1">
        <f t="shared" si="7"/>
        <v>105</v>
      </c>
      <c r="G217" s="7">
        <v>12</v>
      </c>
      <c r="H217" s="7">
        <v>24</v>
      </c>
      <c r="I217" s="6" t="s">
        <v>1136</v>
      </c>
      <c r="J217" s="1">
        <f>'ESTOQUE NOVEMBRO'!$D217*'ESTOQUE NOVEMBRO'!$G217+'ESTOQUE NOVEMBRO'!$E217*'ESTOQUE NOVEMBRO'!$H217</f>
        <v>1260</v>
      </c>
      <c r="K217" s="1">
        <f>_xlfn.XLOOKUP(A217,MEDIDAS!A:A,MEDIDAS!D:D,,0)*5</f>
        <v>5.4444444444444438</v>
      </c>
      <c r="L217" s="1">
        <f>SUM(K217,_xlfn.XLOOKUP(A217,MEDIDAS!A:A,MEDIDAS!D:D,,0)*5)</f>
        <v>10.888888888888888</v>
      </c>
      <c r="M21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17" t="str">
        <f>IF('ESTOQUE NOVEMBRO'!$E217&gt;0,"Novembro","outubro")</f>
        <v>outubro</v>
      </c>
      <c r="O217" s="15">
        <v>45597</v>
      </c>
    </row>
    <row r="218" spans="1:15">
      <c r="A218" s="5" t="s">
        <v>218</v>
      </c>
      <c r="B218" t="s">
        <v>1158</v>
      </c>
      <c r="C218" s="3">
        <f t="shared" si="6"/>
        <v>64.89</v>
      </c>
      <c r="D218" s="1">
        <f>_xlfn.XLOOKUP(Tabela4[[#This Row],[SKU]],'ESTOQUE OUTUBRO'!A:A,'ESTOQUE OUTUBRO'!F:F,,0)-_xlfn.XLOOKUP(Tabela4[[#This Row],[SKU]],'VENDA MES'!E:E,'VENDA MES'!F:F,0,0)</f>
        <v>151.19999999999999</v>
      </c>
      <c r="E218" s="3">
        <f>IF(D218&lt;=0,(L218 * 2.5) - D218,IF(AND(Tabela4[[#This Row],[ESTOQUE_INICIAL]]&lt;=Tabela4[[#This Row],[PONTO_DE_REPOSICAO]],Tabela4[[#This Row],[ESTOQUE_INICIAL]]&gt;0),L218*1.5,D218*0))</f>
        <v>0</v>
      </c>
      <c r="F218" s="1">
        <f t="shared" si="7"/>
        <v>151.19999999999999</v>
      </c>
      <c r="G218" s="7">
        <v>12</v>
      </c>
      <c r="H218" s="7">
        <v>24</v>
      </c>
      <c r="I218" s="6" t="s">
        <v>1136</v>
      </c>
      <c r="J218" s="1">
        <f>'ESTOQUE NOVEMBRO'!$D218*'ESTOQUE NOVEMBRO'!$G218+'ESTOQUE NOVEMBRO'!$E218*'ESTOQUE NOVEMBRO'!$H218</f>
        <v>1814.3999999999999</v>
      </c>
      <c r="K218" s="1">
        <f>_xlfn.XLOOKUP(A218,MEDIDAS!A:A,MEDIDAS!D:D,,0)*5</f>
        <v>6.3888888888888884</v>
      </c>
      <c r="L218" s="1">
        <f>SUM(K218,_xlfn.XLOOKUP(A218,MEDIDAS!A:A,MEDIDAS!D:D,,0)*5)</f>
        <v>12.777777777777777</v>
      </c>
      <c r="M21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18" t="str">
        <f>IF('ESTOQUE NOVEMBRO'!$E218&gt;0,"Novembro","outubro")</f>
        <v>outubro</v>
      </c>
      <c r="O218" s="15">
        <v>45597</v>
      </c>
    </row>
    <row r="219" spans="1:15">
      <c r="A219" s="5" t="s">
        <v>219</v>
      </c>
      <c r="B219" t="s">
        <v>1158</v>
      </c>
      <c r="C219" s="3">
        <f t="shared" si="6"/>
        <v>64.89</v>
      </c>
      <c r="D219" s="1">
        <f>_xlfn.XLOOKUP(Tabela4[[#This Row],[SKU]],'ESTOQUE OUTUBRO'!A:A,'ESTOQUE OUTUBRO'!F:F,,0)-_xlfn.XLOOKUP(Tabela4[[#This Row],[SKU]],'VENDA MES'!E:E,'VENDA MES'!F:F,0,0)</f>
        <v>113.40000000000003</v>
      </c>
      <c r="E219" s="3">
        <f>IF(D219&lt;=0,(L219 * 2.5) - D219,IF(AND(Tabela4[[#This Row],[ESTOQUE_INICIAL]]&lt;=Tabela4[[#This Row],[PONTO_DE_REPOSICAO]],Tabela4[[#This Row],[ESTOQUE_INICIAL]]&gt;0),L219*1.5,D219*0))</f>
        <v>0</v>
      </c>
      <c r="F219" s="1">
        <f t="shared" si="7"/>
        <v>113.40000000000003</v>
      </c>
      <c r="G219" s="7">
        <v>12</v>
      </c>
      <c r="H219" s="7">
        <v>24</v>
      </c>
      <c r="I219" s="6" t="s">
        <v>1136</v>
      </c>
      <c r="J219" s="1">
        <f>'ESTOQUE NOVEMBRO'!$D219*'ESTOQUE NOVEMBRO'!$G219+'ESTOQUE NOVEMBRO'!$E219*'ESTOQUE NOVEMBRO'!$H219</f>
        <v>1360.8000000000004</v>
      </c>
      <c r="K219" s="1">
        <f>_xlfn.XLOOKUP(A219,MEDIDAS!A:A,MEDIDAS!D:D,,0)*5</f>
        <v>9.7222222222222214</v>
      </c>
      <c r="L219" s="1">
        <f>SUM(K219,_xlfn.XLOOKUP(A219,MEDIDAS!A:A,MEDIDAS!D:D,,0)*5)</f>
        <v>19.444444444444443</v>
      </c>
      <c r="M21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19" t="str">
        <f>IF('ESTOQUE NOVEMBRO'!$E219&gt;0,"Novembro","outubro")</f>
        <v>outubro</v>
      </c>
      <c r="O219" s="15">
        <v>45597</v>
      </c>
    </row>
    <row r="220" spans="1:15">
      <c r="A220" s="5" t="s">
        <v>221</v>
      </c>
      <c r="B220" t="s">
        <v>1158</v>
      </c>
      <c r="C220" s="3">
        <f t="shared" si="6"/>
        <v>64.89</v>
      </c>
      <c r="D220" s="1">
        <f>_xlfn.XLOOKUP(Tabela4[[#This Row],[SKU]],'ESTOQUE OUTUBRO'!A:A,'ESTOQUE OUTUBRO'!F:F,,0)-_xlfn.XLOOKUP(Tabela4[[#This Row],[SKU]],'VENDA MES'!E:E,'VENDA MES'!F:F,0,0)</f>
        <v>16.600000000000009</v>
      </c>
      <c r="E220" s="3">
        <f>IF(D220&lt;=0,(L220 * 2.5) - D220,IF(AND(Tabela4[[#This Row],[ESTOQUE_INICIAL]]&lt;=Tabela4[[#This Row],[PONTO_DE_REPOSICAO]],Tabela4[[#This Row],[ESTOQUE_INICIAL]]&gt;0),L220*1.5,D220*0))</f>
        <v>0</v>
      </c>
      <c r="F220" s="1">
        <f t="shared" si="7"/>
        <v>16.600000000000009</v>
      </c>
      <c r="G220" s="7">
        <v>12</v>
      </c>
      <c r="H220" s="7">
        <v>24</v>
      </c>
      <c r="I220" s="6" t="s">
        <v>1136</v>
      </c>
      <c r="J220" s="1">
        <f>'ESTOQUE NOVEMBRO'!$D220*'ESTOQUE NOVEMBRO'!$G220+'ESTOQUE NOVEMBRO'!$E220*'ESTOQUE NOVEMBRO'!$H220</f>
        <v>199.2000000000001</v>
      </c>
      <c r="K220" s="1">
        <f>_xlfn.XLOOKUP(A220,MEDIDAS!A:A,MEDIDAS!D:D,,0)*5</f>
        <v>4.6111111111111116</v>
      </c>
      <c r="L220" s="1">
        <f>SUM(K220,_xlfn.XLOOKUP(A220,MEDIDAS!A:A,MEDIDAS!D:D,,0)*5)</f>
        <v>9.2222222222222232</v>
      </c>
      <c r="M22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20" t="str">
        <f>IF('ESTOQUE NOVEMBRO'!$E220&gt;0,"Novembro","outubro")</f>
        <v>outubro</v>
      </c>
      <c r="O220" s="15">
        <v>45597</v>
      </c>
    </row>
    <row r="221" spans="1:15">
      <c r="A221" s="5" t="s">
        <v>222</v>
      </c>
      <c r="B221" t="s">
        <v>1158</v>
      </c>
      <c r="C221" s="3">
        <f t="shared" si="6"/>
        <v>64.89</v>
      </c>
      <c r="D221" s="1">
        <f>_xlfn.XLOOKUP(Tabela4[[#This Row],[SKU]],'ESTOQUE OUTUBRO'!A:A,'ESTOQUE OUTUBRO'!F:F,,0)-_xlfn.XLOOKUP(Tabela4[[#This Row],[SKU]],'VENDA MES'!E:E,'VENDA MES'!F:F,0,0)</f>
        <v>66.800000000000011</v>
      </c>
      <c r="E221" s="3">
        <f>IF(D221&lt;=0,(L221 * 2.5) - D221,IF(AND(Tabela4[[#This Row],[ESTOQUE_INICIAL]]&lt;=Tabela4[[#This Row],[PONTO_DE_REPOSICAO]],Tabela4[[#This Row],[ESTOQUE_INICIAL]]&gt;0),L221*1.5,D221*0))</f>
        <v>0</v>
      </c>
      <c r="F221" s="1">
        <f t="shared" si="7"/>
        <v>66.800000000000011</v>
      </c>
      <c r="G221" s="7">
        <v>12</v>
      </c>
      <c r="H221" s="7">
        <v>24</v>
      </c>
      <c r="I221" s="6" t="s">
        <v>1136</v>
      </c>
      <c r="J221" s="1">
        <f>'ESTOQUE NOVEMBRO'!$D221*'ESTOQUE NOVEMBRO'!$G221+'ESTOQUE NOVEMBRO'!$E221*'ESTOQUE NOVEMBRO'!$H221</f>
        <v>801.60000000000014</v>
      </c>
      <c r="K221" s="1">
        <f>_xlfn.XLOOKUP(A221,MEDIDAS!A:A,MEDIDAS!D:D,,0)*5</f>
        <v>6.8888888888888893</v>
      </c>
      <c r="L221" s="1">
        <f>SUM(K221,_xlfn.XLOOKUP(A221,MEDIDAS!A:A,MEDIDAS!D:D,,0)*5)</f>
        <v>13.777777777777779</v>
      </c>
      <c r="M22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21" t="str">
        <f>IF('ESTOQUE NOVEMBRO'!$E221&gt;0,"Novembro","outubro")</f>
        <v>outubro</v>
      </c>
      <c r="O221" s="15">
        <v>45597</v>
      </c>
    </row>
    <row r="222" spans="1:15">
      <c r="A222" s="5" t="s">
        <v>223</v>
      </c>
      <c r="B222" t="s">
        <v>1159</v>
      </c>
      <c r="C222" s="3">
        <f t="shared" si="6"/>
        <v>64.89</v>
      </c>
      <c r="D222" s="1">
        <f>_xlfn.XLOOKUP(Tabela4[[#This Row],[SKU]],'ESTOQUE OUTUBRO'!A:A,'ESTOQUE OUTUBRO'!F:F,,0)-_xlfn.XLOOKUP(Tabela4[[#This Row],[SKU]],'VENDA MES'!E:E,'VENDA MES'!F:F,0,0)</f>
        <v>143.19999999999999</v>
      </c>
      <c r="E222" s="3">
        <f>IF(D222&lt;=0,(L222 * 2.5) - D222,IF(AND(Tabela4[[#This Row],[ESTOQUE_INICIAL]]&lt;=Tabela4[[#This Row],[PONTO_DE_REPOSICAO]],Tabela4[[#This Row],[ESTOQUE_INICIAL]]&gt;0),L222*1.5,D222*0))</f>
        <v>0</v>
      </c>
      <c r="F222" s="1">
        <f t="shared" si="7"/>
        <v>143.19999999999999</v>
      </c>
      <c r="G222" s="7">
        <v>4</v>
      </c>
      <c r="H222" s="7">
        <v>8</v>
      </c>
      <c r="I222" s="6" t="s">
        <v>1160</v>
      </c>
      <c r="J222" s="1">
        <f>'ESTOQUE NOVEMBRO'!$D222*'ESTOQUE NOVEMBRO'!$G222+'ESTOQUE NOVEMBRO'!$E222*'ESTOQUE NOVEMBRO'!$H222</f>
        <v>572.79999999999995</v>
      </c>
      <c r="K222" s="1">
        <f>_xlfn.XLOOKUP(A222,MEDIDAS!A:A,MEDIDAS!D:D,,0)*5</f>
        <v>8.2777777777777768</v>
      </c>
      <c r="L222" s="1">
        <f>SUM(K222,_xlfn.XLOOKUP(A222,MEDIDAS!A:A,MEDIDAS!D:D,,0)*5)</f>
        <v>16.555555555555554</v>
      </c>
      <c r="M22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22" t="str">
        <f>IF('ESTOQUE NOVEMBRO'!$E222&gt;0,"Novembro","outubro")</f>
        <v>outubro</v>
      </c>
      <c r="O222" s="15">
        <v>45597</v>
      </c>
    </row>
    <row r="223" spans="1:15">
      <c r="A223" s="5" t="s">
        <v>224</v>
      </c>
      <c r="B223" t="s">
        <v>1159</v>
      </c>
      <c r="C223" s="3">
        <f t="shared" si="6"/>
        <v>64.89</v>
      </c>
      <c r="D223" s="1">
        <f>_xlfn.XLOOKUP(Tabela4[[#This Row],[SKU]],'ESTOQUE OUTUBRO'!A:A,'ESTOQUE OUTUBRO'!F:F,,0)-_xlfn.XLOOKUP(Tabela4[[#This Row],[SKU]],'VENDA MES'!E:E,'VENDA MES'!F:F,0,0)</f>
        <v>11.600000000000009</v>
      </c>
      <c r="E223" s="3">
        <f>IF(D223&lt;=0,(L223 * 2.5) - D223,IF(AND(Tabela4[[#This Row],[ESTOQUE_INICIAL]]&lt;=Tabela4[[#This Row],[PONTO_DE_REPOSICAO]],Tabela4[[#This Row],[ESTOQUE_INICIAL]]&gt;0),L223*1.5,D223*0))</f>
        <v>19.5</v>
      </c>
      <c r="F223" s="1">
        <f t="shared" si="7"/>
        <v>31.100000000000009</v>
      </c>
      <c r="G223" s="7">
        <v>4</v>
      </c>
      <c r="H223" s="7">
        <v>8</v>
      </c>
      <c r="I223" s="6" t="s">
        <v>1160</v>
      </c>
      <c r="J223" s="1">
        <f>'ESTOQUE NOVEMBRO'!$D223*'ESTOQUE NOVEMBRO'!$G223+'ESTOQUE NOVEMBRO'!$E223*'ESTOQUE NOVEMBRO'!$H223</f>
        <v>202.40000000000003</v>
      </c>
      <c r="K223" s="1">
        <f>_xlfn.XLOOKUP(A223,MEDIDAS!A:A,MEDIDAS!D:D,,0)*5</f>
        <v>6.5</v>
      </c>
      <c r="L223" s="1">
        <f>SUM(K223,_xlfn.XLOOKUP(A223,MEDIDAS!A:A,MEDIDAS!D:D,,0)*5)</f>
        <v>13</v>
      </c>
      <c r="M22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23" t="str">
        <f>IF('ESTOQUE NOVEMBRO'!$E223&gt;0,"Novembro","outubro")</f>
        <v>Novembro</v>
      </c>
      <c r="O223" s="15">
        <v>45597</v>
      </c>
    </row>
    <row r="224" spans="1:15">
      <c r="A224" s="5" t="s">
        <v>225</v>
      </c>
      <c r="B224" t="s">
        <v>1159</v>
      </c>
      <c r="C224" s="3">
        <f t="shared" si="6"/>
        <v>64.89</v>
      </c>
      <c r="D224" s="1">
        <f>_xlfn.XLOOKUP(Tabela4[[#This Row],[SKU]],'ESTOQUE OUTUBRO'!A:A,'ESTOQUE OUTUBRO'!F:F,,0)-_xlfn.XLOOKUP(Tabela4[[#This Row],[SKU]],'VENDA MES'!E:E,'VENDA MES'!F:F,0,0)</f>
        <v>-25.8</v>
      </c>
      <c r="E224" s="3">
        <f>IF(D224&lt;=0,(L224 * 2.5) - D224,IF(AND(Tabela4[[#This Row],[ESTOQUE_INICIAL]]&lt;=Tabela4[[#This Row],[PONTO_DE_REPOSICAO]],Tabela4[[#This Row],[ESTOQUE_INICIAL]]&gt;0),L224*1.5,D224*0))</f>
        <v>47.744444444444447</v>
      </c>
      <c r="F224" s="1">
        <f t="shared" si="7"/>
        <v>21.944444444444446</v>
      </c>
      <c r="G224" s="7">
        <v>4</v>
      </c>
      <c r="H224" s="7">
        <v>8</v>
      </c>
      <c r="I224" s="6" t="s">
        <v>1160</v>
      </c>
      <c r="J224" s="1">
        <f>'ESTOQUE NOVEMBRO'!$D224*'ESTOQUE NOVEMBRO'!$G224+'ESTOQUE NOVEMBRO'!$E224*'ESTOQUE NOVEMBRO'!$H224</f>
        <v>278.75555555555559</v>
      </c>
      <c r="K224" s="1">
        <f>_xlfn.XLOOKUP(A224,MEDIDAS!A:A,MEDIDAS!D:D,,0)*5</f>
        <v>4.3888888888888893</v>
      </c>
      <c r="L224" s="1">
        <f>SUM(K224,_xlfn.XLOOKUP(A224,MEDIDAS!A:A,MEDIDAS!D:D,,0)*5)</f>
        <v>8.7777777777777786</v>
      </c>
      <c r="M22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24" t="str">
        <f>IF('ESTOQUE NOVEMBRO'!$E224&gt;0,"Novembro","outubro")</f>
        <v>Novembro</v>
      </c>
      <c r="O224" s="15">
        <v>45597</v>
      </c>
    </row>
    <row r="225" spans="1:15">
      <c r="A225" s="5" t="s">
        <v>226</v>
      </c>
      <c r="B225" t="s">
        <v>1159</v>
      </c>
      <c r="C225" s="3">
        <f t="shared" si="6"/>
        <v>64.89</v>
      </c>
      <c r="D225" s="1">
        <f>_xlfn.XLOOKUP(Tabela4[[#This Row],[SKU]],'ESTOQUE OUTUBRO'!A:A,'ESTOQUE OUTUBRO'!F:F,,0)-_xlfn.XLOOKUP(Tabela4[[#This Row],[SKU]],'VENDA MES'!E:E,'VENDA MES'!F:F,0,0)</f>
        <v>110.20000000000002</v>
      </c>
      <c r="E225" s="3">
        <f>IF(D225&lt;=0,(L225 * 2.5) - D225,IF(AND(Tabela4[[#This Row],[ESTOQUE_INICIAL]]&lt;=Tabela4[[#This Row],[PONTO_DE_REPOSICAO]],Tabela4[[#This Row],[ESTOQUE_INICIAL]]&gt;0),L225*1.5,D225*0))</f>
        <v>0</v>
      </c>
      <c r="F225" s="1">
        <f t="shared" si="7"/>
        <v>110.20000000000002</v>
      </c>
      <c r="G225" s="7">
        <v>4</v>
      </c>
      <c r="H225" s="7">
        <v>8</v>
      </c>
      <c r="I225" s="6" t="s">
        <v>1160</v>
      </c>
      <c r="J225" s="1">
        <f>'ESTOQUE NOVEMBRO'!$D225*'ESTOQUE NOVEMBRO'!$G225+'ESTOQUE NOVEMBRO'!$E225*'ESTOQUE NOVEMBRO'!$H225</f>
        <v>440.80000000000007</v>
      </c>
      <c r="K225" s="1">
        <f>_xlfn.XLOOKUP(A225,MEDIDAS!A:A,MEDIDAS!D:D,,0)*5</f>
        <v>5.2222222222222223</v>
      </c>
      <c r="L225" s="1">
        <f>SUM(K225,_xlfn.XLOOKUP(A225,MEDIDAS!A:A,MEDIDAS!D:D,,0)*5)</f>
        <v>10.444444444444445</v>
      </c>
      <c r="M22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25" t="str">
        <f>IF('ESTOQUE NOVEMBRO'!$E225&gt;0,"Novembro","outubro")</f>
        <v>outubro</v>
      </c>
      <c r="O225" s="15">
        <v>45597</v>
      </c>
    </row>
    <row r="226" spans="1:15">
      <c r="A226" s="5" t="s">
        <v>227</v>
      </c>
      <c r="B226" t="s">
        <v>1159</v>
      </c>
      <c r="C226" s="3">
        <f t="shared" si="6"/>
        <v>64.89</v>
      </c>
      <c r="D226" s="1">
        <f>_xlfn.XLOOKUP(Tabela4[[#This Row],[SKU]],'ESTOQUE OUTUBRO'!A:A,'ESTOQUE OUTUBRO'!F:F,,0)-_xlfn.XLOOKUP(Tabela4[[#This Row],[SKU]],'VENDA MES'!E:E,'VENDA MES'!F:F,0,0)</f>
        <v>136.19999999999999</v>
      </c>
      <c r="E226" s="3">
        <f>IF(D226&lt;=0,(L226 * 2.5) - D226,IF(AND(Tabela4[[#This Row],[ESTOQUE_INICIAL]]&lt;=Tabela4[[#This Row],[PONTO_DE_REPOSICAO]],Tabela4[[#This Row],[ESTOQUE_INICIAL]]&gt;0),L226*1.5,D226*0))</f>
        <v>0</v>
      </c>
      <c r="F226" s="1">
        <f t="shared" si="7"/>
        <v>136.19999999999999</v>
      </c>
      <c r="G226" s="7">
        <v>4</v>
      </c>
      <c r="H226" s="7">
        <v>8</v>
      </c>
      <c r="I226" s="6" t="s">
        <v>1160</v>
      </c>
      <c r="J226" s="1">
        <f>'ESTOQUE NOVEMBRO'!$D226*'ESTOQUE NOVEMBRO'!$G226+'ESTOQUE NOVEMBRO'!$E226*'ESTOQUE NOVEMBRO'!$H226</f>
        <v>544.79999999999995</v>
      </c>
      <c r="K226" s="1">
        <f>_xlfn.XLOOKUP(A226,MEDIDAS!A:A,MEDIDAS!D:D,,0)*5</f>
        <v>5.333333333333333</v>
      </c>
      <c r="L226" s="1">
        <f>SUM(K226,_xlfn.XLOOKUP(A226,MEDIDAS!A:A,MEDIDAS!D:D,,0)*5)</f>
        <v>10.666666666666666</v>
      </c>
      <c r="M22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26" t="str">
        <f>IF('ESTOQUE NOVEMBRO'!$E226&gt;0,"Novembro","outubro")</f>
        <v>outubro</v>
      </c>
      <c r="O226" s="15">
        <v>45597</v>
      </c>
    </row>
    <row r="227" spans="1:15">
      <c r="A227" s="5" t="s">
        <v>253</v>
      </c>
      <c r="B227" t="s">
        <v>1159</v>
      </c>
      <c r="C227" s="3">
        <f t="shared" si="6"/>
        <v>64.89</v>
      </c>
      <c r="D227" s="1">
        <f>_xlfn.XLOOKUP(Tabela4[[#This Row],[SKU]],'ESTOQUE OUTUBRO'!A:A,'ESTOQUE OUTUBRO'!F:F,,0)-_xlfn.XLOOKUP(Tabela4[[#This Row],[SKU]],'VENDA MES'!E:E,'VENDA MES'!F:F,0,0)</f>
        <v>104</v>
      </c>
      <c r="E227" s="3">
        <f>IF(D227&lt;=0,(L227 * 2.5) - D227,IF(AND(Tabela4[[#This Row],[ESTOQUE_INICIAL]]&lt;=Tabela4[[#This Row],[PONTO_DE_REPOSICAO]],Tabela4[[#This Row],[ESTOQUE_INICIAL]]&gt;0),L227*1.5,D227*0))</f>
        <v>0</v>
      </c>
      <c r="F227" s="1">
        <f t="shared" si="7"/>
        <v>104</v>
      </c>
      <c r="G227" s="7">
        <v>4</v>
      </c>
      <c r="H227" s="7">
        <v>8</v>
      </c>
      <c r="I227" s="6" t="s">
        <v>1160</v>
      </c>
      <c r="J227" s="1">
        <f>'ESTOQUE NOVEMBRO'!$D227*'ESTOQUE NOVEMBRO'!$G227+'ESTOQUE NOVEMBRO'!$E227*'ESTOQUE NOVEMBRO'!$H227</f>
        <v>416</v>
      </c>
      <c r="K227" s="1">
        <f>_xlfn.XLOOKUP(A227,MEDIDAS!A:A,MEDIDAS!D:D,,0)*5</f>
        <v>4.6111111111111116</v>
      </c>
      <c r="L227" s="1">
        <f>SUM(K227,_xlfn.XLOOKUP(A227,MEDIDAS!A:A,MEDIDAS!D:D,,0)*5)</f>
        <v>9.2222222222222232</v>
      </c>
      <c r="M22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27" t="str">
        <f>IF('ESTOQUE NOVEMBRO'!$E227&gt;0,"Novembro","outubro")</f>
        <v>outubro</v>
      </c>
      <c r="O227" s="15">
        <v>45597</v>
      </c>
    </row>
    <row r="228" spans="1:15">
      <c r="A228" s="5" t="s">
        <v>228</v>
      </c>
      <c r="B228" t="s">
        <v>1159</v>
      </c>
      <c r="C228" s="3">
        <f t="shared" si="6"/>
        <v>64.89</v>
      </c>
      <c r="D228" s="1">
        <f>_xlfn.XLOOKUP(Tabela4[[#This Row],[SKU]],'ESTOQUE OUTUBRO'!A:A,'ESTOQUE OUTUBRO'!F:F,,0)-_xlfn.XLOOKUP(Tabela4[[#This Row],[SKU]],'VENDA MES'!E:E,'VENDA MES'!F:F,0,0)</f>
        <v>157</v>
      </c>
      <c r="E228" s="3">
        <f>IF(D228&lt;=0,(L228 * 2.5) - D228,IF(AND(Tabela4[[#This Row],[ESTOQUE_INICIAL]]&lt;=Tabela4[[#This Row],[PONTO_DE_REPOSICAO]],Tabela4[[#This Row],[ESTOQUE_INICIAL]]&gt;0),L228*1.5,D228*0))</f>
        <v>0</v>
      </c>
      <c r="F228" s="1">
        <f t="shared" si="7"/>
        <v>157</v>
      </c>
      <c r="G228" s="7">
        <v>4</v>
      </c>
      <c r="H228" s="7">
        <v>8</v>
      </c>
      <c r="I228" s="6" t="s">
        <v>1160</v>
      </c>
      <c r="J228" s="1">
        <f>'ESTOQUE NOVEMBRO'!$D228*'ESTOQUE NOVEMBRO'!$G228+'ESTOQUE NOVEMBRO'!$E228*'ESTOQUE NOVEMBRO'!$H228</f>
        <v>628</v>
      </c>
      <c r="K228" s="1">
        <f>_xlfn.XLOOKUP(A228,MEDIDAS!A:A,MEDIDAS!D:D,,0)*5</f>
        <v>3.1666666666666665</v>
      </c>
      <c r="L228" s="1">
        <f>SUM(K228,_xlfn.XLOOKUP(A228,MEDIDAS!A:A,MEDIDAS!D:D,,0)*5)</f>
        <v>6.333333333333333</v>
      </c>
      <c r="M22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28" t="str">
        <f>IF('ESTOQUE NOVEMBRO'!$E228&gt;0,"Novembro","outubro")</f>
        <v>outubro</v>
      </c>
      <c r="O228" s="15">
        <v>45597</v>
      </c>
    </row>
    <row r="229" spans="1:15">
      <c r="A229" s="5" t="s">
        <v>229</v>
      </c>
      <c r="B229" t="s">
        <v>1159</v>
      </c>
      <c r="C229" s="3">
        <f t="shared" si="6"/>
        <v>64.89</v>
      </c>
      <c r="D229" s="1">
        <f>_xlfn.XLOOKUP(Tabela4[[#This Row],[SKU]],'ESTOQUE OUTUBRO'!A:A,'ESTOQUE OUTUBRO'!F:F,,0)-_xlfn.XLOOKUP(Tabela4[[#This Row],[SKU]],'VENDA MES'!E:E,'VENDA MES'!F:F,0,0)</f>
        <v>62.8</v>
      </c>
      <c r="E229" s="3">
        <f>IF(D229&lt;=0,(L229 * 2.5) - D229,IF(AND(Tabela4[[#This Row],[ESTOQUE_INICIAL]]&lt;=Tabela4[[#This Row],[PONTO_DE_REPOSICAO]],Tabela4[[#This Row],[ESTOQUE_INICIAL]]&gt;0),L229*1.5,D229*0))</f>
        <v>0</v>
      </c>
      <c r="F229" s="1">
        <f t="shared" si="7"/>
        <v>62.8</v>
      </c>
      <c r="G229" s="7">
        <v>4</v>
      </c>
      <c r="H229" s="7">
        <v>8</v>
      </c>
      <c r="I229" s="6" t="s">
        <v>1160</v>
      </c>
      <c r="J229" s="1">
        <f>'ESTOQUE NOVEMBRO'!$D229*'ESTOQUE NOVEMBRO'!$G229+'ESTOQUE NOVEMBRO'!$E229*'ESTOQUE NOVEMBRO'!$H229</f>
        <v>251.2</v>
      </c>
      <c r="K229" s="1">
        <f>_xlfn.XLOOKUP(A229,MEDIDAS!A:A,MEDIDAS!D:D,,0)*5</f>
        <v>7.7222222222222223</v>
      </c>
      <c r="L229" s="1">
        <f>SUM(K229,_xlfn.XLOOKUP(A229,MEDIDAS!A:A,MEDIDAS!D:D,,0)*5)</f>
        <v>15.444444444444445</v>
      </c>
      <c r="M22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29" t="str">
        <f>IF('ESTOQUE NOVEMBRO'!$E229&gt;0,"Novembro","outubro")</f>
        <v>outubro</v>
      </c>
      <c r="O229" s="15">
        <v>45597</v>
      </c>
    </row>
    <row r="230" spans="1:15">
      <c r="A230" s="5" t="s">
        <v>230</v>
      </c>
      <c r="B230" t="s">
        <v>1159</v>
      </c>
      <c r="C230" s="3">
        <f t="shared" si="6"/>
        <v>64.89</v>
      </c>
      <c r="D230" s="1">
        <f>_xlfn.XLOOKUP(Tabela4[[#This Row],[SKU]],'ESTOQUE OUTUBRO'!A:A,'ESTOQUE OUTUBRO'!F:F,,0)-_xlfn.XLOOKUP(Tabela4[[#This Row],[SKU]],'VENDA MES'!E:E,'VENDA MES'!F:F,0,0)</f>
        <v>6.6000000000000085</v>
      </c>
      <c r="E230" s="3">
        <f>IF(D230&lt;=0,(L230 * 2.5) - D230,IF(AND(Tabela4[[#This Row],[ESTOQUE_INICIAL]]&lt;=Tabela4[[#This Row],[PONTO_DE_REPOSICAO]],Tabela4[[#This Row],[ESTOQUE_INICIAL]]&gt;0),L230*1.5,D230*0))</f>
        <v>18.333333333333336</v>
      </c>
      <c r="F230" s="1">
        <f t="shared" si="7"/>
        <v>24.933333333333344</v>
      </c>
      <c r="G230" s="7">
        <v>4</v>
      </c>
      <c r="H230" s="7">
        <v>8</v>
      </c>
      <c r="I230" s="6" t="s">
        <v>1160</v>
      </c>
      <c r="J230" s="1">
        <f>'ESTOQUE NOVEMBRO'!$D230*'ESTOQUE NOVEMBRO'!$G230+'ESTOQUE NOVEMBRO'!$E230*'ESTOQUE NOVEMBRO'!$H230</f>
        <v>173.06666666666672</v>
      </c>
      <c r="K230" s="1">
        <f>_xlfn.XLOOKUP(A230,MEDIDAS!A:A,MEDIDAS!D:D,,0)*5</f>
        <v>6.1111111111111116</v>
      </c>
      <c r="L230" s="1">
        <f>SUM(K230,_xlfn.XLOOKUP(A230,MEDIDAS!A:A,MEDIDAS!D:D,,0)*5)</f>
        <v>12.222222222222223</v>
      </c>
      <c r="M23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30" t="str">
        <f>IF('ESTOQUE NOVEMBRO'!$E230&gt;0,"Novembro","outubro")</f>
        <v>Novembro</v>
      </c>
      <c r="O230" s="15">
        <v>45597</v>
      </c>
    </row>
    <row r="231" spans="1:15">
      <c r="A231" s="5" t="s">
        <v>232</v>
      </c>
      <c r="B231" t="s">
        <v>1159</v>
      </c>
      <c r="C231" s="3">
        <f t="shared" si="6"/>
        <v>64.89</v>
      </c>
      <c r="D231" s="1">
        <f>_xlfn.XLOOKUP(Tabela4[[#This Row],[SKU]],'ESTOQUE OUTUBRO'!A:A,'ESTOQUE OUTUBRO'!F:F,,0)-_xlfn.XLOOKUP(Tabela4[[#This Row],[SKU]],'VENDA MES'!E:E,'VENDA MES'!F:F,0,0)</f>
        <v>104.6</v>
      </c>
      <c r="E231" s="3">
        <f>IF(D231&lt;=0,(L231 * 2.5) - D231,IF(AND(Tabela4[[#This Row],[ESTOQUE_INICIAL]]&lt;=Tabela4[[#This Row],[PONTO_DE_REPOSICAO]],Tabela4[[#This Row],[ESTOQUE_INICIAL]]&gt;0),L231*1.5,D231*0))</f>
        <v>0</v>
      </c>
      <c r="F231" s="1">
        <f t="shared" si="7"/>
        <v>104.6</v>
      </c>
      <c r="G231" s="7">
        <v>4</v>
      </c>
      <c r="H231" s="7">
        <v>8</v>
      </c>
      <c r="I231" s="6" t="s">
        <v>1160</v>
      </c>
      <c r="J231" s="1">
        <f>'ESTOQUE NOVEMBRO'!$D231*'ESTOQUE NOVEMBRO'!$G231+'ESTOQUE NOVEMBRO'!$E231*'ESTOQUE NOVEMBRO'!$H231</f>
        <v>418.4</v>
      </c>
      <c r="K231" s="1">
        <f>_xlfn.XLOOKUP(A231,MEDIDAS!A:A,MEDIDAS!D:D,,0)*5</f>
        <v>5.8333333333333339</v>
      </c>
      <c r="L231" s="1">
        <f>SUM(K231,_xlfn.XLOOKUP(A231,MEDIDAS!A:A,MEDIDAS!D:D,,0)*5)</f>
        <v>11.666666666666668</v>
      </c>
      <c r="M23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31" t="str">
        <f>IF('ESTOQUE NOVEMBRO'!$E231&gt;0,"Novembro","outubro")</f>
        <v>outubro</v>
      </c>
      <c r="O231" s="15">
        <v>45597</v>
      </c>
    </row>
    <row r="232" spans="1:15">
      <c r="A232" s="5" t="s">
        <v>233</v>
      </c>
      <c r="B232" t="s">
        <v>1161</v>
      </c>
      <c r="C232" s="3">
        <f t="shared" si="6"/>
        <v>64.89</v>
      </c>
      <c r="D232" s="1">
        <f>_xlfn.XLOOKUP(Tabela4[[#This Row],[SKU]],'ESTOQUE OUTUBRO'!A:A,'ESTOQUE OUTUBRO'!F:F,,0)-_xlfn.XLOOKUP(Tabela4[[#This Row],[SKU]],'VENDA MES'!E:E,'VENDA MES'!F:F,0,0)</f>
        <v>29</v>
      </c>
      <c r="E232" s="3">
        <f>IF(D232&lt;=0,(L232 * 2.5) - D232,IF(AND(Tabela4[[#This Row],[ESTOQUE_INICIAL]]&lt;=Tabela4[[#This Row],[PONTO_DE_REPOSICAO]],Tabela4[[#This Row],[ESTOQUE_INICIAL]]&gt;0),L232*1.5,D232*0))</f>
        <v>0</v>
      </c>
      <c r="F232" s="1">
        <f t="shared" si="7"/>
        <v>29</v>
      </c>
      <c r="G232" s="7">
        <v>24</v>
      </c>
      <c r="H232" s="7">
        <v>48</v>
      </c>
      <c r="I232" s="6" t="s">
        <v>1128</v>
      </c>
      <c r="J232" s="1">
        <f>'ESTOQUE NOVEMBRO'!$D232*'ESTOQUE NOVEMBRO'!$G232+'ESTOQUE NOVEMBRO'!$E232*'ESTOQUE NOVEMBRO'!$H232</f>
        <v>696</v>
      </c>
      <c r="K232" s="1">
        <f>_xlfn.XLOOKUP(A232,MEDIDAS!A:A,MEDIDAS!D:D,,0)*5</f>
        <v>4.2777777777777777</v>
      </c>
      <c r="L232" s="1">
        <f>SUM(K232,_xlfn.XLOOKUP(A232,MEDIDAS!A:A,MEDIDAS!D:D,,0)*5)</f>
        <v>8.5555555555555554</v>
      </c>
      <c r="M23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32" t="str">
        <f>IF('ESTOQUE NOVEMBRO'!$E232&gt;0,"Novembro","outubro")</f>
        <v>outubro</v>
      </c>
      <c r="O232" s="15">
        <v>45597</v>
      </c>
    </row>
    <row r="233" spans="1:15">
      <c r="A233" s="5" t="s">
        <v>234</v>
      </c>
      <c r="B233" t="s">
        <v>1161</v>
      </c>
      <c r="C233" s="3">
        <f t="shared" si="6"/>
        <v>64.89</v>
      </c>
      <c r="D233" s="1">
        <f>_xlfn.XLOOKUP(Tabela4[[#This Row],[SKU]],'ESTOQUE OUTUBRO'!A:A,'ESTOQUE OUTUBRO'!F:F,,0)-_xlfn.XLOOKUP(Tabela4[[#This Row],[SKU]],'VENDA MES'!E:E,'VENDA MES'!F:F,0,0)</f>
        <v>114.80000000000004</v>
      </c>
      <c r="E233" s="3">
        <f>IF(D233&lt;=0,(L233 * 2.5) - D233,IF(AND(Tabela4[[#This Row],[ESTOQUE_INICIAL]]&lt;=Tabela4[[#This Row],[PONTO_DE_REPOSICAO]],Tabela4[[#This Row],[ESTOQUE_INICIAL]]&gt;0),L233*1.5,D233*0))</f>
        <v>0</v>
      </c>
      <c r="F233" s="1">
        <f t="shared" si="7"/>
        <v>114.80000000000004</v>
      </c>
      <c r="G233" s="7">
        <v>24</v>
      </c>
      <c r="H233" s="7">
        <v>48</v>
      </c>
      <c r="I233" s="6" t="s">
        <v>1128</v>
      </c>
      <c r="J233" s="1">
        <f>'ESTOQUE NOVEMBRO'!$D233*'ESTOQUE NOVEMBRO'!$G233+'ESTOQUE NOVEMBRO'!$E233*'ESTOQUE NOVEMBRO'!$H233</f>
        <v>2755.2000000000007</v>
      </c>
      <c r="K233" s="1">
        <f>_xlfn.XLOOKUP(A233,MEDIDAS!A:A,MEDIDAS!D:D,,0)*5</f>
        <v>6.7222222222222232</v>
      </c>
      <c r="L233" s="1">
        <f>SUM(K233,_xlfn.XLOOKUP(A233,MEDIDAS!A:A,MEDIDAS!D:D,,0)*5)</f>
        <v>13.444444444444446</v>
      </c>
      <c r="M23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33" t="str">
        <f>IF('ESTOQUE NOVEMBRO'!$E233&gt;0,"Novembro","outubro")</f>
        <v>outubro</v>
      </c>
      <c r="O233" s="15">
        <v>45597</v>
      </c>
    </row>
    <row r="234" spans="1:15">
      <c r="A234" s="5" t="s">
        <v>235</v>
      </c>
      <c r="B234" t="s">
        <v>1161</v>
      </c>
      <c r="C234" s="3">
        <f t="shared" si="6"/>
        <v>64.89</v>
      </c>
      <c r="D234" s="1">
        <f>_xlfn.XLOOKUP(Tabela4[[#This Row],[SKU]],'ESTOQUE OUTUBRO'!A:A,'ESTOQUE OUTUBRO'!F:F,,0)-_xlfn.XLOOKUP(Tabela4[[#This Row],[SKU]],'VENDA MES'!E:E,'VENDA MES'!F:F,0,0)</f>
        <v>67.599999999999994</v>
      </c>
      <c r="E234" s="3">
        <f>IF(D234&lt;=0,(L234 * 2.5) - D234,IF(AND(Tabela4[[#This Row],[ESTOQUE_INICIAL]]&lt;=Tabela4[[#This Row],[PONTO_DE_REPOSICAO]],Tabela4[[#This Row],[ESTOQUE_INICIAL]]&gt;0),L234*1.5,D234*0))</f>
        <v>0</v>
      </c>
      <c r="F234" s="1">
        <f t="shared" si="7"/>
        <v>67.599999999999994</v>
      </c>
      <c r="G234" s="7">
        <v>24</v>
      </c>
      <c r="H234" s="7">
        <v>48</v>
      </c>
      <c r="I234" s="6" t="s">
        <v>1128</v>
      </c>
      <c r="J234" s="1">
        <f>'ESTOQUE NOVEMBRO'!$D234*'ESTOQUE NOVEMBRO'!$G234+'ESTOQUE NOVEMBRO'!$E234*'ESTOQUE NOVEMBRO'!$H234</f>
        <v>1622.3999999999999</v>
      </c>
      <c r="K234" s="1">
        <f>_xlfn.XLOOKUP(A234,MEDIDAS!A:A,MEDIDAS!D:D,,0)*5</f>
        <v>6.4444444444444446</v>
      </c>
      <c r="L234" s="1">
        <f>SUM(K234,_xlfn.XLOOKUP(A234,MEDIDAS!A:A,MEDIDAS!D:D,,0)*5)</f>
        <v>12.888888888888889</v>
      </c>
      <c r="M23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34" t="str">
        <f>IF('ESTOQUE NOVEMBRO'!$E234&gt;0,"Novembro","outubro")</f>
        <v>outubro</v>
      </c>
      <c r="O234" s="15">
        <v>45597</v>
      </c>
    </row>
    <row r="235" spans="1:15">
      <c r="A235" s="5" t="s">
        <v>236</v>
      </c>
      <c r="B235" t="s">
        <v>1161</v>
      </c>
      <c r="C235" s="3">
        <f t="shared" si="6"/>
        <v>64.89</v>
      </c>
      <c r="D235" s="1">
        <f>_xlfn.XLOOKUP(Tabela4[[#This Row],[SKU]],'ESTOQUE OUTUBRO'!A:A,'ESTOQUE OUTUBRO'!F:F,,0)-_xlfn.XLOOKUP(Tabela4[[#This Row],[SKU]],'VENDA MES'!E:E,'VENDA MES'!F:F,0,0)</f>
        <v>37.40000000000002</v>
      </c>
      <c r="E235" s="3">
        <f>IF(D235&lt;=0,(L235 * 2.5) - D235,IF(AND(Tabela4[[#This Row],[ESTOQUE_INICIAL]]&lt;=Tabela4[[#This Row],[PONTO_DE_REPOSICAO]],Tabela4[[#This Row],[ESTOQUE_INICIAL]]&gt;0),L235*1.5,D235*0))</f>
        <v>0</v>
      </c>
      <c r="F235" s="1">
        <f t="shared" si="7"/>
        <v>37.40000000000002</v>
      </c>
      <c r="G235" s="7">
        <v>24</v>
      </c>
      <c r="H235" s="7">
        <v>48</v>
      </c>
      <c r="I235" s="6" t="s">
        <v>1128</v>
      </c>
      <c r="J235" s="1">
        <f>'ESTOQUE NOVEMBRO'!$D235*'ESTOQUE NOVEMBRO'!$G235+'ESTOQUE NOVEMBRO'!$E235*'ESTOQUE NOVEMBRO'!$H235</f>
        <v>897.60000000000048</v>
      </c>
      <c r="K235" s="1">
        <f>_xlfn.XLOOKUP(A235,MEDIDAS!A:A,MEDIDAS!D:D,,0)*5</f>
        <v>6.166666666666667</v>
      </c>
      <c r="L235" s="1">
        <f>SUM(K235,_xlfn.XLOOKUP(A235,MEDIDAS!A:A,MEDIDAS!D:D,,0)*5)</f>
        <v>12.333333333333334</v>
      </c>
      <c r="M23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35" t="str">
        <f>IF('ESTOQUE NOVEMBRO'!$E235&gt;0,"Novembro","outubro")</f>
        <v>outubro</v>
      </c>
      <c r="O235" s="15">
        <v>45597</v>
      </c>
    </row>
    <row r="236" spans="1:15">
      <c r="A236" s="5" t="s">
        <v>237</v>
      </c>
      <c r="B236" t="s">
        <v>1161</v>
      </c>
      <c r="C236" s="3">
        <f t="shared" si="6"/>
        <v>64.89</v>
      </c>
      <c r="D236" s="1">
        <f>_xlfn.XLOOKUP(Tabela4[[#This Row],[SKU]],'ESTOQUE OUTUBRO'!A:A,'ESTOQUE OUTUBRO'!F:F,,0)-_xlfn.XLOOKUP(Tabela4[[#This Row],[SKU]],'VENDA MES'!E:E,'VENDA MES'!F:F,0,0)</f>
        <v>106.19999999999999</v>
      </c>
      <c r="E236" s="3">
        <f>IF(D236&lt;=0,(L236 * 2.5) - D236,IF(AND(Tabela4[[#This Row],[ESTOQUE_INICIAL]]&lt;=Tabela4[[#This Row],[PONTO_DE_REPOSICAO]],Tabela4[[#This Row],[ESTOQUE_INICIAL]]&gt;0),L236*1.5,D236*0))</f>
        <v>0</v>
      </c>
      <c r="F236" s="1">
        <f t="shared" si="7"/>
        <v>106.19999999999999</v>
      </c>
      <c r="G236" s="7">
        <v>24</v>
      </c>
      <c r="H236" s="7">
        <v>48</v>
      </c>
      <c r="I236" s="6" t="s">
        <v>1128</v>
      </c>
      <c r="J236" s="1">
        <f>'ESTOQUE NOVEMBRO'!$D236*'ESTOQUE NOVEMBRO'!$G236+'ESTOQUE NOVEMBRO'!$E236*'ESTOQUE NOVEMBRO'!$H236</f>
        <v>2548.7999999999997</v>
      </c>
      <c r="K236" s="1">
        <f>_xlfn.XLOOKUP(A236,MEDIDAS!A:A,MEDIDAS!D:D,,0)*5</f>
        <v>7.8888888888888884</v>
      </c>
      <c r="L236" s="1">
        <f>SUM(K236,_xlfn.XLOOKUP(A236,MEDIDAS!A:A,MEDIDAS!D:D,,0)*5)</f>
        <v>15.777777777777777</v>
      </c>
      <c r="M23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36" t="str">
        <f>IF('ESTOQUE NOVEMBRO'!$E236&gt;0,"Novembro","outubro")</f>
        <v>outubro</v>
      </c>
      <c r="O236" s="15">
        <v>45597</v>
      </c>
    </row>
    <row r="237" spans="1:15">
      <c r="A237" s="5" t="s">
        <v>264</v>
      </c>
      <c r="B237" t="s">
        <v>1161</v>
      </c>
      <c r="C237" s="3">
        <f t="shared" si="6"/>
        <v>64.89</v>
      </c>
      <c r="D237" s="1">
        <f>_xlfn.XLOOKUP(Tabela4[[#This Row],[SKU]],'ESTOQUE OUTUBRO'!A:A,'ESTOQUE OUTUBRO'!F:F,,0)-_xlfn.XLOOKUP(Tabela4[[#This Row],[SKU]],'VENDA MES'!E:E,'VENDA MES'!F:F,0,0)</f>
        <v>99</v>
      </c>
      <c r="E237" s="3">
        <f>IF(D237&lt;=0,(L237 * 2.5) - D237,IF(AND(Tabela4[[#This Row],[ESTOQUE_INICIAL]]&lt;=Tabela4[[#This Row],[PONTO_DE_REPOSICAO]],Tabela4[[#This Row],[ESTOQUE_INICIAL]]&gt;0),L237*1.5,D237*0))</f>
        <v>0</v>
      </c>
      <c r="F237" s="1">
        <f t="shared" si="7"/>
        <v>99</v>
      </c>
      <c r="G237" s="7">
        <v>24</v>
      </c>
      <c r="H237" s="7">
        <v>48</v>
      </c>
      <c r="I237" s="6" t="s">
        <v>1128</v>
      </c>
      <c r="J237" s="1">
        <f>'ESTOQUE NOVEMBRO'!$D237*'ESTOQUE NOVEMBRO'!$G237+'ESTOQUE NOVEMBRO'!$E237*'ESTOQUE NOVEMBRO'!$H237</f>
        <v>2376</v>
      </c>
      <c r="K237" s="1">
        <f>_xlfn.XLOOKUP(A237,MEDIDAS!A:A,MEDIDAS!D:D,,0)*5</f>
        <v>6.4444444444444446</v>
      </c>
      <c r="L237" s="1">
        <f>SUM(K237,_xlfn.XLOOKUP(A237,MEDIDAS!A:A,MEDIDAS!D:D,,0)*5)</f>
        <v>12.888888888888889</v>
      </c>
      <c r="M23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37" t="str">
        <f>IF('ESTOQUE NOVEMBRO'!$E237&gt;0,"Novembro","outubro")</f>
        <v>outubro</v>
      </c>
      <c r="O237" s="15">
        <v>45597</v>
      </c>
    </row>
    <row r="238" spans="1:15">
      <c r="A238" s="5" t="s">
        <v>238</v>
      </c>
      <c r="B238" t="s">
        <v>1161</v>
      </c>
      <c r="C238" s="3">
        <f t="shared" si="6"/>
        <v>64.89</v>
      </c>
      <c r="D238" s="1">
        <f>_xlfn.XLOOKUP(Tabela4[[#This Row],[SKU]],'ESTOQUE OUTUBRO'!A:A,'ESTOQUE OUTUBRO'!F:F,,0)-_xlfn.XLOOKUP(Tabela4[[#This Row],[SKU]],'VENDA MES'!E:E,'VENDA MES'!F:F,0,0)</f>
        <v>56.599999999999994</v>
      </c>
      <c r="E238" s="3">
        <f>IF(D238&lt;=0,(L238 * 2.5) - D238,IF(AND(Tabela4[[#This Row],[ESTOQUE_INICIAL]]&lt;=Tabela4[[#This Row],[PONTO_DE_REPOSICAO]],Tabela4[[#This Row],[ESTOQUE_INICIAL]]&gt;0),L238*1.5,D238*0))</f>
        <v>0</v>
      </c>
      <c r="F238" s="1">
        <f t="shared" si="7"/>
        <v>56.599999999999994</v>
      </c>
      <c r="G238" s="7">
        <v>24</v>
      </c>
      <c r="H238" s="7">
        <v>48</v>
      </c>
      <c r="I238" s="6" t="s">
        <v>1128</v>
      </c>
      <c r="J238" s="1">
        <f>'ESTOQUE NOVEMBRO'!$D238*'ESTOQUE NOVEMBRO'!$G238+'ESTOQUE NOVEMBRO'!$E238*'ESTOQUE NOVEMBRO'!$H238</f>
        <v>1358.3999999999999</v>
      </c>
      <c r="K238" s="1">
        <f>_xlfn.XLOOKUP(A238,MEDIDAS!A:A,MEDIDAS!D:D,,0)*5</f>
        <v>5.5555555555555554</v>
      </c>
      <c r="L238" s="1">
        <f>SUM(K238,_xlfn.XLOOKUP(A238,MEDIDAS!A:A,MEDIDAS!D:D,,0)*5)</f>
        <v>11.111111111111111</v>
      </c>
      <c r="M23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38" t="str">
        <f>IF('ESTOQUE NOVEMBRO'!$E238&gt;0,"Novembro","outubro")</f>
        <v>outubro</v>
      </c>
      <c r="O238" s="15">
        <v>45597</v>
      </c>
    </row>
    <row r="239" spans="1:15">
      <c r="A239" s="5" t="s">
        <v>239</v>
      </c>
      <c r="B239" t="s">
        <v>1161</v>
      </c>
      <c r="C239" s="3">
        <f t="shared" si="6"/>
        <v>64.89</v>
      </c>
      <c r="D239" s="1">
        <f>_xlfn.XLOOKUP(Tabela4[[#This Row],[SKU]],'ESTOQUE OUTUBRO'!A:A,'ESTOQUE OUTUBRO'!F:F,,0)-_xlfn.XLOOKUP(Tabela4[[#This Row],[SKU]],'VENDA MES'!E:E,'VENDA MES'!F:F,0,0)</f>
        <v>159.19999999999999</v>
      </c>
      <c r="E239" s="3">
        <f>IF(D239&lt;=0,(L239 * 2.5) - D239,IF(AND(Tabela4[[#This Row],[ESTOQUE_INICIAL]]&lt;=Tabela4[[#This Row],[PONTO_DE_REPOSICAO]],Tabela4[[#This Row],[ESTOQUE_INICIAL]]&gt;0),L239*1.5,D239*0))</f>
        <v>0</v>
      </c>
      <c r="F239" s="1">
        <f t="shared" si="7"/>
        <v>159.19999999999999</v>
      </c>
      <c r="G239" s="7">
        <v>24</v>
      </c>
      <c r="H239" s="7">
        <v>48</v>
      </c>
      <c r="I239" s="6" t="s">
        <v>1128</v>
      </c>
      <c r="J239" s="1">
        <f>'ESTOQUE NOVEMBRO'!$D239*'ESTOQUE NOVEMBRO'!$G239+'ESTOQUE NOVEMBRO'!$E239*'ESTOQUE NOVEMBRO'!$H239</f>
        <v>3820.7999999999997</v>
      </c>
      <c r="K239" s="1">
        <f>_xlfn.XLOOKUP(A239,MEDIDAS!A:A,MEDIDAS!D:D,,0)*5</f>
        <v>4.3333333333333339</v>
      </c>
      <c r="L239" s="1">
        <f>SUM(K239,_xlfn.XLOOKUP(A239,MEDIDAS!A:A,MEDIDAS!D:D,,0)*5)</f>
        <v>8.6666666666666679</v>
      </c>
      <c r="M23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39" t="str">
        <f>IF('ESTOQUE NOVEMBRO'!$E239&gt;0,"Novembro","outubro")</f>
        <v>outubro</v>
      </c>
      <c r="O239" s="15">
        <v>45597</v>
      </c>
    </row>
    <row r="240" spans="1:15">
      <c r="A240" s="5" t="s">
        <v>240</v>
      </c>
      <c r="B240" t="s">
        <v>1161</v>
      </c>
      <c r="C240" s="3">
        <f t="shared" si="6"/>
        <v>64.89</v>
      </c>
      <c r="D240" s="1">
        <f>_xlfn.XLOOKUP(Tabela4[[#This Row],[SKU]],'ESTOQUE OUTUBRO'!A:A,'ESTOQUE OUTUBRO'!F:F,,0)-_xlfn.XLOOKUP(Tabela4[[#This Row],[SKU]],'VENDA MES'!E:E,'VENDA MES'!F:F,0,0)</f>
        <v>154.19999999999999</v>
      </c>
      <c r="E240" s="3">
        <f>IF(D240&lt;=0,(L240 * 2.5) - D240,IF(AND(Tabela4[[#This Row],[ESTOQUE_INICIAL]]&lt;=Tabela4[[#This Row],[PONTO_DE_REPOSICAO]],Tabela4[[#This Row],[ESTOQUE_INICIAL]]&gt;0),L240*1.5,D240*0))</f>
        <v>0</v>
      </c>
      <c r="F240" s="1">
        <f t="shared" si="7"/>
        <v>154.19999999999999</v>
      </c>
      <c r="G240" s="7">
        <v>24</v>
      </c>
      <c r="H240" s="7">
        <v>48</v>
      </c>
      <c r="I240" s="6" t="s">
        <v>1128</v>
      </c>
      <c r="J240" s="1">
        <f>'ESTOQUE NOVEMBRO'!$D240*'ESTOQUE NOVEMBRO'!$G240+'ESTOQUE NOVEMBRO'!$E240*'ESTOQUE NOVEMBRO'!$H240</f>
        <v>3700.7999999999997</v>
      </c>
      <c r="K240" s="1">
        <f>_xlfn.XLOOKUP(A240,MEDIDAS!A:A,MEDIDAS!D:D,,0)*5</f>
        <v>5.9444444444444446</v>
      </c>
      <c r="L240" s="1">
        <f>SUM(K240,_xlfn.XLOOKUP(A240,MEDIDAS!A:A,MEDIDAS!D:D,,0)*5)</f>
        <v>11.888888888888889</v>
      </c>
      <c r="M24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40" t="str">
        <f>IF('ESTOQUE NOVEMBRO'!$E240&gt;0,"Novembro","outubro")</f>
        <v>outubro</v>
      </c>
      <c r="O240" s="15">
        <v>45597</v>
      </c>
    </row>
    <row r="241" spans="1:15">
      <c r="A241" s="5" t="s">
        <v>241</v>
      </c>
      <c r="B241" t="s">
        <v>1161</v>
      </c>
      <c r="C241" s="3">
        <f t="shared" si="6"/>
        <v>64.89</v>
      </c>
      <c r="D241" s="1">
        <f>_xlfn.XLOOKUP(Tabela4[[#This Row],[SKU]],'ESTOQUE OUTUBRO'!A:A,'ESTOQUE OUTUBRO'!F:F,,0)-_xlfn.XLOOKUP(Tabela4[[#This Row],[SKU]],'VENDA MES'!E:E,'VENDA MES'!F:F,0,0)</f>
        <v>255.2</v>
      </c>
      <c r="E241" s="3">
        <f>IF(D241&lt;=0,(L241 * 2.5) - D241,IF(AND(Tabela4[[#This Row],[ESTOQUE_INICIAL]]&lt;=Tabela4[[#This Row],[PONTO_DE_REPOSICAO]],Tabela4[[#This Row],[ESTOQUE_INICIAL]]&gt;0),L241*1.5,D241*0))</f>
        <v>0</v>
      </c>
      <c r="F241" s="1">
        <f t="shared" si="7"/>
        <v>255.2</v>
      </c>
      <c r="G241" s="7">
        <v>24</v>
      </c>
      <c r="H241" s="7">
        <v>48</v>
      </c>
      <c r="I241" s="6" t="s">
        <v>1128</v>
      </c>
      <c r="J241" s="1">
        <f>'ESTOQUE NOVEMBRO'!$D241*'ESTOQUE NOVEMBRO'!$G241+'ESTOQUE NOVEMBRO'!$E241*'ESTOQUE NOVEMBRO'!$H241</f>
        <v>6124.7999999999993</v>
      </c>
      <c r="K241" s="1">
        <f>_xlfn.XLOOKUP(A241,MEDIDAS!A:A,MEDIDAS!D:D,,0)*5</f>
        <v>4.6111111111111116</v>
      </c>
      <c r="L241" s="1">
        <f>SUM(K241,_xlfn.XLOOKUP(A241,MEDIDAS!A:A,MEDIDAS!D:D,,0)*5)</f>
        <v>9.2222222222222232</v>
      </c>
      <c r="M24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41" t="str">
        <f>IF('ESTOQUE NOVEMBRO'!$E241&gt;0,"Novembro","outubro")</f>
        <v>outubro</v>
      </c>
      <c r="O241" s="15">
        <v>45597</v>
      </c>
    </row>
    <row r="242" spans="1:15">
      <c r="A242" s="5" t="s">
        <v>243</v>
      </c>
      <c r="B242" t="s">
        <v>1162</v>
      </c>
      <c r="C242" s="3">
        <f t="shared" si="6"/>
        <v>64.89</v>
      </c>
      <c r="D242" s="1">
        <f>_xlfn.XLOOKUP(Tabela4[[#This Row],[SKU]],'ESTOQUE OUTUBRO'!A:A,'ESTOQUE OUTUBRO'!F:F,,0)-_xlfn.XLOOKUP(Tabela4[[#This Row],[SKU]],'VENDA MES'!E:E,'VENDA MES'!F:F,0,0)</f>
        <v>128</v>
      </c>
      <c r="E242" s="3">
        <f>IF(D242&lt;=0,(L242 * 2.5) - D242,IF(AND(Tabela4[[#This Row],[ESTOQUE_INICIAL]]&lt;=Tabela4[[#This Row],[PONTO_DE_REPOSICAO]],Tabela4[[#This Row],[ESTOQUE_INICIAL]]&gt;0),L242*1.5,D242*0))</f>
        <v>0</v>
      </c>
      <c r="F242" s="1">
        <f t="shared" si="7"/>
        <v>128</v>
      </c>
      <c r="G242" s="7">
        <v>5</v>
      </c>
      <c r="H242" s="7">
        <v>10</v>
      </c>
      <c r="I242" s="6" t="s">
        <v>1130</v>
      </c>
      <c r="J242" s="1">
        <f>'ESTOQUE NOVEMBRO'!$D242*'ESTOQUE NOVEMBRO'!$G242+'ESTOQUE NOVEMBRO'!$E242*'ESTOQUE NOVEMBRO'!$H242</f>
        <v>640</v>
      </c>
      <c r="K242" s="1">
        <f>_xlfn.XLOOKUP(A242,MEDIDAS!A:A,MEDIDAS!D:D,,0)*5</f>
        <v>7.4444444444444446</v>
      </c>
      <c r="L242" s="1">
        <f>SUM(K242,_xlfn.XLOOKUP(A242,MEDIDAS!A:A,MEDIDAS!D:D,,0)*5)</f>
        <v>14.888888888888889</v>
      </c>
      <c r="M24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42" t="str">
        <f>IF('ESTOQUE NOVEMBRO'!$E242&gt;0,"Novembro","outubro")</f>
        <v>outubro</v>
      </c>
      <c r="O242" s="15">
        <v>45597</v>
      </c>
    </row>
    <row r="243" spans="1:15">
      <c r="A243" s="5" t="s">
        <v>244</v>
      </c>
      <c r="B243" t="s">
        <v>1162</v>
      </c>
      <c r="C243" s="3">
        <f t="shared" si="6"/>
        <v>64.89</v>
      </c>
      <c r="D243" s="1">
        <f>_xlfn.XLOOKUP(Tabela4[[#This Row],[SKU]],'ESTOQUE OUTUBRO'!A:A,'ESTOQUE OUTUBRO'!F:F,,0)-_xlfn.XLOOKUP(Tabela4[[#This Row],[SKU]],'VENDA MES'!E:E,'VENDA MES'!F:F,0,0)</f>
        <v>123.4</v>
      </c>
      <c r="E243" s="3">
        <f>IF(D243&lt;=0,(L243 * 2.5) - D243,IF(AND(Tabela4[[#This Row],[ESTOQUE_INICIAL]]&lt;=Tabela4[[#This Row],[PONTO_DE_REPOSICAO]],Tabela4[[#This Row],[ESTOQUE_INICIAL]]&gt;0),L243*1.5,D243*0))</f>
        <v>0</v>
      </c>
      <c r="F243" s="1">
        <f t="shared" si="7"/>
        <v>123.4</v>
      </c>
      <c r="G243" s="7">
        <v>5</v>
      </c>
      <c r="H243" s="7">
        <v>10</v>
      </c>
      <c r="I243" s="6" t="s">
        <v>1130</v>
      </c>
      <c r="J243" s="1">
        <f>'ESTOQUE NOVEMBRO'!$D243*'ESTOQUE NOVEMBRO'!$G243+'ESTOQUE NOVEMBRO'!$E243*'ESTOQUE NOVEMBRO'!$H243</f>
        <v>617</v>
      </c>
      <c r="K243" s="1">
        <f>_xlfn.XLOOKUP(A243,MEDIDAS!A:A,MEDIDAS!D:D,,0)*5</f>
        <v>6.7222222222222232</v>
      </c>
      <c r="L243" s="1">
        <f>SUM(K243,_xlfn.XLOOKUP(A243,MEDIDAS!A:A,MEDIDAS!D:D,,0)*5)</f>
        <v>13.444444444444446</v>
      </c>
      <c r="M24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43" t="str">
        <f>IF('ESTOQUE NOVEMBRO'!$E243&gt;0,"Novembro","outubro")</f>
        <v>outubro</v>
      </c>
      <c r="O243" s="15">
        <v>45597</v>
      </c>
    </row>
    <row r="244" spans="1:15">
      <c r="A244" s="5" t="s">
        <v>245</v>
      </c>
      <c r="B244" t="s">
        <v>1162</v>
      </c>
      <c r="C244" s="3">
        <f t="shared" si="6"/>
        <v>64.89</v>
      </c>
      <c r="D244" s="1">
        <f>_xlfn.XLOOKUP(Tabela4[[#This Row],[SKU]],'ESTOQUE OUTUBRO'!A:A,'ESTOQUE OUTUBRO'!F:F,,0)-_xlfn.XLOOKUP(Tabela4[[#This Row],[SKU]],'VENDA MES'!E:E,'VENDA MES'!F:F,0,0)</f>
        <v>128.19999999999999</v>
      </c>
      <c r="E244" s="3">
        <f>IF(D244&lt;=0,(L244 * 2.5) - D244,IF(AND(Tabela4[[#This Row],[ESTOQUE_INICIAL]]&lt;=Tabela4[[#This Row],[PONTO_DE_REPOSICAO]],Tabela4[[#This Row],[ESTOQUE_INICIAL]]&gt;0),L244*1.5,D244*0))</f>
        <v>0</v>
      </c>
      <c r="F244" s="1">
        <f t="shared" si="7"/>
        <v>128.19999999999999</v>
      </c>
      <c r="G244" s="7">
        <v>5</v>
      </c>
      <c r="H244" s="7">
        <v>10</v>
      </c>
      <c r="I244" s="6" t="s">
        <v>1130</v>
      </c>
      <c r="J244" s="1">
        <f>'ESTOQUE NOVEMBRO'!$D244*'ESTOQUE NOVEMBRO'!$G244+'ESTOQUE NOVEMBRO'!$E244*'ESTOQUE NOVEMBRO'!$H244</f>
        <v>641</v>
      </c>
      <c r="K244" s="1">
        <f>_xlfn.XLOOKUP(A244,MEDIDAS!A:A,MEDIDAS!D:D,,0)*5</f>
        <v>5.6666666666666661</v>
      </c>
      <c r="L244" s="1">
        <f>SUM(K244,_xlfn.XLOOKUP(A244,MEDIDAS!A:A,MEDIDAS!D:D,,0)*5)</f>
        <v>11.333333333333332</v>
      </c>
      <c r="M24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44" t="str">
        <f>IF('ESTOQUE NOVEMBRO'!$E244&gt;0,"Novembro","outubro")</f>
        <v>outubro</v>
      </c>
      <c r="O244" s="15">
        <v>45597</v>
      </c>
    </row>
    <row r="245" spans="1:15">
      <c r="A245" s="5" t="s">
        <v>246</v>
      </c>
      <c r="B245" t="s">
        <v>1162</v>
      </c>
      <c r="C245" s="3">
        <f t="shared" si="6"/>
        <v>64.89</v>
      </c>
      <c r="D245" s="1">
        <f>_xlfn.XLOOKUP(Tabela4[[#This Row],[SKU]],'ESTOQUE OUTUBRO'!A:A,'ESTOQUE OUTUBRO'!F:F,,0)-_xlfn.XLOOKUP(Tabela4[[#This Row],[SKU]],'VENDA MES'!E:E,'VENDA MES'!F:F,0,0)</f>
        <v>38.200000000000017</v>
      </c>
      <c r="E245" s="3">
        <f>IF(D245&lt;=0,(L245 * 2.5) - D245,IF(AND(Tabela4[[#This Row],[ESTOQUE_INICIAL]]&lt;=Tabela4[[#This Row],[PONTO_DE_REPOSICAO]],Tabela4[[#This Row],[ESTOQUE_INICIAL]]&gt;0),L245*1.5,D245*0))</f>
        <v>0</v>
      </c>
      <c r="F245" s="1">
        <f t="shared" si="7"/>
        <v>38.200000000000017</v>
      </c>
      <c r="G245" s="7">
        <v>5</v>
      </c>
      <c r="H245" s="7">
        <v>10</v>
      </c>
      <c r="I245" s="6" t="s">
        <v>1130</v>
      </c>
      <c r="J245" s="1">
        <f>'ESTOQUE NOVEMBRO'!$D245*'ESTOQUE NOVEMBRO'!$G245+'ESTOQUE NOVEMBRO'!$E245*'ESTOQUE NOVEMBRO'!$H245</f>
        <v>191.00000000000009</v>
      </c>
      <c r="K245" s="1">
        <f>_xlfn.XLOOKUP(A245,MEDIDAS!A:A,MEDIDAS!D:D,,0)*5</f>
        <v>6.7777777777777786</v>
      </c>
      <c r="L245" s="1">
        <f>SUM(K245,_xlfn.XLOOKUP(A245,MEDIDAS!A:A,MEDIDAS!D:D,,0)*5)</f>
        <v>13.555555555555557</v>
      </c>
      <c r="M24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45" t="str">
        <f>IF('ESTOQUE NOVEMBRO'!$E245&gt;0,"Novembro","outubro")</f>
        <v>outubro</v>
      </c>
      <c r="O245" s="15">
        <v>45597</v>
      </c>
    </row>
    <row r="246" spans="1:15">
      <c r="A246" s="5" t="s">
        <v>247</v>
      </c>
      <c r="B246" t="s">
        <v>1162</v>
      </c>
      <c r="C246" s="3">
        <f t="shared" si="6"/>
        <v>64.89</v>
      </c>
      <c r="D246" s="1">
        <f>_xlfn.XLOOKUP(Tabela4[[#This Row],[SKU]],'ESTOQUE OUTUBRO'!A:A,'ESTOQUE OUTUBRO'!F:F,,0)-_xlfn.XLOOKUP(Tabela4[[#This Row],[SKU]],'VENDA MES'!E:E,'VENDA MES'!F:F,0,0)</f>
        <v>89.6</v>
      </c>
      <c r="E246" s="3">
        <f>IF(D246&lt;=0,(L246 * 2.5) - D246,IF(AND(Tabela4[[#This Row],[ESTOQUE_INICIAL]]&lt;=Tabela4[[#This Row],[PONTO_DE_REPOSICAO]],Tabela4[[#This Row],[ESTOQUE_INICIAL]]&gt;0),L246*1.5,D246*0))</f>
        <v>0</v>
      </c>
      <c r="F246" s="1">
        <f t="shared" si="7"/>
        <v>89.6</v>
      </c>
      <c r="G246" s="7">
        <v>5</v>
      </c>
      <c r="H246" s="7">
        <v>10</v>
      </c>
      <c r="I246" s="6" t="s">
        <v>1130</v>
      </c>
      <c r="J246" s="1">
        <f>'ESTOQUE NOVEMBRO'!$D246*'ESTOQUE NOVEMBRO'!$G246+'ESTOQUE NOVEMBRO'!$E246*'ESTOQUE NOVEMBRO'!$H246</f>
        <v>448</v>
      </c>
      <c r="K246" s="1">
        <f>_xlfn.XLOOKUP(A246,MEDIDAS!A:A,MEDIDAS!D:D,,0)*5</f>
        <v>5.9444444444444446</v>
      </c>
      <c r="L246" s="1">
        <f>SUM(K246,_xlfn.XLOOKUP(A246,MEDIDAS!A:A,MEDIDAS!D:D,,0)*5)</f>
        <v>11.888888888888889</v>
      </c>
      <c r="M24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46" t="str">
        <f>IF('ESTOQUE NOVEMBRO'!$E246&gt;0,"Novembro","outubro")</f>
        <v>outubro</v>
      </c>
      <c r="O246" s="15">
        <v>45597</v>
      </c>
    </row>
    <row r="247" spans="1:15">
      <c r="A247" s="5" t="s">
        <v>275</v>
      </c>
      <c r="B247" t="s">
        <v>1162</v>
      </c>
      <c r="C247" s="3">
        <f t="shared" si="6"/>
        <v>64.89</v>
      </c>
      <c r="D247" s="1">
        <f>_xlfn.XLOOKUP(Tabela4[[#This Row],[SKU]],'ESTOQUE OUTUBRO'!A:A,'ESTOQUE OUTUBRO'!F:F,,0)-_xlfn.XLOOKUP(Tabela4[[#This Row],[SKU]],'VENDA MES'!E:E,'VENDA MES'!F:F,0,0)</f>
        <v>114</v>
      </c>
      <c r="E247" s="3">
        <f>IF(D247&lt;=0,(L247 * 2.5) - D247,IF(AND(Tabela4[[#This Row],[ESTOQUE_INICIAL]]&lt;=Tabela4[[#This Row],[PONTO_DE_REPOSICAO]],Tabela4[[#This Row],[ESTOQUE_INICIAL]]&gt;0),L247*1.5,D247*0))</f>
        <v>0</v>
      </c>
      <c r="F247" s="1">
        <f t="shared" si="7"/>
        <v>114</v>
      </c>
      <c r="G247" s="7">
        <v>5</v>
      </c>
      <c r="H247" s="7">
        <v>10</v>
      </c>
      <c r="I247" s="6" t="s">
        <v>1130</v>
      </c>
      <c r="J247" s="1">
        <f>'ESTOQUE NOVEMBRO'!$D247*'ESTOQUE NOVEMBRO'!$G247+'ESTOQUE NOVEMBRO'!$E247*'ESTOQUE NOVEMBRO'!$H247</f>
        <v>570</v>
      </c>
      <c r="K247" s="1">
        <f>_xlfn.XLOOKUP(A247,MEDIDAS!A:A,MEDIDAS!D:D,,0)*5</f>
        <v>5.6111111111111107</v>
      </c>
      <c r="L247" s="1">
        <f>SUM(K247,_xlfn.XLOOKUP(A247,MEDIDAS!A:A,MEDIDAS!D:D,,0)*5)</f>
        <v>11.222222222222221</v>
      </c>
      <c r="M24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47" t="str">
        <f>IF('ESTOQUE NOVEMBRO'!$E247&gt;0,"Novembro","outubro")</f>
        <v>outubro</v>
      </c>
      <c r="O247" s="15">
        <v>45597</v>
      </c>
    </row>
    <row r="248" spans="1:15">
      <c r="A248" s="5" t="s">
        <v>248</v>
      </c>
      <c r="B248" t="s">
        <v>1162</v>
      </c>
      <c r="C248" s="3">
        <f t="shared" si="6"/>
        <v>64.89</v>
      </c>
      <c r="D248" s="1">
        <f>_xlfn.XLOOKUP(Tabela4[[#This Row],[SKU]],'ESTOQUE OUTUBRO'!A:A,'ESTOQUE OUTUBRO'!F:F,,0)-_xlfn.XLOOKUP(Tabela4[[#This Row],[SKU]],'VENDA MES'!E:E,'VENDA MES'!F:F,0,0)</f>
        <v>18.40000000000002</v>
      </c>
      <c r="E248" s="3">
        <f>IF(D248&lt;=0,(L248 * 2.5) - D248,IF(AND(Tabela4[[#This Row],[ESTOQUE_INICIAL]]&lt;=Tabela4[[#This Row],[PONTO_DE_REPOSICAO]],Tabela4[[#This Row],[ESTOQUE_INICIAL]]&gt;0),L248*1.5,D248*0))</f>
        <v>0</v>
      </c>
      <c r="F248" s="1">
        <f t="shared" si="7"/>
        <v>18.40000000000002</v>
      </c>
      <c r="G248" s="7">
        <v>5</v>
      </c>
      <c r="H248" s="7">
        <v>10</v>
      </c>
      <c r="I248" s="6" t="s">
        <v>1130</v>
      </c>
      <c r="J248" s="1">
        <f>'ESTOQUE NOVEMBRO'!$D248*'ESTOQUE NOVEMBRO'!$G248+'ESTOQUE NOVEMBRO'!$E248*'ESTOQUE NOVEMBRO'!$H248</f>
        <v>92.000000000000099</v>
      </c>
      <c r="K248" s="1">
        <f>_xlfn.XLOOKUP(A248,MEDIDAS!A:A,MEDIDAS!D:D,,0)*5</f>
        <v>7.0555555555555562</v>
      </c>
      <c r="L248" s="1">
        <f>SUM(K248,_xlfn.XLOOKUP(A248,MEDIDAS!A:A,MEDIDAS!D:D,,0)*5)</f>
        <v>14.111111111111112</v>
      </c>
      <c r="M24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48" t="str">
        <f>IF('ESTOQUE NOVEMBRO'!$E248&gt;0,"Novembro","outubro")</f>
        <v>outubro</v>
      </c>
      <c r="O248" s="15">
        <v>45597</v>
      </c>
    </row>
    <row r="249" spans="1:15">
      <c r="A249" s="5" t="s">
        <v>249</v>
      </c>
      <c r="B249" t="s">
        <v>1162</v>
      </c>
      <c r="C249" s="3">
        <f t="shared" si="6"/>
        <v>64.89</v>
      </c>
      <c r="D249" s="1">
        <f>_xlfn.XLOOKUP(Tabela4[[#This Row],[SKU]],'ESTOQUE OUTUBRO'!A:A,'ESTOQUE OUTUBRO'!F:F,,0)-_xlfn.XLOOKUP(Tabela4[[#This Row],[SKU]],'VENDA MES'!E:E,'VENDA MES'!F:F,0,0)</f>
        <v>84.40000000000002</v>
      </c>
      <c r="E249" s="3">
        <f>IF(D249&lt;=0,(L249 * 2.5) - D249,IF(AND(Tabela4[[#This Row],[ESTOQUE_INICIAL]]&lt;=Tabela4[[#This Row],[PONTO_DE_REPOSICAO]],Tabela4[[#This Row],[ESTOQUE_INICIAL]]&gt;0),L249*1.5,D249*0))</f>
        <v>0</v>
      </c>
      <c r="F249" s="1">
        <f t="shared" si="7"/>
        <v>84.40000000000002</v>
      </c>
      <c r="G249" s="7">
        <v>5</v>
      </c>
      <c r="H249" s="7">
        <v>10</v>
      </c>
      <c r="I249" s="6" t="s">
        <v>1130</v>
      </c>
      <c r="J249" s="1">
        <f>'ESTOQUE NOVEMBRO'!$D249*'ESTOQUE NOVEMBRO'!$G249+'ESTOQUE NOVEMBRO'!$E249*'ESTOQUE NOVEMBRO'!$H249</f>
        <v>422.00000000000011</v>
      </c>
      <c r="K249" s="1">
        <f>_xlfn.XLOOKUP(A249,MEDIDAS!A:A,MEDIDAS!D:D,,0)*5</f>
        <v>4.666666666666667</v>
      </c>
      <c r="L249" s="1">
        <f>SUM(K249,_xlfn.XLOOKUP(A249,MEDIDAS!A:A,MEDIDAS!D:D,,0)*5)</f>
        <v>9.3333333333333339</v>
      </c>
      <c r="M24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49" t="str">
        <f>IF('ESTOQUE NOVEMBRO'!$E249&gt;0,"Novembro","outubro")</f>
        <v>outubro</v>
      </c>
      <c r="O249" s="15">
        <v>45597</v>
      </c>
    </row>
    <row r="250" spans="1:15">
      <c r="A250" s="5" t="s">
        <v>250</v>
      </c>
      <c r="B250" t="s">
        <v>1162</v>
      </c>
      <c r="C250" s="3">
        <f t="shared" si="6"/>
        <v>64.89</v>
      </c>
      <c r="D250" s="1">
        <f>_xlfn.XLOOKUP(Tabela4[[#This Row],[SKU]],'ESTOQUE OUTUBRO'!A:A,'ESTOQUE OUTUBRO'!F:F,,0)-_xlfn.XLOOKUP(Tabela4[[#This Row],[SKU]],'VENDA MES'!E:E,'VENDA MES'!F:F,0,0)</f>
        <v>128.4</v>
      </c>
      <c r="E250" s="3">
        <f>IF(D250&lt;=0,(L250 * 2.5) - D250,IF(AND(Tabela4[[#This Row],[ESTOQUE_INICIAL]]&lt;=Tabela4[[#This Row],[PONTO_DE_REPOSICAO]],Tabela4[[#This Row],[ESTOQUE_INICIAL]]&gt;0),L250*1.5,D250*0))</f>
        <v>0</v>
      </c>
      <c r="F250" s="1">
        <f t="shared" si="7"/>
        <v>128.4</v>
      </c>
      <c r="G250" s="7">
        <v>5</v>
      </c>
      <c r="H250" s="7">
        <v>10</v>
      </c>
      <c r="I250" s="6" t="s">
        <v>1130</v>
      </c>
      <c r="J250" s="1">
        <f>'ESTOQUE NOVEMBRO'!$D250*'ESTOQUE NOVEMBRO'!$G250+'ESTOQUE NOVEMBRO'!$E250*'ESTOQUE NOVEMBRO'!$H250</f>
        <v>642</v>
      </c>
      <c r="K250" s="1">
        <f>_xlfn.XLOOKUP(A250,MEDIDAS!A:A,MEDIDAS!D:D,,0)*5</f>
        <v>7.2777777777777777</v>
      </c>
      <c r="L250" s="1">
        <f>SUM(K250,_xlfn.XLOOKUP(A250,MEDIDAS!A:A,MEDIDAS!D:D,,0)*5)</f>
        <v>14.555555555555555</v>
      </c>
      <c r="M25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50" t="str">
        <f>IF('ESTOQUE NOVEMBRO'!$E250&gt;0,"Novembro","outubro")</f>
        <v>outubro</v>
      </c>
      <c r="O250" s="15">
        <v>45597</v>
      </c>
    </row>
    <row r="251" spans="1:15">
      <c r="A251" s="5" t="s">
        <v>251</v>
      </c>
      <c r="B251" t="s">
        <v>1162</v>
      </c>
      <c r="C251" s="3">
        <f t="shared" si="6"/>
        <v>64.89</v>
      </c>
      <c r="D251" s="1">
        <f>_xlfn.XLOOKUP(Tabela4[[#This Row],[SKU]],'ESTOQUE OUTUBRO'!A:A,'ESTOQUE OUTUBRO'!F:F,,0)-_xlfn.XLOOKUP(Tabela4[[#This Row],[SKU]],'VENDA MES'!E:E,'VENDA MES'!F:F,0,0)</f>
        <v>72.800000000000011</v>
      </c>
      <c r="E251" s="3">
        <f>IF(D251&lt;=0,(L251 * 2.5) - D251,IF(AND(Tabela4[[#This Row],[ESTOQUE_INICIAL]]&lt;=Tabela4[[#This Row],[PONTO_DE_REPOSICAO]],Tabela4[[#This Row],[ESTOQUE_INICIAL]]&gt;0),L251*1.5,D251*0))</f>
        <v>0</v>
      </c>
      <c r="F251" s="1">
        <f t="shared" si="7"/>
        <v>72.800000000000011</v>
      </c>
      <c r="G251" s="7">
        <v>5</v>
      </c>
      <c r="H251" s="7">
        <v>10</v>
      </c>
      <c r="I251" s="6" t="s">
        <v>1130</v>
      </c>
      <c r="J251" s="1">
        <f>'ESTOQUE NOVEMBRO'!$D251*'ESTOQUE NOVEMBRO'!$G251+'ESTOQUE NOVEMBRO'!$E251*'ESTOQUE NOVEMBRO'!$H251</f>
        <v>364.00000000000006</v>
      </c>
      <c r="K251" s="1">
        <f>_xlfn.XLOOKUP(A251,MEDIDAS!A:A,MEDIDAS!D:D,,0)*5</f>
        <v>7.3888888888888893</v>
      </c>
      <c r="L251" s="1">
        <f>SUM(K251,_xlfn.XLOOKUP(A251,MEDIDAS!A:A,MEDIDAS!D:D,,0)*5)</f>
        <v>14.777777777777779</v>
      </c>
      <c r="M25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51" t="str">
        <f>IF('ESTOQUE NOVEMBRO'!$E251&gt;0,"Novembro","outubro")</f>
        <v>outubro</v>
      </c>
      <c r="O251" s="15">
        <v>45597</v>
      </c>
    </row>
    <row r="252" spans="1:15">
      <c r="A252" s="5" t="s">
        <v>252</v>
      </c>
      <c r="B252" t="s">
        <v>1163</v>
      </c>
      <c r="C252" s="3">
        <f t="shared" si="6"/>
        <v>64.89</v>
      </c>
      <c r="D252" s="1">
        <f>_xlfn.XLOOKUP(Tabela4[[#This Row],[SKU]],'ESTOQUE OUTUBRO'!A:A,'ESTOQUE OUTUBRO'!F:F,,0)-_xlfn.XLOOKUP(Tabela4[[#This Row],[SKU]],'VENDA MES'!E:E,'VENDA MES'!F:F,0,0)</f>
        <v>27.40000000000002</v>
      </c>
      <c r="E252" s="3">
        <f>IF(D252&lt;=0,(L252 * 2.5) - D252,IF(AND(Tabela4[[#This Row],[ESTOQUE_INICIAL]]&lt;=Tabela4[[#This Row],[PONTO_DE_REPOSICAO]],Tabela4[[#This Row],[ESTOQUE_INICIAL]]&gt;0),L252*1.5,D252*0))</f>
        <v>0</v>
      </c>
      <c r="F252" s="1">
        <f t="shared" si="7"/>
        <v>27.40000000000002</v>
      </c>
      <c r="G252" s="7">
        <v>5</v>
      </c>
      <c r="H252" s="7">
        <v>10</v>
      </c>
      <c r="I252" s="6" t="s">
        <v>1130</v>
      </c>
      <c r="J252" s="1">
        <f>'ESTOQUE NOVEMBRO'!$D252*'ESTOQUE NOVEMBRO'!$G252+'ESTOQUE NOVEMBRO'!$E252*'ESTOQUE NOVEMBRO'!$H252</f>
        <v>137.00000000000011</v>
      </c>
      <c r="K252" s="1">
        <f>_xlfn.XLOOKUP(A252,MEDIDAS!A:A,MEDIDAS!D:D,,0)*5</f>
        <v>6.2777777777777777</v>
      </c>
      <c r="L252" s="1">
        <f>SUM(K252,_xlfn.XLOOKUP(A252,MEDIDAS!A:A,MEDIDAS!D:D,,0)*5)</f>
        <v>12.555555555555555</v>
      </c>
      <c r="M25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52" t="str">
        <f>IF('ESTOQUE NOVEMBRO'!$E252&gt;0,"Novembro","outubro")</f>
        <v>outubro</v>
      </c>
      <c r="O252" s="15">
        <v>45597</v>
      </c>
    </row>
    <row r="253" spans="1:15">
      <c r="A253" s="5" t="s">
        <v>254</v>
      </c>
      <c r="B253" t="s">
        <v>1163</v>
      </c>
      <c r="C253" s="3">
        <f t="shared" si="6"/>
        <v>64.89</v>
      </c>
      <c r="D253" s="1">
        <f>_xlfn.XLOOKUP(Tabela4[[#This Row],[SKU]],'ESTOQUE OUTUBRO'!A:A,'ESTOQUE OUTUBRO'!F:F,,0)-_xlfn.XLOOKUP(Tabela4[[#This Row],[SKU]],'VENDA MES'!E:E,'VENDA MES'!F:F,0,0)</f>
        <v>99.6</v>
      </c>
      <c r="E253" s="3">
        <f>IF(D253&lt;=0,(L253 * 2.5) - D253,IF(AND(Tabela4[[#This Row],[ESTOQUE_INICIAL]]&lt;=Tabela4[[#This Row],[PONTO_DE_REPOSICAO]],Tabela4[[#This Row],[ESTOQUE_INICIAL]]&gt;0),L253*1.5,D253*0))</f>
        <v>0</v>
      </c>
      <c r="F253" s="1">
        <f t="shared" si="7"/>
        <v>99.6</v>
      </c>
      <c r="G253" s="7">
        <v>5</v>
      </c>
      <c r="H253" s="7">
        <v>10</v>
      </c>
      <c r="I253" s="6" t="s">
        <v>1130</v>
      </c>
      <c r="J253" s="1">
        <f>'ESTOQUE NOVEMBRO'!$D253*'ESTOQUE NOVEMBRO'!$G253+'ESTOQUE NOVEMBRO'!$E253*'ESTOQUE NOVEMBRO'!$H253</f>
        <v>498</v>
      </c>
      <c r="K253" s="1">
        <f>_xlfn.XLOOKUP(A253,MEDIDAS!A:A,MEDIDAS!D:D,,0)*5</f>
        <v>5.4444444444444438</v>
      </c>
      <c r="L253" s="1">
        <f>SUM(K253,_xlfn.XLOOKUP(A253,MEDIDAS!A:A,MEDIDAS!D:D,,0)*5)</f>
        <v>10.888888888888888</v>
      </c>
      <c r="M25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53" t="str">
        <f>IF('ESTOQUE NOVEMBRO'!$E253&gt;0,"Novembro","outubro")</f>
        <v>outubro</v>
      </c>
      <c r="O253" s="15">
        <v>45597</v>
      </c>
    </row>
    <row r="254" spans="1:15">
      <c r="A254" s="5" t="s">
        <v>255</v>
      </c>
      <c r="B254" t="s">
        <v>1163</v>
      </c>
      <c r="C254" s="3">
        <f t="shared" si="6"/>
        <v>64.89</v>
      </c>
      <c r="D254" s="1">
        <f>_xlfn.XLOOKUP(Tabela4[[#This Row],[SKU]],'ESTOQUE OUTUBRO'!A:A,'ESTOQUE OUTUBRO'!F:F,,0)-_xlfn.XLOOKUP(Tabela4[[#This Row],[SKU]],'VENDA MES'!E:E,'VENDA MES'!F:F,0,0)</f>
        <v>111.4</v>
      </c>
      <c r="E254" s="3">
        <f>IF(D254&lt;=0,(L254 * 2.5) - D254,IF(AND(Tabela4[[#This Row],[ESTOQUE_INICIAL]]&lt;=Tabela4[[#This Row],[PONTO_DE_REPOSICAO]],Tabela4[[#This Row],[ESTOQUE_INICIAL]]&gt;0),L254*1.5,D254*0))</f>
        <v>0</v>
      </c>
      <c r="F254" s="1">
        <f t="shared" si="7"/>
        <v>111.4</v>
      </c>
      <c r="G254" s="7">
        <v>5</v>
      </c>
      <c r="H254" s="7">
        <v>10</v>
      </c>
      <c r="I254" s="6" t="s">
        <v>1130</v>
      </c>
      <c r="J254" s="1">
        <f>'ESTOQUE NOVEMBRO'!$D254*'ESTOQUE NOVEMBRO'!$G254+'ESTOQUE NOVEMBRO'!$E254*'ESTOQUE NOVEMBRO'!$H254</f>
        <v>557</v>
      </c>
      <c r="K254" s="1">
        <f>_xlfn.XLOOKUP(A254,MEDIDAS!A:A,MEDIDAS!D:D,,0)*5</f>
        <v>7.3888888888888893</v>
      </c>
      <c r="L254" s="1">
        <f>SUM(K254,_xlfn.XLOOKUP(A254,MEDIDAS!A:A,MEDIDAS!D:D,,0)*5)</f>
        <v>14.777777777777779</v>
      </c>
      <c r="M25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54" t="str">
        <f>IF('ESTOQUE NOVEMBRO'!$E254&gt;0,"Novembro","outubro")</f>
        <v>outubro</v>
      </c>
      <c r="O254" s="15">
        <v>45597</v>
      </c>
    </row>
    <row r="255" spans="1:15">
      <c r="A255" s="5" t="s">
        <v>256</v>
      </c>
      <c r="B255" t="s">
        <v>1163</v>
      </c>
      <c r="C255" s="3">
        <f t="shared" si="6"/>
        <v>64.89</v>
      </c>
      <c r="D255" s="1">
        <f>_xlfn.XLOOKUP(Tabela4[[#This Row],[SKU]],'ESTOQUE OUTUBRO'!A:A,'ESTOQUE OUTUBRO'!F:F,,0)-_xlfn.XLOOKUP(Tabela4[[#This Row],[SKU]],'VENDA MES'!E:E,'VENDA MES'!F:F,0,0)</f>
        <v>60</v>
      </c>
      <c r="E255" s="3">
        <f>IF(D255&lt;=0,(L255 * 2.5) - D255,IF(AND(Tabela4[[#This Row],[ESTOQUE_INICIAL]]&lt;=Tabela4[[#This Row],[PONTO_DE_REPOSICAO]],Tabela4[[#This Row],[ESTOQUE_INICIAL]]&gt;0),L255*1.5,D255*0))</f>
        <v>0</v>
      </c>
      <c r="F255" s="1">
        <f t="shared" si="7"/>
        <v>60</v>
      </c>
      <c r="G255" s="7">
        <v>5</v>
      </c>
      <c r="H255" s="7">
        <v>10</v>
      </c>
      <c r="I255" s="6" t="s">
        <v>1130</v>
      </c>
      <c r="J255" s="1">
        <f>'ESTOQUE NOVEMBRO'!$D255*'ESTOQUE NOVEMBRO'!$G255+'ESTOQUE NOVEMBRO'!$E255*'ESTOQUE NOVEMBRO'!$H255</f>
        <v>300</v>
      </c>
      <c r="K255" s="1">
        <f>_xlfn.XLOOKUP(A255,MEDIDAS!A:A,MEDIDAS!D:D,,0)*5</f>
        <v>7.4444444444444446</v>
      </c>
      <c r="L255" s="1">
        <f>SUM(K255,_xlfn.XLOOKUP(A255,MEDIDAS!A:A,MEDIDAS!D:D,,0)*5)</f>
        <v>14.888888888888889</v>
      </c>
      <c r="M25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55" t="str">
        <f>IF('ESTOQUE NOVEMBRO'!$E255&gt;0,"Novembro","outubro")</f>
        <v>outubro</v>
      </c>
      <c r="O255" s="15">
        <v>45597</v>
      </c>
    </row>
    <row r="256" spans="1:15">
      <c r="A256" s="5" t="s">
        <v>257</v>
      </c>
      <c r="B256" t="s">
        <v>1163</v>
      </c>
      <c r="C256" s="3">
        <f t="shared" si="6"/>
        <v>64.89</v>
      </c>
      <c r="D256" s="1">
        <f>_xlfn.XLOOKUP(Tabela4[[#This Row],[SKU]],'ESTOQUE OUTUBRO'!A:A,'ESTOQUE OUTUBRO'!F:F,,0)-_xlfn.XLOOKUP(Tabela4[[#This Row],[SKU]],'VENDA MES'!E:E,'VENDA MES'!F:F,0,0)</f>
        <v>131.80000000000004</v>
      </c>
      <c r="E256" s="3">
        <f>IF(D256&lt;=0,(L256 * 2.5) - D256,IF(AND(Tabela4[[#This Row],[ESTOQUE_INICIAL]]&lt;=Tabela4[[#This Row],[PONTO_DE_REPOSICAO]],Tabela4[[#This Row],[ESTOQUE_INICIAL]]&gt;0),L256*1.5,D256*0))</f>
        <v>0</v>
      </c>
      <c r="F256" s="1">
        <f t="shared" si="7"/>
        <v>131.80000000000004</v>
      </c>
      <c r="G256" s="7">
        <v>5</v>
      </c>
      <c r="H256" s="7">
        <v>10</v>
      </c>
      <c r="I256" s="6" t="s">
        <v>1130</v>
      </c>
      <c r="J256" s="1">
        <f>'ESTOQUE NOVEMBRO'!$D256*'ESTOQUE NOVEMBRO'!$G256+'ESTOQUE NOVEMBRO'!$E256*'ESTOQUE NOVEMBRO'!$H256</f>
        <v>659.00000000000023</v>
      </c>
      <c r="K256" s="1">
        <f>_xlfn.XLOOKUP(A256,MEDIDAS!A:A,MEDIDAS!D:D,,0)*5</f>
        <v>8.2222222222222214</v>
      </c>
      <c r="L256" s="1">
        <f>SUM(K256,_xlfn.XLOOKUP(A256,MEDIDAS!A:A,MEDIDAS!D:D,,0)*5)</f>
        <v>16.444444444444443</v>
      </c>
      <c r="M25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56" t="str">
        <f>IF('ESTOQUE NOVEMBRO'!$E256&gt;0,"Novembro","outubro")</f>
        <v>outubro</v>
      </c>
      <c r="O256" s="15">
        <v>45597</v>
      </c>
    </row>
    <row r="257" spans="1:15">
      <c r="A257" s="5" t="s">
        <v>286</v>
      </c>
      <c r="B257" t="s">
        <v>1163</v>
      </c>
      <c r="C257" s="3">
        <f t="shared" si="6"/>
        <v>64.89</v>
      </c>
      <c r="D257" s="1">
        <f>_xlfn.XLOOKUP(Tabela4[[#This Row],[SKU]],'ESTOQUE OUTUBRO'!A:A,'ESTOQUE OUTUBRO'!F:F,,0)-_xlfn.XLOOKUP(Tabela4[[#This Row],[SKU]],'VENDA MES'!E:E,'VENDA MES'!F:F,0,0)</f>
        <v>93</v>
      </c>
      <c r="E257" s="3">
        <f>IF(D257&lt;=0,(L257 * 2.5) - D257,IF(AND(Tabela4[[#This Row],[ESTOQUE_INICIAL]]&lt;=Tabela4[[#This Row],[PONTO_DE_REPOSICAO]],Tabela4[[#This Row],[ESTOQUE_INICIAL]]&gt;0),L257*1.5,D257*0))</f>
        <v>0</v>
      </c>
      <c r="F257" s="1">
        <f t="shared" si="7"/>
        <v>93</v>
      </c>
      <c r="G257" s="7">
        <v>5</v>
      </c>
      <c r="H257" s="7">
        <v>10</v>
      </c>
      <c r="I257" s="6" t="s">
        <v>1130</v>
      </c>
      <c r="J257" s="1">
        <f>'ESTOQUE NOVEMBRO'!$D257*'ESTOQUE NOVEMBRO'!$G257+'ESTOQUE NOVEMBRO'!$E257*'ESTOQUE NOVEMBRO'!$H257</f>
        <v>465</v>
      </c>
      <c r="K257" s="1">
        <f>_xlfn.XLOOKUP(A257,MEDIDAS!A:A,MEDIDAS!D:D,,0)*5</f>
        <v>6.0555555555555554</v>
      </c>
      <c r="L257" s="1">
        <f>SUM(K257,_xlfn.XLOOKUP(A257,MEDIDAS!A:A,MEDIDAS!D:D,,0)*5)</f>
        <v>12.111111111111111</v>
      </c>
      <c r="M25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57" t="str">
        <f>IF('ESTOQUE NOVEMBRO'!$E257&gt;0,"Novembro","outubro")</f>
        <v>outubro</v>
      </c>
      <c r="O257" s="15">
        <v>45597</v>
      </c>
    </row>
    <row r="258" spans="1:15">
      <c r="A258" s="5" t="s">
        <v>258</v>
      </c>
      <c r="B258" t="s">
        <v>1163</v>
      </c>
      <c r="C258" s="3">
        <f t="shared" si="6"/>
        <v>64.89</v>
      </c>
      <c r="D258" s="1">
        <f>_xlfn.XLOOKUP(Tabela4[[#This Row],[SKU]],'ESTOQUE OUTUBRO'!A:A,'ESTOQUE OUTUBRO'!F:F,,0)-_xlfn.XLOOKUP(Tabela4[[#This Row],[SKU]],'VENDA MES'!E:E,'VENDA MES'!F:F,0,0)</f>
        <v>6</v>
      </c>
      <c r="E258" s="3">
        <f>IF(D258&lt;=0,(L258 * 2.5) - D258,IF(AND(Tabela4[[#This Row],[ESTOQUE_INICIAL]]&lt;=Tabela4[[#This Row],[PONTO_DE_REPOSICAO]],Tabela4[[#This Row],[ESTOQUE_INICIAL]]&gt;0),L258*1.5,D258*0))</f>
        <v>17.333333333333329</v>
      </c>
      <c r="F258" s="1">
        <f t="shared" si="7"/>
        <v>23.333333333333329</v>
      </c>
      <c r="G258" s="7">
        <v>5</v>
      </c>
      <c r="H258" s="7">
        <v>10</v>
      </c>
      <c r="I258" s="6" t="s">
        <v>1130</v>
      </c>
      <c r="J258" s="1">
        <f>'ESTOQUE NOVEMBRO'!$D258*'ESTOQUE NOVEMBRO'!$G258+'ESTOQUE NOVEMBRO'!$E258*'ESTOQUE NOVEMBRO'!$H258</f>
        <v>203.33333333333329</v>
      </c>
      <c r="K258" s="1">
        <f>_xlfn.XLOOKUP(A258,MEDIDAS!A:A,MEDIDAS!D:D,,0)*5</f>
        <v>5.7777777777777768</v>
      </c>
      <c r="L258" s="1">
        <f>SUM(K258,_xlfn.XLOOKUP(A258,MEDIDAS!A:A,MEDIDAS!D:D,,0)*5)</f>
        <v>11.555555555555554</v>
      </c>
      <c r="M25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58" t="str">
        <f>IF('ESTOQUE NOVEMBRO'!$E258&gt;0,"Novembro","outubro")</f>
        <v>Novembro</v>
      </c>
      <c r="O258" s="15">
        <v>45597</v>
      </c>
    </row>
    <row r="259" spans="1:15">
      <c r="A259" s="5" t="s">
        <v>259</v>
      </c>
      <c r="B259" t="s">
        <v>1163</v>
      </c>
      <c r="C259" s="3">
        <f t="shared" ref="C259:C322" si="8">3.09*3*7</f>
        <v>64.89</v>
      </c>
      <c r="D259" s="1">
        <f>_xlfn.XLOOKUP(Tabela4[[#This Row],[SKU]],'ESTOQUE OUTUBRO'!A:A,'ESTOQUE OUTUBRO'!F:F,,0)-_xlfn.XLOOKUP(Tabela4[[#This Row],[SKU]],'VENDA MES'!E:E,'VENDA MES'!F:F,0,0)</f>
        <v>198.60000000000002</v>
      </c>
      <c r="E259" s="3">
        <f>IF(D259&lt;=0,(L259 * 2.5) - D259,IF(AND(Tabela4[[#This Row],[ESTOQUE_INICIAL]]&lt;=Tabela4[[#This Row],[PONTO_DE_REPOSICAO]],Tabela4[[#This Row],[ESTOQUE_INICIAL]]&gt;0),L259*1.5,D259*0))</f>
        <v>0</v>
      </c>
      <c r="F259" s="1">
        <f t="shared" ref="F259:F322" si="9">SUM(E259,D259)</f>
        <v>198.60000000000002</v>
      </c>
      <c r="G259" s="7">
        <v>5</v>
      </c>
      <c r="H259" s="7">
        <v>10</v>
      </c>
      <c r="I259" s="6" t="s">
        <v>1130</v>
      </c>
      <c r="J259" s="1">
        <f>'ESTOQUE NOVEMBRO'!$D259*'ESTOQUE NOVEMBRO'!$G259+'ESTOQUE NOVEMBRO'!$E259*'ESTOQUE NOVEMBRO'!$H259</f>
        <v>993.00000000000011</v>
      </c>
      <c r="K259" s="1">
        <f>_xlfn.XLOOKUP(A259,MEDIDAS!A:A,MEDIDAS!D:D,,0)*5</f>
        <v>8.7222222222222214</v>
      </c>
      <c r="L259" s="1">
        <f>SUM(K259,_xlfn.XLOOKUP(A259,MEDIDAS!A:A,MEDIDAS!D:D,,0)*5)</f>
        <v>17.444444444444443</v>
      </c>
      <c r="M25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59" t="str">
        <f>IF('ESTOQUE NOVEMBRO'!$E259&gt;0,"Novembro","outubro")</f>
        <v>outubro</v>
      </c>
      <c r="O259" s="15">
        <v>45597</v>
      </c>
    </row>
    <row r="260" spans="1:15">
      <c r="A260" s="5" t="s">
        <v>260</v>
      </c>
      <c r="B260" t="s">
        <v>1163</v>
      </c>
      <c r="C260" s="3">
        <f t="shared" si="8"/>
        <v>64.89</v>
      </c>
      <c r="D260" s="1">
        <f>_xlfn.XLOOKUP(Tabela4[[#This Row],[SKU]],'ESTOQUE OUTUBRO'!A:A,'ESTOQUE OUTUBRO'!F:F,,0)-_xlfn.XLOOKUP(Tabela4[[#This Row],[SKU]],'VENDA MES'!E:E,'VENDA MES'!F:F,0,0)</f>
        <v>69.200000000000017</v>
      </c>
      <c r="E260" s="3">
        <f>IF(D260&lt;=0,(L260 * 2.5) - D260,IF(AND(Tabela4[[#This Row],[ESTOQUE_INICIAL]]&lt;=Tabela4[[#This Row],[PONTO_DE_REPOSICAO]],Tabela4[[#This Row],[ESTOQUE_INICIAL]]&gt;0),L260*1.5,D260*0))</f>
        <v>0</v>
      </c>
      <c r="F260" s="1">
        <f t="shared" si="9"/>
        <v>69.200000000000017</v>
      </c>
      <c r="G260" s="7">
        <v>5</v>
      </c>
      <c r="H260" s="7">
        <v>10</v>
      </c>
      <c r="I260" s="6" t="s">
        <v>1130</v>
      </c>
      <c r="J260" s="1">
        <f>'ESTOQUE NOVEMBRO'!$D260*'ESTOQUE NOVEMBRO'!$G260+'ESTOQUE NOVEMBRO'!$E260*'ESTOQUE NOVEMBRO'!$H260</f>
        <v>346.00000000000011</v>
      </c>
      <c r="K260" s="1">
        <f>_xlfn.XLOOKUP(A260,MEDIDAS!A:A,MEDIDAS!D:D,,0)*5</f>
        <v>7.0555555555555562</v>
      </c>
      <c r="L260" s="1">
        <f>SUM(K260,_xlfn.XLOOKUP(A260,MEDIDAS!A:A,MEDIDAS!D:D,,0)*5)</f>
        <v>14.111111111111112</v>
      </c>
      <c r="M26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60" t="str">
        <f>IF('ESTOQUE NOVEMBRO'!$E260&gt;0,"Novembro","outubro")</f>
        <v>outubro</v>
      </c>
      <c r="O260" s="15">
        <v>45597</v>
      </c>
    </row>
    <row r="261" spans="1:15">
      <c r="A261" s="5" t="s">
        <v>261</v>
      </c>
      <c r="B261" t="s">
        <v>1163</v>
      </c>
      <c r="C261" s="3">
        <f t="shared" si="8"/>
        <v>64.89</v>
      </c>
      <c r="D261" s="1">
        <f>_xlfn.XLOOKUP(Tabela4[[#This Row],[SKU]],'ESTOQUE OUTUBRO'!A:A,'ESTOQUE OUTUBRO'!F:F,,0)-_xlfn.XLOOKUP(Tabela4[[#This Row],[SKU]],'VENDA MES'!E:E,'VENDA MES'!F:F,0,0)</f>
        <v>128.6</v>
      </c>
      <c r="E261" s="3">
        <f>IF(D261&lt;=0,(L261 * 2.5) - D261,IF(AND(Tabela4[[#This Row],[ESTOQUE_INICIAL]]&lt;=Tabela4[[#This Row],[PONTO_DE_REPOSICAO]],Tabela4[[#This Row],[ESTOQUE_INICIAL]]&gt;0),L261*1.5,D261*0))</f>
        <v>0</v>
      </c>
      <c r="F261" s="1">
        <f t="shared" si="9"/>
        <v>128.6</v>
      </c>
      <c r="G261" s="7">
        <v>5</v>
      </c>
      <c r="H261" s="7">
        <v>10</v>
      </c>
      <c r="I261" s="6" t="s">
        <v>1130</v>
      </c>
      <c r="J261" s="1">
        <f>'ESTOQUE NOVEMBRO'!$D261*'ESTOQUE NOVEMBRO'!$G261+'ESTOQUE NOVEMBRO'!$E261*'ESTOQUE NOVEMBRO'!$H261</f>
        <v>643</v>
      </c>
      <c r="K261" s="1">
        <f>_xlfn.XLOOKUP(A261,MEDIDAS!A:A,MEDIDAS!D:D,,0)*5</f>
        <v>4.3888888888888893</v>
      </c>
      <c r="L261" s="1">
        <f>SUM(K261,_xlfn.XLOOKUP(A261,MEDIDAS!A:A,MEDIDAS!D:D,,0)*5)</f>
        <v>8.7777777777777786</v>
      </c>
      <c r="M26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61" t="str">
        <f>IF('ESTOQUE NOVEMBRO'!$E261&gt;0,"Novembro","outubro")</f>
        <v>outubro</v>
      </c>
      <c r="O261" s="15">
        <v>45597</v>
      </c>
    </row>
    <row r="262" spans="1:15">
      <c r="A262" s="5" t="s">
        <v>262</v>
      </c>
      <c r="B262" t="s">
        <v>1164</v>
      </c>
      <c r="C262" s="3">
        <f t="shared" si="8"/>
        <v>64.89</v>
      </c>
      <c r="D262" s="1">
        <f>_xlfn.XLOOKUP(Tabela4[[#This Row],[SKU]],'ESTOQUE OUTUBRO'!A:A,'ESTOQUE OUTUBRO'!F:F,,0)-_xlfn.XLOOKUP(Tabela4[[#This Row],[SKU]],'VENDA MES'!E:E,'VENDA MES'!F:F,0,0)</f>
        <v>143.40000000000003</v>
      </c>
      <c r="E262" s="3">
        <f>IF(D262&lt;=0,(L262 * 2.5) - D262,IF(AND(Tabela4[[#This Row],[ESTOQUE_INICIAL]]&lt;=Tabela4[[#This Row],[PONTO_DE_REPOSICAO]],Tabela4[[#This Row],[ESTOQUE_INICIAL]]&gt;0),L262*1.5,D262*0))</f>
        <v>0</v>
      </c>
      <c r="F262" s="1">
        <f t="shared" si="9"/>
        <v>143.40000000000003</v>
      </c>
      <c r="G262" s="7">
        <v>24</v>
      </c>
      <c r="H262" s="7">
        <v>48</v>
      </c>
      <c r="I262" s="6" t="s">
        <v>1128</v>
      </c>
      <c r="J262" s="1">
        <f>'ESTOQUE NOVEMBRO'!$D262*'ESTOQUE NOVEMBRO'!$G262+'ESTOQUE NOVEMBRO'!$E262*'ESTOQUE NOVEMBRO'!$H262</f>
        <v>3441.6000000000008</v>
      </c>
      <c r="K262" s="1">
        <f>_xlfn.XLOOKUP(A262,MEDIDAS!A:A,MEDIDAS!D:D,,0)*5</f>
        <v>7.333333333333333</v>
      </c>
      <c r="L262" s="1">
        <f>SUM(K262,_xlfn.XLOOKUP(A262,MEDIDAS!A:A,MEDIDAS!D:D,,0)*5)</f>
        <v>14.666666666666666</v>
      </c>
      <c r="M26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62" t="str">
        <f>IF('ESTOQUE NOVEMBRO'!$E262&gt;0,"Novembro","outubro")</f>
        <v>outubro</v>
      </c>
      <c r="O262" s="15">
        <v>45597</v>
      </c>
    </row>
    <row r="263" spans="1:15">
      <c r="A263" s="5" t="s">
        <v>263</v>
      </c>
      <c r="B263" t="s">
        <v>1164</v>
      </c>
      <c r="C263" s="3">
        <f t="shared" si="8"/>
        <v>64.89</v>
      </c>
      <c r="D263" s="1">
        <f>_xlfn.XLOOKUP(Tabela4[[#This Row],[SKU]],'ESTOQUE OUTUBRO'!A:A,'ESTOQUE OUTUBRO'!F:F,,0)-_xlfn.XLOOKUP(Tabela4[[#This Row],[SKU]],'VENDA MES'!E:E,'VENDA MES'!F:F,0,0)</f>
        <v>32.40000000000002</v>
      </c>
      <c r="E263" s="3">
        <f>IF(D263&lt;=0,(L263 * 2.5) - D263,IF(AND(Tabela4[[#This Row],[ESTOQUE_INICIAL]]&lt;=Tabela4[[#This Row],[PONTO_DE_REPOSICAO]],Tabela4[[#This Row],[ESTOQUE_INICIAL]]&gt;0),L263*1.5,D263*0))</f>
        <v>0</v>
      </c>
      <c r="F263" s="1">
        <f t="shared" si="9"/>
        <v>32.40000000000002</v>
      </c>
      <c r="G263" s="7">
        <v>24</v>
      </c>
      <c r="H263" s="7">
        <v>48</v>
      </c>
      <c r="I263" s="6" t="s">
        <v>1128</v>
      </c>
      <c r="J263" s="1">
        <f>'ESTOQUE NOVEMBRO'!$D263*'ESTOQUE NOVEMBRO'!$G263+'ESTOQUE NOVEMBRO'!$E263*'ESTOQUE NOVEMBRO'!$H263</f>
        <v>777.60000000000048</v>
      </c>
      <c r="K263" s="1">
        <f>_xlfn.XLOOKUP(A263,MEDIDAS!A:A,MEDIDAS!D:D,,0)*5</f>
        <v>5.3888888888888884</v>
      </c>
      <c r="L263" s="1">
        <f>SUM(K263,_xlfn.XLOOKUP(A263,MEDIDAS!A:A,MEDIDAS!D:D,,0)*5)</f>
        <v>10.777777777777777</v>
      </c>
      <c r="M26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63" t="str">
        <f>IF('ESTOQUE NOVEMBRO'!$E263&gt;0,"Novembro","outubro")</f>
        <v>outubro</v>
      </c>
      <c r="O263" s="15">
        <v>45597</v>
      </c>
    </row>
    <row r="264" spans="1:15">
      <c r="A264" s="5" t="s">
        <v>265</v>
      </c>
      <c r="B264" t="s">
        <v>1164</v>
      </c>
      <c r="C264" s="3">
        <f t="shared" si="8"/>
        <v>64.89</v>
      </c>
      <c r="D264" s="1">
        <f>_xlfn.XLOOKUP(Tabela4[[#This Row],[SKU]],'ESTOQUE OUTUBRO'!A:A,'ESTOQUE OUTUBRO'!F:F,,0)-_xlfn.XLOOKUP(Tabela4[[#This Row],[SKU]],'VENDA MES'!E:E,'VENDA MES'!F:F,0,0)</f>
        <v>104.6</v>
      </c>
      <c r="E264" s="3">
        <f>IF(D264&lt;=0,(L264 * 2.5) - D264,IF(AND(Tabela4[[#This Row],[ESTOQUE_INICIAL]]&lt;=Tabela4[[#This Row],[PONTO_DE_REPOSICAO]],Tabela4[[#This Row],[ESTOQUE_INICIAL]]&gt;0),L264*1.5,D264*0))</f>
        <v>0</v>
      </c>
      <c r="F264" s="1">
        <f t="shared" si="9"/>
        <v>104.6</v>
      </c>
      <c r="G264" s="7">
        <v>24</v>
      </c>
      <c r="H264" s="7">
        <v>48</v>
      </c>
      <c r="I264" s="6" t="s">
        <v>1128</v>
      </c>
      <c r="J264" s="1">
        <f>'ESTOQUE NOVEMBRO'!$D264*'ESTOQUE NOVEMBRO'!$G264+'ESTOQUE NOVEMBRO'!$E264*'ESTOQUE NOVEMBRO'!$H264</f>
        <v>2510.3999999999996</v>
      </c>
      <c r="K264" s="1">
        <f>_xlfn.XLOOKUP(A264,MEDIDAS!A:A,MEDIDAS!D:D,,0)*5</f>
        <v>5.2777777777777777</v>
      </c>
      <c r="L264" s="1">
        <f>SUM(K264,_xlfn.XLOOKUP(A264,MEDIDAS!A:A,MEDIDAS!D:D,,0)*5)</f>
        <v>10.555555555555555</v>
      </c>
      <c r="M26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64" t="str">
        <f>IF('ESTOQUE NOVEMBRO'!$E264&gt;0,"Novembro","outubro")</f>
        <v>outubro</v>
      </c>
      <c r="O264" s="15">
        <v>45597</v>
      </c>
    </row>
    <row r="265" spans="1:15">
      <c r="A265" s="5" t="s">
        <v>266</v>
      </c>
      <c r="B265" t="s">
        <v>1164</v>
      </c>
      <c r="C265" s="3">
        <f t="shared" si="8"/>
        <v>64.89</v>
      </c>
      <c r="D265" s="1">
        <f>_xlfn.XLOOKUP(Tabela4[[#This Row],[SKU]],'ESTOQUE OUTUBRO'!A:A,'ESTOQUE OUTUBRO'!F:F,,0)-_xlfn.XLOOKUP(Tabela4[[#This Row],[SKU]],'VENDA MES'!E:E,'VENDA MES'!F:F,0,0)</f>
        <v>95.6</v>
      </c>
      <c r="E265" s="3">
        <f>IF(D265&lt;=0,(L265 * 2.5) - D265,IF(AND(Tabela4[[#This Row],[ESTOQUE_INICIAL]]&lt;=Tabela4[[#This Row],[PONTO_DE_REPOSICAO]],Tabela4[[#This Row],[ESTOQUE_INICIAL]]&gt;0),L265*1.5,D265*0))</f>
        <v>0</v>
      </c>
      <c r="F265" s="1">
        <f t="shared" si="9"/>
        <v>95.6</v>
      </c>
      <c r="G265" s="7">
        <v>24</v>
      </c>
      <c r="H265" s="7">
        <v>48</v>
      </c>
      <c r="I265" s="6" t="s">
        <v>1128</v>
      </c>
      <c r="J265" s="1">
        <f>'ESTOQUE NOVEMBRO'!$D265*'ESTOQUE NOVEMBRO'!$G265+'ESTOQUE NOVEMBRO'!$E265*'ESTOQUE NOVEMBRO'!$H265</f>
        <v>2294.3999999999996</v>
      </c>
      <c r="K265" s="1">
        <f>_xlfn.XLOOKUP(A265,MEDIDAS!A:A,MEDIDAS!D:D,,0)*5</f>
        <v>7.333333333333333</v>
      </c>
      <c r="L265" s="1">
        <f>SUM(K265,_xlfn.XLOOKUP(A265,MEDIDAS!A:A,MEDIDAS!D:D,,0)*5)</f>
        <v>14.666666666666666</v>
      </c>
      <c r="M26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65" t="str">
        <f>IF('ESTOQUE NOVEMBRO'!$E265&gt;0,"Novembro","outubro")</f>
        <v>outubro</v>
      </c>
      <c r="O265" s="15">
        <v>45597</v>
      </c>
    </row>
    <row r="266" spans="1:15">
      <c r="A266" s="5" t="s">
        <v>267</v>
      </c>
      <c r="B266" t="s">
        <v>1164</v>
      </c>
      <c r="C266" s="3">
        <f t="shared" si="8"/>
        <v>64.89</v>
      </c>
      <c r="D266" s="1">
        <f>_xlfn.XLOOKUP(Tabela4[[#This Row],[SKU]],'ESTOQUE OUTUBRO'!A:A,'ESTOQUE OUTUBRO'!F:F,,0)-_xlfn.XLOOKUP(Tabela4[[#This Row],[SKU]],'VENDA MES'!E:E,'VENDA MES'!F:F,0,0)</f>
        <v>158</v>
      </c>
      <c r="E266" s="3">
        <f>IF(D266&lt;=0,(L266 * 2.5) - D266,IF(AND(Tabela4[[#This Row],[ESTOQUE_INICIAL]]&lt;=Tabela4[[#This Row],[PONTO_DE_REPOSICAO]],Tabela4[[#This Row],[ESTOQUE_INICIAL]]&gt;0),L266*1.5,D266*0))</f>
        <v>0</v>
      </c>
      <c r="F266" s="1">
        <f t="shared" si="9"/>
        <v>158</v>
      </c>
      <c r="G266" s="7">
        <v>24</v>
      </c>
      <c r="H266" s="7">
        <v>48</v>
      </c>
      <c r="I266" s="6" t="s">
        <v>1128</v>
      </c>
      <c r="J266" s="1">
        <f>'ESTOQUE NOVEMBRO'!$D266*'ESTOQUE NOVEMBRO'!$G266+'ESTOQUE NOVEMBRO'!$E266*'ESTOQUE NOVEMBRO'!$H266</f>
        <v>3792</v>
      </c>
      <c r="K266" s="1">
        <f>_xlfn.XLOOKUP(A266,MEDIDAS!A:A,MEDIDAS!D:D,,0)*5</f>
        <v>5.1111111111111107</v>
      </c>
      <c r="L266" s="1">
        <f>SUM(K266,_xlfn.XLOOKUP(A266,MEDIDAS!A:A,MEDIDAS!D:D,,0)*5)</f>
        <v>10.222222222222221</v>
      </c>
      <c r="M26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66" t="str">
        <f>IF('ESTOQUE NOVEMBRO'!$E266&gt;0,"Novembro","outubro")</f>
        <v>outubro</v>
      </c>
      <c r="O266" s="15">
        <v>45597</v>
      </c>
    </row>
    <row r="267" spans="1:15">
      <c r="A267" s="5" t="s">
        <v>297</v>
      </c>
      <c r="B267" t="s">
        <v>1164</v>
      </c>
      <c r="C267" s="3">
        <f t="shared" si="8"/>
        <v>64.89</v>
      </c>
      <c r="D267" s="1">
        <f>_xlfn.XLOOKUP(Tabela4[[#This Row],[SKU]],'ESTOQUE OUTUBRO'!A:A,'ESTOQUE OUTUBRO'!F:F,,0)-_xlfn.XLOOKUP(Tabela4[[#This Row],[SKU]],'VENDA MES'!E:E,'VENDA MES'!F:F,0,0)</f>
        <v>111</v>
      </c>
      <c r="E267" s="3">
        <f>IF(D267&lt;=0,(L267 * 2.5) - D267,IF(AND(Tabela4[[#This Row],[ESTOQUE_INICIAL]]&lt;=Tabela4[[#This Row],[PONTO_DE_REPOSICAO]],Tabela4[[#This Row],[ESTOQUE_INICIAL]]&gt;0),L267*1.5,D267*0))</f>
        <v>0</v>
      </c>
      <c r="F267" s="1">
        <f t="shared" si="9"/>
        <v>111</v>
      </c>
      <c r="G267" s="7">
        <v>24</v>
      </c>
      <c r="H267" s="7">
        <v>48</v>
      </c>
      <c r="I267" s="6" t="s">
        <v>1128</v>
      </c>
      <c r="J267" s="1">
        <f>'ESTOQUE NOVEMBRO'!$D267*'ESTOQUE NOVEMBRO'!$G267+'ESTOQUE NOVEMBRO'!$E267*'ESTOQUE NOVEMBRO'!$H267</f>
        <v>2664</v>
      </c>
      <c r="K267" s="1">
        <f>_xlfn.XLOOKUP(A267,MEDIDAS!A:A,MEDIDAS!D:D,,0)*5</f>
        <v>4.0555555555555554</v>
      </c>
      <c r="L267" s="1">
        <f>SUM(K267,_xlfn.XLOOKUP(A267,MEDIDAS!A:A,MEDIDAS!D:D,,0)*5)</f>
        <v>8.1111111111111107</v>
      </c>
      <c r="M26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67" t="str">
        <f>IF('ESTOQUE NOVEMBRO'!$E267&gt;0,"Novembro","outubro")</f>
        <v>outubro</v>
      </c>
      <c r="O267" s="15">
        <v>45597</v>
      </c>
    </row>
    <row r="268" spans="1:15">
      <c r="A268" s="5" t="s">
        <v>268</v>
      </c>
      <c r="B268" t="s">
        <v>1164</v>
      </c>
      <c r="C268" s="3">
        <f t="shared" si="8"/>
        <v>64.89</v>
      </c>
      <c r="D268" s="1">
        <f>_xlfn.XLOOKUP(Tabela4[[#This Row],[SKU]],'ESTOQUE OUTUBRO'!A:A,'ESTOQUE OUTUBRO'!F:F,,0)-_xlfn.XLOOKUP(Tabela4[[#This Row],[SKU]],'VENDA MES'!E:E,'VENDA MES'!F:F,0,0)</f>
        <v>36.799999999999997</v>
      </c>
      <c r="E268" s="3">
        <f>IF(D268&lt;=0,(L268 * 2.5) - D268,IF(AND(Tabela4[[#This Row],[ESTOQUE_INICIAL]]&lt;=Tabela4[[#This Row],[PONTO_DE_REPOSICAO]],Tabela4[[#This Row],[ESTOQUE_INICIAL]]&gt;0),L268*1.5,D268*0))</f>
        <v>0</v>
      </c>
      <c r="F268" s="1">
        <f t="shared" si="9"/>
        <v>36.799999999999997</v>
      </c>
      <c r="G268" s="7">
        <v>24</v>
      </c>
      <c r="H268" s="7">
        <v>48</v>
      </c>
      <c r="I268" s="6" t="s">
        <v>1128</v>
      </c>
      <c r="J268" s="1">
        <f>'ESTOQUE NOVEMBRO'!$D268*'ESTOQUE NOVEMBRO'!$G268+'ESTOQUE NOVEMBRO'!$E268*'ESTOQUE NOVEMBRO'!$H268</f>
        <v>883.19999999999993</v>
      </c>
      <c r="K268" s="1">
        <f>_xlfn.XLOOKUP(A268,MEDIDAS!A:A,MEDIDAS!D:D,,0)*5</f>
        <v>7.1111111111111116</v>
      </c>
      <c r="L268" s="1">
        <f>SUM(K268,_xlfn.XLOOKUP(A268,MEDIDAS!A:A,MEDIDAS!D:D,,0)*5)</f>
        <v>14.222222222222223</v>
      </c>
      <c r="M26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68" t="str">
        <f>IF('ESTOQUE NOVEMBRO'!$E268&gt;0,"Novembro","outubro")</f>
        <v>outubro</v>
      </c>
      <c r="O268" s="15">
        <v>45597</v>
      </c>
    </row>
    <row r="269" spans="1:15">
      <c r="A269" s="5" t="s">
        <v>269</v>
      </c>
      <c r="B269" t="s">
        <v>1164</v>
      </c>
      <c r="C269" s="3">
        <f t="shared" si="8"/>
        <v>64.89</v>
      </c>
      <c r="D269" s="1">
        <f>_xlfn.XLOOKUP(Tabela4[[#This Row],[SKU]],'ESTOQUE OUTUBRO'!A:A,'ESTOQUE OUTUBRO'!F:F,,0)-_xlfn.XLOOKUP(Tabela4[[#This Row],[SKU]],'VENDA MES'!E:E,'VENDA MES'!F:F,0,0)</f>
        <v>132.6</v>
      </c>
      <c r="E269" s="3">
        <f>IF(D269&lt;=0,(L269 * 2.5) - D269,IF(AND(Tabela4[[#This Row],[ESTOQUE_INICIAL]]&lt;=Tabela4[[#This Row],[PONTO_DE_REPOSICAO]],Tabela4[[#This Row],[ESTOQUE_INICIAL]]&gt;0),L269*1.5,D269*0))</f>
        <v>0</v>
      </c>
      <c r="F269" s="1">
        <f t="shared" si="9"/>
        <v>132.6</v>
      </c>
      <c r="G269" s="7">
        <v>24</v>
      </c>
      <c r="H269" s="7">
        <v>48</v>
      </c>
      <c r="I269" s="6" t="s">
        <v>1128</v>
      </c>
      <c r="J269" s="1">
        <f>'ESTOQUE NOVEMBRO'!$D269*'ESTOQUE NOVEMBRO'!$G269+'ESTOQUE NOVEMBRO'!$E269*'ESTOQUE NOVEMBRO'!$H269</f>
        <v>3182.3999999999996</v>
      </c>
      <c r="K269" s="1">
        <f>_xlfn.XLOOKUP(A269,MEDIDAS!A:A,MEDIDAS!D:D,,0)*5</f>
        <v>5.6111111111111107</v>
      </c>
      <c r="L269" s="1">
        <f>SUM(K269,_xlfn.XLOOKUP(A269,MEDIDAS!A:A,MEDIDAS!D:D,,0)*5)</f>
        <v>11.222222222222221</v>
      </c>
      <c r="M26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69" t="str">
        <f>IF('ESTOQUE NOVEMBRO'!$E269&gt;0,"Novembro","outubro")</f>
        <v>outubro</v>
      </c>
      <c r="O269" s="15">
        <v>45597</v>
      </c>
    </row>
    <row r="270" spans="1:15">
      <c r="A270" s="5" t="s">
        <v>270</v>
      </c>
      <c r="B270" t="s">
        <v>1164</v>
      </c>
      <c r="C270" s="3">
        <f t="shared" si="8"/>
        <v>64.89</v>
      </c>
      <c r="D270" s="1">
        <f>_xlfn.XLOOKUP(Tabela4[[#This Row],[SKU]],'ESTOQUE OUTUBRO'!A:A,'ESTOQUE OUTUBRO'!F:F,,0)-_xlfn.XLOOKUP(Tabela4[[#This Row],[SKU]],'VENDA MES'!E:E,'VENDA MES'!F:F,0,0)</f>
        <v>91.800000000000011</v>
      </c>
      <c r="E270" s="3">
        <f>IF(D270&lt;=0,(L270 * 2.5) - D270,IF(AND(Tabela4[[#This Row],[ESTOQUE_INICIAL]]&lt;=Tabela4[[#This Row],[PONTO_DE_REPOSICAO]],Tabela4[[#This Row],[ESTOQUE_INICIAL]]&gt;0),L270*1.5,D270*0))</f>
        <v>0</v>
      </c>
      <c r="F270" s="1">
        <f t="shared" si="9"/>
        <v>91.800000000000011</v>
      </c>
      <c r="G270" s="7">
        <v>24</v>
      </c>
      <c r="H270" s="7">
        <v>48</v>
      </c>
      <c r="I270" s="6" t="s">
        <v>1128</v>
      </c>
      <c r="J270" s="1">
        <f>'ESTOQUE NOVEMBRO'!$D270*'ESTOQUE NOVEMBRO'!$G270+'ESTOQUE NOVEMBRO'!$E270*'ESTOQUE NOVEMBRO'!$H270</f>
        <v>2203.2000000000003</v>
      </c>
      <c r="K270" s="1">
        <f>_xlfn.XLOOKUP(A270,MEDIDAS!A:A,MEDIDAS!D:D,,0)*5</f>
        <v>4.833333333333333</v>
      </c>
      <c r="L270" s="1">
        <f>SUM(K270,_xlfn.XLOOKUP(A270,MEDIDAS!A:A,MEDIDAS!D:D,,0)*5)</f>
        <v>9.6666666666666661</v>
      </c>
      <c r="M27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70" t="str">
        <f>IF('ESTOQUE NOVEMBRO'!$E270&gt;0,"Novembro","outubro")</f>
        <v>outubro</v>
      </c>
      <c r="O270" s="15">
        <v>45597</v>
      </c>
    </row>
    <row r="271" spans="1:15">
      <c r="A271" s="5" t="s">
        <v>271</v>
      </c>
      <c r="B271" t="s">
        <v>1164</v>
      </c>
      <c r="C271" s="3">
        <f t="shared" si="8"/>
        <v>64.89</v>
      </c>
      <c r="D271" s="1">
        <f>_xlfn.XLOOKUP(Tabela4[[#This Row],[SKU]],'ESTOQUE OUTUBRO'!A:A,'ESTOQUE OUTUBRO'!F:F,,0)-_xlfn.XLOOKUP(Tabela4[[#This Row],[SKU]],'VENDA MES'!E:E,'VENDA MES'!F:F,0,0)</f>
        <v>111</v>
      </c>
      <c r="E271" s="3">
        <f>IF(D271&lt;=0,(L271 * 2.5) - D271,IF(AND(Tabela4[[#This Row],[ESTOQUE_INICIAL]]&lt;=Tabela4[[#This Row],[PONTO_DE_REPOSICAO]],Tabela4[[#This Row],[ESTOQUE_INICIAL]]&gt;0),L271*1.5,D271*0))</f>
        <v>0</v>
      </c>
      <c r="F271" s="1">
        <f t="shared" si="9"/>
        <v>111</v>
      </c>
      <c r="G271" s="7">
        <v>24</v>
      </c>
      <c r="H271" s="7">
        <v>48</v>
      </c>
      <c r="I271" s="6" t="s">
        <v>1128</v>
      </c>
      <c r="J271" s="1">
        <f>'ESTOQUE NOVEMBRO'!$D271*'ESTOQUE NOVEMBRO'!$G271+'ESTOQUE NOVEMBRO'!$E271*'ESTOQUE NOVEMBRO'!$H271</f>
        <v>2664</v>
      </c>
      <c r="K271" s="1">
        <f>_xlfn.XLOOKUP(A271,MEDIDAS!A:A,MEDIDAS!D:D,,0)*5</f>
        <v>7.1111111111111116</v>
      </c>
      <c r="L271" s="1">
        <f>SUM(K271,_xlfn.XLOOKUP(A271,MEDIDAS!A:A,MEDIDAS!D:D,,0)*5)</f>
        <v>14.222222222222223</v>
      </c>
      <c r="M27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71" t="str">
        <f>IF('ESTOQUE NOVEMBRO'!$E271&gt;0,"Novembro","outubro")</f>
        <v>outubro</v>
      </c>
      <c r="O271" s="15">
        <v>45597</v>
      </c>
    </row>
    <row r="272" spans="1:15">
      <c r="A272" s="5" t="s">
        <v>272</v>
      </c>
      <c r="B272" t="s">
        <v>1165</v>
      </c>
      <c r="C272" s="3">
        <f t="shared" si="8"/>
        <v>64.89</v>
      </c>
      <c r="D272" s="1">
        <f>_xlfn.XLOOKUP(Tabela4[[#This Row],[SKU]],'ESTOQUE OUTUBRO'!A:A,'ESTOQUE OUTUBRO'!F:F,,0)-_xlfn.XLOOKUP(Tabela4[[#This Row],[SKU]],'VENDA MES'!E:E,'VENDA MES'!F:F,0,0)</f>
        <v>24.40000000000002</v>
      </c>
      <c r="E272" s="3">
        <f>IF(D272&lt;=0,(L272 * 2.5) - D272,IF(AND(Tabela4[[#This Row],[ESTOQUE_INICIAL]]&lt;=Tabela4[[#This Row],[PONTO_DE_REPOSICAO]],Tabela4[[#This Row],[ESTOQUE_INICIAL]]&gt;0),L272*1.5,D272*0))</f>
        <v>0</v>
      </c>
      <c r="F272" s="1">
        <f t="shared" si="9"/>
        <v>24.40000000000002</v>
      </c>
      <c r="G272" s="7">
        <v>14</v>
      </c>
      <c r="H272" s="7">
        <v>28</v>
      </c>
      <c r="I272" s="6" t="s">
        <v>1142</v>
      </c>
      <c r="J272" s="1">
        <f>'ESTOQUE NOVEMBRO'!$D272*'ESTOQUE NOVEMBRO'!$G272+'ESTOQUE NOVEMBRO'!$E272*'ESTOQUE NOVEMBRO'!$H272</f>
        <v>341.60000000000025</v>
      </c>
      <c r="K272" s="1">
        <f>_xlfn.XLOOKUP(A272,MEDIDAS!A:A,MEDIDAS!D:D,,0)*5</f>
        <v>5.2222222222222223</v>
      </c>
      <c r="L272" s="1">
        <f>SUM(K272,_xlfn.XLOOKUP(A272,MEDIDAS!A:A,MEDIDAS!D:D,,0)*5)</f>
        <v>10.444444444444445</v>
      </c>
      <c r="M27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72" t="str">
        <f>IF('ESTOQUE NOVEMBRO'!$E272&gt;0,"Novembro","outubro")</f>
        <v>outubro</v>
      </c>
      <c r="O272" s="15">
        <v>45597</v>
      </c>
    </row>
    <row r="273" spans="1:15">
      <c r="A273" s="5" t="s">
        <v>273</v>
      </c>
      <c r="B273" t="s">
        <v>1165</v>
      </c>
      <c r="C273" s="3">
        <f t="shared" si="8"/>
        <v>64.89</v>
      </c>
      <c r="D273" s="1">
        <f>_xlfn.XLOOKUP(Tabela4[[#This Row],[SKU]],'ESTOQUE OUTUBRO'!A:A,'ESTOQUE OUTUBRO'!F:F,,0)-_xlfn.XLOOKUP(Tabela4[[#This Row],[SKU]],'VENDA MES'!E:E,'VENDA MES'!F:F,0,0)</f>
        <v>56.8</v>
      </c>
      <c r="E273" s="3">
        <f>IF(D273&lt;=0,(L273 * 2.5) - D273,IF(AND(Tabela4[[#This Row],[ESTOQUE_INICIAL]]&lt;=Tabela4[[#This Row],[PONTO_DE_REPOSICAO]],Tabela4[[#This Row],[ESTOQUE_INICIAL]]&gt;0),L273*1.5,D273*0))</f>
        <v>0</v>
      </c>
      <c r="F273" s="1">
        <f t="shared" si="9"/>
        <v>56.8</v>
      </c>
      <c r="G273" s="7">
        <v>14</v>
      </c>
      <c r="H273" s="7">
        <v>28</v>
      </c>
      <c r="I273" s="6" t="s">
        <v>1142</v>
      </c>
      <c r="J273" s="1">
        <f>'ESTOQUE NOVEMBRO'!$D273*'ESTOQUE NOVEMBRO'!$G273+'ESTOQUE NOVEMBRO'!$E273*'ESTOQUE NOVEMBRO'!$H273</f>
        <v>795.19999999999993</v>
      </c>
      <c r="K273" s="1">
        <f>_xlfn.XLOOKUP(A273,MEDIDAS!A:A,MEDIDAS!D:D,,0)*5</f>
        <v>5.5555555555555554</v>
      </c>
      <c r="L273" s="1">
        <f>SUM(K273,_xlfn.XLOOKUP(A273,MEDIDAS!A:A,MEDIDAS!D:D,,0)*5)</f>
        <v>11.111111111111111</v>
      </c>
      <c r="M27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73" t="str">
        <f>IF('ESTOQUE NOVEMBRO'!$E273&gt;0,"Novembro","outubro")</f>
        <v>outubro</v>
      </c>
      <c r="O273" s="15">
        <v>45597</v>
      </c>
    </row>
    <row r="274" spans="1:15">
      <c r="A274" s="5" t="s">
        <v>274</v>
      </c>
      <c r="B274" t="s">
        <v>1165</v>
      </c>
      <c r="C274" s="3">
        <f t="shared" si="8"/>
        <v>64.89</v>
      </c>
      <c r="D274" s="1">
        <f>_xlfn.XLOOKUP(Tabela4[[#This Row],[SKU]],'ESTOQUE OUTUBRO'!A:A,'ESTOQUE OUTUBRO'!F:F,,0)-_xlfn.XLOOKUP(Tabela4[[#This Row],[SKU]],'VENDA MES'!E:E,'VENDA MES'!F:F,0,0)</f>
        <v>127.19999999999999</v>
      </c>
      <c r="E274" s="3">
        <f>IF(D274&lt;=0,(L274 * 2.5) - D274,IF(AND(Tabela4[[#This Row],[ESTOQUE_INICIAL]]&lt;=Tabela4[[#This Row],[PONTO_DE_REPOSICAO]],Tabela4[[#This Row],[ESTOQUE_INICIAL]]&gt;0),L274*1.5,D274*0))</f>
        <v>0</v>
      </c>
      <c r="F274" s="1">
        <f t="shared" si="9"/>
        <v>127.19999999999999</v>
      </c>
      <c r="G274" s="7">
        <v>14</v>
      </c>
      <c r="H274" s="7">
        <v>28</v>
      </c>
      <c r="I274" s="6" t="s">
        <v>1142</v>
      </c>
      <c r="J274" s="1">
        <f>'ESTOQUE NOVEMBRO'!$D274*'ESTOQUE NOVEMBRO'!$G274+'ESTOQUE NOVEMBRO'!$E274*'ESTOQUE NOVEMBRO'!$H274</f>
        <v>1780.7999999999997</v>
      </c>
      <c r="K274" s="1">
        <f>_xlfn.XLOOKUP(A274,MEDIDAS!A:A,MEDIDAS!D:D,,0)*5</f>
        <v>5.6666666666666661</v>
      </c>
      <c r="L274" s="1">
        <f>SUM(K274,_xlfn.XLOOKUP(A274,MEDIDAS!A:A,MEDIDAS!D:D,,0)*5)</f>
        <v>11.333333333333332</v>
      </c>
      <c r="M27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74" t="str">
        <f>IF('ESTOQUE NOVEMBRO'!$E274&gt;0,"Novembro","outubro")</f>
        <v>outubro</v>
      </c>
      <c r="O274" s="15">
        <v>45597</v>
      </c>
    </row>
    <row r="275" spans="1:15">
      <c r="A275" s="5" t="s">
        <v>276</v>
      </c>
      <c r="B275" t="s">
        <v>1165</v>
      </c>
      <c r="C275" s="3">
        <f t="shared" si="8"/>
        <v>64.89</v>
      </c>
      <c r="D275" s="1">
        <f>_xlfn.XLOOKUP(Tabela4[[#This Row],[SKU]],'ESTOQUE OUTUBRO'!A:A,'ESTOQUE OUTUBRO'!F:F,,0)-_xlfn.XLOOKUP(Tabela4[[#This Row],[SKU]],'VENDA MES'!E:E,'VENDA MES'!F:F,0,0)</f>
        <v>190.2</v>
      </c>
      <c r="E275" s="3">
        <f>IF(D275&lt;=0,(L275 * 2.5) - D275,IF(AND(Tabela4[[#This Row],[ESTOQUE_INICIAL]]&lt;=Tabela4[[#This Row],[PONTO_DE_REPOSICAO]],Tabela4[[#This Row],[ESTOQUE_INICIAL]]&gt;0),L275*1.5,D275*0))</f>
        <v>0</v>
      </c>
      <c r="F275" s="1">
        <f t="shared" si="9"/>
        <v>190.2</v>
      </c>
      <c r="G275" s="7">
        <v>14</v>
      </c>
      <c r="H275" s="7">
        <v>28</v>
      </c>
      <c r="I275" s="6" t="s">
        <v>1142</v>
      </c>
      <c r="J275" s="1">
        <f>'ESTOQUE NOVEMBRO'!$D275*'ESTOQUE NOVEMBRO'!$G275+'ESTOQUE NOVEMBRO'!$E275*'ESTOQUE NOVEMBRO'!$H275</f>
        <v>2662.7999999999997</v>
      </c>
      <c r="K275" s="1">
        <f>_xlfn.XLOOKUP(A275,MEDIDAS!A:A,MEDIDAS!D:D,,0)*5</f>
        <v>8</v>
      </c>
      <c r="L275" s="1">
        <f>SUM(K275,_xlfn.XLOOKUP(A275,MEDIDAS!A:A,MEDIDAS!D:D,,0)*5)</f>
        <v>16</v>
      </c>
      <c r="M27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75" t="str">
        <f>IF('ESTOQUE NOVEMBRO'!$E275&gt;0,"Novembro","outubro")</f>
        <v>outubro</v>
      </c>
      <c r="O275" s="15">
        <v>45597</v>
      </c>
    </row>
    <row r="276" spans="1:15">
      <c r="A276" s="5" t="s">
        <v>277</v>
      </c>
      <c r="B276" t="s">
        <v>1165</v>
      </c>
      <c r="C276" s="3">
        <f t="shared" si="8"/>
        <v>64.89</v>
      </c>
      <c r="D276" s="1">
        <f>_xlfn.XLOOKUP(Tabela4[[#This Row],[SKU]],'ESTOQUE OUTUBRO'!A:A,'ESTOQUE OUTUBRO'!F:F,,0)-_xlfn.XLOOKUP(Tabela4[[#This Row],[SKU]],'VENDA MES'!E:E,'VENDA MES'!F:F,0,0)</f>
        <v>21.40000000000002</v>
      </c>
      <c r="E276" s="3">
        <f>IF(D276&lt;=0,(L276 * 2.5) - D276,IF(AND(Tabela4[[#This Row],[ESTOQUE_INICIAL]]&lt;=Tabela4[[#This Row],[PONTO_DE_REPOSICAO]],Tabela4[[#This Row],[ESTOQUE_INICIAL]]&gt;0),L276*1.5,D276*0))</f>
        <v>0</v>
      </c>
      <c r="F276" s="1">
        <f t="shared" si="9"/>
        <v>21.40000000000002</v>
      </c>
      <c r="G276" s="7">
        <v>14</v>
      </c>
      <c r="H276" s="7">
        <v>28</v>
      </c>
      <c r="I276" s="6" t="s">
        <v>1142</v>
      </c>
      <c r="J276" s="1">
        <f>'ESTOQUE NOVEMBRO'!$D276*'ESTOQUE NOVEMBRO'!$G276+'ESTOQUE NOVEMBRO'!$E276*'ESTOQUE NOVEMBRO'!$H276</f>
        <v>299.60000000000025</v>
      </c>
      <c r="K276" s="1">
        <f>_xlfn.XLOOKUP(A276,MEDIDAS!A:A,MEDIDAS!D:D,,0)*5</f>
        <v>7.5555555555555554</v>
      </c>
      <c r="L276" s="1">
        <f>SUM(K276,_xlfn.XLOOKUP(A276,MEDIDAS!A:A,MEDIDAS!D:D,,0)*5)</f>
        <v>15.111111111111111</v>
      </c>
      <c r="M27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76" t="str">
        <f>IF('ESTOQUE NOVEMBRO'!$E276&gt;0,"Novembro","outubro")</f>
        <v>outubro</v>
      </c>
      <c r="O276" s="15">
        <v>45597</v>
      </c>
    </row>
    <row r="277" spans="1:15">
      <c r="A277" s="5" t="s">
        <v>308</v>
      </c>
      <c r="B277" t="s">
        <v>1165</v>
      </c>
      <c r="C277" s="3">
        <f t="shared" si="8"/>
        <v>64.89</v>
      </c>
      <c r="D277" s="1">
        <f>_xlfn.XLOOKUP(Tabela4[[#This Row],[SKU]],'ESTOQUE OUTUBRO'!A:A,'ESTOQUE OUTUBRO'!F:F,,0)-_xlfn.XLOOKUP(Tabela4[[#This Row],[SKU]],'VENDA MES'!E:E,'VENDA MES'!F:F,0,0)</f>
        <v>73</v>
      </c>
      <c r="E277" s="3">
        <f>IF(D277&lt;=0,(L277 * 2.5) - D277,IF(AND(Tabela4[[#This Row],[ESTOQUE_INICIAL]]&lt;=Tabela4[[#This Row],[PONTO_DE_REPOSICAO]],Tabela4[[#This Row],[ESTOQUE_INICIAL]]&gt;0),L277*1.5,D277*0))</f>
        <v>0</v>
      </c>
      <c r="F277" s="1">
        <f t="shared" si="9"/>
        <v>73</v>
      </c>
      <c r="G277" s="7">
        <v>14</v>
      </c>
      <c r="H277" s="7">
        <v>28</v>
      </c>
      <c r="I277" s="6" t="s">
        <v>1142</v>
      </c>
      <c r="J277" s="1">
        <f>'ESTOQUE NOVEMBRO'!$D277*'ESTOQUE NOVEMBRO'!$G277+'ESTOQUE NOVEMBRO'!$E277*'ESTOQUE NOVEMBRO'!$H277</f>
        <v>1022</v>
      </c>
      <c r="K277" s="1">
        <f>_xlfn.XLOOKUP(A277,MEDIDAS!A:A,MEDIDAS!D:D,,0)*5</f>
        <v>6.7222222222222232</v>
      </c>
      <c r="L277" s="1">
        <f>SUM(K277,_xlfn.XLOOKUP(A277,MEDIDAS!A:A,MEDIDAS!D:D,,0)*5)</f>
        <v>13.444444444444446</v>
      </c>
      <c r="M27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77" t="str">
        <f>IF('ESTOQUE NOVEMBRO'!$E277&gt;0,"Novembro","outubro")</f>
        <v>outubro</v>
      </c>
      <c r="O277" s="15">
        <v>45597</v>
      </c>
    </row>
    <row r="278" spans="1:15">
      <c r="A278" s="5" t="s">
        <v>278</v>
      </c>
      <c r="B278" t="s">
        <v>1165</v>
      </c>
      <c r="C278" s="3">
        <f t="shared" si="8"/>
        <v>64.89</v>
      </c>
      <c r="D278" s="1">
        <f>_xlfn.XLOOKUP(Tabela4[[#This Row],[SKU]],'ESTOQUE OUTUBRO'!A:A,'ESTOQUE OUTUBRO'!F:F,,0)-_xlfn.XLOOKUP(Tabela4[[#This Row],[SKU]],'VENDA MES'!E:E,'VENDA MES'!F:F,0,0)</f>
        <v>130.19999999999999</v>
      </c>
      <c r="E278" s="3">
        <f>IF(D278&lt;=0,(L278 * 2.5) - D278,IF(AND(Tabela4[[#This Row],[ESTOQUE_INICIAL]]&lt;=Tabela4[[#This Row],[PONTO_DE_REPOSICAO]],Tabela4[[#This Row],[ESTOQUE_INICIAL]]&gt;0),L278*1.5,D278*0))</f>
        <v>0</v>
      </c>
      <c r="F278" s="1">
        <f t="shared" si="9"/>
        <v>130.19999999999999</v>
      </c>
      <c r="G278" s="7">
        <v>14</v>
      </c>
      <c r="H278" s="7">
        <v>28</v>
      </c>
      <c r="I278" s="6" t="s">
        <v>1142</v>
      </c>
      <c r="J278" s="1">
        <f>'ESTOQUE NOVEMBRO'!$D278*'ESTOQUE NOVEMBRO'!$G278+'ESTOQUE NOVEMBRO'!$E278*'ESTOQUE NOVEMBRO'!$H278</f>
        <v>1822.7999999999997</v>
      </c>
      <c r="K278" s="1">
        <f>_xlfn.XLOOKUP(A278,MEDIDAS!A:A,MEDIDAS!D:D,,0)*5</f>
        <v>7.7777777777777777</v>
      </c>
      <c r="L278" s="1">
        <f>SUM(K278,_xlfn.XLOOKUP(A278,MEDIDAS!A:A,MEDIDAS!D:D,,0)*5)</f>
        <v>15.555555555555555</v>
      </c>
      <c r="M27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78" t="str">
        <f>IF('ESTOQUE NOVEMBRO'!$E278&gt;0,"Novembro","outubro")</f>
        <v>outubro</v>
      </c>
      <c r="O278" s="15">
        <v>45597</v>
      </c>
    </row>
    <row r="279" spans="1:15">
      <c r="A279" s="5" t="s">
        <v>279</v>
      </c>
      <c r="B279" t="s">
        <v>1165</v>
      </c>
      <c r="C279" s="3">
        <f t="shared" si="8"/>
        <v>64.89</v>
      </c>
      <c r="D279" s="1">
        <f>_xlfn.XLOOKUP(Tabela4[[#This Row],[SKU]],'ESTOQUE OUTUBRO'!A:A,'ESTOQUE OUTUBRO'!F:F,,0)-_xlfn.XLOOKUP(Tabela4[[#This Row],[SKU]],'VENDA MES'!E:E,'VENDA MES'!F:F,0,0)</f>
        <v>87.6</v>
      </c>
      <c r="E279" s="3">
        <f>IF(D279&lt;=0,(L279 * 2.5) - D279,IF(AND(Tabela4[[#This Row],[ESTOQUE_INICIAL]]&lt;=Tabela4[[#This Row],[PONTO_DE_REPOSICAO]],Tabela4[[#This Row],[ESTOQUE_INICIAL]]&gt;0),L279*1.5,D279*0))</f>
        <v>0</v>
      </c>
      <c r="F279" s="1">
        <f t="shared" si="9"/>
        <v>87.6</v>
      </c>
      <c r="G279" s="7">
        <v>14</v>
      </c>
      <c r="H279" s="7">
        <v>28</v>
      </c>
      <c r="I279" s="6" t="s">
        <v>1142</v>
      </c>
      <c r="J279" s="1">
        <f>'ESTOQUE NOVEMBRO'!$D279*'ESTOQUE NOVEMBRO'!$G279+'ESTOQUE NOVEMBRO'!$E279*'ESTOQUE NOVEMBRO'!$H279</f>
        <v>1226.3999999999999</v>
      </c>
      <c r="K279" s="1">
        <f>_xlfn.XLOOKUP(A279,MEDIDAS!A:A,MEDIDAS!D:D,,0)*5</f>
        <v>4.9444444444444446</v>
      </c>
      <c r="L279" s="1">
        <f>SUM(K279,_xlfn.XLOOKUP(A279,MEDIDAS!A:A,MEDIDAS!D:D,,0)*5)</f>
        <v>9.8888888888888893</v>
      </c>
      <c r="M27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79" t="str">
        <f>IF('ESTOQUE NOVEMBRO'!$E279&gt;0,"Novembro","outubro")</f>
        <v>outubro</v>
      </c>
      <c r="O279" s="15">
        <v>45597</v>
      </c>
    </row>
    <row r="280" spans="1:15">
      <c r="A280" s="5" t="s">
        <v>280</v>
      </c>
      <c r="B280" t="s">
        <v>1165</v>
      </c>
      <c r="C280" s="3">
        <f t="shared" si="8"/>
        <v>64.89</v>
      </c>
      <c r="D280" s="1">
        <f>_xlfn.XLOOKUP(Tabela4[[#This Row],[SKU]],'ESTOQUE OUTUBRO'!A:A,'ESTOQUE OUTUBRO'!F:F,,0)-_xlfn.XLOOKUP(Tabela4[[#This Row],[SKU]],'VENDA MES'!E:E,'VENDA MES'!F:F,0,0)</f>
        <v>54.8</v>
      </c>
      <c r="E280" s="3">
        <f>IF(D280&lt;=0,(L280 * 2.5) - D280,IF(AND(Tabela4[[#This Row],[ESTOQUE_INICIAL]]&lt;=Tabela4[[#This Row],[PONTO_DE_REPOSICAO]],Tabela4[[#This Row],[ESTOQUE_INICIAL]]&gt;0),L280*1.5,D280*0))</f>
        <v>0</v>
      </c>
      <c r="F280" s="1">
        <f t="shared" si="9"/>
        <v>54.8</v>
      </c>
      <c r="G280" s="7">
        <v>14</v>
      </c>
      <c r="H280" s="7">
        <v>28</v>
      </c>
      <c r="I280" s="6" t="s">
        <v>1142</v>
      </c>
      <c r="J280" s="1">
        <f>'ESTOQUE NOVEMBRO'!$D280*'ESTOQUE NOVEMBRO'!$G280+'ESTOQUE NOVEMBRO'!$E280*'ESTOQUE NOVEMBRO'!$H280</f>
        <v>767.19999999999993</v>
      </c>
      <c r="K280" s="1">
        <f>_xlfn.XLOOKUP(A280,MEDIDAS!A:A,MEDIDAS!D:D,,0)*5</f>
        <v>6.0555555555555554</v>
      </c>
      <c r="L280" s="1">
        <f>SUM(K280,_xlfn.XLOOKUP(A280,MEDIDAS!A:A,MEDIDAS!D:D,,0)*5)</f>
        <v>12.111111111111111</v>
      </c>
      <c r="M28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80" t="str">
        <f>IF('ESTOQUE NOVEMBRO'!$E280&gt;0,"Novembro","outubro")</f>
        <v>outubro</v>
      </c>
      <c r="O280" s="15">
        <v>45597</v>
      </c>
    </row>
    <row r="281" spans="1:15">
      <c r="A281" s="5" t="s">
        <v>281</v>
      </c>
      <c r="B281" t="s">
        <v>1165</v>
      </c>
      <c r="C281" s="3">
        <f t="shared" si="8"/>
        <v>64.89</v>
      </c>
      <c r="D281" s="1">
        <f>_xlfn.XLOOKUP(Tabela4[[#This Row],[SKU]],'ESTOQUE OUTUBRO'!A:A,'ESTOQUE OUTUBRO'!F:F,,0)-_xlfn.XLOOKUP(Tabela4[[#This Row],[SKU]],'VENDA MES'!E:E,'VENDA MES'!F:F,0,0)</f>
        <v>-13</v>
      </c>
      <c r="E281" s="3">
        <f>IF(D281&lt;=0,(L281 * 2.5) - D281,IF(AND(Tabela4[[#This Row],[ESTOQUE_INICIAL]]&lt;=Tabela4[[#This Row],[PONTO_DE_REPOSICAO]],Tabela4[[#This Row],[ESTOQUE_INICIAL]]&gt;0),L281*1.5,D281*0))</f>
        <v>39.944444444444443</v>
      </c>
      <c r="F281" s="1">
        <f t="shared" si="9"/>
        <v>26.944444444444443</v>
      </c>
      <c r="G281" s="7">
        <v>14</v>
      </c>
      <c r="H281" s="7">
        <v>28</v>
      </c>
      <c r="I281" s="6" t="s">
        <v>1142</v>
      </c>
      <c r="J281" s="1">
        <f>'ESTOQUE NOVEMBRO'!$D281*'ESTOQUE NOVEMBRO'!$G281+'ESTOQUE NOVEMBRO'!$E281*'ESTOQUE NOVEMBRO'!$H281</f>
        <v>936.44444444444434</v>
      </c>
      <c r="K281" s="1">
        <f>_xlfn.XLOOKUP(A281,MEDIDAS!A:A,MEDIDAS!D:D,,0)*5</f>
        <v>5.3888888888888884</v>
      </c>
      <c r="L281" s="1">
        <f>SUM(K281,_xlfn.XLOOKUP(A281,MEDIDAS!A:A,MEDIDAS!D:D,,0)*5)</f>
        <v>10.777777777777777</v>
      </c>
      <c r="M28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81" t="str">
        <f>IF('ESTOQUE NOVEMBRO'!$E281&gt;0,"Novembro","outubro")</f>
        <v>Novembro</v>
      </c>
      <c r="O281" s="15">
        <v>45597</v>
      </c>
    </row>
    <row r="282" spans="1:15">
      <c r="A282" s="5" t="s">
        <v>282</v>
      </c>
      <c r="B282" t="s">
        <v>1166</v>
      </c>
      <c r="C282" s="3">
        <f t="shared" si="8"/>
        <v>64.89</v>
      </c>
      <c r="D282" s="1">
        <f>_xlfn.XLOOKUP(Tabela4[[#This Row],[SKU]],'ESTOQUE OUTUBRO'!A:A,'ESTOQUE OUTUBRO'!F:F,,0)-_xlfn.XLOOKUP(Tabela4[[#This Row],[SKU]],'VENDA MES'!E:E,'VENDA MES'!F:F,0,0)</f>
        <v>87.6</v>
      </c>
      <c r="E282" s="3">
        <f>IF(D282&lt;=0,(L282 * 2.5) - D282,IF(AND(Tabela4[[#This Row],[ESTOQUE_INICIAL]]&lt;=Tabela4[[#This Row],[PONTO_DE_REPOSICAO]],Tabela4[[#This Row],[ESTOQUE_INICIAL]]&gt;0),L282*1.5,D282*0))</f>
        <v>0</v>
      </c>
      <c r="F282" s="1">
        <f t="shared" si="9"/>
        <v>87.6</v>
      </c>
      <c r="G282" s="7">
        <v>60</v>
      </c>
      <c r="H282" s="7">
        <v>120</v>
      </c>
      <c r="I282" s="6" t="s">
        <v>1128</v>
      </c>
      <c r="J282" s="1">
        <f>'ESTOQUE NOVEMBRO'!$D282*'ESTOQUE NOVEMBRO'!$G282+'ESTOQUE NOVEMBRO'!$E282*'ESTOQUE NOVEMBRO'!$H282</f>
        <v>5256</v>
      </c>
      <c r="K282" s="1">
        <f>_xlfn.XLOOKUP(A282,MEDIDAS!A:A,MEDIDAS!D:D,,0)*5</f>
        <v>9.1666666666666661</v>
      </c>
      <c r="L282" s="1">
        <f>SUM(K282,_xlfn.XLOOKUP(A282,MEDIDAS!A:A,MEDIDAS!D:D,,0)*5)</f>
        <v>18.333333333333332</v>
      </c>
      <c r="M28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82" t="str">
        <f>IF('ESTOQUE NOVEMBRO'!$E282&gt;0,"Novembro","outubro")</f>
        <v>outubro</v>
      </c>
      <c r="O282" s="15">
        <v>45597</v>
      </c>
    </row>
    <row r="283" spans="1:15">
      <c r="A283" s="5" t="s">
        <v>283</v>
      </c>
      <c r="B283" t="s">
        <v>1166</v>
      </c>
      <c r="C283" s="3">
        <f t="shared" si="8"/>
        <v>64.89</v>
      </c>
      <c r="D283" s="1">
        <f>_xlfn.XLOOKUP(Tabela4[[#This Row],[SKU]],'ESTOQUE OUTUBRO'!A:A,'ESTOQUE OUTUBRO'!F:F,,0)-_xlfn.XLOOKUP(Tabela4[[#This Row],[SKU]],'VENDA MES'!E:E,'VENDA MES'!F:F,0,0)</f>
        <v>41.600000000000009</v>
      </c>
      <c r="E283" s="3">
        <f>IF(D283&lt;=0,(L283 * 2.5) - D283,IF(AND(Tabela4[[#This Row],[ESTOQUE_INICIAL]]&lt;=Tabela4[[#This Row],[PONTO_DE_REPOSICAO]],Tabela4[[#This Row],[ESTOQUE_INICIAL]]&gt;0),L283*1.5,D283*0))</f>
        <v>0</v>
      </c>
      <c r="F283" s="1">
        <f t="shared" si="9"/>
        <v>41.600000000000009</v>
      </c>
      <c r="G283" s="7">
        <v>60</v>
      </c>
      <c r="H283" s="7">
        <v>120</v>
      </c>
      <c r="I283" s="6" t="s">
        <v>1128</v>
      </c>
      <c r="J283" s="1">
        <f>'ESTOQUE NOVEMBRO'!$D283*'ESTOQUE NOVEMBRO'!$G283+'ESTOQUE NOVEMBRO'!$E283*'ESTOQUE NOVEMBRO'!$H283</f>
        <v>2496.0000000000005</v>
      </c>
      <c r="K283" s="1">
        <f>_xlfn.XLOOKUP(A283,MEDIDAS!A:A,MEDIDAS!D:D,,0)*5</f>
        <v>4.4444444444444446</v>
      </c>
      <c r="L283" s="1">
        <f>SUM(K283,_xlfn.XLOOKUP(A283,MEDIDAS!A:A,MEDIDAS!D:D,,0)*5)</f>
        <v>8.8888888888888893</v>
      </c>
      <c r="M28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83" t="str">
        <f>IF('ESTOQUE NOVEMBRO'!$E283&gt;0,"Novembro","outubro")</f>
        <v>outubro</v>
      </c>
      <c r="O283" s="15">
        <v>45597</v>
      </c>
    </row>
    <row r="284" spans="1:15">
      <c r="A284" s="5" t="s">
        <v>284</v>
      </c>
      <c r="B284" t="s">
        <v>1166</v>
      </c>
      <c r="C284" s="3">
        <f t="shared" si="8"/>
        <v>64.89</v>
      </c>
      <c r="D284" s="1">
        <f>_xlfn.XLOOKUP(Tabela4[[#This Row],[SKU]],'ESTOQUE OUTUBRO'!A:A,'ESTOQUE OUTUBRO'!F:F,,0)-_xlfn.XLOOKUP(Tabela4[[#This Row],[SKU]],'VENDA MES'!E:E,'VENDA MES'!F:F,0,0)</f>
        <v>83.8</v>
      </c>
      <c r="E284" s="3">
        <f>IF(D284&lt;=0,(L284 * 2.5) - D284,IF(AND(Tabela4[[#This Row],[ESTOQUE_INICIAL]]&lt;=Tabela4[[#This Row],[PONTO_DE_REPOSICAO]],Tabela4[[#This Row],[ESTOQUE_INICIAL]]&gt;0),L284*1.5,D284*0))</f>
        <v>0</v>
      </c>
      <c r="F284" s="1">
        <f t="shared" si="9"/>
        <v>83.8</v>
      </c>
      <c r="G284" s="7">
        <v>60</v>
      </c>
      <c r="H284" s="7">
        <v>120</v>
      </c>
      <c r="I284" s="6" t="s">
        <v>1128</v>
      </c>
      <c r="J284" s="1">
        <f>'ESTOQUE NOVEMBRO'!$D284*'ESTOQUE NOVEMBRO'!$G284+'ESTOQUE NOVEMBRO'!$E284*'ESTOQUE NOVEMBRO'!$H284</f>
        <v>5028</v>
      </c>
      <c r="K284" s="1">
        <f>_xlfn.XLOOKUP(A284,MEDIDAS!A:A,MEDIDAS!D:D,,0)*5</f>
        <v>6.8888888888888893</v>
      </c>
      <c r="L284" s="1">
        <f>SUM(K284,_xlfn.XLOOKUP(A284,MEDIDAS!A:A,MEDIDAS!D:D,,0)*5)</f>
        <v>13.777777777777779</v>
      </c>
      <c r="M28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84" t="str">
        <f>IF('ESTOQUE NOVEMBRO'!$E284&gt;0,"Novembro","outubro")</f>
        <v>outubro</v>
      </c>
      <c r="O284" s="15">
        <v>45597</v>
      </c>
    </row>
    <row r="285" spans="1:15">
      <c r="A285" s="5" t="s">
        <v>285</v>
      </c>
      <c r="B285" t="s">
        <v>1166</v>
      </c>
      <c r="C285" s="3">
        <f t="shared" si="8"/>
        <v>64.89</v>
      </c>
      <c r="D285" s="1">
        <f>_xlfn.XLOOKUP(Tabela4[[#This Row],[SKU]],'ESTOQUE OUTUBRO'!A:A,'ESTOQUE OUTUBRO'!F:F,,0)-_xlfn.XLOOKUP(Tabela4[[#This Row],[SKU]],'VENDA MES'!E:E,'VENDA MES'!F:F,0,0)</f>
        <v>51.40000000000002</v>
      </c>
      <c r="E285" s="3">
        <f>IF(D285&lt;=0,(L285 * 2.5) - D285,IF(AND(Tabela4[[#This Row],[ESTOQUE_INICIAL]]&lt;=Tabela4[[#This Row],[PONTO_DE_REPOSICAO]],Tabela4[[#This Row],[ESTOQUE_INICIAL]]&gt;0),L285*1.5,D285*0))</f>
        <v>0</v>
      </c>
      <c r="F285" s="1">
        <f t="shared" si="9"/>
        <v>51.40000000000002</v>
      </c>
      <c r="G285" s="7">
        <v>60</v>
      </c>
      <c r="H285" s="7">
        <v>120</v>
      </c>
      <c r="I285" s="6" t="s">
        <v>1128</v>
      </c>
      <c r="J285" s="1">
        <f>'ESTOQUE NOVEMBRO'!$D285*'ESTOQUE NOVEMBRO'!$G285+'ESTOQUE NOVEMBRO'!$E285*'ESTOQUE NOVEMBRO'!$H285</f>
        <v>3084.0000000000014</v>
      </c>
      <c r="K285" s="1">
        <f>_xlfn.XLOOKUP(A285,MEDIDAS!A:A,MEDIDAS!D:D,,0)*5</f>
        <v>5.7222222222222214</v>
      </c>
      <c r="L285" s="1">
        <f>SUM(K285,_xlfn.XLOOKUP(A285,MEDIDAS!A:A,MEDIDAS!D:D,,0)*5)</f>
        <v>11.444444444444443</v>
      </c>
      <c r="M28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85" t="str">
        <f>IF('ESTOQUE NOVEMBRO'!$E285&gt;0,"Novembro","outubro")</f>
        <v>outubro</v>
      </c>
      <c r="O285" s="15">
        <v>45597</v>
      </c>
    </row>
    <row r="286" spans="1:15">
      <c r="A286" s="5" t="s">
        <v>287</v>
      </c>
      <c r="B286" t="s">
        <v>1166</v>
      </c>
      <c r="C286" s="3">
        <f t="shared" si="8"/>
        <v>64.89</v>
      </c>
      <c r="D286" s="1">
        <f>_xlfn.XLOOKUP(Tabela4[[#This Row],[SKU]],'ESTOQUE OUTUBRO'!A:A,'ESTOQUE OUTUBRO'!F:F,,0)-_xlfn.XLOOKUP(Tabela4[[#This Row],[SKU]],'VENDA MES'!E:E,'VENDA MES'!F:F,0,0)</f>
        <v>137.4</v>
      </c>
      <c r="E286" s="3">
        <f>IF(D286&lt;=0,(L286 * 2.5) - D286,IF(AND(Tabela4[[#This Row],[ESTOQUE_INICIAL]]&lt;=Tabela4[[#This Row],[PONTO_DE_REPOSICAO]],Tabela4[[#This Row],[ESTOQUE_INICIAL]]&gt;0),L286*1.5,D286*0))</f>
        <v>0</v>
      </c>
      <c r="F286" s="1">
        <f t="shared" si="9"/>
        <v>137.4</v>
      </c>
      <c r="G286" s="7">
        <v>60</v>
      </c>
      <c r="H286" s="7">
        <v>120</v>
      </c>
      <c r="I286" s="6" t="s">
        <v>1128</v>
      </c>
      <c r="J286" s="1">
        <f>'ESTOQUE NOVEMBRO'!$D286*'ESTOQUE NOVEMBRO'!$G286+'ESTOQUE NOVEMBRO'!$E286*'ESTOQUE NOVEMBRO'!$H286</f>
        <v>8244</v>
      </c>
      <c r="K286" s="1">
        <f>_xlfn.XLOOKUP(A286,MEDIDAS!A:A,MEDIDAS!D:D,,0)*5</f>
        <v>5.166666666666667</v>
      </c>
      <c r="L286" s="1">
        <f>SUM(K286,_xlfn.XLOOKUP(A286,MEDIDAS!A:A,MEDIDAS!D:D,,0)*5)</f>
        <v>10.333333333333334</v>
      </c>
      <c r="M28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86" t="str">
        <f>IF('ESTOQUE NOVEMBRO'!$E286&gt;0,"Novembro","outubro")</f>
        <v>outubro</v>
      </c>
      <c r="O286" s="15">
        <v>45597</v>
      </c>
    </row>
    <row r="287" spans="1:15">
      <c r="A287" s="5" t="s">
        <v>319</v>
      </c>
      <c r="B287" t="s">
        <v>1166</v>
      </c>
      <c r="C287" s="3">
        <f t="shared" si="8"/>
        <v>64.89</v>
      </c>
      <c r="D287" s="1">
        <f>_xlfn.XLOOKUP(Tabela4[[#This Row],[SKU]],'ESTOQUE OUTUBRO'!A:A,'ESTOQUE OUTUBRO'!F:F,,0)-_xlfn.XLOOKUP(Tabela4[[#This Row],[SKU]],'VENDA MES'!E:E,'VENDA MES'!F:F,0,0)</f>
        <v>117</v>
      </c>
      <c r="E287" s="3">
        <f>IF(D287&lt;=0,(L287 * 2.5) - D287,IF(AND(Tabela4[[#This Row],[ESTOQUE_INICIAL]]&lt;=Tabela4[[#This Row],[PONTO_DE_REPOSICAO]],Tabela4[[#This Row],[ESTOQUE_INICIAL]]&gt;0),L287*1.5,D287*0))</f>
        <v>0</v>
      </c>
      <c r="F287" s="1">
        <f t="shared" si="9"/>
        <v>117</v>
      </c>
      <c r="G287" s="7">
        <v>60</v>
      </c>
      <c r="H287" s="7">
        <v>120</v>
      </c>
      <c r="I287" s="6" t="s">
        <v>1128</v>
      </c>
      <c r="J287" s="1">
        <f>'ESTOQUE NOVEMBRO'!$D287*'ESTOQUE NOVEMBRO'!$G287+'ESTOQUE NOVEMBRO'!$E287*'ESTOQUE NOVEMBRO'!$H287</f>
        <v>7020</v>
      </c>
      <c r="K287" s="1">
        <f>_xlfn.XLOOKUP(A287,MEDIDAS!A:A,MEDIDAS!D:D,,0)*5</f>
        <v>4.9444444444444446</v>
      </c>
      <c r="L287" s="1">
        <f>SUM(K287,_xlfn.XLOOKUP(A287,MEDIDAS!A:A,MEDIDAS!D:D,,0)*5)</f>
        <v>9.8888888888888893</v>
      </c>
      <c r="M28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87" t="str">
        <f>IF('ESTOQUE NOVEMBRO'!$E287&gt;0,"Novembro","outubro")</f>
        <v>outubro</v>
      </c>
      <c r="O287" s="15">
        <v>45597</v>
      </c>
    </row>
    <row r="288" spans="1:15">
      <c r="A288" s="5" t="s">
        <v>288</v>
      </c>
      <c r="B288" t="s">
        <v>1166</v>
      </c>
      <c r="C288" s="3">
        <f t="shared" si="8"/>
        <v>64.89</v>
      </c>
      <c r="D288" s="1">
        <f>_xlfn.XLOOKUP(Tabela4[[#This Row],[SKU]],'ESTOQUE OUTUBRO'!A:A,'ESTOQUE OUTUBRO'!F:F,,0)-_xlfn.XLOOKUP(Tabela4[[#This Row],[SKU]],'VENDA MES'!E:E,'VENDA MES'!F:F,0,0)</f>
        <v>130</v>
      </c>
      <c r="E288" s="3">
        <f>IF(D288&lt;=0,(L288 * 2.5) - D288,IF(AND(Tabela4[[#This Row],[ESTOQUE_INICIAL]]&lt;=Tabela4[[#This Row],[PONTO_DE_REPOSICAO]],Tabela4[[#This Row],[ESTOQUE_INICIAL]]&gt;0),L288*1.5,D288*0))</f>
        <v>0</v>
      </c>
      <c r="F288" s="1">
        <f t="shared" si="9"/>
        <v>130</v>
      </c>
      <c r="G288" s="7">
        <v>60</v>
      </c>
      <c r="H288" s="7">
        <v>120</v>
      </c>
      <c r="I288" s="6" t="s">
        <v>1128</v>
      </c>
      <c r="J288" s="1">
        <f>'ESTOQUE NOVEMBRO'!$D288*'ESTOQUE NOVEMBRO'!$G288+'ESTOQUE NOVEMBRO'!$E288*'ESTOQUE NOVEMBRO'!$H288</f>
        <v>7800</v>
      </c>
      <c r="K288" s="1">
        <f>_xlfn.XLOOKUP(A288,MEDIDAS!A:A,MEDIDAS!D:D,,0)*5</f>
        <v>6.4444444444444446</v>
      </c>
      <c r="L288" s="1">
        <f>SUM(K288,_xlfn.XLOOKUP(A288,MEDIDAS!A:A,MEDIDAS!D:D,,0)*5)</f>
        <v>12.888888888888889</v>
      </c>
      <c r="M28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88" t="str">
        <f>IF('ESTOQUE NOVEMBRO'!$E288&gt;0,"Novembro","outubro")</f>
        <v>outubro</v>
      </c>
      <c r="O288" s="15">
        <v>45597</v>
      </c>
    </row>
    <row r="289" spans="1:15">
      <c r="A289" s="5" t="s">
        <v>289</v>
      </c>
      <c r="B289" t="s">
        <v>1166</v>
      </c>
      <c r="C289" s="3">
        <f t="shared" si="8"/>
        <v>64.89</v>
      </c>
      <c r="D289" s="1">
        <f>_xlfn.XLOOKUP(Tabela4[[#This Row],[SKU]],'ESTOQUE OUTUBRO'!A:A,'ESTOQUE OUTUBRO'!F:F,,0)-_xlfn.XLOOKUP(Tabela4[[#This Row],[SKU]],'VENDA MES'!E:E,'VENDA MES'!F:F,0,0)</f>
        <v>129</v>
      </c>
      <c r="E289" s="3">
        <f>IF(D289&lt;=0,(L289 * 2.5) - D289,IF(AND(Tabela4[[#This Row],[ESTOQUE_INICIAL]]&lt;=Tabela4[[#This Row],[PONTO_DE_REPOSICAO]],Tabela4[[#This Row],[ESTOQUE_INICIAL]]&gt;0),L289*1.5,D289*0))</f>
        <v>0</v>
      </c>
      <c r="F289" s="1">
        <f t="shared" si="9"/>
        <v>129</v>
      </c>
      <c r="G289" s="7">
        <v>60</v>
      </c>
      <c r="H289" s="7">
        <v>120</v>
      </c>
      <c r="I289" s="6" t="s">
        <v>1128</v>
      </c>
      <c r="J289" s="1">
        <f>'ESTOQUE NOVEMBRO'!$D289*'ESTOQUE NOVEMBRO'!$G289+'ESTOQUE NOVEMBRO'!$E289*'ESTOQUE NOVEMBRO'!$H289</f>
        <v>7740</v>
      </c>
      <c r="K289" s="1">
        <f>_xlfn.XLOOKUP(A289,MEDIDAS!A:A,MEDIDAS!D:D,,0)*5</f>
        <v>8.7777777777777786</v>
      </c>
      <c r="L289" s="1">
        <f>SUM(K289,_xlfn.XLOOKUP(A289,MEDIDAS!A:A,MEDIDAS!D:D,,0)*5)</f>
        <v>17.555555555555557</v>
      </c>
      <c r="M28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89" t="str">
        <f>IF('ESTOQUE NOVEMBRO'!$E289&gt;0,"Novembro","outubro")</f>
        <v>outubro</v>
      </c>
      <c r="O289" s="15">
        <v>45597</v>
      </c>
    </row>
    <row r="290" spans="1:15">
      <c r="A290" s="5" t="s">
        <v>290</v>
      </c>
      <c r="B290" t="s">
        <v>1166</v>
      </c>
      <c r="C290" s="3">
        <f t="shared" si="8"/>
        <v>64.89</v>
      </c>
      <c r="D290" s="1">
        <f>_xlfn.XLOOKUP(Tabela4[[#This Row],[SKU]],'ESTOQUE OUTUBRO'!A:A,'ESTOQUE OUTUBRO'!F:F,,0)-_xlfn.XLOOKUP(Tabela4[[#This Row],[SKU]],'VENDA MES'!E:E,'VENDA MES'!F:F,0,0)</f>
        <v>77.40000000000002</v>
      </c>
      <c r="E290" s="3">
        <f>IF(D290&lt;=0,(L290 * 2.5) - D290,IF(AND(Tabela4[[#This Row],[ESTOQUE_INICIAL]]&lt;=Tabela4[[#This Row],[PONTO_DE_REPOSICAO]],Tabela4[[#This Row],[ESTOQUE_INICIAL]]&gt;0),L290*1.5,D290*0))</f>
        <v>0</v>
      </c>
      <c r="F290" s="1">
        <f t="shared" si="9"/>
        <v>77.40000000000002</v>
      </c>
      <c r="G290" s="7">
        <v>60</v>
      </c>
      <c r="H290" s="7">
        <v>120</v>
      </c>
      <c r="I290" s="6" t="s">
        <v>1128</v>
      </c>
      <c r="J290" s="1">
        <f>'ESTOQUE NOVEMBRO'!$D290*'ESTOQUE NOVEMBRO'!$G290+'ESTOQUE NOVEMBRO'!$E290*'ESTOQUE NOVEMBRO'!$H290</f>
        <v>4644.0000000000009</v>
      </c>
      <c r="K290" s="1">
        <f>_xlfn.XLOOKUP(A290,MEDIDAS!A:A,MEDIDAS!D:D,,0)*5</f>
        <v>5.3888888888888884</v>
      </c>
      <c r="L290" s="1">
        <f>SUM(K290,_xlfn.XLOOKUP(A290,MEDIDAS!A:A,MEDIDAS!D:D,,0)*5)</f>
        <v>10.777777777777777</v>
      </c>
      <c r="M29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90" t="str">
        <f>IF('ESTOQUE NOVEMBRO'!$E290&gt;0,"Novembro","outubro")</f>
        <v>outubro</v>
      </c>
      <c r="O290" s="15">
        <v>45597</v>
      </c>
    </row>
    <row r="291" spans="1:15">
      <c r="A291" s="5" t="s">
        <v>291</v>
      </c>
      <c r="B291" t="s">
        <v>1166</v>
      </c>
      <c r="C291" s="3">
        <f t="shared" si="8"/>
        <v>64.89</v>
      </c>
      <c r="D291" s="1">
        <f>_xlfn.XLOOKUP(Tabela4[[#This Row],[SKU]],'ESTOQUE OUTUBRO'!A:A,'ESTOQUE OUTUBRO'!F:F,,0)-_xlfn.XLOOKUP(Tabela4[[#This Row],[SKU]],'VENDA MES'!E:E,'VENDA MES'!F:F,0,0)</f>
        <v>135</v>
      </c>
      <c r="E291" s="3">
        <f>IF(D291&lt;=0,(L291 * 2.5) - D291,IF(AND(Tabela4[[#This Row],[ESTOQUE_INICIAL]]&lt;=Tabela4[[#This Row],[PONTO_DE_REPOSICAO]],Tabela4[[#This Row],[ESTOQUE_INICIAL]]&gt;0),L291*1.5,D291*0))</f>
        <v>0</v>
      </c>
      <c r="F291" s="1">
        <f t="shared" si="9"/>
        <v>135</v>
      </c>
      <c r="G291" s="7">
        <v>60</v>
      </c>
      <c r="H291" s="7">
        <v>120</v>
      </c>
      <c r="I291" s="6" t="s">
        <v>1128</v>
      </c>
      <c r="J291" s="1">
        <f>'ESTOQUE NOVEMBRO'!$D291*'ESTOQUE NOVEMBRO'!$G291+'ESTOQUE NOVEMBRO'!$E291*'ESTOQUE NOVEMBRO'!$H291</f>
        <v>8100</v>
      </c>
      <c r="K291" s="1">
        <f>_xlfn.XLOOKUP(A291,MEDIDAS!A:A,MEDIDAS!D:D,,0)*5</f>
        <v>4.9444444444444446</v>
      </c>
      <c r="L291" s="1">
        <f>SUM(K291,_xlfn.XLOOKUP(A291,MEDIDAS!A:A,MEDIDAS!D:D,,0)*5)</f>
        <v>9.8888888888888893</v>
      </c>
      <c r="M29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91" t="str">
        <f>IF('ESTOQUE NOVEMBRO'!$E291&gt;0,"Novembro","outubro")</f>
        <v>outubro</v>
      </c>
      <c r="O291" s="15">
        <v>45597</v>
      </c>
    </row>
    <row r="292" spans="1:15">
      <c r="A292" s="5" t="s">
        <v>292</v>
      </c>
      <c r="B292" t="s">
        <v>1167</v>
      </c>
      <c r="C292" s="3">
        <f t="shared" si="8"/>
        <v>64.89</v>
      </c>
      <c r="D292" s="1">
        <f>_xlfn.XLOOKUP(Tabela4[[#This Row],[SKU]],'ESTOQUE OUTUBRO'!A:A,'ESTOQUE OUTUBRO'!F:F,,0)-_xlfn.XLOOKUP(Tabela4[[#This Row],[SKU]],'VENDA MES'!E:E,'VENDA MES'!F:F,0,0)</f>
        <v>74.599999999999994</v>
      </c>
      <c r="E292" s="3">
        <f>IF(D292&lt;=0,(L292 * 2.5) - D292,IF(AND(Tabela4[[#This Row],[ESTOQUE_INICIAL]]&lt;=Tabela4[[#This Row],[PONTO_DE_REPOSICAO]],Tabela4[[#This Row],[ESTOQUE_INICIAL]]&gt;0),L292*1.5,D292*0))</f>
        <v>0</v>
      </c>
      <c r="F292" s="1">
        <f t="shared" si="9"/>
        <v>74.599999999999994</v>
      </c>
      <c r="G292" s="7">
        <v>12</v>
      </c>
      <c r="H292" s="7">
        <v>24</v>
      </c>
      <c r="I292" s="6" t="s">
        <v>1136</v>
      </c>
      <c r="J292" s="1">
        <f>'ESTOQUE NOVEMBRO'!$D292*'ESTOQUE NOVEMBRO'!$G292+'ESTOQUE NOVEMBRO'!$E292*'ESTOQUE NOVEMBRO'!$H292</f>
        <v>895.19999999999993</v>
      </c>
      <c r="K292" s="1">
        <f>_xlfn.XLOOKUP(A292,MEDIDAS!A:A,MEDIDAS!D:D,,0)*5</f>
        <v>5.4444444444444438</v>
      </c>
      <c r="L292" s="1">
        <f>SUM(K292,_xlfn.XLOOKUP(A292,MEDIDAS!A:A,MEDIDAS!D:D,,0)*5)</f>
        <v>10.888888888888888</v>
      </c>
      <c r="M29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92" t="str">
        <f>IF('ESTOQUE NOVEMBRO'!$E292&gt;0,"Novembro","outubro")</f>
        <v>outubro</v>
      </c>
      <c r="O292" s="15">
        <v>45597</v>
      </c>
    </row>
    <row r="293" spans="1:15">
      <c r="A293" s="5" t="s">
        <v>293</v>
      </c>
      <c r="B293" t="s">
        <v>1167</v>
      </c>
      <c r="C293" s="3">
        <f t="shared" si="8"/>
        <v>64.89</v>
      </c>
      <c r="D293" s="1">
        <f>_xlfn.XLOOKUP(Tabela4[[#This Row],[SKU]],'ESTOQUE OUTUBRO'!A:A,'ESTOQUE OUTUBRO'!F:F,,0)-_xlfn.XLOOKUP(Tabela4[[#This Row],[SKU]],'VENDA MES'!E:E,'VENDA MES'!F:F,0,0)</f>
        <v>108.80000000000001</v>
      </c>
      <c r="E293" s="3">
        <f>IF(D293&lt;=0,(L293 * 2.5) - D293,IF(AND(Tabela4[[#This Row],[ESTOQUE_INICIAL]]&lt;=Tabela4[[#This Row],[PONTO_DE_REPOSICAO]],Tabela4[[#This Row],[ESTOQUE_INICIAL]]&gt;0),L293*1.5,D293*0))</f>
        <v>0</v>
      </c>
      <c r="F293" s="1">
        <f t="shared" si="9"/>
        <v>108.80000000000001</v>
      </c>
      <c r="G293" s="7">
        <v>12</v>
      </c>
      <c r="H293" s="7">
        <v>24</v>
      </c>
      <c r="I293" s="6" t="s">
        <v>1136</v>
      </c>
      <c r="J293" s="1">
        <f>'ESTOQUE NOVEMBRO'!$D293*'ESTOQUE NOVEMBRO'!$G293+'ESTOQUE NOVEMBRO'!$E293*'ESTOQUE NOVEMBRO'!$H293</f>
        <v>1305.6000000000001</v>
      </c>
      <c r="K293" s="1">
        <f>_xlfn.XLOOKUP(A293,MEDIDAS!A:A,MEDIDAS!D:D,,0)*5</f>
        <v>4.2222222222222223</v>
      </c>
      <c r="L293" s="1">
        <f>SUM(K293,_xlfn.XLOOKUP(A293,MEDIDAS!A:A,MEDIDAS!D:D,,0)*5)</f>
        <v>8.4444444444444446</v>
      </c>
      <c r="M29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93" t="str">
        <f>IF('ESTOQUE NOVEMBRO'!$E293&gt;0,"Novembro","outubro")</f>
        <v>outubro</v>
      </c>
      <c r="O293" s="15">
        <v>45597</v>
      </c>
    </row>
    <row r="294" spans="1:15">
      <c r="A294" s="5" t="s">
        <v>294</v>
      </c>
      <c r="B294" t="s">
        <v>1167</v>
      </c>
      <c r="C294" s="3">
        <f t="shared" si="8"/>
        <v>64.89</v>
      </c>
      <c r="D294" s="1">
        <f>_xlfn.XLOOKUP(Tabela4[[#This Row],[SKU]],'ESTOQUE OUTUBRO'!A:A,'ESTOQUE OUTUBRO'!F:F,,0)-_xlfn.XLOOKUP(Tabela4[[#This Row],[SKU]],'VENDA MES'!E:E,'VENDA MES'!F:F,0,0)</f>
        <v>99.000000000000028</v>
      </c>
      <c r="E294" s="3">
        <f>IF(D294&lt;=0,(L294 * 2.5) - D294,IF(AND(Tabela4[[#This Row],[ESTOQUE_INICIAL]]&lt;=Tabela4[[#This Row],[PONTO_DE_REPOSICAO]],Tabela4[[#This Row],[ESTOQUE_INICIAL]]&gt;0),L294*1.5,D294*0))</f>
        <v>0</v>
      </c>
      <c r="F294" s="1">
        <f t="shared" si="9"/>
        <v>99.000000000000028</v>
      </c>
      <c r="G294" s="7">
        <v>12</v>
      </c>
      <c r="H294" s="7">
        <v>24</v>
      </c>
      <c r="I294" s="6" t="s">
        <v>1136</v>
      </c>
      <c r="J294" s="1">
        <f>'ESTOQUE NOVEMBRO'!$D294*'ESTOQUE NOVEMBRO'!$G294+'ESTOQUE NOVEMBRO'!$E294*'ESTOQUE NOVEMBRO'!$H294</f>
        <v>1188.0000000000005</v>
      </c>
      <c r="K294" s="1">
        <f>_xlfn.XLOOKUP(A294,MEDIDAS!A:A,MEDIDAS!D:D,,0)*5</f>
        <v>8</v>
      </c>
      <c r="L294" s="1">
        <f>SUM(K294,_xlfn.XLOOKUP(A294,MEDIDAS!A:A,MEDIDAS!D:D,,0)*5)</f>
        <v>16</v>
      </c>
      <c r="M29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94" t="str">
        <f>IF('ESTOQUE NOVEMBRO'!$E294&gt;0,"Novembro","outubro")</f>
        <v>outubro</v>
      </c>
      <c r="O294" s="15">
        <v>45597</v>
      </c>
    </row>
    <row r="295" spans="1:15">
      <c r="A295" s="5" t="s">
        <v>295</v>
      </c>
      <c r="B295" t="s">
        <v>1167</v>
      </c>
      <c r="C295" s="3">
        <f t="shared" si="8"/>
        <v>64.89</v>
      </c>
      <c r="D295" s="1">
        <f>_xlfn.XLOOKUP(Tabela4[[#This Row],[SKU]],'ESTOQUE OUTUBRO'!A:A,'ESTOQUE OUTUBRO'!F:F,,0)-_xlfn.XLOOKUP(Tabela4[[#This Row],[SKU]],'VENDA MES'!E:E,'VENDA MES'!F:F,0,0)</f>
        <v>34.799999999999997</v>
      </c>
      <c r="E295" s="3">
        <f>IF(D295&lt;=0,(L295 * 2.5) - D295,IF(AND(Tabela4[[#This Row],[ESTOQUE_INICIAL]]&lt;=Tabela4[[#This Row],[PONTO_DE_REPOSICAO]],Tabela4[[#This Row],[ESTOQUE_INICIAL]]&gt;0),L295*1.5,D295*0))</f>
        <v>0</v>
      </c>
      <c r="F295" s="1">
        <f t="shared" si="9"/>
        <v>34.799999999999997</v>
      </c>
      <c r="G295" s="7">
        <v>12</v>
      </c>
      <c r="H295" s="7">
        <v>24</v>
      </c>
      <c r="I295" s="6" t="s">
        <v>1136</v>
      </c>
      <c r="J295" s="1">
        <f>'ESTOQUE NOVEMBRO'!$D295*'ESTOQUE NOVEMBRO'!$G295+'ESTOQUE NOVEMBRO'!$E295*'ESTOQUE NOVEMBRO'!$H295</f>
        <v>417.59999999999997</v>
      </c>
      <c r="K295" s="1">
        <f>_xlfn.XLOOKUP(A295,MEDIDAS!A:A,MEDIDAS!D:D,,0)*5</f>
        <v>7.166666666666667</v>
      </c>
      <c r="L295" s="1">
        <f>SUM(K295,_xlfn.XLOOKUP(A295,MEDIDAS!A:A,MEDIDAS!D:D,,0)*5)</f>
        <v>14.333333333333334</v>
      </c>
      <c r="M29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95" t="str">
        <f>IF('ESTOQUE NOVEMBRO'!$E295&gt;0,"Novembro","outubro")</f>
        <v>outubro</v>
      </c>
      <c r="O295" s="15">
        <v>45597</v>
      </c>
    </row>
    <row r="296" spans="1:15">
      <c r="A296" s="5" t="s">
        <v>296</v>
      </c>
      <c r="B296" t="s">
        <v>1167</v>
      </c>
      <c r="C296" s="3">
        <f t="shared" si="8"/>
        <v>64.89</v>
      </c>
      <c r="D296" s="1">
        <f>_xlfn.XLOOKUP(Tabela4[[#This Row],[SKU]],'ESTOQUE OUTUBRO'!A:A,'ESTOQUE OUTUBRO'!F:F,,0)-_xlfn.XLOOKUP(Tabela4[[#This Row],[SKU]],'VENDA MES'!E:E,'VENDA MES'!F:F,0,0)</f>
        <v>74.199999999999989</v>
      </c>
      <c r="E296" s="3">
        <f>IF(D296&lt;=0,(L296 * 2.5) - D296,IF(AND(Tabela4[[#This Row],[ESTOQUE_INICIAL]]&lt;=Tabela4[[#This Row],[PONTO_DE_REPOSICAO]],Tabela4[[#This Row],[ESTOQUE_INICIAL]]&gt;0),L296*1.5,D296*0))</f>
        <v>0</v>
      </c>
      <c r="F296" s="1">
        <f t="shared" si="9"/>
        <v>74.199999999999989</v>
      </c>
      <c r="G296" s="7">
        <v>12</v>
      </c>
      <c r="H296" s="7">
        <v>24</v>
      </c>
      <c r="I296" s="6" t="s">
        <v>1136</v>
      </c>
      <c r="J296" s="1">
        <f>'ESTOQUE NOVEMBRO'!$D296*'ESTOQUE NOVEMBRO'!$G296+'ESTOQUE NOVEMBRO'!$E296*'ESTOQUE NOVEMBRO'!$H296</f>
        <v>890.39999999999986</v>
      </c>
      <c r="K296" s="1">
        <f>_xlfn.XLOOKUP(A296,MEDIDAS!A:A,MEDIDAS!D:D,,0)*5</f>
        <v>8.9444444444444446</v>
      </c>
      <c r="L296" s="1">
        <f>SUM(K296,_xlfn.XLOOKUP(A296,MEDIDAS!A:A,MEDIDAS!D:D,,0)*5)</f>
        <v>17.888888888888889</v>
      </c>
      <c r="M29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296" t="str">
        <f>IF('ESTOQUE NOVEMBRO'!$E296&gt;0,"Novembro","outubro")</f>
        <v>outubro</v>
      </c>
      <c r="O296" s="15">
        <v>45597</v>
      </c>
    </row>
    <row r="297" spans="1:15">
      <c r="A297" s="5" t="s">
        <v>330</v>
      </c>
      <c r="B297" t="s">
        <v>1167</v>
      </c>
      <c r="C297" s="3">
        <f t="shared" si="8"/>
        <v>64.89</v>
      </c>
      <c r="D297" s="1">
        <f>_xlfn.XLOOKUP(Tabela4[[#This Row],[SKU]],'ESTOQUE OUTUBRO'!A:A,'ESTOQUE OUTUBRO'!F:F,,0)-_xlfn.XLOOKUP(Tabela4[[#This Row],[SKU]],'VENDA MES'!E:E,'VENDA MES'!F:F,0,0)</f>
        <v>110</v>
      </c>
      <c r="E297" s="3">
        <f>IF(D297&lt;=0,(L297 * 2.5) - D297,IF(AND(Tabela4[[#This Row],[ESTOQUE_INICIAL]]&lt;=Tabela4[[#This Row],[PONTO_DE_REPOSICAO]],Tabela4[[#This Row],[ESTOQUE_INICIAL]]&gt;0),L297*1.5,D297*0))</f>
        <v>0</v>
      </c>
      <c r="F297" s="1">
        <f t="shared" si="9"/>
        <v>110</v>
      </c>
      <c r="G297" s="7">
        <v>12</v>
      </c>
      <c r="H297" s="7">
        <v>24</v>
      </c>
      <c r="I297" s="6" t="s">
        <v>1136</v>
      </c>
      <c r="J297" s="1">
        <f>'ESTOQUE NOVEMBRO'!$D297*'ESTOQUE NOVEMBRO'!$G297+'ESTOQUE NOVEMBRO'!$E297*'ESTOQUE NOVEMBRO'!$H297</f>
        <v>1320</v>
      </c>
      <c r="K297" s="1">
        <f>_xlfn.XLOOKUP(A297,MEDIDAS!A:A,MEDIDAS!D:D,,0)*5</f>
        <v>5.8333333333333339</v>
      </c>
      <c r="L297" s="1">
        <f>SUM(K297,_xlfn.XLOOKUP(A297,MEDIDAS!A:A,MEDIDAS!D:D,,0)*5)</f>
        <v>11.666666666666668</v>
      </c>
      <c r="M29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97" t="str">
        <f>IF('ESTOQUE NOVEMBRO'!$E297&gt;0,"Novembro","outubro")</f>
        <v>outubro</v>
      </c>
      <c r="O297" s="15">
        <v>45597</v>
      </c>
    </row>
    <row r="298" spans="1:15">
      <c r="A298" s="5" t="s">
        <v>298</v>
      </c>
      <c r="B298" t="s">
        <v>1167</v>
      </c>
      <c r="C298" s="3">
        <f t="shared" si="8"/>
        <v>64.89</v>
      </c>
      <c r="D298" s="1">
        <f>_xlfn.XLOOKUP(Tabela4[[#This Row],[SKU]],'ESTOQUE OUTUBRO'!A:A,'ESTOQUE OUTUBRO'!F:F,,0)-_xlfn.XLOOKUP(Tabela4[[#This Row],[SKU]],'VENDA MES'!E:E,'VENDA MES'!F:F,0,0)</f>
        <v>85.800000000000011</v>
      </c>
      <c r="E298" s="3">
        <f>IF(D298&lt;=0,(L298 * 2.5) - D298,IF(AND(Tabela4[[#This Row],[ESTOQUE_INICIAL]]&lt;=Tabela4[[#This Row],[PONTO_DE_REPOSICAO]],Tabela4[[#This Row],[ESTOQUE_INICIAL]]&gt;0),L298*1.5,D298*0))</f>
        <v>0</v>
      </c>
      <c r="F298" s="1">
        <f t="shared" si="9"/>
        <v>85.800000000000011</v>
      </c>
      <c r="G298" s="7">
        <v>12</v>
      </c>
      <c r="H298" s="7">
        <v>24</v>
      </c>
      <c r="I298" s="6" t="s">
        <v>1136</v>
      </c>
      <c r="J298" s="1">
        <f>'ESTOQUE NOVEMBRO'!$D298*'ESTOQUE NOVEMBRO'!$G298+'ESTOQUE NOVEMBRO'!$E298*'ESTOQUE NOVEMBRO'!$H298</f>
        <v>1029.6000000000001</v>
      </c>
      <c r="K298" s="1">
        <f>_xlfn.XLOOKUP(A298,MEDIDAS!A:A,MEDIDAS!D:D,,0)*5</f>
        <v>5.5555555555555554</v>
      </c>
      <c r="L298" s="1">
        <f>SUM(K298,_xlfn.XLOOKUP(A298,MEDIDAS!A:A,MEDIDAS!D:D,,0)*5)</f>
        <v>11.111111111111111</v>
      </c>
      <c r="M29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98" t="str">
        <f>IF('ESTOQUE NOVEMBRO'!$E298&gt;0,"Novembro","outubro")</f>
        <v>outubro</v>
      </c>
      <c r="O298" s="15">
        <v>45597</v>
      </c>
    </row>
    <row r="299" spans="1:15">
      <c r="A299" s="5" t="s">
        <v>299</v>
      </c>
      <c r="B299" t="s">
        <v>1167</v>
      </c>
      <c r="C299" s="3">
        <f t="shared" si="8"/>
        <v>64.89</v>
      </c>
      <c r="D299" s="1">
        <f>_xlfn.XLOOKUP(Tabela4[[#This Row],[SKU]],'ESTOQUE OUTUBRO'!A:A,'ESTOQUE OUTUBRO'!F:F,,0)-_xlfn.XLOOKUP(Tabela4[[#This Row],[SKU]],'VENDA MES'!E:E,'VENDA MES'!F:F,0,0)</f>
        <v>135.4</v>
      </c>
      <c r="E299" s="3">
        <f>IF(D299&lt;=0,(L299 * 2.5) - D299,IF(AND(Tabela4[[#This Row],[ESTOQUE_INICIAL]]&lt;=Tabela4[[#This Row],[PONTO_DE_REPOSICAO]],Tabela4[[#This Row],[ESTOQUE_INICIAL]]&gt;0),L299*1.5,D299*0))</f>
        <v>0</v>
      </c>
      <c r="F299" s="1">
        <f t="shared" si="9"/>
        <v>135.4</v>
      </c>
      <c r="G299" s="7">
        <v>12</v>
      </c>
      <c r="H299" s="7">
        <v>24</v>
      </c>
      <c r="I299" s="6" t="s">
        <v>1136</v>
      </c>
      <c r="J299" s="1">
        <f>'ESTOQUE NOVEMBRO'!$D299*'ESTOQUE NOVEMBRO'!$G299+'ESTOQUE NOVEMBRO'!$E299*'ESTOQUE NOVEMBRO'!$H299</f>
        <v>1624.8000000000002</v>
      </c>
      <c r="K299" s="1">
        <f>_xlfn.XLOOKUP(A299,MEDIDAS!A:A,MEDIDAS!D:D,,0)*5</f>
        <v>4.4444444444444446</v>
      </c>
      <c r="L299" s="1">
        <f>SUM(K299,_xlfn.XLOOKUP(A299,MEDIDAS!A:A,MEDIDAS!D:D,,0)*5)</f>
        <v>8.8888888888888893</v>
      </c>
      <c r="M29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299" t="str">
        <f>IF('ESTOQUE NOVEMBRO'!$E299&gt;0,"Novembro","outubro")</f>
        <v>outubro</v>
      </c>
      <c r="O299" s="15">
        <v>45597</v>
      </c>
    </row>
    <row r="300" spans="1:15">
      <c r="A300" s="5" t="s">
        <v>300</v>
      </c>
      <c r="B300" t="s">
        <v>1167</v>
      </c>
      <c r="C300" s="3">
        <f t="shared" si="8"/>
        <v>64.89</v>
      </c>
      <c r="D300" s="1">
        <f>_xlfn.XLOOKUP(Tabela4[[#This Row],[SKU]],'ESTOQUE OUTUBRO'!A:A,'ESTOQUE OUTUBRO'!F:F,,0)-_xlfn.XLOOKUP(Tabela4[[#This Row],[SKU]],'VENDA MES'!E:E,'VENDA MES'!F:F,0,0)</f>
        <v>208</v>
      </c>
      <c r="E300" s="3">
        <f>IF(D300&lt;=0,(L300 * 2.5) - D300,IF(AND(Tabela4[[#This Row],[ESTOQUE_INICIAL]]&lt;=Tabela4[[#This Row],[PONTO_DE_REPOSICAO]],Tabela4[[#This Row],[ESTOQUE_INICIAL]]&gt;0),L300*1.5,D300*0))</f>
        <v>0</v>
      </c>
      <c r="F300" s="1">
        <f t="shared" si="9"/>
        <v>208</v>
      </c>
      <c r="G300" s="7">
        <v>12</v>
      </c>
      <c r="H300" s="7">
        <v>24</v>
      </c>
      <c r="I300" s="6" t="s">
        <v>1136</v>
      </c>
      <c r="J300" s="1">
        <f>'ESTOQUE NOVEMBRO'!$D300*'ESTOQUE NOVEMBRO'!$G300+'ESTOQUE NOVEMBRO'!$E300*'ESTOQUE NOVEMBRO'!$H300</f>
        <v>2496</v>
      </c>
      <c r="K300" s="1">
        <f>_xlfn.XLOOKUP(A300,MEDIDAS!A:A,MEDIDAS!D:D,,0)*5</f>
        <v>4.6111111111111116</v>
      </c>
      <c r="L300" s="1">
        <f>SUM(K300,_xlfn.XLOOKUP(A300,MEDIDAS!A:A,MEDIDAS!D:D,,0)*5)</f>
        <v>9.2222222222222232</v>
      </c>
      <c r="M30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00" t="str">
        <f>IF('ESTOQUE NOVEMBRO'!$E300&gt;0,"Novembro","outubro")</f>
        <v>outubro</v>
      </c>
      <c r="O300" s="15">
        <v>45597</v>
      </c>
    </row>
    <row r="301" spans="1:15">
      <c r="A301" s="5" t="s">
        <v>301</v>
      </c>
      <c r="B301" t="s">
        <v>1167</v>
      </c>
      <c r="C301" s="3">
        <f t="shared" si="8"/>
        <v>64.89</v>
      </c>
      <c r="D301" s="1">
        <f>_xlfn.XLOOKUP(Tabela4[[#This Row],[SKU]],'ESTOQUE OUTUBRO'!A:A,'ESTOQUE OUTUBRO'!F:F,,0)-_xlfn.XLOOKUP(Tabela4[[#This Row],[SKU]],'VENDA MES'!E:E,'VENDA MES'!F:F,0,0)</f>
        <v>36.200000000000003</v>
      </c>
      <c r="E301" s="3">
        <f>IF(D301&lt;=0,(L301 * 2.5) - D301,IF(AND(Tabela4[[#This Row],[ESTOQUE_INICIAL]]&lt;=Tabela4[[#This Row],[PONTO_DE_REPOSICAO]],Tabela4[[#This Row],[ESTOQUE_INICIAL]]&gt;0),L301*1.5,D301*0))</f>
        <v>0</v>
      </c>
      <c r="F301" s="1">
        <f t="shared" si="9"/>
        <v>36.200000000000003</v>
      </c>
      <c r="G301" s="7">
        <v>12</v>
      </c>
      <c r="H301" s="7">
        <v>24</v>
      </c>
      <c r="I301" s="6" t="s">
        <v>1136</v>
      </c>
      <c r="J301" s="1">
        <f>'ESTOQUE NOVEMBRO'!$D301*'ESTOQUE NOVEMBRO'!$G301+'ESTOQUE NOVEMBRO'!$E301*'ESTOQUE NOVEMBRO'!$H301</f>
        <v>434.40000000000003</v>
      </c>
      <c r="K301" s="1">
        <f>_xlfn.XLOOKUP(A301,MEDIDAS!A:A,MEDIDAS!D:D,,0)*5</f>
        <v>5.6111111111111107</v>
      </c>
      <c r="L301" s="1">
        <f>SUM(K301,_xlfn.XLOOKUP(A301,MEDIDAS!A:A,MEDIDAS!D:D,,0)*5)</f>
        <v>11.222222222222221</v>
      </c>
      <c r="M30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01" t="str">
        <f>IF('ESTOQUE NOVEMBRO'!$E301&gt;0,"Novembro","outubro")</f>
        <v>outubro</v>
      </c>
      <c r="O301" s="15">
        <v>45597</v>
      </c>
    </row>
    <row r="302" spans="1:15">
      <c r="A302" s="5" t="s">
        <v>302</v>
      </c>
      <c r="B302" t="s">
        <v>1168</v>
      </c>
      <c r="C302" s="3">
        <f t="shared" si="8"/>
        <v>64.89</v>
      </c>
      <c r="D302" s="1">
        <f>_xlfn.XLOOKUP(Tabela4[[#This Row],[SKU]],'ESTOQUE OUTUBRO'!A:A,'ESTOQUE OUTUBRO'!F:F,,0)-_xlfn.XLOOKUP(Tabela4[[#This Row],[SKU]],'VENDA MES'!E:E,'VENDA MES'!F:F,0,0)</f>
        <v>68.200000000000017</v>
      </c>
      <c r="E302" s="3">
        <f>IF(D302&lt;=0,(L302 * 2.5) - D302,IF(AND(Tabela4[[#This Row],[ESTOQUE_INICIAL]]&lt;=Tabela4[[#This Row],[PONTO_DE_REPOSICAO]],Tabela4[[#This Row],[ESTOQUE_INICIAL]]&gt;0),L302*1.5,D302*0))</f>
        <v>0</v>
      </c>
      <c r="F302" s="1">
        <f t="shared" si="9"/>
        <v>68.200000000000017</v>
      </c>
      <c r="G302" s="7">
        <v>8</v>
      </c>
      <c r="H302" s="7">
        <v>16</v>
      </c>
      <c r="I302" s="6" t="s">
        <v>1142</v>
      </c>
      <c r="J302" s="1">
        <f>'ESTOQUE NOVEMBRO'!$D302*'ESTOQUE NOVEMBRO'!$G302+'ESTOQUE NOVEMBRO'!$E302*'ESTOQUE NOVEMBRO'!$H302</f>
        <v>545.60000000000014</v>
      </c>
      <c r="K302" s="1">
        <f>_xlfn.XLOOKUP(A302,MEDIDAS!A:A,MEDIDAS!D:D,,0)*5</f>
        <v>5.166666666666667</v>
      </c>
      <c r="L302" s="1">
        <f>SUM(K302,_xlfn.XLOOKUP(A302,MEDIDAS!A:A,MEDIDAS!D:D,,0)*5)</f>
        <v>10.333333333333334</v>
      </c>
      <c r="M30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02" t="str">
        <f>IF('ESTOQUE NOVEMBRO'!$E302&gt;0,"Novembro","outubro")</f>
        <v>outubro</v>
      </c>
      <c r="O302" s="15">
        <v>45597</v>
      </c>
    </row>
    <row r="303" spans="1:15">
      <c r="A303" s="5" t="s">
        <v>303</v>
      </c>
      <c r="B303" t="s">
        <v>1168</v>
      </c>
      <c r="C303" s="3">
        <f t="shared" si="8"/>
        <v>64.89</v>
      </c>
      <c r="D303" s="1">
        <f>_xlfn.XLOOKUP(Tabela4[[#This Row],[SKU]],'ESTOQUE OUTUBRO'!A:A,'ESTOQUE OUTUBRO'!F:F,,0)-_xlfn.XLOOKUP(Tabela4[[#This Row],[SKU]],'VENDA MES'!E:E,'VENDA MES'!F:F,0,0)</f>
        <v>121</v>
      </c>
      <c r="E303" s="3">
        <f>IF(D303&lt;=0,(L303 * 2.5) - D303,IF(AND(Tabela4[[#This Row],[ESTOQUE_INICIAL]]&lt;=Tabela4[[#This Row],[PONTO_DE_REPOSICAO]],Tabela4[[#This Row],[ESTOQUE_INICIAL]]&gt;0),L303*1.5,D303*0))</f>
        <v>0</v>
      </c>
      <c r="F303" s="1">
        <f t="shared" si="9"/>
        <v>121</v>
      </c>
      <c r="G303" s="7">
        <v>8</v>
      </c>
      <c r="H303" s="7">
        <v>16</v>
      </c>
      <c r="I303" s="6" t="s">
        <v>1142</v>
      </c>
      <c r="J303" s="1">
        <f>'ESTOQUE NOVEMBRO'!$D303*'ESTOQUE NOVEMBRO'!$G303+'ESTOQUE NOVEMBRO'!$E303*'ESTOQUE NOVEMBRO'!$H303</f>
        <v>968</v>
      </c>
      <c r="K303" s="1">
        <f>_xlfn.XLOOKUP(A303,MEDIDAS!A:A,MEDIDAS!D:D,,0)*5</f>
        <v>6.4444444444444446</v>
      </c>
      <c r="L303" s="1">
        <f>SUM(K303,_xlfn.XLOOKUP(A303,MEDIDAS!A:A,MEDIDAS!D:D,,0)*5)</f>
        <v>12.888888888888889</v>
      </c>
      <c r="M30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03" t="str">
        <f>IF('ESTOQUE NOVEMBRO'!$E303&gt;0,"Novembro","outubro")</f>
        <v>outubro</v>
      </c>
      <c r="O303" s="15">
        <v>45597</v>
      </c>
    </row>
    <row r="304" spans="1:15">
      <c r="A304" s="5" t="s">
        <v>304</v>
      </c>
      <c r="B304" t="s">
        <v>1168</v>
      </c>
      <c r="C304" s="3">
        <f t="shared" si="8"/>
        <v>64.89</v>
      </c>
      <c r="D304" s="1">
        <f>_xlfn.XLOOKUP(Tabela4[[#This Row],[SKU]],'ESTOQUE OUTUBRO'!A:A,'ESTOQUE OUTUBRO'!F:F,,0)-_xlfn.XLOOKUP(Tabela4[[#This Row],[SKU]],'VENDA MES'!E:E,'VENDA MES'!F:F,0,0)</f>
        <v>24.799999999999997</v>
      </c>
      <c r="E304" s="3">
        <f>IF(D304&lt;=0,(L304 * 2.5) - D304,IF(AND(Tabela4[[#This Row],[ESTOQUE_INICIAL]]&lt;=Tabela4[[#This Row],[PONTO_DE_REPOSICAO]],Tabela4[[#This Row],[ESTOQUE_INICIAL]]&gt;0),L304*1.5,D304*0))</f>
        <v>0</v>
      </c>
      <c r="F304" s="1">
        <f t="shared" si="9"/>
        <v>24.799999999999997</v>
      </c>
      <c r="G304" s="7">
        <v>8</v>
      </c>
      <c r="H304" s="7">
        <v>16</v>
      </c>
      <c r="I304" s="6" t="s">
        <v>1142</v>
      </c>
      <c r="J304" s="1">
        <f>'ESTOQUE NOVEMBRO'!$D304*'ESTOQUE NOVEMBRO'!$G304+'ESTOQUE NOVEMBRO'!$E304*'ESTOQUE NOVEMBRO'!$H304</f>
        <v>198.39999999999998</v>
      </c>
      <c r="K304" s="1">
        <f>_xlfn.XLOOKUP(A304,MEDIDAS!A:A,MEDIDAS!D:D,,0)*5</f>
        <v>6.7222222222222232</v>
      </c>
      <c r="L304" s="1">
        <f>SUM(K304,_xlfn.XLOOKUP(A304,MEDIDAS!A:A,MEDIDAS!D:D,,0)*5)</f>
        <v>13.444444444444446</v>
      </c>
      <c r="M30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04" t="str">
        <f>IF('ESTOQUE NOVEMBRO'!$E304&gt;0,"Novembro","outubro")</f>
        <v>outubro</v>
      </c>
      <c r="O304" s="15">
        <v>45597</v>
      </c>
    </row>
    <row r="305" spans="1:15">
      <c r="A305" s="5" t="s">
        <v>305</v>
      </c>
      <c r="B305" t="s">
        <v>1168</v>
      </c>
      <c r="C305" s="3">
        <f t="shared" si="8"/>
        <v>64.89</v>
      </c>
      <c r="D305" s="1">
        <f>_xlfn.XLOOKUP(Tabela4[[#This Row],[SKU]],'ESTOQUE OUTUBRO'!A:A,'ESTOQUE OUTUBRO'!F:F,,0)-_xlfn.XLOOKUP(Tabela4[[#This Row],[SKU]],'VENDA MES'!E:E,'VENDA MES'!F:F,0,0)</f>
        <v>150.6</v>
      </c>
      <c r="E305" s="3">
        <f>IF(D305&lt;=0,(L305 * 2.5) - D305,IF(AND(Tabela4[[#This Row],[ESTOQUE_INICIAL]]&lt;=Tabela4[[#This Row],[PONTO_DE_REPOSICAO]],Tabela4[[#This Row],[ESTOQUE_INICIAL]]&gt;0),L305*1.5,D305*0))</f>
        <v>0</v>
      </c>
      <c r="F305" s="1">
        <f t="shared" si="9"/>
        <v>150.6</v>
      </c>
      <c r="G305" s="7">
        <v>8</v>
      </c>
      <c r="H305" s="7">
        <v>16</v>
      </c>
      <c r="I305" s="6" t="s">
        <v>1142</v>
      </c>
      <c r="J305" s="1">
        <f>'ESTOQUE NOVEMBRO'!$D305*'ESTOQUE NOVEMBRO'!$G305+'ESTOQUE NOVEMBRO'!$E305*'ESTOQUE NOVEMBRO'!$H305</f>
        <v>1204.8</v>
      </c>
      <c r="K305" s="1">
        <f>_xlfn.XLOOKUP(A305,MEDIDAS!A:A,MEDIDAS!D:D,,0)*5</f>
        <v>4.666666666666667</v>
      </c>
      <c r="L305" s="1">
        <f>SUM(K305,_xlfn.XLOOKUP(A305,MEDIDAS!A:A,MEDIDAS!D:D,,0)*5)</f>
        <v>9.3333333333333339</v>
      </c>
      <c r="M30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05" t="str">
        <f>IF('ESTOQUE NOVEMBRO'!$E305&gt;0,"Novembro","outubro")</f>
        <v>outubro</v>
      </c>
      <c r="O305" s="15">
        <v>45597</v>
      </c>
    </row>
    <row r="306" spans="1:15">
      <c r="A306" s="5" t="s">
        <v>306</v>
      </c>
      <c r="B306" t="s">
        <v>1168</v>
      </c>
      <c r="C306" s="3">
        <f t="shared" si="8"/>
        <v>64.89</v>
      </c>
      <c r="D306" s="1">
        <f>_xlfn.XLOOKUP(Tabela4[[#This Row],[SKU]],'ESTOQUE OUTUBRO'!A:A,'ESTOQUE OUTUBRO'!F:F,,0)-_xlfn.XLOOKUP(Tabela4[[#This Row],[SKU]],'VENDA MES'!E:E,'VENDA MES'!F:F,0,0)</f>
        <v>127.19999999999999</v>
      </c>
      <c r="E306" s="3">
        <f>IF(D306&lt;=0,(L306 * 2.5) - D306,IF(AND(Tabela4[[#This Row],[ESTOQUE_INICIAL]]&lt;=Tabela4[[#This Row],[PONTO_DE_REPOSICAO]],Tabela4[[#This Row],[ESTOQUE_INICIAL]]&gt;0),L306*1.5,D306*0))</f>
        <v>0</v>
      </c>
      <c r="F306" s="1">
        <f t="shared" si="9"/>
        <v>127.19999999999999</v>
      </c>
      <c r="G306" s="7">
        <v>8</v>
      </c>
      <c r="H306" s="7">
        <v>16</v>
      </c>
      <c r="I306" s="6" t="s">
        <v>1142</v>
      </c>
      <c r="J306" s="1">
        <f>'ESTOQUE NOVEMBRO'!$D306*'ESTOQUE NOVEMBRO'!$G306+'ESTOQUE NOVEMBRO'!$E306*'ESTOQUE NOVEMBRO'!$H306</f>
        <v>1017.5999999999999</v>
      </c>
      <c r="K306" s="1">
        <f>_xlfn.XLOOKUP(A306,MEDIDAS!A:A,MEDIDAS!D:D,,0)*5</f>
        <v>3.5555555555555558</v>
      </c>
      <c r="L306" s="1">
        <f>SUM(K306,_xlfn.XLOOKUP(A306,MEDIDAS!A:A,MEDIDAS!D:D,,0)*5)</f>
        <v>7.1111111111111116</v>
      </c>
      <c r="M30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06" t="str">
        <f>IF('ESTOQUE NOVEMBRO'!$E306&gt;0,"Novembro","outubro")</f>
        <v>outubro</v>
      </c>
      <c r="O306" s="15">
        <v>45597</v>
      </c>
    </row>
    <row r="307" spans="1:15">
      <c r="A307" s="5" t="s">
        <v>341</v>
      </c>
      <c r="B307" t="s">
        <v>1168</v>
      </c>
      <c r="C307" s="3">
        <f t="shared" si="8"/>
        <v>64.89</v>
      </c>
      <c r="D307" s="1">
        <f>_xlfn.XLOOKUP(Tabela4[[#This Row],[SKU]],'ESTOQUE OUTUBRO'!A:A,'ESTOQUE OUTUBRO'!F:F,,0)-_xlfn.XLOOKUP(Tabela4[[#This Row],[SKU]],'VENDA MES'!E:E,'VENDA MES'!F:F,0,0)</f>
        <v>99</v>
      </c>
      <c r="E307" s="3">
        <f>IF(D307&lt;=0,(L307 * 2.5) - D307,IF(AND(Tabela4[[#This Row],[ESTOQUE_INICIAL]]&lt;=Tabela4[[#This Row],[PONTO_DE_REPOSICAO]],Tabela4[[#This Row],[ESTOQUE_INICIAL]]&gt;0),L307*1.5,D307*0))</f>
        <v>0</v>
      </c>
      <c r="F307" s="1">
        <f t="shared" si="9"/>
        <v>99</v>
      </c>
      <c r="G307" s="7">
        <v>8</v>
      </c>
      <c r="H307" s="7">
        <v>16</v>
      </c>
      <c r="I307" s="6" t="s">
        <v>1142</v>
      </c>
      <c r="J307" s="1">
        <f>'ESTOQUE NOVEMBRO'!$D307*'ESTOQUE NOVEMBRO'!$G307+'ESTOQUE NOVEMBRO'!$E307*'ESTOQUE NOVEMBRO'!$H307</f>
        <v>792</v>
      </c>
      <c r="K307" s="1">
        <f>_xlfn.XLOOKUP(A307,MEDIDAS!A:A,MEDIDAS!D:D,,0)*5</f>
        <v>3.8333333333333335</v>
      </c>
      <c r="L307" s="1">
        <f>SUM(K307,_xlfn.XLOOKUP(A307,MEDIDAS!A:A,MEDIDAS!D:D,,0)*5)</f>
        <v>7.666666666666667</v>
      </c>
      <c r="M30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07" t="str">
        <f>IF('ESTOQUE NOVEMBRO'!$E307&gt;0,"Novembro","outubro")</f>
        <v>outubro</v>
      </c>
      <c r="O307" s="15">
        <v>45597</v>
      </c>
    </row>
    <row r="308" spans="1:15">
      <c r="A308" s="5" t="s">
        <v>307</v>
      </c>
      <c r="B308" t="s">
        <v>1168</v>
      </c>
      <c r="C308" s="3">
        <f t="shared" si="8"/>
        <v>64.89</v>
      </c>
      <c r="D308" s="1">
        <f>_xlfn.XLOOKUP(Tabela4[[#This Row],[SKU]],'ESTOQUE OUTUBRO'!A:A,'ESTOQUE OUTUBRO'!F:F,,0)-_xlfn.XLOOKUP(Tabela4[[#This Row],[SKU]],'VENDA MES'!E:E,'VENDA MES'!F:F,0,0)</f>
        <v>138.80000000000004</v>
      </c>
      <c r="E308" s="3">
        <f>IF(D308&lt;=0,(L308 * 2.5) - D308,IF(AND(Tabela4[[#This Row],[ESTOQUE_INICIAL]]&lt;=Tabela4[[#This Row],[PONTO_DE_REPOSICAO]],Tabela4[[#This Row],[ESTOQUE_INICIAL]]&gt;0),L308*1.5,D308*0))</f>
        <v>0</v>
      </c>
      <c r="F308" s="1">
        <f t="shared" si="9"/>
        <v>138.80000000000004</v>
      </c>
      <c r="G308" s="7">
        <v>8</v>
      </c>
      <c r="H308" s="7">
        <v>16</v>
      </c>
      <c r="I308" s="6" t="s">
        <v>1142</v>
      </c>
      <c r="J308" s="1">
        <f>'ESTOQUE NOVEMBRO'!$D308*'ESTOQUE NOVEMBRO'!$G308+'ESTOQUE NOVEMBRO'!$E308*'ESTOQUE NOVEMBRO'!$H308</f>
        <v>1110.4000000000003</v>
      </c>
      <c r="K308" s="1">
        <f>_xlfn.XLOOKUP(A308,MEDIDAS!A:A,MEDIDAS!D:D,,0)*5</f>
        <v>7.666666666666667</v>
      </c>
      <c r="L308" s="1">
        <f>SUM(K308,_xlfn.XLOOKUP(A308,MEDIDAS!A:A,MEDIDAS!D:D,,0)*5)</f>
        <v>15.333333333333334</v>
      </c>
      <c r="M30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08" t="str">
        <f>IF('ESTOQUE NOVEMBRO'!$E308&gt;0,"Novembro","outubro")</f>
        <v>outubro</v>
      </c>
      <c r="O308" s="15">
        <v>45597</v>
      </c>
    </row>
    <row r="309" spans="1:15">
      <c r="A309" s="5" t="s">
        <v>309</v>
      </c>
      <c r="B309" t="s">
        <v>1168</v>
      </c>
      <c r="C309" s="3">
        <f t="shared" si="8"/>
        <v>64.89</v>
      </c>
      <c r="D309" s="1">
        <f>_xlfn.XLOOKUP(Tabela4[[#This Row],[SKU]],'ESTOQUE OUTUBRO'!A:A,'ESTOQUE OUTUBRO'!F:F,,0)-_xlfn.XLOOKUP(Tabela4[[#This Row],[SKU]],'VENDA MES'!E:E,'VENDA MES'!F:F,0,0)</f>
        <v>59.599999999999994</v>
      </c>
      <c r="E309" s="3">
        <f>IF(D309&lt;=0,(L309 * 2.5) - D309,IF(AND(Tabela4[[#This Row],[ESTOQUE_INICIAL]]&lt;=Tabela4[[#This Row],[PONTO_DE_REPOSICAO]],Tabela4[[#This Row],[ESTOQUE_INICIAL]]&gt;0),L309*1.5,D309*0))</f>
        <v>0</v>
      </c>
      <c r="F309" s="1">
        <f t="shared" si="9"/>
        <v>59.599999999999994</v>
      </c>
      <c r="G309" s="7">
        <v>8</v>
      </c>
      <c r="H309" s="7">
        <v>16</v>
      </c>
      <c r="I309" s="6" t="s">
        <v>1142</v>
      </c>
      <c r="J309" s="1">
        <f>'ESTOQUE NOVEMBRO'!$D309*'ESTOQUE NOVEMBRO'!$G309+'ESTOQUE NOVEMBRO'!$E309*'ESTOQUE NOVEMBRO'!$H309</f>
        <v>476.79999999999995</v>
      </c>
      <c r="K309" s="1">
        <f>_xlfn.XLOOKUP(A309,MEDIDAS!A:A,MEDIDAS!D:D,,0)*5</f>
        <v>4.3888888888888893</v>
      </c>
      <c r="L309" s="1">
        <f>SUM(K309,_xlfn.XLOOKUP(A309,MEDIDAS!A:A,MEDIDAS!D:D,,0)*5)</f>
        <v>8.7777777777777786</v>
      </c>
      <c r="M30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09" t="str">
        <f>IF('ESTOQUE NOVEMBRO'!$E309&gt;0,"Novembro","outubro")</f>
        <v>outubro</v>
      </c>
      <c r="O309" s="15">
        <v>45597</v>
      </c>
    </row>
    <row r="310" spans="1:15">
      <c r="A310" s="5" t="s">
        <v>310</v>
      </c>
      <c r="B310" t="s">
        <v>1168</v>
      </c>
      <c r="C310" s="3">
        <f t="shared" si="8"/>
        <v>64.89</v>
      </c>
      <c r="D310" s="1">
        <f>_xlfn.XLOOKUP(Tabela4[[#This Row],[SKU]],'ESTOQUE OUTUBRO'!A:A,'ESTOQUE OUTUBRO'!F:F,,0)-_xlfn.XLOOKUP(Tabela4[[#This Row],[SKU]],'VENDA MES'!E:E,'VENDA MES'!F:F,0,0)</f>
        <v>46.8</v>
      </c>
      <c r="E310" s="3">
        <f>IF(D310&lt;=0,(L310 * 2.5) - D310,IF(AND(Tabela4[[#This Row],[ESTOQUE_INICIAL]]&lt;=Tabela4[[#This Row],[PONTO_DE_REPOSICAO]],Tabela4[[#This Row],[ESTOQUE_INICIAL]]&gt;0),L310*1.5,D310*0))</f>
        <v>0</v>
      </c>
      <c r="F310" s="1">
        <f t="shared" si="9"/>
        <v>46.8</v>
      </c>
      <c r="G310" s="7">
        <v>8</v>
      </c>
      <c r="H310" s="7">
        <v>16</v>
      </c>
      <c r="I310" s="6" t="s">
        <v>1142</v>
      </c>
      <c r="J310" s="1">
        <f>'ESTOQUE NOVEMBRO'!$D310*'ESTOQUE NOVEMBRO'!$G310+'ESTOQUE NOVEMBRO'!$E310*'ESTOQUE NOVEMBRO'!$H310</f>
        <v>374.4</v>
      </c>
      <c r="K310" s="1">
        <f>_xlfn.XLOOKUP(A310,MEDIDAS!A:A,MEDIDAS!D:D,,0)*5</f>
        <v>5.4444444444444438</v>
      </c>
      <c r="L310" s="1">
        <f>SUM(K310,_xlfn.XLOOKUP(A310,MEDIDAS!A:A,MEDIDAS!D:D,,0)*5)</f>
        <v>10.888888888888888</v>
      </c>
      <c r="M31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10" t="str">
        <f>IF('ESTOQUE NOVEMBRO'!$E310&gt;0,"Novembro","outubro")</f>
        <v>outubro</v>
      </c>
      <c r="O310" s="15">
        <v>45597</v>
      </c>
    </row>
    <row r="311" spans="1:15">
      <c r="A311" s="5" t="s">
        <v>311</v>
      </c>
      <c r="B311" t="s">
        <v>1168</v>
      </c>
      <c r="C311" s="3">
        <f t="shared" si="8"/>
        <v>64.89</v>
      </c>
      <c r="D311" s="1">
        <f>_xlfn.XLOOKUP(Tabela4[[#This Row],[SKU]],'ESTOQUE OUTUBRO'!A:A,'ESTOQUE OUTUBRO'!F:F,,0)-_xlfn.XLOOKUP(Tabela4[[#This Row],[SKU]],'VENDA MES'!E:E,'VENDA MES'!F:F,0,0)</f>
        <v>93.4</v>
      </c>
      <c r="E311" s="3">
        <f>IF(D311&lt;=0,(L311 * 2.5) - D311,IF(AND(Tabela4[[#This Row],[ESTOQUE_INICIAL]]&lt;=Tabela4[[#This Row],[PONTO_DE_REPOSICAO]],Tabela4[[#This Row],[ESTOQUE_INICIAL]]&gt;0),L311*1.5,D311*0))</f>
        <v>0</v>
      </c>
      <c r="F311" s="1">
        <f t="shared" si="9"/>
        <v>93.4</v>
      </c>
      <c r="G311" s="7">
        <v>8</v>
      </c>
      <c r="H311" s="7">
        <v>16</v>
      </c>
      <c r="I311" s="6" t="s">
        <v>1142</v>
      </c>
      <c r="J311" s="1">
        <f>'ESTOQUE NOVEMBRO'!$D311*'ESTOQUE NOVEMBRO'!$G311+'ESTOQUE NOVEMBRO'!$E311*'ESTOQUE NOVEMBRO'!$H311</f>
        <v>747.2</v>
      </c>
      <c r="K311" s="1">
        <f>_xlfn.XLOOKUP(A311,MEDIDAS!A:A,MEDIDAS!D:D,,0)*5</f>
        <v>7.333333333333333</v>
      </c>
      <c r="L311" s="1">
        <f>SUM(K311,_xlfn.XLOOKUP(A311,MEDIDAS!A:A,MEDIDAS!D:D,,0)*5)</f>
        <v>14.666666666666666</v>
      </c>
      <c r="M31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11" t="str">
        <f>IF('ESTOQUE NOVEMBRO'!$E311&gt;0,"Novembro","outubro")</f>
        <v>outubro</v>
      </c>
      <c r="O311" s="15">
        <v>45597</v>
      </c>
    </row>
    <row r="312" spans="1:15">
      <c r="A312" s="5" t="s">
        <v>312</v>
      </c>
      <c r="B312" t="s">
        <v>1169</v>
      </c>
      <c r="C312" s="3">
        <f t="shared" si="8"/>
        <v>64.89</v>
      </c>
      <c r="D312" s="1">
        <f>_xlfn.XLOOKUP(Tabela4[[#This Row],[SKU]],'ESTOQUE OUTUBRO'!A:A,'ESTOQUE OUTUBRO'!F:F,,0)-_xlfn.XLOOKUP(Tabela4[[#This Row],[SKU]],'VENDA MES'!E:E,'VENDA MES'!F:F,0,0)</f>
        <v>39</v>
      </c>
      <c r="E312" s="3">
        <f>IF(D312&lt;=0,(L312 * 2.5) - D312,IF(AND(Tabela4[[#This Row],[ESTOQUE_INICIAL]]&lt;=Tabela4[[#This Row],[PONTO_DE_REPOSICAO]],Tabela4[[#This Row],[ESTOQUE_INICIAL]]&gt;0),L312*1.5,D312*0))</f>
        <v>0</v>
      </c>
      <c r="F312" s="1">
        <f t="shared" si="9"/>
        <v>39</v>
      </c>
      <c r="G312" s="7">
        <v>60</v>
      </c>
      <c r="H312" s="7">
        <v>120</v>
      </c>
      <c r="I312" s="6" t="s">
        <v>1128</v>
      </c>
      <c r="J312" s="1">
        <f>'ESTOQUE NOVEMBRO'!$D312*'ESTOQUE NOVEMBRO'!$G312+'ESTOQUE NOVEMBRO'!$E312*'ESTOQUE NOVEMBRO'!$H312</f>
        <v>2340</v>
      </c>
      <c r="K312" s="1">
        <f>_xlfn.XLOOKUP(A312,MEDIDAS!A:A,MEDIDAS!D:D,,0)*5</f>
        <v>4.166666666666667</v>
      </c>
      <c r="L312" s="1">
        <f>SUM(K312,_xlfn.XLOOKUP(A312,MEDIDAS!A:A,MEDIDAS!D:D,,0)*5)</f>
        <v>8.3333333333333339</v>
      </c>
      <c r="M31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12" t="str">
        <f>IF('ESTOQUE NOVEMBRO'!$E312&gt;0,"Novembro","outubro")</f>
        <v>outubro</v>
      </c>
      <c r="O312" s="15">
        <v>45597</v>
      </c>
    </row>
    <row r="313" spans="1:15">
      <c r="A313" s="5" t="s">
        <v>313</v>
      </c>
      <c r="B313" t="s">
        <v>1169</v>
      </c>
      <c r="C313" s="3">
        <f t="shared" si="8"/>
        <v>64.89</v>
      </c>
      <c r="D313" s="1">
        <f>_xlfn.XLOOKUP(Tabela4[[#This Row],[SKU]],'ESTOQUE OUTUBRO'!A:A,'ESTOQUE OUTUBRO'!F:F,,0)-_xlfn.XLOOKUP(Tabela4[[#This Row],[SKU]],'VENDA MES'!E:E,'VENDA MES'!F:F,0,0)</f>
        <v>235.2</v>
      </c>
      <c r="E313" s="3">
        <f>IF(D313&lt;=0,(L313 * 2.5) - D313,IF(AND(Tabela4[[#This Row],[ESTOQUE_INICIAL]]&lt;=Tabela4[[#This Row],[PONTO_DE_REPOSICAO]],Tabela4[[#This Row],[ESTOQUE_INICIAL]]&gt;0),L313*1.5,D313*0))</f>
        <v>0</v>
      </c>
      <c r="F313" s="1">
        <f t="shared" si="9"/>
        <v>235.2</v>
      </c>
      <c r="G313" s="7">
        <v>60</v>
      </c>
      <c r="H313" s="7">
        <v>120</v>
      </c>
      <c r="I313" s="6" t="s">
        <v>1128</v>
      </c>
      <c r="J313" s="1">
        <f>'ESTOQUE NOVEMBRO'!$D313*'ESTOQUE NOVEMBRO'!$G313+'ESTOQUE NOVEMBRO'!$E313*'ESTOQUE NOVEMBRO'!$H313</f>
        <v>14112</v>
      </c>
      <c r="K313" s="1">
        <f>_xlfn.XLOOKUP(A313,MEDIDAS!A:A,MEDIDAS!D:D,,0)*5</f>
        <v>6.333333333333333</v>
      </c>
      <c r="L313" s="1">
        <f>SUM(K313,_xlfn.XLOOKUP(A313,MEDIDAS!A:A,MEDIDAS!D:D,,0)*5)</f>
        <v>12.666666666666666</v>
      </c>
      <c r="M31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13" t="str">
        <f>IF('ESTOQUE NOVEMBRO'!$E313&gt;0,"Novembro","outubro")</f>
        <v>outubro</v>
      </c>
      <c r="O313" s="15">
        <v>45597</v>
      </c>
    </row>
    <row r="314" spans="1:15">
      <c r="A314" s="5" t="s">
        <v>314</v>
      </c>
      <c r="B314" t="s">
        <v>1169</v>
      </c>
      <c r="C314" s="3">
        <f t="shared" si="8"/>
        <v>64.89</v>
      </c>
      <c r="D314" s="1">
        <f>_xlfn.XLOOKUP(Tabela4[[#This Row],[SKU]],'ESTOQUE OUTUBRO'!A:A,'ESTOQUE OUTUBRO'!F:F,,0)-_xlfn.XLOOKUP(Tabela4[[#This Row],[SKU]],'VENDA MES'!E:E,'VENDA MES'!F:F,0,0)</f>
        <v>131.4</v>
      </c>
      <c r="E314" s="3">
        <f>IF(D314&lt;=0,(L314 * 2.5) - D314,IF(AND(Tabela4[[#This Row],[ESTOQUE_INICIAL]]&lt;=Tabela4[[#This Row],[PONTO_DE_REPOSICAO]],Tabela4[[#This Row],[ESTOQUE_INICIAL]]&gt;0),L314*1.5,D314*0))</f>
        <v>0</v>
      </c>
      <c r="F314" s="1">
        <f t="shared" si="9"/>
        <v>131.4</v>
      </c>
      <c r="G314" s="7">
        <v>60</v>
      </c>
      <c r="H314" s="7">
        <v>120</v>
      </c>
      <c r="I314" s="6" t="s">
        <v>1128</v>
      </c>
      <c r="J314" s="1">
        <f>'ESTOQUE NOVEMBRO'!$D314*'ESTOQUE NOVEMBRO'!$G314+'ESTOQUE NOVEMBRO'!$E314*'ESTOQUE NOVEMBRO'!$H314</f>
        <v>7884</v>
      </c>
      <c r="K314" s="1">
        <f>_xlfn.XLOOKUP(A314,MEDIDAS!A:A,MEDIDAS!D:D,,0)*5</f>
        <v>5.8333333333333339</v>
      </c>
      <c r="L314" s="1">
        <f>SUM(K314,_xlfn.XLOOKUP(A314,MEDIDAS!A:A,MEDIDAS!D:D,,0)*5)</f>
        <v>11.666666666666668</v>
      </c>
      <c r="M31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14" t="str">
        <f>IF('ESTOQUE NOVEMBRO'!$E314&gt;0,"Novembro","outubro")</f>
        <v>outubro</v>
      </c>
      <c r="O314" s="15">
        <v>45597</v>
      </c>
    </row>
    <row r="315" spans="1:15">
      <c r="A315" s="5" t="s">
        <v>315</v>
      </c>
      <c r="B315" t="s">
        <v>1169</v>
      </c>
      <c r="C315" s="3">
        <f t="shared" si="8"/>
        <v>64.89</v>
      </c>
      <c r="D315" s="1">
        <f>_xlfn.XLOOKUP(Tabela4[[#This Row],[SKU]],'ESTOQUE OUTUBRO'!A:A,'ESTOQUE OUTUBRO'!F:F,,0)-_xlfn.XLOOKUP(Tabela4[[#This Row],[SKU]],'VENDA MES'!E:E,'VENDA MES'!F:F,0,0)</f>
        <v>27.799999999999997</v>
      </c>
      <c r="E315" s="3">
        <f>IF(D315&lt;=0,(L315 * 2.5) - D315,IF(AND(Tabela4[[#This Row],[ESTOQUE_INICIAL]]&lt;=Tabela4[[#This Row],[PONTO_DE_REPOSICAO]],Tabela4[[#This Row],[ESTOQUE_INICIAL]]&gt;0),L315*1.5,D315*0))</f>
        <v>0</v>
      </c>
      <c r="F315" s="1">
        <f t="shared" si="9"/>
        <v>27.799999999999997</v>
      </c>
      <c r="G315" s="7">
        <v>60</v>
      </c>
      <c r="H315" s="7">
        <v>120</v>
      </c>
      <c r="I315" s="6" t="s">
        <v>1128</v>
      </c>
      <c r="J315" s="1">
        <f>'ESTOQUE NOVEMBRO'!$D315*'ESTOQUE NOVEMBRO'!$G315+'ESTOQUE NOVEMBRO'!$E315*'ESTOQUE NOVEMBRO'!$H315</f>
        <v>1667.9999999999998</v>
      </c>
      <c r="K315" s="1">
        <f>_xlfn.XLOOKUP(A315,MEDIDAS!A:A,MEDIDAS!D:D,,0)*5</f>
        <v>6.8333333333333339</v>
      </c>
      <c r="L315" s="1">
        <f>SUM(K315,_xlfn.XLOOKUP(A315,MEDIDAS!A:A,MEDIDAS!D:D,,0)*5)</f>
        <v>13.666666666666668</v>
      </c>
      <c r="M31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15" t="str">
        <f>IF('ESTOQUE NOVEMBRO'!$E315&gt;0,"Novembro","outubro")</f>
        <v>outubro</v>
      </c>
      <c r="O315" s="15">
        <v>45597</v>
      </c>
    </row>
    <row r="316" spans="1:15">
      <c r="A316" s="5" t="s">
        <v>316</v>
      </c>
      <c r="B316" t="s">
        <v>1169</v>
      </c>
      <c r="C316" s="3">
        <f t="shared" si="8"/>
        <v>64.89</v>
      </c>
      <c r="D316" s="1">
        <f>_xlfn.XLOOKUP(Tabela4[[#This Row],[SKU]],'ESTOQUE OUTUBRO'!A:A,'ESTOQUE OUTUBRO'!F:F,,0)-_xlfn.XLOOKUP(Tabela4[[#This Row],[SKU]],'VENDA MES'!E:E,'VENDA MES'!F:F,0,0)</f>
        <v>76.800000000000011</v>
      </c>
      <c r="E316" s="3">
        <f>IF(D316&lt;=0,(L316 * 2.5) - D316,IF(AND(Tabela4[[#This Row],[ESTOQUE_INICIAL]]&lt;=Tabela4[[#This Row],[PONTO_DE_REPOSICAO]],Tabela4[[#This Row],[ESTOQUE_INICIAL]]&gt;0),L316*1.5,D316*0))</f>
        <v>0</v>
      </c>
      <c r="F316" s="1">
        <f t="shared" si="9"/>
        <v>76.800000000000011</v>
      </c>
      <c r="G316" s="7">
        <v>60</v>
      </c>
      <c r="H316" s="7">
        <v>120</v>
      </c>
      <c r="I316" s="6" t="s">
        <v>1128</v>
      </c>
      <c r="J316" s="1">
        <f>'ESTOQUE NOVEMBRO'!$D316*'ESTOQUE NOVEMBRO'!$G316+'ESTOQUE NOVEMBRO'!$E316*'ESTOQUE NOVEMBRO'!$H316</f>
        <v>4608.0000000000009</v>
      </c>
      <c r="K316" s="1">
        <f>_xlfn.XLOOKUP(A316,MEDIDAS!A:A,MEDIDAS!D:D,,0)*5</f>
        <v>8.6111111111111107</v>
      </c>
      <c r="L316" s="1">
        <f>SUM(K316,_xlfn.XLOOKUP(A316,MEDIDAS!A:A,MEDIDAS!D:D,,0)*5)</f>
        <v>17.222222222222221</v>
      </c>
      <c r="M31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16" t="str">
        <f>IF('ESTOQUE NOVEMBRO'!$E316&gt;0,"Novembro","outubro")</f>
        <v>outubro</v>
      </c>
      <c r="O316" s="15">
        <v>45597</v>
      </c>
    </row>
    <row r="317" spans="1:15">
      <c r="A317" s="5" t="s">
        <v>352</v>
      </c>
      <c r="B317" t="s">
        <v>1169</v>
      </c>
      <c r="C317" s="3">
        <f t="shared" si="8"/>
        <v>64.89</v>
      </c>
      <c r="D317" s="1">
        <f>_xlfn.XLOOKUP(Tabela4[[#This Row],[SKU]],'ESTOQUE OUTUBRO'!A:A,'ESTOQUE OUTUBRO'!F:F,,0)-_xlfn.XLOOKUP(Tabela4[[#This Row],[SKU]],'VENDA MES'!E:E,'VENDA MES'!F:F,0,0)</f>
        <v>85</v>
      </c>
      <c r="E317" s="3">
        <f>IF(D317&lt;=0,(L317 * 2.5) - D317,IF(AND(Tabela4[[#This Row],[ESTOQUE_INICIAL]]&lt;=Tabela4[[#This Row],[PONTO_DE_REPOSICAO]],Tabela4[[#This Row],[ESTOQUE_INICIAL]]&gt;0),L317*1.5,D317*0))</f>
        <v>0</v>
      </c>
      <c r="F317" s="1">
        <f t="shared" si="9"/>
        <v>85</v>
      </c>
      <c r="G317" s="7">
        <v>60</v>
      </c>
      <c r="H317" s="7">
        <v>120</v>
      </c>
      <c r="I317" s="6" t="s">
        <v>1128</v>
      </c>
      <c r="J317" s="1">
        <f>'ESTOQUE NOVEMBRO'!$D317*'ESTOQUE NOVEMBRO'!$G317+'ESTOQUE NOVEMBRO'!$E317*'ESTOQUE NOVEMBRO'!$H317</f>
        <v>5100</v>
      </c>
      <c r="K317" s="1">
        <f>_xlfn.XLOOKUP(A317,MEDIDAS!A:A,MEDIDAS!D:D,,0)*5</f>
        <v>5.8888888888888893</v>
      </c>
      <c r="L317" s="1">
        <f>SUM(K317,_xlfn.XLOOKUP(A317,MEDIDAS!A:A,MEDIDAS!D:D,,0)*5)</f>
        <v>11.777777777777779</v>
      </c>
      <c r="M31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17" t="str">
        <f>IF('ESTOQUE NOVEMBRO'!$E317&gt;0,"Novembro","outubro")</f>
        <v>outubro</v>
      </c>
      <c r="O317" s="15">
        <v>45597</v>
      </c>
    </row>
    <row r="318" spans="1:15">
      <c r="A318" s="5" t="s">
        <v>317</v>
      </c>
      <c r="B318" t="s">
        <v>1169</v>
      </c>
      <c r="C318" s="3">
        <f t="shared" si="8"/>
        <v>64.89</v>
      </c>
      <c r="D318" s="1">
        <f>_xlfn.XLOOKUP(Tabela4[[#This Row],[SKU]],'ESTOQUE OUTUBRO'!A:A,'ESTOQUE OUTUBRO'!F:F,,0)-_xlfn.XLOOKUP(Tabela4[[#This Row],[SKU]],'VENDA MES'!E:E,'VENDA MES'!F:F,0,0)</f>
        <v>59.599999999999994</v>
      </c>
      <c r="E318" s="3">
        <f>IF(D318&lt;=0,(L318 * 2.5) - D318,IF(AND(Tabela4[[#This Row],[ESTOQUE_INICIAL]]&lt;=Tabela4[[#This Row],[PONTO_DE_REPOSICAO]],Tabela4[[#This Row],[ESTOQUE_INICIAL]]&gt;0),L318*1.5,D318*0))</f>
        <v>0</v>
      </c>
      <c r="F318" s="1">
        <f t="shared" si="9"/>
        <v>59.599999999999994</v>
      </c>
      <c r="G318" s="7">
        <v>60</v>
      </c>
      <c r="H318" s="7">
        <v>120</v>
      </c>
      <c r="I318" s="6" t="s">
        <v>1128</v>
      </c>
      <c r="J318" s="1">
        <f>'ESTOQUE NOVEMBRO'!$D318*'ESTOQUE NOVEMBRO'!$G318+'ESTOQUE NOVEMBRO'!$E318*'ESTOQUE NOVEMBRO'!$H318</f>
        <v>3575.9999999999995</v>
      </c>
      <c r="K318" s="1">
        <f>_xlfn.XLOOKUP(A318,MEDIDAS!A:A,MEDIDAS!D:D,,0)*5</f>
        <v>4.0555555555555554</v>
      </c>
      <c r="L318" s="1">
        <f>SUM(K318,_xlfn.XLOOKUP(A318,MEDIDAS!A:A,MEDIDAS!D:D,,0)*5)</f>
        <v>8.1111111111111107</v>
      </c>
      <c r="M31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18" t="str">
        <f>IF('ESTOQUE NOVEMBRO'!$E318&gt;0,"Novembro","outubro")</f>
        <v>outubro</v>
      </c>
      <c r="O318" s="15">
        <v>45597</v>
      </c>
    </row>
    <row r="319" spans="1:15">
      <c r="A319" s="5" t="s">
        <v>318</v>
      </c>
      <c r="B319" t="s">
        <v>1169</v>
      </c>
      <c r="C319" s="3">
        <f t="shared" si="8"/>
        <v>64.89</v>
      </c>
      <c r="D319" s="1">
        <f>_xlfn.XLOOKUP(Tabela4[[#This Row],[SKU]],'ESTOQUE OUTUBRO'!A:A,'ESTOQUE OUTUBRO'!F:F,,0)-_xlfn.XLOOKUP(Tabela4[[#This Row],[SKU]],'VENDA MES'!E:E,'VENDA MES'!F:F,0,0)</f>
        <v>120</v>
      </c>
      <c r="E319" s="3">
        <f>IF(D319&lt;=0,(L319 * 2.5) - D319,IF(AND(Tabela4[[#This Row],[ESTOQUE_INICIAL]]&lt;=Tabela4[[#This Row],[PONTO_DE_REPOSICAO]],Tabela4[[#This Row],[ESTOQUE_INICIAL]]&gt;0),L319*1.5,D319*0))</f>
        <v>0</v>
      </c>
      <c r="F319" s="1">
        <f t="shared" si="9"/>
        <v>120</v>
      </c>
      <c r="G319" s="7">
        <v>60</v>
      </c>
      <c r="H319" s="7">
        <v>120</v>
      </c>
      <c r="I319" s="6" t="s">
        <v>1128</v>
      </c>
      <c r="J319" s="1">
        <f>'ESTOQUE NOVEMBRO'!$D319*'ESTOQUE NOVEMBRO'!$G319+'ESTOQUE NOVEMBRO'!$E319*'ESTOQUE NOVEMBRO'!$H319</f>
        <v>7200</v>
      </c>
      <c r="K319" s="1">
        <f>_xlfn.XLOOKUP(A319,MEDIDAS!A:A,MEDIDAS!D:D,,0)*5</f>
        <v>7.5555555555555554</v>
      </c>
      <c r="L319" s="1">
        <f>SUM(K319,_xlfn.XLOOKUP(A319,MEDIDAS!A:A,MEDIDAS!D:D,,0)*5)</f>
        <v>15.111111111111111</v>
      </c>
      <c r="M31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19" t="str">
        <f>IF('ESTOQUE NOVEMBRO'!$E319&gt;0,"Novembro","outubro")</f>
        <v>outubro</v>
      </c>
      <c r="O319" s="15">
        <v>45597</v>
      </c>
    </row>
    <row r="320" spans="1:15">
      <c r="A320" s="5" t="s">
        <v>320</v>
      </c>
      <c r="B320" t="s">
        <v>1169</v>
      </c>
      <c r="C320" s="3">
        <f t="shared" si="8"/>
        <v>64.89</v>
      </c>
      <c r="D320" s="1">
        <f>_xlfn.XLOOKUP(Tabela4[[#This Row],[SKU]],'ESTOQUE OUTUBRO'!A:A,'ESTOQUE OUTUBRO'!F:F,,0)-_xlfn.XLOOKUP(Tabela4[[#This Row],[SKU]],'VENDA MES'!E:E,'VENDA MES'!F:F,0,0)</f>
        <v>89.4</v>
      </c>
      <c r="E320" s="3">
        <f>IF(D320&lt;=0,(L320 * 2.5) - D320,IF(AND(Tabela4[[#This Row],[ESTOQUE_INICIAL]]&lt;=Tabela4[[#This Row],[PONTO_DE_REPOSICAO]],Tabela4[[#This Row],[ESTOQUE_INICIAL]]&gt;0),L320*1.5,D320*0))</f>
        <v>0</v>
      </c>
      <c r="F320" s="1">
        <f t="shared" si="9"/>
        <v>89.4</v>
      </c>
      <c r="G320" s="7">
        <v>60</v>
      </c>
      <c r="H320" s="7">
        <v>120</v>
      </c>
      <c r="I320" s="6" t="s">
        <v>1128</v>
      </c>
      <c r="J320" s="1">
        <f>'ESTOQUE NOVEMBRO'!$D320*'ESTOQUE NOVEMBRO'!$G320+'ESTOQUE NOVEMBRO'!$E320*'ESTOQUE NOVEMBRO'!$H320</f>
        <v>5364</v>
      </c>
      <c r="K320" s="1">
        <f>_xlfn.XLOOKUP(A320,MEDIDAS!A:A,MEDIDAS!D:D,,0)*5</f>
        <v>7.2777777777777777</v>
      </c>
      <c r="L320" s="1">
        <f>SUM(K320,_xlfn.XLOOKUP(A320,MEDIDAS!A:A,MEDIDAS!D:D,,0)*5)</f>
        <v>14.555555555555555</v>
      </c>
      <c r="M32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20" t="str">
        <f>IF('ESTOQUE NOVEMBRO'!$E320&gt;0,"Novembro","outubro")</f>
        <v>outubro</v>
      </c>
      <c r="O320" s="15">
        <v>45597</v>
      </c>
    </row>
    <row r="321" spans="1:15">
      <c r="A321" s="5" t="s">
        <v>321</v>
      </c>
      <c r="B321" t="s">
        <v>1169</v>
      </c>
      <c r="C321" s="3">
        <f t="shared" si="8"/>
        <v>64.89</v>
      </c>
      <c r="D321" s="1">
        <f>_xlfn.XLOOKUP(Tabela4[[#This Row],[SKU]],'ESTOQUE OUTUBRO'!A:A,'ESTOQUE OUTUBRO'!F:F,,0)-_xlfn.XLOOKUP(Tabela4[[#This Row],[SKU]],'VENDA MES'!E:E,'VENDA MES'!F:F,0,0)</f>
        <v>229.60000000000002</v>
      </c>
      <c r="E321" s="3">
        <f>IF(D321&lt;=0,(L321 * 2.5) - D321,IF(AND(Tabela4[[#This Row],[ESTOQUE_INICIAL]]&lt;=Tabela4[[#This Row],[PONTO_DE_REPOSICAO]],Tabela4[[#This Row],[ESTOQUE_INICIAL]]&gt;0),L321*1.5,D321*0))</f>
        <v>0</v>
      </c>
      <c r="F321" s="1">
        <f t="shared" si="9"/>
        <v>229.60000000000002</v>
      </c>
      <c r="G321" s="7">
        <v>60</v>
      </c>
      <c r="H321" s="7">
        <v>120</v>
      </c>
      <c r="I321" s="6" t="s">
        <v>1128</v>
      </c>
      <c r="J321" s="1">
        <f>'ESTOQUE NOVEMBRO'!$D321*'ESTOQUE NOVEMBRO'!$G321+'ESTOQUE NOVEMBRO'!$E321*'ESTOQUE NOVEMBRO'!$H321</f>
        <v>13776.000000000002</v>
      </c>
      <c r="K321" s="1">
        <f>_xlfn.XLOOKUP(A321,MEDIDAS!A:A,MEDIDAS!D:D,,0)*5</f>
        <v>4.3333333333333339</v>
      </c>
      <c r="L321" s="1">
        <f>SUM(K321,_xlfn.XLOOKUP(A321,MEDIDAS!A:A,MEDIDAS!D:D,,0)*5)</f>
        <v>8.6666666666666679</v>
      </c>
      <c r="M32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21" t="str">
        <f>IF('ESTOQUE NOVEMBRO'!$E321&gt;0,"Novembro","outubro")</f>
        <v>outubro</v>
      </c>
      <c r="O321" s="15">
        <v>45597</v>
      </c>
    </row>
    <row r="322" spans="1:15">
      <c r="A322" s="5" t="s">
        <v>322</v>
      </c>
      <c r="B322" t="s">
        <v>1169</v>
      </c>
      <c r="C322" s="3">
        <f t="shared" si="8"/>
        <v>64.89</v>
      </c>
      <c r="D322" s="1">
        <f>_xlfn.XLOOKUP(Tabela4[[#This Row],[SKU]],'ESTOQUE OUTUBRO'!A:A,'ESTOQUE OUTUBRO'!F:F,,0)-_xlfn.XLOOKUP(Tabela4[[#This Row],[SKU]],'VENDA MES'!E:E,'VENDA MES'!F:F,0,0)</f>
        <v>68.40000000000002</v>
      </c>
      <c r="E322" s="3">
        <f>IF(D322&lt;=0,(L322 * 2.5) - D322,IF(AND(Tabela4[[#This Row],[ESTOQUE_INICIAL]]&lt;=Tabela4[[#This Row],[PONTO_DE_REPOSICAO]],Tabela4[[#This Row],[ESTOQUE_INICIAL]]&gt;0),L322*1.5,D322*0))</f>
        <v>0</v>
      </c>
      <c r="F322" s="1">
        <f t="shared" si="9"/>
        <v>68.40000000000002</v>
      </c>
      <c r="G322" s="7">
        <v>60</v>
      </c>
      <c r="H322" s="7">
        <v>120</v>
      </c>
      <c r="I322" s="6" t="s">
        <v>1128</v>
      </c>
      <c r="J322" s="1">
        <f>'ESTOQUE NOVEMBRO'!$D322*'ESTOQUE NOVEMBRO'!$G322+'ESTOQUE NOVEMBRO'!$E322*'ESTOQUE NOVEMBRO'!$H322</f>
        <v>4104.0000000000009</v>
      </c>
      <c r="K322" s="1">
        <f>_xlfn.XLOOKUP(A322,MEDIDAS!A:A,MEDIDAS!D:D,,0)*5</f>
        <v>7</v>
      </c>
      <c r="L322" s="1">
        <f>SUM(K322,_xlfn.XLOOKUP(A322,MEDIDAS!A:A,MEDIDAS!D:D,,0)*5)</f>
        <v>14</v>
      </c>
      <c r="M32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22" t="str">
        <f>IF('ESTOQUE NOVEMBRO'!$E322&gt;0,"Novembro","outubro")</f>
        <v>outubro</v>
      </c>
      <c r="O322" s="15">
        <v>45597</v>
      </c>
    </row>
    <row r="323" spans="1:15">
      <c r="A323" s="5" t="s">
        <v>323</v>
      </c>
      <c r="B323" t="s">
        <v>1170</v>
      </c>
      <c r="C323" s="3">
        <f t="shared" ref="C323:C386" si="10">3.09*3*7</f>
        <v>64.89</v>
      </c>
      <c r="D323" s="1">
        <f>_xlfn.XLOOKUP(Tabela4[[#This Row],[SKU]],'ESTOQUE OUTUBRO'!A:A,'ESTOQUE OUTUBRO'!F:F,,0)-_xlfn.XLOOKUP(Tabela4[[#This Row],[SKU]],'VENDA MES'!E:E,'VENDA MES'!F:F,0,0)</f>
        <v>20.599999999999994</v>
      </c>
      <c r="E323" s="3">
        <f>IF(D323&lt;=0,(L323 * 2.5) - D323,IF(AND(Tabela4[[#This Row],[ESTOQUE_INICIAL]]&lt;=Tabela4[[#This Row],[PONTO_DE_REPOSICAO]],Tabela4[[#This Row],[ESTOQUE_INICIAL]]&gt;0),L323*1.5,D323*0))</f>
        <v>0</v>
      </c>
      <c r="F323" s="1">
        <f t="shared" ref="F323:F386" si="11">SUM(E323,D323)</f>
        <v>20.599999999999994</v>
      </c>
      <c r="G323" s="7">
        <v>10</v>
      </c>
      <c r="H323" s="7">
        <v>20</v>
      </c>
      <c r="I323" s="6" t="s">
        <v>1134</v>
      </c>
      <c r="J323" s="1">
        <f>'ESTOQUE NOVEMBRO'!$D323*'ESTOQUE NOVEMBRO'!$G323+'ESTOQUE NOVEMBRO'!$E323*'ESTOQUE NOVEMBRO'!$H323</f>
        <v>205.99999999999994</v>
      </c>
      <c r="K323" s="1">
        <f>_xlfn.XLOOKUP(A323,MEDIDAS!A:A,MEDIDAS!D:D,,0)*5</f>
        <v>8.5</v>
      </c>
      <c r="L323" s="1">
        <f>SUM(K323,_xlfn.XLOOKUP(A323,MEDIDAS!A:A,MEDIDAS!D:D,,0)*5)</f>
        <v>17</v>
      </c>
      <c r="M32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23" t="str">
        <f>IF('ESTOQUE NOVEMBRO'!$E323&gt;0,"Novembro","outubro")</f>
        <v>outubro</v>
      </c>
      <c r="O323" s="15">
        <v>45597</v>
      </c>
    </row>
    <row r="324" spans="1:15">
      <c r="A324" s="5" t="s">
        <v>324</v>
      </c>
      <c r="B324" t="s">
        <v>1170</v>
      </c>
      <c r="C324" s="3">
        <f t="shared" si="10"/>
        <v>64.89</v>
      </c>
      <c r="D324" s="1">
        <f>_xlfn.XLOOKUP(Tabela4[[#This Row],[SKU]],'ESTOQUE OUTUBRO'!A:A,'ESTOQUE OUTUBRO'!F:F,,0)-_xlfn.XLOOKUP(Tabela4[[#This Row],[SKU]],'VENDA MES'!E:E,'VENDA MES'!F:F,0,0)</f>
        <v>27.799999999999997</v>
      </c>
      <c r="E324" s="3">
        <f>IF(D324&lt;=0,(L324 * 2.5) - D324,IF(AND(Tabela4[[#This Row],[ESTOQUE_INICIAL]]&lt;=Tabela4[[#This Row],[PONTO_DE_REPOSICAO]],Tabela4[[#This Row],[ESTOQUE_INICIAL]]&gt;0),L324*1.5,D324*0))</f>
        <v>0</v>
      </c>
      <c r="F324" s="1">
        <f t="shared" si="11"/>
        <v>27.799999999999997</v>
      </c>
      <c r="G324" s="7">
        <v>10</v>
      </c>
      <c r="H324" s="7">
        <v>20</v>
      </c>
      <c r="I324" s="6" t="s">
        <v>1134</v>
      </c>
      <c r="J324" s="1">
        <f>'ESTOQUE NOVEMBRO'!$D324*'ESTOQUE NOVEMBRO'!$G324+'ESTOQUE NOVEMBRO'!$E324*'ESTOQUE NOVEMBRO'!$H324</f>
        <v>278</v>
      </c>
      <c r="K324" s="1">
        <f>_xlfn.XLOOKUP(A324,MEDIDAS!A:A,MEDIDAS!D:D,,0)*5</f>
        <v>7.3888888888888893</v>
      </c>
      <c r="L324" s="1">
        <f>SUM(K324,_xlfn.XLOOKUP(A324,MEDIDAS!A:A,MEDIDAS!D:D,,0)*5)</f>
        <v>14.777777777777779</v>
      </c>
      <c r="M32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24" t="str">
        <f>IF('ESTOQUE NOVEMBRO'!$E324&gt;0,"Novembro","outubro")</f>
        <v>outubro</v>
      </c>
      <c r="O324" s="15">
        <v>45597</v>
      </c>
    </row>
    <row r="325" spans="1:15">
      <c r="A325" s="5" t="s">
        <v>325</v>
      </c>
      <c r="B325" t="s">
        <v>1170</v>
      </c>
      <c r="C325" s="3">
        <f t="shared" si="10"/>
        <v>64.89</v>
      </c>
      <c r="D325" s="1">
        <f>_xlfn.XLOOKUP(Tabela4[[#This Row],[SKU]],'ESTOQUE OUTUBRO'!A:A,'ESTOQUE OUTUBRO'!F:F,,0)-_xlfn.XLOOKUP(Tabela4[[#This Row],[SKU]],'VENDA MES'!E:E,'VENDA MES'!F:F,0,0)</f>
        <v>61</v>
      </c>
      <c r="E325" s="3">
        <f>IF(D325&lt;=0,(L325 * 2.5) - D325,IF(AND(Tabela4[[#This Row],[ESTOQUE_INICIAL]]&lt;=Tabela4[[#This Row],[PONTO_DE_REPOSICAO]],Tabela4[[#This Row],[ESTOQUE_INICIAL]]&gt;0),L325*1.5,D325*0))</f>
        <v>0</v>
      </c>
      <c r="F325" s="1">
        <f t="shared" si="11"/>
        <v>61</v>
      </c>
      <c r="G325" s="7">
        <v>10</v>
      </c>
      <c r="H325" s="7">
        <v>20</v>
      </c>
      <c r="I325" s="6" t="s">
        <v>1134</v>
      </c>
      <c r="J325" s="1">
        <f>'ESTOQUE NOVEMBRO'!$D325*'ESTOQUE NOVEMBRO'!$G325+'ESTOQUE NOVEMBRO'!$E325*'ESTOQUE NOVEMBRO'!$H325</f>
        <v>610</v>
      </c>
      <c r="K325" s="1">
        <f>_xlfn.XLOOKUP(A325,MEDIDAS!A:A,MEDIDAS!D:D,,0)*5</f>
        <v>4.3888888888888893</v>
      </c>
      <c r="L325" s="1">
        <f>SUM(K325,_xlfn.XLOOKUP(A325,MEDIDAS!A:A,MEDIDAS!D:D,,0)*5)</f>
        <v>8.7777777777777786</v>
      </c>
      <c r="M32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25" t="str">
        <f>IF('ESTOQUE NOVEMBRO'!$E325&gt;0,"Novembro","outubro")</f>
        <v>outubro</v>
      </c>
      <c r="O325" s="15">
        <v>45597</v>
      </c>
    </row>
    <row r="326" spans="1:15">
      <c r="A326" s="5" t="s">
        <v>326</v>
      </c>
      <c r="B326" t="s">
        <v>1170</v>
      </c>
      <c r="C326" s="3">
        <f t="shared" si="10"/>
        <v>64.89</v>
      </c>
      <c r="D326" s="1">
        <f>_xlfn.XLOOKUP(Tabela4[[#This Row],[SKU]],'ESTOQUE OUTUBRO'!A:A,'ESTOQUE OUTUBRO'!F:F,,0)-_xlfn.XLOOKUP(Tabela4[[#This Row],[SKU]],'VENDA MES'!E:E,'VENDA MES'!F:F,0,0)</f>
        <v>142</v>
      </c>
      <c r="E326" s="3">
        <f>IF(D326&lt;=0,(L326 * 2.5) - D326,IF(AND(Tabela4[[#This Row],[ESTOQUE_INICIAL]]&lt;=Tabela4[[#This Row],[PONTO_DE_REPOSICAO]],Tabela4[[#This Row],[ESTOQUE_INICIAL]]&gt;0),L326*1.5,D326*0))</f>
        <v>0</v>
      </c>
      <c r="F326" s="1">
        <f t="shared" si="11"/>
        <v>142</v>
      </c>
      <c r="G326" s="7">
        <v>10</v>
      </c>
      <c r="H326" s="7">
        <v>20</v>
      </c>
      <c r="I326" s="6" t="s">
        <v>1134</v>
      </c>
      <c r="J326" s="1">
        <f>'ESTOQUE NOVEMBRO'!$D326*'ESTOQUE NOVEMBRO'!$G326+'ESTOQUE NOVEMBRO'!$E326*'ESTOQUE NOVEMBRO'!$H326</f>
        <v>1420</v>
      </c>
      <c r="K326" s="1">
        <f>_xlfn.XLOOKUP(A326,MEDIDAS!A:A,MEDIDAS!D:D,,0)*5</f>
        <v>5.4444444444444438</v>
      </c>
      <c r="L326" s="1">
        <f>SUM(K326,_xlfn.XLOOKUP(A326,MEDIDAS!A:A,MEDIDAS!D:D,,0)*5)</f>
        <v>10.888888888888888</v>
      </c>
      <c r="M32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26" t="str">
        <f>IF('ESTOQUE NOVEMBRO'!$E326&gt;0,"Novembro","outubro")</f>
        <v>outubro</v>
      </c>
      <c r="O326" s="15">
        <v>45597</v>
      </c>
    </row>
    <row r="327" spans="1:15">
      <c r="A327" s="5" t="s">
        <v>327</v>
      </c>
      <c r="B327" t="s">
        <v>1170</v>
      </c>
      <c r="C327" s="3">
        <f t="shared" si="10"/>
        <v>64.89</v>
      </c>
      <c r="D327" s="1">
        <f>_xlfn.XLOOKUP(Tabela4[[#This Row],[SKU]],'ESTOQUE OUTUBRO'!A:A,'ESTOQUE OUTUBRO'!F:F,,0)-_xlfn.XLOOKUP(Tabela4[[#This Row],[SKU]],'VENDA MES'!E:E,'VENDA MES'!F:F,0,0)</f>
        <v>61.2</v>
      </c>
      <c r="E327" s="3">
        <f>IF(D327&lt;=0,(L327 * 2.5) - D327,IF(AND(Tabela4[[#This Row],[ESTOQUE_INICIAL]]&lt;=Tabela4[[#This Row],[PONTO_DE_REPOSICAO]],Tabela4[[#This Row],[ESTOQUE_INICIAL]]&gt;0),L327*1.5,D327*0))</f>
        <v>0</v>
      </c>
      <c r="F327" s="1">
        <f t="shared" si="11"/>
        <v>61.2</v>
      </c>
      <c r="G327" s="7">
        <v>10</v>
      </c>
      <c r="H327" s="7">
        <v>20</v>
      </c>
      <c r="I327" s="6" t="s">
        <v>1134</v>
      </c>
      <c r="J327" s="1">
        <f>'ESTOQUE NOVEMBRO'!$D327*'ESTOQUE NOVEMBRO'!$G327+'ESTOQUE NOVEMBRO'!$E327*'ESTOQUE NOVEMBRO'!$H327</f>
        <v>612</v>
      </c>
      <c r="K327" s="1">
        <f>_xlfn.XLOOKUP(A327,MEDIDAS!A:A,MEDIDAS!D:D,,0)*5</f>
        <v>3.5</v>
      </c>
      <c r="L327" s="1">
        <f>SUM(K327,_xlfn.XLOOKUP(A327,MEDIDAS!A:A,MEDIDAS!D:D,,0)*5)</f>
        <v>7</v>
      </c>
      <c r="M32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27" t="str">
        <f>IF('ESTOQUE NOVEMBRO'!$E327&gt;0,"Novembro","outubro")</f>
        <v>outubro</v>
      </c>
      <c r="O327" s="15">
        <v>45597</v>
      </c>
    </row>
    <row r="328" spans="1:15">
      <c r="A328" s="5" t="s">
        <v>363</v>
      </c>
      <c r="B328" t="s">
        <v>1170</v>
      </c>
      <c r="C328" s="3">
        <f t="shared" si="10"/>
        <v>64.89</v>
      </c>
      <c r="D328" s="1">
        <f>_xlfn.XLOOKUP(Tabela4[[#This Row],[SKU]],'ESTOQUE OUTUBRO'!A:A,'ESTOQUE OUTUBRO'!F:F,,0)-_xlfn.XLOOKUP(Tabela4[[#This Row],[SKU]],'VENDA MES'!E:E,'VENDA MES'!F:F,0,0)</f>
        <v>108</v>
      </c>
      <c r="E328" s="3">
        <f>IF(D328&lt;=0,(L328 * 2.5) - D328,IF(AND(Tabela4[[#This Row],[ESTOQUE_INICIAL]]&lt;=Tabela4[[#This Row],[PONTO_DE_REPOSICAO]],Tabela4[[#This Row],[ESTOQUE_INICIAL]]&gt;0),L328*1.5,D328*0))</f>
        <v>0</v>
      </c>
      <c r="F328" s="1">
        <f t="shared" si="11"/>
        <v>108</v>
      </c>
      <c r="G328" s="7">
        <v>10</v>
      </c>
      <c r="H328" s="7">
        <v>20</v>
      </c>
      <c r="I328" s="6" t="s">
        <v>1134</v>
      </c>
      <c r="J328" s="1">
        <f>'ESTOQUE NOVEMBRO'!$D328*'ESTOQUE NOVEMBRO'!$G328+'ESTOQUE NOVEMBRO'!$E328*'ESTOQUE NOVEMBRO'!$H328</f>
        <v>1080</v>
      </c>
      <c r="K328" s="1">
        <f>_xlfn.XLOOKUP(A328,MEDIDAS!A:A,MEDIDAS!D:D,,0)*5</f>
        <v>5.2777777777777777</v>
      </c>
      <c r="L328" s="1">
        <f>SUM(K328,_xlfn.XLOOKUP(A328,MEDIDAS!A:A,MEDIDAS!D:D,,0)*5)</f>
        <v>10.555555555555555</v>
      </c>
      <c r="M32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28" t="str">
        <f>IF('ESTOQUE NOVEMBRO'!$E328&gt;0,"Novembro","outubro")</f>
        <v>outubro</v>
      </c>
      <c r="O328" s="15">
        <v>45597</v>
      </c>
    </row>
    <row r="329" spans="1:15">
      <c r="A329" s="5" t="s">
        <v>328</v>
      </c>
      <c r="B329" t="s">
        <v>1170</v>
      </c>
      <c r="C329" s="3">
        <f t="shared" si="10"/>
        <v>64.89</v>
      </c>
      <c r="D329" s="1">
        <f>_xlfn.XLOOKUP(Tabela4[[#This Row],[SKU]],'ESTOQUE OUTUBRO'!A:A,'ESTOQUE OUTUBRO'!F:F,,0)-_xlfn.XLOOKUP(Tabela4[[#This Row],[SKU]],'VENDA MES'!E:E,'VENDA MES'!F:F,0,0)</f>
        <v>103.80000000000004</v>
      </c>
      <c r="E329" s="3">
        <f>IF(D329&lt;=0,(L329 * 2.5) - D329,IF(AND(Tabela4[[#This Row],[ESTOQUE_INICIAL]]&lt;=Tabela4[[#This Row],[PONTO_DE_REPOSICAO]],Tabela4[[#This Row],[ESTOQUE_INICIAL]]&gt;0),L329*1.5,D329*0))</f>
        <v>0</v>
      </c>
      <c r="F329" s="1">
        <f t="shared" si="11"/>
        <v>103.80000000000004</v>
      </c>
      <c r="G329" s="7">
        <v>10</v>
      </c>
      <c r="H329" s="7">
        <v>20</v>
      </c>
      <c r="I329" s="6" t="s">
        <v>1134</v>
      </c>
      <c r="J329" s="1">
        <f>'ESTOQUE NOVEMBRO'!$D329*'ESTOQUE NOVEMBRO'!$G329+'ESTOQUE NOVEMBRO'!$E329*'ESTOQUE NOVEMBRO'!$H329</f>
        <v>1038.0000000000005</v>
      </c>
      <c r="K329" s="1">
        <f>_xlfn.XLOOKUP(A329,MEDIDAS!A:A,MEDIDAS!D:D,,0)*5</f>
        <v>5.6111111111111107</v>
      </c>
      <c r="L329" s="1">
        <f>SUM(K329,_xlfn.XLOOKUP(A329,MEDIDAS!A:A,MEDIDAS!D:D,,0)*5)</f>
        <v>11.222222222222221</v>
      </c>
      <c r="M32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29" t="str">
        <f>IF('ESTOQUE NOVEMBRO'!$E329&gt;0,"Novembro","outubro")</f>
        <v>outubro</v>
      </c>
      <c r="O329" s="15">
        <v>45597</v>
      </c>
    </row>
    <row r="330" spans="1:15">
      <c r="A330" s="5" t="s">
        <v>329</v>
      </c>
      <c r="B330" t="s">
        <v>1170</v>
      </c>
      <c r="C330" s="3">
        <f t="shared" si="10"/>
        <v>64.89</v>
      </c>
      <c r="D330" s="1">
        <f>_xlfn.XLOOKUP(Tabela4[[#This Row],[SKU]],'ESTOQUE OUTUBRO'!A:A,'ESTOQUE OUTUBRO'!F:F,,0)-_xlfn.XLOOKUP(Tabela4[[#This Row],[SKU]],'VENDA MES'!E:E,'VENDA MES'!F:F,0,0)</f>
        <v>73</v>
      </c>
      <c r="E330" s="3">
        <f>IF(D330&lt;=0,(L330 * 2.5) - D330,IF(AND(Tabela4[[#This Row],[ESTOQUE_INICIAL]]&lt;=Tabela4[[#This Row],[PONTO_DE_REPOSICAO]],Tabela4[[#This Row],[ESTOQUE_INICIAL]]&gt;0),L330*1.5,D330*0))</f>
        <v>0</v>
      </c>
      <c r="F330" s="1">
        <f t="shared" si="11"/>
        <v>73</v>
      </c>
      <c r="G330" s="7">
        <v>10</v>
      </c>
      <c r="H330" s="7">
        <v>20</v>
      </c>
      <c r="I330" s="6" t="s">
        <v>1134</v>
      </c>
      <c r="J330" s="1">
        <f>'ESTOQUE NOVEMBRO'!$D330*'ESTOQUE NOVEMBRO'!$G330+'ESTOQUE NOVEMBRO'!$E330*'ESTOQUE NOVEMBRO'!$H330</f>
        <v>730</v>
      </c>
      <c r="K330" s="1">
        <f>_xlfn.XLOOKUP(A330,MEDIDAS!A:A,MEDIDAS!D:D,,0)*5</f>
        <v>6.2777777777777777</v>
      </c>
      <c r="L330" s="1">
        <f>SUM(K330,_xlfn.XLOOKUP(A330,MEDIDAS!A:A,MEDIDAS!D:D,,0)*5)</f>
        <v>12.555555555555555</v>
      </c>
      <c r="M33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30" t="str">
        <f>IF('ESTOQUE NOVEMBRO'!$E330&gt;0,"Novembro","outubro")</f>
        <v>outubro</v>
      </c>
      <c r="O330" s="15">
        <v>45597</v>
      </c>
    </row>
    <row r="331" spans="1:15">
      <c r="A331" s="5" t="s">
        <v>331</v>
      </c>
      <c r="B331" t="s">
        <v>1170</v>
      </c>
      <c r="C331" s="3">
        <f t="shared" si="10"/>
        <v>64.89</v>
      </c>
      <c r="D331" s="1">
        <f>_xlfn.XLOOKUP(Tabela4[[#This Row],[SKU]],'ESTOQUE OUTUBRO'!A:A,'ESTOQUE OUTUBRO'!F:F,,0)-_xlfn.XLOOKUP(Tabela4[[#This Row],[SKU]],'VENDA MES'!E:E,'VENDA MES'!F:F,0,0)</f>
        <v>192.40000000000003</v>
      </c>
      <c r="E331" s="3">
        <f>IF(D331&lt;=0,(L331 * 2.5) - D331,IF(AND(Tabela4[[#This Row],[ESTOQUE_INICIAL]]&lt;=Tabela4[[#This Row],[PONTO_DE_REPOSICAO]],Tabela4[[#This Row],[ESTOQUE_INICIAL]]&gt;0),L331*1.5,D331*0))</f>
        <v>0</v>
      </c>
      <c r="F331" s="1">
        <f t="shared" si="11"/>
        <v>192.40000000000003</v>
      </c>
      <c r="G331" s="7">
        <v>10</v>
      </c>
      <c r="H331" s="7">
        <v>20</v>
      </c>
      <c r="I331" s="6" t="s">
        <v>1134</v>
      </c>
      <c r="J331" s="1">
        <f>'ESTOQUE NOVEMBRO'!$D331*'ESTOQUE NOVEMBRO'!$G331+'ESTOQUE NOVEMBRO'!$E331*'ESTOQUE NOVEMBRO'!$H331</f>
        <v>1924.0000000000005</v>
      </c>
      <c r="K331" s="1">
        <f>_xlfn.XLOOKUP(A331,MEDIDAS!A:A,MEDIDAS!D:D,,0)*5</f>
        <v>7.7777777777777777</v>
      </c>
      <c r="L331" s="1">
        <f>SUM(K331,_xlfn.XLOOKUP(A331,MEDIDAS!A:A,MEDIDAS!D:D,,0)*5)</f>
        <v>15.555555555555555</v>
      </c>
      <c r="M33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31" t="str">
        <f>IF('ESTOQUE NOVEMBRO'!$E331&gt;0,"Novembro","outubro")</f>
        <v>outubro</v>
      </c>
      <c r="O331" s="15">
        <v>45597</v>
      </c>
    </row>
    <row r="332" spans="1:15">
      <c r="A332" s="5" t="s">
        <v>332</v>
      </c>
      <c r="B332" t="s">
        <v>1170</v>
      </c>
      <c r="C332" s="3">
        <f t="shared" si="10"/>
        <v>64.89</v>
      </c>
      <c r="D332" s="1">
        <f>_xlfn.XLOOKUP(Tabela4[[#This Row],[SKU]],'ESTOQUE OUTUBRO'!A:A,'ESTOQUE OUTUBRO'!F:F,,0)-_xlfn.XLOOKUP(Tabela4[[#This Row],[SKU]],'VENDA MES'!E:E,'VENDA MES'!F:F,0,0)</f>
        <v>156.40000000000003</v>
      </c>
      <c r="E332" s="3">
        <f>IF(D332&lt;=0,(L332 * 2.5) - D332,IF(AND(Tabela4[[#This Row],[ESTOQUE_INICIAL]]&lt;=Tabela4[[#This Row],[PONTO_DE_REPOSICAO]],Tabela4[[#This Row],[ESTOQUE_INICIAL]]&gt;0),L332*1.5,D332*0))</f>
        <v>0</v>
      </c>
      <c r="F332" s="1">
        <f t="shared" si="11"/>
        <v>156.40000000000003</v>
      </c>
      <c r="G332" s="7">
        <v>10</v>
      </c>
      <c r="H332" s="7">
        <v>20</v>
      </c>
      <c r="I332" s="6" t="s">
        <v>1134</v>
      </c>
      <c r="J332" s="1">
        <f>'ESTOQUE NOVEMBRO'!$D332*'ESTOQUE NOVEMBRO'!$G332+'ESTOQUE NOVEMBRO'!$E332*'ESTOQUE NOVEMBRO'!$H332</f>
        <v>1564.0000000000005</v>
      </c>
      <c r="K332" s="1">
        <f>_xlfn.XLOOKUP(A332,MEDIDAS!A:A,MEDIDAS!D:D,,0)*5</f>
        <v>8.7222222222222214</v>
      </c>
      <c r="L332" s="1">
        <f>SUM(K332,_xlfn.XLOOKUP(A332,MEDIDAS!A:A,MEDIDAS!D:D,,0)*5)</f>
        <v>17.444444444444443</v>
      </c>
      <c r="M33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32" t="str">
        <f>IF('ESTOQUE NOVEMBRO'!$E332&gt;0,"Novembro","outubro")</f>
        <v>outubro</v>
      </c>
      <c r="O332" s="15">
        <v>45597</v>
      </c>
    </row>
    <row r="333" spans="1:15">
      <c r="A333" s="5" t="s">
        <v>333</v>
      </c>
      <c r="B333" t="s">
        <v>1171</v>
      </c>
      <c r="C333" s="3">
        <f t="shared" si="10"/>
        <v>64.89</v>
      </c>
      <c r="D333" s="1">
        <f>_xlfn.XLOOKUP(Tabela4[[#This Row],[SKU]],'ESTOQUE OUTUBRO'!A:A,'ESTOQUE OUTUBRO'!F:F,,0)-_xlfn.XLOOKUP(Tabela4[[#This Row],[SKU]],'VENDA MES'!E:E,'VENDA MES'!F:F,0,0)</f>
        <v>72.599999999999994</v>
      </c>
      <c r="E333" s="3">
        <f>IF(D333&lt;=0,(L333 * 2.5) - D333,IF(AND(Tabela4[[#This Row],[ESTOQUE_INICIAL]]&lt;=Tabela4[[#This Row],[PONTO_DE_REPOSICAO]],Tabela4[[#This Row],[ESTOQUE_INICIAL]]&gt;0),L333*1.5,D333*0))</f>
        <v>0</v>
      </c>
      <c r="F333" s="1">
        <f t="shared" si="11"/>
        <v>72.599999999999994</v>
      </c>
      <c r="G333" s="7">
        <v>24</v>
      </c>
      <c r="H333" s="7">
        <v>48</v>
      </c>
      <c r="I333" s="6" t="s">
        <v>1128</v>
      </c>
      <c r="J333" s="1">
        <f>'ESTOQUE NOVEMBRO'!$D333*'ESTOQUE NOVEMBRO'!$G333+'ESTOQUE NOVEMBRO'!$E333*'ESTOQUE NOVEMBRO'!$H333</f>
        <v>1742.3999999999999</v>
      </c>
      <c r="K333" s="1">
        <f>_xlfn.XLOOKUP(A333,MEDIDAS!A:A,MEDIDAS!D:D,,0)*5</f>
        <v>9.3888888888888893</v>
      </c>
      <c r="L333" s="1">
        <f>SUM(K333,_xlfn.XLOOKUP(A333,MEDIDAS!A:A,MEDIDAS!D:D,,0)*5)</f>
        <v>18.777777777777779</v>
      </c>
      <c r="M33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33" t="str">
        <f>IF('ESTOQUE NOVEMBRO'!$E333&gt;0,"Novembro","outubro")</f>
        <v>outubro</v>
      </c>
      <c r="O333" s="15">
        <v>45597</v>
      </c>
    </row>
    <row r="334" spans="1:15">
      <c r="A334" s="5" t="s">
        <v>334</v>
      </c>
      <c r="B334" t="s">
        <v>1171</v>
      </c>
      <c r="C334" s="3">
        <f t="shared" si="10"/>
        <v>64.89</v>
      </c>
      <c r="D334" s="1">
        <f>_xlfn.XLOOKUP(Tabela4[[#This Row],[SKU]],'ESTOQUE OUTUBRO'!A:A,'ESTOQUE OUTUBRO'!F:F,,0)-_xlfn.XLOOKUP(Tabela4[[#This Row],[SKU]],'VENDA MES'!E:E,'VENDA MES'!F:F,0,0)</f>
        <v>68</v>
      </c>
      <c r="E334" s="3">
        <f>IF(D334&lt;=0,(L334 * 2.5) - D334,IF(AND(Tabela4[[#This Row],[ESTOQUE_INICIAL]]&lt;=Tabela4[[#This Row],[PONTO_DE_REPOSICAO]],Tabela4[[#This Row],[ESTOQUE_INICIAL]]&gt;0),L334*1.5,D334*0))</f>
        <v>0</v>
      </c>
      <c r="F334" s="1">
        <f t="shared" si="11"/>
        <v>68</v>
      </c>
      <c r="G334" s="7">
        <v>24</v>
      </c>
      <c r="H334" s="7">
        <v>48</v>
      </c>
      <c r="I334" s="6" t="s">
        <v>1128</v>
      </c>
      <c r="J334" s="1">
        <f>'ESTOQUE NOVEMBRO'!$D334*'ESTOQUE NOVEMBRO'!$G334+'ESTOQUE NOVEMBRO'!$E334*'ESTOQUE NOVEMBRO'!$H334</f>
        <v>1632</v>
      </c>
      <c r="K334" s="1">
        <f>_xlfn.XLOOKUP(A334,MEDIDAS!A:A,MEDIDAS!D:D,,0)*5</f>
        <v>7.8888888888888884</v>
      </c>
      <c r="L334" s="1">
        <f>SUM(K334,_xlfn.XLOOKUP(A334,MEDIDAS!A:A,MEDIDAS!D:D,,0)*5)</f>
        <v>15.777777777777777</v>
      </c>
      <c r="M33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34" t="str">
        <f>IF('ESTOQUE NOVEMBRO'!$E334&gt;0,"Novembro","outubro")</f>
        <v>outubro</v>
      </c>
      <c r="O334" s="15">
        <v>45597</v>
      </c>
    </row>
    <row r="335" spans="1:15">
      <c r="A335" s="5" t="s">
        <v>335</v>
      </c>
      <c r="B335" t="s">
        <v>1171</v>
      </c>
      <c r="C335" s="3">
        <f t="shared" si="10"/>
        <v>64.89</v>
      </c>
      <c r="D335" s="1">
        <f>_xlfn.XLOOKUP(Tabela4[[#This Row],[SKU]],'ESTOQUE OUTUBRO'!A:A,'ESTOQUE OUTUBRO'!F:F,,0)-_xlfn.XLOOKUP(Tabela4[[#This Row],[SKU]],'VENDA MES'!E:E,'VENDA MES'!F:F,0,0)</f>
        <v>118.19999999999999</v>
      </c>
      <c r="E335" s="3">
        <f>IF(D335&lt;=0,(L335 * 2.5) - D335,IF(AND(Tabela4[[#This Row],[ESTOQUE_INICIAL]]&lt;=Tabela4[[#This Row],[PONTO_DE_REPOSICAO]],Tabela4[[#This Row],[ESTOQUE_INICIAL]]&gt;0),L335*1.5,D335*0))</f>
        <v>0</v>
      </c>
      <c r="F335" s="1">
        <f t="shared" si="11"/>
        <v>118.19999999999999</v>
      </c>
      <c r="G335" s="7">
        <v>24</v>
      </c>
      <c r="H335" s="7">
        <v>48</v>
      </c>
      <c r="I335" s="6" t="s">
        <v>1128</v>
      </c>
      <c r="J335" s="1">
        <f>'ESTOQUE NOVEMBRO'!$D335*'ESTOQUE NOVEMBRO'!$G335+'ESTOQUE NOVEMBRO'!$E335*'ESTOQUE NOVEMBRO'!$H335</f>
        <v>2836.7999999999997</v>
      </c>
      <c r="K335" s="1">
        <f>_xlfn.XLOOKUP(A335,MEDIDAS!A:A,MEDIDAS!D:D,,0)*5</f>
        <v>7.166666666666667</v>
      </c>
      <c r="L335" s="1">
        <f>SUM(K335,_xlfn.XLOOKUP(A335,MEDIDAS!A:A,MEDIDAS!D:D,,0)*5)</f>
        <v>14.333333333333334</v>
      </c>
      <c r="M33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35" t="str">
        <f>IF('ESTOQUE NOVEMBRO'!$E335&gt;0,"Novembro","outubro")</f>
        <v>outubro</v>
      </c>
      <c r="O335" s="15">
        <v>45597</v>
      </c>
    </row>
    <row r="336" spans="1:15">
      <c r="A336" s="5" t="s">
        <v>336</v>
      </c>
      <c r="B336" t="s">
        <v>1171</v>
      </c>
      <c r="C336" s="3">
        <f t="shared" si="10"/>
        <v>64.89</v>
      </c>
      <c r="D336" s="1">
        <f>_xlfn.XLOOKUP(Tabela4[[#This Row],[SKU]],'ESTOQUE OUTUBRO'!A:A,'ESTOQUE OUTUBRO'!F:F,,0)-_xlfn.XLOOKUP(Tabela4[[#This Row],[SKU]],'VENDA MES'!E:E,'VENDA MES'!F:F,0,0)</f>
        <v>13.799999999999997</v>
      </c>
      <c r="E336" s="3">
        <f>IF(D336&lt;=0,(L336 * 2.5) - D336,IF(AND(Tabela4[[#This Row],[ESTOQUE_INICIAL]]&lt;=Tabela4[[#This Row],[PONTO_DE_REPOSICAO]],Tabela4[[#This Row],[ESTOQUE_INICIAL]]&gt;0),L336*1.5,D336*0))</f>
        <v>0</v>
      </c>
      <c r="F336" s="1">
        <f t="shared" si="11"/>
        <v>13.799999999999997</v>
      </c>
      <c r="G336" s="7">
        <v>24</v>
      </c>
      <c r="H336" s="7">
        <v>48</v>
      </c>
      <c r="I336" s="6" t="s">
        <v>1128</v>
      </c>
      <c r="J336" s="1">
        <f>'ESTOQUE NOVEMBRO'!$D336*'ESTOQUE NOVEMBRO'!$G336+'ESTOQUE NOVEMBRO'!$E336*'ESTOQUE NOVEMBRO'!$H336</f>
        <v>331.19999999999993</v>
      </c>
      <c r="K336" s="1">
        <f>_xlfn.XLOOKUP(A336,MEDIDAS!A:A,MEDIDAS!D:D,,0)*5</f>
        <v>5.1111111111111107</v>
      </c>
      <c r="L336" s="1">
        <f>SUM(K336,_xlfn.XLOOKUP(A336,MEDIDAS!A:A,MEDIDAS!D:D,,0)*5)</f>
        <v>10.222222222222221</v>
      </c>
      <c r="M33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36" t="str">
        <f>IF('ESTOQUE NOVEMBRO'!$E336&gt;0,"Novembro","outubro")</f>
        <v>outubro</v>
      </c>
      <c r="O336" s="15">
        <v>45597</v>
      </c>
    </row>
    <row r="337" spans="1:15">
      <c r="A337" s="5" t="s">
        <v>337</v>
      </c>
      <c r="B337" t="s">
        <v>1171</v>
      </c>
      <c r="C337" s="3">
        <f t="shared" si="10"/>
        <v>64.89</v>
      </c>
      <c r="D337" s="1">
        <f>_xlfn.XLOOKUP(Tabela4[[#This Row],[SKU]],'ESTOQUE OUTUBRO'!A:A,'ESTOQUE OUTUBRO'!F:F,,0)-_xlfn.XLOOKUP(Tabela4[[#This Row],[SKU]],'VENDA MES'!E:E,'VENDA MES'!F:F,0,0)</f>
        <v>113.19999999999999</v>
      </c>
      <c r="E337" s="3">
        <f>IF(D337&lt;=0,(L337 * 2.5) - D337,IF(AND(Tabela4[[#This Row],[ESTOQUE_INICIAL]]&lt;=Tabela4[[#This Row],[PONTO_DE_REPOSICAO]],Tabela4[[#This Row],[ESTOQUE_INICIAL]]&gt;0),L337*1.5,D337*0))</f>
        <v>0</v>
      </c>
      <c r="F337" s="1">
        <f t="shared" si="11"/>
        <v>113.19999999999999</v>
      </c>
      <c r="G337" s="7">
        <v>24</v>
      </c>
      <c r="H337" s="7">
        <v>48</v>
      </c>
      <c r="I337" s="6" t="s">
        <v>1128</v>
      </c>
      <c r="J337" s="1">
        <f>'ESTOQUE NOVEMBRO'!$D337*'ESTOQUE NOVEMBRO'!$G337+'ESTOQUE NOVEMBRO'!$E337*'ESTOQUE NOVEMBRO'!$H337</f>
        <v>2716.7999999999997</v>
      </c>
      <c r="K337" s="1">
        <f>_xlfn.XLOOKUP(A337,MEDIDAS!A:A,MEDIDAS!D:D,,0)*5</f>
        <v>6.3888888888888884</v>
      </c>
      <c r="L337" s="1">
        <f>SUM(K337,_xlfn.XLOOKUP(A337,MEDIDAS!A:A,MEDIDAS!D:D,,0)*5)</f>
        <v>12.777777777777777</v>
      </c>
      <c r="M33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37" t="str">
        <f>IF('ESTOQUE NOVEMBRO'!$E337&gt;0,"Novembro","outubro")</f>
        <v>outubro</v>
      </c>
      <c r="O337" s="15">
        <v>45597</v>
      </c>
    </row>
    <row r="338" spans="1:15">
      <c r="A338" s="5" t="s">
        <v>374</v>
      </c>
      <c r="B338" t="s">
        <v>1171</v>
      </c>
      <c r="C338" s="3">
        <f t="shared" si="10"/>
        <v>64.89</v>
      </c>
      <c r="D338" s="1">
        <f>_xlfn.XLOOKUP(Tabela4[[#This Row],[SKU]],'ESTOQUE OUTUBRO'!A:A,'ESTOQUE OUTUBRO'!F:F,,0)-_xlfn.XLOOKUP(Tabela4[[#This Row],[SKU]],'VENDA MES'!E:E,'VENDA MES'!F:F,0,0)</f>
        <v>120</v>
      </c>
      <c r="E338" s="3">
        <f>IF(D338&lt;=0,(L338 * 2.5) - D338,IF(AND(Tabela4[[#This Row],[ESTOQUE_INICIAL]]&lt;=Tabela4[[#This Row],[PONTO_DE_REPOSICAO]],Tabela4[[#This Row],[ESTOQUE_INICIAL]]&gt;0),L338*1.5,D338*0))</f>
        <v>0</v>
      </c>
      <c r="F338" s="1">
        <f t="shared" si="11"/>
        <v>120</v>
      </c>
      <c r="G338" s="7">
        <v>24</v>
      </c>
      <c r="H338" s="7">
        <v>48</v>
      </c>
      <c r="I338" s="6" t="s">
        <v>1128</v>
      </c>
      <c r="J338" s="1">
        <f>'ESTOQUE NOVEMBRO'!$D338*'ESTOQUE NOVEMBRO'!$G338+'ESTOQUE NOVEMBRO'!$E338*'ESTOQUE NOVEMBRO'!$H338</f>
        <v>2880</v>
      </c>
      <c r="K338" s="1">
        <f>_xlfn.XLOOKUP(A338,MEDIDAS!A:A,MEDIDAS!D:D,,0)*5</f>
        <v>3.333333333333333</v>
      </c>
      <c r="L338" s="1">
        <f>SUM(K338,_xlfn.XLOOKUP(A338,MEDIDAS!A:A,MEDIDAS!D:D,,0)*5)</f>
        <v>6.6666666666666661</v>
      </c>
      <c r="M33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38" t="str">
        <f>IF('ESTOQUE NOVEMBRO'!$E338&gt;0,"Novembro","outubro")</f>
        <v>outubro</v>
      </c>
      <c r="O338" s="15">
        <v>45597</v>
      </c>
    </row>
    <row r="339" spans="1:15">
      <c r="A339" s="5" t="s">
        <v>338</v>
      </c>
      <c r="B339" t="s">
        <v>1171</v>
      </c>
      <c r="C339" s="3">
        <f t="shared" si="10"/>
        <v>64.89</v>
      </c>
      <c r="D339" s="1">
        <f>_xlfn.XLOOKUP(Tabela4[[#This Row],[SKU]],'ESTOQUE OUTUBRO'!A:A,'ESTOQUE OUTUBRO'!F:F,,0)-_xlfn.XLOOKUP(Tabela4[[#This Row],[SKU]],'VENDA MES'!E:E,'VENDA MES'!F:F,0,0)</f>
        <v>16.200000000000003</v>
      </c>
      <c r="E339" s="3">
        <f>IF(D339&lt;=0,(L339 * 2.5) - D339,IF(AND(Tabela4[[#This Row],[ESTOQUE_INICIAL]]&lt;=Tabela4[[#This Row],[PONTO_DE_REPOSICAO]],Tabela4[[#This Row],[ESTOQUE_INICIAL]]&gt;0),L339*1.5,D339*0))</f>
        <v>0</v>
      </c>
      <c r="F339" s="1">
        <f t="shared" si="11"/>
        <v>16.200000000000003</v>
      </c>
      <c r="G339" s="7">
        <v>24</v>
      </c>
      <c r="H339" s="7">
        <v>48</v>
      </c>
      <c r="I339" s="6" t="s">
        <v>1128</v>
      </c>
      <c r="J339" s="1">
        <f>'ESTOQUE NOVEMBRO'!$D339*'ESTOQUE NOVEMBRO'!$G339+'ESTOQUE NOVEMBRO'!$E339*'ESTOQUE NOVEMBRO'!$H339</f>
        <v>388.80000000000007</v>
      </c>
      <c r="K339" s="1">
        <f>_xlfn.XLOOKUP(A339,MEDIDAS!A:A,MEDIDAS!D:D,,0)*5</f>
        <v>5.0555555555555554</v>
      </c>
      <c r="L339" s="1">
        <f>SUM(K339,_xlfn.XLOOKUP(A339,MEDIDAS!A:A,MEDIDAS!D:D,,0)*5)</f>
        <v>10.111111111111111</v>
      </c>
      <c r="M33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39" t="str">
        <f>IF('ESTOQUE NOVEMBRO'!$E339&gt;0,"Novembro","outubro")</f>
        <v>outubro</v>
      </c>
      <c r="O339" s="15">
        <v>45597</v>
      </c>
    </row>
    <row r="340" spans="1:15">
      <c r="A340" s="5" t="s">
        <v>339</v>
      </c>
      <c r="B340" t="s">
        <v>1171</v>
      </c>
      <c r="C340" s="3">
        <f t="shared" si="10"/>
        <v>64.89</v>
      </c>
      <c r="D340" s="1">
        <f>_xlfn.XLOOKUP(Tabela4[[#This Row],[SKU]],'ESTOQUE OUTUBRO'!A:A,'ESTOQUE OUTUBRO'!F:F,,0)-_xlfn.XLOOKUP(Tabela4[[#This Row],[SKU]],'VENDA MES'!E:E,'VENDA MES'!F:F,0,0)</f>
        <v>1.8000000000000007</v>
      </c>
      <c r="E340" s="3">
        <f>IF(D340&lt;=0,(L340 * 2.5) - D340,IF(AND(Tabela4[[#This Row],[ESTOQUE_INICIAL]]&lt;=Tabela4[[#This Row],[PONTO_DE_REPOSICAO]],Tabela4[[#This Row],[ESTOQUE_INICIAL]]&gt;0),L340*1.5,D340*0))</f>
        <v>7.5</v>
      </c>
      <c r="F340" s="1">
        <f t="shared" si="11"/>
        <v>9.3000000000000007</v>
      </c>
      <c r="G340" s="7">
        <v>24</v>
      </c>
      <c r="H340" s="7">
        <v>48</v>
      </c>
      <c r="I340" s="6" t="s">
        <v>1128</v>
      </c>
      <c r="J340" s="1">
        <f>'ESTOQUE NOVEMBRO'!$D340*'ESTOQUE NOVEMBRO'!$G340+'ESTOQUE NOVEMBRO'!$E340*'ESTOQUE NOVEMBRO'!$H340</f>
        <v>403.20000000000005</v>
      </c>
      <c r="K340" s="1">
        <f>_xlfn.XLOOKUP(A340,MEDIDAS!A:A,MEDIDAS!D:D,,0)*5</f>
        <v>2.5</v>
      </c>
      <c r="L340" s="1">
        <f>SUM(K340,_xlfn.XLOOKUP(A340,MEDIDAS!A:A,MEDIDAS!D:D,,0)*5)</f>
        <v>5</v>
      </c>
      <c r="M34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40" t="str">
        <f>IF('ESTOQUE NOVEMBRO'!$E340&gt;0,"Novembro","outubro")</f>
        <v>Novembro</v>
      </c>
      <c r="O340" s="15">
        <v>45597</v>
      </c>
    </row>
    <row r="341" spans="1:15">
      <c r="A341" s="5" t="s">
        <v>340</v>
      </c>
      <c r="B341" t="s">
        <v>1171</v>
      </c>
      <c r="C341" s="3">
        <f t="shared" si="10"/>
        <v>64.89</v>
      </c>
      <c r="D341" s="1">
        <f>_xlfn.XLOOKUP(Tabela4[[#This Row],[SKU]],'ESTOQUE OUTUBRO'!A:A,'ESTOQUE OUTUBRO'!F:F,,0)-_xlfn.XLOOKUP(Tabela4[[#This Row],[SKU]],'VENDA MES'!E:E,'VENDA MES'!F:F,0,0)</f>
        <v>169.40000000000003</v>
      </c>
      <c r="E341" s="3">
        <f>IF(D341&lt;=0,(L341 * 2.5) - D341,IF(AND(Tabela4[[#This Row],[ESTOQUE_INICIAL]]&lt;=Tabela4[[#This Row],[PONTO_DE_REPOSICAO]],Tabela4[[#This Row],[ESTOQUE_INICIAL]]&gt;0),L341*1.5,D341*0))</f>
        <v>0</v>
      </c>
      <c r="F341" s="1">
        <f t="shared" si="11"/>
        <v>169.40000000000003</v>
      </c>
      <c r="G341" s="7">
        <v>24</v>
      </c>
      <c r="H341" s="7">
        <v>48</v>
      </c>
      <c r="I341" s="6" t="s">
        <v>1128</v>
      </c>
      <c r="J341" s="1">
        <f>'ESTOQUE NOVEMBRO'!$D341*'ESTOQUE NOVEMBRO'!$G341+'ESTOQUE NOVEMBRO'!$E341*'ESTOQUE NOVEMBRO'!$H341</f>
        <v>4065.6000000000008</v>
      </c>
      <c r="K341" s="1">
        <f>_xlfn.XLOOKUP(A341,MEDIDAS!A:A,MEDIDAS!D:D,,0)*5</f>
        <v>5.333333333333333</v>
      </c>
      <c r="L341" s="1">
        <f>SUM(K341,_xlfn.XLOOKUP(A341,MEDIDAS!A:A,MEDIDAS!D:D,,0)*5)</f>
        <v>10.666666666666666</v>
      </c>
      <c r="M34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41" t="str">
        <f>IF('ESTOQUE NOVEMBRO'!$E341&gt;0,"Novembro","outubro")</f>
        <v>outubro</v>
      </c>
      <c r="O341" s="15">
        <v>45597</v>
      </c>
    </row>
    <row r="342" spans="1:15">
      <c r="A342" s="5" t="s">
        <v>342</v>
      </c>
      <c r="B342" t="s">
        <v>1171</v>
      </c>
      <c r="C342" s="3">
        <f t="shared" si="10"/>
        <v>64.89</v>
      </c>
      <c r="D342" s="1">
        <f>_xlfn.XLOOKUP(Tabela4[[#This Row],[SKU]],'ESTOQUE OUTUBRO'!A:A,'ESTOQUE OUTUBRO'!F:F,,0)-_xlfn.XLOOKUP(Tabela4[[#This Row],[SKU]],'VENDA MES'!E:E,'VENDA MES'!F:F,0,0)</f>
        <v>122.19999999999999</v>
      </c>
      <c r="E342" s="3">
        <f>IF(D342&lt;=0,(L342 * 2.5) - D342,IF(AND(Tabela4[[#This Row],[ESTOQUE_INICIAL]]&lt;=Tabela4[[#This Row],[PONTO_DE_REPOSICAO]],Tabela4[[#This Row],[ESTOQUE_INICIAL]]&gt;0),L342*1.5,D342*0))</f>
        <v>0</v>
      </c>
      <c r="F342" s="1">
        <f t="shared" si="11"/>
        <v>122.19999999999999</v>
      </c>
      <c r="G342" s="7">
        <v>24</v>
      </c>
      <c r="H342" s="7">
        <v>48</v>
      </c>
      <c r="I342" s="6" t="s">
        <v>1128</v>
      </c>
      <c r="J342" s="1">
        <f>'ESTOQUE NOVEMBRO'!$D342*'ESTOQUE NOVEMBRO'!$G342+'ESTOQUE NOVEMBRO'!$E342*'ESTOQUE NOVEMBRO'!$H342</f>
        <v>2932.7999999999997</v>
      </c>
      <c r="K342" s="1">
        <f>_xlfn.XLOOKUP(A342,MEDIDAS!A:A,MEDIDAS!D:D,,0)*5</f>
        <v>5.6666666666666661</v>
      </c>
      <c r="L342" s="1">
        <f>SUM(K342,_xlfn.XLOOKUP(A342,MEDIDAS!A:A,MEDIDAS!D:D,,0)*5)</f>
        <v>11.333333333333332</v>
      </c>
      <c r="M34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42" t="str">
        <f>IF('ESTOQUE NOVEMBRO'!$E342&gt;0,"Novembro","outubro")</f>
        <v>outubro</v>
      </c>
      <c r="O342" s="15">
        <v>45597</v>
      </c>
    </row>
    <row r="343" spans="1:15">
      <c r="A343" s="5" t="s">
        <v>343</v>
      </c>
      <c r="B343" t="s">
        <v>1172</v>
      </c>
      <c r="C343" s="3">
        <f t="shared" si="10"/>
        <v>64.89</v>
      </c>
      <c r="D343" s="1">
        <f>_xlfn.XLOOKUP(Tabela4[[#This Row],[SKU]],'ESTOQUE OUTUBRO'!A:A,'ESTOQUE OUTUBRO'!F:F,,0)-_xlfn.XLOOKUP(Tabela4[[#This Row],[SKU]],'VENDA MES'!E:E,'VENDA MES'!F:F,0,0)</f>
        <v>134</v>
      </c>
      <c r="E343" s="3">
        <f>IF(D343&lt;=0,(L343 * 2.5) - D343,IF(AND(Tabela4[[#This Row],[ESTOQUE_INICIAL]]&lt;=Tabela4[[#This Row],[PONTO_DE_REPOSICAO]],Tabela4[[#This Row],[ESTOQUE_INICIAL]]&gt;0),L343*1.5,D343*0))</f>
        <v>0</v>
      </c>
      <c r="F343" s="1">
        <f t="shared" si="11"/>
        <v>134</v>
      </c>
      <c r="G343" s="7">
        <v>14</v>
      </c>
      <c r="H343" s="7">
        <v>28</v>
      </c>
      <c r="I343" s="6" t="s">
        <v>1142</v>
      </c>
      <c r="J343" s="1">
        <f>'ESTOQUE NOVEMBRO'!$D343*'ESTOQUE NOVEMBRO'!$G343+'ESTOQUE NOVEMBRO'!$E343*'ESTOQUE NOVEMBRO'!$H343</f>
        <v>1876</v>
      </c>
      <c r="K343" s="1">
        <f>_xlfn.XLOOKUP(A343,MEDIDAS!A:A,MEDIDAS!D:D,,0)*5</f>
        <v>7.6111111111111107</v>
      </c>
      <c r="L343" s="1">
        <f>SUM(K343,_xlfn.XLOOKUP(A343,MEDIDAS!A:A,MEDIDAS!D:D,,0)*5)</f>
        <v>15.222222222222221</v>
      </c>
      <c r="M34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43" t="str">
        <f>IF('ESTOQUE NOVEMBRO'!$E343&gt;0,"Novembro","outubro")</f>
        <v>outubro</v>
      </c>
      <c r="O343" s="15">
        <v>45597</v>
      </c>
    </row>
    <row r="344" spans="1:15">
      <c r="A344" s="5" t="s">
        <v>344</v>
      </c>
      <c r="B344" t="s">
        <v>1172</v>
      </c>
      <c r="C344" s="3">
        <f t="shared" si="10"/>
        <v>64.89</v>
      </c>
      <c r="D344" s="1">
        <f>_xlfn.XLOOKUP(Tabela4[[#This Row],[SKU]],'ESTOQUE OUTUBRO'!A:A,'ESTOQUE OUTUBRO'!F:F,,0)-_xlfn.XLOOKUP(Tabela4[[#This Row],[SKU]],'VENDA MES'!E:E,'VENDA MES'!F:F,0,0)</f>
        <v>173.2</v>
      </c>
      <c r="E344" s="3">
        <f>IF(D344&lt;=0,(L344 * 2.5) - D344,IF(AND(Tabela4[[#This Row],[ESTOQUE_INICIAL]]&lt;=Tabela4[[#This Row],[PONTO_DE_REPOSICAO]],Tabela4[[#This Row],[ESTOQUE_INICIAL]]&gt;0),L344*1.5,D344*0))</f>
        <v>0</v>
      </c>
      <c r="F344" s="1">
        <f t="shared" si="11"/>
        <v>173.2</v>
      </c>
      <c r="G344" s="7">
        <v>14</v>
      </c>
      <c r="H344" s="7">
        <v>28</v>
      </c>
      <c r="I344" s="6" t="s">
        <v>1142</v>
      </c>
      <c r="J344" s="1">
        <f>'ESTOQUE NOVEMBRO'!$D344*'ESTOQUE NOVEMBRO'!$G344+'ESTOQUE NOVEMBRO'!$E344*'ESTOQUE NOVEMBRO'!$H344</f>
        <v>2424.7999999999997</v>
      </c>
      <c r="K344" s="1">
        <f>_xlfn.XLOOKUP(A344,MEDIDAS!A:A,MEDIDAS!D:D,,0)*5</f>
        <v>6.3888888888888884</v>
      </c>
      <c r="L344" s="1">
        <f>SUM(K344,_xlfn.XLOOKUP(A344,MEDIDAS!A:A,MEDIDAS!D:D,,0)*5)</f>
        <v>12.777777777777777</v>
      </c>
      <c r="M34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44" t="str">
        <f>IF('ESTOQUE NOVEMBRO'!$E344&gt;0,"Novembro","outubro")</f>
        <v>outubro</v>
      </c>
      <c r="O344" s="15">
        <v>45597</v>
      </c>
    </row>
    <row r="345" spans="1:15">
      <c r="A345" s="5" t="s">
        <v>345</v>
      </c>
      <c r="B345" t="s">
        <v>1172</v>
      </c>
      <c r="C345" s="3">
        <f t="shared" si="10"/>
        <v>64.89</v>
      </c>
      <c r="D345" s="1">
        <f>_xlfn.XLOOKUP(Tabela4[[#This Row],[SKU]],'ESTOQUE OUTUBRO'!A:A,'ESTOQUE OUTUBRO'!F:F,,0)-_xlfn.XLOOKUP(Tabela4[[#This Row],[SKU]],'VENDA MES'!E:E,'VENDA MES'!F:F,0,0)</f>
        <v>179.80000000000004</v>
      </c>
      <c r="E345" s="3">
        <f>IF(D345&lt;=0,(L345 * 2.5) - D345,IF(AND(Tabela4[[#This Row],[ESTOQUE_INICIAL]]&lt;=Tabela4[[#This Row],[PONTO_DE_REPOSICAO]],Tabela4[[#This Row],[ESTOQUE_INICIAL]]&gt;0),L345*1.5,D345*0))</f>
        <v>0</v>
      </c>
      <c r="F345" s="1">
        <f t="shared" si="11"/>
        <v>179.80000000000004</v>
      </c>
      <c r="G345" s="7">
        <v>14</v>
      </c>
      <c r="H345" s="7">
        <v>28</v>
      </c>
      <c r="I345" s="6" t="s">
        <v>1142</v>
      </c>
      <c r="J345" s="1">
        <f>'ESTOQUE NOVEMBRO'!$D345*'ESTOQUE NOVEMBRO'!$G345+'ESTOQUE NOVEMBRO'!$E345*'ESTOQUE NOVEMBRO'!$H345</f>
        <v>2517.2000000000007</v>
      </c>
      <c r="K345" s="1">
        <f>_xlfn.XLOOKUP(A345,MEDIDAS!A:A,MEDIDAS!D:D,,0)*5</f>
        <v>7.1111111111111116</v>
      </c>
      <c r="L345" s="1">
        <f>SUM(K345,_xlfn.XLOOKUP(A345,MEDIDAS!A:A,MEDIDAS!D:D,,0)*5)</f>
        <v>14.222222222222223</v>
      </c>
      <c r="M34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45" t="str">
        <f>IF('ESTOQUE NOVEMBRO'!$E345&gt;0,"Novembro","outubro")</f>
        <v>outubro</v>
      </c>
      <c r="O345" s="15">
        <v>45597</v>
      </c>
    </row>
    <row r="346" spans="1:15">
      <c r="A346" s="5" t="s">
        <v>346</v>
      </c>
      <c r="B346" t="s">
        <v>1172</v>
      </c>
      <c r="C346" s="3">
        <f t="shared" si="10"/>
        <v>64.89</v>
      </c>
      <c r="D346" s="1">
        <f>_xlfn.XLOOKUP(Tabela4[[#This Row],[SKU]],'ESTOQUE OUTUBRO'!A:A,'ESTOQUE OUTUBRO'!F:F,,0)-_xlfn.XLOOKUP(Tabela4[[#This Row],[SKU]],'VENDA MES'!E:E,'VENDA MES'!F:F,0,0)</f>
        <v>15.799999999999997</v>
      </c>
      <c r="E346" s="3">
        <f>IF(D346&lt;=0,(L346 * 2.5) - D346,IF(AND(Tabela4[[#This Row],[ESTOQUE_INICIAL]]&lt;=Tabela4[[#This Row],[PONTO_DE_REPOSICAO]],Tabela4[[#This Row],[ESTOQUE_INICIAL]]&gt;0),L346*1.5,D346*0))</f>
        <v>24.5</v>
      </c>
      <c r="F346" s="1">
        <f t="shared" si="11"/>
        <v>40.299999999999997</v>
      </c>
      <c r="G346" s="7">
        <v>14</v>
      </c>
      <c r="H346" s="7">
        <v>28</v>
      </c>
      <c r="I346" s="6" t="s">
        <v>1142</v>
      </c>
      <c r="J346" s="1">
        <f>'ESTOQUE NOVEMBRO'!$D346*'ESTOQUE NOVEMBRO'!$G346+'ESTOQUE NOVEMBRO'!$E346*'ESTOQUE NOVEMBRO'!$H346</f>
        <v>907.19999999999993</v>
      </c>
      <c r="K346" s="1">
        <f>_xlfn.XLOOKUP(A346,MEDIDAS!A:A,MEDIDAS!D:D,,0)*5</f>
        <v>8.1666666666666661</v>
      </c>
      <c r="L346" s="1">
        <f>SUM(K346,_xlfn.XLOOKUP(A346,MEDIDAS!A:A,MEDIDAS!D:D,,0)*5)</f>
        <v>16.333333333333332</v>
      </c>
      <c r="M34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46" t="str">
        <f>IF('ESTOQUE NOVEMBRO'!$E346&gt;0,"Novembro","outubro")</f>
        <v>Novembro</v>
      </c>
      <c r="O346" s="15">
        <v>45597</v>
      </c>
    </row>
    <row r="347" spans="1:15">
      <c r="A347" s="5" t="s">
        <v>347</v>
      </c>
      <c r="B347" t="s">
        <v>1172</v>
      </c>
      <c r="C347" s="3">
        <f t="shared" si="10"/>
        <v>64.89</v>
      </c>
      <c r="D347" s="1">
        <f>_xlfn.XLOOKUP(Tabela4[[#This Row],[SKU]],'ESTOQUE OUTUBRO'!A:A,'ESTOQUE OUTUBRO'!F:F,,0)-_xlfn.XLOOKUP(Tabela4[[#This Row],[SKU]],'VENDA MES'!E:E,'VENDA MES'!F:F,0,0)</f>
        <v>48.200000000000017</v>
      </c>
      <c r="E347" s="3">
        <f>IF(D347&lt;=0,(L347 * 2.5) - D347,IF(AND(Tabela4[[#This Row],[ESTOQUE_INICIAL]]&lt;=Tabela4[[#This Row],[PONTO_DE_REPOSICAO]],Tabela4[[#This Row],[ESTOQUE_INICIAL]]&gt;0),L347*1.5,D347*0))</f>
        <v>0</v>
      </c>
      <c r="F347" s="1">
        <f t="shared" si="11"/>
        <v>48.200000000000017</v>
      </c>
      <c r="G347" s="7">
        <v>14</v>
      </c>
      <c r="H347" s="7">
        <v>28</v>
      </c>
      <c r="I347" s="6" t="s">
        <v>1142</v>
      </c>
      <c r="J347" s="1">
        <f>'ESTOQUE NOVEMBRO'!$D347*'ESTOQUE NOVEMBRO'!$G347+'ESTOQUE NOVEMBRO'!$E347*'ESTOQUE NOVEMBRO'!$H347</f>
        <v>674.80000000000018</v>
      </c>
      <c r="K347" s="1">
        <f>_xlfn.XLOOKUP(A347,MEDIDAS!A:A,MEDIDAS!D:D,,0)*5</f>
        <v>8.8888888888888893</v>
      </c>
      <c r="L347" s="1">
        <f>SUM(K347,_xlfn.XLOOKUP(A347,MEDIDAS!A:A,MEDIDAS!D:D,,0)*5)</f>
        <v>17.777777777777779</v>
      </c>
      <c r="M34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47" t="str">
        <f>IF('ESTOQUE NOVEMBRO'!$E347&gt;0,"Novembro","outubro")</f>
        <v>outubro</v>
      </c>
      <c r="O347" s="15">
        <v>45597</v>
      </c>
    </row>
    <row r="348" spans="1:15">
      <c r="A348" s="5" t="s">
        <v>385</v>
      </c>
      <c r="B348" t="s">
        <v>1172</v>
      </c>
      <c r="C348" s="3">
        <f t="shared" si="10"/>
        <v>64.89</v>
      </c>
      <c r="D348" s="1">
        <f>_xlfn.XLOOKUP(Tabela4[[#This Row],[SKU]],'ESTOQUE OUTUBRO'!A:A,'ESTOQUE OUTUBRO'!F:F,,0)-_xlfn.XLOOKUP(Tabela4[[#This Row],[SKU]],'VENDA MES'!E:E,'VENDA MES'!F:F,0,0)</f>
        <v>98</v>
      </c>
      <c r="E348" s="3">
        <f>IF(D348&lt;=0,(L348 * 2.5) - D348,IF(AND(Tabela4[[#This Row],[ESTOQUE_INICIAL]]&lt;=Tabela4[[#This Row],[PONTO_DE_REPOSICAO]],Tabela4[[#This Row],[ESTOQUE_INICIAL]]&gt;0),L348*1.5,D348*0))</f>
        <v>0</v>
      </c>
      <c r="F348" s="1">
        <f t="shared" si="11"/>
        <v>98</v>
      </c>
      <c r="G348" s="7">
        <v>14</v>
      </c>
      <c r="H348" s="7">
        <v>28</v>
      </c>
      <c r="I348" s="6" t="s">
        <v>1142</v>
      </c>
      <c r="J348" s="1">
        <f>'ESTOQUE NOVEMBRO'!$D348*'ESTOQUE NOVEMBRO'!$G348+'ESTOQUE NOVEMBRO'!$E348*'ESTOQUE NOVEMBRO'!$H348</f>
        <v>1372</v>
      </c>
      <c r="K348" s="1">
        <f>_xlfn.XLOOKUP(A348,MEDIDAS!A:A,MEDIDAS!D:D,,0)*5</f>
        <v>4.6111111111111116</v>
      </c>
      <c r="L348" s="1">
        <f>SUM(K348,_xlfn.XLOOKUP(A348,MEDIDAS!A:A,MEDIDAS!D:D,,0)*5)</f>
        <v>9.2222222222222232</v>
      </c>
      <c r="M34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48" t="str">
        <f>IF('ESTOQUE NOVEMBRO'!$E348&gt;0,"Novembro","outubro")</f>
        <v>outubro</v>
      </c>
      <c r="O348" s="15">
        <v>45597</v>
      </c>
    </row>
    <row r="349" spans="1:15">
      <c r="A349" s="5" t="s">
        <v>348</v>
      </c>
      <c r="B349" t="s">
        <v>1172</v>
      </c>
      <c r="C349" s="3">
        <f t="shared" si="10"/>
        <v>64.89</v>
      </c>
      <c r="D349" s="1">
        <f>_xlfn.XLOOKUP(Tabela4[[#This Row],[SKU]],'ESTOQUE OUTUBRO'!A:A,'ESTOQUE OUTUBRO'!F:F,,0)-_xlfn.XLOOKUP(Tabela4[[#This Row],[SKU]],'VENDA MES'!E:E,'VENDA MES'!F:F,0,0)</f>
        <v>97.4</v>
      </c>
      <c r="E349" s="3">
        <f>IF(D349&lt;=0,(L349 * 2.5) - D349,IF(AND(Tabela4[[#This Row],[ESTOQUE_INICIAL]]&lt;=Tabela4[[#This Row],[PONTO_DE_REPOSICAO]],Tabela4[[#This Row],[ESTOQUE_INICIAL]]&gt;0),L349*1.5,D349*0))</f>
        <v>0</v>
      </c>
      <c r="F349" s="1">
        <f t="shared" si="11"/>
        <v>97.4</v>
      </c>
      <c r="G349" s="7">
        <v>14</v>
      </c>
      <c r="H349" s="7">
        <v>28</v>
      </c>
      <c r="I349" s="6" t="s">
        <v>1142</v>
      </c>
      <c r="J349" s="1">
        <f>'ESTOQUE NOVEMBRO'!$D349*'ESTOQUE NOVEMBRO'!$G349+'ESTOQUE NOVEMBRO'!$E349*'ESTOQUE NOVEMBRO'!$H349</f>
        <v>1363.6000000000001</v>
      </c>
      <c r="K349" s="1">
        <f>_xlfn.XLOOKUP(A349,MEDIDAS!A:A,MEDIDAS!D:D,,0)*5</f>
        <v>5.333333333333333</v>
      </c>
      <c r="L349" s="1">
        <f>SUM(K349,_xlfn.XLOOKUP(A349,MEDIDAS!A:A,MEDIDAS!D:D,,0)*5)</f>
        <v>10.666666666666666</v>
      </c>
      <c r="M34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49" t="str">
        <f>IF('ESTOQUE NOVEMBRO'!$E349&gt;0,"Novembro","outubro")</f>
        <v>outubro</v>
      </c>
      <c r="O349" s="15">
        <v>45597</v>
      </c>
    </row>
    <row r="350" spans="1:15">
      <c r="A350" s="5" t="s">
        <v>349</v>
      </c>
      <c r="B350" t="s">
        <v>1172</v>
      </c>
      <c r="C350" s="3">
        <f t="shared" si="10"/>
        <v>64.89</v>
      </c>
      <c r="D350" s="1">
        <f>_xlfn.XLOOKUP(Tabela4[[#This Row],[SKU]],'ESTOQUE OUTUBRO'!A:A,'ESTOQUE OUTUBRO'!F:F,,0)-_xlfn.XLOOKUP(Tabela4[[#This Row],[SKU]],'VENDA MES'!E:E,'VENDA MES'!F:F,0,0)</f>
        <v>140.19999999999999</v>
      </c>
      <c r="E350" s="3">
        <f>IF(D350&lt;=0,(L350 * 2.5) - D350,IF(AND(Tabela4[[#This Row],[ESTOQUE_INICIAL]]&lt;=Tabela4[[#This Row],[PONTO_DE_REPOSICAO]],Tabela4[[#This Row],[ESTOQUE_INICIAL]]&gt;0),L350*1.5,D350*0))</f>
        <v>0</v>
      </c>
      <c r="F350" s="1">
        <f t="shared" si="11"/>
        <v>140.19999999999999</v>
      </c>
      <c r="G350" s="7">
        <v>14</v>
      </c>
      <c r="H350" s="7">
        <v>28</v>
      </c>
      <c r="I350" s="6" t="s">
        <v>1142</v>
      </c>
      <c r="J350" s="1">
        <f>'ESTOQUE NOVEMBRO'!$D350*'ESTOQUE NOVEMBRO'!$G350+'ESTOQUE NOVEMBRO'!$E350*'ESTOQUE NOVEMBRO'!$H350</f>
        <v>1962.7999999999997</v>
      </c>
      <c r="K350" s="1">
        <f>_xlfn.XLOOKUP(A350,MEDIDAS!A:A,MEDIDAS!D:D,,0)*5</f>
        <v>5.7222222222222214</v>
      </c>
      <c r="L350" s="1">
        <f>SUM(K350,_xlfn.XLOOKUP(A350,MEDIDAS!A:A,MEDIDAS!D:D,,0)*5)</f>
        <v>11.444444444444443</v>
      </c>
      <c r="M35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50" t="str">
        <f>IF('ESTOQUE NOVEMBRO'!$E350&gt;0,"Novembro","outubro")</f>
        <v>outubro</v>
      </c>
      <c r="O350" s="15">
        <v>45597</v>
      </c>
    </row>
    <row r="351" spans="1:15">
      <c r="A351" s="5" t="s">
        <v>350</v>
      </c>
      <c r="B351" t="s">
        <v>1172</v>
      </c>
      <c r="C351" s="3">
        <f t="shared" si="10"/>
        <v>64.89</v>
      </c>
      <c r="D351" s="1">
        <f>_xlfn.XLOOKUP(Tabela4[[#This Row],[SKU]],'ESTOQUE OUTUBRO'!A:A,'ESTOQUE OUTUBRO'!F:F,,0)-_xlfn.XLOOKUP(Tabela4[[#This Row],[SKU]],'VENDA MES'!E:E,'VENDA MES'!F:F,0,0)</f>
        <v>188.80000000000004</v>
      </c>
      <c r="E351" s="3">
        <f>IF(D351&lt;=0,(L351 * 2.5) - D351,IF(AND(Tabela4[[#This Row],[ESTOQUE_INICIAL]]&lt;=Tabela4[[#This Row],[PONTO_DE_REPOSICAO]],Tabela4[[#This Row],[ESTOQUE_INICIAL]]&gt;0),L351*1.5,D351*0))</f>
        <v>0</v>
      </c>
      <c r="F351" s="1">
        <f t="shared" si="11"/>
        <v>188.80000000000004</v>
      </c>
      <c r="G351" s="7">
        <v>14</v>
      </c>
      <c r="H351" s="7">
        <v>28</v>
      </c>
      <c r="I351" s="6" t="s">
        <v>1142</v>
      </c>
      <c r="J351" s="1">
        <f>'ESTOQUE NOVEMBRO'!$D351*'ESTOQUE NOVEMBRO'!$G351+'ESTOQUE NOVEMBRO'!$E351*'ESTOQUE NOVEMBRO'!$H351</f>
        <v>2643.2000000000007</v>
      </c>
      <c r="K351" s="1">
        <f>_xlfn.XLOOKUP(A351,MEDIDAS!A:A,MEDIDAS!D:D,,0)*5</f>
        <v>8.5555555555555554</v>
      </c>
      <c r="L351" s="1">
        <f>SUM(K351,_xlfn.XLOOKUP(A351,MEDIDAS!A:A,MEDIDAS!D:D,,0)*5)</f>
        <v>17.111111111111111</v>
      </c>
      <c r="M35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51" t="str">
        <f>IF('ESTOQUE NOVEMBRO'!$E351&gt;0,"Novembro","outubro")</f>
        <v>outubro</v>
      </c>
      <c r="O351" s="15">
        <v>45597</v>
      </c>
    </row>
    <row r="352" spans="1:15">
      <c r="A352" s="5" t="s">
        <v>351</v>
      </c>
      <c r="B352" t="s">
        <v>1172</v>
      </c>
      <c r="C352" s="3">
        <f t="shared" si="10"/>
        <v>64.89</v>
      </c>
      <c r="D352" s="1">
        <f>_xlfn.XLOOKUP(Tabela4[[#This Row],[SKU]],'ESTOQUE OUTUBRO'!A:A,'ESTOQUE OUTUBRO'!F:F,,0)-_xlfn.XLOOKUP(Tabela4[[#This Row],[SKU]],'VENDA MES'!E:E,'VENDA MES'!F:F,0,0)</f>
        <v>25.799999999999997</v>
      </c>
      <c r="E352" s="3">
        <f>IF(D352&lt;=0,(L352 * 2.5) - D352,IF(AND(Tabela4[[#This Row],[ESTOQUE_INICIAL]]&lt;=Tabela4[[#This Row],[PONTO_DE_REPOSICAO]],Tabela4[[#This Row],[ESTOQUE_INICIAL]]&gt;0),L352*1.5,D352*0))</f>
        <v>0</v>
      </c>
      <c r="F352" s="1">
        <f t="shared" si="11"/>
        <v>25.799999999999997</v>
      </c>
      <c r="G352" s="7">
        <v>14</v>
      </c>
      <c r="H352" s="7">
        <v>28</v>
      </c>
      <c r="I352" s="6" t="s">
        <v>1142</v>
      </c>
      <c r="J352" s="1">
        <f>'ESTOQUE NOVEMBRO'!$D352*'ESTOQUE NOVEMBRO'!$G352+'ESTOQUE NOVEMBRO'!$E352*'ESTOQUE NOVEMBRO'!$H352</f>
        <v>361.19999999999993</v>
      </c>
      <c r="K352" s="1">
        <f>_xlfn.XLOOKUP(A352,MEDIDAS!A:A,MEDIDAS!D:D,,0)*5</f>
        <v>5.2777777777777777</v>
      </c>
      <c r="L352" s="1">
        <f>SUM(K352,_xlfn.XLOOKUP(A352,MEDIDAS!A:A,MEDIDAS!D:D,,0)*5)</f>
        <v>10.555555555555555</v>
      </c>
      <c r="M35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52" t="str">
        <f>IF('ESTOQUE NOVEMBRO'!$E352&gt;0,"Novembro","outubro")</f>
        <v>outubro</v>
      </c>
      <c r="O352" s="15">
        <v>45597</v>
      </c>
    </row>
    <row r="353" spans="1:15">
      <c r="A353" s="5" t="s">
        <v>353</v>
      </c>
      <c r="B353" t="s">
        <v>1173</v>
      </c>
      <c r="C353" s="3">
        <f t="shared" si="10"/>
        <v>64.89</v>
      </c>
      <c r="D353" s="1">
        <f>_xlfn.XLOOKUP(Tabela4[[#This Row],[SKU]],'ESTOQUE OUTUBRO'!A:A,'ESTOQUE OUTUBRO'!F:F,,0)-_xlfn.XLOOKUP(Tabela4[[#This Row],[SKU]],'VENDA MES'!E:E,'VENDA MES'!F:F,0,0)</f>
        <v>59.8</v>
      </c>
      <c r="E353" s="3">
        <f>IF(D353&lt;=0,(L353 * 2.5) - D353,IF(AND(Tabela4[[#This Row],[ESTOQUE_INICIAL]]&lt;=Tabela4[[#This Row],[PONTO_DE_REPOSICAO]],Tabela4[[#This Row],[ESTOQUE_INICIAL]]&gt;0),L353*1.5,D353*0))</f>
        <v>0</v>
      </c>
      <c r="F353" s="1">
        <f t="shared" si="11"/>
        <v>59.8</v>
      </c>
      <c r="G353" s="7">
        <v>30</v>
      </c>
      <c r="H353" s="7">
        <v>60</v>
      </c>
      <c r="I353" s="6" t="s">
        <v>1146</v>
      </c>
      <c r="J353" s="1">
        <f>'ESTOQUE NOVEMBRO'!$D353*'ESTOQUE NOVEMBRO'!$G353+'ESTOQUE NOVEMBRO'!$E353*'ESTOQUE NOVEMBRO'!$H353</f>
        <v>1794</v>
      </c>
      <c r="K353" s="1">
        <f>_xlfn.XLOOKUP(A353,MEDIDAS!A:A,MEDIDAS!D:D,,0)*5</f>
        <v>6</v>
      </c>
      <c r="L353" s="1">
        <f>SUM(K353,_xlfn.XLOOKUP(A353,MEDIDAS!A:A,MEDIDAS!D:D,,0)*5)</f>
        <v>12</v>
      </c>
      <c r="M35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53" t="str">
        <f>IF('ESTOQUE NOVEMBRO'!$E353&gt;0,"Novembro","outubro")</f>
        <v>outubro</v>
      </c>
      <c r="O353" s="15">
        <v>45597</v>
      </c>
    </row>
    <row r="354" spans="1:15">
      <c r="A354" s="5" t="s">
        <v>354</v>
      </c>
      <c r="B354" t="s">
        <v>1173</v>
      </c>
      <c r="C354" s="3">
        <f t="shared" si="10"/>
        <v>64.89</v>
      </c>
      <c r="D354" s="1">
        <f>_xlfn.XLOOKUP(Tabela4[[#This Row],[SKU]],'ESTOQUE OUTUBRO'!A:A,'ESTOQUE OUTUBRO'!F:F,,0)-_xlfn.XLOOKUP(Tabela4[[#This Row],[SKU]],'VENDA MES'!E:E,'VENDA MES'!F:F,0,0)</f>
        <v>118</v>
      </c>
      <c r="E354" s="3">
        <f>IF(D354&lt;=0,(L354 * 2.5) - D354,IF(AND(Tabela4[[#This Row],[ESTOQUE_INICIAL]]&lt;=Tabela4[[#This Row],[PONTO_DE_REPOSICAO]],Tabela4[[#This Row],[ESTOQUE_INICIAL]]&gt;0),L354*1.5,D354*0))</f>
        <v>0</v>
      </c>
      <c r="F354" s="1">
        <f t="shared" si="11"/>
        <v>118</v>
      </c>
      <c r="G354" s="7">
        <v>30</v>
      </c>
      <c r="H354" s="7">
        <v>60</v>
      </c>
      <c r="I354" s="6" t="s">
        <v>1146</v>
      </c>
      <c r="J354" s="1">
        <f>'ESTOQUE NOVEMBRO'!$D354*'ESTOQUE NOVEMBRO'!$G354+'ESTOQUE NOVEMBRO'!$E354*'ESTOQUE NOVEMBRO'!$H354</f>
        <v>3540</v>
      </c>
      <c r="K354" s="1">
        <f>_xlfn.XLOOKUP(A354,MEDIDAS!A:A,MEDIDAS!D:D,,0)*5</f>
        <v>5.7222222222222214</v>
      </c>
      <c r="L354" s="1">
        <f>SUM(K354,_xlfn.XLOOKUP(A354,MEDIDAS!A:A,MEDIDAS!D:D,,0)*5)</f>
        <v>11.444444444444443</v>
      </c>
      <c r="M35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54" t="str">
        <f>IF('ESTOQUE NOVEMBRO'!$E354&gt;0,"Novembro","outubro")</f>
        <v>outubro</v>
      </c>
      <c r="O354" s="15">
        <v>45597</v>
      </c>
    </row>
    <row r="355" spans="1:15">
      <c r="A355" s="5" t="s">
        <v>355</v>
      </c>
      <c r="B355" t="s">
        <v>1173</v>
      </c>
      <c r="C355" s="3">
        <f t="shared" si="10"/>
        <v>64.89</v>
      </c>
      <c r="D355" s="1">
        <f>_xlfn.XLOOKUP(Tabela4[[#This Row],[SKU]],'ESTOQUE OUTUBRO'!A:A,'ESTOQUE OUTUBRO'!F:F,,0)-_xlfn.XLOOKUP(Tabela4[[#This Row],[SKU]],'VENDA MES'!E:E,'VENDA MES'!F:F,0,0)</f>
        <v>145.19999999999999</v>
      </c>
      <c r="E355" s="3">
        <f>IF(D355&lt;=0,(L355 * 2.5) - D355,IF(AND(Tabela4[[#This Row],[ESTOQUE_INICIAL]]&lt;=Tabela4[[#This Row],[PONTO_DE_REPOSICAO]],Tabela4[[#This Row],[ESTOQUE_INICIAL]]&gt;0),L355*1.5,D355*0))</f>
        <v>0</v>
      </c>
      <c r="F355" s="1">
        <f t="shared" si="11"/>
        <v>145.19999999999999</v>
      </c>
      <c r="G355" s="7">
        <v>30</v>
      </c>
      <c r="H355" s="7">
        <v>60</v>
      </c>
      <c r="I355" s="6" t="s">
        <v>1146</v>
      </c>
      <c r="J355" s="1">
        <f>'ESTOQUE NOVEMBRO'!$D355*'ESTOQUE NOVEMBRO'!$G355+'ESTOQUE NOVEMBRO'!$E355*'ESTOQUE NOVEMBRO'!$H355</f>
        <v>4356</v>
      </c>
      <c r="K355" s="1">
        <f>_xlfn.XLOOKUP(A355,MEDIDAS!A:A,MEDIDAS!D:D,,0)*5</f>
        <v>6.7777777777777786</v>
      </c>
      <c r="L355" s="1">
        <f>SUM(K355,_xlfn.XLOOKUP(A355,MEDIDAS!A:A,MEDIDAS!D:D,,0)*5)</f>
        <v>13.555555555555557</v>
      </c>
      <c r="M35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55" t="str">
        <f>IF('ESTOQUE NOVEMBRO'!$E355&gt;0,"Novembro","outubro")</f>
        <v>outubro</v>
      </c>
      <c r="O355" s="15">
        <v>45597</v>
      </c>
    </row>
    <row r="356" spans="1:15">
      <c r="A356" s="5" t="s">
        <v>356</v>
      </c>
      <c r="B356" t="s">
        <v>1173</v>
      </c>
      <c r="C356" s="3">
        <f t="shared" si="10"/>
        <v>64.89</v>
      </c>
      <c r="D356" s="1">
        <f>_xlfn.XLOOKUP(Tabela4[[#This Row],[SKU]],'ESTOQUE OUTUBRO'!A:A,'ESTOQUE OUTUBRO'!F:F,,0)-_xlfn.XLOOKUP(Tabela4[[#This Row],[SKU]],'VENDA MES'!E:E,'VENDA MES'!F:F,0,0)</f>
        <v>150.80000000000004</v>
      </c>
      <c r="E356" s="3">
        <f>IF(D356&lt;=0,(L356 * 2.5) - D356,IF(AND(Tabela4[[#This Row],[ESTOQUE_INICIAL]]&lt;=Tabela4[[#This Row],[PONTO_DE_REPOSICAO]],Tabela4[[#This Row],[ESTOQUE_INICIAL]]&gt;0),L356*1.5,D356*0))</f>
        <v>0</v>
      </c>
      <c r="F356" s="1">
        <f t="shared" si="11"/>
        <v>150.80000000000004</v>
      </c>
      <c r="G356" s="7">
        <v>30</v>
      </c>
      <c r="H356" s="7">
        <v>60</v>
      </c>
      <c r="I356" s="6" t="s">
        <v>1146</v>
      </c>
      <c r="J356" s="1">
        <f>'ESTOQUE NOVEMBRO'!$D356*'ESTOQUE NOVEMBRO'!$G356+'ESTOQUE NOVEMBRO'!$E356*'ESTOQUE NOVEMBRO'!$H356</f>
        <v>4524.0000000000009</v>
      </c>
      <c r="K356" s="1">
        <f>_xlfn.XLOOKUP(A356,MEDIDAS!A:A,MEDIDAS!D:D,,0)*5</f>
        <v>6.1111111111111116</v>
      </c>
      <c r="L356" s="1">
        <f>SUM(K356,_xlfn.XLOOKUP(A356,MEDIDAS!A:A,MEDIDAS!D:D,,0)*5)</f>
        <v>12.222222222222223</v>
      </c>
      <c r="M35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56" t="str">
        <f>IF('ESTOQUE NOVEMBRO'!$E356&gt;0,"Novembro","outubro")</f>
        <v>outubro</v>
      </c>
      <c r="O356" s="15">
        <v>45597</v>
      </c>
    </row>
    <row r="357" spans="1:15">
      <c r="A357" s="5" t="s">
        <v>357</v>
      </c>
      <c r="B357" t="s">
        <v>1173</v>
      </c>
      <c r="C357" s="3">
        <f t="shared" si="10"/>
        <v>64.89</v>
      </c>
      <c r="D357" s="1">
        <f>_xlfn.XLOOKUP(Tabela4[[#This Row],[SKU]],'ESTOQUE OUTUBRO'!A:A,'ESTOQUE OUTUBRO'!F:F,,0)-_xlfn.XLOOKUP(Tabela4[[#This Row],[SKU]],'VENDA MES'!E:E,'VENDA MES'!F:F,0,0)</f>
        <v>24.600000000000009</v>
      </c>
      <c r="E357" s="3">
        <f>IF(D357&lt;=0,(L357 * 2.5) - D357,IF(AND(Tabela4[[#This Row],[ESTOQUE_INICIAL]]&lt;=Tabela4[[#This Row],[PONTO_DE_REPOSICAO]],Tabela4[[#This Row],[ESTOQUE_INICIAL]]&gt;0),L357*1.5,D357*0))</f>
        <v>0</v>
      </c>
      <c r="F357" s="1">
        <f t="shared" si="11"/>
        <v>24.600000000000009</v>
      </c>
      <c r="G357" s="7">
        <v>30</v>
      </c>
      <c r="H357" s="7">
        <v>60</v>
      </c>
      <c r="I357" s="6" t="s">
        <v>1146</v>
      </c>
      <c r="J357" s="1">
        <f>'ESTOQUE NOVEMBRO'!$D357*'ESTOQUE NOVEMBRO'!$G357+'ESTOQUE NOVEMBRO'!$E357*'ESTOQUE NOVEMBRO'!$H357</f>
        <v>738.00000000000023</v>
      </c>
      <c r="K357" s="1">
        <f>_xlfn.XLOOKUP(A357,MEDIDAS!A:A,MEDIDAS!D:D,,0)*5</f>
        <v>6.9444444444444446</v>
      </c>
      <c r="L357" s="1">
        <f>SUM(K357,_xlfn.XLOOKUP(A357,MEDIDAS!A:A,MEDIDAS!D:D,,0)*5)</f>
        <v>13.888888888888889</v>
      </c>
      <c r="M35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57" t="str">
        <f>IF('ESTOQUE NOVEMBRO'!$E357&gt;0,"Novembro","outubro")</f>
        <v>outubro</v>
      </c>
      <c r="O357" s="15">
        <v>45597</v>
      </c>
    </row>
    <row r="358" spans="1:15">
      <c r="A358" s="5" t="s">
        <v>396</v>
      </c>
      <c r="B358" t="s">
        <v>1173</v>
      </c>
      <c r="C358" s="3">
        <f t="shared" si="10"/>
        <v>64.89</v>
      </c>
      <c r="D358" s="1">
        <f>_xlfn.XLOOKUP(Tabela4[[#This Row],[SKU]],'ESTOQUE OUTUBRO'!A:A,'ESTOQUE OUTUBRO'!F:F,,0)-_xlfn.XLOOKUP(Tabela4[[#This Row],[SKU]],'VENDA MES'!E:E,'VENDA MES'!F:F,0,0)</f>
        <v>95</v>
      </c>
      <c r="E358" s="3">
        <f>IF(D358&lt;=0,(L358 * 2.5) - D358,IF(AND(Tabela4[[#This Row],[ESTOQUE_INICIAL]]&lt;=Tabela4[[#This Row],[PONTO_DE_REPOSICAO]],Tabela4[[#This Row],[ESTOQUE_INICIAL]]&gt;0),L358*1.5,D358*0))</f>
        <v>0</v>
      </c>
      <c r="F358" s="1">
        <f t="shared" si="11"/>
        <v>95</v>
      </c>
      <c r="G358" s="7">
        <v>30</v>
      </c>
      <c r="H358" s="7">
        <v>60</v>
      </c>
      <c r="I358" s="6" t="s">
        <v>1146</v>
      </c>
      <c r="J358" s="1">
        <f>'ESTOQUE NOVEMBRO'!$D358*'ESTOQUE NOVEMBRO'!$G358+'ESTOQUE NOVEMBRO'!$E358*'ESTOQUE NOVEMBRO'!$H358</f>
        <v>2850</v>
      </c>
      <c r="K358" s="1">
        <f>_xlfn.XLOOKUP(A358,MEDIDAS!A:A,MEDIDAS!D:D,,0)*5</f>
        <v>6.2777777777777777</v>
      </c>
      <c r="L358" s="1">
        <f>SUM(K358,_xlfn.XLOOKUP(A358,MEDIDAS!A:A,MEDIDAS!D:D,,0)*5)</f>
        <v>12.555555555555555</v>
      </c>
      <c r="M35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58" t="str">
        <f>IF('ESTOQUE NOVEMBRO'!$E358&gt;0,"Novembro","outubro")</f>
        <v>outubro</v>
      </c>
      <c r="O358" s="15">
        <v>45597</v>
      </c>
    </row>
    <row r="359" spans="1:15">
      <c r="A359" s="5" t="s">
        <v>358</v>
      </c>
      <c r="B359" t="s">
        <v>1173</v>
      </c>
      <c r="C359" s="3">
        <f t="shared" si="10"/>
        <v>64.89</v>
      </c>
      <c r="D359" s="1">
        <f>_xlfn.XLOOKUP(Tabela4[[#This Row],[SKU]],'ESTOQUE OUTUBRO'!A:A,'ESTOQUE OUTUBRO'!F:F,,0)-_xlfn.XLOOKUP(Tabela4[[#This Row],[SKU]],'VENDA MES'!E:E,'VENDA MES'!F:F,0,0)</f>
        <v>26.200000000000017</v>
      </c>
      <c r="E359" s="3">
        <f>IF(D359&lt;=0,(L359 * 2.5) - D359,IF(AND(Tabela4[[#This Row],[ESTOQUE_INICIAL]]&lt;=Tabela4[[#This Row],[PONTO_DE_REPOSICAO]],Tabela4[[#This Row],[ESTOQUE_INICIAL]]&gt;0),L359*1.5,D359*0))</f>
        <v>0</v>
      </c>
      <c r="F359" s="1">
        <f t="shared" si="11"/>
        <v>26.200000000000017</v>
      </c>
      <c r="G359" s="7">
        <v>30</v>
      </c>
      <c r="H359" s="7">
        <v>60</v>
      </c>
      <c r="I359" s="6" t="s">
        <v>1146</v>
      </c>
      <c r="J359" s="1">
        <f>'ESTOQUE NOVEMBRO'!$D359*'ESTOQUE NOVEMBRO'!$G359+'ESTOQUE NOVEMBRO'!$E359*'ESTOQUE NOVEMBRO'!$H359</f>
        <v>786.00000000000045</v>
      </c>
      <c r="K359" s="1">
        <f>_xlfn.XLOOKUP(A359,MEDIDAS!A:A,MEDIDAS!D:D,,0)*5</f>
        <v>5.333333333333333</v>
      </c>
      <c r="L359" s="1">
        <f>SUM(K359,_xlfn.XLOOKUP(A359,MEDIDAS!A:A,MEDIDAS!D:D,,0)*5)</f>
        <v>10.666666666666666</v>
      </c>
      <c r="M35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59" t="str">
        <f>IF('ESTOQUE NOVEMBRO'!$E359&gt;0,"Novembro","outubro")</f>
        <v>outubro</v>
      </c>
      <c r="O359" s="15">
        <v>45597</v>
      </c>
    </row>
    <row r="360" spans="1:15">
      <c r="A360" s="5" t="s">
        <v>359</v>
      </c>
      <c r="B360" t="s">
        <v>1173</v>
      </c>
      <c r="C360" s="3">
        <f t="shared" si="10"/>
        <v>64.89</v>
      </c>
      <c r="D360" s="1">
        <f>_xlfn.XLOOKUP(Tabela4[[#This Row],[SKU]],'ESTOQUE OUTUBRO'!A:A,'ESTOQUE OUTUBRO'!F:F,,0)-_xlfn.XLOOKUP(Tabela4[[#This Row],[SKU]],'VENDA MES'!E:E,'VENDA MES'!F:F,0,0)</f>
        <v>5</v>
      </c>
      <c r="E360" s="3">
        <f>IF(D360&lt;=0,(L360 * 2.5) - D360,IF(AND(Tabela4[[#This Row],[ESTOQUE_INICIAL]]&lt;=Tabela4[[#This Row],[PONTO_DE_REPOSICAO]],Tabela4[[#This Row],[ESTOQUE_INICIAL]]&gt;0),L360*1.5,D360*0))</f>
        <v>20.833333333333336</v>
      </c>
      <c r="F360" s="1">
        <f t="shared" si="11"/>
        <v>25.833333333333336</v>
      </c>
      <c r="G360" s="7">
        <v>30</v>
      </c>
      <c r="H360" s="7">
        <v>60</v>
      </c>
      <c r="I360" s="6" t="s">
        <v>1146</v>
      </c>
      <c r="J360" s="1">
        <f>'ESTOQUE NOVEMBRO'!$D360*'ESTOQUE NOVEMBRO'!$G360+'ESTOQUE NOVEMBRO'!$E360*'ESTOQUE NOVEMBRO'!$H360</f>
        <v>1400.0000000000002</v>
      </c>
      <c r="K360" s="1">
        <f>_xlfn.XLOOKUP(A360,MEDIDAS!A:A,MEDIDAS!D:D,,0)*5</f>
        <v>6.9444444444444446</v>
      </c>
      <c r="L360" s="1">
        <f>SUM(K360,_xlfn.XLOOKUP(A360,MEDIDAS!A:A,MEDIDAS!D:D,,0)*5)</f>
        <v>13.888888888888889</v>
      </c>
      <c r="M36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60" t="str">
        <f>IF('ESTOQUE NOVEMBRO'!$E360&gt;0,"Novembro","outubro")</f>
        <v>Novembro</v>
      </c>
      <c r="O360" s="15">
        <v>45597</v>
      </c>
    </row>
    <row r="361" spans="1:15">
      <c r="A361" s="5" t="s">
        <v>360</v>
      </c>
      <c r="B361" t="s">
        <v>1173</v>
      </c>
      <c r="C361" s="3">
        <f t="shared" si="10"/>
        <v>64.89</v>
      </c>
      <c r="D361" s="1">
        <f>_xlfn.XLOOKUP(Tabela4[[#This Row],[SKU]],'ESTOQUE OUTUBRO'!A:A,'ESTOQUE OUTUBRO'!F:F,,0)-_xlfn.XLOOKUP(Tabela4[[#This Row],[SKU]],'VENDA MES'!E:E,'VENDA MES'!F:F,0,0)</f>
        <v>116</v>
      </c>
      <c r="E361" s="3">
        <f>IF(D361&lt;=0,(L361 * 2.5) - D361,IF(AND(Tabela4[[#This Row],[ESTOQUE_INICIAL]]&lt;=Tabela4[[#This Row],[PONTO_DE_REPOSICAO]],Tabela4[[#This Row],[ESTOQUE_INICIAL]]&gt;0),L361*1.5,D361*0))</f>
        <v>0</v>
      </c>
      <c r="F361" s="1">
        <f t="shared" si="11"/>
        <v>116</v>
      </c>
      <c r="G361" s="7">
        <v>30</v>
      </c>
      <c r="H361" s="7">
        <v>60</v>
      </c>
      <c r="I361" s="6" t="s">
        <v>1146</v>
      </c>
      <c r="J361" s="1">
        <f>'ESTOQUE NOVEMBRO'!$D361*'ESTOQUE NOVEMBRO'!$G361+'ESTOQUE NOVEMBRO'!$E361*'ESTOQUE NOVEMBRO'!$H361</f>
        <v>3480</v>
      </c>
      <c r="K361" s="1">
        <f>_xlfn.XLOOKUP(A361,MEDIDAS!A:A,MEDIDAS!D:D,,0)*5</f>
        <v>7.3888888888888893</v>
      </c>
      <c r="L361" s="1">
        <f>SUM(K361,_xlfn.XLOOKUP(A361,MEDIDAS!A:A,MEDIDAS!D:D,,0)*5)</f>
        <v>14.777777777777779</v>
      </c>
      <c r="M36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61" t="str">
        <f>IF('ESTOQUE NOVEMBRO'!$E361&gt;0,"Novembro","outubro")</f>
        <v>outubro</v>
      </c>
      <c r="O361" s="15">
        <v>45597</v>
      </c>
    </row>
    <row r="362" spans="1:15">
      <c r="A362" s="5" t="s">
        <v>361</v>
      </c>
      <c r="B362" t="s">
        <v>1173</v>
      </c>
      <c r="C362" s="3">
        <f t="shared" si="10"/>
        <v>64.89</v>
      </c>
      <c r="D362" s="1">
        <f>_xlfn.XLOOKUP(Tabela4[[#This Row],[SKU]],'ESTOQUE OUTUBRO'!A:A,'ESTOQUE OUTUBRO'!F:F,,0)-_xlfn.XLOOKUP(Tabela4[[#This Row],[SKU]],'VENDA MES'!E:E,'VENDA MES'!F:F,0,0)</f>
        <v>37.40000000000002</v>
      </c>
      <c r="E362" s="3">
        <f>IF(D362&lt;=0,(L362 * 2.5) - D362,IF(AND(Tabela4[[#This Row],[ESTOQUE_INICIAL]]&lt;=Tabela4[[#This Row],[PONTO_DE_REPOSICAO]],Tabela4[[#This Row],[ESTOQUE_INICIAL]]&gt;0),L362*1.5,D362*0))</f>
        <v>0</v>
      </c>
      <c r="F362" s="1">
        <f t="shared" si="11"/>
        <v>37.40000000000002</v>
      </c>
      <c r="G362" s="7">
        <v>30</v>
      </c>
      <c r="H362" s="7">
        <v>60</v>
      </c>
      <c r="I362" s="6" t="s">
        <v>1146</v>
      </c>
      <c r="J362" s="1">
        <f>'ESTOQUE NOVEMBRO'!$D362*'ESTOQUE NOVEMBRO'!$G362+'ESTOQUE NOVEMBRO'!$E362*'ESTOQUE NOVEMBRO'!$H362</f>
        <v>1122.0000000000007</v>
      </c>
      <c r="K362" s="1">
        <f>_xlfn.XLOOKUP(A362,MEDIDAS!A:A,MEDIDAS!D:D,,0)*5</f>
        <v>7.7777777777777777</v>
      </c>
      <c r="L362" s="1">
        <f>SUM(K362,_xlfn.XLOOKUP(A362,MEDIDAS!A:A,MEDIDAS!D:D,,0)*5)</f>
        <v>15.555555555555555</v>
      </c>
      <c r="M36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62" t="str">
        <f>IF('ESTOQUE NOVEMBRO'!$E362&gt;0,"Novembro","outubro")</f>
        <v>outubro</v>
      </c>
      <c r="O362" s="15">
        <v>45597</v>
      </c>
    </row>
    <row r="363" spans="1:15">
      <c r="A363" s="5" t="s">
        <v>362</v>
      </c>
      <c r="B363" t="s">
        <v>1174</v>
      </c>
      <c r="C363" s="3">
        <f t="shared" si="10"/>
        <v>64.89</v>
      </c>
      <c r="D363" s="1">
        <f>_xlfn.XLOOKUP(Tabela4[[#This Row],[SKU]],'ESTOQUE OUTUBRO'!A:A,'ESTOQUE OUTUBRO'!F:F,,0)-_xlfn.XLOOKUP(Tabela4[[#This Row],[SKU]],'VENDA MES'!E:E,'VENDA MES'!F:F,0,0)</f>
        <v>104.80000000000001</v>
      </c>
      <c r="E363" s="3">
        <f>IF(D363&lt;=0,(L363 * 2.5) - D363,IF(AND(Tabela4[[#This Row],[ESTOQUE_INICIAL]]&lt;=Tabela4[[#This Row],[PONTO_DE_REPOSICAO]],Tabela4[[#This Row],[ESTOQUE_INICIAL]]&gt;0),L363*1.5,D363*0))</f>
        <v>0</v>
      </c>
      <c r="F363" s="1">
        <f t="shared" si="11"/>
        <v>104.80000000000001</v>
      </c>
      <c r="G363" s="7">
        <v>5</v>
      </c>
      <c r="H363" s="7">
        <v>10</v>
      </c>
      <c r="I363" s="6" t="s">
        <v>1130</v>
      </c>
      <c r="J363" s="1">
        <f>'ESTOQUE NOVEMBRO'!$D363*'ESTOQUE NOVEMBRO'!$G363+'ESTOQUE NOVEMBRO'!$E363*'ESTOQUE NOVEMBRO'!$H363</f>
        <v>524</v>
      </c>
      <c r="K363" s="1">
        <f>_xlfn.XLOOKUP(A363,MEDIDAS!A:A,MEDIDAS!D:D,,0)*5</f>
        <v>5</v>
      </c>
      <c r="L363" s="1">
        <f>SUM(K363,_xlfn.XLOOKUP(A363,MEDIDAS!A:A,MEDIDAS!D:D,,0)*5)</f>
        <v>10</v>
      </c>
      <c r="M36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63" t="str">
        <f>IF('ESTOQUE NOVEMBRO'!$E363&gt;0,"Novembro","outubro")</f>
        <v>outubro</v>
      </c>
      <c r="O363" s="15">
        <v>45597</v>
      </c>
    </row>
    <row r="364" spans="1:15">
      <c r="A364" s="5" t="s">
        <v>364</v>
      </c>
      <c r="B364" t="s">
        <v>1174</v>
      </c>
      <c r="C364" s="3">
        <f t="shared" si="10"/>
        <v>64.89</v>
      </c>
      <c r="D364" s="1">
        <f>_xlfn.XLOOKUP(Tabela4[[#This Row],[SKU]],'ESTOQUE OUTUBRO'!A:A,'ESTOQUE OUTUBRO'!F:F,,0)-_xlfn.XLOOKUP(Tabela4[[#This Row],[SKU]],'VENDA MES'!E:E,'VENDA MES'!F:F,0,0)</f>
        <v>73.599999999999994</v>
      </c>
      <c r="E364" s="3">
        <f>IF(D364&lt;=0,(L364 * 2.5) - D364,IF(AND(Tabela4[[#This Row],[ESTOQUE_INICIAL]]&lt;=Tabela4[[#This Row],[PONTO_DE_REPOSICAO]],Tabela4[[#This Row],[ESTOQUE_INICIAL]]&gt;0),L364*1.5,D364*0))</f>
        <v>0</v>
      </c>
      <c r="F364" s="1">
        <f t="shared" si="11"/>
        <v>73.599999999999994</v>
      </c>
      <c r="G364" s="7">
        <v>5</v>
      </c>
      <c r="H364" s="7">
        <v>10</v>
      </c>
      <c r="I364" s="6" t="s">
        <v>1130</v>
      </c>
      <c r="J364" s="1">
        <f>'ESTOQUE NOVEMBRO'!$D364*'ESTOQUE NOVEMBRO'!$G364+'ESTOQUE NOVEMBRO'!$E364*'ESTOQUE NOVEMBRO'!$H364</f>
        <v>368</v>
      </c>
      <c r="K364" s="1">
        <f>_xlfn.XLOOKUP(A364,MEDIDAS!A:A,MEDIDAS!D:D,,0)*5</f>
        <v>4.8888888888888884</v>
      </c>
      <c r="L364" s="1">
        <f>SUM(K364,_xlfn.XLOOKUP(A364,MEDIDAS!A:A,MEDIDAS!D:D,,0)*5)</f>
        <v>9.7777777777777768</v>
      </c>
      <c r="M36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64" t="str">
        <f>IF('ESTOQUE NOVEMBRO'!$E364&gt;0,"Novembro","outubro")</f>
        <v>outubro</v>
      </c>
      <c r="O364" s="15">
        <v>45597</v>
      </c>
    </row>
    <row r="365" spans="1:15">
      <c r="A365" s="5" t="s">
        <v>365</v>
      </c>
      <c r="B365" t="s">
        <v>1174</v>
      </c>
      <c r="C365" s="3">
        <f t="shared" si="10"/>
        <v>64.89</v>
      </c>
      <c r="D365" s="1">
        <f>_xlfn.XLOOKUP(Tabela4[[#This Row],[SKU]],'ESTOQUE OUTUBRO'!A:A,'ESTOQUE OUTUBRO'!F:F,,0)-_xlfn.XLOOKUP(Tabela4[[#This Row],[SKU]],'VENDA MES'!E:E,'VENDA MES'!F:F,0,0)</f>
        <v>30.799999999999997</v>
      </c>
      <c r="E365" s="3">
        <f>IF(D365&lt;=0,(L365 * 2.5) - D365,IF(AND(Tabela4[[#This Row],[ESTOQUE_INICIAL]]&lt;=Tabela4[[#This Row],[PONTO_DE_REPOSICAO]],Tabela4[[#This Row],[ESTOQUE_INICIAL]]&gt;0),L365*1.5,D365*0))</f>
        <v>0</v>
      </c>
      <c r="F365" s="1">
        <f t="shared" si="11"/>
        <v>30.799999999999997</v>
      </c>
      <c r="G365" s="7">
        <v>5</v>
      </c>
      <c r="H365" s="7">
        <v>10</v>
      </c>
      <c r="I365" s="6" t="s">
        <v>1130</v>
      </c>
      <c r="J365" s="1">
        <f>'ESTOQUE NOVEMBRO'!$D365*'ESTOQUE NOVEMBRO'!$G365+'ESTOQUE NOVEMBRO'!$E365*'ESTOQUE NOVEMBRO'!$H365</f>
        <v>154</v>
      </c>
      <c r="K365" s="1">
        <f>_xlfn.XLOOKUP(A365,MEDIDAS!A:A,MEDIDAS!D:D,,0)*5</f>
        <v>3.6666666666666665</v>
      </c>
      <c r="L365" s="1">
        <f>SUM(K365,_xlfn.XLOOKUP(A365,MEDIDAS!A:A,MEDIDAS!D:D,,0)*5)</f>
        <v>7.333333333333333</v>
      </c>
      <c r="M36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65" t="str">
        <f>IF('ESTOQUE NOVEMBRO'!$E365&gt;0,"Novembro","outubro")</f>
        <v>outubro</v>
      </c>
      <c r="O365" s="15">
        <v>45597</v>
      </c>
    </row>
    <row r="366" spans="1:15">
      <c r="A366" s="5" t="s">
        <v>366</v>
      </c>
      <c r="B366" t="s">
        <v>1174</v>
      </c>
      <c r="C366" s="3">
        <f t="shared" si="10"/>
        <v>64.89</v>
      </c>
      <c r="D366" s="1">
        <f>_xlfn.XLOOKUP(Tabela4[[#This Row],[SKU]],'ESTOQUE OUTUBRO'!A:A,'ESTOQUE OUTUBRO'!F:F,,0)-_xlfn.XLOOKUP(Tabela4[[#This Row],[SKU]],'VENDA MES'!E:E,'VENDA MES'!F:F,0,0)</f>
        <v>12.799999999999997</v>
      </c>
      <c r="E366" s="3">
        <f>IF(D366&lt;=0,(L366 * 2.5) - D366,IF(AND(Tabela4[[#This Row],[ESTOQUE_INICIAL]]&lt;=Tabela4[[#This Row],[PONTO_DE_REPOSICAO]],Tabela4[[#This Row],[ESTOQUE_INICIAL]]&gt;0),L366*1.5,D366*0))</f>
        <v>19.666666666666664</v>
      </c>
      <c r="F366" s="1">
        <f t="shared" si="11"/>
        <v>32.466666666666661</v>
      </c>
      <c r="G366" s="7">
        <v>5</v>
      </c>
      <c r="H366" s="7">
        <v>10</v>
      </c>
      <c r="I366" s="6" t="s">
        <v>1130</v>
      </c>
      <c r="J366" s="1">
        <f>'ESTOQUE NOVEMBRO'!$D366*'ESTOQUE NOVEMBRO'!$G366+'ESTOQUE NOVEMBRO'!$E366*'ESTOQUE NOVEMBRO'!$H366</f>
        <v>260.66666666666663</v>
      </c>
      <c r="K366" s="1">
        <f>_xlfn.XLOOKUP(A366,MEDIDAS!A:A,MEDIDAS!D:D,,0)*5</f>
        <v>6.5555555555555554</v>
      </c>
      <c r="L366" s="1">
        <f>SUM(K366,_xlfn.XLOOKUP(A366,MEDIDAS!A:A,MEDIDAS!D:D,,0)*5)</f>
        <v>13.111111111111111</v>
      </c>
      <c r="M36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66" t="str">
        <f>IF('ESTOQUE NOVEMBRO'!$E366&gt;0,"Novembro","outubro")</f>
        <v>Novembro</v>
      </c>
      <c r="O366" s="15">
        <v>45597</v>
      </c>
    </row>
    <row r="367" spans="1:15">
      <c r="A367" s="5" t="s">
        <v>367</v>
      </c>
      <c r="B367" t="s">
        <v>1174</v>
      </c>
      <c r="C367" s="3">
        <f t="shared" si="10"/>
        <v>64.89</v>
      </c>
      <c r="D367" s="1">
        <f>_xlfn.XLOOKUP(Tabela4[[#This Row],[SKU]],'ESTOQUE OUTUBRO'!A:A,'ESTOQUE OUTUBRO'!F:F,,0)-_xlfn.XLOOKUP(Tabela4[[#This Row],[SKU]],'VENDA MES'!E:E,'VENDA MES'!F:F,0,0)</f>
        <v>24.799999999999997</v>
      </c>
      <c r="E367" s="3">
        <f>IF(D367&lt;=0,(L367 * 2.5) - D367,IF(AND(Tabela4[[#This Row],[ESTOQUE_INICIAL]]&lt;=Tabela4[[#This Row],[PONTO_DE_REPOSICAO]],Tabela4[[#This Row],[ESTOQUE_INICIAL]]&gt;0),L367*1.5,D367*0))</f>
        <v>0</v>
      </c>
      <c r="F367" s="1">
        <f t="shared" si="11"/>
        <v>24.799999999999997</v>
      </c>
      <c r="G367" s="7">
        <v>5</v>
      </c>
      <c r="H367" s="7">
        <v>10</v>
      </c>
      <c r="I367" s="6" t="s">
        <v>1130</v>
      </c>
      <c r="J367" s="1">
        <f>'ESTOQUE NOVEMBRO'!$D367*'ESTOQUE NOVEMBRO'!$G367+'ESTOQUE NOVEMBRO'!$E367*'ESTOQUE NOVEMBRO'!$H367</f>
        <v>123.99999999999999</v>
      </c>
      <c r="K367" s="1">
        <f>_xlfn.XLOOKUP(A367,MEDIDAS!A:A,MEDIDAS!D:D,,0)*5</f>
        <v>7.166666666666667</v>
      </c>
      <c r="L367" s="1">
        <f>SUM(K367,_xlfn.XLOOKUP(A367,MEDIDAS!A:A,MEDIDAS!D:D,,0)*5)</f>
        <v>14.333333333333334</v>
      </c>
      <c r="M36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67" t="str">
        <f>IF('ESTOQUE NOVEMBRO'!$E367&gt;0,"Novembro","outubro")</f>
        <v>outubro</v>
      </c>
      <c r="O367" s="15">
        <v>45597</v>
      </c>
    </row>
    <row r="368" spans="1:15">
      <c r="A368" s="5" t="s">
        <v>407</v>
      </c>
      <c r="B368" t="s">
        <v>1174</v>
      </c>
      <c r="C368" s="3">
        <f t="shared" si="10"/>
        <v>64.89</v>
      </c>
      <c r="D368" s="1">
        <f>_xlfn.XLOOKUP(Tabela4[[#This Row],[SKU]],'ESTOQUE OUTUBRO'!A:A,'ESTOQUE OUTUBRO'!F:F,,0)-_xlfn.XLOOKUP(Tabela4[[#This Row],[SKU]],'VENDA MES'!E:E,'VENDA MES'!F:F,0,0)</f>
        <v>78</v>
      </c>
      <c r="E368" s="3">
        <f>IF(D368&lt;=0,(L368 * 2.5) - D368,IF(AND(Tabela4[[#This Row],[ESTOQUE_INICIAL]]&lt;=Tabela4[[#This Row],[PONTO_DE_REPOSICAO]],Tabela4[[#This Row],[ESTOQUE_INICIAL]]&gt;0),L368*1.5,D368*0))</f>
        <v>0</v>
      </c>
      <c r="F368" s="1">
        <f t="shared" si="11"/>
        <v>78</v>
      </c>
      <c r="G368" s="7">
        <v>5</v>
      </c>
      <c r="H368" s="7">
        <v>10</v>
      </c>
      <c r="I368" s="6" t="s">
        <v>1130</v>
      </c>
      <c r="J368" s="1">
        <f>'ESTOQUE NOVEMBRO'!$D368*'ESTOQUE NOVEMBRO'!$G368+'ESTOQUE NOVEMBRO'!$E368*'ESTOQUE NOVEMBRO'!$H368</f>
        <v>390</v>
      </c>
      <c r="K368" s="1">
        <f>_xlfn.XLOOKUP(A368,MEDIDAS!A:A,MEDIDAS!D:D,,0)*5</f>
        <v>8.0555555555555554</v>
      </c>
      <c r="L368" s="1">
        <f>SUM(K368,_xlfn.XLOOKUP(A368,MEDIDAS!A:A,MEDIDAS!D:D,,0)*5)</f>
        <v>16.111111111111111</v>
      </c>
      <c r="M36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68" t="str">
        <f>IF('ESTOQUE NOVEMBRO'!$E368&gt;0,"Novembro","outubro")</f>
        <v>outubro</v>
      </c>
      <c r="O368" s="15">
        <v>45597</v>
      </c>
    </row>
    <row r="369" spans="1:15">
      <c r="A369" s="5" t="s">
        <v>368</v>
      </c>
      <c r="B369" t="s">
        <v>1174</v>
      </c>
      <c r="C369" s="3">
        <f t="shared" si="10"/>
        <v>64.89</v>
      </c>
      <c r="D369" s="1">
        <f>_xlfn.XLOOKUP(Tabela4[[#This Row],[SKU]],'ESTOQUE OUTUBRO'!A:A,'ESTOQUE OUTUBRO'!F:F,,0)-_xlfn.XLOOKUP(Tabela4[[#This Row],[SKU]],'VENDA MES'!E:E,'VENDA MES'!F:F,0,0)</f>
        <v>164</v>
      </c>
      <c r="E369" s="3">
        <f>IF(D369&lt;=0,(L369 * 2.5) - D369,IF(AND(Tabela4[[#This Row],[ESTOQUE_INICIAL]]&lt;=Tabela4[[#This Row],[PONTO_DE_REPOSICAO]],Tabela4[[#This Row],[ESTOQUE_INICIAL]]&gt;0),L369*1.5,D369*0))</f>
        <v>0</v>
      </c>
      <c r="F369" s="1">
        <f t="shared" si="11"/>
        <v>164</v>
      </c>
      <c r="G369" s="7">
        <v>5</v>
      </c>
      <c r="H369" s="7">
        <v>10</v>
      </c>
      <c r="I369" s="6" t="s">
        <v>1130</v>
      </c>
      <c r="J369" s="1">
        <f>'ESTOQUE NOVEMBRO'!$D369*'ESTOQUE NOVEMBRO'!$G369+'ESTOQUE NOVEMBRO'!$E369*'ESTOQUE NOVEMBRO'!$H369</f>
        <v>820</v>
      </c>
      <c r="K369" s="1">
        <f>_xlfn.XLOOKUP(A369,MEDIDAS!A:A,MEDIDAS!D:D,,0)*5</f>
        <v>5.166666666666667</v>
      </c>
      <c r="L369" s="1">
        <f>SUM(K369,_xlfn.XLOOKUP(A369,MEDIDAS!A:A,MEDIDAS!D:D,,0)*5)</f>
        <v>10.333333333333334</v>
      </c>
      <c r="M36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69" t="str">
        <f>IF('ESTOQUE NOVEMBRO'!$E369&gt;0,"Novembro","outubro")</f>
        <v>outubro</v>
      </c>
      <c r="O369" s="15">
        <v>45597</v>
      </c>
    </row>
    <row r="370" spans="1:15">
      <c r="A370" s="5" t="s">
        <v>369</v>
      </c>
      <c r="B370" t="s">
        <v>1174</v>
      </c>
      <c r="C370" s="3">
        <f t="shared" si="10"/>
        <v>64.89</v>
      </c>
      <c r="D370" s="1">
        <f>_xlfn.XLOOKUP(Tabela4[[#This Row],[SKU]],'ESTOQUE OUTUBRO'!A:A,'ESTOQUE OUTUBRO'!F:F,,0)-_xlfn.XLOOKUP(Tabela4[[#This Row],[SKU]],'VENDA MES'!E:E,'VENDA MES'!F:F,0,0)</f>
        <v>138.19999999999999</v>
      </c>
      <c r="E370" s="3">
        <f>IF(D370&lt;=0,(L370 * 2.5) - D370,IF(AND(Tabela4[[#This Row],[ESTOQUE_INICIAL]]&lt;=Tabela4[[#This Row],[PONTO_DE_REPOSICAO]],Tabela4[[#This Row],[ESTOQUE_INICIAL]]&gt;0),L370*1.5,D370*0))</f>
        <v>0</v>
      </c>
      <c r="F370" s="1">
        <f t="shared" si="11"/>
        <v>138.19999999999999</v>
      </c>
      <c r="G370" s="7">
        <v>5</v>
      </c>
      <c r="H370" s="7">
        <v>10</v>
      </c>
      <c r="I370" s="6" t="s">
        <v>1130</v>
      </c>
      <c r="J370" s="1">
        <f>'ESTOQUE NOVEMBRO'!$D370*'ESTOQUE NOVEMBRO'!$G370+'ESTOQUE NOVEMBRO'!$E370*'ESTOQUE NOVEMBRO'!$H370</f>
        <v>691</v>
      </c>
      <c r="K370" s="1">
        <f>_xlfn.XLOOKUP(A370,MEDIDAS!A:A,MEDIDAS!D:D,,0)*5</f>
        <v>5.7777777777777768</v>
      </c>
      <c r="L370" s="1">
        <f>SUM(K370,_xlfn.XLOOKUP(A370,MEDIDAS!A:A,MEDIDAS!D:D,,0)*5)</f>
        <v>11.555555555555554</v>
      </c>
      <c r="M37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70" t="str">
        <f>IF('ESTOQUE NOVEMBRO'!$E370&gt;0,"Novembro","outubro")</f>
        <v>outubro</v>
      </c>
      <c r="O370" s="15">
        <v>45597</v>
      </c>
    </row>
    <row r="371" spans="1:15">
      <c r="A371" s="5" t="s">
        <v>370</v>
      </c>
      <c r="B371" t="s">
        <v>1174</v>
      </c>
      <c r="C371" s="3">
        <f t="shared" si="10"/>
        <v>64.89</v>
      </c>
      <c r="D371" s="1">
        <f>_xlfn.XLOOKUP(Tabela4[[#This Row],[SKU]],'ESTOQUE OUTUBRO'!A:A,'ESTOQUE OUTUBRO'!F:F,,0)-_xlfn.XLOOKUP(Tabela4[[#This Row],[SKU]],'VENDA MES'!E:E,'VENDA MES'!F:F,0,0)</f>
        <v>99.6</v>
      </c>
      <c r="E371" s="3">
        <f>IF(D371&lt;=0,(L371 * 2.5) - D371,IF(AND(Tabela4[[#This Row],[ESTOQUE_INICIAL]]&lt;=Tabela4[[#This Row],[PONTO_DE_REPOSICAO]],Tabela4[[#This Row],[ESTOQUE_INICIAL]]&gt;0),L371*1.5,D371*0))</f>
        <v>0</v>
      </c>
      <c r="F371" s="1">
        <f t="shared" si="11"/>
        <v>99.6</v>
      </c>
      <c r="G371" s="7">
        <v>5</v>
      </c>
      <c r="H371" s="7">
        <v>10</v>
      </c>
      <c r="I371" s="6" t="s">
        <v>1130</v>
      </c>
      <c r="J371" s="1">
        <f>'ESTOQUE NOVEMBRO'!$D371*'ESTOQUE NOVEMBRO'!$G371+'ESTOQUE NOVEMBRO'!$E371*'ESTOQUE NOVEMBRO'!$H371</f>
        <v>498</v>
      </c>
      <c r="K371" s="1">
        <f>_xlfn.XLOOKUP(A371,MEDIDAS!A:A,MEDIDAS!D:D,,0)*5</f>
        <v>4.5</v>
      </c>
      <c r="L371" s="1">
        <f>SUM(K371,_xlfn.XLOOKUP(A371,MEDIDAS!A:A,MEDIDAS!D:D,,0)*5)</f>
        <v>9</v>
      </c>
      <c r="M37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71" t="str">
        <f>IF('ESTOQUE NOVEMBRO'!$E371&gt;0,"Novembro","outubro")</f>
        <v>outubro</v>
      </c>
      <c r="O371" s="15">
        <v>45597</v>
      </c>
    </row>
    <row r="372" spans="1:15">
      <c r="A372" s="5" t="s">
        <v>371</v>
      </c>
      <c r="B372" t="s">
        <v>1174</v>
      </c>
      <c r="C372" s="3">
        <f t="shared" si="10"/>
        <v>64.89</v>
      </c>
      <c r="D372" s="1">
        <f>_xlfn.XLOOKUP(Tabela4[[#This Row],[SKU]],'ESTOQUE OUTUBRO'!A:A,'ESTOQUE OUTUBRO'!F:F,,0)-_xlfn.XLOOKUP(Tabela4[[#This Row],[SKU]],'VENDA MES'!E:E,'VENDA MES'!F:F,0,0)</f>
        <v>96.6</v>
      </c>
      <c r="E372" s="3">
        <f>IF(D372&lt;=0,(L372 * 2.5) - D372,IF(AND(Tabela4[[#This Row],[ESTOQUE_INICIAL]]&lt;=Tabela4[[#This Row],[PONTO_DE_REPOSICAO]],Tabela4[[#This Row],[ESTOQUE_INICIAL]]&gt;0),L372*1.5,D372*0))</f>
        <v>0</v>
      </c>
      <c r="F372" s="1">
        <f t="shared" si="11"/>
        <v>96.6</v>
      </c>
      <c r="G372" s="7">
        <v>5</v>
      </c>
      <c r="H372" s="7">
        <v>10</v>
      </c>
      <c r="I372" s="6" t="s">
        <v>1130</v>
      </c>
      <c r="J372" s="1">
        <f>'ESTOQUE NOVEMBRO'!$D372*'ESTOQUE NOVEMBRO'!$G372+'ESTOQUE NOVEMBRO'!$E372*'ESTOQUE NOVEMBRO'!$H372</f>
        <v>483</v>
      </c>
      <c r="K372" s="1">
        <f>_xlfn.XLOOKUP(A372,MEDIDAS!A:A,MEDIDAS!D:D,,0)*5</f>
        <v>6.4444444444444446</v>
      </c>
      <c r="L372" s="1">
        <f>SUM(K372,_xlfn.XLOOKUP(A372,MEDIDAS!A:A,MEDIDAS!D:D,,0)*5)</f>
        <v>12.888888888888889</v>
      </c>
      <c r="M37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72" t="str">
        <f>IF('ESTOQUE NOVEMBRO'!$E372&gt;0,"Novembro","outubro")</f>
        <v>outubro</v>
      </c>
      <c r="O372" s="15">
        <v>45597</v>
      </c>
    </row>
    <row r="373" spans="1:15">
      <c r="A373" s="5" t="s">
        <v>372</v>
      </c>
      <c r="B373" t="s">
        <v>1175</v>
      </c>
      <c r="C373" s="3">
        <f t="shared" si="10"/>
        <v>64.89</v>
      </c>
      <c r="D373" s="1">
        <f>_xlfn.XLOOKUP(Tabela4[[#This Row],[SKU]],'ESTOQUE OUTUBRO'!A:A,'ESTOQUE OUTUBRO'!F:F,,0)-_xlfn.XLOOKUP(Tabela4[[#This Row],[SKU]],'VENDA MES'!E:E,'VENDA MES'!F:F,0,0)</f>
        <v>104.6</v>
      </c>
      <c r="E373" s="3">
        <f>IF(D373&lt;=0,(L373 * 2.5) - D373,IF(AND(Tabela4[[#This Row],[ESTOQUE_INICIAL]]&lt;=Tabela4[[#This Row],[PONTO_DE_REPOSICAO]],Tabela4[[#This Row],[ESTOQUE_INICIAL]]&gt;0),L373*1.5,D373*0))</f>
        <v>0</v>
      </c>
      <c r="F373" s="1">
        <f t="shared" si="11"/>
        <v>104.6</v>
      </c>
      <c r="G373" s="7">
        <v>60</v>
      </c>
      <c r="H373" s="7">
        <v>120</v>
      </c>
      <c r="I373" s="6" t="s">
        <v>1128</v>
      </c>
      <c r="J373" s="1">
        <f>'ESTOQUE NOVEMBRO'!$D373*'ESTOQUE NOVEMBRO'!$G373+'ESTOQUE NOVEMBRO'!$E373*'ESTOQUE NOVEMBRO'!$H373</f>
        <v>6276</v>
      </c>
      <c r="K373" s="1">
        <f>_xlfn.XLOOKUP(A373,MEDIDAS!A:A,MEDIDAS!D:D,,0)*5</f>
        <v>10.333333333333334</v>
      </c>
      <c r="L373" s="1">
        <f>SUM(K373,_xlfn.XLOOKUP(A373,MEDIDAS!A:A,MEDIDAS!D:D,,0)*5)</f>
        <v>20.666666666666668</v>
      </c>
      <c r="M37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73" t="str">
        <f>IF('ESTOQUE NOVEMBRO'!$E373&gt;0,"Novembro","outubro")</f>
        <v>outubro</v>
      </c>
      <c r="O373" s="15">
        <v>45597</v>
      </c>
    </row>
    <row r="374" spans="1:15">
      <c r="A374" s="5" t="s">
        <v>373</v>
      </c>
      <c r="B374" t="s">
        <v>1175</v>
      </c>
      <c r="C374" s="3">
        <f t="shared" si="10"/>
        <v>64.89</v>
      </c>
      <c r="D374" s="1">
        <f>_xlfn.XLOOKUP(Tabela4[[#This Row],[SKU]],'ESTOQUE OUTUBRO'!A:A,'ESTOQUE OUTUBRO'!F:F,,0)-_xlfn.XLOOKUP(Tabela4[[#This Row],[SKU]],'VENDA MES'!E:E,'VENDA MES'!F:F,0,0)</f>
        <v>106.19999999999999</v>
      </c>
      <c r="E374" s="3">
        <f>IF(D374&lt;=0,(L374 * 2.5) - D374,IF(AND(Tabela4[[#This Row],[ESTOQUE_INICIAL]]&lt;=Tabela4[[#This Row],[PONTO_DE_REPOSICAO]],Tabela4[[#This Row],[ESTOQUE_INICIAL]]&gt;0),L374*1.5,D374*0))</f>
        <v>0</v>
      </c>
      <c r="F374" s="1">
        <f t="shared" si="11"/>
        <v>106.19999999999999</v>
      </c>
      <c r="G374" s="7">
        <v>60</v>
      </c>
      <c r="H374" s="7">
        <v>120</v>
      </c>
      <c r="I374" s="6" t="s">
        <v>1128</v>
      </c>
      <c r="J374" s="1">
        <f>'ESTOQUE NOVEMBRO'!$D374*'ESTOQUE NOVEMBRO'!$G374+'ESTOQUE NOVEMBRO'!$E374*'ESTOQUE NOVEMBRO'!$H374</f>
        <v>6371.9999999999991</v>
      </c>
      <c r="K374" s="1">
        <f>_xlfn.XLOOKUP(A374,MEDIDAS!A:A,MEDIDAS!D:D,,0)*5</f>
        <v>6.9444444444444446</v>
      </c>
      <c r="L374" s="1">
        <f>SUM(K374,_xlfn.XLOOKUP(A374,MEDIDAS!A:A,MEDIDAS!D:D,,0)*5)</f>
        <v>13.888888888888889</v>
      </c>
      <c r="M37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74" t="str">
        <f>IF('ESTOQUE NOVEMBRO'!$E374&gt;0,"Novembro","outubro")</f>
        <v>outubro</v>
      </c>
      <c r="O374" s="15">
        <v>45597</v>
      </c>
    </row>
    <row r="375" spans="1:15">
      <c r="A375" s="5" t="s">
        <v>375</v>
      </c>
      <c r="B375" t="s">
        <v>1175</v>
      </c>
      <c r="C375" s="3">
        <f t="shared" si="10"/>
        <v>64.89</v>
      </c>
      <c r="D375" s="1">
        <f>_xlfn.XLOOKUP(Tabela4[[#This Row],[SKU]],'ESTOQUE OUTUBRO'!A:A,'ESTOQUE OUTUBRO'!F:F,,0)-_xlfn.XLOOKUP(Tabela4[[#This Row],[SKU]],'VENDA MES'!E:E,'VENDA MES'!F:F,0,0)</f>
        <v>-9</v>
      </c>
      <c r="E375" s="3">
        <f>IF(D375&lt;=0,(L375 * 2.5) - D375,IF(AND(Tabela4[[#This Row],[ESTOQUE_INICIAL]]&lt;=Tabela4[[#This Row],[PONTO_DE_REPOSICAO]],Tabela4[[#This Row],[ESTOQUE_INICIAL]]&gt;0),L375*1.5,D375*0))</f>
        <v>47.611111111111114</v>
      </c>
      <c r="F375" s="1">
        <f t="shared" si="11"/>
        <v>38.611111111111114</v>
      </c>
      <c r="G375" s="7">
        <v>60</v>
      </c>
      <c r="H375" s="7">
        <v>120</v>
      </c>
      <c r="I375" s="6" t="s">
        <v>1128</v>
      </c>
      <c r="J375" s="1">
        <f>'ESTOQUE NOVEMBRO'!$D375*'ESTOQUE NOVEMBRO'!$G375+'ESTOQUE NOVEMBRO'!$E375*'ESTOQUE NOVEMBRO'!$H375</f>
        <v>5173.3333333333339</v>
      </c>
      <c r="K375" s="1">
        <f>_xlfn.XLOOKUP(A375,MEDIDAS!A:A,MEDIDAS!D:D,,0)*5</f>
        <v>7.7222222222222223</v>
      </c>
      <c r="L375" s="1">
        <f>SUM(K375,_xlfn.XLOOKUP(A375,MEDIDAS!A:A,MEDIDAS!D:D,,0)*5)</f>
        <v>15.444444444444445</v>
      </c>
      <c r="M37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75" t="str">
        <f>IF('ESTOQUE NOVEMBRO'!$E375&gt;0,"Novembro","outubro")</f>
        <v>Novembro</v>
      </c>
      <c r="O375" s="15">
        <v>45597</v>
      </c>
    </row>
    <row r="376" spans="1:15">
      <c r="A376" s="5" t="s">
        <v>376</v>
      </c>
      <c r="B376" t="s">
        <v>1175</v>
      </c>
      <c r="C376" s="3">
        <f t="shared" si="10"/>
        <v>64.89</v>
      </c>
      <c r="D376" s="1">
        <f>_xlfn.XLOOKUP(Tabela4[[#This Row],[SKU]],'ESTOQUE OUTUBRO'!A:A,'ESTOQUE OUTUBRO'!F:F,,0)-_xlfn.XLOOKUP(Tabela4[[#This Row],[SKU]],'VENDA MES'!E:E,'VENDA MES'!F:F,0,0)</f>
        <v>52.2</v>
      </c>
      <c r="E376" s="3">
        <f>IF(D376&lt;=0,(L376 * 2.5) - D376,IF(AND(Tabela4[[#This Row],[ESTOQUE_INICIAL]]&lt;=Tabela4[[#This Row],[PONTO_DE_REPOSICAO]],Tabela4[[#This Row],[ESTOQUE_INICIAL]]&gt;0),L376*1.5,D376*0))</f>
        <v>0</v>
      </c>
      <c r="F376" s="1">
        <f t="shared" si="11"/>
        <v>52.2</v>
      </c>
      <c r="G376" s="7">
        <v>60</v>
      </c>
      <c r="H376" s="7">
        <v>120</v>
      </c>
      <c r="I376" s="6" t="s">
        <v>1128</v>
      </c>
      <c r="J376" s="1">
        <f>'ESTOQUE NOVEMBRO'!$D376*'ESTOQUE NOVEMBRO'!$G376+'ESTOQUE NOVEMBRO'!$E376*'ESTOQUE NOVEMBRO'!$H376</f>
        <v>3132</v>
      </c>
      <c r="K376" s="1">
        <f>_xlfn.XLOOKUP(A376,MEDIDAS!A:A,MEDIDAS!D:D,,0)*5</f>
        <v>3.7222222222222223</v>
      </c>
      <c r="L376" s="1">
        <f>SUM(K376,_xlfn.XLOOKUP(A376,MEDIDAS!A:A,MEDIDAS!D:D,,0)*5)</f>
        <v>7.4444444444444446</v>
      </c>
      <c r="M37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76" t="str">
        <f>IF('ESTOQUE NOVEMBRO'!$E376&gt;0,"Novembro","outubro")</f>
        <v>outubro</v>
      </c>
      <c r="O376" s="15">
        <v>45597</v>
      </c>
    </row>
    <row r="377" spans="1:15">
      <c r="A377" s="5" t="s">
        <v>377</v>
      </c>
      <c r="B377" t="s">
        <v>1175</v>
      </c>
      <c r="C377" s="3">
        <f t="shared" si="10"/>
        <v>64.89</v>
      </c>
      <c r="D377" s="1">
        <f>_xlfn.XLOOKUP(Tabela4[[#This Row],[SKU]],'ESTOQUE OUTUBRO'!A:A,'ESTOQUE OUTUBRO'!F:F,,0)-_xlfn.XLOOKUP(Tabela4[[#This Row],[SKU]],'VENDA MES'!E:E,'VENDA MES'!F:F,0,0)</f>
        <v>112.4</v>
      </c>
      <c r="E377" s="3">
        <f>IF(D377&lt;=0,(L377 * 2.5) - D377,IF(AND(Tabela4[[#This Row],[ESTOQUE_INICIAL]]&lt;=Tabela4[[#This Row],[PONTO_DE_REPOSICAO]],Tabela4[[#This Row],[ESTOQUE_INICIAL]]&gt;0),L377*1.5,D377*0))</f>
        <v>0</v>
      </c>
      <c r="F377" s="1">
        <f t="shared" si="11"/>
        <v>112.4</v>
      </c>
      <c r="G377" s="7">
        <v>60</v>
      </c>
      <c r="H377" s="7">
        <v>120</v>
      </c>
      <c r="I377" s="6" t="s">
        <v>1128</v>
      </c>
      <c r="J377" s="1">
        <f>'ESTOQUE NOVEMBRO'!$D377*'ESTOQUE NOVEMBRO'!$G377+'ESTOQUE NOVEMBRO'!$E377*'ESTOQUE NOVEMBRO'!$H377</f>
        <v>6744</v>
      </c>
      <c r="K377" s="1">
        <f>_xlfn.XLOOKUP(A377,MEDIDAS!A:A,MEDIDAS!D:D,,0)*5</f>
        <v>6.9444444444444446</v>
      </c>
      <c r="L377" s="1">
        <f>SUM(K377,_xlfn.XLOOKUP(A377,MEDIDAS!A:A,MEDIDAS!D:D,,0)*5)</f>
        <v>13.888888888888889</v>
      </c>
      <c r="M37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77" t="str">
        <f>IF('ESTOQUE NOVEMBRO'!$E377&gt;0,"Novembro","outubro")</f>
        <v>outubro</v>
      </c>
      <c r="O377" s="15">
        <v>45597</v>
      </c>
    </row>
    <row r="378" spans="1:15">
      <c r="A378" s="5" t="s">
        <v>418</v>
      </c>
      <c r="B378" t="s">
        <v>1175</v>
      </c>
      <c r="C378" s="3">
        <f t="shared" si="10"/>
        <v>64.89</v>
      </c>
      <c r="D378" s="1">
        <f>_xlfn.XLOOKUP(Tabela4[[#This Row],[SKU]],'ESTOQUE OUTUBRO'!A:A,'ESTOQUE OUTUBRO'!F:F,,0)-_xlfn.XLOOKUP(Tabela4[[#This Row],[SKU]],'VENDA MES'!E:E,'VENDA MES'!F:F,0,0)</f>
        <v>92</v>
      </c>
      <c r="E378" s="3">
        <f>IF(D378&lt;=0,(L378 * 2.5) - D378,IF(AND(Tabela4[[#This Row],[ESTOQUE_INICIAL]]&lt;=Tabela4[[#This Row],[PONTO_DE_REPOSICAO]],Tabela4[[#This Row],[ESTOQUE_INICIAL]]&gt;0),L378*1.5,D378*0))</f>
        <v>0</v>
      </c>
      <c r="F378" s="1">
        <f t="shared" si="11"/>
        <v>92</v>
      </c>
      <c r="G378" s="7">
        <v>60</v>
      </c>
      <c r="H378" s="7">
        <v>120</v>
      </c>
      <c r="I378" s="6" t="s">
        <v>1128</v>
      </c>
      <c r="J378" s="1">
        <f>'ESTOQUE NOVEMBRO'!$D378*'ESTOQUE NOVEMBRO'!$G378+'ESTOQUE NOVEMBRO'!$E378*'ESTOQUE NOVEMBRO'!$H378</f>
        <v>5520</v>
      </c>
      <c r="K378" s="1">
        <f>_xlfn.XLOOKUP(A378,MEDIDAS!A:A,MEDIDAS!D:D,,0)*5</f>
        <v>3.7777777777777777</v>
      </c>
      <c r="L378" s="1">
        <f>SUM(K378,_xlfn.XLOOKUP(A378,MEDIDAS!A:A,MEDIDAS!D:D,,0)*5)</f>
        <v>7.5555555555555554</v>
      </c>
      <c r="M37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78" t="str">
        <f>IF('ESTOQUE NOVEMBRO'!$E378&gt;0,"Novembro","outubro")</f>
        <v>outubro</v>
      </c>
      <c r="O378" s="15">
        <v>45597</v>
      </c>
    </row>
    <row r="379" spans="1:15">
      <c r="A379" s="5" t="s">
        <v>378</v>
      </c>
      <c r="B379" t="s">
        <v>1175</v>
      </c>
      <c r="C379" s="3">
        <f t="shared" si="10"/>
        <v>64.89</v>
      </c>
      <c r="D379" s="1">
        <f>_xlfn.XLOOKUP(Tabela4[[#This Row],[SKU]],'ESTOQUE OUTUBRO'!A:A,'ESTOQUE OUTUBRO'!F:F,,0)-_xlfn.XLOOKUP(Tabela4[[#This Row],[SKU]],'VENDA MES'!E:E,'VENDA MES'!F:F,0,0)</f>
        <v>10.399999999999999</v>
      </c>
      <c r="E379" s="3">
        <f>IF(D379&lt;=0,(L379 * 2.5) - D379,IF(AND(Tabela4[[#This Row],[ESTOQUE_INICIAL]]&lt;=Tabela4[[#This Row],[PONTO_DE_REPOSICAO]],Tabela4[[#This Row],[ESTOQUE_INICIAL]]&gt;0),L379*1.5,D379*0))</f>
        <v>17</v>
      </c>
      <c r="F379" s="1">
        <f t="shared" si="11"/>
        <v>27.4</v>
      </c>
      <c r="G379" s="7">
        <v>60</v>
      </c>
      <c r="H379" s="7">
        <v>120</v>
      </c>
      <c r="I379" s="6" t="s">
        <v>1128</v>
      </c>
      <c r="J379" s="1">
        <f>'ESTOQUE NOVEMBRO'!$D379*'ESTOQUE NOVEMBRO'!$G379+'ESTOQUE NOVEMBRO'!$E379*'ESTOQUE NOVEMBRO'!$H379</f>
        <v>2664</v>
      </c>
      <c r="K379" s="1">
        <f>_xlfn.XLOOKUP(A379,MEDIDAS!A:A,MEDIDAS!D:D,,0)*5</f>
        <v>5.6666666666666661</v>
      </c>
      <c r="L379" s="1">
        <f>SUM(K379,_xlfn.XLOOKUP(A379,MEDIDAS!A:A,MEDIDAS!D:D,,0)*5)</f>
        <v>11.333333333333332</v>
      </c>
      <c r="M37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79" t="str">
        <f>IF('ESTOQUE NOVEMBRO'!$E379&gt;0,"Novembro","outubro")</f>
        <v>Novembro</v>
      </c>
      <c r="O379" s="15">
        <v>45597</v>
      </c>
    </row>
    <row r="380" spans="1:15">
      <c r="A380" s="5" t="s">
        <v>379</v>
      </c>
      <c r="B380" t="s">
        <v>1175</v>
      </c>
      <c r="C380" s="3">
        <f t="shared" si="10"/>
        <v>64.89</v>
      </c>
      <c r="D380" s="1">
        <f>_xlfn.XLOOKUP(Tabela4[[#This Row],[SKU]],'ESTOQUE OUTUBRO'!A:A,'ESTOQUE OUTUBRO'!F:F,,0)-_xlfn.XLOOKUP(Tabela4[[#This Row],[SKU]],'VENDA MES'!E:E,'VENDA MES'!F:F,0,0)</f>
        <v>157</v>
      </c>
      <c r="E380" s="3">
        <f>IF(D380&lt;=0,(L380 * 2.5) - D380,IF(AND(Tabela4[[#This Row],[ESTOQUE_INICIAL]]&lt;=Tabela4[[#This Row],[PONTO_DE_REPOSICAO]],Tabela4[[#This Row],[ESTOQUE_INICIAL]]&gt;0),L380*1.5,D380*0))</f>
        <v>0</v>
      </c>
      <c r="F380" s="1">
        <f t="shared" si="11"/>
        <v>157</v>
      </c>
      <c r="G380" s="7">
        <v>60</v>
      </c>
      <c r="H380" s="7">
        <v>120</v>
      </c>
      <c r="I380" s="6" t="s">
        <v>1128</v>
      </c>
      <c r="J380" s="1">
        <f>'ESTOQUE NOVEMBRO'!$D380*'ESTOQUE NOVEMBRO'!$G380+'ESTOQUE NOVEMBRO'!$E380*'ESTOQUE NOVEMBRO'!$H380</f>
        <v>9420</v>
      </c>
      <c r="K380" s="1">
        <f>_xlfn.XLOOKUP(A380,MEDIDAS!A:A,MEDIDAS!D:D,,0)*5</f>
        <v>9.8888888888888893</v>
      </c>
      <c r="L380" s="1">
        <f>SUM(K380,_xlfn.XLOOKUP(A380,MEDIDAS!A:A,MEDIDAS!D:D,,0)*5)</f>
        <v>19.777777777777779</v>
      </c>
      <c r="M38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80" t="str">
        <f>IF('ESTOQUE NOVEMBRO'!$E380&gt;0,"Novembro","outubro")</f>
        <v>outubro</v>
      </c>
      <c r="O380" s="15">
        <v>45597</v>
      </c>
    </row>
    <row r="381" spans="1:15">
      <c r="A381" s="5" t="s">
        <v>380</v>
      </c>
      <c r="B381" t="s">
        <v>1175</v>
      </c>
      <c r="C381" s="3">
        <f t="shared" si="10"/>
        <v>64.89</v>
      </c>
      <c r="D381" s="1">
        <f>_xlfn.XLOOKUP(Tabela4[[#This Row],[SKU]],'ESTOQUE OUTUBRO'!A:A,'ESTOQUE OUTUBRO'!F:F,,0)-_xlfn.XLOOKUP(Tabela4[[#This Row],[SKU]],'VENDA MES'!E:E,'VENDA MES'!F:F,0,0)</f>
        <v>-40</v>
      </c>
      <c r="E381" s="3">
        <f>IF(D381&lt;=0,(L381 * 2.5) - D381,IF(AND(Tabela4[[#This Row],[ESTOQUE_INICIAL]]&lt;=Tabela4[[#This Row],[PONTO_DE_REPOSICAO]],Tabela4[[#This Row],[ESTOQUE_INICIAL]]&gt;0),L381*1.5,D381*0))</f>
        <v>73.888888888888886</v>
      </c>
      <c r="F381" s="1">
        <f t="shared" si="11"/>
        <v>33.888888888888886</v>
      </c>
      <c r="G381" s="7">
        <v>60</v>
      </c>
      <c r="H381" s="7">
        <v>120</v>
      </c>
      <c r="I381" s="6" t="s">
        <v>1128</v>
      </c>
      <c r="J381" s="1">
        <f>'ESTOQUE NOVEMBRO'!$D381*'ESTOQUE NOVEMBRO'!$G381+'ESTOQUE NOVEMBRO'!$E381*'ESTOQUE NOVEMBRO'!$H381</f>
        <v>6466.6666666666661</v>
      </c>
      <c r="K381" s="1">
        <f>_xlfn.XLOOKUP(A381,MEDIDAS!A:A,MEDIDAS!D:D,,0)*5</f>
        <v>6.7777777777777786</v>
      </c>
      <c r="L381" s="1">
        <f>SUM(K381,_xlfn.XLOOKUP(A381,MEDIDAS!A:A,MEDIDAS!D:D,,0)*5)</f>
        <v>13.555555555555557</v>
      </c>
      <c r="M38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81" t="str">
        <f>IF('ESTOQUE NOVEMBRO'!$E381&gt;0,"Novembro","outubro")</f>
        <v>Novembro</v>
      </c>
      <c r="O381" s="15">
        <v>45597</v>
      </c>
    </row>
    <row r="382" spans="1:15">
      <c r="A382" s="5" t="s">
        <v>381</v>
      </c>
      <c r="B382" t="s">
        <v>1175</v>
      </c>
      <c r="C382" s="3">
        <f t="shared" si="10"/>
        <v>64.89</v>
      </c>
      <c r="D382" s="1">
        <f>_xlfn.XLOOKUP(Tabela4[[#This Row],[SKU]],'ESTOQUE OUTUBRO'!A:A,'ESTOQUE OUTUBRO'!F:F,,0)-_xlfn.XLOOKUP(Tabela4[[#This Row],[SKU]],'VENDA MES'!E:E,'VENDA MES'!F:F,0,0)</f>
        <v>51.8</v>
      </c>
      <c r="E382" s="3">
        <f>IF(D382&lt;=0,(L382 * 2.5) - D382,IF(AND(Tabela4[[#This Row],[ESTOQUE_INICIAL]]&lt;=Tabela4[[#This Row],[PONTO_DE_REPOSICAO]],Tabela4[[#This Row],[ESTOQUE_INICIAL]]&gt;0),L382*1.5,D382*0))</f>
        <v>0</v>
      </c>
      <c r="F382" s="1">
        <f t="shared" si="11"/>
        <v>51.8</v>
      </c>
      <c r="G382" s="7">
        <v>60</v>
      </c>
      <c r="H382" s="7">
        <v>120</v>
      </c>
      <c r="I382" s="6" t="s">
        <v>1128</v>
      </c>
      <c r="J382" s="1">
        <f>'ESTOQUE NOVEMBRO'!$D382*'ESTOQUE NOVEMBRO'!$G382+'ESTOQUE NOVEMBRO'!$E382*'ESTOQUE NOVEMBRO'!$H382</f>
        <v>3108</v>
      </c>
      <c r="K382" s="1">
        <f>_xlfn.XLOOKUP(A382,MEDIDAS!A:A,MEDIDAS!D:D,,0)*5</f>
        <v>6.9444444444444446</v>
      </c>
      <c r="L382" s="1">
        <f>SUM(K382,_xlfn.XLOOKUP(A382,MEDIDAS!A:A,MEDIDAS!D:D,,0)*5)</f>
        <v>13.888888888888889</v>
      </c>
      <c r="M38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82" t="str">
        <f>IF('ESTOQUE NOVEMBRO'!$E382&gt;0,"Novembro","outubro")</f>
        <v>outubro</v>
      </c>
      <c r="O382" s="15">
        <v>45597</v>
      </c>
    </row>
    <row r="383" spans="1:15">
      <c r="A383" s="5" t="s">
        <v>382</v>
      </c>
      <c r="B383" t="s">
        <v>1176</v>
      </c>
      <c r="C383" s="3">
        <f t="shared" si="10"/>
        <v>64.89</v>
      </c>
      <c r="D383" s="1">
        <f>_xlfn.XLOOKUP(Tabela4[[#This Row],[SKU]],'ESTOQUE OUTUBRO'!A:A,'ESTOQUE OUTUBRO'!F:F,,0)-_xlfn.XLOOKUP(Tabela4[[#This Row],[SKU]],'VENDA MES'!E:E,'VENDA MES'!F:F,0,0)</f>
        <v>51.400000000000006</v>
      </c>
      <c r="E383" s="3">
        <f>IF(D383&lt;=0,(L383 * 2.5) - D383,IF(AND(Tabela4[[#This Row],[ESTOQUE_INICIAL]]&lt;=Tabela4[[#This Row],[PONTO_DE_REPOSICAO]],Tabela4[[#This Row],[ESTOQUE_INICIAL]]&gt;0),L383*1.5,D383*0))</f>
        <v>0</v>
      </c>
      <c r="F383" s="1">
        <f t="shared" si="11"/>
        <v>51.400000000000006</v>
      </c>
      <c r="G383" s="7">
        <v>10</v>
      </c>
      <c r="H383" s="7">
        <v>20</v>
      </c>
      <c r="I383" s="6" t="s">
        <v>1134</v>
      </c>
      <c r="J383" s="1">
        <f>'ESTOQUE NOVEMBRO'!$D383*'ESTOQUE NOVEMBRO'!$G383+'ESTOQUE NOVEMBRO'!$E383*'ESTOQUE NOVEMBRO'!$H383</f>
        <v>514</v>
      </c>
      <c r="K383" s="1">
        <f>_xlfn.XLOOKUP(A383,MEDIDAS!A:A,MEDIDAS!D:D,,0)*5</f>
        <v>8.7222222222222214</v>
      </c>
      <c r="L383" s="1">
        <f>SUM(K383,_xlfn.XLOOKUP(A383,MEDIDAS!A:A,MEDIDAS!D:D,,0)*5)</f>
        <v>17.444444444444443</v>
      </c>
      <c r="M38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83" t="str">
        <f>IF('ESTOQUE NOVEMBRO'!$E383&gt;0,"Novembro","outubro")</f>
        <v>outubro</v>
      </c>
      <c r="O383" s="15">
        <v>45597</v>
      </c>
    </row>
    <row r="384" spans="1:15">
      <c r="A384" s="5" t="s">
        <v>383</v>
      </c>
      <c r="B384" t="s">
        <v>1176</v>
      </c>
      <c r="C384" s="3">
        <f t="shared" si="10"/>
        <v>64.89</v>
      </c>
      <c r="D384" s="1">
        <f>_xlfn.XLOOKUP(Tabela4[[#This Row],[SKU]],'ESTOQUE OUTUBRO'!A:A,'ESTOQUE OUTUBRO'!F:F,,0)-_xlfn.XLOOKUP(Tabela4[[#This Row],[SKU]],'VENDA MES'!E:E,'VENDA MES'!F:F,0,0)</f>
        <v>126.19999999999999</v>
      </c>
      <c r="E384" s="3">
        <f>IF(D384&lt;=0,(L384 * 2.5) - D384,IF(AND(Tabela4[[#This Row],[ESTOQUE_INICIAL]]&lt;=Tabela4[[#This Row],[PONTO_DE_REPOSICAO]],Tabela4[[#This Row],[ESTOQUE_INICIAL]]&gt;0),L384*1.5,D384*0))</f>
        <v>0</v>
      </c>
      <c r="F384" s="1">
        <f t="shared" si="11"/>
        <v>126.19999999999999</v>
      </c>
      <c r="G384" s="7">
        <v>10</v>
      </c>
      <c r="H384" s="7">
        <v>20</v>
      </c>
      <c r="I384" s="6" t="s">
        <v>1134</v>
      </c>
      <c r="J384" s="1">
        <f>'ESTOQUE NOVEMBRO'!$D384*'ESTOQUE NOVEMBRO'!$G384+'ESTOQUE NOVEMBRO'!$E384*'ESTOQUE NOVEMBRO'!$H384</f>
        <v>1262</v>
      </c>
      <c r="K384" s="1">
        <f>_xlfn.XLOOKUP(A384,MEDIDAS!A:A,MEDIDAS!D:D,,0)*5</f>
        <v>8.7222222222222214</v>
      </c>
      <c r="L384" s="1">
        <f>SUM(K384,_xlfn.XLOOKUP(A384,MEDIDAS!A:A,MEDIDAS!D:D,,0)*5)</f>
        <v>17.444444444444443</v>
      </c>
      <c r="M38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84" t="str">
        <f>IF('ESTOQUE NOVEMBRO'!$E384&gt;0,"Novembro","outubro")</f>
        <v>outubro</v>
      </c>
      <c r="O384" s="15">
        <v>45597</v>
      </c>
    </row>
    <row r="385" spans="1:15">
      <c r="A385" s="5" t="s">
        <v>384</v>
      </c>
      <c r="B385" t="s">
        <v>1176</v>
      </c>
      <c r="C385" s="3">
        <f t="shared" si="10"/>
        <v>64.89</v>
      </c>
      <c r="D385" s="1">
        <f>_xlfn.XLOOKUP(Tabela4[[#This Row],[SKU]],'ESTOQUE OUTUBRO'!A:A,'ESTOQUE OUTUBRO'!F:F,,0)-_xlfn.XLOOKUP(Tabela4[[#This Row],[SKU]],'VENDA MES'!E:E,'VENDA MES'!F:F,0,0)</f>
        <v>9.5999999999999943</v>
      </c>
      <c r="E385" s="3">
        <f>IF(D385&lt;=0,(L385 * 2.5) - D385,IF(AND(Tabela4[[#This Row],[ESTOQUE_INICIAL]]&lt;=Tabela4[[#This Row],[PONTO_DE_REPOSICAO]],Tabela4[[#This Row],[ESTOQUE_INICIAL]]&gt;0),L385*1.5,D385*0))</f>
        <v>22</v>
      </c>
      <c r="F385" s="1">
        <f t="shared" si="11"/>
        <v>31.599999999999994</v>
      </c>
      <c r="G385" s="7">
        <v>10</v>
      </c>
      <c r="H385" s="7">
        <v>20</v>
      </c>
      <c r="I385" s="6" t="s">
        <v>1134</v>
      </c>
      <c r="J385" s="1">
        <f>'ESTOQUE NOVEMBRO'!$D385*'ESTOQUE NOVEMBRO'!$G385+'ESTOQUE NOVEMBRO'!$E385*'ESTOQUE NOVEMBRO'!$H385</f>
        <v>536</v>
      </c>
      <c r="K385" s="1">
        <f>_xlfn.XLOOKUP(A385,MEDIDAS!A:A,MEDIDAS!D:D,,0)*5</f>
        <v>7.333333333333333</v>
      </c>
      <c r="L385" s="1">
        <f>SUM(K385,_xlfn.XLOOKUP(A385,MEDIDAS!A:A,MEDIDAS!D:D,,0)*5)</f>
        <v>14.666666666666666</v>
      </c>
      <c r="M38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85" t="str">
        <f>IF('ESTOQUE NOVEMBRO'!$E385&gt;0,"Novembro","outubro")</f>
        <v>Novembro</v>
      </c>
      <c r="O385" s="15">
        <v>45597</v>
      </c>
    </row>
    <row r="386" spans="1:15">
      <c r="A386" s="5" t="s">
        <v>386</v>
      </c>
      <c r="B386" t="s">
        <v>1176</v>
      </c>
      <c r="C386" s="3">
        <f t="shared" si="10"/>
        <v>64.89</v>
      </c>
      <c r="D386" s="1">
        <f>_xlfn.XLOOKUP(Tabela4[[#This Row],[SKU]],'ESTOQUE OUTUBRO'!A:A,'ESTOQUE OUTUBRO'!F:F,,0)-_xlfn.XLOOKUP(Tabela4[[#This Row],[SKU]],'VENDA MES'!E:E,'VENDA MES'!F:F,0,0)</f>
        <v>102.4</v>
      </c>
      <c r="E386" s="3">
        <f>IF(D386&lt;=0,(L386 * 2.5) - D386,IF(AND(Tabela4[[#This Row],[ESTOQUE_INICIAL]]&lt;=Tabela4[[#This Row],[PONTO_DE_REPOSICAO]],Tabela4[[#This Row],[ESTOQUE_INICIAL]]&gt;0),L386*1.5,D386*0))</f>
        <v>0</v>
      </c>
      <c r="F386" s="1">
        <f t="shared" si="11"/>
        <v>102.4</v>
      </c>
      <c r="G386" s="7">
        <v>10</v>
      </c>
      <c r="H386" s="7">
        <v>20</v>
      </c>
      <c r="I386" s="6" t="s">
        <v>1134</v>
      </c>
      <c r="J386" s="1">
        <f>'ESTOQUE NOVEMBRO'!$D386*'ESTOQUE NOVEMBRO'!$G386+'ESTOQUE NOVEMBRO'!$E386*'ESTOQUE NOVEMBRO'!$H386</f>
        <v>1024</v>
      </c>
      <c r="K386" s="1">
        <f>_xlfn.XLOOKUP(A386,MEDIDAS!A:A,MEDIDAS!D:D,,0)*5</f>
        <v>5.6666666666666661</v>
      </c>
      <c r="L386" s="1">
        <f>SUM(K386,_xlfn.XLOOKUP(A386,MEDIDAS!A:A,MEDIDAS!D:D,,0)*5)</f>
        <v>11.333333333333332</v>
      </c>
      <c r="M38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86" t="str">
        <f>IF('ESTOQUE NOVEMBRO'!$E386&gt;0,"Novembro","outubro")</f>
        <v>outubro</v>
      </c>
      <c r="O386" s="15">
        <v>45597</v>
      </c>
    </row>
    <row r="387" spans="1:15">
      <c r="A387" s="5" t="s">
        <v>387</v>
      </c>
      <c r="B387" t="s">
        <v>1176</v>
      </c>
      <c r="C387" s="3">
        <f t="shared" ref="C387:C450" si="12">3.09*3*7</f>
        <v>64.89</v>
      </c>
      <c r="D387" s="1">
        <f>_xlfn.XLOOKUP(Tabela4[[#This Row],[SKU]],'ESTOQUE OUTUBRO'!A:A,'ESTOQUE OUTUBRO'!F:F,,0)-_xlfn.XLOOKUP(Tabela4[[#This Row],[SKU]],'VENDA MES'!E:E,'VENDA MES'!F:F,0,0)</f>
        <v>32.40000000000002</v>
      </c>
      <c r="E387" s="3">
        <f>IF(D387&lt;=0,(L387 * 2.5) - D387,IF(AND(Tabela4[[#This Row],[ESTOQUE_INICIAL]]&lt;=Tabela4[[#This Row],[PONTO_DE_REPOSICAO]],Tabela4[[#This Row],[ESTOQUE_INICIAL]]&gt;0),L387*1.5,D387*0))</f>
        <v>0</v>
      </c>
      <c r="F387" s="1">
        <f t="shared" ref="F387:F450" si="13">SUM(E387,D387)</f>
        <v>32.40000000000002</v>
      </c>
      <c r="G387" s="7">
        <v>10</v>
      </c>
      <c r="H387" s="7">
        <v>20</v>
      </c>
      <c r="I387" s="6" t="s">
        <v>1134</v>
      </c>
      <c r="J387" s="1">
        <f>'ESTOQUE NOVEMBRO'!$D387*'ESTOQUE NOVEMBRO'!$G387+'ESTOQUE NOVEMBRO'!$E387*'ESTOQUE NOVEMBRO'!$H387</f>
        <v>324.00000000000023</v>
      </c>
      <c r="K387" s="1">
        <f>_xlfn.XLOOKUP(A387,MEDIDAS!A:A,MEDIDAS!D:D,,0)*5</f>
        <v>7.8888888888888884</v>
      </c>
      <c r="L387" s="1">
        <f>SUM(K387,_xlfn.XLOOKUP(A387,MEDIDAS!A:A,MEDIDAS!D:D,,0)*5)</f>
        <v>15.777777777777777</v>
      </c>
      <c r="M38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87" t="str">
        <f>IF('ESTOQUE NOVEMBRO'!$E387&gt;0,"Novembro","outubro")</f>
        <v>outubro</v>
      </c>
      <c r="O387" s="15">
        <v>45597</v>
      </c>
    </row>
    <row r="388" spans="1:15">
      <c r="A388" s="5" t="s">
        <v>429</v>
      </c>
      <c r="B388" t="s">
        <v>1176</v>
      </c>
      <c r="C388" s="3">
        <f t="shared" si="12"/>
        <v>64.89</v>
      </c>
      <c r="D388" s="1">
        <f>_xlfn.XLOOKUP(Tabela4[[#This Row],[SKU]],'ESTOQUE OUTUBRO'!A:A,'ESTOQUE OUTUBRO'!F:F,,0)-_xlfn.XLOOKUP(Tabela4[[#This Row],[SKU]],'VENDA MES'!E:E,'VENDA MES'!F:F,0,0)</f>
        <v>87</v>
      </c>
      <c r="E388" s="3">
        <f>IF(D388&lt;=0,(L388 * 2.5) - D388,IF(AND(Tabela4[[#This Row],[ESTOQUE_INICIAL]]&lt;=Tabela4[[#This Row],[PONTO_DE_REPOSICAO]],Tabela4[[#This Row],[ESTOQUE_INICIAL]]&gt;0),L388*1.5,D388*0))</f>
        <v>0</v>
      </c>
      <c r="F388" s="1">
        <f t="shared" si="13"/>
        <v>87</v>
      </c>
      <c r="G388" s="7">
        <v>10</v>
      </c>
      <c r="H388" s="7">
        <v>20</v>
      </c>
      <c r="I388" s="6" t="s">
        <v>1134</v>
      </c>
      <c r="J388" s="1">
        <f>'ESTOQUE NOVEMBRO'!$D388*'ESTOQUE NOVEMBRO'!$G388+'ESTOQUE NOVEMBRO'!$E388*'ESTOQUE NOVEMBRO'!$H388</f>
        <v>870</v>
      </c>
      <c r="K388" s="1">
        <f>_xlfn.XLOOKUP(A388,MEDIDAS!A:A,MEDIDAS!D:D,,0)*5</f>
        <v>5.5</v>
      </c>
      <c r="L388" s="1">
        <f>SUM(K388,_xlfn.XLOOKUP(A388,MEDIDAS!A:A,MEDIDAS!D:D,,0)*5)</f>
        <v>11</v>
      </c>
      <c r="M38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88" t="str">
        <f>IF('ESTOQUE NOVEMBRO'!$E388&gt;0,"Novembro","outubro")</f>
        <v>outubro</v>
      </c>
      <c r="O388" s="15">
        <v>45597</v>
      </c>
    </row>
    <row r="389" spans="1:15">
      <c r="A389" s="5" t="s">
        <v>388</v>
      </c>
      <c r="B389" t="s">
        <v>1176</v>
      </c>
      <c r="C389" s="3">
        <f t="shared" si="12"/>
        <v>64.89</v>
      </c>
      <c r="D389" s="1">
        <f>_xlfn.XLOOKUP(Tabela4[[#This Row],[SKU]],'ESTOQUE OUTUBRO'!A:A,'ESTOQUE OUTUBRO'!F:F,,0)-_xlfn.XLOOKUP(Tabela4[[#This Row],[SKU]],'VENDA MES'!E:E,'VENDA MES'!F:F,0,0)</f>
        <v>55.400000000000006</v>
      </c>
      <c r="E389" s="3">
        <f>IF(D389&lt;=0,(L389 * 2.5) - D389,IF(AND(Tabela4[[#This Row],[ESTOQUE_INICIAL]]&lt;=Tabela4[[#This Row],[PONTO_DE_REPOSICAO]],Tabela4[[#This Row],[ESTOQUE_INICIAL]]&gt;0),L389*1.5,D389*0))</f>
        <v>0</v>
      </c>
      <c r="F389" s="1">
        <f t="shared" si="13"/>
        <v>55.400000000000006</v>
      </c>
      <c r="G389" s="7">
        <v>10</v>
      </c>
      <c r="H389" s="7">
        <v>20</v>
      </c>
      <c r="I389" s="6" t="s">
        <v>1134</v>
      </c>
      <c r="J389" s="1">
        <f>'ESTOQUE NOVEMBRO'!$D389*'ESTOQUE NOVEMBRO'!$G389+'ESTOQUE NOVEMBRO'!$E389*'ESTOQUE NOVEMBRO'!$H389</f>
        <v>554</v>
      </c>
      <c r="K389" s="1">
        <f>_xlfn.XLOOKUP(A389,MEDIDAS!A:A,MEDIDAS!D:D,,0)*5</f>
        <v>7.7777777777777777</v>
      </c>
      <c r="L389" s="1">
        <f>SUM(K389,_xlfn.XLOOKUP(A389,MEDIDAS!A:A,MEDIDAS!D:D,,0)*5)</f>
        <v>15.555555555555555</v>
      </c>
      <c r="M38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89" t="str">
        <f>IF('ESTOQUE NOVEMBRO'!$E389&gt;0,"Novembro","outubro")</f>
        <v>outubro</v>
      </c>
      <c r="O389" s="15">
        <v>45597</v>
      </c>
    </row>
    <row r="390" spans="1:15">
      <c r="A390" s="5" t="s">
        <v>389</v>
      </c>
      <c r="B390" t="s">
        <v>1176</v>
      </c>
      <c r="C390" s="3">
        <f t="shared" si="12"/>
        <v>64.89</v>
      </c>
      <c r="D390" s="1">
        <f>_xlfn.XLOOKUP(Tabela4[[#This Row],[SKU]],'ESTOQUE OUTUBRO'!A:A,'ESTOQUE OUTUBRO'!F:F,,0)-_xlfn.XLOOKUP(Tabela4[[#This Row],[SKU]],'VENDA MES'!E:E,'VENDA MES'!F:F,0,0)</f>
        <v>70.8</v>
      </c>
      <c r="E390" s="3">
        <f>IF(D390&lt;=0,(L390 * 2.5) - D390,IF(AND(Tabela4[[#This Row],[ESTOQUE_INICIAL]]&lt;=Tabela4[[#This Row],[PONTO_DE_REPOSICAO]],Tabela4[[#This Row],[ESTOQUE_INICIAL]]&gt;0),L390*1.5,D390*0))</f>
        <v>0</v>
      </c>
      <c r="F390" s="1">
        <f t="shared" si="13"/>
        <v>70.8</v>
      </c>
      <c r="G390" s="7">
        <v>10</v>
      </c>
      <c r="H390" s="7">
        <v>20</v>
      </c>
      <c r="I390" s="6" t="s">
        <v>1134</v>
      </c>
      <c r="J390" s="1">
        <f>'ESTOQUE NOVEMBRO'!$D390*'ESTOQUE NOVEMBRO'!$G390+'ESTOQUE NOVEMBRO'!$E390*'ESTOQUE NOVEMBRO'!$H390</f>
        <v>708</v>
      </c>
      <c r="K390" s="1">
        <f>_xlfn.XLOOKUP(A390,MEDIDAS!A:A,MEDIDAS!D:D,,0)*5</f>
        <v>6</v>
      </c>
      <c r="L390" s="1">
        <f>SUM(K390,_xlfn.XLOOKUP(A390,MEDIDAS!A:A,MEDIDAS!D:D,,0)*5)</f>
        <v>12</v>
      </c>
      <c r="M39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90" t="str">
        <f>IF('ESTOQUE NOVEMBRO'!$E390&gt;0,"Novembro","outubro")</f>
        <v>outubro</v>
      </c>
      <c r="O390" s="15">
        <v>45597</v>
      </c>
    </row>
    <row r="391" spans="1:15">
      <c r="A391" s="5" t="s">
        <v>390</v>
      </c>
      <c r="B391" t="s">
        <v>1176</v>
      </c>
      <c r="C391" s="3">
        <f t="shared" si="12"/>
        <v>64.89</v>
      </c>
      <c r="D391" s="1">
        <f>_xlfn.XLOOKUP(Tabela4[[#This Row],[SKU]],'ESTOQUE OUTUBRO'!A:A,'ESTOQUE OUTUBRO'!F:F,,0)-_xlfn.XLOOKUP(Tabela4[[#This Row],[SKU]],'VENDA MES'!E:E,'VENDA MES'!F:F,0,0)</f>
        <v>30.40000000000002</v>
      </c>
      <c r="E391" s="3">
        <f>IF(D391&lt;=0,(L391 * 2.5) - D391,IF(AND(Tabela4[[#This Row],[ESTOQUE_INICIAL]]&lt;=Tabela4[[#This Row],[PONTO_DE_REPOSICAO]],Tabela4[[#This Row],[ESTOQUE_INICIAL]]&gt;0),L391*1.5,D391*0))</f>
        <v>0</v>
      </c>
      <c r="F391" s="1">
        <f t="shared" si="13"/>
        <v>30.40000000000002</v>
      </c>
      <c r="G391" s="7">
        <v>10</v>
      </c>
      <c r="H391" s="7">
        <v>20</v>
      </c>
      <c r="I391" s="6" t="s">
        <v>1134</v>
      </c>
      <c r="J391" s="1">
        <f>'ESTOQUE NOVEMBRO'!$D391*'ESTOQUE NOVEMBRO'!$G391+'ESTOQUE NOVEMBRO'!$E391*'ESTOQUE NOVEMBRO'!$H391</f>
        <v>304.00000000000023</v>
      </c>
      <c r="K391" s="1">
        <f>_xlfn.XLOOKUP(A391,MEDIDAS!A:A,MEDIDAS!D:D,,0)*5</f>
        <v>5.4444444444444438</v>
      </c>
      <c r="L391" s="1">
        <f>SUM(K391,_xlfn.XLOOKUP(A391,MEDIDAS!A:A,MEDIDAS!D:D,,0)*5)</f>
        <v>10.888888888888888</v>
      </c>
      <c r="M39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91" t="str">
        <f>IF('ESTOQUE NOVEMBRO'!$E391&gt;0,"Novembro","outubro")</f>
        <v>outubro</v>
      </c>
      <c r="O391" s="15">
        <v>45597</v>
      </c>
    </row>
    <row r="392" spans="1:15">
      <c r="A392" s="5" t="s">
        <v>391</v>
      </c>
      <c r="B392" t="s">
        <v>1176</v>
      </c>
      <c r="C392" s="3">
        <f t="shared" si="12"/>
        <v>64.89</v>
      </c>
      <c r="D392" s="1">
        <f>_xlfn.XLOOKUP(Tabela4[[#This Row],[SKU]],'ESTOQUE OUTUBRO'!A:A,'ESTOQUE OUTUBRO'!F:F,,0)-_xlfn.XLOOKUP(Tabela4[[#This Row],[SKU]],'VENDA MES'!E:E,'VENDA MES'!F:F,0,0)</f>
        <v>110.6</v>
      </c>
      <c r="E392" s="3">
        <f>IF(D392&lt;=0,(L392 * 2.5) - D392,IF(AND(Tabela4[[#This Row],[ESTOQUE_INICIAL]]&lt;=Tabela4[[#This Row],[PONTO_DE_REPOSICAO]],Tabela4[[#This Row],[ESTOQUE_INICIAL]]&gt;0),L392*1.5,D392*0))</f>
        <v>0</v>
      </c>
      <c r="F392" s="1">
        <f t="shared" si="13"/>
        <v>110.6</v>
      </c>
      <c r="G392" s="7">
        <v>10</v>
      </c>
      <c r="H392" s="7">
        <v>20</v>
      </c>
      <c r="I392" s="6" t="s">
        <v>1134</v>
      </c>
      <c r="J392" s="1">
        <f>'ESTOQUE NOVEMBRO'!$D392*'ESTOQUE NOVEMBRO'!$G392+'ESTOQUE NOVEMBRO'!$E392*'ESTOQUE NOVEMBRO'!$H392</f>
        <v>1106</v>
      </c>
      <c r="K392" s="1">
        <f>_xlfn.XLOOKUP(A392,MEDIDAS!A:A,MEDIDAS!D:D,,0)*5</f>
        <v>10.833333333333332</v>
      </c>
      <c r="L392" s="1">
        <f>SUM(K392,_xlfn.XLOOKUP(A392,MEDIDAS!A:A,MEDIDAS!D:D,,0)*5)</f>
        <v>21.666666666666664</v>
      </c>
      <c r="M39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92" t="str">
        <f>IF('ESTOQUE NOVEMBRO'!$E392&gt;0,"Novembro","outubro")</f>
        <v>outubro</v>
      </c>
      <c r="O392" s="15">
        <v>45597</v>
      </c>
    </row>
    <row r="393" spans="1:15">
      <c r="A393" s="5" t="s">
        <v>392</v>
      </c>
      <c r="B393" t="s">
        <v>1177</v>
      </c>
      <c r="C393" s="3">
        <f t="shared" si="12"/>
        <v>64.89</v>
      </c>
      <c r="D393" s="1">
        <f>_xlfn.XLOOKUP(Tabela4[[#This Row],[SKU]],'ESTOQUE OUTUBRO'!A:A,'ESTOQUE OUTUBRO'!F:F,,0)-_xlfn.XLOOKUP(Tabela4[[#This Row],[SKU]],'VENDA MES'!E:E,'VENDA MES'!F:F,0,0)</f>
        <v>98.4</v>
      </c>
      <c r="E393" s="3">
        <f>IF(D393&lt;=0,(L393 * 2.5) - D393,IF(AND(Tabela4[[#This Row],[ESTOQUE_INICIAL]]&lt;=Tabela4[[#This Row],[PONTO_DE_REPOSICAO]],Tabela4[[#This Row],[ESTOQUE_INICIAL]]&gt;0),L393*1.5,D393*0))</f>
        <v>0</v>
      </c>
      <c r="F393" s="1">
        <f t="shared" si="13"/>
        <v>98.4</v>
      </c>
      <c r="G393" s="7">
        <v>10</v>
      </c>
      <c r="H393" s="7">
        <v>20</v>
      </c>
      <c r="I393" s="6" t="s">
        <v>1134</v>
      </c>
      <c r="J393" s="1">
        <f>'ESTOQUE NOVEMBRO'!$D393*'ESTOQUE NOVEMBRO'!$G393+'ESTOQUE NOVEMBRO'!$E393*'ESTOQUE NOVEMBRO'!$H393</f>
        <v>984</v>
      </c>
      <c r="K393" s="1">
        <f>_xlfn.XLOOKUP(A393,MEDIDAS!A:A,MEDIDAS!D:D,,0)*5</f>
        <v>6.8888888888888893</v>
      </c>
      <c r="L393" s="1">
        <f>SUM(K393,_xlfn.XLOOKUP(A393,MEDIDAS!A:A,MEDIDAS!D:D,,0)*5)</f>
        <v>13.777777777777779</v>
      </c>
      <c r="M39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93" t="str">
        <f>IF('ESTOQUE NOVEMBRO'!$E393&gt;0,"Novembro","outubro")</f>
        <v>outubro</v>
      </c>
      <c r="O393" s="15">
        <v>45597</v>
      </c>
    </row>
    <row r="394" spans="1:15">
      <c r="A394" s="5" t="s">
        <v>393</v>
      </c>
      <c r="B394" t="s">
        <v>1177</v>
      </c>
      <c r="C394" s="3">
        <f t="shared" si="12"/>
        <v>64.89</v>
      </c>
      <c r="D394" s="1">
        <f>_xlfn.XLOOKUP(Tabela4[[#This Row],[SKU]],'ESTOQUE OUTUBRO'!A:A,'ESTOQUE OUTUBRO'!F:F,,0)-_xlfn.XLOOKUP(Tabela4[[#This Row],[SKU]],'VENDA MES'!E:E,'VENDA MES'!F:F,0,0)</f>
        <v>69.000000000000028</v>
      </c>
      <c r="E394" s="3">
        <f>IF(D394&lt;=0,(L394 * 2.5) - D394,IF(AND(Tabela4[[#This Row],[ESTOQUE_INICIAL]]&lt;=Tabela4[[#This Row],[PONTO_DE_REPOSICAO]],Tabela4[[#This Row],[ESTOQUE_INICIAL]]&gt;0),L394*1.5,D394*0))</f>
        <v>0</v>
      </c>
      <c r="F394" s="1">
        <f t="shared" si="13"/>
        <v>69.000000000000028</v>
      </c>
      <c r="G394" s="7">
        <v>10</v>
      </c>
      <c r="H394" s="7">
        <v>20</v>
      </c>
      <c r="I394" s="6" t="s">
        <v>1134</v>
      </c>
      <c r="J394" s="1">
        <f>'ESTOQUE NOVEMBRO'!$D394*'ESTOQUE NOVEMBRO'!$G394+'ESTOQUE NOVEMBRO'!$E394*'ESTOQUE NOVEMBRO'!$H394</f>
        <v>690.00000000000023</v>
      </c>
      <c r="K394" s="1">
        <f>_xlfn.XLOOKUP(A394,MEDIDAS!A:A,MEDIDAS!D:D,,0)*5</f>
        <v>7.7777777777777777</v>
      </c>
      <c r="L394" s="1">
        <f>SUM(K394,_xlfn.XLOOKUP(A394,MEDIDAS!A:A,MEDIDAS!D:D,,0)*5)</f>
        <v>15.555555555555555</v>
      </c>
      <c r="M39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394" t="str">
        <f>IF('ESTOQUE NOVEMBRO'!$E394&gt;0,"Novembro","outubro")</f>
        <v>outubro</v>
      </c>
      <c r="O394" s="15">
        <v>45597</v>
      </c>
    </row>
    <row r="395" spans="1:15">
      <c r="A395" s="5" t="s">
        <v>394</v>
      </c>
      <c r="B395" t="s">
        <v>1177</v>
      </c>
      <c r="C395" s="3">
        <f t="shared" si="12"/>
        <v>64.89</v>
      </c>
      <c r="D395" s="1">
        <f>_xlfn.XLOOKUP(Tabela4[[#This Row],[SKU]],'ESTOQUE OUTUBRO'!A:A,'ESTOQUE OUTUBRO'!F:F,,0)-_xlfn.XLOOKUP(Tabela4[[#This Row],[SKU]],'VENDA MES'!E:E,'VENDA MES'!F:F,0,0)</f>
        <v>37.600000000000009</v>
      </c>
      <c r="E395" s="3">
        <f>IF(D395&lt;=0,(L395 * 2.5) - D395,IF(AND(Tabela4[[#This Row],[ESTOQUE_INICIAL]]&lt;=Tabela4[[#This Row],[PONTO_DE_REPOSICAO]],Tabela4[[#This Row],[ESTOQUE_INICIAL]]&gt;0),L395*1.5,D395*0))</f>
        <v>0</v>
      </c>
      <c r="F395" s="1">
        <f t="shared" si="13"/>
        <v>37.600000000000009</v>
      </c>
      <c r="G395" s="7">
        <v>10</v>
      </c>
      <c r="H395" s="7">
        <v>20</v>
      </c>
      <c r="I395" s="6" t="s">
        <v>1134</v>
      </c>
      <c r="J395" s="1">
        <f>'ESTOQUE NOVEMBRO'!$D395*'ESTOQUE NOVEMBRO'!$G395+'ESTOQUE NOVEMBRO'!$E395*'ESTOQUE NOVEMBRO'!$H395</f>
        <v>376.00000000000011</v>
      </c>
      <c r="K395" s="1">
        <f>_xlfn.XLOOKUP(A395,MEDIDAS!A:A,MEDIDAS!D:D,,0)*5</f>
        <v>4.6111111111111116</v>
      </c>
      <c r="L395" s="1">
        <f>SUM(K395,_xlfn.XLOOKUP(A395,MEDIDAS!A:A,MEDIDAS!D:D,,0)*5)</f>
        <v>9.2222222222222232</v>
      </c>
      <c r="M39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95" t="str">
        <f>IF('ESTOQUE NOVEMBRO'!$E395&gt;0,"Novembro","outubro")</f>
        <v>outubro</v>
      </c>
      <c r="O395" s="15">
        <v>45597</v>
      </c>
    </row>
    <row r="396" spans="1:15">
      <c r="A396" s="5" t="s">
        <v>395</v>
      </c>
      <c r="B396" t="s">
        <v>1177</v>
      </c>
      <c r="C396" s="3">
        <f t="shared" si="12"/>
        <v>64.89</v>
      </c>
      <c r="D396" s="1">
        <f>_xlfn.XLOOKUP(Tabela4[[#This Row],[SKU]],'ESTOQUE OUTUBRO'!A:A,'ESTOQUE OUTUBRO'!F:F,,0)-_xlfn.XLOOKUP(Tabela4[[#This Row],[SKU]],'VENDA MES'!E:E,'VENDA MES'!F:F,0,0)</f>
        <v>150</v>
      </c>
      <c r="E396" s="3">
        <f>IF(D396&lt;=0,(L396 * 2.5) - D396,IF(AND(Tabela4[[#This Row],[ESTOQUE_INICIAL]]&lt;=Tabela4[[#This Row],[PONTO_DE_REPOSICAO]],Tabela4[[#This Row],[ESTOQUE_INICIAL]]&gt;0),L396*1.5,D396*0))</f>
        <v>0</v>
      </c>
      <c r="F396" s="1">
        <f t="shared" si="13"/>
        <v>150</v>
      </c>
      <c r="G396" s="7">
        <v>10</v>
      </c>
      <c r="H396" s="7">
        <v>20</v>
      </c>
      <c r="I396" s="6" t="s">
        <v>1134</v>
      </c>
      <c r="J396" s="1">
        <f>'ESTOQUE NOVEMBRO'!$D396*'ESTOQUE NOVEMBRO'!$G396+'ESTOQUE NOVEMBRO'!$E396*'ESTOQUE NOVEMBRO'!$H396</f>
        <v>1500</v>
      </c>
      <c r="K396" s="1">
        <f>_xlfn.XLOOKUP(A396,MEDIDAS!A:A,MEDIDAS!D:D,,0)*5</f>
        <v>8.2222222222222214</v>
      </c>
      <c r="L396" s="1">
        <f>SUM(K396,_xlfn.XLOOKUP(A396,MEDIDAS!A:A,MEDIDAS!D:D,,0)*5)</f>
        <v>16.444444444444443</v>
      </c>
      <c r="M39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96" t="str">
        <f>IF('ESTOQUE NOVEMBRO'!$E396&gt;0,"Novembro","outubro")</f>
        <v>outubro</v>
      </c>
      <c r="O396" s="15">
        <v>45597</v>
      </c>
    </row>
    <row r="397" spans="1:15">
      <c r="A397" s="5" t="s">
        <v>397</v>
      </c>
      <c r="B397" t="s">
        <v>1177</v>
      </c>
      <c r="C397" s="3">
        <f t="shared" si="12"/>
        <v>64.89</v>
      </c>
      <c r="D397" s="1">
        <f>_xlfn.XLOOKUP(Tabela4[[#This Row],[SKU]],'ESTOQUE OUTUBRO'!A:A,'ESTOQUE OUTUBRO'!F:F,,0)-_xlfn.XLOOKUP(Tabela4[[#This Row],[SKU]],'VENDA MES'!E:E,'VENDA MES'!F:F,0,0)</f>
        <v>131.19999999999999</v>
      </c>
      <c r="E397" s="3">
        <f>IF(D397&lt;=0,(L397 * 2.5) - D397,IF(AND(Tabela4[[#This Row],[ESTOQUE_INICIAL]]&lt;=Tabela4[[#This Row],[PONTO_DE_REPOSICAO]],Tabela4[[#This Row],[ESTOQUE_INICIAL]]&gt;0),L397*1.5,D397*0))</f>
        <v>0</v>
      </c>
      <c r="F397" s="1">
        <f t="shared" si="13"/>
        <v>131.19999999999999</v>
      </c>
      <c r="G397" s="7">
        <v>10</v>
      </c>
      <c r="H397" s="7">
        <v>20</v>
      </c>
      <c r="I397" s="6" t="s">
        <v>1134</v>
      </c>
      <c r="J397" s="1">
        <f>'ESTOQUE NOVEMBRO'!$D397*'ESTOQUE NOVEMBRO'!$G397+'ESTOQUE NOVEMBRO'!$E397*'ESTOQUE NOVEMBRO'!$H397</f>
        <v>1312</v>
      </c>
      <c r="K397" s="1">
        <f>_xlfn.XLOOKUP(A397,MEDIDAS!A:A,MEDIDAS!D:D,,0)*5</f>
        <v>7.833333333333333</v>
      </c>
      <c r="L397" s="1">
        <f>SUM(K397,_xlfn.XLOOKUP(A397,MEDIDAS!A:A,MEDIDAS!D:D,,0)*5)</f>
        <v>15.666666666666666</v>
      </c>
      <c r="M39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97" t="str">
        <f>IF('ESTOQUE NOVEMBRO'!$E397&gt;0,"Novembro","outubro")</f>
        <v>outubro</v>
      </c>
      <c r="O397" s="15">
        <v>45597</v>
      </c>
    </row>
    <row r="398" spans="1:15">
      <c r="A398" s="5" t="s">
        <v>440</v>
      </c>
      <c r="B398" t="s">
        <v>1177</v>
      </c>
      <c r="C398" s="3">
        <f t="shared" si="12"/>
        <v>64.89</v>
      </c>
      <c r="D398" s="1">
        <f>_xlfn.XLOOKUP(Tabela4[[#This Row],[SKU]],'ESTOQUE OUTUBRO'!A:A,'ESTOQUE OUTUBRO'!F:F,,0)-_xlfn.XLOOKUP(Tabela4[[#This Row],[SKU]],'VENDA MES'!E:E,'VENDA MES'!F:F,0,0)</f>
        <v>97</v>
      </c>
      <c r="E398" s="3">
        <f>IF(D398&lt;=0,(L398 * 2.5) - D398,IF(AND(Tabela4[[#This Row],[ESTOQUE_INICIAL]]&lt;=Tabela4[[#This Row],[PONTO_DE_REPOSICAO]],Tabela4[[#This Row],[ESTOQUE_INICIAL]]&gt;0),L398*1.5,D398*0))</f>
        <v>0</v>
      </c>
      <c r="F398" s="1">
        <f t="shared" si="13"/>
        <v>97</v>
      </c>
      <c r="G398" s="7">
        <v>10</v>
      </c>
      <c r="H398" s="7">
        <v>20</v>
      </c>
      <c r="I398" s="6" t="s">
        <v>1134</v>
      </c>
      <c r="J398" s="1">
        <f>'ESTOQUE NOVEMBRO'!$D398*'ESTOQUE NOVEMBRO'!$G398+'ESTOQUE NOVEMBRO'!$E398*'ESTOQUE NOVEMBRO'!$H398</f>
        <v>970</v>
      </c>
      <c r="K398" s="1">
        <f>_xlfn.XLOOKUP(A398,MEDIDAS!A:A,MEDIDAS!D:D,,0)*5</f>
        <v>6.7777777777777786</v>
      </c>
      <c r="L398" s="1">
        <f>SUM(K398,_xlfn.XLOOKUP(A398,MEDIDAS!A:A,MEDIDAS!D:D,,0)*5)</f>
        <v>13.555555555555557</v>
      </c>
      <c r="M39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98" t="str">
        <f>IF('ESTOQUE NOVEMBRO'!$E398&gt;0,"Novembro","outubro")</f>
        <v>outubro</v>
      </c>
      <c r="O398" s="15">
        <v>45597</v>
      </c>
    </row>
    <row r="399" spans="1:15">
      <c r="A399" s="5" t="s">
        <v>398</v>
      </c>
      <c r="B399" t="s">
        <v>1177</v>
      </c>
      <c r="C399" s="3">
        <f t="shared" si="12"/>
        <v>64.89</v>
      </c>
      <c r="D399" s="1">
        <f>_xlfn.XLOOKUP(Tabela4[[#This Row],[SKU]],'ESTOQUE OUTUBRO'!A:A,'ESTOQUE OUTUBRO'!F:F,,0)-_xlfn.XLOOKUP(Tabela4[[#This Row],[SKU]],'VENDA MES'!E:E,'VENDA MES'!F:F,0,0)</f>
        <v>143.19999999999999</v>
      </c>
      <c r="E399" s="3">
        <f>IF(D399&lt;=0,(L399 * 2.5) - D399,IF(AND(Tabela4[[#This Row],[ESTOQUE_INICIAL]]&lt;=Tabela4[[#This Row],[PONTO_DE_REPOSICAO]],Tabela4[[#This Row],[ESTOQUE_INICIAL]]&gt;0),L399*1.5,D399*0))</f>
        <v>0</v>
      </c>
      <c r="F399" s="1">
        <f t="shared" si="13"/>
        <v>143.19999999999999</v>
      </c>
      <c r="G399" s="7">
        <v>10</v>
      </c>
      <c r="H399" s="7">
        <v>20</v>
      </c>
      <c r="I399" s="6" t="s">
        <v>1134</v>
      </c>
      <c r="J399" s="1">
        <f>'ESTOQUE NOVEMBRO'!$D399*'ESTOQUE NOVEMBRO'!$G399+'ESTOQUE NOVEMBRO'!$E399*'ESTOQUE NOVEMBRO'!$H399</f>
        <v>1432</v>
      </c>
      <c r="K399" s="1">
        <f>_xlfn.XLOOKUP(A399,MEDIDAS!A:A,MEDIDAS!D:D,,0)*5</f>
        <v>7.0555555555555562</v>
      </c>
      <c r="L399" s="1">
        <f>SUM(K399,_xlfn.XLOOKUP(A399,MEDIDAS!A:A,MEDIDAS!D:D,,0)*5)</f>
        <v>14.111111111111112</v>
      </c>
      <c r="M39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399" t="str">
        <f>IF('ESTOQUE NOVEMBRO'!$E399&gt;0,"Novembro","outubro")</f>
        <v>outubro</v>
      </c>
      <c r="O399" s="15">
        <v>45597</v>
      </c>
    </row>
    <row r="400" spans="1:15">
      <c r="A400" s="5" t="s">
        <v>399</v>
      </c>
      <c r="B400" t="s">
        <v>1177</v>
      </c>
      <c r="C400" s="3">
        <f t="shared" si="12"/>
        <v>64.89</v>
      </c>
      <c r="D400" s="1">
        <f>_xlfn.XLOOKUP(Tabela4[[#This Row],[SKU]],'ESTOQUE OUTUBRO'!A:A,'ESTOQUE OUTUBRO'!F:F,,0)-_xlfn.XLOOKUP(Tabela4[[#This Row],[SKU]],'VENDA MES'!E:E,'VENDA MES'!F:F,0,0)</f>
        <v>42.40000000000002</v>
      </c>
      <c r="E400" s="3">
        <f>IF(D400&lt;=0,(L400 * 2.5) - D400,IF(AND(Tabela4[[#This Row],[ESTOQUE_INICIAL]]&lt;=Tabela4[[#This Row],[PONTO_DE_REPOSICAO]],Tabela4[[#This Row],[ESTOQUE_INICIAL]]&gt;0),L400*1.5,D400*0))</f>
        <v>0</v>
      </c>
      <c r="F400" s="1">
        <f t="shared" si="13"/>
        <v>42.40000000000002</v>
      </c>
      <c r="G400" s="7">
        <v>10</v>
      </c>
      <c r="H400" s="7">
        <v>20</v>
      </c>
      <c r="I400" s="6" t="s">
        <v>1134</v>
      </c>
      <c r="J400" s="1">
        <f>'ESTOQUE NOVEMBRO'!$D400*'ESTOQUE NOVEMBRO'!$G400+'ESTOQUE NOVEMBRO'!$E400*'ESTOQUE NOVEMBRO'!$H400</f>
        <v>424.00000000000023</v>
      </c>
      <c r="K400" s="1">
        <f>_xlfn.XLOOKUP(A400,MEDIDAS!A:A,MEDIDAS!D:D,,0)*5</f>
        <v>5.6111111111111107</v>
      </c>
      <c r="L400" s="1">
        <f>SUM(K400,_xlfn.XLOOKUP(A400,MEDIDAS!A:A,MEDIDAS!D:D,,0)*5)</f>
        <v>11.222222222222221</v>
      </c>
      <c r="M40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00" t="str">
        <f>IF('ESTOQUE NOVEMBRO'!$E400&gt;0,"Novembro","outubro")</f>
        <v>outubro</v>
      </c>
      <c r="O400" s="15">
        <v>45597</v>
      </c>
    </row>
    <row r="401" spans="1:15">
      <c r="A401" s="5" t="s">
        <v>400</v>
      </c>
      <c r="B401" t="s">
        <v>1177</v>
      </c>
      <c r="C401" s="3">
        <f t="shared" si="12"/>
        <v>64.89</v>
      </c>
      <c r="D401" s="1">
        <f>_xlfn.XLOOKUP(Tabela4[[#This Row],[SKU]],'ESTOQUE OUTUBRO'!A:A,'ESTOQUE OUTUBRO'!F:F,,0)-_xlfn.XLOOKUP(Tabela4[[#This Row],[SKU]],'VENDA MES'!E:E,'VENDA MES'!F:F,0,0)</f>
        <v>191.6</v>
      </c>
      <c r="E401" s="3">
        <f>IF(D401&lt;=0,(L401 * 2.5) - D401,IF(AND(Tabela4[[#This Row],[ESTOQUE_INICIAL]]&lt;=Tabela4[[#This Row],[PONTO_DE_REPOSICAO]],Tabela4[[#This Row],[ESTOQUE_INICIAL]]&gt;0),L401*1.5,D401*0))</f>
        <v>0</v>
      </c>
      <c r="F401" s="1">
        <f t="shared" si="13"/>
        <v>191.6</v>
      </c>
      <c r="G401" s="7">
        <v>10</v>
      </c>
      <c r="H401" s="7">
        <v>20</v>
      </c>
      <c r="I401" s="6" t="s">
        <v>1134</v>
      </c>
      <c r="J401" s="1">
        <f>'ESTOQUE NOVEMBRO'!$D401*'ESTOQUE NOVEMBRO'!$G401+'ESTOQUE NOVEMBRO'!$E401*'ESTOQUE NOVEMBRO'!$H401</f>
        <v>1916</v>
      </c>
      <c r="K401" s="1">
        <f>_xlfn.XLOOKUP(A401,MEDIDAS!A:A,MEDIDAS!D:D,,0)*5</f>
        <v>6.5555555555555554</v>
      </c>
      <c r="L401" s="1">
        <f>SUM(K401,_xlfn.XLOOKUP(A401,MEDIDAS!A:A,MEDIDAS!D:D,,0)*5)</f>
        <v>13.111111111111111</v>
      </c>
      <c r="M40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01" t="str">
        <f>IF('ESTOQUE NOVEMBRO'!$E401&gt;0,"Novembro","outubro")</f>
        <v>outubro</v>
      </c>
      <c r="O401" s="15">
        <v>45597</v>
      </c>
    </row>
    <row r="402" spans="1:15">
      <c r="A402" s="5" t="s">
        <v>401</v>
      </c>
      <c r="B402" t="s">
        <v>1177</v>
      </c>
      <c r="C402" s="3">
        <f t="shared" si="12"/>
        <v>64.89</v>
      </c>
      <c r="D402" s="1">
        <f>_xlfn.XLOOKUP(Tabela4[[#This Row],[SKU]],'ESTOQUE OUTUBRO'!A:A,'ESTOQUE OUTUBRO'!F:F,,0)-_xlfn.XLOOKUP(Tabela4[[#This Row],[SKU]],'VENDA MES'!E:E,'VENDA MES'!F:F,0,0)</f>
        <v>139.80000000000004</v>
      </c>
      <c r="E402" s="3">
        <f>IF(D402&lt;=0,(L402 * 2.5) - D402,IF(AND(Tabela4[[#This Row],[ESTOQUE_INICIAL]]&lt;=Tabela4[[#This Row],[PONTO_DE_REPOSICAO]],Tabela4[[#This Row],[ESTOQUE_INICIAL]]&gt;0),L402*1.5,D402*0))</f>
        <v>0</v>
      </c>
      <c r="F402" s="1">
        <f t="shared" si="13"/>
        <v>139.80000000000004</v>
      </c>
      <c r="G402" s="7">
        <v>10</v>
      </c>
      <c r="H402" s="7">
        <v>20</v>
      </c>
      <c r="I402" s="6" t="s">
        <v>1134</v>
      </c>
      <c r="J402" s="1">
        <f>'ESTOQUE NOVEMBRO'!$D402*'ESTOQUE NOVEMBRO'!$G402+'ESTOQUE NOVEMBRO'!$E402*'ESTOQUE NOVEMBRO'!$H402</f>
        <v>1398.0000000000005</v>
      </c>
      <c r="K402" s="1">
        <f>_xlfn.XLOOKUP(A402,MEDIDAS!A:A,MEDIDAS!D:D,,0)*5</f>
        <v>7.6111111111111107</v>
      </c>
      <c r="L402" s="1">
        <f>SUM(K402,_xlfn.XLOOKUP(A402,MEDIDAS!A:A,MEDIDAS!D:D,,0)*5)</f>
        <v>15.222222222222221</v>
      </c>
      <c r="M40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02" t="str">
        <f>IF('ESTOQUE NOVEMBRO'!$E402&gt;0,"Novembro","outubro")</f>
        <v>outubro</v>
      </c>
      <c r="O402" s="15">
        <v>45597</v>
      </c>
    </row>
    <row r="403" spans="1:15">
      <c r="A403" s="5" t="s">
        <v>402</v>
      </c>
      <c r="B403" t="s">
        <v>1178</v>
      </c>
      <c r="C403" s="3">
        <f t="shared" si="12"/>
        <v>64.89</v>
      </c>
      <c r="D403" s="1">
        <f>_xlfn.XLOOKUP(Tabela4[[#This Row],[SKU]],'ESTOQUE OUTUBRO'!A:A,'ESTOQUE OUTUBRO'!F:F,,0)-_xlfn.XLOOKUP(Tabela4[[#This Row],[SKU]],'VENDA MES'!E:E,'VENDA MES'!F:F,0,0)</f>
        <v>71.800000000000011</v>
      </c>
      <c r="E403" s="3">
        <f>IF(D403&lt;=0,(L403 * 2.5) - D403,IF(AND(Tabela4[[#This Row],[ESTOQUE_INICIAL]]&lt;=Tabela4[[#This Row],[PONTO_DE_REPOSICAO]],Tabela4[[#This Row],[ESTOQUE_INICIAL]]&gt;0),L403*1.5,D403*0))</f>
        <v>0</v>
      </c>
      <c r="F403" s="1">
        <f t="shared" si="13"/>
        <v>71.800000000000011</v>
      </c>
      <c r="G403" s="7">
        <v>36</v>
      </c>
      <c r="H403" s="7">
        <v>72</v>
      </c>
      <c r="I403" s="6" t="s">
        <v>1152</v>
      </c>
      <c r="J403" s="1">
        <f>'ESTOQUE NOVEMBRO'!$D403*'ESTOQUE NOVEMBRO'!$G403+'ESTOQUE NOVEMBRO'!$E403*'ESTOQUE NOVEMBRO'!$H403</f>
        <v>2584.8000000000002</v>
      </c>
      <c r="K403" s="1">
        <f>_xlfn.XLOOKUP(A403,MEDIDAS!A:A,MEDIDAS!D:D,,0)*5</f>
        <v>5.7777777777777768</v>
      </c>
      <c r="L403" s="1">
        <f>SUM(K403,_xlfn.XLOOKUP(A403,MEDIDAS!A:A,MEDIDAS!D:D,,0)*5)</f>
        <v>11.555555555555554</v>
      </c>
      <c r="M40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03" t="str">
        <f>IF('ESTOQUE NOVEMBRO'!$E403&gt;0,"Novembro","outubro")</f>
        <v>outubro</v>
      </c>
      <c r="O403" s="15">
        <v>45597</v>
      </c>
    </row>
    <row r="404" spans="1:15">
      <c r="A404" s="5" t="s">
        <v>403</v>
      </c>
      <c r="B404" t="s">
        <v>1178</v>
      </c>
      <c r="C404" s="3">
        <f t="shared" si="12"/>
        <v>64.89</v>
      </c>
      <c r="D404" s="1">
        <f>_xlfn.XLOOKUP(Tabela4[[#This Row],[SKU]],'ESTOQUE OUTUBRO'!A:A,'ESTOQUE OUTUBRO'!F:F,,0)-_xlfn.XLOOKUP(Tabela4[[#This Row],[SKU]],'VENDA MES'!E:E,'VENDA MES'!F:F,0,0)</f>
        <v>132.6</v>
      </c>
      <c r="E404" s="3">
        <f>IF(D404&lt;=0,(L404 * 2.5) - D404,IF(AND(Tabela4[[#This Row],[ESTOQUE_INICIAL]]&lt;=Tabela4[[#This Row],[PONTO_DE_REPOSICAO]],Tabela4[[#This Row],[ESTOQUE_INICIAL]]&gt;0),L404*1.5,D404*0))</f>
        <v>0</v>
      </c>
      <c r="F404" s="1">
        <f t="shared" si="13"/>
        <v>132.6</v>
      </c>
      <c r="G404" s="7">
        <v>36</v>
      </c>
      <c r="H404" s="7">
        <v>72</v>
      </c>
      <c r="I404" s="6" t="s">
        <v>1152</v>
      </c>
      <c r="J404" s="1">
        <f>'ESTOQUE NOVEMBRO'!$D404*'ESTOQUE NOVEMBRO'!$G404+'ESTOQUE NOVEMBRO'!$E404*'ESTOQUE NOVEMBRO'!$H404</f>
        <v>4773.5999999999995</v>
      </c>
      <c r="K404" s="1">
        <f>_xlfn.XLOOKUP(A404,MEDIDAS!A:A,MEDIDAS!D:D,,0)*5</f>
        <v>7.7222222222222223</v>
      </c>
      <c r="L404" s="1">
        <f>SUM(K404,_xlfn.XLOOKUP(A404,MEDIDAS!A:A,MEDIDAS!D:D,,0)*5)</f>
        <v>15.444444444444445</v>
      </c>
      <c r="M40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04" t="str">
        <f>IF('ESTOQUE NOVEMBRO'!$E404&gt;0,"Novembro","outubro")</f>
        <v>outubro</v>
      </c>
      <c r="O404" s="15">
        <v>45597</v>
      </c>
    </row>
    <row r="405" spans="1:15">
      <c r="A405" s="5" t="s">
        <v>404</v>
      </c>
      <c r="B405" t="s">
        <v>1178</v>
      </c>
      <c r="C405" s="3">
        <f t="shared" si="12"/>
        <v>64.89</v>
      </c>
      <c r="D405" s="1">
        <f>_xlfn.XLOOKUP(Tabela4[[#This Row],[SKU]],'ESTOQUE OUTUBRO'!A:A,'ESTOQUE OUTUBRO'!F:F,,0)-_xlfn.XLOOKUP(Tabela4[[#This Row],[SKU]],'VENDA MES'!E:E,'VENDA MES'!F:F,0,0)</f>
        <v>83.800000000000011</v>
      </c>
      <c r="E405" s="3">
        <f>IF(D405&lt;=0,(L405 * 2.5) - D405,IF(AND(Tabela4[[#This Row],[ESTOQUE_INICIAL]]&lt;=Tabela4[[#This Row],[PONTO_DE_REPOSICAO]],Tabela4[[#This Row],[ESTOQUE_INICIAL]]&gt;0),L405*1.5,D405*0))</f>
        <v>0</v>
      </c>
      <c r="F405" s="1">
        <f t="shared" si="13"/>
        <v>83.800000000000011</v>
      </c>
      <c r="G405" s="7">
        <v>36</v>
      </c>
      <c r="H405" s="7">
        <v>72</v>
      </c>
      <c r="I405" s="6" t="s">
        <v>1152</v>
      </c>
      <c r="J405" s="1">
        <f>'ESTOQUE NOVEMBRO'!$D405*'ESTOQUE NOVEMBRO'!$G405+'ESTOQUE NOVEMBRO'!$E405*'ESTOQUE NOVEMBRO'!$H405</f>
        <v>3016.8</v>
      </c>
      <c r="K405" s="1">
        <f>_xlfn.XLOOKUP(A405,MEDIDAS!A:A,MEDIDAS!D:D,,0)*5</f>
        <v>6.8333333333333339</v>
      </c>
      <c r="L405" s="1">
        <f>SUM(K405,_xlfn.XLOOKUP(A405,MEDIDAS!A:A,MEDIDAS!D:D,,0)*5)</f>
        <v>13.666666666666668</v>
      </c>
      <c r="M40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05" t="str">
        <f>IF('ESTOQUE NOVEMBRO'!$E405&gt;0,"Novembro","outubro")</f>
        <v>outubro</v>
      </c>
      <c r="O405" s="15">
        <v>45597</v>
      </c>
    </row>
    <row r="406" spans="1:15">
      <c r="A406" s="5" t="s">
        <v>405</v>
      </c>
      <c r="B406" t="s">
        <v>1178</v>
      </c>
      <c r="C406" s="3">
        <f t="shared" si="12"/>
        <v>64.89</v>
      </c>
      <c r="D406" s="1">
        <f>_xlfn.XLOOKUP(Tabela4[[#This Row],[SKU]],'ESTOQUE OUTUBRO'!A:A,'ESTOQUE OUTUBRO'!F:F,,0)-_xlfn.XLOOKUP(Tabela4[[#This Row],[SKU]],'VENDA MES'!E:E,'VENDA MES'!F:F,0,0)</f>
        <v>14.200000000000003</v>
      </c>
      <c r="E406" s="3">
        <f>IF(D406&lt;=0,(L406 * 2.5) - D406,IF(AND(Tabela4[[#This Row],[ESTOQUE_INICIAL]]&lt;=Tabela4[[#This Row],[PONTO_DE_REPOSICAO]],Tabela4[[#This Row],[ESTOQUE_INICIAL]]&gt;0),L406*1.5,D406*0))</f>
        <v>0</v>
      </c>
      <c r="F406" s="1">
        <f t="shared" si="13"/>
        <v>14.200000000000003</v>
      </c>
      <c r="G406" s="7">
        <v>36</v>
      </c>
      <c r="H406" s="7">
        <v>72</v>
      </c>
      <c r="I406" s="6" t="s">
        <v>1152</v>
      </c>
      <c r="J406" s="1">
        <f>'ESTOQUE NOVEMBRO'!$D406*'ESTOQUE NOVEMBRO'!$G406+'ESTOQUE NOVEMBRO'!$E406*'ESTOQUE NOVEMBRO'!$H406</f>
        <v>511.2000000000001</v>
      </c>
      <c r="K406" s="1">
        <f>_xlfn.XLOOKUP(A406,MEDIDAS!A:A,MEDIDAS!D:D,,0)*5</f>
        <v>6.5</v>
      </c>
      <c r="L406" s="1">
        <f>SUM(K406,_xlfn.XLOOKUP(A406,MEDIDAS!A:A,MEDIDAS!D:D,,0)*5)</f>
        <v>13</v>
      </c>
      <c r="M40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06" t="str">
        <f>IF('ESTOQUE NOVEMBRO'!$E406&gt;0,"Novembro","outubro")</f>
        <v>outubro</v>
      </c>
      <c r="O406" s="15">
        <v>45597</v>
      </c>
    </row>
    <row r="407" spans="1:15">
      <c r="A407" s="5" t="s">
        <v>406</v>
      </c>
      <c r="B407" t="s">
        <v>1178</v>
      </c>
      <c r="C407" s="3">
        <f t="shared" si="12"/>
        <v>64.89</v>
      </c>
      <c r="D407" s="1">
        <f>_xlfn.XLOOKUP(Tabela4[[#This Row],[SKU]],'ESTOQUE OUTUBRO'!A:A,'ESTOQUE OUTUBRO'!F:F,,0)-_xlfn.XLOOKUP(Tabela4[[#This Row],[SKU]],'VENDA MES'!E:E,'VENDA MES'!F:F,0,0)</f>
        <v>91.000000000000028</v>
      </c>
      <c r="E407" s="3">
        <f>IF(D407&lt;=0,(L407 * 2.5) - D407,IF(AND(Tabela4[[#This Row],[ESTOQUE_INICIAL]]&lt;=Tabela4[[#This Row],[PONTO_DE_REPOSICAO]],Tabela4[[#This Row],[ESTOQUE_INICIAL]]&gt;0),L407*1.5,D407*0))</f>
        <v>0</v>
      </c>
      <c r="F407" s="1">
        <f t="shared" si="13"/>
        <v>91.000000000000028</v>
      </c>
      <c r="G407" s="7">
        <v>36</v>
      </c>
      <c r="H407" s="7">
        <v>72</v>
      </c>
      <c r="I407" s="6" t="s">
        <v>1152</v>
      </c>
      <c r="J407" s="1">
        <f>'ESTOQUE NOVEMBRO'!$D407*'ESTOQUE NOVEMBRO'!$G407+'ESTOQUE NOVEMBRO'!$E407*'ESTOQUE NOVEMBRO'!$H407</f>
        <v>3276.0000000000009</v>
      </c>
      <c r="K407" s="1">
        <f>_xlfn.XLOOKUP(A407,MEDIDAS!A:A,MEDIDAS!D:D,,0)*5</f>
        <v>5.6111111111111107</v>
      </c>
      <c r="L407" s="1">
        <f>SUM(K407,_xlfn.XLOOKUP(A407,MEDIDAS!A:A,MEDIDAS!D:D,,0)*5)</f>
        <v>11.222222222222221</v>
      </c>
      <c r="M40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07" t="str">
        <f>IF('ESTOQUE NOVEMBRO'!$E407&gt;0,"Novembro","outubro")</f>
        <v>outubro</v>
      </c>
      <c r="O407" s="15">
        <v>45597</v>
      </c>
    </row>
    <row r="408" spans="1:15">
      <c r="A408" s="5" t="s">
        <v>451</v>
      </c>
      <c r="B408" t="s">
        <v>1178</v>
      </c>
      <c r="C408" s="3">
        <f t="shared" si="12"/>
        <v>64.89</v>
      </c>
      <c r="D408" s="1">
        <f>_xlfn.XLOOKUP(Tabela4[[#This Row],[SKU]],'ESTOQUE OUTUBRO'!A:A,'ESTOQUE OUTUBRO'!F:F,,0)-_xlfn.XLOOKUP(Tabela4[[#This Row],[SKU]],'VENDA MES'!E:E,'VENDA MES'!F:F,0,0)</f>
        <v>79</v>
      </c>
      <c r="E408" s="3">
        <f>IF(D408&lt;=0,(L408 * 2.5) - D408,IF(AND(Tabela4[[#This Row],[ESTOQUE_INICIAL]]&lt;=Tabela4[[#This Row],[PONTO_DE_REPOSICAO]],Tabela4[[#This Row],[ESTOQUE_INICIAL]]&gt;0),L408*1.5,D408*0))</f>
        <v>0</v>
      </c>
      <c r="F408" s="1">
        <f t="shared" si="13"/>
        <v>79</v>
      </c>
      <c r="G408" s="7">
        <v>36</v>
      </c>
      <c r="H408" s="7">
        <v>72</v>
      </c>
      <c r="I408" s="6" t="s">
        <v>1152</v>
      </c>
      <c r="J408" s="1">
        <f>'ESTOQUE NOVEMBRO'!$D408*'ESTOQUE NOVEMBRO'!$G408+'ESTOQUE NOVEMBRO'!$E408*'ESTOQUE NOVEMBRO'!$H408</f>
        <v>2844</v>
      </c>
      <c r="K408" s="1">
        <f>_xlfn.XLOOKUP(A408,MEDIDAS!A:A,MEDIDAS!D:D,,0)*5</f>
        <v>7.2222222222222223</v>
      </c>
      <c r="L408" s="1">
        <f>SUM(K408,_xlfn.XLOOKUP(A408,MEDIDAS!A:A,MEDIDAS!D:D,,0)*5)</f>
        <v>14.444444444444445</v>
      </c>
      <c r="M40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08" t="str">
        <f>IF('ESTOQUE NOVEMBRO'!$E408&gt;0,"Novembro","outubro")</f>
        <v>outubro</v>
      </c>
      <c r="O408" s="15">
        <v>45597</v>
      </c>
    </row>
    <row r="409" spans="1:15">
      <c r="A409" s="5" t="s">
        <v>408</v>
      </c>
      <c r="B409" t="s">
        <v>1178</v>
      </c>
      <c r="C409" s="3">
        <f t="shared" si="12"/>
        <v>64.89</v>
      </c>
      <c r="D409" s="1">
        <f>_xlfn.XLOOKUP(Tabela4[[#This Row],[SKU]],'ESTOQUE OUTUBRO'!A:A,'ESTOQUE OUTUBRO'!F:F,,0)-_xlfn.XLOOKUP(Tabela4[[#This Row],[SKU]],'VENDA MES'!E:E,'VENDA MES'!F:F,0,0)</f>
        <v>25</v>
      </c>
      <c r="E409" s="3">
        <f>IF(D409&lt;=0,(L409 * 2.5) - D409,IF(AND(Tabela4[[#This Row],[ESTOQUE_INICIAL]]&lt;=Tabela4[[#This Row],[PONTO_DE_REPOSICAO]],Tabela4[[#This Row],[ESTOQUE_INICIAL]]&gt;0),L409*1.5,D409*0))</f>
        <v>0</v>
      </c>
      <c r="F409" s="1">
        <f t="shared" si="13"/>
        <v>25</v>
      </c>
      <c r="G409" s="7">
        <v>36</v>
      </c>
      <c r="H409" s="7">
        <v>72</v>
      </c>
      <c r="I409" s="6" t="s">
        <v>1152</v>
      </c>
      <c r="J409" s="1">
        <f>'ESTOQUE NOVEMBRO'!$D409*'ESTOQUE NOVEMBRO'!$G409+'ESTOQUE NOVEMBRO'!$E409*'ESTOQUE NOVEMBRO'!$H409</f>
        <v>900</v>
      </c>
      <c r="K409" s="1">
        <f>_xlfn.XLOOKUP(A409,MEDIDAS!A:A,MEDIDAS!D:D,,0)*5</f>
        <v>5.4444444444444438</v>
      </c>
      <c r="L409" s="1">
        <f>SUM(K409,_xlfn.XLOOKUP(A409,MEDIDAS!A:A,MEDIDAS!D:D,,0)*5)</f>
        <v>10.888888888888888</v>
      </c>
      <c r="M40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09" t="str">
        <f>IF('ESTOQUE NOVEMBRO'!$E409&gt;0,"Novembro","outubro")</f>
        <v>outubro</v>
      </c>
      <c r="O409" s="15">
        <v>45597</v>
      </c>
    </row>
    <row r="410" spans="1:15">
      <c r="A410" s="5" t="s">
        <v>409</v>
      </c>
      <c r="B410" t="s">
        <v>1178</v>
      </c>
      <c r="C410" s="3">
        <f t="shared" si="12"/>
        <v>64.89</v>
      </c>
      <c r="D410" s="1">
        <f>_xlfn.XLOOKUP(Tabela4[[#This Row],[SKU]],'ESTOQUE OUTUBRO'!A:A,'ESTOQUE OUTUBRO'!F:F,,0)-_xlfn.XLOOKUP(Tabela4[[#This Row],[SKU]],'VENDA MES'!E:E,'VENDA MES'!F:F,0,0)</f>
        <v>117.4</v>
      </c>
      <c r="E410" s="3">
        <f>IF(D410&lt;=0,(L410 * 2.5) - D410,IF(AND(Tabela4[[#This Row],[ESTOQUE_INICIAL]]&lt;=Tabela4[[#This Row],[PONTO_DE_REPOSICAO]],Tabela4[[#This Row],[ESTOQUE_INICIAL]]&gt;0),L410*1.5,D410*0))</f>
        <v>0</v>
      </c>
      <c r="F410" s="1">
        <f t="shared" si="13"/>
        <v>117.4</v>
      </c>
      <c r="G410" s="7">
        <v>36</v>
      </c>
      <c r="H410" s="7">
        <v>72</v>
      </c>
      <c r="I410" s="6" t="s">
        <v>1152</v>
      </c>
      <c r="J410" s="1">
        <f>'ESTOQUE NOVEMBRO'!$D410*'ESTOQUE NOVEMBRO'!$G410+'ESTOQUE NOVEMBRO'!$E410*'ESTOQUE NOVEMBRO'!$H410</f>
        <v>4226.4000000000005</v>
      </c>
      <c r="K410" s="1">
        <f>_xlfn.XLOOKUP(A410,MEDIDAS!A:A,MEDIDAS!D:D,,0)*5</f>
        <v>7.7777777777777777</v>
      </c>
      <c r="L410" s="1">
        <f>SUM(K410,_xlfn.XLOOKUP(A410,MEDIDAS!A:A,MEDIDAS!D:D,,0)*5)</f>
        <v>15.555555555555555</v>
      </c>
      <c r="M41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10" t="str">
        <f>IF('ESTOQUE NOVEMBRO'!$E410&gt;0,"Novembro","outubro")</f>
        <v>outubro</v>
      </c>
      <c r="O410" s="15">
        <v>45597</v>
      </c>
    </row>
    <row r="411" spans="1:15">
      <c r="A411" s="5" t="s">
        <v>410</v>
      </c>
      <c r="B411" t="s">
        <v>1178</v>
      </c>
      <c r="C411" s="3">
        <f t="shared" si="12"/>
        <v>64.89</v>
      </c>
      <c r="D411" s="1">
        <f>_xlfn.XLOOKUP(Tabela4[[#This Row],[SKU]],'ESTOQUE OUTUBRO'!A:A,'ESTOQUE OUTUBRO'!F:F,,0)-_xlfn.XLOOKUP(Tabela4[[#This Row],[SKU]],'VENDA MES'!E:E,'VENDA MES'!F:F,0,0)</f>
        <v>48</v>
      </c>
      <c r="E411" s="3">
        <f>IF(D411&lt;=0,(L411 * 2.5) - D411,IF(AND(Tabela4[[#This Row],[ESTOQUE_INICIAL]]&lt;=Tabela4[[#This Row],[PONTO_DE_REPOSICAO]],Tabela4[[#This Row],[ESTOQUE_INICIAL]]&gt;0),L411*1.5,D411*0))</f>
        <v>0</v>
      </c>
      <c r="F411" s="1">
        <f t="shared" si="13"/>
        <v>48</v>
      </c>
      <c r="G411" s="7">
        <v>36</v>
      </c>
      <c r="H411" s="7">
        <v>72</v>
      </c>
      <c r="I411" s="6" t="s">
        <v>1152</v>
      </c>
      <c r="J411" s="1">
        <f>'ESTOQUE NOVEMBRO'!$D411*'ESTOQUE NOVEMBRO'!$G411+'ESTOQUE NOVEMBRO'!$E411*'ESTOQUE NOVEMBRO'!$H411</f>
        <v>1728</v>
      </c>
      <c r="K411" s="1">
        <f>_xlfn.XLOOKUP(A411,MEDIDAS!A:A,MEDIDAS!D:D,,0)*5</f>
        <v>5.7777777777777768</v>
      </c>
      <c r="L411" s="1">
        <f>SUM(K411,_xlfn.XLOOKUP(A411,MEDIDAS!A:A,MEDIDAS!D:D,,0)*5)</f>
        <v>11.555555555555554</v>
      </c>
      <c r="M41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11" t="str">
        <f>IF('ESTOQUE NOVEMBRO'!$E411&gt;0,"Novembro","outubro")</f>
        <v>outubro</v>
      </c>
      <c r="O411" s="15">
        <v>45597</v>
      </c>
    </row>
    <row r="412" spans="1:15">
      <c r="A412" s="5" t="s">
        <v>411</v>
      </c>
      <c r="B412" t="s">
        <v>1178</v>
      </c>
      <c r="C412" s="3">
        <f t="shared" si="12"/>
        <v>64.89</v>
      </c>
      <c r="D412" s="1">
        <f>_xlfn.XLOOKUP(Tabela4[[#This Row],[SKU]],'ESTOQUE OUTUBRO'!A:A,'ESTOQUE OUTUBRO'!F:F,,0)-_xlfn.XLOOKUP(Tabela4[[#This Row],[SKU]],'VENDA MES'!E:E,'VENDA MES'!F:F,0,0)</f>
        <v>169.2</v>
      </c>
      <c r="E412" s="3">
        <f>IF(D412&lt;=0,(L412 * 2.5) - D412,IF(AND(Tabela4[[#This Row],[ESTOQUE_INICIAL]]&lt;=Tabela4[[#This Row],[PONTO_DE_REPOSICAO]],Tabela4[[#This Row],[ESTOQUE_INICIAL]]&gt;0),L412*1.5,D412*0))</f>
        <v>0</v>
      </c>
      <c r="F412" s="1">
        <f t="shared" si="13"/>
        <v>169.2</v>
      </c>
      <c r="G412" s="7">
        <v>36</v>
      </c>
      <c r="H412" s="7">
        <v>72</v>
      </c>
      <c r="I412" s="6" t="s">
        <v>1152</v>
      </c>
      <c r="J412" s="1">
        <f>'ESTOQUE NOVEMBRO'!$D412*'ESTOQUE NOVEMBRO'!$G412+'ESTOQUE NOVEMBRO'!$E412*'ESTOQUE NOVEMBRO'!$H412</f>
        <v>6091.2</v>
      </c>
      <c r="K412" s="1">
        <f>_xlfn.XLOOKUP(A412,MEDIDAS!A:A,MEDIDAS!D:D,,0)*5</f>
        <v>5.5555555555555554</v>
      </c>
      <c r="L412" s="1">
        <f>SUM(K412,_xlfn.XLOOKUP(A412,MEDIDAS!A:A,MEDIDAS!D:D,,0)*5)</f>
        <v>11.111111111111111</v>
      </c>
      <c r="M41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12" t="str">
        <f>IF('ESTOQUE NOVEMBRO'!$E412&gt;0,"Novembro","outubro")</f>
        <v>outubro</v>
      </c>
      <c r="O412" s="15">
        <v>45597</v>
      </c>
    </row>
    <row r="413" spans="1:15">
      <c r="A413" s="5" t="s">
        <v>412</v>
      </c>
      <c r="B413" t="s">
        <v>1179</v>
      </c>
      <c r="C413" s="3">
        <f t="shared" si="12"/>
        <v>64.89</v>
      </c>
      <c r="D413" s="1">
        <f>_xlfn.XLOOKUP(Tabela4[[#This Row],[SKU]],'ESTOQUE OUTUBRO'!A:A,'ESTOQUE OUTUBRO'!F:F,,0)-_xlfn.XLOOKUP(Tabela4[[#This Row],[SKU]],'VENDA MES'!E:E,'VENDA MES'!F:F,0,0)</f>
        <v>104.80000000000004</v>
      </c>
      <c r="E413" s="3">
        <f>IF(D413&lt;=0,(L413 * 2.5) - D413,IF(AND(Tabela4[[#This Row],[ESTOQUE_INICIAL]]&lt;=Tabela4[[#This Row],[PONTO_DE_REPOSICAO]],Tabela4[[#This Row],[ESTOQUE_INICIAL]]&gt;0),L413*1.5,D413*0))</f>
        <v>0</v>
      </c>
      <c r="F413" s="1">
        <f t="shared" si="13"/>
        <v>104.80000000000004</v>
      </c>
      <c r="G413" s="7">
        <v>24</v>
      </c>
      <c r="H413" s="7">
        <v>48</v>
      </c>
      <c r="I413" s="6" t="s">
        <v>1128</v>
      </c>
      <c r="J413" s="1">
        <f>'ESTOQUE NOVEMBRO'!$D413*'ESTOQUE NOVEMBRO'!$G413+'ESTOQUE NOVEMBRO'!$E413*'ESTOQUE NOVEMBRO'!$H413</f>
        <v>2515.2000000000007</v>
      </c>
      <c r="K413" s="1">
        <f>_xlfn.XLOOKUP(A413,MEDIDAS!A:A,MEDIDAS!D:D,,0)*5</f>
        <v>6.7777777777777786</v>
      </c>
      <c r="L413" s="1">
        <f>SUM(K413,_xlfn.XLOOKUP(A413,MEDIDAS!A:A,MEDIDAS!D:D,,0)*5)</f>
        <v>13.555555555555557</v>
      </c>
      <c r="M41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13" t="str">
        <f>IF('ESTOQUE NOVEMBRO'!$E413&gt;0,"Novembro","outubro")</f>
        <v>outubro</v>
      </c>
      <c r="O413" s="15">
        <v>45597</v>
      </c>
    </row>
    <row r="414" spans="1:15">
      <c r="A414" s="5" t="s">
        <v>413</v>
      </c>
      <c r="B414" t="s">
        <v>1179</v>
      </c>
      <c r="C414" s="3">
        <f t="shared" si="12"/>
        <v>64.89</v>
      </c>
      <c r="D414" s="1">
        <f>_xlfn.XLOOKUP(Tabela4[[#This Row],[SKU]],'ESTOQUE OUTUBRO'!A:A,'ESTOQUE OUTUBRO'!F:F,,0)-_xlfn.XLOOKUP(Tabela4[[#This Row],[SKU]],'VENDA MES'!E:E,'VENDA MES'!F:F,0,0)</f>
        <v>26</v>
      </c>
      <c r="E414" s="3">
        <f>IF(D414&lt;=0,(L414 * 2.5) - D414,IF(AND(Tabela4[[#This Row],[ESTOQUE_INICIAL]]&lt;=Tabela4[[#This Row],[PONTO_DE_REPOSICAO]],Tabela4[[#This Row],[ESTOQUE_INICIAL]]&gt;0),L414*1.5,D414*0))</f>
        <v>0</v>
      </c>
      <c r="F414" s="1">
        <f t="shared" si="13"/>
        <v>26</v>
      </c>
      <c r="G414" s="7">
        <v>24</v>
      </c>
      <c r="H414" s="7">
        <v>48</v>
      </c>
      <c r="I414" s="6" t="s">
        <v>1128</v>
      </c>
      <c r="J414" s="1">
        <f>'ESTOQUE NOVEMBRO'!$D414*'ESTOQUE NOVEMBRO'!$G414+'ESTOQUE NOVEMBRO'!$E414*'ESTOQUE NOVEMBRO'!$H414</f>
        <v>624</v>
      </c>
      <c r="K414" s="1">
        <f>_xlfn.XLOOKUP(A414,MEDIDAS!A:A,MEDIDAS!D:D,,0)*5</f>
        <v>7.2777777777777777</v>
      </c>
      <c r="L414" s="1">
        <f>SUM(K414,_xlfn.XLOOKUP(A414,MEDIDAS!A:A,MEDIDAS!D:D,,0)*5)</f>
        <v>14.555555555555555</v>
      </c>
      <c r="M41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14" t="str">
        <f>IF('ESTOQUE NOVEMBRO'!$E414&gt;0,"Novembro","outubro")</f>
        <v>outubro</v>
      </c>
      <c r="O414" s="15">
        <v>45597</v>
      </c>
    </row>
    <row r="415" spans="1:15">
      <c r="A415" s="5" t="s">
        <v>414</v>
      </c>
      <c r="B415" t="s">
        <v>1179</v>
      </c>
      <c r="C415" s="3">
        <f t="shared" si="12"/>
        <v>64.89</v>
      </c>
      <c r="D415" s="1">
        <f>_xlfn.XLOOKUP(Tabela4[[#This Row],[SKU]],'ESTOQUE OUTUBRO'!A:A,'ESTOQUE OUTUBRO'!F:F,,0)-_xlfn.XLOOKUP(Tabela4[[#This Row],[SKU]],'VENDA MES'!E:E,'VENDA MES'!F:F,0,0)</f>
        <v>36</v>
      </c>
      <c r="E415" s="3">
        <f>IF(D415&lt;=0,(L415 * 2.5) - D415,IF(AND(Tabela4[[#This Row],[ESTOQUE_INICIAL]]&lt;=Tabela4[[#This Row],[PONTO_DE_REPOSICAO]],Tabela4[[#This Row],[ESTOQUE_INICIAL]]&gt;0),L415*1.5,D415*0))</f>
        <v>0</v>
      </c>
      <c r="F415" s="1">
        <f t="shared" si="13"/>
        <v>36</v>
      </c>
      <c r="G415" s="7">
        <v>24</v>
      </c>
      <c r="H415" s="7">
        <v>48</v>
      </c>
      <c r="I415" s="6" t="s">
        <v>1128</v>
      </c>
      <c r="J415" s="1">
        <f>'ESTOQUE NOVEMBRO'!$D415*'ESTOQUE NOVEMBRO'!$G415+'ESTOQUE NOVEMBRO'!$E415*'ESTOQUE NOVEMBRO'!$H415</f>
        <v>864</v>
      </c>
      <c r="K415" s="1">
        <f>_xlfn.XLOOKUP(A415,MEDIDAS!A:A,MEDIDAS!D:D,,0)*5</f>
        <v>6.1111111111111116</v>
      </c>
      <c r="L415" s="1">
        <f>SUM(K415,_xlfn.XLOOKUP(A415,MEDIDAS!A:A,MEDIDAS!D:D,,0)*5)</f>
        <v>12.222222222222223</v>
      </c>
      <c r="M41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15" t="str">
        <f>IF('ESTOQUE NOVEMBRO'!$E415&gt;0,"Novembro","outubro")</f>
        <v>outubro</v>
      </c>
      <c r="O415" s="15">
        <v>45597</v>
      </c>
    </row>
    <row r="416" spans="1:15">
      <c r="A416" s="5" t="s">
        <v>415</v>
      </c>
      <c r="B416" t="s">
        <v>1179</v>
      </c>
      <c r="C416" s="3">
        <f t="shared" si="12"/>
        <v>64.89</v>
      </c>
      <c r="D416" s="1">
        <f>_xlfn.XLOOKUP(Tabela4[[#This Row],[SKU]],'ESTOQUE OUTUBRO'!A:A,'ESTOQUE OUTUBRO'!F:F,,0)-_xlfn.XLOOKUP(Tabela4[[#This Row],[SKU]],'VENDA MES'!E:E,'VENDA MES'!F:F,0,0)</f>
        <v>111.80000000000001</v>
      </c>
      <c r="E416" s="3">
        <f>IF(D416&lt;=0,(L416 * 2.5) - D416,IF(AND(Tabela4[[#This Row],[ESTOQUE_INICIAL]]&lt;=Tabela4[[#This Row],[PONTO_DE_REPOSICAO]],Tabela4[[#This Row],[ESTOQUE_INICIAL]]&gt;0),L416*1.5,D416*0))</f>
        <v>0</v>
      </c>
      <c r="F416" s="1">
        <f t="shared" si="13"/>
        <v>111.80000000000001</v>
      </c>
      <c r="G416" s="7">
        <v>24</v>
      </c>
      <c r="H416" s="7">
        <v>48</v>
      </c>
      <c r="I416" s="6" t="s">
        <v>1128</v>
      </c>
      <c r="J416" s="1">
        <f>'ESTOQUE NOVEMBRO'!$D416*'ESTOQUE NOVEMBRO'!$G416+'ESTOQUE NOVEMBRO'!$E416*'ESTOQUE NOVEMBRO'!$H416</f>
        <v>2683.2000000000003</v>
      </c>
      <c r="K416" s="1">
        <f>_xlfn.XLOOKUP(A416,MEDIDAS!A:A,MEDIDAS!D:D,,0)*5</f>
        <v>3.7777777777777777</v>
      </c>
      <c r="L416" s="1">
        <f>SUM(K416,_xlfn.XLOOKUP(A416,MEDIDAS!A:A,MEDIDAS!D:D,,0)*5)</f>
        <v>7.5555555555555554</v>
      </c>
      <c r="M41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16" t="str">
        <f>IF('ESTOQUE NOVEMBRO'!$E416&gt;0,"Novembro","outubro")</f>
        <v>outubro</v>
      </c>
      <c r="O416" s="15">
        <v>45597</v>
      </c>
    </row>
    <row r="417" spans="1:15">
      <c r="A417" s="5" t="s">
        <v>416</v>
      </c>
      <c r="B417" t="s">
        <v>1179</v>
      </c>
      <c r="C417" s="3">
        <f t="shared" si="12"/>
        <v>64.89</v>
      </c>
      <c r="D417" s="1">
        <f>_xlfn.XLOOKUP(Tabela4[[#This Row],[SKU]],'ESTOQUE OUTUBRO'!A:A,'ESTOQUE OUTUBRO'!F:F,,0)-_xlfn.XLOOKUP(Tabela4[[#This Row],[SKU]],'VENDA MES'!E:E,'VENDA MES'!F:F,0,0)</f>
        <v>112.6</v>
      </c>
      <c r="E417" s="3">
        <f>IF(D417&lt;=0,(L417 * 2.5) - D417,IF(AND(Tabela4[[#This Row],[ESTOQUE_INICIAL]]&lt;=Tabela4[[#This Row],[PONTO_DE_REPOSICAO]],Tabela4[[#This Row],[ESTOQUE_INICIAL]]&gt;0),L417*1.5,D417*0))</f>
        <v>0</v>
      </c>
      <c r="F417" s="1">
        <f t="shared" si="13"/>
        <v>112.6</v>
      </c>
      <c r="G417" s="7">
        <v>24</v>
      </c>
      <c r="H417" s="7">
        <v>48</v>
      </c>
      <c r="I417" s="6" t="s">
        <v>1128</v>
      </c>
      <c r="J417" s="1">
        <f>'ESTOQUE NOVEMBRO'!$D417*'ESTOQUE NOVEMBRO'!$G417+'ESTOQUE NOVEMBRO'!$E417*'ESTOQUE NOVEMBRO'!$H417</f>
        <v>2702.3999999999996</v>
      </c>
      <c r="K417" s="1">
        <f>_xlfn.XLOOKUP(A417,MEDIDAS!A:A,MEDIDAS!D:D,,0)*5</f>
        <v>7.833333333333333</v>
      </c>
      <c r="L417" s="1">
        <f>SUM(K417,_xlfn.XLOOKUP(A417,MEDIDAS!A:A,MEDIDAS!D:D,,0)*5)</f>
        <v>15.666666666666666</v>
      </c>
      <c r="M41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17" t="str">
        <f>IF('ESTOQUE NOVEMBRO'!$E417&gt;0,"Novembro","outubro")</f>
        <v>outubro</v>
      </c>
      <c r="O417" s="15">
        <v>45597</v>
      </c>
    </row>
    <row r="418" spans="1:15">
      <c r="A418" s="5" t="s">
        <v>462</v>
      </c>
      <c r="B418" t="s">
        <v>1179</v>
      </c>
      <c r="C418" s="3">
        <f t="shared" si="12"/>
        <v>64.89</v>
      </c>
      <c r="D418" s="1">
        <f>_xlfn.XLOOKUP(Tabela4[[#This Row],[SKU]],'ESTOQUE OUTUBRO'!A:A,'ESTOQUE OUTUBRO'!F:F,,0)-_xlfn.XLOOKUP(Tabela4[[#This Row],[SKU]],'VENDA MES'!E:E,'VENDA MES'!F:F,0,0)</f>
        <v>105</v>
      </c>
      <c r="E418" s="3">
        <f>IF(D418&lt;=0,(L418 * 2.5) - D418,IF(AND(Tabela4[[#This Row],[ESTOQUE_INICIAL]]&lt;=Tabela4[[#This Row],[PONTO_DE_REPOSICAO]],Tabela4[[#This Row],[ESTOQUE_INICIAL]]&gt;0),L418*1.5,D418*0))</f>
        <v>0</v>
      </c>
      <c r="F418" s="1">
        <f t="shared" si="13"/>
        <v>105</v>
      </c>
      <c r="G418" s="7">
        <v>24</v>
      </c>
      <c r="H418" s="7">
        <v>48</v>
      </c>
      <c r="I418" s="6" t="s">
        <v>1128</v>
      </c>
      <c r="J418" s="1">
        <f>'ESTOQUE NOVEMBRO'!$D418*'ESTOQUE NOVEMBRO'!$G418+'ESTOQUE NOVEMBRO'!$E418*'ESTOQUE NOVEMBRO'!$H418</f>
        <v>2520</v>
      </c>
      <c r="K418" s="1">
        <f>_xlfn.XLOOKUP(A418,MEDIDAS!A:A,MEDIDAS!D:D,,0)*5</f>
        <v>5.8333333333333339</v>
      </c>
      <c r="L418" s="1">
        <f>SUM(K418,_xlfn.XLOOKUP(A418,MEDIDAS!A:A,MEDIDAS!D:D,,0)*5)</f>
        <v>11.666666666666668</v>
      </c>
      <c r="M41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18" t="str">
        <f>IF('ESTOQUE NOVEMBRO'!$E418&gt;0,"Novembro","outubro")</f>
        <v>outubro</v>
      </c>
      <c r="O418" s="15">
        <v>45597</v>
      </c>
    </row>
    <row r="419" spans="1:15">
      <c r="A419" s="5" t="s">
        <v>417</v>
      </c>
      <c r="B419" t="s">
        <v>1179</v>
      </c>
      <c r="C419" s="3">
        <f t="shared" si="12"/>
        <v>64.89</v>
      </c>
      <c r="D419" s="1">
        <f>_xlfn.XLOOKUP(Tabela4[[#This Row],[SKU]],'ESTOQUE OUTUBRO'!A:A,'ESTOQUE OUTUBRO'!F:F,,0)-_xlfn.XLOOKUP(Tabela4[[#This Row],[SKU]],'VENDA MES'!E:E,'VENDA MES'!F:F,0,0)</f>
        <v>5</v>
      </c>
      <c r="E419" s="3">
        <f>IF(D419&lt;=0,(L419 * 2.5) - D419,IF(AND(Tabela4[[#This Row],[ESTOQUE_INICIAL]]&lt;=Tabela4[[#This Row],[PONTO_DE_REPOSICAO]],Tabela4[[#This Row],[ESTOQUE_INICIAL]]&gt;0),L419*1.5,D419*0))</f>
        <v>16.333333333333332</v>
      </c>
      <c r="F419" s="1">
        <f t="shared" si="13"/>
        <v>21.333333333333332</v>
      </c>
      <c r="G419" s="7">
        <v>24</v>
      </c>
      <c r="H419" s="7">
        <v>48</v>
      </c>
      <c r="I419" s="6" t="s">
        <v>1128</v>
      </c>
      <c r="J419" s="1">
        <f>'ESTOQUE NOVEMBRO'!$D419*'ESTOQUE NOVEMBRO'!$G419+'ESTOQUE NOVEMBRO'!$E419*'ESTOQUE NOVEMBRO'!$H419</f>
        <v>904</v>
      </c>
      <c r="K419" s="1">
        <f>_xlfn.XLOOKUP(A419,MEDIDAS!A:A,MEDIDAS!D:D,,0)*5</f>
        <v>5.4444444444444438</v>
      </c>
      <c r="L419" s="1">
        <f>SUM(K419,_xlfn.XLOOKUP(A419,MEDIDAS!A:A,MEDIDAS!D:D,,0)*5)</f>
        <v>10.888888888888888</v>
      </c>
      <c r="M41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19" t="str">
        <f>IF('ESTOQUE NOVEMBRO'!$E419&gt;0,"Novembro","outubro")</f>
        <v>Novembro</v>
      </c>
      <c r="O419" s="15">
        <v>45597</v>
      </c>
    </row>
    <row r="420" spans="1:15">
      <c r="A420" s="5" t="s">
        <v>419</v>
      </c>
      <c r="B420" t="s">
        <v>1179</v>
      </c>
      <c r="C420" s="3">
        <f t="shared" si="12"/>
        <v>64.89</v>
      </c>
      <c r="D420" s="1">
        <f>_xlfn.XLOOKUP(Tabela4[[#This Row],[SKU]],'ESTOQUE OUTUBRO'!A:A,'ESTOQUE OUTUBRO'!F:F,,0)-_xlfn.XLOOKUP(Tabela4[[#This Row],[SKU]],'VENDA MES'!E:E,'VENDA MES'!F:F,0,0)</f>
        <v>29.600000000000009</v>
      </c>
      <c r="E420" s="3">
        <f>IF(D420&lt;=0,(L420 * 2.5) - D420,IF(AND(Tabela4[[#This Row],[ESTOQUE_INICIAL]]&lt;=Tabela4[[#This Row],[PONTO_DE_REPOSICAO]],Tabela4[[#This Row],[ESTOQUE_INICIAL]]&gt;0),L420*1.5,D420*0))</f>
        <v>0</v>
      </c>
      <c r="F420" s="1">
        <f t="shared" si="13"/>
        <v>29.600000000000009</v>
      </c>
      <c r="G420" s="7">
        <v>24</v>
      </c>
      <c r="H420" s="7">
        <v>48</v>
      </c>
      <c r="I420" s="6" t="s">
        <v>1128</v>
      </c>
      <c r="J420" s="1">
        <f>'ESTOQUE NOVEMBRO'!$D420*'ESTOQUE NOVEMBRO'!$G420+'ESTOQUE NOVEMBRO'!$E420*'ESTOQUE NOVEMBRO'!$H420</f>
        <v>710.4000000000002</v>
      </c>
      <c r="K420" s="1">
        <f>_xlfn.XLOOKUP(A420,MEDIDAS!A:A,MEDIDAS!D:D,,0)*5</f>
        <v>6.2222222222222223</v>
      </c>
      <c r="L420" s="1">
        <f>SUM(K420,_xlfn.XLOOKUP(A420,MEDIDAS!A:A,MEDIDAS!D:D,,0)*5)</f>
        <v>12.444444444444445</v>
      </c>
      <c r="M42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20" t="str">
        <f>IF('ESTOQUE NOVEMBRO'!$E420&gt;0,"Novembro","outubro")</f>
        <v>outubro</v>
      </c>
      <c r="O420" s="15">
        <v>45597</v>
      </c>
    </row>
    <row r="421" spans="1:15">
      <c r="A421" s="5" t="s">
        <v>420</v>
      </c>
      <c r="B421" t="s">
        <v>1179</v>
      </c>
      <c r="C421" s="3">
        <f t="shared" si="12"/>
        <v>64.89</v>
      </c>
      <c r="D421" s="1">
        <f>_xlfn.XLOOKUP(Tabela4[[#This Row],[SKU]],'ESTOQUE OUTUBRO'!A:A,'ESTOQUE OUTUBRO'!F:F,,0)-_xlfn.XLOOKUP(Tabela4[[#This Row],[SKU]],'VENDA MES'!E:E,'VENDA MES'!F:F,0,0)</f>
        <v>35.40000000000002</v>
      </c>
      <c r="E421" s="3">
        <f>IF(D421&lt;=0,(L421 * 2.5) - D421,IF(AND(Tabela4[[#This Row],[ESTOQUE_INICIAL]]&lt;=Tabela4[[#This Row],[PONTO_DE_REPOSICAO]],Tabela4[[#This Row],[ESTOQUE_INICIAL]]&gt;0),L421*1.5,D421*0))</f>
        <v>0</v>
      </c>
      <c r="F421" s="1">
        <f t="shared" si="13"/>
        <v>35.40000000000002</v>
      </c>
      <c r="G421" s="7">
        <v>24</v>
      </c>
      <c r="H421" s="7">
        <v>48</v>
      </c>
      <c r="I421" s="6" t="s">
        <v>1128</v>
      </c>
      <c r="J421" s="1">
        <f>'ESTOQUE NOVEMBRO'!$D421*'ESTOQUE NOVEMBRO'!$G421+'ESTOQUE NOVEMBRO'!$E421*'ESTOQUE NOVEMBRO'!$H421</f>
        <v>849.60000000000048</v>
      </c>
      <c r="K421" s="1">
        <f>_xlfn.XLOOKUP(A421,MEDIDAS!A:A,MEDIDAS!D:D,,0)*5</f>
        <v>5.9444444444444446</v>
      </c>
      <c r="L421" s="1">
        <f>SUM(K421,_xlfn.XLOOKUP(A421,MEDIDAS!A:A,MEDIDAS!D:D,,0)*5)</f>
        <v>11.888888888888889</v>
      </c>
      <c r="M42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21" t="str">
        <f>IF('ESTOQUE NOVEMBRO'!$E421&gt;0,"Novembro","outubro")</f>
        <v>outubro</v>
      </c>
      <c r="O421" s="15">
        <v>45597</v>
      </c>
    </row>
    <row r="422" spans="1:15">
      <c r="A422" s="5" t="s">
        <v>421</v>
      </c>
      <c r="B422" t="s">
        <v>1179</v>
      </c>
      <c r="C422" s="3">
        <f t="shared" si="12"/>
        <v>64.89</v>
      </c>
      <c r="D422" s="1">
        <f>_xlfn.XLOOKUP(Tabela4[[#This Row],[SKU]],'ESTOQUE OUTUBRO'!A:A,'ESTOQUE OUTUBRO'!F:F,,0)-_xlfn.XLOOKUP(Tabela4[[#This Row],[SKU]],'VENDA MES'!E:E,'VENDA MES'!F:F,0,0)</f>
        <v>206.2</v>
      </c>
      <c r="E422" s="3">
        <f>IF(D422&lt;=0,(L422 * 2.5) - D422,IF(AND(Tabela4[[#This Row],[ESTOQUE_INICIAL]]&lt;=Tabela4[[#This Row],[PONTO_DE_REPOSICAO]],Tabela4[[#This Row],[ESTOQUE_INICIAL]]&gt;0),L422*1.5,D422*0))</f>
        <v>0</v>
      </c>
      <c r="F422" s="1">
        <f t="shared" si="13"/>
        <v>206.2</v>
      </c>
      <c r="G422" s="7">
        <v>24</v>
      </c>
      <c r="H422" s="7">
        <v>48</v>
      </c>
      <c r="I422" s="6" t="s">
        <v>1128</v>
      </c>
      <c r="J422" s="1">
        <f>'ESTOQUE NOVEMBRO'!$D422*'ESTOQUE NOVEMBRO'!$G422+'ESTOQUE NOVEMBRO'!$E422*'ESTOQUE NOVEMBRO'!$H422</f>
        <v>4948.7999999999993</v>
      </c>
      <c r="K422" s="1">
        <f>_xlfn.XLOOKUP(A422,MEDIDAS!A:A,MEDIDAS!D:D,,0)*5</f>
        <v>8.5555555555555554</v>
      </c>
      <c r="L422" s="1">
        <f>SUM(K422,_xlfn.XLOOKUP(A422,MEDIDAS!A:A,MEDIDAS!D:D,,0)*5)</f>
        <v>17.111111111111111</v>
      </c>
      <c r="M42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22" t="str">
        <f>IF('ESTOQUE NOVEMBRO'!$E422&gt;0,"Novembro","outubro")</f>
        <v>outubro</v>
      </c>
      <c r="O422" s="15">
        <v>45597</v>
      </c>
    </row>
    <row r="423" spans="1:15">
      <c r="A423" s="5" t="s">
        <v>422</v>
      </c>
      <c r="B423" t="s">
        <v>1180</v>
      </c>
      <c r="C423" s="3">
        <f t="shared" si="12"/>
        <v>64.89</v>
      </c>
      <c r="D423" s="1">
        <f>_xlfn.XLOOKUP(Tabela4[[#This Row],[SKU]],'ESTOQUE OUTUBRO'!A:A,'ESTOQUE OUTUBRO'!F:F,,0)-_xlfn.XLOOKUP(Tabela4[[#This Row],[SKU]],'VENDA MES'!E:E,'VENDA MES'!F:F,0,0)</f>
        <v>225.00000000000006</v>
      </c>
      <c r="E423" s="3">
        <f>IF(D423&lt;=0,(L423 * 2.5) - D423,IF(AND(Tabela4[[#This Row],[ESTOQUE_INICIAL]]&lt;=Tabela4[[#This Row],[PONTO_DE_REPOSICAO]],Tabela4[[#This Row],[ESTOQUE_INICIAL]]&gt;0),L423*1.5,D423*0))</f>
        <v>0</v>
      </c>
      <c r="F423" s="1">
        <f t="shared" si="13"/>
        <v>225.00000000000006</v>
      </c>
      <c r="G423" s="7">
        <v>60</v>
      </c>
      <c r="H423" s="7">
        <v>120</v>
      </c>
      <c r="I423" s="6" t="s">
        <v>1128</v>
      </c>
      <c r="J423" s="1">
        <f>'ESTOQUE NOVEMBRO'!$D423*'ESTOQUE NOVEMBRO'!$G423+'ESTOQUE NOVEMBRO'!$E423*'ESTOQUE NOVEMBRO'!$H423</f>
        <v>13500.000000000004</v>
      </c>
      <c r="K423" s="1">
        <f>_xlfn.XLOOKUP(A423,MEDIDAS!A:A,MEDIDAS!D:D,,0)*5</f>
        <v>7.4444444444444446</v>
      </c>
      <c r="L423" s="1">
        <f>SUM(K423,_xlfn.XLOOKUP(A423,MEDIDAS!A:A,MEDIDAS!D:D,,0)*5)</f>
        <v>14.888888888888889</v>
      </c>
      <c r="M42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23" t="str">
        <f>IF('ESTOQUE NOVEMBRO'!$E423&gt;0,"Novembro","outubro")</f>
        <v>outubro</v>
      </c>
      <c r="O423" s="15">
        <v>45597</v>
      </c>
    </row>
    <row r="424" spans="1:15">
      <c r="A424" s="5" t="s">
        <v>423</v>
      </c>
      <c r="B424" t="s">
        <v>1180</v>
      </c>
      <c r="C424" s="3">
        <f t="shared" si="12"/>
        <v>64.89</v>
      </c>
      <c r="D424" s="1">
        <f>_xlfn.XLOOKUP(Tabela4[[#This Row],[SKU]],'ESTOQUE OUTUBRO'!A:A,'ESTOQUE OUTUBRO'!F:F,,0)-_xlfn.XLOOKUP(Tabela4[[#This Row],[SKU]],'VENDA MES'!E:E,'VENDA MES'!F:F,0,0)</f>
        <v>128.4</v>
      </c>
      <c r="E424" s="3">
        <f>IF(D424&lt;=0,(L424 * 2.5) - D424,IF(AND(Tabela4[[#This Row],[ESTOQUE_INICIAL]]&lt;=Tabela4[[#This Row],[PONTO_DE_REPOSICAO]],Tabela4[[#This Row],[ESTOQUE_INICIAL]]&gt;0),L424*1.5,D424*0))</f>
        <v>0</v>
      </c>
      <c r="F424" s="1">
        <f t="shared" si="13"/>
        <v>128.4</v>
      </c>
      <c r="G424" s="7">
        <v>60</v>
      </c>
      <c r="H424" s="7">
        <v>120</v>
      </c>
      <c r="I424" s="6" t="s">
        <v>1128</v>
      </c>
      <c r="J424" s="1">
        <f>'ESTOQUE NOVEMBRO'!$D424*'ESTOQUE NOVEMBRO'!$G424+'ESTOQUE NOVEMBRO'!$E424*'ESTOQUE NOVEMBRO'!$H424</f>
        <v>7704</v>
      </c>
      <c r="K424" s="1">
        <f>_xlfn.XLOOKUP(A424,MEDIDAS!A:A,MEDIDAS!D:D,,0)*5</f>
        <v>7.2222222222222223</v>
      </c>
      <c r="L424" s="1">
        <f>SUM(K424,_xlfn.XLOOKUP(A424,MEDIDAS!A:A,MEDIDAS!D:D,,0)*5)</f>
        <v>14.444444444444445</v>
      </c>
      <c r="M42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24" t="str">
        <f>IF('ESTOQUE NOVEMBRO'!$E424&gt;0,"Novembro","outubro")</f>
        <v>outubro</v>
      </c>
      <c r="O424" s="15">
        <v>45597</v>
      </c>
    </row>
    <row r="425" spans="1:15">
      <c r="A425" s="5" t="s">
        <v>424</v>
      </c>
      <c r="B425" t="s">
        <v>1180</v>
      </c>
      <c r="C425" s="3">
        <f t="shared" si="12"/>
        <v>64.89</v>
      </c>
      <c r="D425" s="1">
        <f>_xlfn.XLOOKUP(Tabela4[[#This Row],[SKU]],'ESTOQUE OUTUBRO'!A:A,'ESTOQUE OUTUBRO'!F:F,,0)-_xlfn.XLOOKUP(Tabela4[[#This Row],[SKU]],'VENDA MES'!E:E,'VENDA MES'!F:F,0,0)</f>
        <v>46.8</v>
      </c>
      <c r="E425" s="3">
        <f>IF(D425&lt;=0,(L425 * 2.5) - D425,IF(AND(Tabela4[[#This Row],[ESTOQUE_INICIAL]]&lt;=Tabela4[[#This Row],[PONTO_DE_REPOSICAO]],Tabela4[[#This Row],[ESTOQUE_INICIAL]]&gt;0),L425*1.5,D425*0))</f>
        <v>0</v>
      </c>
      <c r="F425" s="1">
        <f t="shared" si="13"/>
        <v>46.8</v>
      </c>
      <c r="G425" s="7">
        <v>60</v>
      </c>
      <c r="H425" s="7">
        <v>120</v>
      </c>
      <c r="I425" s="6" t="s">
        <v>1128</v>
      </c>
      <c r="J425" s="1">
        <f>'ESTOQUE NOVEMBRO'!$D425*'ESTOQUE NOVEMBRO'!$G425+'ESTOQUE NOVEMBRO'!$E425*'ESTOQUE NOVEMBRO'!$H425</f>
        <v>2808</v>
      </c>
      <c r="K425" s="1">
        <f>_xlfn.XLOOKUP(A425,MEDIDAS!A:A,MEDIDAS!D:D,,0)*5</f>
        <v>5.8333333333333339</v>
      </c>
      <c r="L425" s="1">
        <f>SUM(K425,_xlfn.XLOOKUP(A425,MEDIDAS!A:A,MEDIDAS!D:D,,0)*5)</f>
        <v>11.666666666666668</v>
      </c>
      <c r="M42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25" t="str">
        <f>IF('ESTOQUE NOVEMBRO'!$E425&gt;0,"Novembro","outubro")</f>
        <v>outubro</v>
      </c>
      <c r="O425" s="15">
        <v>45597</v>
      </c>
    </row>
    <row r="426" spans="1:15">
      <c r="A426" s="5" t="s">
        <v>425</v>
      </c>
      <c r="B426" t="s">
        <v>1180</v>
      </c>
      <c r="C426" s="3">
        <f t="shared" si="12"/>
        <v>64.89</v>
      </c>
      <c r="D426" s="1">
        <f>_xlfn.XLOOKUP(Tabela4[[#This Row],[SKU]],'ESTOQUE OUTUBRO'!A:A,'ESTOQUE OUTUBRO'!F:F,,0)-_xlfn.XLOOKUP(Tabela4[[#This Row],[SKU]],'VENDA MES'!E:E,'VENDA MES'!F:F,0,0)</f>
        <v>-47.6</v>
      </c>
      <c r="E426" s="3">
        <f>IF(D426&lt;=0,(L426 * 2.5) - D426,IF(AND(Tabela4[[#This Row],[ESTOQUE_INICIAL]]&lt;=Tabela4[[#This Row],[PONTO_DE_REPOSICAO]],Tabela4[[#This Row],[ESTOQUE_INICIAL]]&gt;0),L426*1.5,D426*0))</f>
        <v>81.211111111111109</v>
      </c>
      <c r="F426" s="1">
        <f t="shared" si="13"/>
        <v>33.611111111111107</v>
      </c>
      <c r="G426" s="7">
        <v>60</v>
      </c>
      <c r="H426" s="7">
        <v>120</v>
      </c>
      <c r="I426" s="6" t="s">
        <v>1128</v>
      </c>
      <c r="J426" s="1">
        <f>'ESTOQUE NOVEMBRO'!$D426*'ESTOQUE NOVEMBRO'!$G426+'ESTOQUE NOVEMBRO'!$E426*'ESTOQUE NOVEMBRO'!$H426</f>
        <v>6889.3333333333321</v>
      </c>
      <c r="K426" s="1">
        <f>_xlfn.XLOOKUP(A426,MEDIDAS!A:A,MEDIDAS!D:D,,0)*5</f>
        <v>6.7222222222222232</v>
      </c>
      <c r="L426" s="1">
        <f>SUM(K426,_xlfn.XLOOKUP(A426,MEDIDAS!A:A,MEDIDAS!D:D,,0)*5)</f>
        <v>13.444444444444446</v>
      </c>
      <c r="M42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26" t="str">
        <f>IF('ESTOQUE NOVEMBRO'!$E426&gt;0,"Novembro","outubro")</f>
        <v>Novembro</v>
      </c>
      <c r="O426" s="15">
        <v>45597</v>
      </c>
    </row>
    <row r="427" spans="1:15">
      <c r="A427" s="5" t="s">
        <v>426</v>
      </c>
      <c r="B427" t="s">
        <v>1180</v>
      </c>
      <c r="C427" s="3">
        <f t="shared" si="12"/>
        <v>64.89</v>
      </c>
      <c r="D427" s="1">
        <f>_xlfn.XLOOKUP(Tabela4[[#This Row],[SKU]],'ESTOQUE OUTUBRO'!A:A,'ESTOQUE OUTUBRO'!F:F,,0)-_xlfn.XLOOKUP(Tabela4[[#This Row],[SKU]],'VENDA MES'!E:E,'VENDA MES'!F:F,0,0)</f>
        <v>122.6</v>
      </c>
      <c r="E427" s="3">
        <f>IF(D427&lt;=0,(L427 * 2.5) - D427,IF(AND(Tabela4[[#This Row],[ESTOQUE_INICIAL]]&lt;=Tabela4[[#This Row],[PONTO_DE_REPOSICAO]],Tabela4[[#This Row],[ESTOQUE_INICIAL]]&gt;0),L427*1.5,D427*0))</f>
        <v>0</v>
      </c>
      <c r="F427" s="1">
        <f t="shared" si="13"/>
        <v>122.6</v>
      </c>
      <c r="G427" s="7">
        <v>60</v>
      </c>
      <c r="H427" s="7">
        <v>120</v>
      </c>
      <c r="I427" s="6" t="s">
        <v>1128</v>
      </c>
      <c r="J427" s="1">
        <f>'ESTOQUE NOVEMBRO'!$D427*'ESTOQUE NOVEMBRO'!$G427+'ESTOQUE NOVEMBRO'!$E427*'ESTOQUE NOVEMBRO'!$H427</f>
        <v>7356</v>
      </c>
      <c r="K427" s="1">
        <f>_xlfn.XLOOKUP(A427,MEDIDAS!A:A,MEDIDAS!D:D,,0)*5</f>
        <v>8</v>
      </c>
      <c r="L427" s="1">
        <f>SUM(K427,_xlfn.XLOOKUP(A427,MEDIDAS!A:A,MEDIDAS!D:D,,0)*5)</f>
        <v>16</v>
      </c>
      <c r="M42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27" t="str">
        <f>IF('ESTOQUE NOVEMBRO'!$E427&gt;0,"Novembro","outubro")</f>
        <v>outubro</v>
      </c>
      <c r="O427" s="15">
        <v>45597</v>
      </c>
    </row>
    <row r="428" spans="1:15">
      <c r="A428" s="5" t="s">
        <v>473</v>
      </c>
      <c r="B428" t="s">
        <v>1180</v>
      </c>
      <c r="C428" s="3">
        <f t="shared" si="12"/>
        <v>64.89</v>
      </c>
      <c r="D428" s="1">
        <f>_xlfn.XLOOKUP(Tabela4[[#This Row],[SKU]],'ESTOQUE OUTUBRO'!A:A,'ESTOQUE OUTUBRO'!F:F,,0)-_xlfn.XLOOKUP(Tabela4[[#This Row],[SKU]],'VENDA MES'!E:E,'VENDA MES'!F:F,0,0)</f>
        <v>106</v>
      </c>
      <c r="E428" s="3">
        <f>IF(D428&lt;=0,(L428 * 2.5) - D428,IF(AND(Tabela4[[#This Row],[ESTOQUE_INICIAL]]&lt;=Tabela4[[#This Row],[PONTO_DE_REPOSICAO]],Tabela4[[#This Row],[ESTOQUE_INICIAL]]&gt;0),L428*1.5,D428*0))</f>
        <v>0</v>
      </c>
      <c r="F428" s="1">
        <f t="shared" si="13"/>
        <v>106</v>
      </c>
      <c r="G428" s="7">
        <v>60</v>
      </c>
      <c r="H428" s="7">
        <v>120</v>
      </c>
      <c r="I428" s="6" t="s">
        <v>1128</v>
      </c>
      <c r="J428" s="1">
        <f>'ESTOQUE NOVEMBRO'!$D428*'ESTOQUE NOVEMBRO'!$G428+'ESTOQUE NOVEMBRO'!$E428*'ESTOQUE NOVEMBRO'!$H428</f>
        <v>6360</v>
      </c>
      <c r="K428" s="1">
        <f>_xlfn.XLOOKUP(A428,MEDIDAS!A:A,MEDIDAS!D:D,,0)*5</f>
        <v>4.2777777777777777</v>
      </c>
      <c r="L428" s="1">
        <f>SUM(K428,_xlfn.XLOOKUP(A428,MEDIDAS!A:A,MEDIDAS!D:D,,0)*5)</f>
        <v>8.5555555555555554</v>
      </c>
      <c r="M42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28" t="str">
        <f>IF('ESTOQUE NOVEMBRO'!$E428&gt;0,"Novembro","outubro")</f>
        <v>outubro</v>
      </c>
      <c r="O428" s="15">
        <v>45597</v>
      </c>
    </row>
    <row r="429" spans="1:15">
      <c r="A429" s="5" t="s">
        <v>427</v>
      </c>
      <c r="B429" t="s">
        <v>1180</v>
      </c>
      <c r="C429" s="3">
        <f t="shared" si="12"/>
        <v>64.89</v>
      </c>
      <c r="D429" s="1">
        <f>_xlfn.XLOOKUP(Tabela4[[#This Row],[SKU]],'ESTOQUE OUTUBRO'!A:A,'ESTOQUE OUTUBRO'!F:F,,0)-_xlfn.XLOOKUP(Tabela4[[#This Row],[SKU]],'VENDA MES'!E:E,'VENDA MES'!F:F,0,0)</f>
        <v>131.80000000000004</v>
      </c>
      <c r="E429" s="3">
        <f>IF(D429&lt;=0,(L429 * 2.5) - D429,IF(AND(Tabela4[[#This Row],[ESTOQUE_INICIAL]]&lt;=Tabela4[[#This Row],[PONTO_DE_REPOSICAO]],Tabela4[[#This Row],[ESTOQUE_INICIAL]]&gt;0),L429*1.5,D429*0))</f>
        <v>0</v>
      </c>
      <c r="F429" s="1">
        <f t="shared" si="13"/>
        <v>131.80000000000004</v>
      </c>
      <c r="G429" s="7">
        <v>60</v>
      </c>
      <c r="H429" s="7">
        <v>120</v>
      </c>
      <c r="I429" s="6" t="s">
        <v>1128</v>
      </c>
      <c r="J429" s="1">
        <f>'ESTOQUE NOVEMBRO'!$D429*'ESTOQUE NOVEMBRO'!$G429+'ESTOQUE NOVEMBRO'!$E429*'ESTOQUE NOVEMBRO'!$H429</f>
        <v>7908.0000000000027</v>
      </c>
      <c r="K429" s="1">
        <f>_xlfn.XLOOKUP(A429,MEDIDAS!A:A,MEDIDAS!D:D,,0)*5</f>
        <v>7.833333333333333</v>
      </c>
      <c r="L429" s="1">
        <f>SUM(K429,_xlfn.XLOOKUP(A429,MEDIDAS!A:A,MEDIDAS!D:D,,0)*5)</f>
        <v>15.666666666666666</v>
      </c>
      <c r="M42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29" t="str">
        <f>IF('ESTOQUE NOVEMBRO'!$E429&gt;0,"Novembro","outubro")</f>
        <v>outubro</v>
      </c>
      <c r="O429" s="15">
        <v>45597</v>
      </c>
    </row>
    <row r="430" spans="1:15">
      <c r="A430" s="5" t="s">
        <v>428</v>
      </c>
      <c r="B430" t="s">
        <v>1180</v>
      </c>
      <c r="C430" s="3">
        <f t="shared" si="12"/>
        <v>64.89</v>
      </c>
      <c r="D430" s="1">
        <f>_xlfn.XLOOKUP(Tabela4[[#This Row],[SKU]],'ESTOQUE OUTUBRO'!A:A,'ESTOQUE OUTUBRO'!F:F,,0)-_xlfn.XLOOKUP(Tabela4[[#This Row],[SKU]],'VENDA MES'!E:E,'VENDA MES'!F:F,0,0)</f>
        <v>38.200000000000003</v>
      </c>
      <c r="E430" s="3">
        <f>IF(D430&lt;=0,(L430 * 2.5) - D430,IF(AND(Tabela4[[#This Row],[ESTOQUE_INICIAL]]&lt;=Tabela4[[#This Row],[PONTO_DE_REPOSICAO]],Tabela4[[#This Row],[ESTOQUE_INICIAL]]&gt;0),L430*1.5,D430*0))</f>
        <v>0</v>
      </c>
      <c r="F430" s="1">
        <f t="shared" si="13"/>
        <v>38.200000000000003</v>
      </c>
      <c r="G430" s="7">
        <v>60</v>
      </c>
      <c r="H430" s="7">
        <v>120</v>
      </c>
      <c r="I430" s="6" t="s">
        <v>1128</v>
      </c>
      <c r="J430" s="1">
        <f>'ESTOQUE NOVEMBRO'!$D430*'ESTOQUE NOVEMBRO'!$G430+'ESTOQUE NOVEMBRO'!$E430*'ESTOQUE NOVEMBRO'!$H430</f>
        <v>2292</v>
      </c>
      <c r="K430" s="1">
        <f>_xlfn.XLOOKUP(A430,MEDIDAS!A:A,MEDIDAS!D:D,,0)*5</f>
        <v>6.6666666666666661</v>
      </c>
      <c r="L430" s="1">
        <f>SUM(K430,_xlfn.XLOOKUP(A430,MEDIDAS!A:A,MEDIDAS!D:D,,0)*5)</f>
        <v>13.333333333333332</v>
      </c>
      <c r="M43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30" t="str">
        <f>IF('ESTOQUE NOVEMBRO'!$E430&gt;0,"Novembro","outubro")</f>
        <v>outubro</v>
      </c>
      <c r="O430" s="15">
        <v>45597</v>
      </c>
    </row>
    <row r="431" spans="1:15">
      <c r="A431" s="5" t="s">
        <v>430</v>
      </c>
      <c r="B431" t="s">
        <v>1180</v>
      </c>
      <c r="C431" s="3">
        <f t="shared" si="12"/>
        <v>64.89</v>
      </c>
      <c r="D431" s="1">
        <f>_xlfn.XLOOKUP(Tabela4[[#This Row],[SKU]],'ESTOQUE OUTUBRO'!A:A,'ESTOQUE OUTUBRO'!F:F,,0)-_xlfn.XLOOKUP(Tabela4[[#This Row],[SKU]],'VENDA MES'!E:E,'VENDA MES'!F:F,0,0)</f>
        <v>42.599999999999994</v>
      </c>
      <c r="E431" s="3">
        <f>IF(D431&lt;=0,(L431 * 2.5) - D431,IF(AND(Tabela4[[#This Row],[ESTOQUE_INICIAL]]&lt;=Tabela4[[#This Row],[PONTO_DE_REPOSICAO]],Tabela4[[#This Row],[ESTOQUE_INICIAL]]&gt;0),L431*1.5,D431*0))</f>
        <v>0</v>
      </c>
      <c r="F431" s="1">
        <f t="shared" si="13"/>
        <v>42.599999999999994</v>
      </c>
      <c r="G431" s="7">
        <v>60</v>
      </c>
      <c r="H431" s="7">
        <v>120</v>
      </c>
      <c r="I431" s="6" t="s">
        <v>1128</v>
      </c>
      <c r="J431" s="1">
        <f>'ESTOQUE NOVEMBRO'!$D431*'ESTOQUE NOVEMBRO'!$G431+'ESTOQUE NOVEMBRO'!$E431*'ESTOQUE NOVEMBRO'!$H431</f>
        <v>2555.9999999999995</v>
      </c>
      <c r="K431" s="1">
        <f>_xlfn.XLOOKUP(A431,MEDIDAS!A:A,MEDIDAS!D:D,,0)*5</f>
        <v>8.3888888888888893</v>
      </c>
      <c r="L431" s="1">
        <f>SUM(K431,_xlfn.XLOOKUP(A431,MEDIDAS!A:A,MEDIDAS!D:D,,0)*5)</f>
        <v>16.777777777777779</v>
      </c>
      <c r="M43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31" t="str">
        <f>IF('ESTOQUE NOVEMBRO'!$E431&gt;0,"Novembro","outubro")</f>
        <v>outubro</v>
      </c>
      <c r="O431" s="15">
        <v>45597</v>
      </c>
    </row>
    <row r="432" spans="1:15">
      <c r="A432" s="5" t="s">
        <v>431</v>
      </c>
      <c r="B432" t="s">
        <v>1180</v>
      </c>
      <c r="C432" s="3">
        <f t="shared" si="12"/>
        <v>64.89</v>
      </c>
      <c r="D432" s="1">
        <f>_xlfn.XLOOKUP(Tabela4[[#This Row],[SKU]],'ESTOQUE OUTUBRO'!A:A,'ESTOQUE OUTUBRO'!F:F,,0)-_xlfn.XLOOKUP(Tabela4[[#This Row],[SKU]],'VENDA MES'!E:E,'VENDA MES'!F:F,0,0)</f>
        <v>113.6</v>
      </c>
      <c r="E432" s="3">
        <f>IF(D432&lt;=0,(L432 * 2.5) - D432,IF(AND(Tabela4[[#This Row],[ESTOQUE_INICIAL]]&lt;=Tabela4[[#This Row],[PONTO_DE_REPOSICAO]],Tabela4[[#This Row],[ESTOQUE_INICIAL]]&gt;0),L432*1.5,D432*0))</f>
        <v>0</v>
      </c>
      <c r="F432" s="1">
        <f t="shared" si="13"/>
        <v>113.6</v>
      </c>
      <c r="G432" s="7">
        <v>60</v>
      </c>
      <c r="H432" s="7">
        <v>120</v>
      </c>
      <c r="I432" s="6" t="s">
        <v>1128</v>
      </c>
      <c r="J432" s="1">
        <f>'ESTOQUE NOVEMBRO'!$D432*'ESTOQUE NOVEMBRO'!$G432+'ESTOQUE NOVEMBRO'!$E432*'ESTOQUE NOVEMBRO'!$H432</f>
        <v>6816</v>
      </c>
      <c r="K432" s="1">
        <f>_xlfn.XLOOKUP(A432,MEDIDAS!A:A,MEDIDAS!D:D,,0)*5</f>
        <v>5.5</v>
      </c>
      <c r="L432" s="1">
        <f>SUM(K432,_xlfn.XLOOKUP(A432,MEDIDAS!A:A,MEDIDAS!D:D,,0)*5)</f>
        <v>11</v>
      </c>
      <c r="M43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32" t="str">
        <f>IF('ESTOQUE NOVEMBRO'!$E432&gt;0,"Novembro","outubro")</f>
        <v>outubro</v>
      </c>
      <c r="O432" s="15">
        <v>45597</v>
      </c>
    </row>
    <row r="433" spans="1:15">
      <c r="A433" s="5" t="s">
        <v>432</v>
      </c>
      <c r="B433" t="s">
        <v>1181</v>
      </c>
      <c r="C433" s="3">
        <f t="shared" si="12"/>
        <v>64.89</v>
      </c>
      <c r="D433" s="1">
        <f>_xlfn.XLOOKUP(Tabela4[[#This Row],[SKU]],'ESTOQUE OUTUBRO'!A:A,'ESTOQUE OUTUBRO'!F:F,,0)-_xlfn.XLOOKUP(Tabela4[[#This Row],[SKU]],'VENDA MES'!E:E,'VENDA MES'!F:F,0,0)</f>
        <v>164.80000000000004</v>
      </c>
      <c r="E433" s="3">
        <f>IF(D433&lt;=0,(L433 * 2.5) - D433,IF(AND(Tabela4[[#This Row],[ESTOQUE_INICIAL]]&lt;=Tabela4[[#This Row],[PONTO_DE_REPOSICAO]],Tabela4[[#This Row],[ESTOQUE_INICIAL]]&gt;0),L433*1.5,D433*0))</f>
        <v>0</v>
      </c>
      <c r="F433" s="1">
        <f t="shared" si="13"/>
        <v>164.80000000000004</v>
      </c>
      <c r="G433" s="7">
        <v>5</v>
      </c>
      <c r="H433" s="7">
        <v>10</v>
      </c>
      <c r="I433" s="6" t="s">
        <v>1130</v>
      </c>
      <c r="J433" s="1">
        <f>'ESTOQUE NOVEMBRO'!$D433*'ESTOQUE NOVEMBRO'!$G433+'ESTOQUE NOVEMBRO'!$E433*'ESTOQUE NOVEMBRO'!$H433</f>
        <v>824.00000000000023</v>
      </c>
      <c r="K433" s="1">
        <f>_xlfn.XLOOKUP(A433,MEDIDAS!A:A,MEDIDAS!D:D,,0)*5</f>
        <v>8.4444444444444446</v>
      </c>
      <c r="L433" s="1">
        <f>SUM(K433,_xlfn.XLOOKUP(A433,MEDIDAS!A:A,MEDIDAS!D:D,,0)*5)</f>
        <v>16.888888888888889</v>
      </c>
      <c r="M43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33" t="str">
        <f>IF('ESTOQUE NOVEMBRO'!$E433&gt;0,"Novembro","outubro")</f>
        <v>outubro</v>
      </c>
      <c r="O433" s="15">
        <v>45597</v>
      </c>
    </row>
    <row r="434" spans="1:15">
      <c r="A434" s="5" t="s">
        <v>433</v>
      </c>
      <c r="B434" t="s">
        <v>1181</v>
      </c>
      <c r="C434" s="3">
        <f t="shared" si="12"/>
        <v>64.89</v>
      </c>
      <c r="D434" s="1">
        <f>_xlfn.XLOOKUP(Tabela4[[#This Row],[SKU]],'ESTOQUE OUTUBRO'!A:A,'ESTOQUE OUTUBRO'!F:F,,0)-_xlfn.XLOOKUP(Tabela4[[#This Row],[SKU]],'VENDA MES'!E:E,'VENDA MES'!F:F,0,0)</f>
        <v>138.80000000000004</v>
      </c>
      <c r="E434" s="3">
        <f>IF(D434&lt;=0,(L434 * 2.5) - D434,IF(AND(Tabela4[[#This Row],[ESTOQUE_INICIAL]]&lt;=Tabela4[[#This Row],[PONTO_DE_REPOSICAO]],Tabela4[[#This Row],[ESTOQUE_INICIAL]]&gt;0),L434*1.5,D434*0))</f>
        <v>0</v>
      </c>
      <c r="F434" s="1">
        <f t="shared" si="13"/>
        <v>138.80000000000004</v>
      </c>
      <c r="G434" s="7">
        <v>5</v>
      </c>
      <c r="H434" s="7">
        <v>10</v>
      </c>
      <c r="I434" s="6" t="s">
        <v>1130</v>
      </c>
      <c r="J434" s="1">
        <f>'ESTOQUE NOVEMBRO'!$D434*'ESTOQUE NOVEMBRO'!$G434+'ESTOQUE NOVEMBRO'!$E434*'ESTOQUE NOVEMBRO'!$H434</f>
        <v>694.00000000000023</v>
      </c>
      <c r="K434" s="1">
        <f>_xlfn.XLOOKUP(A434,MEDIDAS!A:A,MEDIDAS!D:D,,0)*5</f>
        <v>5.7777777777777768</v>
      </c>
      <c r="L434" s="1">
        <f>SUM(K434,_xlfn.XLOOKUP(A434,MEDIDAS!A:A,MEDIDAS!D:D,,0)*5)</f>
        <v>11.555555555555554</v>
      </c>
      <c r="M43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34" t="str">
        <f>IF('ESTOQUE NOVEMBRO'!$E434&gt;0,"Novembro","outubro")</f>
        <v>outubro</v>
      </c>
      <c r="O434" s="15">
        <v>45597</v>
      </c>
    </row>
    <row r="435" spans="1:15">
      <c r="A435" s="5" t="s">
        <v>434</v>
      </c>
      <c r="B435" t="s">
        <v>1181</v>
      </c>
      <c r="C435" s="3">
        <f t="shared" si="12"/>
        <v>64.89</v>
      </c>
      <c r="D435" s="1">
        <f>_xlfn.XLOOKUP(Tabela4[[#This Row],[SKU]],'ESTOQUE OUTUBRO'!A:A,'ESTOQUE OUTUBRO'!F:F,,0)-_xlfn.XLOOKUP(Tabela4[[#This Row],[SKU]],'VENDA MES'!E:E,'VENDA MES'!F:F,0,0)</f>
        <v>71.400000000000006</v>
      </c>
      <c r="E435" s="3">
        <f>IF(D435&lt;=0,(L435 * 2.5) - D435,IF(AND(Tabela4[[#This Row],[ESTOQUE_INICIAL]]&lt;=Tabela4[[#This Row],[PONTO_DE_REPOSICAO]],Tabela4[[#This Row],[ESTOQUE_INICIAL]]&gt;0),L435*1.5,D435*0))</f>
        <v>0</v>
      </c>
      <c r="F435" s="1">
        <f t="shared" si="13"/>
        <v>71.400000000000006</v>
      </c>
      <c r="G435" s="7">
        <v>5</v>
      </c>
      <c r="H435" s="7">
        <v>10</v>
      </c>
      <c r="I435" s="6" t="s">
        <v>1130</v>
      </c>
      <c r="J435" s="1">
        <f>'ESTOQUE NOVEMBRO'!$D435*'ESTOQUE NOVEMBRO'!$G435+'ESTOQUE NOVEMBRO'!$E435*'ESTOQUE NOVEMBRO'!$H435</f>
        <v>357</v>
      </c>
      <c r="K435" s="1">
        <f>_xlfn.XLOOKUP(A435,MEDIDAS!A:A,MEDIDAS!D:D,,0)*5</f>
        <v>8</v>
      </c>
      <c r="L435" s="1">
        <f>SUM(K435,_xlfn.XLOOKUP(A435,MEDIDAS!A:A,MEDIDAS!D:D,,0)*5)</f>
        <v>16</v>
      </c>
      <c r="M43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35" t="str">
        <f>IF('ESTOQUE NOVEMBRO'!$E435&gt;0,"Novembro","outubro")</f>
        <v>outubro</v>
      </c>
      <c r="O435" s="15">
        <v>45597</v>
      </c>
    </row>
    <row r="436" spans="1:15">
      <c r="A436" s="5" t="s">
        <v>435</v>
      </c>
      <c r="B436" t="s">
        <v>1181</v>
      </c>
      <c r="C436" s="3">
        <f t="shared" si="12"/>
        <v>64.89</v>
      </c>
      <c r="D436" s="1">
        <f>_xlfn.XLOOKUP(Tabela4[[#This Row],[SKU]],'ESTOQUE OUTUBRO'!A:A,'ESTOQUE OUTUBRO'!F:F,,0)-_xlfn.XLOOKUP(Tabela4[[#This Row],[SKU]],'VENDA MES'!E:E,'VENDA MES'!F:F,0,0)</f>
        <v>45.800000000000011</v>
      </c>
      <c r="E436" s="3">
        <f>IF(D436&lt;=0,(L436 * 2.5) - D436,IF(AND(Tabela4[[#This Row],[ESTOQUE_INICIAL]]&lt;=Tabela4[[#This Row],[PONTO_DE_REPOSICAO]],Tabela4[[#This Row],[ESTOQUE_INICIAL]]&gt;0),L436*1.5,D436*0))</f>
        <v>0</v>
      </c>
      <c r="F436" s="1">
        <f t="shared" si="13"/>
        <v>45.800000000000011</v>
      </c>
      <c r="G436" s="7">
        <v>5</v>
      </c>
      <c r="H436" s="7">
        <v>10</v>
      </c>
      <c r="I436" s="6" t="s">
        <v>1130</v>
      </c>
      <c r="J436" s="1">
        <f>'ESTOQUE NOVEMBRO'!$D436*'ESTOQUE NOVEMBRO'!$G436+'ESTOQUE NOVEMBRO'!$E436*'ESTOQUE NOVEMBRO'!$H436</f>
        <v>229.00000000000006</v>
      </c>
      <c r="K436" s="1">
        <f>_xlfn.XLOOKUP(A436,MEDIDAS!A:A,MEDIDAS!D:D,,0)*5</f>
        <v>7.666666666666667</v>
      </c>
      <c r="L436" s="1">
        <f>SUM(K436,_xlfn.XLOOKUP(A436,MEDIDAS!A:A,MEDIDAS!D:D,,0)*5)</f>
        <v>15.333333333333334</v>
      </c>
      <c r="M43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36" t="str">
        <f>IF('ESTOQUE NOVEMBRO'!$E436&gt;0,"Novembro","outubro")</f>
        <v>outubro</v>
      </c>
      <c r="O436" s="15">
        <v>45597</v>
      </c>
    </row>
    <row r="437" spans="1:15">
      <c r="A437" s="5" t="s">
        <v>436</v>
      </c>
      <c r="B437" t="s">
        <v>1181</v>
      </c>
      <c r="C437" s="3">
        <f t="shared" si="12"/>
        <v>64.89</v>
      </c>
      <c r="D437" s="1">
        <f>_xlfn.XLOOKUP(Tabela4[[#This Row],[SKU]],'ESTOQUE OUTUBRO'!A:A,'ESTOQUE OUTUBRO'!F:F,,0)-_xlfn.XLOOKUP(Tabela4[[#This Row],[SKU]],'VENDA MES'!E:E,'VENDA MES'!F:F,0,0)</f>
        <v>79.200000000000017</v>
      </c>
      <c r="E437" s="3">
        <f>IF(D437&lt;=0,(L437 * 2.5) - D437,IF(AND(Tabela4[[#This Row],[ESTOQUE_INICIAL]]&lt;=Tabela4[[#This Row],[PONTO_DE_REPOSICAO]],Tabela4[[#This Row],[ESTOQUE_INICIAL]]&gt;0),L437*1.5,D437*0))</f>
        <v>0</v>
      </c>
      <c r="F437" s="1">
        <f t="shared" si="13"/>
        <v>79.200000000000017</v>
      </c>
      <c r="G437" s="7">
        <v>5</v>
      </c>
      <c r="H437" s="7">
        <v>10</v>
      </c>
      <c r="I437" s="6" t="s">
        <v>1130</v>
      </c>
      <c r="J437" s="1">
        <f>'ESTOQUE NOVEMBRO'!$D437*'ESTOQUE NOVEMBRO'!$G437+'ESTOQUE NOVEMBRO'!$E437*'ESTOQUE NOVEMBRO'!$H437</f>
        <v>396.00000000000011</v>
      </c>
      <c r="K437" s="1">
        <f>_xlfn.XLOOKUP(A437,MEDIDAS!A:A,MEDIDAS!D:D,,0)*5</f>
        <v>5.3888888888888884</v>
      </c>
      <c r="L437" s="1">
        <f>SUM(K437,_xlfn.XLOOKUP(A437,MEDIDAS!A:A,MEDIDAS!D:D,,0)*5)</f>
        <v>10.777777777777777</v>
      </c>
      <c r="M43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37" t="str">
        <f>IF('ESTOQUE NOVEMBRO'!$E437&gt;0,"Novembro","outubro")</f>
        <v>outubro</v>
      </c>
      <c r="O437" s="15">
        <v>45597</v>
      </c>
    </row>
    <row r="438" spans="1:15">
      <c r="A438" s="5" t="s">
        <v>484</v>
      </c>
      <c r="B438" t="s">
        <v>1181</v>
      </c>
      <c r="C438" s="3">
        <f t="shared" si="12"/>
        <v>64.89</v>
      </c>
      <c r="D438" s="1">
        <f>_xlfn.XLOOKUP(Tabela4[[#This Row],[SKU]],'ESTOQUE OUTUBRO'!A:A,'ESTOQUE OUTUBRO'!F:F,,0)-_xlfn.XLOOKUP(Tabela4[[#This Row],[SKU]],'VENDA MES'!E:E,'VENDA MES'!F:F,0,0)</f>
        <v>94</v>
      </c>
      <c r="E438" s="3">
        <f>IF(D438&lt;=0,(L438 * 2.5) - D438,IF(AND(Tabela4[[#This Row],[ESTOQUE_INICIAL]]&lt;=Tabela4[[#This Row],[PONTO_DE_REPOSICAO]],Tabela4[[#This Row],[ESTOQUE_INICIAL]]&gt;0),L438*1.5,D438*0))</f>
        <v>0</v>
      </c>
      <c r="F438" s="1">
        <f t="shared" si="13"/>
        <v>94</v>
      </c>
      <c r="G438" s="7">
        <v>5</v>
      </c>
      <c r="H438" s="7">
        <v>10</v>
      </c>
      <c r="I438" s="6" t="s">
        <v>1130</v>
      </c>
      <c r="J438" s="1">
        <f>'ESTOQUE NOVEMBRO'!$D438*'ESTOQUE NOVEMBRO'!$G438+'ESTOQUE NOVEMBRO'!$E438*'ESTOQUE NOVEMBRO'!$H438</f>
        <v>470</v>
      </c>
      <c r="K438" s="1">
        <f>_xlfn.XLOOKUP(A438,MEDIDAS!A:A,MEDIDAS!D:D,,0)*5</f>
        <v>5.166666666666667</v>
      </c>
      <c r="L438" s="1">
        <f>SUM(K438,_xlfn.XLOOKUP(A438,MEDIDAS!A:A,MEDIDAS!D:D,,0)*5)</f>
        <v>10.333333333333334</v>
      </c>
      <c r="M43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38" t="str">
        <f>IF('ESTOQUE NOVEMBRO'!$E438&gt;0,"Novembro","outubro")</f>
        <v>outubro</v>
      </c>
      <c r="O438" s="15">
        <v>45597</v>
      </c>
    </row>
    <row r="439" spans="1:15">
      <c r="A439" s="5" t="s">
        <v>437</v>
      </c>
      <c r="B439" t="s">
        <v>1181</v>
      </c>
      <c r="C439" s="3">
        <f t="shared" si="12"/>
        <v>64.89</v>
      </c>
      <c r="D439" s="1">
        <f>_xlfn.XLOOKUP(Tabela4[[#This Row],[SKU]],'ESTOQUE OUTUBRO'!A:A,'ESTOQUE OUTUBRO'!F:F,,0)-_xlfn.XLOOKUP(Tabela4[[#This Row],[SKU]],'VENDA MES'!E:E,'VENDA MES'!F:F,0,0)</f>
        <v>67.800000000000011</v>
      </c>
      <c r="E439" s="3">
        <f>IF(D439&lt;=0,(L439 * 2.5) - D439,IF(AND(Tabela4[[#This Row],[ESTOQUE_INICIAL]]&lt;=Tabela4[[#This Row],[PONTO_DE_REPOSICAO]],Tabela4[[#This Row],[ESTOQUE_INICIAL]]&gt;0),L439*1.5,D439*0))</f>
        <v>0</v>
      </c>
      <c r="F439" s="1">
        <f t="shared" si="13"/>
        <v>67.800000000000011</v>
      </c>
      <c r="G439" s="7">
        <v>5</v>
      </c>
      <c r="H439" s="7">
        <v>10</v>
      </c>
      <c r="I439" s="6" t="s">
        <v>1130</v>
      </c>
      <c r="J439" s="1">
        <f>'ESTOQUE NOVEMBRO'!$D439*'ESTOQUE NOVEMBRO'!$G439+'ESTOQUE NOVEMBRO'!$E439*'ESTOQUE NOVEMBRO'!$H439</f>
        <v>339.00000000000006</v>
      </c>
      <c r="K439" s="1">
        <f>_xlfn.XLOOKUP(A439,MEDIDAS!A:A,MEDIDAS!D:D,,0)*5</f>
        <v>8.7222222222222214</v>
      </c>
      <c r="L439" s="1">
        <f>SUM(K439,_xlfn.XLOOKUP(A439,MEDIDAS!A:A,MEDIDAS!D:D,,0)*5)</f>
        <v>17.444444444444443</v>
      </c>
      <c r="M43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39" t="str">
        <f>IF('ESTOQUE NOVEMBRO'!$E439&gt;0,"Novembro","outubro")</f>
        <v>outubro</v>
      </c>
      <c r="O439" s="15">
        <v>45597</v>
      </c>
    </row>
    <row r="440" spans="1:15">
      <c r="A440" s="5" t="s">
        <v>438</v>
      </c>
      <c r="B440" t="s">
        <v>1181</v>
      </c>
      <c r="C440" s="3">
        <f t="shared" si="12"/>
        <v>64.89</v>
      </c>
      <c r="D440" s="1">
        <f>_xlfn.XLOOKUP(Tabela4[[#This Row],[SKU]],'ESTOQUE OUTUBRO'!A:A,'ESTOQUE OUTUBRO'!F:F,,0)-_xlfn.XLOOKUP(Tabela4[[#This Row],[SKU]],'VENDA MES'!E:E,'VENDA MES'!F:F,0,0)</f>
        <v>144.6</v>
      </c>
      <c r="E440" s="3">
        <f>IF(D440&lt;=0,(L440 * 2.5) - D440,IF(AND(Tabela4[[#This Row],[ESTOQUE_INICIAL]]&lt;=Tabela4[[#This Row],[PONTO_DE_REPOSICAO]],Tabela4[[#This Row],[ESTOQUE_INICIAL]]&gt;0),L440*1.5,D440*0))</f>
        <v>0</v>
      </c>
      <c r="F440" s="1">
        <f t="shared" si="13"/>
        <v>144.6</v>
      </c>
      <c r="G440" s="7">
        <v>5</v>
      </c>
      <c r="H440" s="7">
        <v>10</v>
      </c>
      <c r="I440" s="6" t="s">
        <v>1130</v>
      </c>
      <c r="J440" s="1">
        <f>'ESTOQUE NOVEMBRO'!$D440*'ESTOQUE NOVEMBRO'!$G440+'ESTOQUE NOVEMBRO'!$E440*'ESTOQUE NOVEMBRO'!$H440</f>
        <v>723</v>
      </c>
      <c r="K440" s="1">
        <f>_xlfn.XLOOKUP(A440,MEDIDAS!A:A,MEDIDAS!D:D,,0)*5</f>
        <v>7.333333333333333</v>
      </c>
      <c r="L440" s="1">
        <f>SUM(K440,_xlfn.XLOOKUP(A440,MEDIDAS!A:A,MEDIDAS!D:D,,0)*5)</f>
        <v>14.666666666666666</v>
      </c>
      <c r="M44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40" t="str">
        <f>IF('ESTOQUE NOVEMBRO'!$E440&gt;0,"Novembro","outubro")</f>
        <v>outubro</v>
      </c>
      <c r="O440" s="15">
        <v>45597</v>
      </c>
    </row>
    <row r="441" spans="1:15">
      <c r="A441" s="5" t="s">
        <v>439</v>
      </c>
      <c r="B441" t="s">
        <v>1181</v>
      </c>
      <c r="C441" s="3">
        <f t="shared" si="12"/>
        <v>64.89</v>
      </c>
      <c r="D441" s="1">
        <f>_xlfn.XLOOKUP(Tabela4[[#This Row],[SKU]],'ESTOQUE OUTUBRO'!A:A,'ESTOQUE OUTUBRO'!F:F,,0)-_xlfn.XLOOKUP(Tabela4[[#This Row],[SKU]],'VENDA MES'!E:E,'VENDA MES'!F:F,0,0)</f>
        <v>151.6</v>
      </c>
      <c r="E441" s="3">
        <f>IF(D441&lt;=0,(L441 * 2.5) - D441,IF(AND(Tabela4[[#This Row],[ESTOQUE_INICIAL]]&lt;=Tabela4[[#This Row],[PONTO_DE_REPOSICAO]],Tabela4[[#This Row],[ESTOQUE_INICIAL]]&gt;0),L441*1.5,D441*0))</f>
        <v>0</v>
      </c>
      <c r="F441" s="1">
        <f t="shared" si="13"/>
        <v>151.6</v>
      </c>
      <c r="G441" s="7">
        <v>5</v>
      </c>
      <c r="H441" s="7">
        <v>10</v>
      </c>
      <c r="I441" s="6" t="s">
        <v>1130</v>
      </c>
      <c r="J441" s="1">
        <f>'ESTOQUE NOVEMBRO'!$D441*'ESTOQUE NOVEMBRO'!$G441+'ESTOQUE NOVEMBRO'!$E441*'ESTOQUE NOVEMBRO'!$H441</f>
        <v>758</v>
      </c>
      <c r="K441" s="1">
        <f>_xlfn.XLOOKUP(A441,MEDIDAS!A:A,MEDIDAS!D:D,,0)*5</f>
        <v>6.8888888888888893</v>
      </c>
      <c r="L441" s="1">
        <f>SUM(K441,_xlfn.XLOOKUP(A441,MEDIDAS!A:A,MEDIDAS!D:D,,0)*5)</f>
        <v>13.777777777777779</v>
      </c>
      <c r="M44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41" t="str">
        <f>IF('ESTOQUE NOVEMBRO'!$E441&gt;0,"Novembro","outubro")</f>
        <v>outubro</v>
      </c>
      <c r="O441" s="15">
        <v>45597</v>
      </c>
    </row>
    <row r="442" spans="1:15">
      <c r="A442" s="5" t="s">
        <v>441</v>
      </c>
      <c r="B442" t="s">
        <v>1181</v>
      </c>
      <c r="C442" s="3">
        <f t="shared" si="12"/>
        <v>64.89</v>
      </c>
      <c r="D442" s="1">
        <f>_xlfn.XLOOKUP(Tabela4[[#This Row],[SKU]],'ESTOQUE OUTUBRO'!A:A,'ESTOQUE OUTUBRO'!F:F,,0)-_xlfn.XLOOKUP(Tabela4[[#This Row],[SKU]],'VENDA MES'!E:E,'VENDA MES'!F:F,0,0)</f>
        <v>4.6000000000000085</v>
      </c>
      <c r="E442" s="3">
        <f>IF(D442&lt;=0,(L442 * 2.5) - D442,IF(AND(Tabela4[[#This Row],[ESTOQUE_INICIAL]]&lt;=Tabela4[[#This Row],[PONTO_DE_REPOSICAO]],Tabela4[[#This Row],[ESTOQUE_INICIAL]]&gt;0),L442*1.5,D442*0))</f>
        <v>19.833333333333332</v>
      </c>
      <c r="F442" s="1">
        <f t="shared" si="13"/>
        <v>24.433333333333341</v>
      </c>
      <c r="G442" s="7">
        <v>5</v>
      </c>
      <c r="H442" s="7">
        <v>10</v>
      </c>
      <c r="I442" s="6" t="s">
        <v>1130</v>
      </c>
      <c r="J442" s="1">
        <f>'ESTOQUE NOVEMBRO'!$D442*'ESTOQUE NOVEMBRO'!$G442+'ESTOQUE NOVEMBRO'!$E442*'ESTOQUE NOVEMBRO'!$H442</f>
        <v>221.33333333333337</v>
      </c>
      <c r="K442" s="1">
        <f>_xlfn.XLOOKUP(A442,MEDIDAS!A:A,MEDIDAS!D:D,,0)*5</f>
        <v>6.6111111111111107</v>
      </c>
      <c r="L442" s="1">
        <f>SUM(K442,_xlfn.XLOOKUP(A442,MEDIDAS!A:A,MEDIDAS!D:D,,0)*5)</f>
        <v>13.222222222222221</v>
      </c>
      <c r="M44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42" t="str">
        <f>IF('ESTOQUE NOVEMBRO'!$E442&gt;0,"Novembro","outubro")</f>
        <v>Novembro</v>
      </c>
      <c r="O442" s="15">
        <v>45597</v>
      </c>
    </row>
    <row r="443" spans="1:15">
      <c r="A443" s="5" t="s">
        <v>442</v>
      </c>
      <c r="B443" t="s">
        <v>1182</v>
      </c>
      <c r="C443" s="3">
        <f t="shared" si="12"/>
        <v>64.89</v>
      </c>
      <c r="D443" s="1">
        <f>_xlfn.XLOOKUP(Tabela4[[#This Row],[SKU]],'ESTOQUE OUTUBRO'!A:A,'ESTOQUE OUTUBRO'!F:F,,0)-_xlfn.XLOOKUP(Tabela4[[#This Row],[SKU]],'VENDA MES'!E:E,'VENDA MES'!F:F,0,0)</f>
        <v>21</v>
      </c>
      <c r="E443" s="3">
        <f>IF(D443&lt;=0,(L443 * 2.5) - D443,IF(AND(Tabela4[[#This Row],[ESTOQUE_INICIAL]]&lt;=Tabela4[[#This Row],[PONTO_DE_REPOSICAO]],Tabela4[[#This Row],[ESTOQUE_INICIAL]]&gt;0),L443*1.5,D443*0))</f>
        <v>0</v>
      </c>
      <c r="F443" s="1">
        <f t="shared" si="13"/>
        <v>21</v>
      </c>
      <c r="G443" s="7">
        <v>14</v>
      </c>
      <c r="H443" s="7">
        <v>28</v>
      </c>
      <c r="I443" s="6" t="s">
        <v>1142</v>
      </c>
      <c r="J443" s="1">
        <f>'ESTOQUE NOVEMBRO'!$D443*'ESTOQUE NOVEMBRO'!$G443+'ESTOQUE NOVEMBRO'!$E443*'ESTOQUE NOVEMBRO'!$H443</f>
        <v>294</v>
      </c>
      <c r="K443" s="1">
        <f>_xlfn.XLOOKUP(A443,MEDIDAS!A:A,MEDIDAS!D:D,,0)*5</f>
        <v>7.2777777777777777</v>
      </c>
      <c r="L443" s="1">
        <f>SUM(K443,_xlfn.XLOOKUP(A443,MEDIDAS!A:A,MEDIDAS!D:D,,0)*5)</f>
        <v>14.555555555555555</v>
      </c>
      <c r="M44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43" t="str">
        <f>IF('ESTOQUE NOVEMBRO'!$E443&gt;0,"Novembro","outubro")</f>
        <v>outubro</v>
      </c>
      <c r="O443" s="15">
        <v>45597</v>
      </c>
    </row>
    <row r="444" spans="1:15">
      <c r="A444" s="5" t="s">
        <v>443</v>
      </c>
      <c r="B444" t="s">
        <v>1182</v>
      </c>
      <c r="C444" s="3">
        <f t="shared" si="12"/>
        <v>64.89</v>
      </c>
      <c r="D444" s="1">
        <f>_xlfn.XLOOKUP(Tabela4[[#This Row],[SKU]],'ESTOQUE OUTUBRO'!A:A,'ESTOQUE OUTUBRO'!F:F,,0)-_xlfn.XLOOKUP(Tabela4[[#This Row],[SKU]],'VENDA MES'!E:E,'VENDA MES'!F:F,0,0)</f>
        <v>151</v>
      </c>
      <c r="E444" s="3">
        <f>IF(D444&lt;=0,(L444 * 2.5) - D444,IF(AND(Tabela4[[#This Row],[ESTOQUE_INICIAL]]&lt;=Tabela4[[#This Row],[PONTO_DE_REPOSICAO]],Tabela4[[#This Row],[ESTOQUE_INICIAL]]&gt;0),L444*1.5,D444*0))</f>
        <v>0</v>
      </c>
      <c r="F444" s="1">
        <f t="shared" si="13"/>
        <v>151</v>
      </c>
      <c r="G444" s="7">
        <v>14</v>
      </c>
      <c r="H444" s="7">
        <v>28</v>
      </c>
      <c r="I444" s="6" t="s">
        <v>1142</v>
      </c>
      <c r="J444" s="1">
        <f>'ESTOQUE NOVEMBRO'!$D444*'ESTOQUE NOVEMBRO'!$G444+'ESTOQUE NOVEMBRO'!$E444*'ESTOQUE NOVEMBRO'!$H444</f>
        <v>2114</v>
      </c>
      <c r="K444" s="1">
        <f>_xlfn.XLOOKUP(A444,MEDIDAS!A:A,MEDIDAS!D:D,,0)*5</f>
        <v>6.1111111111111116</v>
      </c>
      <c r="L444" s="1">
        <f>SUM(K444,_xlfn.XLOOKUP(A444,MEDIDAS!A:A,MEDIDAS!D:D,,0)*5)</f>
        <v>12.222222222222223</v>
      </c>
      <c r="M44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44" t="str">
        <f>IF('ESTOQUE NOVEMBRO'!$E444&gt;0,"Novembro","outubro")</f>
        <v>outubro</v>
      </c>
      <c r="O444" s="15">
        <v>45597</v>
      </c>
    </row>
    <row r="445" spans="1:15">
      <c r="A445" s="5" t="s">
        <v>444</v>
      </c>
      <c r="B445" t="s">
        <v>1182</v>
      </c>
      <c r="C445" s="3">
        <f t="shared" si="12"/>
        <v>64.89</v>
      </c>
      <c r="D445" s="1">
        <f>_xlfn.XLOOKUP(Tabela4[[#This Row],[SKU]],'ESTOQUE OUTUBRO'!A:A,'ESTOQUE OUTUBRO'!F:F,,0)-_xlfn.XLOOKUP(Tabela4[[#This Row],[SKU]],'VENDA MES'!E:E,'VENDA MES'!F:F,0,0)</f>
        <v>75.800000000000011</v>
      </c>
      <c r="E445" s="3">
        <f>IF(D445&lt;=0,(L445 * 2.5) - D445,IF(AND(Tabela4[[#This Row],[ESTOQUE_INICIAL]]&lt;=Tabela4[[#This Row],[PONTO_DE_REPOSICAO]],Tabela4[[#This Row],[ESTOQUE_INICIAL]]&gt;0),L445*1.5,D445*0))</f>
        <v>0</v>
      </c>
      <c r="F445" s="1">
        <f t="shared" si="13"/>
        <v>75.800000000000011</v>
      </c>
      <c r="G445" s="7">
        <v>14</v>
      </c>
      <c r="H445" s="7">
        <v>28</v>
      </c>
      <c r="I445" s="6" t="s">
        <v>1142</v>
      </c>
      <c r="J445" s="1">
        <f>'ESTOQUE NOVEMBRO'!$D445*'ESTOQUE NOVEMBRO'!$G445+'ESTOQUE NOVEMBRO'!$E445*'ESTOQUE NOVEMBRO'!$H445</f>
        <v>1061.2000000000003</v>
      </c>
      <c r="K445" s="1">
        <f>_xlfn.XLOOKUP(A445,MEDIDAS!A:A,MEDIDAS!D:D,,0)*5</f>
        <v>6.8333333333333339</v>
      </c>
      <c r="L445" s="1">
        <f>SUM(K445,_xlfn.XLOOKUP(A445,MEDIDAS!A:A,MEDIDAS!D:D,,0)*5)</f>
        <v>13.666666666666668</v>
      </c>
      <c r="M44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45" t="str">
        <f>IF('ESTOQUE NOVEMBRO'!$E445&gt;0,"Novembro","outubro")</f>
        <v>outubro</v>
      </c>
      <c r="O445" s="15">
        <v>45597</v>
      </c>
    </row>
    <row r="446" spans="1:15">
      <c r="A446" s="5" t="s">
        <v>445</v>
      </c>
      <c r="B446" t="s">
        <v>1182</v>
      </c>
      <c r="C446" s="3">
        <f t="shared" si="12"/>
        <v>64.89</v>
      </c>
      <c r="D446" s="1">
        <f>_xlfn.XLOOKUP(Tabela4[[#This Row],[SKU]],'ESTOQUE OUTUBRO'!A:A,'ESTOQUE OUTUBRO'!F:F,,0)-_xlfn.XLOOKUP(Tabela4[[#This Row],[SKU]],'VENDA MES'!E:E,'VENDA MES'!F:F,0,0)</f>
        <v>37.799999999999997</v>
      </c>
      <c r="E446" s="3">
        <f>IF(D446&lt;=0,(L446 * 2.5) - D446,IF(AND(Tabela4[[#This Row],[ESTOQUE_INICIAL]]&lt;=Tabela4[[#This Row],[PONTO_DE_REPOSICAO]],Tabela4[[#This Row],[ESTOQUE_INICIAL]]&gt;0),L446*1.5,D446*0))</f>
        <v>0</v>
      </c>
      <c r="F446" s="1">
        <f t="shared" si="13"/>
        <v>37.799999999999997</v>
      </c>
      <c r="G446" s="7">
        <v>14</v>
      </c>
      <c r="H446" s="7">
        <v>28</v>
      </c>
      <c r="I446" s="6" t="s">
        <v>1142</v>
      </c>
      <c r="J446" s="1">
        <f>'ESTOQUE NOVEMBRO'!$D446*'ESTOQUE NOVEMBRO'!$G446+'ESTOQUE NOVEMBRO'!$E446*'ESTOQUE NOVEMBRO'!$H446</f>
        <v>529.19999999999993</v>
      </c>
      <c r="K446" s="1">
        <f>_xlfn.XLOOKUP(A446,MEDIDAS!A:A,MEDIDAS!D:D,,0)*5</f>
        <v>7.6111111111111107</v>
      </c>
      <c r="L446" s="1">
        <f>SUM(K446,_xlfn.XLOOKUP(A446,MEDIDAS!A:A,MEDIDAS!D:D,,0)*5)</f>
        <v>15.222222222222221</v>
      </c>
      <c r="M44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46" t="str">
        <f>IF('ESTOQUE NOVEMBRO'!$E446&gt;0,"Novembro","outubro")</f>
        <v>outubro</v>
      </c>
      <c r="O446" s="15">
        <v>45597</v>
      </c>
    </row>
    <row r="447" spans="1:15">
      <c r="A447" s="5" t="s">
        <v>446</v>
      </c>
      <c r="B447" t="s">
        <v>1182</v>
      </c>
      <c r="C447" s="3">
        <f t="shared" si="12"/>
        <v>64.89</v>
      </c>
      <c r="D447" s="1">
        <f>_xlfn.XLOOKUP(Tabela4[[#This Row],[SKU]],'ESTOQUE OUTUBRO'!A:A,'ESTOQUE OUTUBRO'!F:F,,0)-_xlfn.XLOOKUP(Tabela4[[#This Row],[SKU]],'VENDA MES'!E:E,'VENDA MES'!F:F,0,0)</f>
        <v>11.799999999999997</v>
      </c>
      <c r="E447" s="3">
        <f>IF(D447&lt;=0,(L447 * 2.5) - D447,IF(AND(Tabela4[[#This Row],[ESTOQUE_INICIAL]]&lt;=Tabela4[[#This Row],[PONTO_DE_REPOSICAO]],Tabela4[[#This Row],[ESTOQUE_INICIAL]]&gt;0),L447*1.5,D447*0))</f>
        <v>23.333333333333332</v>
      </c>
      <c r="F447" s="1">
        <f t="shared" si="13"/>
        <v>35.133333333333326</v>
      </c>
      <c r="G447" s="7">
        <v>14</v>
      </c>
      <c r="H447" s="7">
        <v>28</v>
      </c>
      <c r="I447" s="6" t="s">
        <v>1142</v>
      </c>
      <c r="J447" s="1">
        <f>'ESTOQUE NOVEMBRO'!$D447*'ESTOQUE NOVEMBRO'!$G447+'ESTOQUE NOVEMBRO'!$E447*'ESTOQUE NOVEMBRO'!$H447</f>
        <v>818.53333333333319</v>
      </c>
      <c r="K447" s="1">
        <f>_xlfn.XLOOKUP(A447,MEDIDAS!A:A,MEDIDAS!D:D,,0)*5</f>
        <v>7.7777777777777777</v>
      </c>
      <c r="L447" s="1">
        <f>SUM(K447,_xlfn.XLOOKUP(A447,MEDIDAS!A:A,MEDIDAS!D:D,,0)*5)</f>
        <v>15.555555555555555</v>
      </c>
      <c r="M44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47" t="str">
        <f>IF('ESTOQUE NOVEMBRO'!$E447&gt;0,"Novembro","outubro")</f>
        <v>Novembro</v>
      </c>
      <c r="O447" s="15">
        <v>45597</v>
      </c>
    </row>
    <row r="448" spans="1:15">
      <c r="A448" s="5" t="s">
        <v>495</v>
      </c>
      <c r="B448" t="s">
        <v>1182</v>
      </c>
      <c r="C448" s="3">
        <f t="shared" si="12"/>
        <v>64.89</v>
      </c>
      <c r="D448" s="1">
        <f>_xlfn.XLOOKUP(Tabela4[[#This Row],[SKU]],'ESTOQUE OUTUBRO'!A:A,'ESTOQUE OUTUBRO'!F:F,,0)-_xlfn.XLOOKUP(Tabela4[[#This Row],[SKU]],'VENDA MES'!E:E,'VENDA MES'!F:F,0,0)</f>
        <v>126</v>
      </c>
      <c r="E448" s="3">
        <f>IF(D448&lt;=0,(L448 * 2.5) - D448,IF(AND(Tabela4[[#This Row],[ESTOQUE_INICIAL]]&lt;=Tabela4[[#This Row],[PONTO_DE_REPOSICAO]],Tabela4[[#This Row],[ESTOQUE_INICIAL]]&gt;0),L448*1.5,D448*0))</f>
        <v>0</v>
      </c>
      <c r="F448" s="1">
        <f t="shared" si="13"/>
        <v>126</v>
      </c>
      <c r="G448" s="7">
        <v>14</v>
      </c>
      <c r="H448" s="7">
        <v>28</v>
      </c>
      <c r="I448" s="6" t="s">
        <v>1142</v>
      </c>
      <c r="J448" s="1">
        <f>'ESTOQUE NOVEMBRO'!$D448*'ESTOQUE NOVEMBRO'!$G448+'ESTOQUE NOVEMBRO'!$E448*'ESTOQUE NOVEMBRO'!$H448</f>
        <v>1764</v>
      </c>
      <c r="K448" s="1">
        <f>_xlfn.XLOOKUP(A448,MEDIDAS!A:A,MEDIDAS!D:D,,0)*5</f>
        <v>2.3888888888888888</v>
      </c>
      <c r="L448" s="1">
        <f>SUM(K448,_xlfn.XLOOKUP(A448,MEDIDAS!A:A,MEDIDAS!D:D,,0)*5)</f>
        <v>4.7777777777777777</v>
      </c>
      <c r="M44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48" t="str">
        <f>IF('ESTOQUE NOVEMBRO'!$E448&gt;0,"Novembro","outubro")</f>
        <v>outubro</v>
      </c>
      <c r="O448" s="15">
        <v>45597</v>
      </c>
    </row>
    <row r="449" spans="1:15">
      <c r="A449" s="5" t="s">
        <v>447</v>
      </c>
      <c r="B449" t="s">
        <v>1182</v>
      </c>
      <c r="C449" s="3">
        <f t="shared" si="12"/>
        <v>64.89</v>
      </c>
      <c r="D449" s="1">
        <f>_xlfn.XLOOKUP(Tabela4[[#This Row],[SKU]],'ESTOQUE OUTUBRO'!A:A,'ESTOQUE OUTUBRO'!F:F,,0)-_xlfn.XLOOKUP(Tabela4[[#This Row],[SKU]],'VENDA MES'!E:E,'VENDA MES'!F:F,0,0)</f>
        <v>6.7999999999999972</v>
      </c>
      <c r="E449" s="3">
        <f>IF(D449&lt;=0,(L449 * 2.5) - D449,IF(AND(Tabela4[[#This Row],[ESTOQUE_INICIAL]]&lt;=Tabela4[[#This Row],[PONTO_DE_REPOSICAO]],Tabela4[[#This Row],[ESTOQUE_INICIAL]]&gt;0),L449*1.5,D449*0))</f>
        <v>18</v>
      </c>
      <c r="F449" s="1">
        <f t="shared" si="13"/>
        <v>24.799999999999997</v>
      </c>
      <c r="G449" s="7">
        <v>14</v>
      </c>
      <c r="H449" s="7">
        <v>28</v>
      </c>
      <c r="I449" s="6" t="s">
        <v>1142</v>
      </c>
      <c r="J449" s="1">
        <f>'ESTOQUE NOVEMBRO'!$D449*'ESTOQUE NOVEMBRO'!$G449+'ESTOQUE NOVEMBRO'!$E449*'ESTOQUE NOVEMBRO'!$H449</f>
        <v>599.19999999999993</v>
      </c>
      <c r="K449" s="1">
        <f>_xlfn.XLOOKUP(A449,MEDIDAS!A:A,MEDIDAS!D:D,,0)*5</f>
        <v>6</v>
      </c>
      <c r="L449" s="1">
        <f>SUM(K449,_xlfn.XLOOKUP(A449,MEDIDAS!A:A,MEDIDAS!D:D,,0)*5)</f>
        <v>12</v>
      </c>
      <c r="M44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49" t="str">
        <f>IF('ESTOQUE NOVEMBRO'!$E449&gt;0,"Novembro","outubro")</f>
        <v>Novembro</v>
      </c>
      <c r="O449" s="15">
        <v>45597</v>
      </c>
    </row>
    <row r="450" spans="1:15">
      <c r="A450" s="5" t="s">
        <v>448</v>
      </c>
      <c r="B450" t="s">
        <v>1182</v>
      </c>
      <c r="C450" s="3">
        <f t="shared" si="12"/>
        <v>64.89</v>
      </c>
      <c r="D450" s="1">
        <f>_xlfn.XLOOKUP(Tabela4[[#This Row],[SKU]],'ESTOQUE OUTUBRO'!A:A,'ESTOQUE OUTUBRO'!F:F,,0)-_xlfn.XLOOKUP(Tabela4[[#This Row],[SKU]],'VENDA MES'!E:E,'VENDA MES'!F:F,0,0)</f>
        <v>163.80000000000004</v>
      </c>
      <c r="E450" s="3">
        <f>IF(D450&lt;=0,(L450 * 2.5) - D450,IF(AND(Tabela4[[#This Row],[ESTOQUE_INICIAL]]&lt;=Tabela4[[#This Row],[PONTO_DE_REPOSICAO]],Tabela4[[#This Row],[ESTOQUE_INICIAL]]&gt;0),L450*1.5,D450*0))</f>
        <v>0</v>
      </c>
      <c r="F450" s="1">
        <f t="shared" si="13"/>
        <v>163.80000000000004</v>
      </c>
      <c r="G450" s="7">
        <v>14</v>
      </c>
      <c r="H450" s="7">
        <v>28</v>
      </c>
      <c r="I450" s="6" t="s">
        <v>1142</v>
      </c>
      <c r="J450" s="1">
        <f>'ESTOQUE NOVEMBRO'!$D450*'ESTOQUE NOVEMBRO'!$G450+'ESTOQUE NOVEMBRO'!$E450*'ESTOQUE NOVEMBRO'!$H450</f>
        <v>2293.2000000000007</v>
      </c>
      <c r="K450" s="1">
        <f>_xlfn.XLOOKUP(A450,MEDIDAS!A:A,MEDIDAS!D:D,,0)*5</f>
        <v>7.9444444444444438</v>
      </c>
      <c r="L450" s="1">
        <f>SUM(K450,_xlfn.XLOOKUP(A450,MEDIDAS!A:A,MEDIDAS!D:D,,0)*5)</f>
        <v>15.888888888888888</v>
      </c>
      <c r="M45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50" t="str">
        <f>IF('ESTOQUE NOVEMBRO'!$E450&gt;0,"Novembro","outubro")</f>
        <v>outubro</v>
      </c>
      <c r="O450" s="15">
        <v>45597</v>
      </c>
    </row>
    <row r="451" spans="1:15">
      <c r="A451" s="5" t="s">
        <v>449</v>
      </c>
      <c r="B451" t="s">
        <v>1182</v>
      </c>
      <c r="C451" s="3">
        <f t="shared" ref="C451:C514" si="14">3.09*3*7</f>
        <v>64.89</v>
      </c>
      <c r="D451" s="1">
        <f>_xlfn.XLOOKUP(Tabela4[[#This Row],[SKU]],'ESTOQUE OUTUBRO'!A:A,'ESTOQUE OUTUBRO'!F:F,,0)-_xlfn.XLOOKUP(Tabela4[[#This Row],[SKU]],'VENDA MES'!E:E,'VENDA MES'!F:F,0,0)</f>
        <v>33</v>
      </c>
      <c r="E451" s="3">
        <f>IF(D451&lt;=0,(L451 * 2.5) - D451,IF(AND(Tabela4[[#This Row],[ESTOQUE_INICIAL]]&lt;=Tabela4[[#This Row],[PONTO_DE_REPOSICAO]],Tabela4[[#This Row],[ESTOQUE_INICIAL]]&gt;0),L451*1.5,D451*0))</f>
        <v>0</v>
      </c>
      <c r="F451" s="1">
        <f t="shared" ref="F451:F514" si="15">SUM(E451,D451)</f>
        <v>33</v>
      </c>
      <c r="G451" s="7">
        <v>14</v>
      </c>
      <c r="H451" s="7">
        <v>28</v>
      </c>
      <c r="I451" s="6" t="s">
        <v>1142</v>
      </c>
      <c r="J451" s="1">
        <f>'ESTOQUE NOVEMBRO'!$D451*'ESTOQUE NOVEMBRO'!$G451+'ESTOQUE NOVEMBRO'!$E451*'ESTOQUE NOVEMBRO'!$H451</f>
        <v>462</v>
      </c>
      <c r="K451" s="1">
        <f>_xlfn.XLOOKUP(A451,MEDIDAS!A:A,MEDIDAS!D:D,,0)*5</f>
        <v>6.5</v>
      </c>
      <c r="L451" s="1">
        <f>SUM(K451,_xlfn.XLOOKUP(A451,MEDIDAS!A:A,MEDIDAS!D:D,,0)*5)</f>
        <v>13</v>
      </c>
      <c r="M45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51" t="str">
        <f>IF('ESTOQUE NOVEMBRO'!$E451&gt;0,"Novembro","outubro")</f>
        <v>outubro</v>
      </c>
      <c r="O451" s="15">
        <v>45597</v>
      </c>
    </row>
    <row r="452" spans="1:15">
      <c r="A452" s="5" t="s">
        <v>450</v>
      </c>
      <c r="B452" t="s">
        <v>1182</v>
      </c>
      <c r="C452" s="3">
        <f t="shared" si="14"/>
        <v>64.89</v>
      </c>
      <c r="D452" s="1">
        <f>_xlfn.XLOOKUP(Tabela4[[#This Row],[SKU]],'ESTOQUE OUTUBRO'!A:A,'ESTOQUE OUTUBRO'!F:F,,0)-_xlfn.XLOOKUP(Tabela4[[#This Row],[SKU]],'VENDA MES'!E:E,'VENDA MES'!F:F,0,0)</f>
        <v>136.6</v>
      </c>
      <c r="E452" s="3">
        <f>IF(D452&lt;=0,(L452 * 2.5) - D452,IF(AND(Tabela4[[#This Row],[ESTOQUE_INICIAL]]&lt;=Tabela4[[#This Row],[PONTO_DE_REPOSICAO]],Tabela4[[#This Row],[ESTOQUE_INICIAL]]&gt;0),L452*1.5,D452*0))</f>
        <v>0</v>
      </c>
      <c r="F452" s="1">
        <f t="shared" si="15"/>
        <v>136.6</v>
      </c>
      <c r="G452" s="7">
        <v>14</v>
      </c>
      <c r="H452" s="7">
        <v>28</v>
      </c>
      <c r="I452" s="6" t="s">
        <v>1142</v>
      </c>
      <c r="J452" s="1">
        <f>'ESTOQUE NOVEMBRO'!$D452*'ESTOQUE NOVEMBRO'!$G452+'ESTOQUE NOVEMBRO'!$E452*'ESTOQUE NOVEMBRO'!$H452</f>
        <v>1912.3999999999999</v>
      </c>
      <c r="K452" s="1">
        <f>_xlfn.XLOOKUP(A452,MEDIDAS!A:A,MEDIDAS!D:D,,0)*5</f>
        <v>5</v>
      </c>
      <c r="L452" s="1">
        <f>SUM(K452,_xlfn.XLOOKUP(A452,MEDIDAS!A:A,MEDIDAS!D:D,,0)*5)</f>
        <v>10</v>
      </c>
      <c r="M45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52" t="str">
        <f>IF('ESTOQUE NOVEMBRO'!$E452&gt;0,"Novembro","outubro")</f>
        <v>outubro</v>
      </c>
      <c r="O452" s="15">
        <v>45597</v>
      </c>
    </row>
    <row r="453" spans="1:15">
      <c r="A453" s="5" t="s">
        <v>452</v>
      </c>
      <c r="B453" t="s">
        <v>1183</v>
      </c>
      <c r="C453" s="3">
        <f t="shared" si="14"/>
        <v>64.89</v>
      </c>
      <c r="D453" s="1">
        <f>_xlfn.XLOOKUP(Tabela4[[#This Row],[SKU]],'ESTOQUE OUTUBRO'!A:A,'ESTOQUE OUTUBRO'!F:F,,0)-_xlfn.XLOOKUP(Tabela4[[#This Row],[SKU]],'VENDA MES'!E:E,'VENDA MES'!F:F,0,0)</f>
        <v>93.6</v>
      </c>
      <c r="E453" s="3">
        <f>IF(D453&lt;=0,(L453 * 2.5) - D453,IF(AND(Tabela4[[#This Row],[ESTOQUE_INICIAL]]&lt;=Tabela4[[#This Row],[PONTO_DE_REPOSICAO]],Tabela4[[#This Row],[ESTOQUE_INICIAL]]&gt;0),L453*1.5,D453*0))</f>
        <v>0</v>
      </c>
      <c r="F453" s="1">
        <f t="shared" si="15"/>
        <v>93.6</v>
      </c>
      <c r="G453" s="7">
        <v>30</v>
      </c>
      <c r="H453" s="7">
        <v>60</v>
      </c>
      <c r="I453" s="6" t="s">
        <v>1146</v>
      </c>
      <c r="J453" s="1">
        <f>'ESTOQUE NOVEMBRO'!$D453*'ESTOQUE NOVEMBRO'!$G453+'ESTOQUE NOVEMBRO'!$E453*'ESTOQUE NOVEMBRO'!$H453</f>
        <v>2808</v>
      </c>
      <c r="K453" s="1">
        <f>_xlfn.XLOOKUP(A453,MEDIDAS!A:A,MEDIDAS!D:D,,0)*5</f>
        <v>7.4444444444444446</v>
      </c>
      <c r="L453" s="1">
        <f>SUM(K453,_xlfn.XLOOKUP(A453,MEDIDAS!A:A,MEDIDAS!D:D,,0)*5)</f>
        <v>14.888888888888889</v>
      </c>
      <c r="M45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53" t="str">
        <f>IF('ESTOQUE NOVEMBRO'!$E453&gt;0,"Novembro","outubro")</f>
        <v>outubro</v>
      </c>
      <c r="O453" s="15">
        <v>45597</v>
      </c>
    </row>
    <row r="454" spans="1:15">
      <c r="A454" s="5" t="s">
        <v>453</v>
      </c>
      <c r="B454" t="s">
        <v>1183</v>
      </c>
      <c r="C454" s="3">
        <f t="shared" si="14"/>
        <v>64.89</v>
      </c>
      <c r="D454" s="1">
        <f>_xlfn.XLOOKUP(Tabela4[[#This Row],[SKU]],'ESTOQUE OUTUBRO'!A:A,'ESTOQUE OUTUBRO'!F:F,,0)-_xlfn.XLOOKUP(Tabela4[[#This Row],[SKU]],'VENDA MES'!E:E,'VENDA MES'!F:F,0,0)</f>
        <v>52.40000000000002</v>
      </c>
      <c r="E454" s="3">
        <f>IF(D454&lt;=0,(L454 * 2.5) - D454,IF(AND(Tabela4[[#This Row],[ESTOQUE_INICIAL]]&lt;=Tabela4[[#This Row],[PONTO_DE_REPOSICAO]],Tabela4[[#This Row],[ESTOQUE_INICIAL]]&gt;0),L454*1.5,D454*0))</f>
        <v>0</v>
      </c>
      <c r="F454" s="1">
        <f t="shared" si="15"/>
        <v>52.40000000000002</v>
      </c>
      <c r="G454" s="7">
        <v>30</v>
      </c>
      <c r="H454" s="7">
        <v>60</v>
      </c>
      <c r="I454" s="6" t="s">
        <v>1146</v>
      </c>
      <c r="J454" s="1">
        <f>'ESTOQUE NOVEMBRO'!$D454*'ESTOQUE NOVEMBRO'!$G454+'ESTOQUE NOVEMBRO'!$E454*'ESTOQUE NOVEMBRO'!$H454</f>
        <v>1572.0000000000007</v>
      </c>
      <c r="K454" s="1">
        <f>_xlfn.XLOOKUP(A454,MEDIDAS!A:A,MEDIDAS!D:D,,0)*5</f>
        <v>5.4444444444444438</v>
      </c>
      <c r="L454" s="1">
        <f>SUM(K454,_xlfn.XLOOKUP(A454,MEDIDAS!A:A,MEDIDAS!D:D,,0)*5)</f>
        <v>10.888888888888888</v>
      </c>
      <c r="M45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54" t="str">
        <f>IF('ESTOQUE NOVEMBRO'!$E454&gt;0,"Novembro","outubro")</f>
        <v>outubro</v>
      </c>
      <c r="O454" s="15">
        <v>45597</v>
      </c>
    </row>
    <row r="455" spans="1:15">
      <c r="A455" s="5" t="s">
        <v>454</v>
      </c>
      <c r="B455" t="s">
        <v>1183</v>
      </c>
      <c r="C455" s="3">
        <f t="shared" si="14"/>
        <v>64.89</v>
      </c>
      <c r="D455" s="1">
        <f>_xlfn.XLOOKUP(Tabela4[[#This Row],[SKU]],'ESTOQUE OUTUBRO'!A:A,'ESTOQUE OUTUBRO'!F:F,,0)-_xlfn.XLOOKUP(Tabela4[[#This Row],[SKU]],'VENDA MES'!E:E,'VENDA MES'!F:F,0,0)</f>
        <v>67</v>
      </c>
      <c r="E455" s="3">
        <f>IF(D455&lt;=0,(L455 * 2.5) - D455,IF(AND(Tabela4[[#This Row],[ESTOQUE_INICIAL]]&lt;=Tabela4[[#This Row],[PONTO_DE_REPOSICAO]],Tabela4[[#This Row],[ESTOQUE_INICIAL]]&gt;0),L455*1.5,D455*0))</f>
        <v>0</v>
      </c>
      <c r="F455" s="1">
        <f t="shared" si="15"/>
        <v>67</v>
      </c>
      <c r="G455" s="7">
        <v>30</v>
      </c>
      <c r="H455" s="7">
        <v>60</v>
      </c>
      <c r="I455" s="6" t="s">
        <v>1146</v>
      </c>
      <c r="J455" s="1">
        <f>'ESTOQUE NOVEMBRO'!$D455*'ESTOQUE NOVEMBRO'!$G455+'ESTOQUE NOVEMBRO'!$E455*'ESTOQUE NOVEMBRO'!$H455</f>
        <v>2010</v>
      </c>
      <c r="K455" s="1">
        <f>_xlfn.XLOOKUP(A455,MEDIDAS!A:A,MEDIDAS!D:D,,0)*5</f>
        <v>6.2777777777777777</v>
      </c>
      <c r="L455" s="1">
        <f>SUM(K455,_xlfn.XLOOKUP(A455,MEDIDAS!A:A,MEDIDAS!D:D,,0)*5)</f>
        <v>12.555555555555555</v>
      </c>
      <c r="M45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55" t="str">
        <f>IF('ESTOQUE NOVEMBRO'!$E455&gt;0,"Novembro","outubro")</f>
        <v>outubro</v>
      </c>
      <c r="O455" s="15">
        <v>45597</v>
      </c>
    </row>
    <row r="456" spans="1:15">
      <c r="A456" s="5" t="s">
        <v>455</v>
      </c>
      <c r="B456" t="s">
        <v>1183</v>
      </c>
      <c r="C456" s="3">
        <f t="shared" si="14"/>
        <v>64.89</v>
      </c>
      <c r="D456" s="1">
        <f>_xlfn.XLOOKUP(Tabela4[[#This Row],[SKU]],'ESTOQUE OUTUBRO'!A:A,'ESTOQUE OUTUBRO'!F:F,,0)-_xlfn.XLOOKUP(Tabela4[[#This Row],[SKU]],'VENDA MES'!E:E,'VENDA MES'!F:F,0,0)</f>
        <v>-23.4</v>
      </c>
      <c r="E456" s="3">
        <f>IF(D456&lt;=0,(L456 * 2.5) - D456,IF(AND(Tabela4[[#This Row],[ESTOQUE_INICIAL]]&lt;=Tabela4[[#This Row],[PONTO_DE_REPOSICAO]],Tabela4[[#This Row],[ESTOQUE_INICIAL]]&gt;0),L456*1.5,D456*0))</f>
        <v>42.011111111111106</v>
      </c>
      <c r="F456" s="1">
        <f t="shared" si="15"/>
        <v>18.611111111111107</v>
      </c>
      <c r="G456" s="7">
        <v>30</v>
      </c>
      <c r="H456" s="7">
        <v>60</v>
      </c>
      <c r="I456" s="6" t="s">
        <v>1146</v>
      </c>
      <c r="J456" s="1">
        <f>'ESTOQUE NOVEMBRO'!$D456*'ESTOQUE NOVEMBRO'!$G456+'ESTOQUE NOVEMBRO'!$E456*'ESTOQUE NOVEMBRO'!$H456</f>
        <v>1818.6666666666665</v>
      </c>
      <c r="K456" s="1">
        <f>_xlfn.XLOOKUP(A456,MEDIDAS!A:A,MEDIDAS!D:D,,0)*5</f>
        <v>3.7222222222222223</v>
      </c>
      <c r="L456" s="1">
        <f>SUM(K456,_xlfn.XLOOKUP(A456,MEDIDAS!A:A,MEDIDAS!D:D,,0)*5)</f>
        <v>7.4444444444444446</v>
      </c>
      <c r="M45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56" t="str">
        <f>IF('ESTOQUE NOVEMBRO'!$E456&gt;0,"Novembro","outubro")</f>
        <v>Novembro</v>
      </c>
      <c r="O456" s="15">
        <v>45597</v>
      </c>
    </row>
    <row r="457" spans="1:15">
      <c r="A457" s="5" t="s">
        <v>456</v>
      </c>
      <c r="B457" t="s">
        <v>1183</v>
      </c>
      <c r="C457" s="3">
        <f t="shared" si="14"/>
        <v>64.89</v>
      </c>
      <c r="D457" s="1">
        <f>_xlfn.XLOOKUP(Tabela4[[#This Row],[SKU]],'ESTOQUE OUTUBRO'!A:A,'ESTOQUE OUTUBRO'!F:F,,0)-_xlfn.XLOOKUP(Tabela4[[#This Row],[SKU]],'VENDA MES'!E:E,'VENDA MES'!F:F,0,0)</f>
        <v>123.80000000000004</v>
      </c>
      <c r="E457" s="3">
        <f>IF(D457&lt;=0,(L457 * 2.5) - D457,IF(AND(Tabela4[[#This Row],[ESTOQUE_INICIAL]]&lt;=Tabela4[[#This Row],[PONTO_DE_REPOSICAO]],Tabela4[[#This Row],[ESTOQUE_INICIAL]]&gt;0),L457*1.5,D457*0))</f>
        <v>0</v>
      </c>
      <c r="F457" s="1">
        <f t="shared" si="15"/>
        <v>123.80000000000004</v>
      </c>
      <c r="G457" s="7">
        <v>30</v>
      </c>
      <c r="H457" s="7">
        <v>60</v>
      </c>
      <c r="I457" s="6" t="s">
        <v>1146</v>
      </c>
      <c r="J457" s="1">
        <f>'ESTOQUE NOVEMBRO'!$D457*'ESTOQUE NOVEMBRO'!$G457+'ESTOQUE NOVEMBRO'!$E457*'ESTOQUE NOVEMBRO'!$H457</f>
        <v>3714.0000000000014</v>
      </c>
      <c r="K457" s="1">
        <f>_xlfn.XLOOKUP(A457,MEDIDAS!A:A,MEDIDAS!D:D,,0)*5</f>
        <v>6.8333333333333339</v>
      </c>
      <c r="L457" s="1">
        <f>SUM(K457,_xlfn.XLOOKUP(A457,MEDIDAS!A:A,MEDIDAS!D:D,,0)*5)</f>
        <v>13.666666666666668</v>
      </c>
      <c r="M45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57" t="str">
        <f>IF('ESTOQUE NOVEMBRO'!$E457&gt;0,"Novembro","outubro")</f>
        <v>outubro</v>
      </c>
      <c r="O457" s="15">
        <v>45597</v>
      </c>
    </row>
    <row r="458" spans="1:15">
      <c r="A458" s="5" t="s">
        <v>506</v>
      </c>
      <c r="B458" t="s">
        <v>1183</v>
      </c>
      <c r="C458" s="3">
        <f t="shared" si="14"/>
        <v>64.89</v>
      </c>
      <c r="D458" s="1">
        <f>_xlfn.XLOOKUP(Tabela4[[#This Row],[SKU]],'ESTOQUE OUTUBRO'!A:A,'ESTOQUE OUTUBRO'!F:F,,0)-_xlfn.XLOOKUP(Tabela4[[#This Row],[SKU]],'VENDA MES'!E:E,'VENDA MES'!F:F,0,0)</f>
        <v>111</v>
      </c>
      <c r="E458" s="3">
        <f>IF(D458&lt;=0,(L458 * 2.5) - D458,IF(AND(Tabela4[[#This Row],[ESTOQUE_INICIAL]]&lt;=Tabela4[[#This Row],[PONTO_DE_REPOSICAO]],Tabela4[[#This Row],[ESTOQUE_INICIAL]]&gt;0),L458*1.5,D458*0))</f>
        <v>0</v>
      </c>
      <c r="F458" s="1">
        <f t="shared" si="15"/>
        <v>111</v>
      </c>
      <c r="G458" s="7">
        <v>30</v>
      </c>
      <c r="H458" s="7">
        <v>60</v>
      </c>
      <c r="I458" s="6" t="s">
        <v>1146</v>
      </c>
      <c r="J458" s="1">
        <f>'ESTOQUE NOVEMBRO'!$D458*'ESTOQUE NOVEMBRO'!$G458+'ESTOQUE NOVEMBRO'!$E458*'ESTOQUE NOVEMBRO'!$H458</f>
        <v>3330</v>
      </c>
      <c r="K458" s="1">
        <f>_xlfn.XLOOKUP(A458,MEDIDAS!A:A,MEDIDAS!D:D,,0)*5</f>
        <v>3.7777777777777777</v>
      </c>
      <c r="L458" s="1">
        <f>SUM(K458,_xlfn.XLOOKUP(A458,MEDIDAS!A:A,MEDIDAS!D:D,,0)*5)</f>
        <v>7.5555555555555554</v>
      </c>
      <c r="M45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58" t="str">
        <f>IF('ESTOQUE NOVEMBRO'!$E458&gt;0,"Novembro","outubro")</f>
        <v>outubro</v>
      </c>
      <c r="O458" s="15">
        <v>45597</v>
      </c>
    </row>
    <row r="459" spans="1:15">
      <c r="A459" s="5" t="s">
        <v>457</v>
      </c>
      <c r="B459" t="s">
        <v>1183</v>
      </c>
      <c r="C459" s="3">
        <f t="shared" si="14"/>
        <v>64.89</v>
      </c>
      <c r="D459" s="1">
        <f>_xlfn.XLOOKUP(Tabela4[[#This Row],[SKU]],'ESTOQUE OUTUBRO'!A:A,'ESTOQUE OUTUBRO'!F:F,,0)-_xlfn.XLOOKUP(Tabela4[[#This Row],[SKU]],'VENDA MES'!E:E,'VENDA MES'!F:F,0,0)</f>
        <v>94</v>
      </c>
      <c r="E459" s="3">
        <f>IF(D459&lt;=0,(L459 * 2.5) - D459,IF(AND(Tabela4[[#This Row],[ESTOQUE_INICIAL]]&lt;=Tabela4[[#This Row],[PONTO_DE_REPOSICAO]],Tabela4[[#This Row],[ESTOQUE_INICIAL]]&gt;0),L459*1.5,D459*0))</f>
        <v>0</v>
      </c>
      <c r="F459" s="1">
        <f t="shared" si="15"/>
        <v>94</v>
      </c>
      <c r="G459" s="7">
        <v>30</v>
      </c>
      <c r="H459" s="7">
        <v>60</v>
      </c>
      <c r="I459" s="6" t="s">
        <v>1146</v>
      </c>
      <c r="J459" s="1">
        <f>'ESTOQUE NOVEMBRO'!$D459*'ESTOQUE NOVEMBRO'!$G459+'ESTOQUE NOVEMBRO'!$E459*'ESTOQUE NOVEMBRO'!$H459</f>
        <v>2820</v>
      </c>
      <c r="K459" s="1">
        <f>_xlfn.XLOOKUP(A459,MEDIDAS!A:A,MEDIDAS!D:D,,0)*5</f>
        <v>9.1666666666666661</v>
      </c>
      <c r="L459" s="1">
        <f>SUM(K459,_xlfn.XLOOKUP(A459,MEDIDAS!A:A,MEDIDAS!D:D,,0)*5)</f>
        <v>18.333333333333332</v>
      </c>
      <c r="M45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59" t="str">
        <f>IF('ESTOQUE NOVEMBRO'!$E459&gt;0,"Novembro","outubro")</f>
        <v>outubro</v>
      </c>
      <c r="O459" s="15">
        <v>45597</v>
      </c>
    </row>
    <row r="460" spans="1:15">
      <c r="A460" s="5" t="s">
        <v>458</v>
      </c>
      <c r="B460" t="s">
        <v>1183</v>
      </c>
      <c r="C460" s="3">
        <f t="shared" si="14"/>
        <v>64.89</v>
      </c>
      <c r="D460" s="1">
        <f>_xlfn.XLOOKUP(Tabela4[[#This Row],[SKU]],'ESTOQUE OUTUBRO'!A:A,'ESTOQUE OUTUBRO'!F:F,,0)-_xlfn.XLOOKUP(Tabela4[[#This Row],[SKU]],'VENDA MES'!E:E,'VENDA MES'!F:F,0,0)</f>
        <v>19.200000000000003</v>
      </c>
      <c r="E460" s="3">
        <f>IF(D460&lt;=0,(L460 * 2.5) - D460,IF(AND(Tabela4[[#This Row],[ESTOQUE_INICIAL]]&lt;=Tabela4[[#This Row],[PONTO_DE_REPOSICAO]],Tabela4[[#This Row],[ESTOQUE_INICIAL]]&gt;0),L460*1.5,D460*0))</f>
        <v>0</v>
      </c>
      <c r="F460" s="1">
        <f t="shared" si="15"/>
        <v>19.200000000000003</v>
      </c>
      <c r="G460" s="7">
        <v>30</v>
      </c>
      <c r="H460" s="7">
        <v>60</v>
      </c>
      <c r="I460" s="6" t="s">
        <v>1146</v>
      </c>
      <c r="J460" s="1">
        <f>'ESTOQUE NOVEMBRO'!$D460*'ESTOQUE NOVEMBRO'!$G460+'ESTOQUE NOVEMBRO'!$E460*'ESTOQUE NOVEMBRO'!$H460</f>
        <v>576.00000000000011</v>
      </c>
      <c r="K460" s="1">
        <f>_xlfn.XLOOKUP(A460,MEDIDAS!A:A,MEDIDAS!D:D,,0)*5</f>
        <v>5.6111111111111107</v>
      </c>
      <c r="L460" s="1">
        <f>SUM(K460,_xlfn.XLOOKUP(A460,MEDIDAS!A:A,MEDIDAS!D:D,,0)*5)</f>
        <v>11.222222222222221</v>
      </c>
      <c r="M46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60" t="str">
        <f>IF('ESTOQUE NOVEMBRO'!$E460&gt;0,"Novembro","outubro")</f>
        <v>outubro</v>
      </c>
      <c r="O460" s="15">
        <v>45597</v>
      </c>
    </row>
    <row r="461" spans="1:15">
      <c r="A461" s="5" t="s">
        <v>459</v>
      </c>
      <c r="B461" t="s">
        <v>1183</v>
      </c>
      <c r="C461" s="3">
        <f t="shared" si="14"/>
        <v>64.89</v>
      </c>
      <c r="D461" s="1">
        <f>_xlfn.XLOOKUP(Tabela4[[#This Row],[SKU]],'ESTOQUE OUTUBRO'!A:A,'ESTOQUE OUTUBRO'!F:F,,0)-_xlfn.XLOOKUP(Tabela4[[#This Row],[SKU]],'VENDA MES'!E:E,'VENDA MES'!F:F,0,0)</f>
        <v>59.40000000000002</v>
      </c>
      <c r="E461" s="3">
        <f>IF(D461&lt;=0,(L461 * 2.5) - D461,IF(AND(Tabela4[[#This Row],[ESTOQUE_INICIAL]]&lt;=Tabela4[[#This Row],[PONTO_DE_REPOSICAO]],Tabela4[[#This Row],[ESTOQUE_INICIAL]]&gt;0),L461*1.5,D461*0))</f>
        <v>0</v>
      </c>
      <c r="F461" s="1">
        <f t="shared" si="15"/>
        <v>59.40000000000002</v>
      </c>
      <c r="G461" s="7">
        <v>30</v>
      </c>
      <c r="H461" s="7">
        <v>60</v>
      </c>
      <c r="I461" s="6" t="s">
        <v>1146</v>
      </c>
      <c r="J461" s="1">
        <f>'ESTOQUE NOVEMBRO'!$D461*'ESTOQUE NOVEMBRO'!$G461+'ESTOQUE NOVEMBRO'!$E461*'ESTOQUE NOVEMBRO'!$H461</f>
        <v>1782.0000000000007</v>
      </c>
      <c r="K461" s="1">
        <f>_xlfn.XLOOKUP(A461,MEDIDAS!A:A,MEDIDAS!D:D,,0)*5</f>
        <v>3.6666666666666665</v>
      </c>
      <c r="L461" s="1">
        <f>SUM(K461,_xlfn.XLOOKUP(A461,MEDIDAS!A:A,MEDIDAS!D:D,,0)*5)</f>
        <v>7.333333333333333</v>
      </c>
      <c r="M46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61" t="str">
        <f>IF('ESTOQUE NOVEMBRO'!$E461&gt;0,"Novembro","outubro")</f>
        <v>outubro</v>
      </c>
      <c r="O461" s="15">
        <v>45597</v>
      </c>
    </row>
    <row r="462" spans="1:15">
      <c r="A462" s="5" t="s">
        <v>460</v>
      </c>
      <c r="B462" t="s">
        <v>1183</v>
      </c>
      <c r="C462" s="3">
        <f t="shared" si="14"/>
        <v>64.89</v>
      </c>
      <c r="D462" s="1">
        <f>_xlfn.XLOOKUP(Tabela4[[#This Row],[SKU]],'ESTOQUE OUTUBRO'!A:A,'ESTOQUE OUTUBRO'!F:F,,0)-_xlfn.XLOOKUP(Tabela4[[#This Row],[SKU]],'VENDA MES'!E:E,'VENDA MES'!F:F,0,0)</f>
        <v>60.8</v>
      </c>
      <c r="E462" s="3">
        <f>IF(D462&lt;=0,(L462 * 2.5) - D462,IF(AND(Tabela4[[#This Row],[ESTOQUE_INICIAL]]&lt;=Tabela4[[#This Row],[PONTO_DE_REPOSICAO]],Tabela4[[#This Row],[ESTOQUE_INICIAL]]&gt;0),L462*1.5,D462*0))</f>
        <v>0</v>
      </c>
      <c r="F462" s="1">
        <f t="shared" si="15"/>
        <v>60.8</v>
      </c>
      <c r="G462" s="7">
        <v>30</v>
      </c>
      <c r="H462" s="7">
        <v>60</v>
      </c>
      <c r="I462" s="6" t="s">
        <v>1146</v>
      </c>
      <c r="J462" s="1">
        <f>'ESTOQUE NOVEMBRO'!$D462*'ESTOQUE NOVEMBRO'!$G462+'ESTOQUE NOVEMBRO'!$E462*'ESTOQUE NOVEMBRO'!$H462</f>
        <v>1824</v>
      </c>
      <c r="K462" s="1">
        <f>_xlfn.XLOOKUP(A462,MEDIDAS!A:A,MEDIDAS!D:D,,0)*5</f>
        <v>5.8888888888888893</v>
      </c>
      <c r="L462" s="1">
        <f>SUM(K462,_xlfn.XLOOKUP(A462,MEDIDAS!A:A,MEDIDAS!D:D,,0)*5)</f>
        <v>11.777777777777779</v>
      </c>
      <c r="M46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62" t="str">
        <f>IF('ESTOQUE NOVEMBRO'!$E462&gt;0,"Novembro","outubro")</f>
        <v>outubro</v>
      </c>
      <c r="O462" s="15">
        <v>45597</v>
      </c>
    </row>
    <row r="463" spans="1:15">
      <c r="A463" s="5" t="s">
        <v>461</v>
      </c>
      <c r="B463" t="s">
        <v>1184</v>
      </c>
      <c r="C463" s="3">
        <f t="shared" si="14"/>
        <v>64.89</v>
      </c>
      <c r="D463" s="1">
        <f>_xlfn.XLOOKUP(Tabela4[[#This Row],[SKU]],'ESTOQUE OUTUBRO'!A:A,'ESTOQUE OUTUBRO'!F:F,,0)-_xlfn.XLOOKUP(Tabela4[[#This Row],[SKU]],'VENDA MES'!E:E,'VENDA MES'!F:F,0,0)</f>
        <v>75.400000000000006</v>
      </c>
      <c r="E463" s="3">
        <f>IF(D463&lt;=0,(L463 * 2.5) - D463,IF(AND(Tabela4[[#This Row],[ESTOQUE_INICIAL]]&lt;=Tabela4[[#This Row],[PONTO_DE_REPOSICAO]],Tabela4[[#This Row],[ESTOQUE_INICIAL]]&gt;0),L463*1.5,D463*0))</f>
        <v>0</v>
      </c>
      <c r="F463" s="1">
        <f t="shared" si="15"/>
        <v>75.400000000000006</v>
      </c>
      <c r="G463" s="7">
        <v>8</v>
      </c>
      <c r="H463" s="7">
        <v>16</v>
      </c>
      <c r="I463" s="6" t="s">
        <v>1142</v>
      </c>
      <c r="J463" s="1">
        <f>'ESTOQUE NOVEMBRO'!$D463*'ESTOQUE NOVEMBRO'!$G463+'ESTOQUE NOVEMBRO'!$E463*'ESTOQUE NOVEMBRO'!$H463</f>
        <v>603.20000000000005</v>
      </c>
      <c r="K463" s="1">
        <f>_xlfn.XLOOKUP(A463,MEDIDAS!A:A,MEDIDAS!D:D,,0)*5</f>
        <v>7.8888888888888884</v>
      </c>
      <c r="L463" s="1">
        <f>SUM(K463,_xlfn.XLOOKUP(A463,MEDIDAS!A:A,MEDIDAS!D:D,,0)*5)</f>
        <v>15.777777777777777</v>
      </c>
      <c r="M46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63" t="str">
        <f>IF('ESTOQUE NOVEMBRO'!$E463&gt;0,"Novembro","outubro")</f>
        <v>outubro</v>
      </c>
      <c r="O463" s="15">
        <v>45597</v>
      </c>
    </row>
    <row r="464" spans="1:15">
      <c r="A464" s="5" t="s">
        <v>463</v>
      </c>
      <c r="B464" t="s">
        <v>1184</v>
      </c>
      <c r="C464" s="3">
        <f t="shared" si="14"/>
        <v>64.89</v>
      </c>
      <c r="D464" s="1">
        <f>_xlfn.XLOOKUP(Tabela4[[#This Row],[SKU]],'ESTOQUE OUTUBRO'!A:A,'ESTOQUE OUTUBRO'!F:F,,0)-_xlfn.XLOOKUP(Tabela4[[#This Row],[SKU]],'VENDA MES'!E:E,'VENDA MES'!F:F,0,0)</f>
        <v>73.200000000000017</v>
      </c>
      <c r="E464" s="3">
        <f>IF(D464&lt;=0,(L464 * 2.5) - D464,IF(AND(Tabela4[[#This Row],[ESTOQUE_INICIAL]]&lt;=Tabela4[[#This Row],[PONTO_DE_REPOSICAO]],Tabela4[[#This Row],[ESTOQUE_INICIAL]]&gt;0),L464*1.5,D464*0))</f>
        <v>0</v>
      </c>
      <c r="F464" s="1">
        <f t="shared" si="15"/>
        <v>73.200000000000017</v>
      </c>
      <c r="G464" s="7">
        <v>8</v>
      </c>
      <c r="H464" s="7">
        <v>16</v>
      </c>
      <c r="I464" s="6" t="s">
        <v>1142</v>
      </c>
      <c r="J464" s="1">
        <f>'ESTOQUE NOVEMBRO'!$D464*'ESTOQUE NOVEMBRO'!$G464+'ESTOQUE NOVEMBRO'!$E464*'ESTOQUE NOVEMBRO'!$H464</f>
        <v>585.60000000000014</v>
      </c>
      <c r="K464" s="1">
        <f>_xlfn.XLOOKUP(A464,MEDIDAS!A:A,MEDIDAS!D:D,,0)*5</f>
        <v>6.2222222222222223</v>
      </c>
      <c r="L464" s="1">
        <f>SUM(K464,_xlfn.XLOOKUP(A464,MEDIDAS!A:A,MEDIDAS!D:D,,0)*5)</f>
        <v>12.444444444444445</v>
      </c>
      <c r="M46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64" t="str">
        <f>IF('ESTOQUE NOVEMBRO'!$E464&gt;0,"Novembro","outubro")</f>
        <v>outubro</v>
      </c>
      <c r="O464" s="15">
        <v>45597</v>
      </c>
    </row>
    <row r="465" spans="1:15">
      <c r="A465" s="5" t="s">
        <v>464</v>
      </c>
      <c r="B465" t="s">
        <v>1184</v>
      </c>
      <c r="C465" s="3">
        <f t="shared" si="14"/>
        <v>64.89</v>
      </c>
      <c r="D465" s="1">
        <f>_xlfn.XLOOKUP(Tabela4[[#This Row],[SKU]],'ESTOQUE OUTUBRO'!A:A,'ESTOQUE OUTUBRO'!F:F,,0)-_xlfn.XLOOKUP(Tabela4[[#This Row],[SKU]],'VENDA MES'!E:E,'VENDA MES'!F:F,0,0)</f>
        <v>217.40000000000003</v>
      </c>
      <c r="E465" s="3">
        <f>IF(D465&lt;=0,(L465 * 2.5) - D465,IF(AND(Tabela4[[#This Row],[ESTOQUE_INICIAL]]&lt;=Tabela4[[#This Row],[PONTO_DE_REPOSICAO]],Tabela4[[#This Row],[ESTOQUE_INICIAL]]&gt;0),L465*1.5,D465*0))</f>
        <v>0</v>
      </c>
      <c r="F465" s="1">
        <f t="shared" si="15"/>
        <v>217.40000000000003</v>
      </c>
      <c r="G465" s="7">
        <v>8</v>
      </c>
      <c r="H465" s="7">
        <v>16</v>
      </c>
      <c r="I465" s="6" t="s">
        <v>1142</v>
      </c>
      <c r="J465" s="1">
        <f>'ESTOQUE NOVEMBRO'!$D465*'ESTOQUE NOVEMBRO'!$G465+'ESTOQUE NOVEMBRO'!$E465*'ESTOQUE NOVEMBRO'!$H465</f>
        <v>1739.2000000000003</v>
      </c>
      <c r="K465" s="1">
        <f>_xlfn.XLOOKUP(A465,MEDIDAS!A:A,MEDIDAS!D:D,,0)*5</f>
        <v>7.9444444444444438</v>
      </c>
      <c r="L465" s="1">
        <f>SUM(K465,_xlfn.XLOOKUP(A465,MEDIDAS!A:A,MEDIDAS!D:D,,0)*5)</f>
        <v>15.888888888888888</v>
      </c>
      <c r="M46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65" t="str">
        <f>IF('ESTOQUE NOVEMBRO'!$E465&gt;0,"Novembro","outubro")</f>
        <v>outubro</v>
      </c>
      <c r="O465" s="15">
        <v>45597</v>
      </c>
    </row>
    <row r="466" spans="1:15">
      <c r="A466" s="5" t="s">
        <v>465</v>
      </c>
      <c r="B466" t="s">
        <v>1184</v>
      </c>
      <c r="C466" s="3">
        <f t="shared" si="14"/>
        <v>64.89</v>
      </c>
      <c r="D466" s="1">
        <f>_xlfn.XLOOKUP(Tabela4[[#This Row],[SKU]],'ESTOQUE OUTUBRO'!A:A,'ESTOQUE OUTUBRO'!F:F,,0)-_xlfn.XLOOKUP(Tabela4[[#This Row],[SKU]],'VENDA MES'!E:E,'VENDA MES'!F:F,0,0)</f>
        <v>132.19999999999999</v>
      </c>
      <c r="E466" s="3">
        <f>IF(D466&lt;=0,(L466 * 2.5) - D466,IF(AND(Tabela4[[#This Row],[ESTOQUE_INICIAL]]&lt;=Tabela4[[#This Row],[PONTO_DE_REPOSICAO]],Tabela4[[#This Row],[ESTOQUE_INICIAL]]&gt;0),L466*1.5,D466*0))</f>
        <v>0</v>
      </c>
      <c r="F466" s="1">
        <f t="shared" si="15"/>
        <v>132.19999999999999</v>
      </c>
      <c r="G466" s="7">
        <v>8</v>
      </c>
      <c r="H466" s="7">
        <v>16</v>
      </c>
      <c r="I466" s="6" t="s">
        <v>1142</v>
      </c>
      <c r="J466" s="1">
        <f>'ESTOQUE NOVEMBRO'!$D466*'ESTOQUE NOVEMBRO'!$G466+'ESTOQUE NOVEMBRO'!$E466*'ESTOQUE NOVEMBRO'!$H466</f>
        <v>1057.5999999999999</v>
      </c>
      <c r="K466" s="1">
        <f>_xlfn.XLOOKUP(A466,MEDIDAS!A:A,MEDIDAS!D:D,,0)*5</f>
        <v>6.0555555555555554</v>
      </c>
      <c r="L466" s="1">
        <f>SUM(K466,_xlfn.XLOOKUP(A466,MEDIDAS!A:A,MEDIDAS!D:D,,0)*5)</f>
        <v>12.111111111111111</v>
      </c>
      <c r="M46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66" t="str">
        <f>IF('ESTOQUE NOVEMBRO'!$E466&gt;0,"Novembro","outubro")</f>
        <v>outubro</v>
      </c>
      <c r="O466" s="15">
        <v>45597</v>
      </c>
    </row>
    <row r="467" spans="1:15">
      <c r="A467" s="5" t="s">
        <v>466</v>
      </c>
      <c r="B467" t="s">
        <v>1184</v>
      </c>
      <c r="C467" s="3">
        <f t="shared" si="14"/>
        <v>64.89</v>
      </c>
      <c r="D467" s="1">
        <f>_xlfn.XLOOKUP(Tabela4[[#This Row],[SKU]],'ESTOQUE OUTUBRO'!A:A,'ESTOQUE OUTUBRO'!F:F,,0)-_xlfn.XLOOKUP(Tabela4[[#This Row],[SKU]],'VENDA MES'!E:E,'VENDA MES'!F:F,0,0)</f>
        <v>73.599999999999994</v>
      </c>
      <c r="E467" s="3">
        <f>IF(D467&lt;=0,(L467 * 2.5) - D467,IF(AND(Tabela4[[#This Row],[ESTOQUE_INICIAL]]&lt;=Tabela4[[#This Row],[PONTO_DE_REPOSICAO]],Tabela4[[#This Row],[ESTOQUE_INICIAL]]&gt;0),L467*1.5,D467*0))</f>
        <v>0</v>
      </c>
      <c r="F467" s="1">
        <f t="shared" si="15"/>
        <v>73.599999999999994</v>
      </c>
      <c r="G467" s="7">
        <v>8</v>
      </c>
      <c r="H467" s="7">
        <v>16</v>
      </c>
      <c r="I467" s="6" t="s">
        <v>1142</v>
      </c>
      <c r="J467" s="1">
        <f>'ESTOQUE NOVEMBRO'!$D467*'ESTOQUE NOVEMBRO'!$G467+'ESTOQUE NOVEMBRO'!$E467*'ESTOQUE NOVEMBRO'!$H467</f>
        <v>588.79999999999995</v>
      </c>
      <c r="K467" s="1">
        <f>_xlfn.XLOOKUP(A467,MEDIDAS!A:A,MEDIDAS!D:D,,0)*5</f>
        <v>5.5555555555555554</v>
      </c>
      <c r="L467" s="1">
        <f>SUM(K467,_xlfn.XLOOKUP(A467,MEDIDAS!A:A,MEDIDAS!D:D,,0)*5)</f>
        <v>11.111111111111111</v>
      </c>
      <c r="M46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67" t="str">
        <f>IF('ESTOQUE NOVEMBRO'!$E467&gt;0,"Novembro","outubro")</f>
        <v>outubro</v>
      </c>
      <c r="O467" s="15">
        <v>45597</v>
      </c>
    </row>
    <row r="468" spans="1:15">
      <c r="A468" s="5" t="s">
        <v>517</v>
      </c>
      <c r="B468" t="s">
        <v>1184</v>
      </c>
      <c r="C468" s="3">
        <f t="shared" si="14"/>
        <v>64.89</v>
      </c>
      <c r="D468" s="1">
        <f>_xlfn.XLOOKUP(Tabela4[[#This Row],[SKU]],'ESTOQUE OUTUBRO'!A:A,'ESTOQUE OUTUBRO'!F:F,,0)-_xlfn.XLOOKUP(Tabela4[[#This Row],[SKU]],'VENDA MES'!E:E,'VENDA MES'!F:F,0,0)</f>
        <v>109</v>
      </c>
      <c r="E468" s="3">
        <f>IF(D468&lt;=0,(L468 * 2.5) - D468,IF(AND(Tabela4[[#This Row],[ESTOQUE_INICIAL]]&lt;=Tabela4[[#This Row],[PONTO_DE_REPOSICAO]],Tabela4[[#This Row],[ESTOQUE_INICIAL]]&gt;0),L468*1.5,D468*0))</f>
        <v>0</v>
      </c>
      <c r="F468" s="1">
        <f t="shared" si="15"/>
        <v>109</v>
      </c>
      <c r="G468" s="7">
        <v>8</v>
      </c>
      <c r="H468" s="7">
        <v>16</v>
      </c>
      <c r="I468" s="6" t="s">
        <v>1142</v>
      </c>
      <c r="J468" s="1">
        <f>'ESTOQUE NOVEMBRO'!$D468*'ESTOQUE NOVEMBRO'!$G468+'ESTOQUE NOVEMBRO'!$E468*'ESTOQUE NOVEMBRO'!$H468</f>
        <v>872</v>
      </c>
      <c r="K468" s="1">
        <f>_xlfn.XLOOKUP(A468,MEDIDAS!A:A,MEDIDAS!D:D,,0)*5</f>
        <v>5.7222222222222214</v>
      </c>
      <c r="L468" s="1">
        <f>SUM(K468,_xlfn.XLOOKUP(A468,MEDIDAS!A:A,MEDIDAS!D:D,,0)*5)</f>
        <v>11.444444444444443</v>
      </c>
      <c r="M46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68" t="str">
        <f>IF('ESTOQUE NOVEMBRO'!$E468&gt;0,"Novembro","outubro")</f>
        <v>outubro</v>
      </c>
      <c r="O468" s="15">
        <v>45597</v>
      </c>
    </row>
    <row r="469" spans="1:15">
      <c r="A469" s="5" t="s">
        <v>467</v>
      </c>
      <c r="B469" t="s">
        <v>1184</v>
      </c>
      <c r="C469" s="3">
        <f t="shared" si="14"/>
        <v>64.89</v>
      </c>
      <c r="D469" s="1">
        <f>_xlfn.XLOOKUP(Tabela4[[#This Row],[SKU]],'ESTOQUE OUTUBRO'!A:A,'ESTOQUE OUTUBRO'!F:F,,0)-_xlfn.XLOOKUP(Tabela4[[#This Row],[SKU]],'VENDA MES'!E:E,'VENDA MES'!F:F,0,0)</f>
        <v>-6.2000000000000028</v>
      </c>
      <c r="E469" s="3">
        <f>IF(D469&lt;=0,(L469 * 2.5) - D469,IF(AND(Tabela4[[#This Row],[ESTOQUE_INICIAL]]&lt;=Tabela4[[#This Row],[PONTO_DE_REPOSICAO]],Tabela4[[#This Row],[ESTOQUE_INICIAL]]&gt;0),L469*1.5,D469*0))</f>
        <v>45.644444444444446</v>
      </c>
      <c r="F469" s="1">
        <f t="shared" si="15"/>
        <v>39.444444444444443</v>
      </c>
      <c r="G469" s="7">
        <v>8</v>
      </c>
      <c r="H469" s="7">
        <v>16</v>
      </c>
      <c r="I469" s="6" t="s">
        <v>1142</v>
      </c>
      <c r="J469" s="1">
        <f>'ESTOQUE NOVEMBRO'!$D469*'ESTOQUE NOVEMBRO'!$G469+'ESTOQUE NOVEMBRO'!$E469*'ESTOQUE NOVEMBRO'!$H469</f>
        <v>680.71111111111111</v>
      </c>
      <c r="K469" s="1">
        <f>_xlfn.XLOOKUP(A469,MEDIDAS!A:A,MEDIDAS!D:D,,0)*5</f>
        <v>7.8888888888888884</v>
      </c>
      <c r="L469" s="1">
        <f>SUM(K469,_xlfn.XLOOKUP(A469,MEDIDAS!A:A,MEDIDAS!D:D,,0)*5)</f>
        <v>15.777777777777777</v>
      </c>
      <c r="M46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69" t="str">
        <f>IF('ESTOQUE NOVEMBRO'!$E469&gt;0,"Novembro","outubro")</f>
        <v>Novembro</v>
      </c>
      <c r="O469" s="15">
        <v>45597</v>
      </c>
    </row>
    <row r="470" spans="1:15">
      <c r="A470" s="5" t="s">
        <v>468</v>
      </c>
      <c r="B470" t="s">
        <v>1184</v>
      </c>
      <c r="C470" s="3">
        <f t="shared" si="14"/>
        <v>64.89</v>
      </c>
      <c r="D470" s="1">
        <f>_xlfn.XLOOKUP(Tabela4[[#This Row],[SKU]],'ESTOQUE OUTUBRO'!A:A,'ESTOQUE OUTUBRO'!F:F,,0)-_xlfn.XLOOKUP(Tabela4[[#This Row],[SKU]],'VENDA MES'!E:E,'VENDA MES'!F:F,0,0)</f>
        <v>76.000000000000028</v>
      </c>
      <c r="E470" s="3">
        <f>IF(D470&lt;=0,(L470 * 2.5) - D470,IF(AND(Tabela4[[#This Row],[ESTOQUE_INICIAL]]&lt;=Tabela4[[#This Row],[PONTO_DE_REPOSICAO]],Tabela4[[#This Row],[ESTOQUE_INICIAL]]&gt;0),L470*1.5,D470*0))</f>
        <v>0</v>
      </c>
      <c r="F470" s="1">
        <f t="shared" si="15"/>
        <v>76.000000000000028</v>
      </c>
      <c r="G470" s="7">
        <v>8</v>
      </c>
      <c r="H470" s="7">
        <v>16</v>
      </c>
      <c r="I470" s="6" t="s">
        <v>1142</v>
      </c>
      <c r="J470" s="1">
        <f>'ESTOQUE NOVEMBRO'!$D470*'ESTOQUE NOVEMBRO'!$G470+'ESTOQUE NOVEMBRO'!$E470*'ESTOQUE NOVEMBRO'!$H470</f>
        <v>608.00000000000023</v>
      </c>
      <c r="K470" s="1">
        <f>_xlfn.XLOOKUP(A470,MEDIDAS!A:A,MEDIDAS!D:D,,0)*5</f>
        <v>6.5555555555555554</v>
      </c>
      <c r="L470" s="1">
        <f>SUM(K470,_xlfn.XLOOKUP(A470,MEDIDAS!A:A,MEDIDAS!D:D,,0)*5)</f>
        <v>13.111111111111111</v>
      </c>
      <c r="M47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70" t="str">
        <f>IF('ESTOQUE NOVEMBRO'!$E470&gt;0,"Novembro","outubro")</f>
        <v>outubro</v>
      </c>
      <c r="O470" s="15">
        <v>45597</v>
      </c>
    </row>
    <row r="471" spans="1:15">
      <c r="A471" s="5" t="s">
        <v>469</v>
      </c>
      <c r="B471" t="s">
        <v>1184</v>
      </c>
      <c r="C471" s="3">
        <f t="shared" si="14"/>
        <v>64.89</v>
      </c>
      <c r="D471" s="1">
        <f>_xlfn.XLOOKUP(Tabela4[[#This Row],[SKU]],'ESTOQUE OUTUBRO'!A:A,'ESTOQUE OUTUBRO'!F:F,,0)-_xlfn.XLOOKUP(Tabela4[[#This Row],[SKU]],'VENDA MES'!E:E,'VENDA MES'!F:F,0,0)</f>
        <v>218.00000000000006</v>
      </c>
      <c r="E471" s="3">
        <f>IF(D471&lt;=0,(L471 * 2.5) - D471,IF(AND(Tabela4[[#This Row],[ESTOQUE_INICIAL]]&lt;=Tabela4[[#This Row],[PONTO_DE_REPOSICAO]],Tabela4[[#This Row],[ESTOQUE_INICIAL]]&gt;0),L471*1.5,D471*0))</f>
        <v>0</v>
      </c>
      <c r="F471" s="1">
        <f t="shared" si="15"/>
        <v>218.00000000000006</v>
      </c>
      <c r="G471" s="7">
        <v>8</v>
      </c>
      <c r="H471" s="7">
        <v>16</v>
      </c>
      <c r="I471" s="6" t="s">
        <v>1142</v>
      </c>
      <c r="J471" s="1">
        <f>'ESTOQUE NOVEMBRO'!$D471*'ESTOQUE NOVEMBRO'!$G471+'ESTOQUE NOVEMBRO'!$E471*'ESTOQUE NOVEMBRO'!$H471</f>
        <v>1744.0000000000005</v>
      </c>
      <c r="K471" s="1">
        <f>_xlfn.XLOOKUP(A471,MEDIDAS!A:A,MEDIDAS!D:D,,0)*5</f>
        <v>7.5555555555555554</v>
      </c>
      <c r="L471" s="1">
        <f>SUM(K471,_xlfn.XLOOKUP(A471,MEDIDAS!A:A,MEDIDAS!D:D,,0)*5)</f>
        <v>15.111111111111111</v>
      </c>
      <c r="M47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71" t="str">
        <f>IF('ESTOQUE NOVEMBRO'!$E471&gt;0,"Novembro","outubro")</f>
        <v>outubro</v>
      </c>
      <c r="O471" s="15">
        <v>45597</v>
      </c>
    </row>
    <row r="472" spans="1:15">
      <c r="A472" s="5" t="s">
        <v>470</v>
      </c>
      <c r="B472" t="s">
        <v>1184</v>
      </c>
      <c r="C472" s="3">
        <f t="shared" si="14"/>
        <v>64.89</v>
      </c>
      <c r="D472" s="1">
        <f>_xlfn.XLOOKUP(Tabela4[[#This Row],[SKU]],'ESTOQUE OUTUBRO'!A:A,'ESTOQUE OUTUBRO'!F:F,,0)-_xlfn.XLOOKUP(Tabela4[[#This Row],[SKU]],'VENDA MES'!E:E,'VENDA MES'!F:F,0,0)</f>
        <v>68</v>
      </c>
      <c r="E472" s="3">
        <f>IF(D472&lt;=0,(L472 * 2.5) - D472,IF(AND(Tabela4[[#This Row],[ESTOQUE_INICIAL]]&lt;=Tabela4[[#This Row],[PONTO_DE_REPOSICAO]],Tabela4[[#This Row],[ESTOQUE_INICIAL]]&gt;0),L472*1.5,D472*0))</f>
        <v>0</v>
      </c>
      <c r="F472" s="1">
        <f t="shared" si="15"/>
        <v>68</v>
      </c>
      <c r="G472" s="7">
        <v>8</v>
      </c>
      <c r="H472" s="7">
        <v>16</v>
      </c>
      <c r="I472" s="6" t="s">
        <v>1142</v>
      </c>
      <c r="J472" s="1">
        <f>'ESTOQUE NOVEMBRO'!$D472*'ESTOQUE NOVEMBRO'!$G472+'ESTOQUE NOVEMBRO'!$E472*'ESTOQUE NOVEMBRO'!$H472</f>
        <v>544</v>
      </c>
      <c r="K472" s="1">
        <f>_xlfn.XLOOKUP(A472,MEDIDAS!A:A,MEDIDAS!D:D,,0)*5</f>
        <v>5.5555555555555554</v>
      </c>
      <c r="L472" s="1">
        <f>SUM(K472,_xlfn.XLOOKUP(A472,MEDIDAS!A:A,MEDIDAS!D:D,,0)*5)</f>
        <v>11.111111111111111</v>
      </c>
      <c r="M47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72" t="str">
        <f>IF('ESTOQUE NOVEMBRO'!$E472&gt;0,"Novembro","outubro")</f>
        <v>outubro</v>
      </c>
      <c r="O472" s="15">
        <v>45597</v>
      </c>
    </row>
    <row r="473" spans="1:15">
      <c r="A473" s="5" t="s">
        <v>471</v>
      </c>
      <c r="B473" t="s">
        <v>1185</v>
      </c>
      <c r="C473" s="3">
        <f t="shared" si="14"/>
        <v>64.89</v>
      </c>
      <c r="D473" s="1">
        <f>_xlfn.XLOOKUP(Tabela4[[#This Row],[SKU]],'ESTOQUE OUTUBRO'!A:A,'ESTOQUE OUTUBRO'!F:F,,0)-_xlfn.XLOOKUP(Tabela4[[#This Row],[SKU]],'VENDA MES'!E:E,'VENDA MES'!F:F,0,0)</f>
        <v>115.6</v>
      </c>
      <c r="E473" s="3">
        <f>IF(D473&lt;=0,(L473 * 2.5) - D473,IF(AND(Tabela4[[#This Row],[ESTOQUE_INICIAL]]&lt;=Tabela4[[#This Row],[PONTO_DE_REPOSICAO]],Tabela4[[#This Row],[ESTOQUE_INICIAL]]&gt;0),L473*1.5,D473*0))</f>
        <v>0</v>
      </c>
      <c r="F473" s="1">
        <f t="shared" si="15"/>
        <v>115.6</v>
      </c>
      <c r="G473" s="7">
        <v>4</v>
      </c>
      <c r="H473" s="7">
        <v>8</v>
      </c>
      <c r="I473" s="6" t="s">
        <v>1160</v>
      </c>
      <c r="J473" s="1">
        <f>'ESTOQUE NOVEMBRO'!$D473*'ESTOQUE NOVEMBRO'!$G473+'ESTOQUE NOVEMBRO'!$E473*'ESTOQUE NOVEMBRO'!$H473</f>
        <v>462.4</v>
      </c>
      <c r="K473" s="1">
        <f>_xlfn.XLOOKUP(A473,MEDIDAS!A:A,MEDIDAS!D:D,,0)*5</f>
        <v>5.6666666666666661</v>
      </c>
      <c r="L473" s="1">
        <f>SUM(K473,_xlfn.XLOOKUP(A473,MEDIDAS!A:A,MEDIDAS!D:D,,0)*5)</f>
        <v>11.333333333333332</v>
      </c>
      <c r="M47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73" t="str">
        <f>IF('ESTOQUE NOVEMBRO'!$E473&gt;0,"Novembro","outubro")</f>
        <v>outubro</v>
      </c>
      <c r="O473" s="15">
        <v>45597</v>
      </c>
    </row>
    <row r="474" spans="1:15">
      <c r="A474" s="5" t="s">
        <v>472</v>
      </c>
      <c r="B474" t="s">
        <v>1185</v>
      </c>
      <c r="C474" s="3">
        <f t="shared" si="14"/>
        <v>64.89</v>
      </c>
      <c r="D474" s="1">
        <f>_xlfn.XLOOKUP(Tabela4[[#This Row],[SKU]],'ESTOQUE OUTUBRO'!A:A,'ESTOQUE OUTUBRO'!F:F,,0)-_xlfn.XLOOKUP(Tabela4[[#This Row],[SKU]],'VENDA MES'!E:E,'VENDA MES'!F:F,0,0)</f>
        <v>96.199999999999989</v>
      </c>
      <c r="E474" s="3">
        <f>IF(D474&lt;=0,(L474 * 2.5) - D474,IF(AND(Tabela4[[#This Row],[ESTOQUE_INICIAL]]&lt;=Tabela4[[#This Row],[PONTO_DE_REPOSICAO]],Tabela4[[#This Row],[ESTOQUE_INICIAL]]&gt;0),L474*1.5,D474*0))</f>
        <v>0</v>
      </c>
      <c r="F474" s="1">
        <f t="shared" si="15"/>
        <v>96.199999999999989</v>
      </c>
      <c r="G474" s="7">
        <v>4</v>
      </c>
      <c r="H474" s="7">
        <v>8</v>
      </c>
      <c r="I474" s="6" t="s">
        <v>1160</v>
      </c>
      <c r="J474" s="1">
        <f>'ESTOQUE NOVEMBRO'!$D474*'ESTOQUE NOVEMBRO'!$G474+'ESTOQUE NOVEMBRO'!$E474*'ESTOQUE NOVEMBRO'!$H474</f>
        <v>384.79999999999995</v>
      </c>
      <c r="K474" s="1">
        <f>_xlfn.XLOOKUP(A474,MEDIDAS!A:A,MEDIDAS!D:D,,0)*5</f>
        <v>8.7222222222222214</v>
      </c>
      <c r="L474" s="1">
        <f>SUM(K474,_xlfn.XLOOKUP(A474,MEDIDAS!A:A,MEDIDAS!D:D,,0)*5)</f>
        <v>17.444444444444443</v>
      </c>
      <c r="M47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74" t="str">
        <f>IF('ESTOQUE NOVEMBRO'!$E474&gt;0,"Novembro","outubro")</f>
        <v>outubro</v>
      </c>
      <c r="O474" s="15">
        <v>45597</v>
      </c>
    </row>
    <row r="475" spans="1:15">
      <c r="A475" s="5" t="s">
        <v>474</v>
      </c>
      <c r="B475" t="s">
        <v>1185</v>
      </c>
      <c r="C475" s="3">
        <f t="shared" si="14"/>
        <v>64.89</v>
      </c>
      <c r="D475" s="1">
        <f>_xlfn.XLOOKUP(Tabela4[[#This Row],[SKU]],'ESTOQUE OUTUBRO'!A:A,'ESTOQUE OUTUBRO'!F:F,,0)-_xlfn.XLOOKUP(Tabela4[[#This Row],[SKU]],'VENDA MES'!E:E,'VENDA MES'!F:F,0,0)</f>
        <v>123.40000000000003</v>
      </c>
      <c r="E475" s="3">
        <f>IF(D475&lt;=0,(L475 * 2.5) - D475,IF(AND(Tabela4[[#This Row],[ESTOQUE_INICIAL]]&lt;=Tabela4[[#This Row],[PONTO_DE_REPOSICAO]],Tabela4[[#This Row],[ESTOQUE_INICIAL]]&gt;0),L475*1.5,D475*0))</f>
        <v>0</v>
      </c>
      <c r="F475" s="1">
        <f t="shared" si="15"/>
        <v>123.40000000000003</v>
      </c>
      <c r="G475" s="7">
        <v>4</v>
      </c>
      <c r="H475" s="7">
        <v>8</v>
      </c>
      <c r="I475" s="6" t="s">
        <v>1160</v>
      </c>
      <c r="J475" s="1">
        <f>'ESTOQUE NOVEMBRO'!$D475*'ESTOQUE NOVEMBRO'!$G475+'ESTOQUE NOVEMBRO'!$E475*'ESTOQUE NOVEMBRO'!$H475</f>
        <v>493.60000000000014</v>
      </c>
      <c r="K475" s="1">
        <f>_xlfn.XLOOKUP(A475,MEDIDAS!A:A,MEDIDAS!D:D,,0)*5</f>
        <v>8.7777777777777786</v>
      </c>
      <c r="L475" s="1">
        <f>SUM(K475,_xlfn.XLOOKUP(A475,MEDIDAS!A:A,MEDIDAS!D:D,,0)*5)</f>
        <v>17.555555555555557</v>
      </c>
      <c r="M47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75" t="str">
        <f>IF('ESTOQUE NOVEMBRO'!$E475&gt;0,"Novembro","outubro")</f>
        <v>outubro</v>
      </c>
      <c r="O475" s="15">
        <v>45597</v>
      </c>
    </row>
    <row r="476" spans="1:15">
      <c r="A476" s="5" t="s">
        <v>475</v>
      </c>
      <c r="B476" t="s">
        <v>1185</v>
      </c>
      <c r="C476" s="3">
        <f t="shared" si="14"/>
        <v>64.89</v>
      </c>
      <c r="D476" s="1">
        <f>_xlfn.XLOOKUP(Tabela4[[#This Row],[SKU]],'ESTOQUE OUTUBRO'!A:A,'ESTOQUE OUTUBRO'!F:F,,0)-_xlfn.XLOOKUP(Tabela4[[#This Row],[SKU]],'VENDA MES'!E:E,'VENDA MES'!F:F,0,0)</f>
        <v>130</v>
      </c>
      <c r="E476" s="3">
        <f>IF(D476&lt;=0,(L476 * 2.5) - D476,IF(AND(Tabela4[[#This Row],[ESTOQUE_INICIAL]]&lt;=Tabela4[[#This Row],[PONTO_DE_REPOSICAO]],Tabela4[[#This Row],[ESTOQUE_INICIAL]]&gt;0),L476*1.5,D476*0))</f>
        <v>0</v>
      </c>
      <c r="F476" s="1">
        <f t="shared" si="15"/>
        <v>130</v>
      </c>
      <c r="G476" s="7">
        <v>4</v>
      </c>
      <c r="H476" s="7">
        <v>8</v>
      </c>
      <c r="I476" s="6" t="s">
        <v>1160</v>
      </c>
      <c r="J476" s="1">
        <f>'ESTOQUE NOVEMBRO'!$D476*'ESTOQUE NOVEMBRO'!$G476+'ESTOQUE NOVEMBRO'!$E476*'ESTOQUE NOVEMBRO'!$H476</f>
        <v>520</v>
      </c>
      <c r="K476" s="1">
        <f>_xlfn.XLOOKUP(A476,MEDIDAS!A:A,MEDIDAS!D:D,,0)*5</f>
        <v>7.166666666666667</v>
      </c>
      <c r="L476" s="1">
        <f>SUM(K476,_xlfn.XLOOKUP(A476,MEDIDAS!A:A,MEDIDAS!D:D,,0)*5)</f>
        <v>14.333333333333334</v>
      </c>
      <c r="M47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76" t="str">
        <f>IF('ESTOQUE NOVEMBRO'!$E476&gt;0,"Novembro","outubro")</f>
        <v>outubro</v>
      </c>
      <c r="O476" s="15">
        <v>45597</v>
      </c>
    </row>
    <row r="477" spans="1:15">
      <c r="A477" s="5" t="s">
        <v>476</v>
      </c>
      <c r="B477" t="s">
        <v>1185</v>
      </c>
      <c r="C477" s="3">
        <f t="shared" si="14"/>
        <v>64.89</v>
      </c>
      <c r="D477" s="1">
        <f>_xlfn.XLOOKUP(Tabela4[[#This Row],[SKU]],'ESTOQUE OUTUBRO'!A:A,'ESTOQUE OUTUBRO'!F:F,,0)-_xlfn.XLOOKUP(Tabela4[[#This Row],[SKU]],'VENDA MES'!E:E,'VENDA MES'!F:F,0,0)</f>
        <v>130.6</v>
      </c>
      <c r="E477" s="3">
        <f>IF(D477&lt;=0,(L477 * 2.5) - D477,IF(AND(Tabela4[[#This Row],[ESTOQUE_INICIAL]]&lt;=Tabela4[[#This Row],[PONTO_DE_REPOSICAO]],Tabela4[[#This Row],[ESTOQUE_INICIAL]]&gt;0),L477*1.5,D477*0))</f>
        <v>0</v>
      </c>
      <c r="F477" s="1">
        <f t="shared" si="15"/>
        <v>130.6</v>
      </c>
      <c r="G477" s="7">
        <v>4</v>
      </c>
      <c r="H477" s="7">
        <v>8</v>
      </c>
      <c r="I477" s="6" t="s">
        <v>1160</v>
      </c>
      <c r="J477" s="1">
        <f>'ESTOQUE NOVEMBRO'!$D477*'ESTOQUE NOVEMBRO'!$G477+'ESTOQUE NOVEMBRO'!$E477*'ESTOQUE NOVEMBRO'!$H477</f>
        <v>522.4</v>
      </c>
      <c r="K477" s="1">
        <f>_xlfn.XLOOKUP(A477,MEDIDAS!A:A,MEDIDAS!D:D,,0)*5</f>
        <v>3.8333333333333335</v>
      </c>
      <c r="L477" s="1">
        <f>SUM(K477,_xlfn.XLOOKUP(A477,MEDIDAS!A:A,MEDIDAS!D:D,,0)*5)</f>
        <v>7.666666666666667</v>
      </c>
      <c r="M47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77" t="str">
        <f>IF('ESTOQUE NOVEMBRO'!$E477&gt;0,"Novembro","outubro")</f>
        <v>outubro</v>
      </c>
      <c r="O477" s="15">
        <v>45597</v>
      </c>
    </row>
    <row r="478" spans="1:15">
      <c r="A478" s="5" t="s">
        <v>528</v>
      </c>
      <c r="B478" t="s">
        <v>1185</v>
      </c>
      <c r="C478" s="3">
        <f t="shared" si="14"/>
        <v>64.89</v>
      </c>
      <c r="D478" s="1">
        <f>_xlfn.XLOOKUP(Tabela4[[#This Row],[SKU]],'ESTOQUE OUTUBRO'!A:A,'ESTOQUE OUTUBRO'!F:F,,0)-_xlfn.XLOOKUP(Tabela4[[#This Row],[SKU]],'VENDA MES'!E:E,'VENDA MES'!F:F,0,0)</f>
        <v>84</v>
      </c>
      <c r="E478" s="3">
        <f>IF(D478&lt;=0,(L478 * 2.5) - D478,IF(AND(Tabela4[[#This Row],[ESTOQUE_INICIAL]]&lt;=Tabela4[[#This Row],[PONTO_DE_REPOSICAO]],Tabela4[[#This Row],[ESTOQUE_INICIAL]]&gt;0),L478*1.5,D478*0))</f>
        <v>0</v>
      </c>
      <c r="F478" s="1">
        <f t="shared" si="15"/>
        <v>84</v>
      </c>
      <c r="G478" s="7">
        <v>4</v>
      </c>
      <c r="H478" s="7">
        <v>8</v>
      </c>
      <c r="I478" s="6" t="s">
        <v>1160</v>
      </c>
      <c r="J478" s="1">
        <f>'ESTOQUE NOVEMBRO'!$D478*'ESTOQUE NOVEMBRO'!$G478+'ESTOQUE NOVEMBRO'!$E478*'ESTOQUE NOVEMBRO'!$H478</f>
        <v>336</v>
      </c>
      <c r="K478" s="1">
        <f>_xlfn.XLOOKUP(A478,MEDIDAS!A:A,MEDIDAS!D:D,,0)*5</f>
        <v>6.3888888888888884</v>
      </c>
      <c r="L478" s="1">
        <f>SUM(K478,_xlfn.XLOOKUP(A478,MEDIDAS!A:A,MEDIDAS!D:D,,0)*5)</f>
        <v>12.777777777777777</v>
      </c>
      <c r="M47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78" t="str">
        <f>IF('ESTOQUE NOVEMBRO'!$E478&gt;0,"Novembro","outubro")</f>
        <v>outubro</v>
      </c>
      <c r="O478" s="15">
        <v>45597</v>
      </c>
    </row>
    <row r="479" spans="1:15">
      <c r="A479" s="5" t="s">
        <v>477</v>
      </c>
      <c r="B479" t="s">
        <v>1185</v>
      </c>
      <c r="C479" s="3">
        <f t="shared" si="14"/>
        <v>64.89</v>
      </c>
      <c r="D479" s="1">
        <f>_xlfn.XLOOKUP(Tabela4[[#This Row],[SKU]],'ESTOQUE OUTUBRO'!A:A,'ESTOQUE OUTUBRO'!F:F,,0)-_xlfn.XLOOKUP(Tabela4[[#This Row],[SKU]],'VENDA MES'!E:E,'VENDA MES'!F:F,0,0)</f>
        <v>77.599999999999994</v>
      </c>
      <c r="E479" s="3">
        <f>IF(D479&lt;=0,(L479 * 2.5) - D479,IF(AND(Tabela4[[#This Row],[ESTOQUE_INICIAL]]&lt;=Tabela4[[#This Row],[PONTO_DE_REPOSICAO]],Tabela4[[#This Row],[ESTOQUE_INICIAL]]&gt;0),L479*1.5,D479*0))</f>
        <v>0</v>
      </c>
      <c r="F479" s="1">
        <f t="shared" si="15"/>
        <v>77.599999999999994</v>
      </c>
      <c r="G479" s="7">
        <v>4</v>
      </c>
      <c r="H479" s="7">
        <v>8</v>
      </c>
      <c r="I479" s="6" t="s">
        <v>1160</v>
      </c>
      <c r="J479" s="1">
        <f>'ESTOQUE NOVEMBRO'!$D479*'ESTOQUE NOVEMBRO'!$G479+'ESTOQUE NOVEMBRO'!$E479*'ESTOQUE NOVEMBRO'!$H479</f>
        <v>310.39999999999998</v>
      </c>
      <c r="K479" s="1">
        <f>_xlfn.XLOOKUP(A479,MEDIDAS!A:A,MEDIDAS!D:D,,0)*5</f>
        <v>7.2222222222222223</v>
      </c>
      <c r="L479" s="1">
        <f>SUM(K479,_xlfn.XLOOKUP(A479,MEDIDAS!A:A,MEDIDAS!D:D,,0)*5)</f>
        <v>14.444444444444445</v>
      </c>
      <c r="M47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79" t="str">
        <f>IF('ESTOQUE NOVEMBRO'!$E479&gt;0,"Novembro","outubro")</f>
        <v>outubro</v>
      </c>
      <c r="O479" s="15">
        <v>45597</v>
      </c>
    </row>
    <row r="480" spans="1:15">
      <c r="A480" s="5" t="s">
        <v>478</v>
      </c>
      <c r="B480" t="s">
        <v>1185</v>
      </c>
      <c r="C480" s="3">
        <f t="shared" si="14"/>
        <v>64.89</v>
      </c>
      <c r="D480" s="1">
        <f>_xlfn.XLOOKUP(Tabela4[[#This Row],[SKU]],'ESTOQUE OUTUBRO'!A:A,'ESTOQUE OUTUBRO'!F:F,,0)-_xlfn.XLOOKUP(Tabela4[[#This Row],[SKU]],'VENDA MES'!E:E,'VENDA MES'!F:F,0,0)</f>
        <v>39.600000000000009</v>
      </c>
      <c r="E480" s="3">
        <f>IF(D480&lt;=0,(L480 * 2.5) - D480,IF(AND(Tabela4[[#This Row],[ESTOQUE_INICIAL]]&lt;=Tabela4[[#This Row],[PONTO_DE_REPOSICAO]],Tabela4[[#This Row],[ESTOQUE_INICIAL]]&gt;0),L480*1.5,D480*0))</f>
        <v>0</v>
      </c>
      <c r="F480" s="1">
        <f t="shared" si="15"/>
        <v>39.600000000000009</v>
      </c>
      <c r="G480" s="7">
        <v>4</v>
      </c>
      <c r="H480" s="7">
        <v>8</v>
      </c>
      <c r="I480" s="6" t="s">
        <v>1160</v>
      </c>
      <c r="J480" s="1">
        <f>'ESTOQUE NOVEMBRO'!$D480*'ESTOQUE NOVEMBRO'!$G480+'ESTOQUE NOVEMBRO'!$E480*'ESTOQUE NOVEMBRO'!$H480</f>
        <v>158.40000000000003</v>
      </c>
      <c r="K480" s="1">
        <f>_xlfn.XLOOKUP(A480,MEDIDAS!A:A,MEDIDAS!D:D,,0)*5</f>
        <v>3.7777777777777777</v>
      </c>
      <c r="L480" s="1">
        <f>SUM(K480,_xlfn.XLOOKUP(A480,MEDIDAS!A:A,MEDIDAS!D:D,,0)*5)</f>
        <v>7.5555555555555554</v>
      </c>
      <c r="M48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80" t="str">
        <f>IF('ESTOQUE NOVEMBRO'!$E480&gt;0,"Novembro","outubro")</f>
        <v>outubro</v>
      </c>
      <c r="O480" s="15">
        <v>45597</v>
      </c>
    </row>
    <row r="481" spans="1:15">
      <c r="A481" s="5" t="s">
        <v>479</v>
      </c>
      <c r="B481" t="s">
        <v>1185</v>
      </c>
      <c r="C481" s="3">
        <f t="shared" si="14"/>
        <v>64.89</v>
      </c>
      <c r="D481" s="1">
        <f>_xlfn.XLOOKUP(Tabela4[[#This Row],[SKU]],'ESTOQUE OUTUBRO'!A:A,'ESTOQUE OUTUBRO'!F:F,,0)-_xlfn.XLOOKUP(Tabela4[[#This Row],[SKU]],'VENDA MES'!E:E,'VENDA MES'!F:F,0,0)</f>
        <v>63.40000000000002</v>
      </c>
      <c r="E481" s="3">
        <f>IF(D481&lt;=0,(L481 * 2.5) - D481,IF(AND(Tabela4[[#This Row],[ESTOQUE_INICIAL]]&lt;=Tabela4[[#This Row],[PONTO_DE_REPOSICAO]],Tabela4[[#This Row],[ESTOQUE_INICIAL]]&gt;0),L481*1.5,D481*0))</f>
        <v>0</v>
      </c>
      <c r="F481" s="1">
        <f t="shared" si="15"/>
        <v>63.40000000000002</v>
      </c>
      <c r="G481" s="7">
        <v>4</v>
      </c>
      <c r="H481" s="7">
        <v>8</v>
      </c>
      <c r="I481" s="6" t="s">
        <v>1160</v>
      </c>
      <c r="J481" s="1">
        <f>'ESTOQUE NOVEMBRO'!$D481*'ESTOQUE NOVEMBRO'!$G481+'ESTOQUE NOVEMBRO'!$E481*'ESTOQUE NOVEMBRO'!$H481</f>
        <v>253.60000000000008</v>
      </c>
      <c r="K481" s="1">
        <f>_xlfn.XLOOKUP(A481,MEDIDAS!A:A,MEDIDAS!D:D,,0)*5</f>
        <v>6</v>
      </c>
      <c r="L481" s="1">
        <f>SUM(K481,_xlfn.XLOOKUP(A481,MEDIDAS!A:A,MEDIDAS!D:D,,0)*5)</f>
        <v>12</v>
      </c>
      <c r="M48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81" t="str">
        <f>IF('ESTOQUE NOVEMBRO'!$E481&gt;0,"Novembro","outubro")</f>
        <v>outubro</v>
      </c>
      <c r="O481" s="15">
        <v>45597</v>
      </c>
    </row>
    <row r="482" spans="1:15">
      <c r="A482" s="5" t="s">
        <v>480</v>
      </c>
      <c r="B482" t="s">
        <v>1185</v>
      </c>
      <c r="C482" s="3">
        <f t="shared" si="14"/>
        <v>64.89</v>
      </c>
      <c r="D482" s="1">
        <f>_xlfn.XLOOKUP(Tabela4[[#This Row],[SKU]],'ESTOQUE OUTUBRO'!A:A,'ESTOQUE OUTUBRO'!F:F,,0)-_xlfn.XLOOKUP(Tabela4[[#This Row],[SKU]],'VENDA MES'!E:E,'VENDA MES'!F:F,0,0)</f>
        <v>129.80000000000004</v>
      </c>
      <c r="E482" s="3">
        <f>IF(D482&lt;=0,(L482 * 2.5) - D482,IF(AND(Tabela4[[#This Row],[ESTOQUE_INICIAL]]&lt;=Tabela4[[#This Row],[PONTO_DE_REPOSICAO]],Tabela4[[#This Row],[ESTOQUE_INICIAL]]&gt;0),L482*1.5,D482*0))</f>
        <v>0</v>
      </c>
      <c r="F482" s="1">
        <f t="shared" si="15"/>
        <v>129.80000000000004</v>
      </c>
      <c r="G482" s="7">
        <v>4</v>
      </c>
      <c r="H482" s="7">
        <v>8</v>
      </c>
      <c r="I482" s="6" t="s">
        <v>1160</v>
      </c>
      <c r="J482" s="1">
        <f>'ESTOQUE NOVEMBRO'!$D482*'ESTOQUE NOVEMBRO'!$G482+'ESTOQUE NOVEMBRO'!$E482*'ESTOQUE NOVEMBRO'!$H482</f>
        <v>519.20000000000016</v>
      </c>
      <c r="K482" s="1">
        <f>_xlfn.XLOOKUP(A482,MEDIDAS!A:A,MEDIDAS!D:D,,0)*5</f>
        <v>7.4444444444444446</v>
      </c>
      <c r="L482" s="1">
        <f>SUM(K482,_xlfn.XLOOKUP(A482,MEDIDAS!A:A,MEDIDAS!D:D,,0)*5)</f>
        <v>14.888888888888889</v>
      </c>
      <c r="M48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82" t="str">
        <f>IF('ESTOQUE NOVEMBRO'!$E482&gt;0,"Novembro","outubro")</f>
        <v>outubro</v>
      </c>
      <c r="O482" s="15">
        <v>45597</v>
      </c>
    </row>
    <row r="483" spans="1:15">
      <c r="A483" s="5" t="s">
        <v>481</v>
      </c>
      <c r="B483" t="s">
        <v>1186</v>
      </c>
      <c r="C483" s="3">
        <f t="shared" si="14"/>
        <v>64.89</v>
      </c>
      <c r="D483" s="1">
        <f>_xlfn.XLOOKUP(Tabela4[[#This Row],[SKU]],'ESTOQUE OUTUBRO'!A:A,'ESTOQUE OUTUBRO'!F:F,,0)-_xlfn.XLOOKUP(Tabela4[[#This Row],[SKU]],'VENDA MES'!E:E,'VENDA MES'!F:F,0,0)</f>
        <v>175.6</v>
      </c>
      <c r="E483" s="3">
        <f>IF(D483&lt;=0,(L483 * 2.5) - D483,IF(AND(Tabela4[[#This Row],[ESTOQUE_INICIAL]]&lt;=Tabela4[[#This Row],[PONTO_DE_REPOSICAO]],Tabela4[[#This Row],[ESTOQUE_INICIAL]]&gt;0),L483*1.5,D483*0))</f>
        <v>0</v>
      </c>
      <c r="F483" s="1">
        <f t="shared" si="15"/>
        <v>175.6</v>
      </c>
      <c r="G483" s="7">
        <v>60</v>
      </c>
      <c r="H483" s="7">
        <v>120</v>
      </c>
      <c r="I483" s="6" t="s">
        <v>1128</v>
      </c>
      <c r="J483" s="1">
        <f>'ESTOQUE NOVEMBRO'!$D483*'ESTOQUE NOVEMBRO'!$G483+'ESTOQUE NOVEMBRO'!$E483*'ESTOQUE NOVEMBRO'!$H483</f>
        <v>10536</v>
      </c>
      <c r="K483" s="1">
        <f>_xlfn.XLOOKUP(A483,MEDIDAS!A:A,MEDIDAS!D:D,,0)*5</f>
        <v>5.8888888888888893</v>
      </c>
      <c r="L483" s="1">
        <f>SUM(K483,_xlfn.XLOOKUP(A483,MEDIDAS!A:A,MEDIDAS!D:D,,0)*5)</f>
        <v>11.777777777777779</v>
      </c>
      <c r="M48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83" t="str">
        <f>IF('ESTOQUE NOVEMBRO'!$E483&gt;0,"Novembro","outubro")</f>
        <v>outubro</v>
      </c>
      <c r="O483" s="15">
        <v>45597</v>
      </c>
    </row>
    <row r="484" spans="1:15">
      <c r="A484" s="5" t="s">
        <v>482</v>
      </c>
      <c r="B484" t="s">
        <v>1186</v>
      </c>
      <c r="C484" s="3">
        <f t="shared" si="14"/>
        <v>64.89</v>
      </c>
      <c r="D484" s="1">
        <f>_xlfn.XLOOKUP(Tabela4[[#This Row],[SKU]],'ESTOQUE OUTUBRO'!A:A,'ESTOQUE OUTUBRO'!F:F,,0)-_xlfn.XLOOKUP(Tabela4[[#This Row],[SKU]],'VENDA MES'!E:E,'VENDA MES'!F:F,0,0)</f>
        <v>126</v>
      </c>
      <c r="E484" s="3">
        <f>IF(D484&lt;=0,(L484 * 2.5) - D484,IF(AND(Tabela4[[#This Row],[ESTOQUE_INICIAL]]&lt;=Tabela4[[#This Row],[PONTO_DE_REPOSICAO]],Tabela4[[#This Row],[ESTOQUE_INICIAL]]&gt;0),L484*1.5,D484*0))</f>
        <v>0</v>
      </c>
      <c r="F484" s="1">
        <f t="shared" si="15"/>
        <v>126</v>
      </c>
      <c r="G484" s="7">
        <v>60</v>
      </c>
      <c r="H484" s="7">
        <v>120</v>
      </c>
      <c r="I484" s="6" t="s">
        <v>1128</v>
      </c>
      <c r="J484" s="1">
        <f>'ESTOQUE NOVEMBRO'!$D484*'ESTOQUE NOVEMBRO'!$G484+'ESTOQUE NOVEMBRO'!$E484*'ESTOQUE NOVEMBRO'!$H484</f>
        <v>7560</v>
      </c>
      <c r="K484" s="1">
        <f>_xlfn.XLOOKUP(A484,MEDIDAS!A:A,MEDIDAS!D:D,,0)*5</f>
        <v>6.333333333333333</v>
      </c>
      <c r="L484" s="1">
        <f>SUM(K484,_xlfn.XLOOKUP(A484,MEDIDAS!A:A,MEDIDAS!D:D,,0)*5)</f>
        <v>12.666666666666666</v>
      </c>
      <c r="M48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84" t="str">
        <f>IF('ESTOQUE NOVEMBRO'!$E484&gt;0,"Novembro","outubro")</f>
        <v>outubro</v>
      </c>
      <c r="O484" s="15">
        <v>45597</v>
      </c>
    </row>
    <row r="485" spans="1:15">
      <c r="A485" s="5" t="s">
        <v>483</v>
      </c>
      <c r="B485" t="s">
        <v>1186</v>
      </c>
      <c r="C485" s="3">
        <f t="shared" si="14"/>
        <v>64.89</v>
      </c>
      <c r="D485" s="1">
        <f>_xlfn.XLOOKUP(Tabela4[[#This Row],[SKU]],'ESTOQUE OUTUBRO'!A:A,'ESTOQUE OUTUBRO'!F:F,,0)-_xlfn.XLOOKUP(Tabela4[[#This Row],[SKU]],'VENDA MES'!E:E,'VENDA MES'!F:F,0,0)</f>
        <v>81.599999999999994</v>
      </c>
      <c r="E485" s="3">
        <f>IF(D485&lt;=0,(L485 * 2.5) - D485,IF(AND(Tabela4[[#This Row],[ESTOQUE_INICIAL]]&lt;=Tabela4[[#This Row],[PONTO_DE_REPOSICAO]],Tabela4[[#This Row],[ESTOQUE_INICIAL]]&gt;0),L485*1.5,D485*0))</f>
        <v>0</v>
      </c>
      <c r="F485" s="1">
        <f t="shared" si="15"/>
        <v>81.599999999999994</v>
      </c>
      <c r="G485" s="7">
        <v>60</v>
      </c>
      <c r="H485" s="7">
        <v>120</v>
      </c>
      <c r="I485" s="6" t="s">
        <v>1128</v>
      </c>
      <c r="J485" s="1">
        <f>'ESTOQUE NOVEMBRO'!$D485*'ESTOQUE NOVEMBRO'!$G485+'ESTOQUE NOVEMBRO'!$E485*'ESTOQUE NOVEMBRO'!$H485</f>
        <v>4896</v>
      </c>
      <c r="K485" s="1">
        <f>_xlfn.XLOOKUP(A485,MEDIDAS!A:A,MEDIDAS!D:D,,0)*5</f>
        <v>5.6666666666666661</v>
      </c>
      <c r="L485" s="1">
        <f>SUM(K485,_xlfn.XLOOKUP(A485,MEDIDAS!A:A,MEDIDAS!D:D,,0)*5)</f>
        <v>11.333333333333332</v>
      </c>
      <c r="M48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85" t="str">
        <f>IF('ESTOQUE NOVEMBRO'!$E485&gt;0,"Novembro","outubro")</f>
        <v>outubro</v>
      </c>
      <c r="O485" s="15">
        <v>45597</v>
      </c>
    </row>
    <row r="486" spans="1:15">
      <c r="A486" s="5" t="s">
        <v>485</v>
      </c>
      <c r="B486" t="s">
        <v>1186</v>
      </c>
      <c r="C486" s="3">
        <f t="shared" si="14"/>
        <v>64.89</v>
      </c>
      <c r="D486" s="1">
        <f>_xlfn.XLOOKUP(Tabela4[[#This Row],[SKU]],'ESTOQUE OUTUBRO'!A:A,'ESTOQUE OUTUBRO'!F:F,,0)-_xlfn.XLOOKUP(Tabela4[[#This Row],[SKU]],'VENDA MES'!E:E,'VENDA MES'!F:F,0,0)</f>
        <v>168</v>
      </c>
      <c r="E486" s="3">
        <f>IF(D486&lt;=0,(L486 * 2.5) - D486,IF(AND(Tabela4[[#This Row],[ESTOQUE_INICIAL]]&lt;=Tabela4[[#This Row],[PONTO_DE_REPOSICAO]],Tabela4[[#This Row],[ESTOQUE_INICIAL]]&gt;0),L486*1.5,D486*0))</f>
        <v>0</v>
      </c>
      <c r="F486" s="1">
        <f t="shared" si="15"/>
        <v>168</v>
      </c>
      <c r="G486" s="7">
        <v>60</v>
      </c>
      <c r="H486" s="7">
        <v>120</v>
      </c>
      <c r="I486" s="6" t="s">
        <v>1128</v>
      </c>
      <c r="J486" s="1">
        <f>'ESTOQUE NOVEMBRO'!$D486*'ESTOQUE NOVEMBRO'!$G486+'ESTOQUE NOVEMBRO'!$E486*'ESTOQUE NOVEMBRO'!$H486</f>
        <v>10080</v>
      </c>
      <c r="K486" s="1">
        <f>_xlfn.XLOOKUP(A486,MEDIDAS!A:A,MEDIDAS!D:D,,0)*5</f>
        <v>5.9444444444444446</v>
      </c>
      <c r="L486" s="1">
        <f>SUM(K486,_xlfn.XLOOKUP(A486,MEDIDAS!A:A,MEDIDAS!D:D,,0)*5)</f>
        <v>11.888888888888889</v>
      </c>
      <c r="M48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86" t="str">
        <f>IF('ESTOQUE NOVEMBRO'!$E486&gt;0,"Novembro","outubro")</f>
        <v>outubro</v>
      </c>
      <c r="O486" s="15">
        <v>45597</v>
      </c>
    </row>
    <row r="487" spans="1:15">
      <c r="A487" s="5" t="s">
        <v>486</v>
      </c>
      <c r="B487" t="s">
        <v>1186</v>
      </c>
      <c r="C487" s="3">
        <f t="shared" si="14"/>
        <v>64.89</v>
      </c>
      <c r="D487" s="1">
        <f>_xlfn.XLOOKUP(Tabela4[[#This Row],[SKU]],'ESTOQUE OUTUBRO'!A:A,'ESTOQUE OUTUBRO'!F:F,,0)-_xlfn.XLOOKUP(Tabela4[[#This Row],[SKU]],'VENDA MES'!E:E,'VENDA MES'!F:F,0,0)</f>
        <v>35.40000000000002</v>
      </c>
      <c r="E487" s="3">
        <f>IF(D487&lt;=0,(L487 * 2.5) - D487,IF(AND(Tabela4[[#This Row],[ESTOQUE_INICIAL]]&lt;=Tabela4[[#This Row],[PONTO_DE_REPOSICAO]],Tabela4[[#This Row],[ESTOQUE_INICIAL]]&gt;0),L487*1.5,D487*0))</f>
        <v>0</v>
      </c>
      <c r="F487" s="1">
        <f t="shared" si="15"/>
        <v>35.40000000000002</v>
      </c>
      <c r="G487" s="7">
        <v>60</v>
      </c>
      <c r="H487" s="7">
        <v>120</v>
      </c>
      <c r="I487" s="6" t="s">
        <v>1128</v>
      </c>
      <c r="J487" s="1">
        <f>'ESTOQUE NOVEMBRO'!$D487*'ESTOQUE NOVEMBRO'!$G487+'ESTOQUE NOVEMBRO'!$E487*'ESTOQUE NOVEMBRO'!$H487</f>
        <v>2124.0000000000014</v>
      </c>
      <c r="K487" s="1">
        <f>_xlfn.XLOOKUP(A487,MEDIDAS!A:A,MEDIDAS!D:D,,0)*5</f>
        <v>7.166666666666667</v>
      </c>
      <c r="L487" s="1">
        <f>SUM(K487,_xlfn.XLOOKUP(A487,MEDIDAS!A:A,MEDIDAS!D:D,,0)*5)</f>
        <v>14.333333333333334</v>
      </c>
      <c r="M48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87" t="str">
        <f>IF('ESTOQUE NOVEMBRO'!$E487&gt;0,"Novembro","outubro")</f>
        <v>outubro</v>
      </c>
      <c r="O487" s="15">
        <v>45597</v>
      </c>
    </row>
    <row r="488" spans="1:15">
      <c r="A488" s="5" t="s">
        <v>538</v>
      </c>
      <c r="B488" t="s">
        <v>1186</v>
      </c>
      <c r="C488" s="3">
        <f t="shared" si="14"/>
        <v>64.89</v>
      </c>
      <c r="D488" s="1">
        <f>_xlfn.XLOOKUP(Tabela4[[#This Row],[SKU]],'ESTOQUE OUTUBRO'!A:A,'ESTOQUE OUTUBRO'!F:F,,0)-_xlfn.XLOOKUP(Tabela4[[#This Row],[SKU]],'VENDA MES'!E:E,'VENDA MES'!F:F,0,0)</f>
        <v>109</v>
      </c>
      <c r="E488" s="3">
        <f>IF(D488&lt;=0,(L488 * 2.5) - D488,IF(AND(Tabela4[[#This Row],[ESTOQUE_INICIAL]]&lt;=Tabela4[[#This Row],[PONTO_DE_REPOSICAO]],Tabela4[[#This Row],[ESTOQUE_INICIAL]]&gt;0),L488*1.5,D488*0))</f>
        <v>0</v>
      </c>
      <c r="F488" s="1">
        <f t="shared" si="15"/>
        <v>109</v>
      </c>
      <c r="G488" s="7">
        <v>60</v>
      </c>
      <c r="H488" s="7">
        <v>120</v>
      </c>
      <c r="I488" s="6" t="s">
        <v>1128</v>
      </c>
      <c r="J488" s="1">
        <f>'ESTOQUE NOVEMBRO'!$D488*'ESTOQUE NOVEMBRO'!$G488+'ESTOQUE NOVEMBRO'!$E488*'ESTOQUE NOVEMBRO'!$H488</f>
        <v>6540</v>
      </c>
      <c r="K488" s="1">
        <f>_xlfn.XLOOKUP(A488,MEDIDAS!A:A,MEDIDAS!D:D,,0)*5</f>
        <v>5.333333333333333</v>
      </c>
      <c r="L488" s="1">
        <f>SUM(K488,_xlfn.XLOOKUP(A488,MEDIDAS!A:A,MEDIDAS!D:D,,0)*5)</f>
        <v>10.666666666666666</v>
      </c>
      <c r="M48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88" t="str">
        <f>IF('ESTOQUE NOVEMBRO'!$E488&gt;0,"Novembro","outubro")</f>
        <v>outubro</v>
      </c>
      <c r="O488" s="15">
        <v>45597</v>
      </c>
    </row>
    <row r="489" spans="1:15">
      <c r="A489" s="5" t="s">
        <v>487</v>
      </c>
      <c r="B489" t="s">
        <v>1186</v>
      </c>
      <c r="C489" s="3">
        <f t="shared" si="14"/>
        <v>64.89</v>
      </c>
      <c r="D489" s="1">
        <f>_xlfn.XLOOKUP(Tabela4[[#This Row],[SKU]],'ESTOQUE OUTUBRO'!A:A,'ESTOQUE OUTUBRO'!F:F,,0)-_xlfn.XLOOKUP(Tabela4[[#This Row],[SKU]],'VENDA MES'!E:E,'VENDA MES'!F:F,0,0)</f>
        <v>100.20000000000002</v>
      </c>
      <c r="E489" s="3">
        <f>IF(D489&lt;=0,(L489 * 2.5) - D489,IF(AND(Tabela4[[#This Row],[ESTOQUE_INICIAL]]&lt;=Tabela4[[#This Row],[PONTO_DE_REPOSICAO]],Tabela4[[#This Row],[ESTOQUE_INICIAL]]&gt;0),L489*1.5,D489*0))</f>
        <v>0</v>
      </c>
      <c r="F489" s="1">
        <f t="shared" si="15"/>
        <v>100.20000000000002</v>
      </c>
      <c r="G489" s="7">
        <v>60</v>
      </c>
      <c r="H489" s="7">
        <v>120</v>
      </c>
      <c r="I489" s="6" t="s">
        <v>1128</v>
      </c>
      <c r="J489" s="1">
        <f>'ESTOQUE NOVEMBRO'!$D489*'ESTOQUE NOVEMBRO'!$G489+'ESTOQUE NOVEMBRO'!$E489*'ESTOQUE NOVEMBRO'!$H489</f>
        <v>6012.0000000000009</v>
      </c>
      <c r="K489" s="1">
        <f>_xlfn.XLOOKUP(A489,MEDIDAS!A:A,MEDIDAS!D:D,,0)*5</f>
        <v>3.2777777777777777</v>
      </c>
      <c r="L489" s="1">
        <f>SUM(K489,_xlfn.XLOOKUP(A489,MEDIDAS!A:A,MEDIDAS!D:D,,0)*5)</f>
        <v>6.5555555555555554</v>
      </c>
      <c r="M48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89" t="str">
        <f>IF('ESTOQUE NOVEMBRO'!$E489&gt;0,"Novembro","outubro")</f>
        <v>outubro</v>
      </c>
      <c r="O489" s="15">
        <v>45597</v>
      </c>
    </row>
    <row r="490" spans="1:15">
      <c r="A490" s="5" t="s">
        <v>488</v>
      </c>
      <c r="B490" t="s">
        <v>1186</v>
      </c>
      <c r="C490" s="3">
        <f t="shared" si="14"/>
        <v>64.89</v>
      </c>
      <c r="D490" s="1">
        <f>_xlfn.XLOOKUP(Tabela4[[#This Row],[SKU]],'ESTOQUE OUTUBRO'!A:A,'ESTOQUE OUTUBRO'!F:F,,0)-_xlfn.XLOOKUP(Tabela4[[#This Row],[SKU]],'VENDA MES'!E:E,'VENDA MES'!F:F,0,0)</f>
        <v>128.4</v>
      </c>
      <c r="E490" s="3">
        <f>IF(D490&lt;=0,(L490 * 2.5) - D490,IF(AND(Tabela4[[#This Row],[ESTOQUE_INICIAL]]&lt;=Tabela4[[#This Row],[PONTO_DE_REPOSICAO]],Tabela4[[#This Row],[ESTOQUE_INICIAL]]&gt;0),L490*1.5,D490*0))</f>
        <v>0</v>
      </c>
      <c r="F490" s="1">
        <f t="shared" si="15"/>
        <v>128.4</v>
      </c>
      <c r="G490" s="7">
        <v>60</v>
      </c>
      <c r="H490" s="7">
        <v>120</v>
      </c>
      <c r="I490" s="6" t="s">
        <v>1128</v>
      </c>
      <c r="J490" s="1">
        <f>'ESTOQUE NOVEMBRO'!$D490*'ESTOQUE NOVEMBRO'!$G490+'ESTOQUE NOVEMBRO'!$E490*'ESTOQUE NOVEMBRO'!$H490</f>
        <v>7704</v>
      </c>
      <c r="K490" s="1">
        <f>_xlfn.XLOOKUP(A490,MEDIDAS!A:A,MEDIDAS!D:D,,0)*5</f>
        <v>5.6666666666666661</v>
      </c>
      <c r="L490" s="1">
        <f>SUM(K490,_xlfn.XLOOKUP(A490,MEDIDAS!A:A,MEDIDAS!D:D,,0)*5)</f>
        <v>11.333333333333332</v>
      </c>
      <c r="M49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90" t="str">
        <f>IF('ESTOQUE NOVEMBRO'!$E490&gt;0,"Novembro","outubro")</f>
        <v>outubro</v>
      </c>
      <c r="O490" s="15">
        <v>45597</v>
      </c>
    </row>
    <row r="491" spans="1:15">
      <c r="A491" s="5" t="s">
        <v>489</v>
      </c>
      <c r="B491" t="s">
        <v>1186</v>
      </c>
      <c r="C491" s="3">
        <f t="shared" si="14"/>
        <v>64.89</v>
      </c>
      <c r="D491" s="1">
        <f>_xlfn.XLOOKUP(Tabela4[[#This Row],[SKU]],'ESTOQUE OUTUBRO'!A:A,'ESTOQUE OUTUBRO'!F:F,,0)-_xlfn.XLOOKUP(Tabela4[[#This Row],[SKU]],'VENDA MES'!E:E,'VENDA MES'!F:F,0,0)</f>
        <v>53.599999999999994</v>
      </c>
      <c r="E491" s="3">
        <f>IF(D491&lt;=0,(L491 * 2.5) - D491,IF(AND(Tabela4[[#This Row],[ESTOQUE_INICIAL]]&lt;=Tabela4[[#This Row],[PONTO_DE_REPOSICAO]],Tabela4[[#This Row],[ESTOQUE_INICIAL]]&gt;0),L491*1.5,D491*0))</f>
        <v>0</v>
      </c>
      <c r="F491" s="1">
        <f t="shared" si="15"/>
        <v>53.599999999999994</v>
      </c>
      <c r="G491" s="7">
        <v>60</v>
      </c>
      <c r="H491" s="7">
        <v>120</v>
      </c>
      <c r="I491" s="6" t="s">
        <v>1128</v>
      </c>
      <c r="J491" s="1">
        <f>'ESTOQUE NOVEMBRO'!$D491*'ESTOQUE NOVEMBRO'!$G491+'ESTOQUE NOVEMBRO'!$E491*'ESTOQUE NOVEMBRO'!$H491</f>
        <v>3215.9999999999995</v>
      </c>
      <c r="K491" s="1">
        <f>_xlfn.XLOOKUP(A491,MEDIDAS!A:A,MEDIDAS!D:D,,0)*5</f>
        <v>10.555555555555555</v>
      </c>
      <c r="L491" s="1">
        <f>SUM(K491,_xlfn.XLOOKUP(A491,MEDIDAS!A:A,MEDIDAS!D:D,,0)*5)</f>
        <v>21.111111111111111</v>
      </c>
      <c r="M49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91" t="str">
        <f>IF('ESTOQUE NOVEMBRO'!$E491&gt;0,"Novembro","outubro")</f>
        <v>outubro</v>
      </c>
      <c r="O491" s="15">
        <v>45597</v>
      </c>
    </row>
    <row r="492" spans="1:15">
      <c r="A492" s="5" t="s">
        <v>490</v>
      </c>
      <c r="B492" t="s">
        <v>1186</v>
      </c>
      <c r="C492" s="3">
        <f t="shared" si="14"/>
        <v>64.89</v>
      </c>
      <c r="D492" s="1">
        <f>_xlfn.XLOOKUP(Tabela4[[#This Row],[SKU]],'ESTOQUE OUTUBRO'!A:A,'ESTOQUE OUTUBRO'!F:F,,0)-_xlfn.XLOOKUP(Tabela4[[#This Row],[SKU]],'VENDA MES'!E:E,'VENDA MES'!F:F,0,0)</f>
        <v>197.00000000000006</v>
      </c>
      <c r="E492" s="3">
        <f>IF(D492&lt;=0,(L492 * 2.5) - D492,IF(AND(Tabela4[[#This Row],[ESTOQUE_INICIAL]]&lt;=Tabela4[[#This Row],[PONTO_DE_REPOSICAO]],Tabela4[[#This Row],[ESTOQUE_INICIAL]]&gt;0),L492*1.5,D492*0))</f>
        <v>0</v>
      </c>
      <c r="F492" s="1">
        <f t="shared" si="15"/>
        <v>197.00000000000006</v>
      </c>
      <c r="G492" s="7">
        <v>60</v>
      </c>
      <c r="H492" s="7">
        <v>120</v>
      </c>
      <c r="I492" s="6" t="s">
        <v>1128</v>
      </c>
      <c r="J492" s="1">
        <f>'ESTOQUE NOVEMBRO'!$D492*'ESTOQUE NOVEMBRO'!$G492+'ESTOQUE NOVEMBRO'!$E492*'ESTOQUE NOVEMBRO'!$H492</f>
        <v>11820.000000000004</v>
      </c>
      <c r="K492" s="1">
        <f>_xlfn.XLOOKUP(A492,MEDIDAS!A:A,MEDIDAS!D:D,,0)*5</f>
        <v>10.611111111111111</v>
      </c>
      <c r="L492" s="1">
        <f>SUM(K492,_xlfn.XLOOKUP(A492,MEDIDAS!A:A,MEDIDAS!D:D,,0)*5)</f>
        <v>21.222222222222221</v>
      </c>
      <c r="M49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92" t="str">
        <f>IF('ESTOQUE NOVEMBRO'!$E492&gt;0,"Novembro","outubro")</f>
        <v>outubro</v>
      </c>
      <c r="O492" s="15">
        <v>45597</v>
      </c>
    </row>
    <row r="493" spans="1:15">
      <c r="A493" s="5" t="s">
        <v>491</v>
      </c>
      <c r="B493" t="s">
        <v>1187</v>
      </c>
      <c r="C493" s="3">
        <f t="shared" si="14"/>
        <v>64.89</v>
      </c>
      <c r="D493" s="1">
        <f>_xlfn.XLOOKUP(Tabela4[[#This Row],[SKU]],'ESTOQUE OUTUBRO'!A:A,'ESTOQUE OUTUBRO'!F:F,,0)-_xlfn.XLOOKUP(Tabela4[[#This Row],[SKU]],'VENDA MES'!E:E,'VENDA MES'!F:F,0,0)</f>
        <v>233.2</v>
      </c>
      <c r="E493" s="3">
        <f>IF(D493&lt;=0,(L493 * 2.5) - D493,IF(AND(Tabela4[[#This Row],[ESTOQUE_INICIAL]]&lt;=Tabela4[[#This Row],[PONTO_DE_REPOSICAO]],Tabela4[[#This Row],[ESTOQUE_INICIAL]]&gt;0),L493*1.5,D493*0))</f>
        <v>0</v>
      </c>
      <c r="F493" s="1">
        <f t="shared" si="15"/>
        <v>233.2</v>
      </c>
      <c r="G493" s="7">
        <v>60</v>
      </c>
      <c r="H493" s="7">
        <v>120</v>
      </c>
      <c r="I493" s="6" t="s">
        <v>1128</v>
      </c>
      <c r="J493" s="1">
        <f>'ESTOQUE NOVEMBRO'!$D493*'ESTOQUE NOVEMBRO'!$G493+'ESTOQUE NOVEMBRO'!$E493*'ESTOQUE NOVEMBRO'!$H493</f>
        <v>13992</v>
      </c>
      <c r="K493" s="1">
        <f>_xlfn.XLOOKUP(A493,MEDIDAS!A:A,MEDIDAS!D:D,,0)*5</f>
        <v>5</v>
      </c>
      <c r="L493" s="1">
        <f>SUM(K493,_xlfn.XLOOKUP(A493,MEDIDAS!A:A,MEDIDAS!D:D,,0)*5)</f>
        <v>10</v>
      </c>
      <c r="M49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93" t="str">
        <f>IF('ESTOQUE NOVEMBRO'!$E493&gt;0,"Novembro","outubro")</f>
        <v>outubro</v>
      </c>
      <c r="O493" s="15">
        <v>45597</v>
      </c>
    </row>
    <row r="494" spans="1:15">
      <c r="A494" s="5" t="s">
        <v>492</v>
      </c>
      <c r="B494" t="s">
        <v>1187</v>
      </c>
      <c r="C494" s="3">
        <f t="shared" si="14"/>
        <v>64.89</v>
      </c>
      <c r="D494" s="1">
        <f>_xlfn.XLOOKUP(Tabela4[[#This Row],[SKU]],'ESTOQUE OUTUBRO'!A:A,'ESTOQUE OUTUBRO'!F:F,,0)-_xlfn.XLOOKUP(Tabela4[[#This Row],[SKU]],'VENDA MES'!E:E,'VENDA MES'!F:F,0,0)</f>
        <v>104.4</v>
      </c>
      <c r="E494" s="3">
        <f>IF(D494&lt;=0,(L494 * 2.5) - D494,IF(AND(Tabela4[[#This Row],[ESTOQUE_INICIAL]]&lt;=Tabela4[[#This Row],[PONTO_DE_REPOSICAO]],Tabela4[[#This Row],[ESTOQUE_INICIAL]]&gt;0),L494*1.5,D494*0))</f>
        <v>0</v>
      </c>
      <c r="F494" s="1">
        <f t="shared" si="15"/>
        <v>104.4</v>
      </c>
      <c r="G494" s="7">
        <v>60</v>
      </c>
      <c r="H494" s="7">
        <v>120</v>
      </c>
      <c r="I494" s="6" t="s">
        <v>1128</v>
      </c>
      <c r="J494" s="1">
        <f>'ESTOQUE NOVEMBRO'!$D494*'ESTOQUE NOVEMBRO'!$G494+'ESTOQUE NOVEMBRO'!$E494*'ESTOQUE NOVEMBRO'!$H494</f>
        <v>6264</v>
      </c>
      <c r="K494" s="1">
        <f>_xlfn.XLOOKUP(A494,MEDIDAS!A:A,MEDIDAS!D:D,,0)*5</f>
        <v>4.166666666666667</v>
      </c>
      <c r="L494" s="1">
        <f>SUM(K494,_xlfn.XLOOKUP(A494,MEDIDAS!A:A,MEDIDAS!D:D,,0)*5)</f>
        <v>8.3333333333333339</v>
      </c>
      <c r="M49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94" t="str">
        <f>IF('ESTOQUE NOVEMBRO'!$E494&gt;0,"Novembro","outubro")</f>
        <v>outubro</v>
      </c>
      <c r="O494" s="15">
        <v>45597</v>
      </c>
    </row>
    <row r="495" spans="1:15">
      <c r="A495" s="5" t="s">
        <v>493</v>
      </c>
      <c r="B495" t="s">
        <v>1187</v>
      </c>
      <c r="C495" s="3">
        <f t="shared" si="14"/>
        <v>64.89</v>
      </c>
      <c r="D495" s="1">
        <f>_xlfn.XLOOKUP(Tabela4[[#This Row],[SKU]],'ESTOQUE OUTUBRO'!A:A,'ESTOQUE OUTUBRO'!F:F,,0)-_xlfn.XLOOKUP(Tabela4[[#This Row],[SKU]],'VENDA MES'!E:E,'VENDA MES'!F:F,0,0)</f>
        <v>66.599999999999994</v>
      </c>
      <c r="E495" s="3">
        <f>IF(D495&lt;=0,(L495 * 2.5) - D495,IF(AND(Tabela4[[#This Row],[ESTOQUE_INICIAL]]&lt;=Tabela4[[#This Row],[PONTO_DE_REPOSICAO]],Tabela4[[#This Row],[ESTOQUE_INICIAL]]&gt;0),L495*1.5,D495*0))</f>
        <v>0</v>
      </c>
      <c r="F495" s="1">
        <f t="shared" si="15"/>
        <v>66.599999999999994</v>
      </c>
      <c r="G495" s="7">
        <v>60</v>
      </c>
      <c r="H495" s="7">
        <v>120</v>
      </c>
      <c r="I495" s="6" t="s">
        <v>1128</v>
      </c>
      <c r="J495" s="1">
        <f>'ESTOQUE NOVEMBRO'!$D495*'ESTOQUE NOVEMBRO'!$G495+'ESTOQUE NOVEMBRO'!$E495*'ESTOQUE NOVEMBRO'!$H495</f>
        <v>3995.9999999999995</v>
      </c>
      <c r="K495" s="1">
        <f>_xlfn.XLOOKUP(A495,MEDIDAS!A:A,MEDIDAS!D:D,,0)*5</f>
        <v>5.333333333333333</v>
      </c>
      <c r="L495" s="1">
        <f>SUM(K495,_xlfn.XLOOKUP(A495,MEDIDAS!A:A,MEDIDAS!D:D,,0)*5)</f>
        <v>10.666666666666666</v>
      </c>
      <c r="M49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95" t="str">
        <f>IF('ESTOQUE NOVEMBRO'!$E495&gt;0,"Novembro","outubro")</f>
        <v>outubro</v>
      </c>
      <c r="O495" s="15">
        <v>45597</v>
      </c>
    </row>
    <row r="496" spans="1:15">
      <c r="A496" s="5" t="s">
        <v>494</v>
      </c>
      <c r="B496" t="s">
        <v>1187</v>
      </c>
      <c r="C496" s="3">
        <f t="shared" si="14"/>
        <v>64.89</v>
      </c>
      <c r="D496" s="1">
        <f>_xlfn.XLOOKUP(Tabela4[[#This Row],[SKU]],'ESTOQUE OUTUBRO'!A:A,'ESTOQUE OUTUBRO'!F:F,,0)-_xlfn.XLOOKUP(Tabela4[[#This Row],[SKU]],'VENDA MES'!E:E,'VENDA MES'!F:F,0,0)</f>
        <v>80.199999999999989</v>
      </c>
      <c r="E496" s="3">
        <f>IF(D496&lt;=0,(L496 * 2.5) - D496,IF(AND(Tabela4[[#This Row],[ESTOQUE_INICIAL]]&lt;=Tabela4[[#This Row],[PONTO_DE_REPOSICAO]],Tabela4[[#This Row],[ESTOQUE_INICIAL]]&gt;0),L496*1.5,D496*0))</f>
        <v>0</v>
      </c>
      <c r="F496" s="1">
        <f t="shared" si="15"/>
        <v>80.199999999999989</v>
      </c>
      <c r="G496" s="7">
        <v>60</v>
      </c>
      <c r="H496" s="7">
        <v>120</v>
      </c>
      <c r="I496" s="6" t="s">
        <v>1128</v>
      </c>
      <c r="J496" s="1">
        <f>'ESTOQUE NOVEMBRO'!$D496*'ESTOQUE NOVEMBRO'!$G496+'ESTOQUE NOVEMBRO'!$E496*'ESTOQUE NOVEMBRO'!$H496</f>
        <v>4811.9999999999991</v>
      </c>
      <c r="K496" s="1">
        <f>_xlfn.XLOOKUP(A496,MEDIDAS!A:A,MEDIDAS!D:D,,0)*5</f>
        <v>7.7777777777777777</v>
      </c>
      <c r="L496" s="1">
        <f>SUM(K496,_xlfn.XLOOKUP(A496,MEDIDAS!A:A,MEDIDAS!D:D,,0)*5)</f>
        <v>15.555555555555555</v>
      </c>
      <c r="M49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96" t="str">
        <f>IF('ESTOQUE NOVEMBRO'!$E496&gt;0,"Novembro","outubro")</f>
        <v>outubro</v>
      </c>
      <c r="O496" s="15">
        <v>45597</v>
      </c>
    </row>
    <row r="497" spans="1:15">
      <c r="A497" s="5" t="s">
        <v>496</v>
      </c>
      <c r="B497" t="s">
        <v>1187</v>
      </c>
      <c r="C497" s="3">
        <f t="shared" si="14"/>
        <v>64.89</v>
      </c>
      <c r="D497" s="1">
        <f>_xlfn.XLOOKUP(Tabela4[[#This Row],[SKU]],'ESTOQUE OUTUBRO'!A:A,'ESTOQUE OUTUBRO'!F:F,,0)-_xlfn.XLOOKUP(Tabela4[[#This Row],[SKU]],'VENDA MES'!E:E,'VENDA MES'!F:F,0,0)</f>
        <v>61.8</v>
      </c>
      <c r="E497" s="3">
        <f>IF(D497&lt;=0,(L497 * 2.5) - D497,IF(AND(Tabela4[[#This Row],[ESTOQUE_INICIAL]]&lt;=Tabela4[[#This Row],[PONTO_DE_REPOSICAO]],Tabela4[[#This Row],[ESTOQUE_INICIAL]]&gt;0),L497*1.5,D497*0))</f>
        <v>0</v>
      </c>
      <c r="F497" s="1">
        <f t="shared" si="15"/>
        <v>61.8</v>
      </c>
      <c r="G497" s="7">
        <v>60</v>
      </c>
      <c r="H497" s="7">
        <v>120</v>
      </c>
      <c r="I497" s="6" t="s">
        <v>1128</v>
      </c>
      <c r="J497" s="1">
        <f>'ESTOQUE NOVEMBRO'!$D497*'ESTOQUE NOVEMBRO'!$G497+'ESTOQUE NOVEMBRO'!$E497*'ESTOQUE NOVEMBRO'!$H497</f>
        <v>3708</v>
      </c>
      <c r="K497" s="1">
        <f>_xlfn.XLOOKUP(A497,MEDIDAS!A:A,MEDIDAS!D:D,,0)*5</f>
        <v>6.6666666666666661</v>
      </c>
      <c r="L497" s="1">
        <f>SUM(K497,_xlfn.XLOOKUP(A497,MEDIDAS!A:A,MEDIDAS!D:D,,0)*5)</f>
        <v>13.333333333333332</v>
      </c>
      <c r="M49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497" t="str">
        <f>IF('ESTOQUE NOVEMBRO'!$E497&gt;0,"Novembro","outubro")</f>
        <v>outubro</v>
      </c>
      <c r="O497" s="15">
        <v>45597</v>
      </c>
    </row>
    <row r="498" spans="1:15">
      <c r="A498" s="5" t="s">
        <v>549</v>
      </c>
      <c r="B498" t="s">
        <v>1187</v>
      </c>
      <c r="C498" s="3">
        <f t="shared" si="14"/>
        <v>64.89</v>
      </c>
      <c r="D498" s="1">
        <f>_xlfn.XLOOKUP(Tabela4[[#This Row],[SKU]],'ESTOQUE OUTUBRO'!A:A,'ESTOQUE OUTUBRO'!F:F,,0)-_xlfn.XLOOKUP(Tabela4[[#This Row],[SKU]],'VENDA MES'!E:E,'VENDA MES'!F:F,0,0)</f>
        <v>77</v>
      </c>
      <c r="E498" s="3">
        <f>IF(D498&lt;=0,(L498 * 2.5) - D498,IF(AND(Tabela4[[#This Row],[ESTOQUE_INICIAL]]&lt;=Tabela4[[#This Row],[PONTO_DE_REPOSICAO]],Tabela4[[#This Row],[ESTOQUE_INICIAL]]&gt;0),L498*1.5,D498*0))</f>
        <v>0</v>
      </c>
      <c r="F498" s="1">
        <f t="shared" si="15"/>
        <v>77</v>
      </c>
      <c r="G498" s="7">
        <v>60</v>
      </c>
      <c r="H498" s="7">
        <v>120</v>
      </c>
      <c r="I498" s="6" t="s">
        <v>1128</v>
      </c>
      <c r="J498" s="1">
        <f>'ESTOQUE NOVEMBRO'!$D498*'ESTOQUE NOVEMBRO'!$G498+'ESTOQUE NOVEMBRO'!$E498*'ESTOQUE NOVEMBRO'!$H498</f>
        <v>4620</v>
      </c>
      <c r="K498" s="1">
        <f>_xlfn.XLOOKUP(A498,MEDIDAS!A:A,MEDIDAS!D:D,,0)*5</f>
        <v>6.7777777777777786</v>
      </c>
      <c r="L498" s="1">
        <f>SUM(K498,_xlfn.XLOOKUP(A498,MEDIDAS!A:A,MEDIDAS!D:D,,0)*5)</f>
        <v>13.555555555555557</v>
      </c>
      <c r="M49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98" t="str">
        <f>IF('ESTOQUE NOVEMBRO'!$E498&gt;0,"Novembro","outubro")</f>
        <v>outubro</v>
      </c>
      <c r="O498" s="15">
        <v>45597</v>
      </c>
    </row>
    <row r="499" spans="1:15">
      <c r="A499" s="5" t="s">
        <v>497</v>
      </c>
      <c r="B499" t="s">
        <v>1187</v>
      </c>
      <c r="C499" s="3">
        <f t="shared" si="14"/>
        <v>64.89</v>
      </c>
      <c r="D499" s="1">
        <f>_xlfn.XLOOKUP(Tabela4[[#This Row],[SKU]],'ESTOQUE OUTUBRO'!A:A,'ESTOQUE OUTUBRO'!F:F,,0)-_xlfn.XLOOKUP(Tabela4[[#This Row],[SKU]],'VENDA MES'!E:E,'VENDA MES'!F:F,0,0)</f>
        <v>43.8</v>
      </c>
      <c r="E499" s="3">
        <f>IF(D499&lt;=0,(L499 * 2.5) - D499,IF(AND(Tabela4[[#This Row],[ESTOQUE_INICIAL]]&lt;=Tabela4[[#This Row],[PONTO_DE_REPOSICAO]],Tabela4[[#This Row],[ESTOQUE_INICIAL]]&gt;0),L499*1.5,D499*0))</f>
        <v>0</v>
      </c>
      <c r="F499" s="1">
        <f t="shared" si="15"/>
        <v>43.8</v>
      </c>
      <c r="G499" s="7">
        <v>60</v>
      </c>
      <c r="H499" s="7">
        <v>120</v>
      </c>
      <c r="I499" s="6" t="s">
        <v>1128</v>
      </c>
      <c r="J499" s="1">
        <f>'ESTOQUE NOVEMBRO'!$D499*'ESTOQUE NOVEMBRO'!$G499+'ESTOQUE NOVEMBRO'!$E499*'ESTOQUE NOVEMBRO'!$H499</f>
        <v>2628</v>
      </c>
      <c r="K499" s="1">
        <f>_xlfn.XLOOKUP(A499,MEDIDAS!A:A,MEDIDAS!D:D,,0)*5</f>
        <v>6.5555555555555554</v>
      </c>
      <c r="L499" s="1">
        <f>SUM(K499,_xlfn.XLOOKUP(A499,MEDIDAS!A:A,MEDIDAS!D:D,,0)*5)</f>
        <v>13.111111111111111</v>
      </c>
      <c r="M49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499" t="str">
        <f>IF('ESTOQUE NOVEMBRO'!$E499&gt;0,"Novembro","outubro")</f>
        <v>outubro</v>
      </c>
      <c r="O499" s="15">
        <v>45597</v>
      </c>
    </row>
    <row r="500" spans="1:15">
      <c r="A500" s="5" t="s">
        <v>498</v>
      </c>
      <c r="B500" t="s">
        <v>1187</v>
      </c>
      <c r="C500" s="3">
        <f t="shared" si="14"/>
        <v>64.89</v>
      </c>
      <c r="D500" s="1">
        <f>_xlfn.XLOOKUP(Tabela4[[#This Row],[SKU]],'ESTOQUE OUTUBRO'!A:A,'ESTOQUE OUTUBRO'!F:F,,0)-_xlfn.XLOOKUP(Tabela4[[#This Row],[SKU]],'VENDA MES'!E:E,'VENDA MES'!F:F,0,0)</f>
        <v>49.599999999999994</v>
      </c>
      <c r="E500" s="3">
        <f>IF(D500&lt;=0,(L500 * 2.5) - D500,IF(AND(Tabela4[[#This Row],[ESTOQUE_INICIAL]]&lt;=Tabela4[[#This Row],[PONTO_DE_REPOSICAO]],Tabela4[[#This Row],[ESTOQUE_INICIAL]]&gt;0),L500*1.5,D500*0))</f>
        <v>0</v>
      </c>
      <c r="F500" s="1">
        <f t="shared" si="15"/>
        <v>49.599999999999994</v>
      </c>
      <c r="G500" s="7">
        <v>60</v>
      </c>
      <c r="H500" s="7">
        <v>120</v>
      </c>
      <c r="I500" s="6" t="s">
        <v>1128</v>
      </c>
      <c r="J500" s="1">
        <f>'ESTOQUE NOVEMBRO'!$D500*'ESTOQUE NOVEMBRO'!$G500+'ESTOQUE NOVEMBRO'!$E500*'ESTOQUE NOVEMBRO'!$H500</f>
        <v>2975.9999999999995</v>
      </c>
      <c r="K500" s="1">
        <f>_xlfn.XLOOKUP(A500,MEDIDAS!A:A,MEDIDAS!D:D,,0)*5</f>
        <v>6.6666666666666661</v>
      </c>
      <c r="L500" s="1">
        <f>SUM(K500,_xlfn.XLOOKUP(A500,MEDIDAS!A:A,MEDIDAS!D:D,,0)*5)</f>
        <v>13.333333333333332</v>
      </c>
      <c r="M50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00" t="str">
        <f>IF('ESTOQUE NOVEMBRO'!$E500&gt;0,"Novembro","outubro")</f>
        <v>outubro</v>
      </c>
      <c r="O500" s="15">
        <v>45597</v>
      </c>
    </row>
    <row r="501" spans="1:15">
      <c r="A501" s="5" t="s">
        <v>499</v>
      </c>
      <c r="B501" t="s">
        <v>1187</v>
      </c>
      <c r="C501" s="3">
        <f t="shared" si="14"/>
        <v>64.89</v>
      </c>
      <c r="D501" s="1">
        <f>_xlfn.XLOOKUP(Tabela4[[#This Row],[SKU]],'ESTOQUE OUTUBRO'!A:A,'ESTOQUE OUTUBRO'!F:F,,0)-_xlfn.XLOOKUP(Tabela4[[#This Row],[SKU]],'VENDA MES'!E:E,'VENDA MES'!F:F,0,0)</f>
        <v>62</v>
      </c>
      <c r="E501" s="3">
        <f>IF(D501&lt;=0,(L501 * 2.5) - D501,IF(AND(Tabela4[[#This Row],[ESTOQUE_INICIAL]]&lt;=Tabela4[[#This Row],[PONTO_DE_REPOSICAO]],Tabela4[[#This Row],[ESTOQUE_INICIAL]]&gt;0),L501*1.5,D501*0))</f>
        <v>0</v>
      </c>
      <c r="F501" s="1">
        <f t="shared" si="15"/>
        <v>62</v>
      </c>
      <c r="G501" s="7">
        <v>60</v>
      </c>
      <c r="H501" s="7">
        <v>120</v>
      </c>
      <c r="I501" s="6" t="s">
        <v>1128</v>
      </c>
      <c r="J501" s="1">
        <f>'ESTOQUE NOVEMBRO'!$D501*'ESTOQUE NOVEMBRO'!$G501+'ESTOQUE NOVEMBRO'!$E501*'ESTOQUE NOVEMBRO'!$H501</f>
        <v>3720</v>
      </c>
      <c r="K501" s="1">
        <f>_xlfn.XLOOKUP(A501,MEDIDAS!A:A,MEDIDAS!D:D,,0)*5</f>
        <v>6.9444444444444446</v>
      </c>
      <c r="L501" s="1">
        <f>SUM(K501,_xlfn.XLOOKUP(A501,MEDIDAS!A:A,MEDIDAS!D:D,,0)*5)</f>
        <v>13.888888888888889</v>
      </c>
      <c r="M50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01" t="str">
        <f>IF('ESTOQUE NOVEMBRO'!$E501&gt;0,"Novembro","outubro")</f>
        <v>outubro</v>
      </c>
      <c r="O501" s="15">
        <v>45597</v>
      </c>
    </row>
    <row r="502" spans="1:15">
      <c r="A502" s="5" t="s">
        <v>500</v>
      </c>
      <c r="B502" t="s">
        <v>1187</v>
      </c>
      <c r="C502" s="3">
        <f t="shared" si="14"/>
        <v>64.89</v>
      </c>
      <c r="D502" s="1">
        <f>_xlfn.XLOOKUP(Tabela4[[#This Row],[SKU]],'ESTOQUE OUTUBRO'!A:A,'ESTOQUE OUTUBRO'!F:F,,0)-_xlfn.XLOOKUP(Tabela4[[#This Row],[SKU]],'VENDA MES'!E:E,'VENDA MES'!F:F,0,0)</f>
        <v>5</v>
      </c>
      <c r="E502" s="3">
        <f>IF(D502&lt;=0,(L502 * 2.5) - D502,IF(AND(Tabela4[[#This Row],[ESTOQUE_INICIAL]]&lt;=Tabela4[[#This Row],[PONTO_DE_REPOSICAO]],Tabela4[[#This Row],[ESTOQUE_INICIAL]]&gt;0),L502*1.5,D502*0))</f>
        <v>23.333333333333332</v>
      </c>
      <c r="F502" s="1">
        <f t="shared" si="15"/>
        <v>28.333333333333332</v>
      </c>
      <c r="G502" s="7">
        <v>60</v>
      </c>
      <c r="H502" s="7">
        <v>120</v>
      </c>
      <c r="I502" s="6" t="s">
        <v>1128</v>
      </c>
      <c r="J502" s="1">
        <f>'ESTOQUE NOVEMBRO'!$D502*'ESTOQUE NOVEMBRO'!$G502+'ESTOQUE NOVEMBRO'!$E502*'ESTOQUE NOVEMBRO'!$H502</f>
        <v>3100</v>
      </c>
      <c r="K502" s="1">
        <f>_xlfn.XLOOKUP(A502,MEDIDAS!A:A,MEDIDAS!D:D,,0)*5</f>
        <v>7.7777777777777777</v>
      </c>
      <c r="L502" s="1">
        <f>SUM(K502,_xlfn.XLOOKUP(A502,MEDIDAS!A:A,MEDIDAS!D:D,,0)*5)</f>
        <v>15.555555555555555</v>
      </c>
      <c r="M50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02" t="str">
        <f>IF('ESTOQUE NOVEMBRO'!$E502&gt;0,"Novembro","outubro")</f>
        <v>Novembro</v>
      </c>
      <c r="O502" s="15">
        <v>45597</v>
      </c>
    </row>
    <row r="503" spans="1:15">
      <c r="A503" s="5" t="s">
        <v>501</v>
      </c>
      <c r="B503" t="s">
        <v>1188</v>
      </c>
      <c r="C503" s="3">
        <f t="shared" si="14"/>
        <v>64.89</v>
      </c>
      <c r="D503" s="1">
        <f>_xlfn.XLOOKUP(Tabela4[[#This Row],[SKU]],'ESTOQUE OUTUBRO'!A:A,'ESTOQUE OUTUBRO'!F:F,,0)-_xlfn.XLOOKUP(Tabela4[[#This Row],[SKU]],'VENDA MES'!E:E,'VENDA MES'!F:F,0,0)</f>
        <v>136.19999999999999</v>
      </c>
      <c r="E503" s="3">
        <f>IF(D503&lt;=0,(L503 * 2.5) - D503,IF(AND(Tabela4[[#This Row],[ESTOQUE_INICIAL]]&lt;=Tabela4[[#This Row],[PONTO_DE_REPOSICAO]],Tabela4[[#This Row],[ESTOQUE_INICIAL]]&gt;0),L503*1.5,D503*0))</f>
        <v>0</v>
      </c>
      <c r="F503" s="1">
        <f t="shared" si="15"/>
        <v>136.19999999999999</v>
      </c>
      <c r="G503" s="7">
        <v>24</v>
      </c>
      <c r="H503" s="7">
        <v>48</v>
      </c>
      <c r="I503" s="6" t="s">
        <v>1128</v>
      </c>
      <c r="J503" s="1">
        <f>'ESTOQUE NOVEMBRO'!$D503*'ESTOQUE NOVEMBRO'!$G503+'ESTOQUE NOVEMBRO'!$E503*'ESTOQUE NOVEMBRO'!$H503</f>
        <v>3268.7999999999997</v>
      </c>
      <c r="K503" s="1">
        <f>_xlfn.XLOOKUP(A503,MEDIDAS!A:A,MEDIDAS!D:D,,0)*5</f>
        <v>5.3888888888888884</v>
      </c>
      <c r="L503" s="1">
        <f>SUM(K503,_xlfn.XLOOKUP(A503,MEDIDAS!A:A,MEDIDAS!D:D,,0)*5)</f>
        <v>10.777777777777777</v>
      </c>
      <c r="M50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03" t="str">
        <f>IF('ESTOQUE NOVEMBRO'!$E503&gt;0,"Novembro","outubro")</f>
        <v>outubro</v>
      </c>
      <c r="O503" s="15">
        <v>45597</v>
      </c>
    </row>
    <row r="504" spans="1:15">
      <c r="A504" s="5" t="s">
        <v>502</v>
      </c>
      <c r="B504" t="s">
        <v>1188</v>
      </c>
      <c r="C504" s="3">
        <f t="shared" si="14"/>
        <v>64.89</v>
      </c>
      <c r="D504" s="1">
        <f>_xlfn.XLOOKUP(Tabela4[[#This Row],[SKU]],'ESTOQUE OUTUBRO'!A:A,'ESTOQUE OUTUBRO'!F:F,,0)-_xlfn.XLOOKUP(Tabela4[[#This Row],[SKU]],'VENDA MES'!E:E,'VENDA MES'!F:F,0,0)</f>
        <v>43.8</v>
      </c>
      <c r="E504" s="3">
        <f>IF(D504&lt;=0,(L504 * 2.5) - D504,IF(AND(Tabela4[[#This Row],[ESTOQUE_INICIAL]]&lt;=Tabela4[[#This Row],[PONTO_DE_REPOSICAO]],Tabela4[[#This Row],[ESTOQUE_INICIAL]]&gt;0),L504*1.5,D504*0))</f>
        <v>0</v>
      </c>
      <c r="F504" s="1">
        <f t="shared" si="15"/>
        <v>43.8</v>
      </c>
      <c r="G504" s="7">
        <v>24</v>
      </c>
      <c r="H504" s="7">
        <v>48</v>
      </c>
      <c r="I504" s="6" t="s">
        <v>1128</v>
      </c>
      <c r="J504" s="1">
        <f>'ESTOQUE NOVEMBRO'!$D504*'ESTOQUE NOVEMBRO'!$G504+'ESTOQUE NOVEMBRO'!$E504*'ESTOQUE NOVEMBRO'!$H504</f>
        <v>1051.1999999999998</v>
      </c>
      <c r="K504" s="1">
        <f>_xlfn.XLOOKUP(A504,MEDIDAS!A:A,MEDIDAS!D:D,,0)*5</f>
        <v>5.0555555555555554</v>
      </c>
      <c r="L504" s="1">
        <f>SUM(K504,_xlfn.XLOOKUP(A504,MEDIDAS!A:A,MEDIDAS!D:D,,0)*5)</f>
        <v>10.111111111111111</v>
      </c>
      <c r="M50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04" t="str">
        <f>IF('ESTOQUE NOVEMBRO'!$E504&gt;0,"Novembro","outubro")</f>
        <v>outubro</v>
      </c>
      <c r="O504" s="15">
        <v>45597</v>
      </c>
    </row>
    <row r="505" spans="1:15">
      <c r="A505" s="5" t="s">
        <v>503</v>
      </c>
      <c r="B505" t="s">
        <v>1188</v>
      </c>
      <c r="C505" s="3">
        <f t="shared" si="14"/>
        <v>64.89</v>
      </c>
      <c r="D505" s="1">
        <f>_xlfn.XLOOKUP(Tabela4[[#This Row],[SKU]],'ESTOQUE OUTUBRO'!A:A,'ESTOQUE OUTUBRO'!F:F,,0)-_xlfn.XLOOKUP(Tabela4[[#This Row],[SKU]],'VENDA MES'!E:E,'VENDA MES'!F:F,0,0)</f>
        <v>33.200000000000003</v>
      </c>
      <c r="E505" s="3">
        <f>IF(D505&lt;=0,(L505 * 2.5) - D505,IF(AND(Tabela4[[#This Row],[ESTOQUE_INICIAL]]&lt;=Tabela4[[#This Row],[PONTO_DE_REPOSICAO]],Tabela4[[#This Row],[ESTOQUE_INICIAL]]&gt;0),L505*1.5,D505*0))</f>
        <v>0</v>
      </c>
      <c r="F505" s="1">
        <f t="shared" si="15"/>
        <v>33.200000000000003</v>
      </c>
      <c r="G505" s="7">
        <v>24</v>
      </c>
      <c r="H505" s="7">
        <v>48</v>
      </c>
      <c r="I505" s="6" t="s">
        <v>1128</v>
      </c>
      <c r="J505" s="1">
        <f>'ESTOQUE NOVEMBRO'!$D505*'ESTOQUE NOVEMBRO'!$G505+'ESTOQUE NOVEMBRO'!$E505*'ESTOQUE NOVEMBRO'!$H505</f>
        <v>796.80000000000007</v>
      </c>
      <c r="K505" s="1">
        <f>_xlfn.XLOOKUP(A505,MEDIDAS!A:A,MEDIDAS!D:D,,0)*5</f>
        <v>6.5555555555555554</v>
      </c>
      <c r="L505" s="1">
        <f>SUM(K505,_xlfn.XLOOKUP(A505,MEDIDAS!A:A,MEDIDAS!D:D,,0)*5)</f>
        <v>13.111111111111111</v>
      </c>
      <c r="M50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05" t="str">
        <f>IF('ESTOQUE NOVEMBRO'!$E505&gt;0,"Novembro","outubro")</f>
        <v>outubro</v>
      </c>
      <c r="O505" s="15">
        <v>45597</v>
      </c>
    </row>
    <row r="506" spans="1:15">
      <c r="A506" s="5" t="s">
        <v>504</v>
      </c>
      <c r="B506" t="s">
        <v>1188</v>
      </c>
      <c r="C506" s="3">
        <f t="shared" si="14"/>
        <v>64.89</v>
      </c>
      <c r="D506" s="1">
        <f>_xlfn.XLOOKUP(Tabela4[[#This Row],[SKU]],'ESTOQUE OUTUBRO'!A:A,'ESTOQUE OUTUBRO'!F:F,,0)-_xlfn.XLOOKUP(Tabela4[[#This Row],[SKU]],'VENDA MES'!E:E,'VENDA MES'!F:F,0,0)</f>
        <v>44.599999999999994</v>
      </c>
      <c r="E506" s="3">
        <f>IF(D506&lt;=0,(L506 * 2.5) - D506,IF(AND(Tabela4[[#This Row],[ESTOQUE_INICIAL]]&lt;=Tabela4[[#This Row],[PONTO_DE_REPOSICAO]],Tabela4[[#This Row],[ESTOQUE_INICIAL]]&gt;0),L506*1.5,D506*0))</f>
        <v>0</v>
      </c>
      <c r="F506" s="1">
        <f t="shared" si="15"/>
        <v>44.599999999999994</v>
      </c>
      <c r="G506" s="7">
        <v>24</v>
      </c>
      <c r="H506" s="7">
        <v>48</v>
      </c>
      <c r="I506" s="6" t="s">
        <v>1128</v>
      </c>
      <c r="J506" s="1">
        <f>'ESTOQUE NOVEMBRO'!$D506*'ESTOQUE NOVEMBRO'!$G506+'ESTOQUE NOVEMBRO'!$E506*'ESTOQUE NOVEMBRO'!$H506</f>
        <v>1070.3999999999999</v>
      </c>
      <c r="K506" s="1">
        <f>_xlfn.XLOOKUP(A506,MEDIDAS!A:A,MEDIDAS!D:D,,0)*5</f>
        <v>7.8888888888888884</v>
      </c>
      <c r="L506" s="1">
        <f>SUM(K506,_xlfn.XLOOKUP(A506,MEDIDAS!A:A,MEDIDAS!D:D,,0)*5)</f>
        <v>15.777777777777777</v>
      </c>
      <c r="M50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06" t="str">
        <f>IF('ESTOQUE NOVEMBRO'!$E506&gt;0,"Novembro","outubro")</f>
        <v>outubro</v>
      </c>
      <c r="O506" s="15">
        <v>45597</v>
      </c>
    </row>
    <row r="507" spans="1:15">
      <c r="A507" s="5" t="s">
        <v>505</v>
      </c>
      <c r="B507" t="s">
        <v>1188</v>
      </c>
      <c r="C507" s="3">
        <f t="shared" si="14"/>
        <v>64.89</v>
      </c>
      <c r="D507" s="1">
        <f>_xlfn.XLOOKUP(Tabela4[[#This Row],[SKU]],'ESTOQUE OUTUBRO'!A:A,'ESTOQUE OUTUBRO'!F:F,,0)-_xlfn.XLOOKUP(Tabela4[[#This Row],[SKU]],'VENDA MES'!E:E,'VENDA MES'!F:F,0,0)</f>
        <v>157</v>
      </c>
      <c r="E507" s="3">
        <f>IF(D507&lt;=0,(L507 * 2.5) - D507,IF(AND(Tabela4[[#This Row],[ESTOQUE_INICIAL]]&lt;=Tabela4[[#This Row],[PONTO_DE_REPOSICAO]],Tabela4[[#This Row],[ESTOQUE_INICIAL]]&gt;0),L507*1.5,D507*0))</f>
        <v>0</v>
      </c>
      <c r="F507" s="1">
        <f t="shared" si="15"/>
        <v>157</v>
      </c>
      <c r="G507" s="7">
        <v>24</v>
      </c>
      <c r="H507" s="7">
        <v>48</v>
      </c>
      <c r="I507" s="6" t="s">
        <v>1128</v>
      </c>
      <c r="J507" s="1">
        <f>'ESTOQUE NOVEMBRO'!$D507*'ESTOQUE NOVEMBRO'!$G507+'ESTOQUE NOVEMBRO'!$E507*'ESTOQUE NOVEMBRO'!$H507</f>
        <v>3768</v>
      </c>
      <c r="K507" s="1">
        <f>_xlfn.XLOOKUP(A507,MEDIDAS!A:A,MEDIDAS!D:D,,0)*5</f>
        <v>6.5555555555555554</v>
      </c>
      <c r="L507" s="1">
        <f>SUM(K507,_xlfn.XLOOKUP(A507,MEDIDAS!A:A,MEDIDAS!D:D,,0)*5)</f>
        <v>13.111111111111111</v>
      </c>
      <c r="M50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07" t="str">
        <f>IF('ESTOQUE NOVEMBRO'!$E507&gt;0,"Novembro","outubro")</f>
        <v>outubro</v>
      </c>
      <c r="O507" s="15">
        <v>45597</v>
      </c>
    </row>
    <row r="508" spans="1:15">
      <c r="A508" s="5" t="s">
        <v>560</v>
      </c>
      <c r="B508" t="s">
        <v>1188</v>
      </c>
      <c r="C508" s="3">
        <f t="shared" si="14"/>
        <v>64.89</v>
      </c>
      <c r="D508" s="1">
        <f>_xlfn.XLOOKUP(Tabela4[[#This Row],[SKU]],'ESTOQUE OUTUBRO'!A:A,'ESTOQUE OUTUBRO'!F:F,,0)-_xlfn.XLOOKUP(Tabela4[[#This Row],[SKU]],'VENDA MES'!E:E,'VENDA MES'!F:F,0,0)</f>
        <v>113</v>
      </c>
      <c r="E508" s="3">
        <f>IF(D508&lt;=0,(L508 * 2.5) - D508,IF(AND(Tabela4[[#This Row],[ESTOQUE_INICIAL]]&lt;=Tabela4[[#This Row],[PONTO_DE_REPOSICAO]],Tabela4[[#This Row],[ESTOQUE_INICIAL]]&gt;0),L508*1.5,D508*0))</f>
        <v>0</v>
      </c>
      <c r="F508" s="1">
        <f t="shared" si="15"/>
        <v>113</v>
      </c>
      <c r="G508" s="7">
        <v>24</v>
      </c>
      <c r="H508" s="7">
        <v>48</v>
      </c>
      <c r="I508" s="6" t="s">
        <v>1128</v>
      </c>
      <c r="J508" s="1">
        <f>'ESTOQUE NOVEMBRO'!$D508*'ESTOQUE NOVEMBRO'!$G508+'ESTOQUE NOVEMBRO'!$E508*'ESTOQUE NOVEMBRO'!$H508</f>
        <v>2712</v>
      </c>
      <c r="K508" s="1">
        <f>_xlfn.XLOOKUP(A508,MEDIDAS!A:A,MEDIDAS!D:D,,0)*5</f>
        <v>4.3888888888888893</v>
      </c>
      <c r="L508" s="1">
        <f>SUM(K508,_xlfn.XLOOKUP(A508,MEDIDAS!A:A,MEDIDAS!D:D,,0)*5)</f>
        <v>8.7777777777777786</v>
      </c>
      <c r="M50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08" t="str">
        <f>IF('ESTOQUE NOVEMBRO'!$E508&gt;0,"Novembro","outubro")</f>
        <v>outubro</v>
      </c>
      <c r="O508" s="15">
        <v>45597</v>
      </c>
    </row>
    <row r="509" spans="1:15">
      <c r="A509" s="5" t="s">
        <v>507</v>
      </c>
      <c r="B509" t="s">
        <v>1188</v>
      </c>
      <c r="C509" s="3">
        <f t="shared" si="14"/>
        <v>64.89</v>
      </c>
      <c r="D509" s="1">
        <f>_xlfn.XLOOKUP(Tabela4[[#This Row],[SKU]],'ESTOQUE OUTUBRO'!A:A,'ESTOQUE OUTUBRO'!F:F,,0)-_xlfn.XLOOKUP(Tabela4[[#This Row],[SKU]],'VENDA MES'!E:E,'VENDA MES'!F:F,0,0)</f>
        <v>71.199999999999989</v>
      </c>
      <c r="E509" s="3">
        <f>IF(D509&lt;=0,(L509 * 2.5) - D509,IF(AND(Tabela4[[#This Row],[ESTOQUE_INICIAL]]&lt;=Tabela4[[#This Row],[PONTO_DE_REPOSICAO]],Tabela4[[#This Row],[ESTOQUE_INICIAL]]&gt;0),L509*1.5,D509*0))</f>
        <v>0</v>
      </c>
      <c r="F509" s="1">
        <f t="shared" si="15"/>
        <v>71.199999999999989</v>
      </c>
      <c r="G509" s="7">
        <v>24</v>
      </c>
      <c r="H509" s="7">
        <v>48</v>
      </c>
      <c r="I509" s="6" t="s">
        <v>1128</v>
      </c>
      <c r="J509" s="1">
        <f>'ESTOQUE NOVEMBRO'!$D509*'ESTOQUE NOVEMBRO'!$G509+'ESTOQUE NOVEMBRO'!$E509*'ESTOQUE NOVEMBRO'!$H509</f>
        <v>1708.7999999999997</v>
      </c>
      <c r="K509" s="1">
        <f>_xlfn.XLOOKUP(A509,MEDIDAS!A:A,MEDIDAS!D:D,,0)*5</f>
        <v>7.7222222222222223</v>
      </c>
      <c r="L509" s="1">
        <f>SUM(K509,_xlfn.XLOOKUP(A509,MEDIDAS!A:A,MEDIDAS!D:D,,0)*5)</f>
        <v>15.444444444444445</v>
      </c>
      <c r="M50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09" t="str">
        <f>IF('ESTOQUE NOVEMBRO'!$E509&gt;0,"Novembro","outubro")</f>
        <v>outubro</v>
      </c>
      <c r="O509" s="15">
        <v>45597</v>
      </c>
    </row>
    <row r="510" spans="1:15">
      <c r="A510" s="5" t="s">
        <v>508</v>
      </c>
      <c r="B510" t="s">
        <v>1188</v>
      </c>
      <c r="C510" s="3">
        <f t="shared" si="14"/>
        <v>64.89</v>
      </c>
      <c r="D510" s="1">
        <f>_xlfn.XLOOKUP(Tabela4[[#This Row],[SKU]],'ESTOQUE OUTUBRO'!A:A,'ESTOQUE OUTUBRO'!F:F,,0)-_xlfn.XLOOKUP(Tabela4[[#This Row],[SKU]],'VENDA MES'!E:E,'VENDA MES'!F:F,0,0)</f>
        <v>53.200000000000017</v>
      </c>
      <c r="E510" s="3">
        <f>IF(D510&lt;=0,(L510 * 2.5) - D510,IF(AND(Tabela4[[#This Row],[ESTOQUE_INICIAL]]&lt;=Tabela4[[#This Row],[PONTO_DE_REPOSICAO]],Tabela4[[#This Row],[ESTOQUE_INICIAL]]&gt;0),L510*1.5,D510*0))</f>
        <v>0</v>
      </c>
      <c r="F510" s="1">
        <f t="shared" si="15"/>
        <v>53.200000000000017</v>
      </c>
      <c r="G510" s="7">
        <v>24</v>
      </c>
      <c r="H510" s="7">
        <v>48</v>
      </c>
      <c r="I510" s="6" t="s">
        <v>1128</v>
      </c>
      <c r="J510" s="1">
        <f>'ESTOQUE NOVEMBRO'!$D510*'ESTOQUE NOVEMBRO'!$G510+'ESTOQUE NOVEMBRO'!$E510*'ESTOQUE NOVEMBRO'!$H510</f>
        <v>1276.8000000000004</v>
      </c>
      <c r="K510" s="1">
        <f>_xlfn.XLOOKUP(A510,MEDIDAS!A:A,MEDIDAS!D:D,,0)*5</f>
        <v>6</v>
      </c>
      <c r="L510" s="1">
        <f>SUM(K510,_xlfn.XLOOKUP(A510,MEDIDAS!A:A,MEDIDAS!D:D,,0)*5)</f>
        <v>12</v>
      </c>
      <c r="M51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10" t="str">
        <f>IF('ESTOQUE NOVEMBRO'!$E510&gt;0,"Novembro","outubro")</f>
        <v>outubro</v>
      </c>
      <c r="O510" s="15">
        <v>45597</v>
      </c>
    </row>
    <row r="511" spans="1:15">
      <c r="A511" s="5" t="s">
        <v>509</v>
      </c>
      <c r="B511" t="s">
        <v>1188</v>
      </c>
      <c r="C511" s="3">
        <f t="shared" si="14"/>
        <v>64.89</v>
      </c>
      <c r="D511" s="1">
        <f>_xlfn.XLOOKUP(Tabela4[[#This Row],[SKU]],'ESTOQUE OUTUBRO'!A:A,'ESTOQUE OUTUBRO'!F:F,,0)-_xlfn.XLOOKUP(Tabela4[[#This Row],[SKU]],'VENDA MES'!E:E,'VENDA MES'!F:F,0,0)</f>
        <v>70.599999999999994</v>
      </c>
      <c r="E511" s="3">
        <f>IF(D511&lt;=0,(L511 * 2.5) - D511,IF(AND(Tabela4[[#This Row],[ESTOQUE_INICIAL]]&lt;=Tabela4[[#This Row],[PONTO_DE_REPOSICAO]],Tabela4[[#This Row],[ESTOQUE_INICIAL]]&gt;0),L511*1.5,D511*0))</f>
        <v>0</v>
      </c>
      <c r="F511" s="1">
        <f t="shared" si="15"/>
        <v>70.599999999999994</v>
      </c>
      <c r="G511" s="7">
        <v>24</v>
      </c>
      <c r="H511" s="7">
        <v>48</v>
      </c>
      <c r="I511" s="6" t="s">
        <v>1128</v>
      </c>
      <c r="J511" s="1">
        <f>'ESTOQUE NOVEMBRO'!$D511*'ESTOQUE NOVEMBRO'!$G511+'ESTOQUE NOVEMBRO'!$E511*'ESTOQUE NOVEMBRO'!$H511</f>
        <v>1694.3999999999999</v>
      </c>
      <c r="K511" s="1">
        <f>_xlfn.XLOOKUP(A511,MEDIDAS!A:A,MEDIDAS!D:D,,0)*5</f>
        <v>5.5555555555555554</v>
      </c>
      <c r="L511" s="1">
        <f>SUM(K511,_xlfn.XLOOKUP(A511,MEDIDAS!A:A,MEDIDAS!D:D,,0)*5)</f>
        <v>11.111111111111111</v>
      </c>
      <c r="M51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11" t="str">
        <f>IF('ESTOQUE NOVEMBRO'!$E511&gt;0,"Novembro","outubro")</f>
        <v>outubro</v>
      </c>
      <c r="O511" s="15">
        <v>45597</v>
      </c>
    </row>
    <row r="512" spans="1:15">
      <c r="A512" s="5" t="s">
        <v>510</v>
      </c>
      <c r="B512" t="s">
        <v>1188</v>
      </c>
      <c r="C512" s="3">
        <f t="shared" si="14"/>
        <v>64.89</v>
      </c>
      <c r="D512" s="1">
        <f>_xlfn.XLOOKUP(Tabela4[[#This Row],[SKU]],'ESTOQUE OUTUBRO'!A:A,'ESTOQUE OUTUBRO'!F:F,,0)-_xlfn.XLOOKUP(Tabela4[[#This Row],[SKU]],'VENDA MES'!E:E,'VENDA MES'!F:F,0,0)</f>
        <v>72.80000000000004</v>
      </c>
      <c r="E512" s="3">
        <f>IF(D512&lt;=0,(L512 * 2.5) - D512,IF(AND(Tabela4[[#This Row],[ESTOQUE_INICIAL]]&lt;=Tabela4[[#This Row],[PONTO_DE_REPOSICAO]],Tabela4[[#This Row],[ESTOQUE_INICIAL]]&gt;0),L512*1.5,D512*0))</f>
        <v>0</v>
      </c>
      <c r="F512" s="1">
        <f t="shared" si="15"/>
        <v>72.80000000000004</v>
      </c>
      <c r="G512" s="7">
        <v>24</v>
      </c>
      <c r="H512" s="7">
        <v>48</v>
      </c>
      <c r="I512" s="6" t="s">
        <v>1128</v>
      </c>
      <c r="J512" s="1">
        <f>'ESTOQUE NOVEMBRO'!$D512*'ESTOQUE NOVEMBRO'!$G512+'ESTOQUE NOVEMBRO'!$E512*'ESTOQUE NOVEMBRO'!$H512</f>
        <v>1747.200000000001</v>
      </c>
      <c r="K512" s="1">
        <f>_xlfn.XLOOKUP(A512,MEDIDAS!A:A,MEDIDAS!D:D,,0)*5</f>
        <v>8.7222222222222214</v>
      </c>
      <c r="L512" s="1">
        <f>SUM(K512,_xlfn.XLOOKUP(A512,MEDIDAS!A:A,MEDIDAS!D:D,,0)*5)</f>
        <v>17.444444444444443</v>
      </c>
      <c r="M51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12" t="str">
        <f>IF('ESTOQUE NOVEMBRO'!$E512&gt;0,"Novembro","outubro")</f>
        <v>outubro</v>
      </c>
      <c r="O512" s="15">
        <v>45597</v>
      </c>
    </row>
    <row r="513" spans="1:15">
      <c r="A513" s="5" t="s">
        <v>511</v>
      </c>
      <c r="B513" t="s">
        <v>1189</v>
      </c>
      <c r="C513" s="3">
        <f t="shared" si="14"/>
        <v>64.89</v>
      </c>
      <c r="D513" s="1">
        <f>_xlfn.XLOOKUP(Tabela4[[#This Row],[SKU]],'ESTOQUE OUTUBRO'!A:A,'ESTOQUE OUTUBRO'!F:F,,0)-_xlfn.XLOOKUP(Tabela4[[#This Row],[SKU]],'VENDA MES'!E:E,'VENDA MES'!F:F,0,0)</f>
        <v>49.8</v>
      </c>
      <c r="E513" s="3">
        <f>IF(D513&lt;=0,(L513 * 2.5) - D513,IF(AND(Tabela4[[#This Row],[ESTOQUE_INICIAL]]&lt;=Tabela4[[#This Row],[PONTO_DE_REPOSICAO]],Tabela4[[#This Row],[ESTOQUE_INICIAL]]&gt;0),L513*1.5,D513*0))</f>
        <v>0</v>
      </c>
      <c r="F513" s="1">
        <f t="shared" si="15"/>
        <v>49.8</v>
      </c>
      <c r="G513" s="7">
        <v>24</v>
      </c>
      <c r="H513" s="7">
        <v>48</v>
      </c>
      <c r="I513" s="6" t="s">
        <v>1128</v>
      </c>
      <c r="J513" s="1">
        <f>'ESTOQUE NOVEMBRO'!$D513*'ESTOQUE NOVEMBRO'!$G513+'ESTOQUE NOVEMBRO'!$E513*'ESTOQUE NOVEMBRO'!$H513</f>
        <v>1195.1999999999998</v>
      </c>
      <c r="K513" s="1">
        <f>_xlfn.XLOOKUP(A513,MEDIDAS!A:A,MEDIDAS!D:D,,0)*5</f>
        <v>4.5555555555555554</v>
      </c>
      <c r="L513" s="1">
        <f>SUM(K513,_xlfn.XLOOKUP(A513,MEDIDAS!A:A,MEDIDAS!D:D,,0)*5)</f>
        <v>9.1111111111111107</v>
      </c>
      <c r="M51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13" t="str">
        <f>IF('ESTOQUE NOVEMBRO'!$E513&gt;0,"Novembro","outubro")</f>
        <v>outubro</v>
      </c>
      <c r="O513" s="15">
        <v>45597</v>
      </c>
    </row>
    <row r="514" spans="1:15">
      <c r="A514" s="5" t="s">
        <v>512</v>
      </c>
      <c r="B514" t="s">
        <v>1189</v>
      </c>
      <c r="C514" s="3">
        <f t="shared" si="14"/>
        <v>64.89</v>
      </c>
      <c r="D514" s="1">
        <f>_xlfn.XLOOKUP(Tabela4[[#This Row],[SKU]],'ESTOQUE OUTUBRO'!A:A,'ESTOQUE OUTUBRO'!F:F,,0)-_xlfn.XLOOKUP(Tabela4[[#This Row],[SKU]],'VENDA MES'!E:E,'VENDA MES'!F:F,0,0)</f>
        <v>31.200000000000017</v>
      </c>
      <c r="E514" s="3">
        <f>IF(D514&lt;=0,(L514 * 2.5) - D514,IF(AND(Tabela4[[#This Row],[ESTOQUE_INICIAL]]&lt;=Tabela4[[#This Row],[PONTO_DE_REPOSICAO]],Tabela4[[#This Row],[ESTOQUE_INICIAL]]&gt;0),L514*1.5,D514*0))</f>
        <v>0</v>
      </c>
      <c r="F514" s="1">
        <f t="shared" si="15"/>
        <v>31.200000000000017</v>
      </c>
      <c r="G514" s="7">
        <v>24</v>
      </c>
      <c r="H514" s="7">
        <v>48</v>
      </c>
      <c r="I514" s="6" t="s">
        <v>1128</v>
      </c>
      <c r="J514" s="1">
        <f>'ESTOQUE NOVEMBRO'!$D514*'ESTOQUE NOVEMBRO'!$G514+'ESTOQUE NOVEMBRO'!$E514*'ESTOQUE NOVEMBRO'!$H514</f>
        <v>748.80000000000041</v>
      </c>
      <c r="K514" s="1">
        <f>_xlfn.XLOOKUP(A514,MEDIDAS!A:A,MEDIDAS!D:D,,0)*5</f>
        <v>6.5555555555555554</v>
      </c>
      <c r="L514" s="1">
        <f>SUM(K514,_xlfn.XLOOKUP(A514,MEDIDAS!A:A,MEDIDAS!D:D,,0)*5)</f>
        <v>13.111111111111111</v>
      </c>
      <c r="M51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14" t="str">
        <f>IF('ESTOQUE NOVEMBRO'!$E514&gt;0,"Novembro","outubro")</f>
        <v>outubro</v>
      </c>
      <c r="O514" s="15">
        <v>45597</v>
      </c>
    </row>
    <row r="515" spans="1:15">
      <c r="A515" s="5" t="s">
        <v>513</v>
      </c>
      <c r="B515" t="s">
        <v>1189</v>
      </c>
      <c r="C515" s="3">
        <f t="shared" ref="C515:C578" si="16">3.09*3*7</f>
        <v>64.89</v>
      </c>
      <c r="D515" s="1">
        <f>_xlfn.XLOOKUP(Tabela4[[#This Row],[SKU]],'ESTOQUE OUTUBRO'!A:A,'ESTOQUE OUTUBRO'!F:F,,0)-_xlfn.XLOOKUP(Tabela4[[#This Row],[SKU]],'VENDA MES'!E:E,'VENDA MES'!F:F,0,0)</f>
        <v>26.599999999999994</v>
      </c>
      <c r="E515" s="3">
        <f>IF(D515&lt;=0,(L515 * 2.5) - D515,IF(AND(Tabela4[[#This Row],[ESTOQUE_INICIAL]]&lt;=Tabela4[[#This Row],[PONTO_DE_REPOSICAO]],Tabela4[[#This Row],[ESTOQUE_INICIAL]]&gt;0),L515*1.5,D515*0))</f>
        <v>0</v>
      </c>
      <c r="F515" s="1">
        <f t="shared" ref="F515:F578" si="17">SUM(E515,D515)</f>
        <v>26.599999999999994</v>
      </c>
      <c r="G515" s="7">
        <v>24</v>
      </c>
      <c r="H515" s="7">
        <v>48</v>
      </c>
      <c r="I515" s="6" t="s">
        <v>1128</v>
      </c>
      <c r="J515" s="1">
        <f>'ESTOQUE NOVEMBRO'!$D515*'ESTOQUE NOVEMBRO'!$G515+'ESTOQUE NOVEMBRO'!$E515*'ESTOQUE NOVEMBRO'!$H515</f>
        <v>638.39999999999986</v>
      </c>
      <c r="K515" s="1">
        <f>_xlfn.XLOOKUP(A515,MEDIDAS!A:A,MEDIDAS!D:D,,0)*5</f>
        <v>5.5</v>
      </c>
      <c r="L515" s="1">
        <f>SUM(K515,_xlfn.XLOOKUP(A515,MEDIDAS!A:A,MEDIDAS!D:D,,0)*5)</f>
        <v>11</v>
      </c>
      <c r="M51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15" t="str">
        <f>IF('ESTOQUE NOVEMBRO'!$E515&gt;0,"Novembro","outubro")</f>
        <v>outubro</v>
      </c>
      <c r="O515" s="15">
        <v>45597</v>
      </c>
    </row>
    <row r="516" spans="1:15">
      <c r="A516" s="5" t="s">
        <v>514</v>
      </c>
      <c r="B516" t="s">
        <v>1189</v>
      </c>
      <c r="C516" s="3">
        <f t="shared" si="16"/>
        <v>64.89</v>
      </c>
      <c r="D516" s="1">
        <f>_xlfn.XLOOKUP(Tabela4[[#This Row],[SKU]],'ESTOQUE OUTUBRO'!A:A,'ESTOQUE OUTUBRO'!F:F,,0)-_xlfn.XLOOKUP(Tabela4[[#This Row],[SKU]],'VENDA MES'!E:E,'VENDA MES'!F:F,0,0)</f>
        <v>106.4</v>
      </c>
      <c r="E516" s="3">
        <f>IF(D516&lt;=0,(L516 * 2.5) - D516,IF(AND(Tabela4[[#This Row],[ESTOQUE_INICIAL]]&lt;=Tabela4[[#This Row],[PONTO_DE_REPOSICAO]],Tabela4[[#This Row],[ESTOQUE_INICIAL]]&gt;0),L516*1.5,D516*0))</f>
        <v>0</v>
      </c>
      <c r="F516" s="1">
        <f t="shared" si="17"/>
        <v>106.4</v>
      </c>
      <c r="G516" s="7">
        <v>24</v>
      </c>
      <c r="H516" s="7">
        <v>48</v>
      </c>
      <c r="I516" s="6" t="s">
        <v>1128</v>
      </c>
      <c r="J516" s="1">
        <f>'ESTOQUE NOVEMBRO'!$D516*'ESTOQUE NOVEMBRO'!$G516+'ESTOQUE NOVEMBRO'!$E516*'ESTOQUE NOVEMBRO'!$H516</f>
        <v>2553.6000000000004</v>
      </c>
      <c r="K516" s="1">
        <f>_xlfn.XLOOKUP(A516,MEDIDAS!A:A,MEDIDAS!D:D,,0)*5</f>
        <v>6.3888888888888884</v>
      </c>
      <c r="L516" s="1">
        <f>SUM(K516,_xlfn.XLOOKUP(A516,MEDIDAS!A:A,MEDIDAS!D:D,,0)*5)</f>
        <v>12.777777777777777</v>
      </c>
      <c r="M51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16" t="str">
        <f>IF('ESTOQUE NOVEMBRO'!$E516&gt;0,"Novembro","outubro")</f>
        <v>outubro</v>
      </c>
      <c r="O516" s="15">
        <v>45597</v>
      </c>
    </row>
    <row r="517" spans="1:15">
      <c r="A517" s="5" t="s">
        <v>515</v>
      </c>
      <c r="B517" t="s">
        <v>1189</v>
      </c>
      <c r="C517" s="3">
        <f t="shared" si="16"/>
        <v>64.89</v>
      </c>
      <c r="D517" s="1">
        <f>_xlfn.XLOOKUP(Tabela4[[#This Row],[SKU]],'ESTOQUE OUTUBRO'!A:A,'ESTOQUE OUTUBRO'!F:F,,0)-_xlfn.XLOOKUP(Tabela4[[#This Row],[SKU]],'VENDA MES'!E:E,'VENDA MES'!F:F,0,0)</f>
        <v>155.6</v>
      </c>
      <c r="E517" s="3">
        <f>IF(D517&lt;=0,(L517 * 2.5) - D517,IF(AND(Tabela4[[#This Row],[ESTOQUE_INICIAL]]&lt;=Tabela4[[#This Row],[PONTO_DE_REPOSICAO]],Tabela4[[#This Row],[ESTOQUE_INICIAL]]&gt;0),L517*1.5,D517*0))</f>
        <v>0</v>
      </c>
      <c r="F517" s="1">
        <f t="shared" si="17"/>
        <v>155.6</v>
      </c>
      <c r="G517" s="7">
        <v>24</v>
      </c>
      <c r="H517" s="7">
        <v>48</v>
      </c>
      <c r="I517" s="6" t="s">
        <v>1128</v>
      </c>
      <c r="J517" s="1">
        <f>'ESTOQUE NOVEMBRO'!$D517*'ESTOQUE NOVEMBRO'!$G517+'ESTOQUE NOVEMBRO'!$E517*'ESTOQUE NOVEMBRO'!$H517</f>
        <v>3734.3999999999996</v>
      </c>
      <c r="K517" s="1">
        <f>_xlfn.XLOOKUP(A517,MEDIDAS!A:A,MEDIDAS!D:D,,0)*5</f>
        <v>6</v>
      </c>
      <c r="L517" s="1">
        <f>SUM(K517,_xlfn.XLOOKUP(A517,MEDIDAS!A:A,MEDIDAS!D:D,,0)*5)</f>
        <v>12</v>
      </c>
      <c r="M51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17" t="str">
        <f>IF('ESTOQUE NOVEMBRO'!$E517&gt;0,"Novembro","outubro")</f>
        <v>outubro</v>
      </c>
      <c r="O517" s="15">
        <v>45597</v>
      </c>
    </row>
    <row r="518" spans="1:15">
      <c r="A518" s="5" t="s">
        <v>571</v>
      </c>
      <c r="B518" t="s">
        <v>1189</v>
      </c>
      <c r="C518" s="3">
        <f t="shared" si="16"/>
        <v>64.89</v>
      </c>
      <c r="D518" s="1">
        <f>_xlfn.XLOOKUP(Tabela4[[#This Row],[SKU]],'ESTOQUE OUTUBRO'!A:A,'ESTOQUE OUTUBRO'!F:F,,0)-_xlfn.XLOOKUP(Tabela4[[#This Row],[SKU]],'VENDA MES'!E:E,'VENDA MES'!F:F,0,0)</f>
        <v>113</v>
      </c>
      <c r="E518" s="3">
        <f>IF(D518&lt;=0,(L518 * 2.5) - D518,IF(AND(Tabela4[[#This Row],[ESTOQUE_INICIAL]]&lt;=Tabela4[[#This Row],[PONTO_DE_REPOSICAO]],Tabela4[[#This Row],[ESTOQUE_INICIAL]]&gt;0),L518*1.5,D518*0))</f>
        <v>0</v>
      </c>
      <c r="F518" s="1">
        <f t="shared" si="17"/>
        <v>113</v>
      </c>
      <c r="G518" s="7">
        <v>24</v>
      </c>
      <c r="H518" s="7">
        <v>48</v>
      </c>
      <c r="I518" s="6" t="s">
        <v>1128</v>
      </c>
      <c r="J518" s="1">
        <f>'ESTOQUE NOVEMBRO'!$D518*'ESTOQUE NOVEMBRO'!$G518+'ESTOQUE NOVEMBRO'!$E518*'ESTOQUE NOVEMBRO'!$H518</f>
        <v>2712</v>
      </c>
      <c r="K518" s="1">
        <f>_xlfn.XLOOKUP(A518,MEDIDAS!A:A,MEDIDAS!D:D,,0)*5</f>
        <v>5.0555555555555554</v>
      </c>
      <c r="L518" s="1">
        <f>SUM(K518,_xlfn.XLOOKUP(A518,MEDIDAS!A:A,MEDIDAS!D:D,,0)*5)</f>
        <v>10.111111111111111</v>
      </c>
      <c r="M51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18" t="str">
        <f>IF('ESTOQUE NOVEMBRO'!$E518&gt;0,"Novembro","outubro")</f>
        <v>outubro</v>
      </c>
      <c r="O518" s="15">
        <v>45597</v>
      </c>
    </row>
    <row r="519" spans="1:15">
      <c r="A519" s="5" t="s">
        <v>516</v>
      </c>
      <c r="B519" t="s">
        <v>1189</v>
      </c>
      <c r="C519" s="3">
        <f t="shared" si="16"/>
        <v>64.89</v>
      </c>
      <c r="D519" s="1">
        <f>_xlfn.XLOOKUP(Tabela4[[#This Row],[SKU]],'ESTOQUE OUTUBRO'!A:A,'ESTOQUE OUTUBRO'!F:F,,0)-_xlfn.XLOOKUP(Tabela4[[#This Row],[SKU]],'VENDA MES'!E:E,'VENDA MES'!F:F,0,0)</f>
        <v>175</v>
      </c>
      <c r="E519" s="3">
        <f>IF(D519&lt;=0,(L519 * 2.5) - D519,IF(AND(Tabela4[[#This Row],[ESTOQUE_INICIAL]]&lt;=Tabela4[[#This Row],[PONTO_DE_REPOSICAO]],Tabela4[[#This Row],[ESTOQUE_INICIAL]]&gt;0),L519*1.5,D519*0))</f>
        <v>0</v>
      </c>
      <c r="F519" s="1">
        <f t="shared" si="17"/>
        <v>175</v>
      </c>
      <c r="G519" s="7">
        <v>24</v>
      </c>
      <c r="H519" s="7">
        <v>48</v>
      </c>
      <c r="I519" s="6" t="s">
        <v>1128</v>
      </c>
      <c r="J519" s="1">
        <f>'ESTOQUE NOVEMBRO'!$D519*'ESTOQUE NOVEMBRO'!$G519+'ESTOQUE NOVEMBRO'!$E519*'ESTOQUE NOVEMBRO'!$H519</f>
        <v>4200</v>
      </c>
      <c r="K519" s="1">
        <f>_xlfn.XLOOKUP(A519,MEDIDAS!A:A,MEDIDAS!D:D,,0)*5</f>
        <v>6.6111111111111107</v>
      </c>
      <c r="L519" s="1">
        <f>SUM(K519,_xlfn.XLOOKUP(A519,MEDIDAS!A:A,MEDIDAS!D:D,,0)*5)</f>
        <v>13.222222222222221</v>
      </c>
      <c r="M51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19" t="str">
        <f>IF('ESTOQUE NOVEMBRO'!$E519&gt;0,"Novembro","outubro")</f>
        <v>outubro</v>
      </c>
      <c r="O519" s="15">
        <v>45597</v>
      </c>
    </row>
    <row r="520" spans="1:15">
      <c r="A520" s="5" t="s">
        <v>518</v>
      </c>
      <c r="B520" t="s">
        <v>1189</v>
      </c>
      <c r="C520" s="3">
        <f t="shared" si="16"/>
        <v>64.89</v>
      </c>
      <c r="D520" s="1">
        <f>_xlfn.XLOOKUP(Tabela4[[#This Row],[SKU]],'ESTOQUE OUTUBRO'!A:A,'ESTOQUE OUTUBRO'!F:F,,0)-_xlfn.XLOOKUP(Tabela4[[#This Row],[SKU]],'VENDA MES'!E:E,'VENDA MES'!F:F,0,0)</f>
        <v>106</v>
      </c>
      <c r="E520" s="3">
        <f>IF(D520&lt;=0,(L520 * 2.5) - D520,IF(AND(Tabela4[[#This Row],[ESTOQUE_INICIAL]]&lt;=Tabela4[[#This Row],[PONTO_DE_REPOSICAO]],Tabela4[[#This Row],[ESTOQUE_INICIAL]]&gt;0),L520*1.5,D520*0))</f>
        <v>0</v>
      </c>
      <c r="F520" s="1">
        <f t="shared" si="17"/>
        <v>106</v>
      </c>
      <c r="G520" s="7">
        <v>24</v>
      </c>
      <c r="H520" s="7">
        <v>48</v>
      </c>
      <c r="I520" s="6" t="s">
        <v>1128</v>
      </c>
      <c r="J520" s="1">
        <f>'ESTOQUE NOVEMBRO'!$D520*'ESTOQUE NOVEMBRO'!$G520+'ESTOQUE NOVEMBRO'!$E520*'ESTOQUE NOVEMBRO'!$H520</f>
        <v>2544</v>
      </c>
      <c r="K520" s="1">
        <f>_xlfn.XLOOKUP(A520,MEDIDAS!A:A,MEDIDAS!D:D,,0)*5</f>
        <v>8.2777777777777768</v>
      </c>
      <c r="L520" s="1">
        <f>SUM(K520,_xlfn.XLOOKUP(A520,MEDIDAS!A:A,MEDIDAS!D:D,,0)*5)</f>
        <v>16.555555555555554</v>
      </c>
      <c r="M52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20" t="str">
        <f>IF('ESTOQUE NOVEMBRO'!$E520&gt;0,"Novembro","outubro")</f>
        <v>outubro</v>
      </c>
      <c r="O520" s="15">
        <v>45597</v>
      </c>
    </row>
    <row r="521" spans="1:15">
      <c r="A521" s="5" t="s">
        <v>519</v>
      </c>
      <c r="B521" t="s">
        <v>1189</v>
      </c>
      <c r="C521" s="3">
        <f t="shared" si="16"/>
        <v>64.89</v>
      </c>
      <c r="D521" s="1">
        <f>_xlfn.XLOOKUP(Tabela4[[#This Row],[SKU]],'ESTOQUE OUTUBRO'!A:A,'ESTOQUE OUTUBRO'!F:F,,0)-_xlfn.XLOOKUP(Tabela4[[#This Row],[SKU]],'VENDA MES'!E:E,'VENDA MES'!F:F,0,0)</f>
        <v>116</v>
      </c>
      <c r="E521" s="3">
        <f>IF(D521&lt;=0,(L521 * 2.5) - D521,IF(AND(Tabela4[[#This Row],[ESTOQUE_INICIAL]]&lt;=Tabela4[[#This Row],[PONTO_DE_REPOSICAO]],Tabela4[[#This Row],[ESTOQUE_INICIAL]]&gt;0),L521*1.5,D521*0))</f>
        <v>0</v>
      </c>
      <c r="F521" s="1">
        <f t="shared" si="17"/>
        <v>116</v>
      </c>
      <c r="G521" s="7">
        <v>24</v>
      </c>
      <c r="H521" s="7">
        <v>48</v>
      </c>
      <c r="I521" s="6" t="s">
        <v>1128</v>
      </c>
      <c r="J521" s="1">
        <f>'ESTOQUE NOVEMBRO'!$D521*'ESTOQUE NOVEMBRO'!$G521+'ESTOQUE NOVEMBRO'!$E521*'ESTOQUE NOVEMBRO'!$H521</f>
        <v>2784</v>
      </c>
      <c r="K521" s="1">
        <f>_xlfn.XLOOKUP(A521,MEDIDAS!A:A,MEDIDAS!D:D,,0)*5</f>
        <v>8.5</v>
      </c>
      <c r="L521" s="1">
        <f>SUM(K521,_xlfn.XLOOKUP(A521,MEDIDAS!A:A,MEDIDAS!D:D,,0)*5)</f>
        <v>17</v>
      </c>
      <c r="M52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21" t="str">
        <f>IF('ESTOQUE NOVEMBRO'!$E521&gt;0,"Novembro","outubro")</f>
        <v>outubro</v>
      </c>
      <c r="O521" s="15">
        <v>45597</v>
      </c>
    </row>
    <row r="522" spans="1:15">
      <c r="A522" s="5" t="s">
        <v>520</v>
      </c>
      <c r="B522" t="s">
        <v>1189</v>
      </c>
      <c r="C522" s="3">
        <f t="shared" si="16"/>
        <v>64.89</v>
      </c>
      <c r="D522" s="1">
        <f>_xlfn.XLOOKUP(Tabela4[[#This Row],[SKU]],'ESTOQUE OUTUBRO'!A:A,'ESTOQUE OUTUBRO'!F:F,,0)-_xlfn.XLOOKUP(Tabela4[[#This Row],[SKU]],'VENDA MES'!E:E,'VENDA MES'!F:F,0,0)</f>
        <v>56.599999999999994</v>
      </c>
      <c r="E522" s="3">
        <f>IF(D522&lt;=0,(L522 * 2.5) - D522,IF(AND(Tabela4[[#This Row],[ESTOQUE_INICIAL]]&lt;=Tabela4[[#This Row],[PONTO_DE_REPOSICAO]],Tabela4[[#This Row],[ESTOQUE_INICIAL]]&gt;0),L522*1.5,D522*0))</f>
        <v>0</v>
      </c>
      <c r="F522" s="1">
        <f t="shared" si="17"/>
        <v>56.599999999999994</v>
      </c>
      <c r="G522" s="7">
        <v>24</v>
      </c>
      <c r="H522" s="7">
        <v>48</v>
      </c>
      <c r="I522" s="6" t="s">
        <v>1128</v>
      </c>
      <c r="J522" s="1">
        <f>'ESTOQUE NOVEMBRO'!$D522*'ESTOQUE NOVEMBRO'!$G522+'ESTOQUE NOVEMBRO'!$E522*'ESTOQUE NOVEMBRO'!$H522</f>
        <v>1358.3999999999999</v>
      </c>
      <c r="K522" s="1">
        <f>_xlfn.XLOOKUP(A522,MEDIDAS!A:A,MEDIDAS!D:D,,0)*5</f>
        <v>7.2222222222222223</v>
      </c>
      <c r="L522" s="1">
        <f>SUM(K522,_xlfn.XLOOKUP(A522,MEDIDAS!A:A,MEDIDAS!D:D,,0)*5)</f>
        <v>14.444444444444445</v>
      </c>
      <c r="M52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22" t="str">
        <f>IF('ESTOQUE NOVEMBRO'!$E522&gt;0,"Novembro","outubro")</f>
        <v>outubro</v>
      </c>
      <c r="O522" s="15">
        <v>45597</v>
      </c>
    </row>
    <row r="523" spans="1:15">
      <c r="A523" s="5" t="s">
        <v>521</v>
      </c>
      <c r="B523" t="s">
        <v>1190</v>
      </c>
      <c r="C523" s="3">
        <f t="shared" si="16"/>
        <v>64.89</v>
      </c>
      <c r="D523" s="1">
        <f>_xlfn.XLOOKUP(Tabela4[[#This Row],[SKU]],'ESTOQUE OUTUBRO'!A:A,'ESTOQUE OUTUBRO'!F:F,,0)-_xlfn.XLOOKUP(Tabela4[[#This Row],[SKU]],'VENDA MES'!E:E,'VENDA MES'!F:F,0,0)</f>
        <v>100.80000000000001</v>
      </c>
      <c r="E523" s="3">
        <f>IF(D523&lt;=0,(L523 * 2.5) - D523,IF(AND(Tabela4[[#This Row],[ESTOQUE_INICIAL]]&lt;=Tabela4[[#This Row],[PONTO_DE_REPOSICAO]],Tabela4[[#This Row],[ESTOQUE_INICIAL]]&gt;0),L523*1.5,D523*0))</f>
        <v>0</v>
      </c>
      <c r="F523" s="1">
        <f t="shared" si="17"/>
        <v>100.80000000000001</v>
      </c>
      <c r="G523" s="7">
        <v>60</v>
      </c>
      <c r="H523" s="7">
        <v>120</v>
      </c>
      <c r="I523" s="6" t="s">
        <v>1128</v>
      </c>
      <c r="J523" s="1">
        <f>'ESTOQUE NOVEMBRO'!$D523*'ESTOQUE NOVEMBRO'!$G523+'ESTOQUE NOVEMBRO'!$E523*'ESTOQUE NOVEMBRO'!$H523</f>
        <v>6048.0000000000009</v>
      </c>
      <c r="K523" s="1">
        <f>_xlfn.XLOOKUP(A523,MEDIDAS!A:A,MEDIDAS!D:D,,0)*5</f>
        <v>4.8888888888888884</v>
      </c>
      <c r="L523" s="1">
        <f>SUM(K523,_xlfn.XLOOKUP(A523,MEDIDAS!A:A,MEDIDAS!D:D,,0)*5)</f>
        <v>9.7777777777777768</v>
      </c>
      <c r="M52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23" t="str">
        <f>IF('ESTOQUE NOVEMBRO'!$E523&gt;0,"Novembro","outubro")</f>
        <v>outubro</v>
      </c>
      <c r="O523" s="15">
        <v>45597</v>
      </c>
    </row>
    <row r="524" spans="1:15">
      <c r="A524" s="5" t="s">
        <v>522</v>
      </c>
      <c r="B524" t="s">
        <v>1190</v>
      </c>
      <c r="C524" s="3">
        <f t="shared" si="16"/>
        <v>64.89</v>
      </c>
      <c r="D524" s="1">
        <f>_xlfn.XLOOKUP(Tabela4[[#This Row],[SKU]],'ESTOQUE OUTUBRO'!A:A,'ESTOQUE OUTUBRO'!F:F,,0)-_xlfn.XLOOKUP(Tabela4[[#This Row],[SKU]],'VENDA MES'!E:E,'VENDA MES'!F:F,0,0)</f>
        <v>113.00000000000003</v>
      </c>
      <c r="E524" s="3">
        <f>IF(D524&lt;=0,(L524 * 2.5) - D524,IF(AND(Tabela4[[#This Row],[ESTOQUE_INICIAL]]&lt;=Tabela4[[#This Row],[PONTO_DE_REPOSICAO]],Tabela4[[#This Row],[ESTOQUE_INICIAL]]&gt;0),L524*1.5,D524*0))</f>
        <v>0</v>
      </c>
      <c r="F524" s="1">
        <f t="shared" si="17"/>
        <v>113.00000000000003</v>
      </c>
      <c r="G524" s="7">
        <v>60</v>
      </c>
      <c r="H524" s="7">
        <v>120</v>
      </c>
      <c r="I524" s="6" t="s">
        <v>1128</v>
      </c>
      <c r="J524" s="1">
        <f>'ESTOQUE NOVEMBRO'!$D524*'ESTOQUE NOVEMBRO'!$G524+'ESTOQUE NOVEMBRO'!$E524*'ESTOQUE NOVEMBRO'!$H524</f>
        <v>6780.0000000000018</v>
      </c>
      <c r="K524" s="1">
        <f>_xlfn.XLOOKUP(A524,MEDIDAS!A:A,MEDIDAS!D:D,,0)*5</f>
        <v>5.2222222222222223</v>
      </c>
      <c r="L524" s="1">
        <f>SUM(K524,_xlfn.XLOOKUP(A524,MEDIDAS!A:A,MEDIDAS!D:D,,0)*5)</f>
        <v>10.444444444444445</v>
      </c>
      <c r="M52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24" t="str">
        <f>IF('ESTOQUE NOVEMBRO'!$E524&gt;0,"Novembro","outubro")</f>
        <v>outubro</v>
      </c>
      <c r="O524" s="15">
        <v>45597</v>
      </c>
    </row>
    <row r="525" spans="1:15">
      <c r="A525" s="5" t="s">
        <v>523</v>
      </c>
      <c r="B525" t="s">
        <v>1190</v>
      </c>
      <c r="C525" s="3">
        <f t="shared" si="16"/>
        <v>64.89</v>
      </c>
      <c r="D525" s="1">
        <f>_xlfn.XLOOKUP(Tabela4[[#This Row],[SKU]],'ESTOQUE OUTUBRO'!A:A,'ESTOQUE OUTUBRO'!F:F,,0)-_xlfn.XLOOKUP(Tabela4[[#This Row],[SKU]],'VENDA MES'!E:E,'VENDA MES'!F:F,0,0)</f>
        <v>-10</v>
      </c>
      <c r="E525" s="3">
        <f>IF(D525&lt;=0,(L525 * 2.5) - D525,IF(AND(Tabela4[[#This Row],[ESTOQUE_INICIAL]]&lt;=Tabela4[[#This Row],[PONTO_DE_REPOSICAO]],Tabela4[[#This Row],[ESTOQUE_INICIAL]]&gt;0),L525*1.5,D525*0))</f>
        <v>43.888888888888893</v>
      </c>
      <c r="F525" s="1">
        <f t="shared" si="17"/>
        <v>33.888888888888893</v>
      </c>
      <c r="G525" s="7">
        <v>60</v>
      </c>
      <c r="H525" s="7">
        <v>120</v>
      </c>
      <c r="I525" s="6" t="s">
        <v>1128</v>
      </c>
      <c r="J525" s="1">
        <f>'ESTOQUE NOVEMBRO'!$D525*'ESTOQUE NOVEMBRO'!$G525+'ESTOQUE NOVEMBRO'!$E525*'ESTOQUE NOVEMBRO'!$H525</f>
        <v>4666.666666666667</v>
      </c>
      <c r="K525" s="1">
        <f>_xlfn.XLOOKUP(A525,MEDIDAS!A:A,MEDIDAS!D:D,,0)*5</f>
        <v>6.7777777777777786</v>
      </c>
      <c r="L525" s="1">
        <f>SUM(K525,_xlfn.XLOOKUP(A525,MEDIDAS!A:A,MEDIDAS!D:D,,0)*5)</f>
        <v>13.555555555555557</v>
      </c>
      <c r="M52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25" t="str">
        <f>IF('ESTOQUE NOVEMBRO'!$E525&gt;0,"Novembro","outubro")</f>
        <v>Novembro</v>
      </c>
      <c r="O525" s="15">
        <v>45597</v>
      </c>
    </row>
    <row r="526" spans="1:15">
      <c r="A526" s="5" t="s">
        <v>524</v>
      </c>
      <c r="B526" t="s">
        <v>1190</v>
      </c>
      <c r="C526" s="3">
        <f t="shared" si="16"/>
        <v>64.89</v>
      </c>
      <c r="D526" s="1">
        <f>_xlfn.XLOOKUP(Tabela4[[#This Row],[SKU]],'ESTOQUE OUTUBRO'!A:A,'ESTOQUE OUTUBRO'!F:F,,0)-_xlfn.XLOOKUP(Tabela4[[#This Row],[SKU]],'VENDA MES'!E:E,'VENDA MES'!F:F,0,0)</f>
        <v>46.40000000000002</v>
      </c>
      <c r="E526" s="3">
        <f>IF(D526&lt;=0,(L526 * 2.5) - D526,IF(AND(Tabela4[[#This Row],[ESTOQUE_INICIAL]]&lt;=Tabela4[[#This Row],[PONTO_DE_REPOSICAO]],Tabela4[[#This Row],[ESTOQUE_INICIAL]]&gt;0),L526*1.5,D526*0))</f>
        <v>0</v>
      </c>
      <c r="F526" s="1">
        <f t="shared" si="17"/>
        <v>46.40000000000002</v>
      </c>
      <c r="G526" s="7">
        <v>60</v>
      </c>
      <c r="H526" s="7">
        <v>120</v>
      </c>
      <c r="I526" s="6" t="s">
        <v>1128</v>
      </c>
      <c r="J526" s="1">
        <f>'ESTOQUE NOVEMBRO'!$D526*'ESTOQUE NOVEMBRO'!$G526+'ESTOQUE NOVEMBRO'!$E526*'ESTOQUE NOVEMBRO'!$H526</f>
        <v>2784.0000000000014</v>
      </c>
      <c r="K526" s="1">
        <f>_xlfn.XLOOKUP(A526,MEDIDAS!A:A,MEDIDAS!D:D,,0)*5</f>
        <v>4.6111111111111116</v>
      </c>
      <c r="L526" s="1">
        <f>SUM(K526,_xlfn.XLOOKUP(A526,MEDIDAS!A:A,MEDIDAS!D:D,,0)*5)</f>
        <v>9.2222222222222232</v>
      </c>
      <c r="M52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26" t="str">
        <f>IF('ESTOQUE NOVEMBRO'!$E526&gt;0,"Novembro","outubro")</f>
        <v>outubro</v>
      </c>
      <c r="O526" s="15">
        <v>45597</v>
      </c>
    </row>
    <row r="527" spans="1:15">
      <c r="A527" s="5" t="s">
        <v>525</v>
      </c>
      <c r="B527" t="s">
        <v>1190</v>
      </c>
      <c r="C527" s="3">
        <f t="shared" si="16"/>
        <v>64.89</v>
      </c>
      <c r="D527" s="1">
        <f>_xlfn.XLOOKUP(Tabela4[[#This Row],[SKU]],'ESTOQUE OUTUBRO'!A:A,'ESTOQUE OUTUBRO'!F:F,,0)-_xlfn.XLOOKUP(Tabela4[[#This Row],[SKU]],'VENDA MES'!E:E,'VENDA MES'!F:F,0,0)</f>
        <v>120.4</v>
      </c>
      <c r="E527" s="3">
        <f>IF(D527&lt;=0,(L527 * 2.5) - D527,IF(AND(Tabela4[[#This Row],[ESTOQUE_INICIAL]]&lt;=Tabela4[[#This Row],[PONTO_DE_REPOSICAO]],Tabela4[[#This Row],[ESTOQUE_INICIAL]]&gt;0),L527*1.5,D527*0))</f>
        <v>0</v>
      </c>
      <c r="F527" s="1">
        <f t="shared" si="17"/>
        <v>120.4</v>
      </c>
      <c r="G527" s="7">
        <v>60</v>
      </c>
      <c r="H527" s="7">
        <v>120</v>
      </c>
      <c r="I527" s="6" t="s">
        <v>1128</v>
      </c>
      <c r="J527" s="1">
        <f>'ESTOQUE NOVEMBRO'!$D527*'ESTOQUE NOVEMBRO'!$G527+'ESTOQUE NOVEMBRO'!$E527*'ESTOQUE NOVEMBRO'!$H527</f>
        <v>7224</v>
      </c>
      <c r="K527" s="1">
        <f>_xlfn.XLOOKUP(A527,MEDIDAS!A:A,MEDIDAS!D:D,,0)*5</f>
        <v>6.4444444444444446</v>
      </c>
      <c r="L527" s="1">
        <f>SUM(K527,_xlfn.XLOOKUP(A527,MEDIDAS!A:A,MEDIDAS!D:D,,0)*5)</f>
        <v>12.888888888888889</v>
      </c>
      <c r="M52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27" t="str">
        <f>IF('ESTOQUE NOVEMBRO'!$E527&gt;0,"Novembro","outubro")</f>
        <v>outubro</v>
      </c>
      <c r="O527" s="15">
        <v>45597</v>
      </c>
    </row>
    <row r="528" spans="1:15">
      <c r="A528" s="5" t="s">
        <v>582</v>
      </c>
      <c r="B528" t="s">
        <v>1190</v>
      </c>
      <c r="C528" s="3">
        <f t="shared" si="16"/>
        <v>64.89</v>
      </c>
      <c r="D528" s="1">
        <f>_xlfn.XLOOKUP(Tabela4[[#This Row],[SKU]],'ESTOQUE OUTUBRO'!A:A,'ESTOQUE OUTUBRO'!F:F,,0)-_xlfn.XLOOKUP(Tabela4[[#This Row],[SKU]],'VENDA MES'!E:E,'VENDA MES'!F:F,0,0)</f>
        <v>78</v>
      </c>
      <c r="E528" s="3">
        <f>IF(D528&lt;=0,(L528 * 2.5) - D528,IF(AND(Tabela4[[#This Row],[ESTOQUE_INICIAL]]&lt;=Tabela4[[#This Row],[PONTO_DE_REPOSICAO]],Tabela4[[#This Row],[ESTOQUE_INICIAL]]&gt;0),L528*1.5,D528*0))</f>
        <v>0</v>
      </c>
      <c r="F528" s="1">
        <f t="shared" si="17"/>
        <v>78</v>
      </c>
      <c r="G528" s="7">
        <v>60</v>
      </c>
      <c r="H528" s="7">
        <v>120</v>
      </c>
      <c r="I528" s="6" t="s">
        <v>1128</v>
      </c>
      <c r="J528" s="1">
        <f>'ESTOQUE NOVEMBRO'!$D528*'ESTOQUE NOVEMBRO'!$G528+'ESTOQUE NOVEMBRO'!$E528*'ESTOQUE NOVEMBRO'!$H528</f>
        <v>4680</v>
      </c>
      <c r="K528" s="1">
        <f>_xlfn.XLOOKUP(A528,MEDIDAS!A:A,MEDIDAS!D:D,,0)*5</f>
        <v>5.333333333333333</v>
      </c>
      <c r="L528" s="1">
        <f>SUM(K528,_xlfn.XLOOKUP(A528,MEDIDAS!A:A,MEDIDAS!D:D,,0)*5)</f>
        <v>10.666666666666666</v>
      </c>
      <c r="M52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28" t="str">
        <f>IF('ESTOQUE NOVEMBRO'!$E528&gt;0,"Novembro","outubro")</f>
        <v>outubro</v>
      </c>
      <c r="O528" s="15">
        <v>45597</v>
      </c>
    </row>
    <row r="529" spans="1:15">
      <c r="A529" s="5" t="s">
        <v>526</v>
      </c>
      <c r="B529" t="s">
        <v>1190</v>
      </c>
      <c r="C529" s="3">
        <f t="shared" si="16"/>
        <v>64.89</v>
      </c>
      <c r="D529" s="1">
        <f>_xlfn.XLOOKUP(Tabela4[[#This Row],[SKU]],'ESTOQUE OUTUBRO'!A:A,'ESTOQUE OUTUBRO'!F:F,,0)-_xlfn.XLOOKUP(Tabela4[[#This Row],[SKU]],'VENDA MES'!E:E,'VENDA MES'!F:F,0,0)</f>
        <v>-10.59999999999998</v>
      </c>
      <c r="E529" s="3">
        <f>IF(D529&lt;=0,(L529 * 2.5) - D529,IF(AND(Tabela4[[#This Row],[ESTOQUE_INICIAL]]&lt;=Tabela4[[#This Row],[PONTO_DE_REPOSICAO]],Tabela4[[#This Row],[ESTOQUE_INICIAL]]&gt;0),L529*1.5,D529*0))</f>
        <v>53.933333333333323</v>
      </c>
      <c r="F529" s="1">
        <f t="shared" si="17"/>
        <v>43.333333333333343</v>
      </c>
      <c r="G529" s="7">
        <v>60</v>
      </c>
      <c r="H529" s="7">
        <v>120</v>
      </c>
      <c r="I529" s="6" t="s">
        <v>1128</v>
      </c>
      <c r="J529" s="1">
        <f>'ESTOQUE NOVEMBRO'!$D529*'ESTOQUE NOVEMBRO'!$G529+'ESTOQUE NOVEMBRO'!$E529*'ESTOQUE NOVEMBRO'!$H529</f>
        <v>5836</v>
      </c>
      <c r="K529" s="1">
        <f>_xlfn.XLOOKUP(A529,MEDIDAS!A:A,MEDIDAS!D:D,,0)*5</f>
        <v>8.6666666666666679</v>
      </c>
      <c r="L529" s="1">
        <f>SUM(K529,_xlfn.XLOOKUP(A529,MEDIDAS!A:A,MEDIDAS!D:D,,0)*5)</f>
        <v>17.333333333333336</v>
      </c>
      <c r="M52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29" t="str">
        <f>IF('ESTOQUE NOVEMBRO'!$E529&gt;0,"Novembro","outubro")</f>
        <v>Novembro</v>
      </c>
      <c r="O529" s="15">
        <v>45597</v>
      </c>
    </row>
    <row r="530" spans="1:15">
      <c r="A530" s="5" t="s">
        <v>527</v>
      </c>
      <c r="B530" t="s">
        <v>1190</v>
      </c>
      <c r="C530" s="3">
        <f t="shared" si="16"/>
        <v>64.89</v>
      </c>
      <c r="D530" s="1">
        <f>_xlfn.XLOOKUP(Tabela4[[#This Row],[SKU]],'ESTOQUE OUTUBRO'!A:A,'ESTOQUE OUTUBRO'!F:F,,0)-_xlfn.XLOOKUP(Tabela4[[#This Row],[SKU]],'VENDA MES'!E:E,'VENDA MES'!F:F,0,0)</f>
        <v>44.40000000000002</v>
      </c>
      <c r="E530" s="3">
        <f>IF(D530&lt;=0,(L530 * 2.5) - D530,IF(AND(Tabela4[[#This Row],[ESTOQUE_INICIAL]]&lt;=Tabela4[[#This Row],[PONTO_DE_REPOSICAO]],Tabela4[[#This Row],[ESTOQUE_INICIAL]]&gt;0),L530*1.5,D530*0))</f>
        <v>0</v>
      </c>
      <c r="F530" s="1">
        <f t="shared" si="17"/>
        <v>44.40000000000002</v>
      </c>
      <c r="G530" s="7">
        <v>60</v>
      </c>
      <c r="H530" s="7">
        <v>120</v>
      </c>
      <c r="I530" s="6" t="s">
        <v>1128</v>
      </c>
      <c r="J530" s="1">
        <f>'ESTOQUE NOVEMBRO'!$D530*'ESTOQUE NOVEMBRO'!$G530+'ESTOQUE NOVEMBRO'!$E530*'ESTOQUE NOVEMBRO'!$H530</f>
        <v>2664.0000000000014</v>
      </c>
      <c r="K530" s="1">
        <f>_xlfn.XLOOKUP(A530,MEDIDAS!A:A,MEDIDAS!D:D,,0)*5</f>
        <v>5.7222222222222214</v>
      </c>
      <c r="L530" s="1">
        <f>SUM(K530,_xlfn.XLOOKUP(A530,MEDIDAS!A:A,MEDIDAS!D:D,,0)*5)</f>
        <v>11.444444444444443</v>
      </c>
      <c r="M53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30" t="str">
        <f>IF('ESTOQUE NOVEMBRO'!$E530&gt;0,"Novembro","outubro")</f>
        <v>outubro</v>
      </c>
      <c r="O530" s="15">
        <v>45597</v>
      </c>
    </row>
    <row r="531" spans="1:15">
      <c r="A531" s="5" t="s">
        <v>529</v>
      </c>
      <c r="B531" t="s">
        <v>1190</v>
      </c>
      <c r="C531" s="3">
        <f t="shared" si="16"/>
        <v>64.89</v>
      </c>
      <c r="D531" s="1">
        <f>_xlfn.XLOOKUP(Tabela4[[#This Row],[SKU]],'ESTOQUE OUTUBRO'!A:A,'ESTOQUE OUTUBRO'!F:F,,0)-_xlfn.XLOOKUP(Tabela4[[#This Row],[SKU]],'VENDA MES'!E:E,'VENDA MES'!F:F,0,0)</f>
        <v>166</v>
      </c>
      <c r="E531" s="3">
        <f>IF(D531&lt;=0,(L531 * 2.5) - D531,IF(AND(Tabela4[[#This Row],[ESTOQUE_INICIAL]]&lt;=Tabela4[[#This Row],[PONTO_DE_REPOSICAO]],Tabela4[[#This Row],[ESTOQUE_INICIAL]]&gt;0),L531*1.5,D531*0))</f>
        <v>0</v>
      </c>
      <c r="F531" s="1">
        <f t="shared" si="17"/>
        <v>166</v>
      </c>
      <c r="G531" s="7">
        <v>60</v>
      </c>
      <c r="H531" s="7">
        <v>120</v>
      </c>
      <c r="I531" s="6" t="s">
        <v>1128</v>
      </c>
      <c r="J531" s="1">
        <f>'ESTOQUE NOVEMBRO'!$D531*'ESTOQUE NOVEMBRO'!$G531+'ESTOQUE NOVEMBRO'!$E531*'ESTOQUE NOVEMBRO'!$H531</f>
        <v>9960</v>
      </c>
      <c r="K531" s="1">
        <f>_xlfn.XLOOKUP(A531,MEDIDAS!A:A,MEDIDAS!D:D,,0)*5</f>
        <v>5.7222222222222214</v>
      </c>
      <c r="L531" s="1">
        <f>SUM(K531,_xlfn.XLOOKUP(A531,MEDIDAS!A:A,MEDIDAS!D:D,,0)*5)</f>
        <v>11.444444444444443</v>
      </c>
      <c r="M53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31" t="str">
        <f>IF('ESTOQUE NOVEMBRO'!$E531&gt;0,"Novembro","outubro")</f>
        <v>outubro</v>
      </c>
      <c r="O531" s="15">
        <v>45597</v>
      </c>
    </row>
    <row r="532" spans="1:15">
      <c r="A532" s="5" t="s">
        <v>530</v>
      </c>
      <c r="B532" t="s">
        <v>1190</v>
      </c>
      <c r="C532" s="3">
        <f t="shared" si="16"/>
        <v>64.89</v>
      </c>
      <c r="D532" s="1">
        <f>_xlfn.XLOOKUP(Tabela4[[#This Row],[SKU]],'ESTOQUE OUTUBRO'!A:A,'ESTOQUE OUTUBRO'!F:F,,0)-_xlfn.XLOOKUP(Tabela4[[#This Row],[SKU]],'VENDA MES'!E:E,'VENDA MES'!F:F,0,0)</f>
        <v>58.8</v>
      </c>
      <c r="E532" s="3">
        <f>IF(D532&lt;=0,(L532 * 2.5) - D532,IF(AND(Tabela4[[#This Row],[ESTOQUE_INICIAL]]&lt;=Tabela4[[#This Row],[PONTO_DE_REPOSICAO]],Tabela4[[#This Row],[ESTOQUE_INICIAL]]&gt;0),L532*1.5,D532*0))</f>
        <v>0</v>
      </c>
      <c r="F532" s="1">
        <f t="shared" si="17"/>
        <v>58.8</v>
      </c>
      <c r="G532" s="7">
        <v>60</v>
      </c>
      <c r="H532" s="7">
        <v>120</v>
      </c>
      <c r="I532" s="6" t="s">
        <v>1128</v>
      </c>
      <c r="J532" s="1">
        <f>'ESTOQUE NOVEMBRO'!$D532*'ESTOQUE NOVEMBRO'!$G532+'ESTOQUE NOVEMBRO'!$E532*'ESTOQUE NOVEMBRO'!$H532</f>
        <v>3528</v>
      </c>
      <c r="K532" s="1">
        <f>_xlfn.XLOOKUP(A532,MEDIDAS!A:A,MEDIDAS!D:D,,0)*5</f>
        <v>6.2222222222222223</v>
      </c>
      <c r="L532" s="1">
        <f>SUM(K532,_xlfn.XLOOKUP(A532,MEDIDAS!A:A,MEDIDAS!D:D,,0)*5)</f>
        <v>12.444444444444445</v>
      </c>
      <c r="M53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32" t="str">
        <f>IF('ESTOQUE NOVEMBRO'!$E532&gt;0,"Novembro","outubro")</f>
        <v>outubro</v>
      </c>
      <c r="O532" s="15">
        <v>45597</v>
      </c>
    </row>
    <row r="533" spans="1:15">
      <c r="A533" s="5" t="s">
        <v>531</v>
      </c>
      <c r="B533" t="s">
        <v>1191</v>
      </c>
      <c r="C533" s="3">
        <f t="shared" si="16"/>
        <v>64.89</v>
      </c>
      <c r="D533" s="1">
        <f>_xlfn.XLOOKUP(Tabela4[[#This Row],[SKU]],'ESTOQUE OUTUBRO'!A:A,'ESTOQUE OUTUBRO'!F:F,,0)-_xlfn.XLOOKUP(Tabela4[[#This Row],[SKU]],'VENDA MES'!E:E,'VENDA MES'!F:F,0,0)</f>
        <v>48.40000000000002</v>
      </c>
      <c r="E533" s="3">
        <f>IF(D533&lt;=0,(L533 * 2.5) - D533,IF(AND(Tabela4[[#This Row],[ESTOQUE_INICIAL]]&lt;=Tabela4[[#This Row],[PONTO_DE_REPOSICAO]],Tabela4[[#This Row],[ESTOQUE_INICIAL]]&gt;0),L533*1.5,D533*0))</f>
        <v>0</v>
      </c>
      <c r="F533" s="1">
        <f t="shared" si="17"/>
        <v>48.40000000000002</v>
      </c>
      <c r="G533" s="7">
        <v>24</v>
      </c>
      <c r="H533" s="7">
        <v>48</v>
      </c>
      <c r="I533" s="6" t="s">
        <v>1128</v>
      </c>
      <c r="J533" s="1">
        <f>'ESTOQUE NOVEMBRO'!$D533*'ESTOQUE NOVEMBRO'!$G533+'ESTOQUE NOVEMBRO'!$E533*'ESTOQUE NOVEMBRO'!$H533</f>
        <v>1161.6000000000004</v>
      </c>
      <c r="K533" s="1">
        <f>_xlfn.XLOOKUP(A533,MEDIDAS!A:A,MEDIDAS!D:D,,0)*5</f>
        <v>5.5</v>
      </c>
      <c r="L533" s="1">
        <f>SUM(K533,_xlfn.XLOOKUP(A533,MEDIDAS!A:A,MEDIDAS!D:D,,0)*5)</f>
        <v>11</v>
      </c>
      <c r="M53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33" t="str">
        <f>IF('ESTOQUE NOVEMBRO'!$E533&gt;0,"Novembro","outubro")</f>
        <v>outubro</v>
      </c>
      <c r="O533" s="15">
        <v>45597</v>
      </c>
    </row>
    <row r="534" spans="1:15">
      <c r="A534" s="5" t="s">
        <v>532</v>
      </c>
      <c r="B534" t="s">
        <v>1191</v>
      </c>
      <c r="C534" s="3">
        <f t="shared" si="16"/>
        <v>64.89</v>
      </c>
      <c r="D534" s="1">
        <f>_xlfn.XLOOKUP(Tabela4[[#This Row],[SKU]],'ESTOQUE OUTUBRO'!A:A,'ESTOQUE OUTUBRO'!F:F,,0)-_xlfn.XLOOKUP(Tabela4[[#This Row],[SKU]],'VENDA MES'!E:E,'VENDA MES'!F:F,0,0)</f>
        <v>88.6</v>
      </c>
      <c r="E534" s="3">
        <f>IF(D534&lt;=0,(L534 * 2.5) - D534,IF(AND(Tabela4[[#This Row],[ESTOQUE_INICIAL]]&lt;=Tabela4[[#This Row],[PONTO_DE_REPOSICAO]],Tabela4[[#This Row],[ESTOQUE_INICIAL]]&gt;0),L534*1.5,D534*0))</f>
        <v>0</v>
      </c>
      <c r="F534" s="1">
        <f t="shared" si="17"/>
        <v>88.6</v>
      </c>
      <c r="G534" s="7">
        <v>24</v>
      </c>
      <c r="H534" s="7">
        <v>48</v>
      </c>
      <c r="I534" s="6" t="s">
        <v>1128</v>
      </c>
      <c r="J534" s="1">
        <f>'ESTOQUE NOVEMBRO'!$D534*'ESTOQUE NOVEMBRO'!$G534+'ESTOQUE NOVEMBRO'!$E534*'ESTOQUE NOVEMBRO'!$H534</f>
        <v>2126.3999999999996</v>
      </c>
      <c r="K534" s="1">
        <f>_xlfn.XLOOKUP(A534,MEDIDAS!A:A,MEDIDAS!D:D,,0)*5</f>
        <v>6.8888888888888893</v>
      </c>
      <c r="L534" s="1">
        <f>SUM(K534,_xlfn.XLOOKUP(A534,MEDIDAS!A:A,MEDIDAS!D:D,,0)*5)</f>
        <v>13.777777777777779</v>
      </c>
      <c r="M53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34" t="str">
        <f>IF('ESTOQUE NOVEMBRO'!$E534&gt;0,"Novembro","outubro")</f>
        <v>outubro</v>
      </c>
      <c r="O534" s="15">
        <v>45597</v>
      </c>
    </row>
    <row r="535" spans="1:15">
      <c r="A535" s="5" t="s">
        <v>533</v>
      </c>
      <c r="B535" t="s">
        <v>1191</v>
      </c>
      <c r="C535" s="3">
        <f t="shared" si="16"/>
        <v>64.89</v>
      </c>
      <c r="D535" s="1">
        <f>_xlfn.XLOOKUP(Tabela4[[#This Row],[SKU]],'ESTOQUE OUTUBRO'!A:A,'ESTOQUE OUTUBRO'!F:F,,0)-_xlfn.XLOOKUP(Tabela4[[#This Row],[SKU]],'VENDA MES'!E:E,'VENDA MES'!F:F,0,0)</f>
        <v>83.000000000000028</v>
      </c>
      <c r="E535" s="3">
        <f>IF(D535&lt;=0,(L535 * 2.5) - D535,IF(AND(Tabela4[[#This Row],[ESTOQUE_INICIAL]]&lt;=Tabela4[[#This Row],[PONTO_DE_REPOSICAO]],Tabela4[[#This Row],[ESTOQUE_INICIAL]]&gt;0),L535*1.5,D535*0))</f>
        <v>0</v>
      </c>
      <c r="F535" s="1">
        <f t="shared" si="17"/>
        <v>83.000000000000028</v>
      </c>
      <c r="G535" s="7">
        <v>24</v>
      </c>
      <c r="H535" s="7">
        <v>48</v>
      </c>
      <c r="I535" s="6" t="s">
        <v>1128</v>
      </c>
      <c r="J535" s="1">
        <f>'ESTOQUE NOVEMBRO'!$D535*'ESTOQUE NOVEMBRO'!$G535+'ESTOQUE NOVEMBRO'!$E535*'ESTOQUE NOVEMBRO'!$H535</f>
        <v>1992.0000000000007</v>
      </c>
      <c r="K535" s="1">
        <f>_xlfn.XLOOKUP(A535,MEDIDAS!A:A,MEDIDAS!D:D,,0)*5</f>
        <v>8.3333333333333339</v>
      </c>
      <c r="L535" s="1">
        <f>SUM(K535,_xlfn.XLOOKUP(A535,MEDIDAS!A:A,MEDIDAS!D:D,,0)*5)</f>
        <v>16.666666666666668</v>
      </c>
      <c r="M53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35" t="str">
        <f>IF('ESTOQUE NOVEMBRO'!$E535&gt;0,"Novembro","outubro")</f>
        <v>outubro</v>
      </c>
      <c r="O535" s="15">
        <v>45597</v>
      </c>
    </row>
    <row r="536" spans="1:15">
      <c r="A536" s="5" t="s">
        <v>534</v>
      </c>
      <c r="B536" t="s">
        <v>1191</v>
      </c>
      <c r="C536" s="3">
        <f t="shared" si="16"/>
        <v>64.89</v>
      </c>
      <c r="D536" s="1">
        <f>_xlfn.XLOOKUP(Tabela4[[#This Row],[SKU]],'ESTOQUE OUTUBRO'!A:A,'ESTOQUE OUTUBRO'!F:F,,0)-_xlfn.XLOOKUP(Tabela4[[#This Row],[SKU]],'VENDA MES'!E:E,'VENDA MES'!F:F,0,0)</f>
        <v>87.6</v>
      </c>
      <c r="E536" s="3">
        <f>IF(D536&lt;=0,(L536 * 2.5) - D536,IF(AND(Tabela4[[#This Row],[ESTOQUE_INICIAL]]&lt;=Tabela4[[#This Row],[PONTO_DE_REPOSICAO]],Tabela4[[#This Row],[ESTOQUE_INICIAL]]&gt;0),L536*1.5,D536*0))</f>
        <v>0</v>
      </c>
      <c r="F536" s="1">
        <f t="shared" si="17"/>
        <v>87.6</v>
      </c>
      <c r="G536" s="7">
        <v>24</v>
      </c>
      <c r="H536" s="7">
        <v>48</v>
      </c>
      <c r="I536" s="6" t="s">
        <v>1128</v>
      </c>
      <c r="J536" s="1">
        <f>'ESTOQUE NOVEMBRO'!$D536*'ESTOQUE NOVEMBRO'!$G536+'ESTOQUE NOVEMBRO'!$E536*'ESTOQUE NOVEMBRO'!$H536</f>
        <v>2102.3999999999996</v>
      </c>
      <c r="K536" s="1">
        <f>_xlfn.XLOOKUP(A536,MEDIDAS!A:A,MEDIDAS!D:D,,0)*5</f>
        <v>5</v>
      </c>
      <c r="L536" s="1">
        <f>SUM(K536,_xlfn.XLOOKUP(A536,MEDIDAS!A:A,MEDIDAS!D:D,,0)*5)</f>
        <v>10</v>
      </c>
      <c r="M53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36" t="str">
        <f>IF('ESTOQUE NOVEMBRO'!$E536&gt;0,"Novembro","outubro")</f>
        <v>outubro</v>
      </c>
      <c r="O536" s="15">
        <v>45597</v>
      </c>
    </row>
    <row r="537" spans="1:15">
      <c r="A537" s="5" t="s">
        <v>535</v>
      </c>
      <c r="B537" t="s">
        <v>1191</v>
      </c>
      <c r="C537" s="3">
        <f t="shared" si="16"/>
        <v>64.89</v>
      </c>
      <c r="D537" s="1">
        <f>_xlfn.XLOOKUP(Tabela4[[#This Row],[SKU]],'ESTOQUE OUTUBRO'!A:A,'ESTOQUE OUTUBRO'!F:F,,0)-_xlfn.XLOOKUP(Tabela4[[#This Row],[SKU]],'VENDA MES'!E:E,'VENDA MES'!F:F,0,0)</f>
        <v>127.19999999999999</v>
      </c>
      <c r="E537" s="3">
        <f>IF(D537&lt;=0,(L537 * 2.5) - D537,IF(AND(Tabela4[[#This Row],[ESTOQUE_INICIAL]]&lt;=Tabela4[[#This Row],[PONTO_DE_REPOSICAO]],Tabela4[[#This Row],[ESTOQUE_INICIAL]]&gt;0),L537*1.5,D537*0))</f>
        <v>0</v>
      </c>
      <c r="F537" s="1">
        <f t="shared" si="17"/>
        <v>127.19999999999999</v>
      </c>
      <c r="G537" s="7">
        <v>24</v>
      </c>
      <c r="H537" s="7">
        <v>48</v>
      </c>
      <c r="I537" s="6" t="s">
        <v>1128</v>
      </c>
      <c r="J537" s="1">
        <f>'ESTOQUE NOVEMBRO'!$D537*'ESTOQUE NOVEMBRO'!$G537+'ESTOQUE NOVEMBRO'!$E537*'ESTOQUE NOVEMBRO'!$H537</f>
        <v>3052.7999999999997</v>
      </c>
      <c r="K537" s="1">
        <f>_xlfn.XLOOKUP(A537,MEDIDAS!A:A,MEDIDAS!D:D,,0)*5</f>
        <v>7.166666666666667</v>
      </c>
      <c r="L537" s="1">
        <f>SUM(K537,_xlfn.XLOOKUP(A537,MEDIDAS!A:A,MEDIDAS!D:D,,0)*5)</f>
        <v>14.333333333333334</v>
      </c>
      <c r="M53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37" t="str">
        <f>IF('ESTOQUE NOVEMBRO'!$E537&gt;0,"Novembro","outubro")</f>
        <v>outubro</v>
      </c>
      <c r="O537" s="15">
        <v>45597</v>
      </c>
    </row>
    <row r="538" spans="1:15">
      <c r="A538" s="5" t="s">
        <v>593</v>
      </c>
      <c r="B538" t="s">
        <v>1191</v>
      </c>
      <c r="C538" s="3">
        <f t="shared" si="16"/>
        <v>64.89</v>
      </c>
      <c r="D538" s="1">
        <f>_xlfn.XLOOKUP(Tabela4[[#This Row],[SKU]],'ESTOQUE OUTUBRO'!A:A,'ESTOQUE OUTUBRO'!F:F,,0)-_xlfn.XLOOKUP(Tabela4[[#This Row],[SKU]],'VENDA MES'!E:E,'VENDA MES'!F:F,0,0)</f>
        <v>139</v>
      </c>
      <c r="E538" s="3">
        <f>IF(D538&lt;=0,(L538 * 2.5) - D538,IF(AND(Tabela4[[#This Row],[ESTOQUE_INICIAL]]&lt;=Tabela4[[#This Row],[PONTO_DE_REPOSICAO]],Tabela4[[#This Row],[ESTOQUE_INICIAL]]&gt;0),L538*1.5,D538*0))</f>
        <v>0</v>
      </c>
      <c r="F538" s="1">
        <f t="shared" si="17"/>
        <v>139</v>
      </c>
      <c r="G538" s="7">
        <v>24</v>
      </c>
      <c r="H538" s="7">
        <v>48</v>
      </c>
      <c r="I538" s="6" t="s">
        <v>1128</v>
      </c>
      <c r="J538" s="1">
        <f>'ESTOQUE NOVEMBRO'!$D538*'ESTOQUE NOVEMBRO'!$G538+'ESTOQUE NOVEMBRO'!$E538*'ESTOQUE NOVEMBRO'!$H538</f>
        <v>3336</v>
      </c>
      <c r="K538" s="1">
        <f>_xlfn.XLOOKUP(A538,MEDIDAS!A:A,MEDIDAS!D:D,,0)*5</f>
        <v>3.333333333333333</v>
      </c>
      <c r="L538" s="1">
        <f>SUM(K538,_xlfn.XLOOKUP(A538,MEDIDAS!A:A,MEDIDAS!D:D,,0)*5)</f>
        <v>6.6666666666666661</v>
      </c>
      <c r="M53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38" t="str">
        <f>IF('ESTOQUE NOVEMBRO'!$E538&gt;0,"Novembro","outubro")</f>
        <v>outubro</v>
      </c>
      <c r="O538" s="15">
        <v>45597</v>
      </c>
    </row>
    <row r="539" spans="1:15">
      <c r="A539" s="5" t="s">
        <v>536</v>
      </c>
      <c r="B539" t="s">
        <v>1191</v>
      </c>
      <c r="C539" s="3">
        <f t="shared" si="16"/>
        <v>64.89</v>
      </c>
      <c r="D539" s="1">
        <f>_xlfn.XLOOKUP(Tabela4[[#This Row],[SKU]],'ESTOQUE OUTUBRO'!A:A,'ESTOQUE OUTUBRO'!F:F,,0)-_xlfn.XLOOKUP(Tabela4[[#This Row],[SKU]],'VENDA MES'!E:E,'VENDA MES'!F:F,0,0)</f>
        <v>95.6</v>
      </c>
      <c r="E539" s="3">
        <f>IF(D539&lt;=0,(L539 * 2.5) - D539,IF(AND(Tabela4[[#This Row],[ESTOQUE_INICIAL]]&lt;=Tabela4[[#This Row],[PONTO_DE_REPOSICAO]],Tabela4[[#This Row],[ESTOQUE_INICIAL]]&gt;0),L539*1.5,D539*0))</f>
        <v>0</v>
      </c>
      <c r="F539" s="1">
        <f t="shared" si="17"/>
        <v>95.6</v>
      </c>
      <c r="G539" s="7">
        <v>24</v>
      </c>
      <c r="H539" s="7">
        <v>48</v>
      </c>
      <c r="I539" s="6" t="s">
        <v>1128</v>
      </c>
      <c r="J539" s="1">
        <f>'ESTOQUE NOVEMBRO'!$D539*'ESTOQUE NOVEMBRO'!$G539+'ESTOQUE NOVEMBRO'!$E539*'ESTOQUE NOVEMBRO'!$H539</f>
        <v>2294.3999999999996</v>
      </c>
      <c r="K539" s="1">
        <f>_xlfn.XLOOKUP(A539,MEDIDAS!A:A,MEDIDAS!D:D,,0)*5</f>
        <v>8.1111111111111107</v>
      </c>
      <c r="L539" s="1">
        <f>SUM(K539,_xlfn.XLOOKUP(A539,MEDIDAS!A:A,MEDIDAS!D:D,,0)*5)</f>
        <v>16.222222222222221</v>
      </c>
      <c r="M53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39" t="str">
        <f>IF('ESTOQUE NOVEMBRO'!$E539&gt;0,"Novembro","outubro")</f>
        <v>outubro</v>
      </c>
      <c r="O539" s="15">
        <v>45597</v>
      </c>
    </row>
    <row r="540" spans="1:15">
      <c r="A540" s="5" t="s">
        <v>537</v>
      </c>
      <c r="B540" t="s">
        <v>1191</v>
      </c>
      <c r="C540" s="3">
        <f t="shared" si="16"/>
        <v>64.89</v>
      </c>
      <c r="D540" s="1">
        <f>_xlfn.XLOOKUP(Tabela4[[#This Row],[SKU]],'ESTOQUE OUTUBRO'!A:A,'ESTOQUE OUTUBRO'!F:F,,0)-_xlfn.XLOOKUP(Tabela4[[#This Row],[SKU]],'VENDA MES'!E:E,'VENDA MES'!F:F,0,0)</f>
        <v>104</v>
      </c>
      <c r="E540" s="3">
        <f>IF(D540&lt;=0,(L540 * 2.5) - D540,IF(AND(Tabela4[[#This Row],[ESTOQUE_INICIAL]]&lt;=Tabela4[[#This Row],[PONTO_DE_REPOSICAO]],Tabela4[[#This Row],[ESTOQUE_INICIAL]]&gt;0),L540*1.5,D540*0))</f>
        <v>0</v>
      </c>
      <c r="F540" s="1">
        <f t="shared" si="17"/>
        <v>104</v>
      </c>
      <c r="G540" s="7">
        <v>24</v>
      </c>
      <c r="H540" s="7">
        <v>48</v>
      </c>
      <c r="I540" s="6" t="s">
        <v>1128</v>
      </c>
      <c r="J540" s="1">
        <f>'ESTOQUE NOVEMBRO'!$D540*'ESTOQUE NOVEMBRO'!$G540+'ESTOQUE NOVEMBRO'!$E540*'ESTOQUE NOVEMBRO'!$H540</f>
        <v>2496</v>
      </c>
      <c r="K540" s="1">
        <f>_xlfn.XLOOKUP(A540,MEDIDAS!A:A,MEDIDAS!D:D,,0)*5</f>
        <v>8.2777777777777768</v>
      </c>
      <c r="L540" s="1">
        <f>SUM(K540,_xlfn.XLOOKUP(A540,MEDIDAS!A:A,MEDIDAS!D:D,,0)*5)</f>
        <v>16.555555555555554</v>
      </c>
      <c r="M54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40" t="str">
        <f>IF('ESTOQUE NOVEMBRO'!$E540&gt;0,"Novembro","outubro")</f>
        <v>outubro</v>
      </c>
      <c r="O540" s="15">
        <v>45597</v>
      </c>
    </row>
    <row r="541" spans="1:15">
      <c r="A541" s="5" t="s">
        <v>539</v>
      </c>
      <c r="B541" t="s">
        <v>1191</v>
      </c>
      <c r="C541" s="3">
        <f t="shared" si="16"/>
        <v>64.89</v>
      </c>
      <c r="D541" s="1">
        <f>_xlfn.XLOOKUP(Tabela4[[#This Row],[SKU]],'ESTOQUE OUTUBRO'!A:A,'ESTOQUE OUTUBRO'!F:F,,0)-_xlfn.XLOOKUP(Tabela4[[#This Row],[SKU]],'VENDA MES'!E:E,'VENDA MES'!F:F,0,0)</f>
        <v>108.6</v>
      </c>
      <c r="E541" s="3">
        <f>IF(D541&lt;=0,(L541 * 2.5) - D541,IF(AND(Tabela4[[#This Row],[ESTOQUE_INICIAL]]&lt;=Tabela4[[#This Row],[PONTO_DE_REPOSICAO]],Tabela4[[#This Row],[ESTOQUE_INICIAL]]&gt;0),L541*1.5,D541*0))</f>
        <v>0</v>
      </c>
      <c r="F541" s="1">
        <f t="shared" si="17"/>
        <v>108.6</v>
      </c>
      <c r="G541" s="7">
        <v>24</v>
      </c>
      <c r="H541" s="7">
        <v>48</v>
      </c>
      <c r="I541" s="6" t="s">
        <v>1128</v>
      </c>
      <c r="J541" s="1">
        <f>'ESTOQUE NOVEMBRO'!$D541*'ESTOQUE NOVEMBRO'!$G541+'ESTOQUE NOVEMBRO'!$E541*'ESTOQUE NOVEMBRO'!$H541</f>
        <v>2606.3999999999996</v>
      </c>
      <c r="K541" s="1">
        <f>_xlfn.XLOOKUP(A541,MEDIDAS!A:A,MEDIDAS!D:D,,0)*5</f>
        <v>5.5</v>
      </c>
      <c r="L541" s="1">
        <f>SUM(K541,_xlfn.XLOOKUP(A541,MEDIDAS!A:A,MEDIDAS!D:D,,0)*5)</f>
        <v>11</v>
      </c>
      <c r="M54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41" t="str">
        <f>IF('ESTOQUE NOVEMBRO'!$E541&gt;0,"Novembro","outubro")</f>
        <v>outubro</v>
      </c>
      <c r="O541" s="15">
        <v>45597</v>
      </c>
    </row>
    <row r="542" spans="1:15">
      <c r="A542" s="5" t="s">
        <v>540</v>
      </c>
      <c r="B542" t="s">
        <v>1191</v>
      </c>
      <c r="C542" s="3">
        <f t="shared" si="16"/>
        <v>64.89</v>
      </c>
      <c r="D542" s="1">
        <f>_xlfn.XLOOKUP(Tabela4[[#This Row],[SKU]],'ESTOQUE OUTUBRO'!A:A,'ESTOQUE OUTUBRO'!F:F,,0)-_xlfn.XLOOKUP(Tabela4[[#This Row],[SKU]],'VENDA MES'!E:E,'VENDA MES'!F:F,0,0)</f>
        <v>69.200000000000017</v>
      </c>
      <c r="E542" s="3">
        <f>IF(D542&lt;=0,(L542 * 2.5) - D542,IF(AND(Tabela4[[#This Row],[ESTOQUE_INICIAL]]&lt;=Tabela4[[#This Row],[PONTO_DE_REPOSICAO]],Tabela4[[#This Row],[ESTOQUE_INICIAL]]&gt;0),L542*1.5,D542*0))</f>
        <v>0</v>
      </c>
      <c r="F542" s="1">
        <f t="shared" si="17"/>
        <v>69.200000000000017</v>
      </c>
      <c r="G542" s="7">
        <v>24</v>
      </c>
      <c r="H542" s="7">
        <v>48</v>
      </c>
      <c r="I542" s="6" t="s">
        <v>1128</v>
      </c>
      <c r="J542" s="1">
        <f>'ESTOQUE NOVEMBRO'!$D542*'ESTOQUE NOVEMBRO'!$G542+'ESTOQUE NOVEMBRO'!$E542*'ESTOQUE NOVEMBRO'!$H542</f>
        <v>1660.8000000000004</v>
      </c>
      <c r="K542" s="1">
        <f>_xlfn.XLOOKUP(A542,MEDIDAS!A:A,MEDIDAS!D:D,,0)*5</f>
        <v>7.166666666666667</v>
      </c>
      <c r="L542" s="1">
        <f>SUM(K542,_xlfn.XLOOKUP(A542,MEDIDAS!A:A,MEDIDAS!D:D,,0)*5)</f>
        <v>14.333333333333334</v>
      </c>
      <c r="M54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42" t="str">
        <f>IF('ESTOQUE NOVEMBRO'!$E542&gt;0,"Novembro","outubro")</f>
        <v>outubro</v>
      </c>
      <c r="O542" s="15">
        <v>45597</v>
      </c>
    </row>
    <row r="543" spans="1:15">
      <c r="A543" s="5" t="s">
        <v>541</v>
      </c>
      <c r="B543" t="s">
        <v>1192</v>
      </c>
      <c r="C543" s="3">
        <f t="shared" si="16"/>
        <v>64.89</v>
      </c>
      <c r="D543" s="1">
        <f>_xlfn.XLOOKUP(Tabela4[[#This Row],[SKU]],'ESTOQUE OUTUBRO'!A:A,'ESTOQUE OUTUBRO'!F:F,,0)-_xlfn.XLOOKUP(Tabela4[[#This Row],[SKU]],'VENDA MES'!E:E,'VENDA MES'!F:F,0,0)</f>
        <v>125.80000000000004</v>
      </c>
      <c r="E543" s="3">
        <f>IF(D543&lt;=0,(L543 * 2.5) - D543,IF(AND(Tabela4[[#This Row],[ESTOQUE_INICIAL]]&lt;=Tabela4[[#This Row],[PONTO_DE_REPOSICAO]],Tabela4[[#This Row],[ESTOQUE_INICIAL]]&gt;0),L543*1.5,D543*0))</f>
        <v>0</v>
      </c>
      <c r="F543" s="1">
        <f t="shared" si="17"/>
        <v>125.80000000000004</v>
      </c>
      <c r="G543" s="7">
        <v>24</v>
      </c>
      <c r="H543" s="7">
        <v>48</v>
      </c>
      <c r="I543" s="6" t="s">
        <v>1128</v>
      </c>
      <c r="J543" s="1">
        <f>'ESTOQUE NOVEMBRO'!$D543*'ESTOQUE NOVEMBRO'!$G543+'ESTOQUE NOVEMBRO'!$E543*'ESTOQUE NOVEMBRO'!$H543</f>
        <v>3019.2000000000007</v>
      </c>
      <c r="K543" s="1">
        <f>_xlfn.XLOOKUP(A543,MEDIDAS!A:A,MEDIDAS!D:D,,0)*5</f>
        <v>6.2222222222222223</v>
      </c>
      <c r="L543" s="1">
        <f>SUM(K543,_xlfn.XLOOKUP(A543,MEDIDAS!A:A,MEDIDAS!D:D,,0)*5)</f>
        <v>12.444444444444445</v>
      </c>
      <c r="M54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43" t="str">
        <f>IF('ESTOQUE NOVEMBRO'!$E543&gt;0,"Novembro","outubro")</f>
        <v>outubro</v>
      </c>
      <c r="O543" s="15">
        <v>45597</v>
      </c>
    </row>
    <row r="544" spans="1:15">
      <c r="A544" s="5" t="s">
        <v>542</v>
      </c>
      <c r="B544" t="s">
        <v>1192</v>
      </c>
      <c r="C544" s="3">
        <f t="shared" si="16"/>
        <v>64.89</v>
      </c>
      <c r="D544" s="1">
        <f>_xlfn.XLOOKUP(Tabela4[[#This Row],[SKU]],'ESTOQUE OUTUBRO'!A:A,'ESTOQUE OUTUBRO'!F:F,,0)-_xlfn.XLOOKUP(Tabela4[[#This Row],[SKU]],'VENDA MES'!E:E,'VENDA MES'!F:F,0,0)</f>
        <v>86.4</v>
      </c>
      <c r="E544" s="3">
        <f>IF(D544&lt;=0,(L544 * 2.5) - D544,IF(AND(Tabela4[[#This Row],[ESTOQUE_INICIAL]]&lt;=Tabela4[[#This Row],[PONTO_DE_REPOSICAO]],Tabela4[[#This Row],[ESTOQUE_INICIAL]]&gt;0),L544*1.5,D544*0))</f>
        <v>0</v>
      </c>
      <c r="F544" s="1">
        <f t="shared" si="17"/>
        <v>86.4</v>
      </c>
      <c r="G544" s="7">
        <v>24</v>
      </c>
      <c r="H544" s="7">
        <v>48</v>
      </c>
      <c r="I544" s="6" t="s">
        <v>1128</v>
      </c>
      <c r="J544" s="1">
        <f>'ESTOQUE NOVEMBRO'!$D544*'ESTOQUE NOVEMBRO'!$G544+'ESTOQUE NOVEMBRO'!$E544*'ESTOQUE NOVEMBRO'!$H544</f>
        <v>2073.6000000000004</v>
      </c>
      <c r="K544" s="1">
        <f>_xlfn.XLOOKUP(A544,MEDIDAS!A:A,MEDIDAS!D:D,,0)*5</f>
        <v>5.2222222222222223</v>
      </c>
      <c r="L544" s="1">
        <f>SUM(K544,_xlfn.XLOOKUP(A544,MEDIDAS!A:A,MEDIDAS!D:D,,0)*5)</f>
        <v>10.444444444444445</v>
      </c>
      <c r="M54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44" t="str">
        <f>IF('ESTOQUE NOVEMBRO'!$E544&gt;0,"Novembro","outubro")</f>
        <v>outubro</v>
      </c>
      <c r="O544" s="15">
        <v>45597</v>
      </c>
    </row>
    <row r="545" spans="1:15">
      <c r="A545" s="5" t="s">
        <v>543</v>
      </c>
      <c r="B545" t="s">
        <v>1192</v>
      </c>
      <c r="C545" s="3">
        <f t="shared" si="16"/>
        <v>64.89</v>
      </c>
      <c r="D545" s="1">
        <f>_xlfn.XLOOKUP(Tabela4[[#This Row],[SKU]],'ESTOQUE OUTUBRO'!A:A,'ESTOQUE OUTUBRO'!F:F,,0)-_xlfn.XLOOKUP(Tabela4[[#This Row],[SKU]],'VENDA MES'!E:E,'VENDA MES'!F:F,0,0)</f>
        <v>154.19999999999999</v>
      </c>
      <c r="E545" s="3">
        <f>IF(D545&lt;=0,(L545 * 2.5) - D545,IF(AND(Tabela4[[#This Row],[ESTOQUE_INICIAL]]&lt;=Tabela4[[#This Row],[PONTO_DE_REPOSICAO]],Tabela4[[#This Row],[ESTOQUE_INICIAL]]&gt;0),L545*1.5,D545*0))</f>
        <v>0</v>
      </c>
      <c r="F545" s="1">
        <f t="shared" si="17"/>
        <v>154.19999999999999</v>
      </c>
      <c r="G545" s="7">
        <v>24</v>
      </c>
      <c r="H545" s="7">
        <v>48</v>
      </c>
      <c r="I545" s="6" t="s">
        <v>1128</v>
      </c>
      <c r="J545" s="1">
        <f>'ESTOQUE NOVEMBRO'!$D545*'ESTOQUE NOVEMBRO'!$G545+'ESTOQUE NOVEMBRO'!$E545*'ESTOQUE NOVEMBRO'!$H545</f>
        <v>3700.7999999999997</v>
      </c>
      <c r="K545" s="1">
        <f>_xlfn.XLOOKUP(A545,MEDIDAS!A:A,MEDIDAS!D:D,,0)*5</f>
        <v>6.8888888888888893</v>
      </c>
      <c r="L545" s="1">
        <f>SUM(K545,_xlfn.XLOOKUP(A545,MEDIDAS!A:A,MEDIDAS!D:D,,0)*5)</f>
        <v>13.777777777777779</v>
      </c>
      <c r="M54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45" t="str">
        <f>IF('ESTOQUE NOVEMBRO'!$E545&gt;0,"Novembro","outubro")</f>
        <v>outubro</v>
      </c>
      <c r="O545" s="15">
        <v>45597</v>
      </c>
    </row>
    <row r="546" spans="1:15">
      <c r="A546" s="5" t="s">
        <v>544</v>
      </c>
      <c r="B546" t="s">
        <v>1192</v>
      </c>
      <c r="C546" s="3">
        <f t="shared" si="16"/>
        <v>64.89</v>
      </c>
      <c r="D546" s="1">
        <f>_xlfn.XLOOKUP(Tabela4[[#This Row],[SKU]],'ESTOQUE OUTUBRO'!A:A,'ESTOQUE OUTUBRO'!F:F,,0)-_xlfn.XLOOKUP(Tabela4[[#This Row],[SKU]],'VENDA MES'!E:E,'VENDA MES'!F:F,0,0)</f>
        <v>98.6</v>
      </c>
      <c r="E546" s="3">
        <f>IF(D546&lt;=0,(L546 * 2.5) - D546,IF(AND(Tabela4[[#This Row],[ESTOQUE_INICIAL]]&lt;=Tabela4[[#This Row],[PONTO_DE_REPOSICAO]],Tabela4[[#This Row],[ESTOQUE_INICIAL]]&gt;0),L546*1.5,D546*0))</f>
        <v>0</v>
      </c>
      <c r="F546" s="1">
        <f t="shared" si="17"/>
        <v>98.6</v>
      </c>
      <c r="G546" s="7">
        <v>24</v>
      </c>
      <c r="H546" s="7">
        <v>48</v>
      </c>
      <c r="I546" s="6" t="s">
        <v>1128</v>
      </c>
      <c r="J546" s="1">
        <f>'ESTOQUE NOVEMBRO'!$D546*'ESTOQUE NOVEMBRO'!$G546+'ESTOQUE NOVEMBRO'!$E546*'ESTOQUE NOVEMBRO'!$H546</f>
        <v>2366.3999999999996</v>
      </c>
      <c r="K546" s="1">
        <f>_xlfn.XLOOKUP(A546,MEDIDAS!A:A,MEDIDAS!D:D,,0)*5</f>
        <v>6.4444444444444446</v>
      </c>
      <c r="L546" s="1">
        <f>SUM(K546,_xlfn.XLOOKUP(A546,MEDIDAS!A:A,MEDIDAS!D:D,,0)*5)</f>
        <v>12.888888888888889</v>
      </c>
      <c r="M54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46" t="str">
        <f>IF('ESTOQUE NOVEMBRO'!$E546&gt;0,"Novembro","outubro")</f>
        <v>outubro</v>
      </c>
      <c r="O546" s="15">
        <v>45597</v>
      </c>
    </row>
    <row r="547" spans="1:15">
      <c r="A547" s="5" t="s">
        <v>545</v>
      </c>
      <c r="B547" t="s">
        <v>1192</v>
      </c>
      <c r="C547" s="3">
        <f t="shared" si="16"/>
        <v>64.89</v>
      </c>
      <c r="D547" s="1">
        <f>_xlfn.XLOOKUP(Tabela4[[#This Row],[SKU]],'ESTOQUE OUTUBRO'!A:A,'ESTOQUE OUTUBRO'!F:F,,0)-_xlfn.XLOOKUP(Tabela4[[#This Row],[SKU]],'VENDA MES'!E:E,'VENDA MES'!F:F,0,0)</f>
        <v>73.599999999999994</v>
      </c>
      <c r="E547" s="3">
        <f>IF(D547&lt;=0,(L547 * 2.5) - D547,IF(AND(Tabela4[[#This Row],[ESTOQUE_INICIAL]]&lt;=Tabela4[[#This Row],[PONTO_DE_REPOSICAO]],Tabela4[[#This Row],[ESTOQUE_INICIAL]]&gt;0),L547*1.5,D547*0))</f>
        <v>0</v>
      </c>
      <c r="F547" s="1">
        <f t="shared" si="17"/>
        <v>73.599999999999994</v>
      </c>
      <c r="G547" s="7">
        <v>24</v>
      </c>
      <c r="H547" s="7">
        <v>48</v>
      </c>
      <c r="I547" s="6" t="s">
        <v>1128</v>
      </c>
      <c r="J547" s="1">
        <f>'ESTOQUE NOVEMBRO'!$D547*'ESTOQUE NOVEMBRO'!$G547+'ESTOQUE NOVEMBRO'!$E547*'ESTOQUE NOVEMBRO'!$H547</f>
        <v>1766.3999999999999</v>
      </c>
      <c r="K547" s="1">
        <f>_xlfn.XLOOKUP(A547,MEDIDAS!A:A,MEDIDAS!D:D,,0)*5</f>
        <v>8.6111111111111107</v>
      </c>
      <c r="L547" s="1">
        <f>SUM(K547,_xlfn.XLOOKUP(A547,MEDIDAS!A:A,MEDIDAS!D:D,,0)*5)</f>
        <v>17.222222222222221</v>
      </c>
      <c r="M54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47" t="str">
        <f>IF('ESTOQUE NOVEMBRO'!$E547&gt;0,"Novembro","outubro")</f>
        <v>outubro</v>
      </c>
      <c r="O547" s="15">
        <v>45597</v>
      </c>
    </row>
    <row r="548" spans="1:15">
      <c r="A548" s="5" t="s">
        <v>604</v>
      </c>
      <c r="B548" t="s">
        <v>1192</v>
      </c>
      <c r="C548" s="3">
        <f t="shared" si="16"/>
        <v>64.89</v>
      </c>
      <c r="D548" s="1">
        <f>_xlfn.XLOOKUP(Tabela4[[#This Row],[SKU]],'ESTOQUE OUTUBRO'!A:A,'ESTOQUE OUTUBRO'!F:F,,0)-_xlfn.XLOOKUP(Tabela4[[#This Row],[SKU]],'VENDA MES'!E:E,'VENDA MES'!F:F,0,0)</f>
        <v>124</v>
      </c>
      <c r="E548" s="3">
        <f>IF(D548&lt;=0,(L548 * 2.5) - D548,IF(AND(Tabela4[[#This Row],[ESTOQUE_INICIAL]]&lt;=Tabela4[[#This Row],[PONTO_DE_REPOSICAO]],Tabela4[[#This Row],[ESTOQUE_INICIAL]]&gt;0),L548*1.5,D548*0))</f>
        <v>0</v>
      </c>
      <c r="F548" s="1">
        <f t="shared" si="17"/>
        <v>124</v>
      </c>
      <c r="G548" s="7">
        <v>24</v>
      </c>
      <c r="H548" s="7">
        <v>48</v>
      </c>
      <c r="I548" s="6" t="s">
        <v>1128</v>
      </c>
      <c r="J548" s="1">
        <f>'ESTOQUE NOVEMBRO'!$D548*'ESTOQUE NOVEMBRO'!$G548+'ESTOQUE NOVEMBRO'!$E548*'ESTOQUE NOVEMBRO'!$H548</f>
        <v>2976</v>
      </c>
      <c r="K548" s="1">
        <f>_xlfn.XLOOKUP(A548,MEDIDAS!A:A,MEDIDAS!D:D,,0)*5</f>
        <v>4.833333333333333</v>
      </c>
      <c r="L548" s="1">
        <f>SUM(K548,_xlfn.XLOOKUP(A548,MEDIDAS!A:A,MEDIDAS!D:D,,0)*5)</f>
        <v>9.6666666666666661</v>
      </c>
      <c r="M54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48" t="str">
        <f>IF('ESTOQUE NOVEMBRO'!$E548&gt;0,"Novembro","outubro")</f>
        <v>outubro</v>
      </c>
      <c r="O548" s="15">
        <v>45597</v>
      </c>
    </row>
    <row r="549" spans="1:15">
      <c r="A549" s="5" t="s">
        <v>546</v>
      </c>
      <c r="B549" t="s">
        <v>1192</v>
      </c>
      <c r="C549" s="3">
        <f t="shared" si="16"/>
        <v>64.89</v>
      </c>
      <c r="D549" s="1">
        <f>_xlfn.XLOOKUP(Tabela4[[#This Row],[SKU]],'ESTOQUE OUTUBRO'!A:A,'ESTOQUE OUTUBRO'!F:F,,0)-_xlfn.XLOOKUP(Tabela4[[#This Row],[SKU]],'VENDA MES'!E:E,'VENDA MES'!F:F,0,0)</f>
        <v>29.40000000000002</v>
      </c>
      <c r="E549" s="3">
        <f>IF(D549&lt;=0,(L549 * 2.5) - D549,IF(AND(Tabela4[[#This Row],[ESTOQUE_INICIAL]]&lt;=Tabela4[[#This Row],[PONTO_DE_REPOSICAO]],Tabela4[[#This Row],[ESTOQUE_INICIAL]]&gt;0),L549*1.5,D549*0))</f>
        <v>0</v>
      </c>
      <c r="F549" s="1">
        <f t="shared" si="17"/>
        <v>29.40000000000002</v>
      </c>
      <c r="G549" s="7">
        <v>24</v>
      </c>
      <c r="H549" s="7">
        <v>48</v>
      </c>
      <c r="I549" s="6" t="s">
        <v>1128</v>
      </c>
      <c r="J549" s="1">
        <f>'ESTOQUE NOVEMBRO'!$D549*'ESTOQUE NOVEMBRO'!$G549+'ESTOQUE NOVEMBRO'!$E549*'ESTOQUE NOVEMBRO'!$H549</f>
        <v>705.60000000000048</v>
      </c>
      <c r="K549" s="1">
        <f>_xlfn.XLOOKUP(A549,MEDIDAS!A:A,MEDIDAS!D:D,,0)*5</f>
        <v>4.666666666666667</v>
      </c>
      <c r="L549" s="1">
        <f>SUM(K549,_xlfn.XLOOKUP(A549,MEDIDAS!A:A,MEDIDAS!D:D,,0)*5)</f>
        <v>9.3333333333333339</v>
      </c>
      <c r="M54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49" t="str">
        <f>IF('ESTOQUE NOVEMBRO'!$E549&gt;0,"Novembro","outubro")</f>
        <v>outubro</v>
      </c>
      <c r="O549" s="15">
        <v>45597</v>
      </c>
    </row>
    <row r="550" spans="1:15">
      <c r="A550" s="5" t="s">
        <v>547</v>
      </c>
      <c r="B550" t="s">
        <v>1192</v>
      </c>
      <c r="C550" s="3">
        <f t="shared" si="16"/>
        <v>64.89</v>
      </c>
      <c r="D550" s="1">
        <f>_xlfn.XLOOKUP(Tabela4[[#This Row],[SKU]],'ESTOQUE OUTUBRO'!A:A,'ESTOQUE OUTUBRO'!F:F,,0)-_xlfn.XLOOKUP(Tabela4[[#This Row],[SKU]],'VENDA MES'!E:E,'VENDA MES'!F:F,0,0)</f>
        <v>58.8</v>
      </c>
      <c r="E550" s="3">
        <f>IF(D550&lt;=0,(L550 * 2.5) - D550,IF(AND(Tabela4[[#This Row],[ESTOQUE_INICIAL]]&lt;=Tabela4[[#This Row],[PONTO_DE_REPOSICAO]],Tabela4[[#This Row],[ESTOQUE_INICIAL]]&gt;0),L550*1.5,D550*0))</f>
        <v>0</v>
      </c>
      <c r="F550" s="1">
        <f t="shared" si="17"/>
        <v>58.8</v>
      </c>
      <c r="G550" s="7">
        <v>24</v>
      </c>
      <c r="H550" s="7">
        <v>48</v>
      </c>
      <c r="I550" s="6" t="s">
        <v>1128</v>
      </c>
      <c r="J550" s="1">
        <f>'ESTOQUE NOVEMBRO'!$D550*'ESTOQUE NOVEMBRO'!$G550+'ESTOQUE NOVEMBRO'!$E550*'ESTOQUE NOVEMBRO'!$H550</f>
        <v>1411.1999999999998</v>
      </c>
      <c r="K550" s="1">
        <f>_xlfn.XLOOKUP(A550,MEDIDAS!A:A,MEDIDAS!D:D,,0)*5</f>
        <v>4.8888888888888884</v>
      </c>
      <c r="L550" s="1">
        <f>SUM(K550,_xlfn.XLOOKUP(A550,MEDIDAS!A:A,MEDIDAS!D:D,,0)*5)</f>
        <v>9.7777777777777768</v>
      </c>
      <c r="M55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50" t="str">
        <f>IF('ESTOQUE NOVEMBRO'!$E550&gt;0,"Novembro","outubro")</f>
        <v>outubro</v>
      </c>
      <c r="O550" s="15">
        <v>45597</v>
      </c>
    </row>
    <row r="551" spans="1:15">
      <c r="A551" s="5" t="s">
        <v>548</v>
      </c>
      <c r="B551" t="s">
        <v>1192</v>
      </c>
      <c r="C551" s="3">
        <f t="shared" si="16"/>
        <v>64.89</v>
      </c>
      <c r="D551" s="1">
        <f>_xlfn.XLOOKUP(Tabela4[[#This Row],[SKU]],'ESTOQUE OUTUBRO'!A:A,'ESTOQUE OUTUBRO'!F:F,,0)-_xlfn.XLOOKUP(Tabela4[[#This Row],[SKU]],'VENDA MES'!E:E,'VENDA MES'!F:F,0,0)</f>
        <v>151.80000000000004</v>
      </c>
      <c r="E551" s="3">
        <f>IF(D551&lt;=0,(L551 * 2.5) - D551,IF(AND(Tabela4[[#This Row],[ESTOQUE_INICIAL]]&lt;=Tabela4[[#This Row],[PONTO_DE_REPOSICAO]],Tabela4[[#This Row],[ESTOQUE_INICIAL]]&gt;0),L551*1.5,D551*0))</f>
        <v>0</v>
      </c>
      <c r="F551" s="1">
        <f t="shared" si="17"/>
        <v>151.80000000000004</v>
      </c>
      <c r="G551" s="7">
        <v>24</v>
      </c>
      <c r="H551" s="7">
        <v>48</v>
      </c>
      <c r="I551" s="6" t="s">
        <v>1128</v>
      </c>
      <c r="J551" s="1">
        <f>'ESTOQUE NOVEMBRO'!$D551*'ESTOQUE NOVEMBRO'!$G551+'ESTOQUE NOVEMBRO'!$E551*'ESTOQUE NOVEMBRO'!$H551</f>
        <v>3643.2000000000007</v>
      </c>
      <c r="K551" s="1">
        <f>_xlfn.XLOOKUP(A551,MEDIDAS!A:A,MEDIDAS!D:D,,0)*5</f>
        <v>7.666666666666667</v>
      </c>
      <c r="L551" s="1">
        <f>SUM(K551,_xlfn.XLOOKUP(A551,MEDIDAS!A:A,MEDIDAS!D:D,,0)*5)</f>
        <v>15.333333333333334</v>
      </c>
      <c r="M55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51" t="str">
        <f>IF('ESTOQUE NOVEMBRO'!$E551&gt;0,"Novembro","outubro")</f>
        <v>outubro</v>
      </c>
      <c r="O551" s="15">
        <v>45597</v>
      </c>
    </row>
    <row r="552" spans="1:15">
      <c r="A552" s="5" t="s">
        <v>550</v>
      </c>
      <c r="B552" t="s">
        <v>1192</v>
      </c>
      <c r="C552" s="3">
        <f t="shared" si="16"/>
        <v>64.89</v>
      </c>
      <c r="D552" s="1">
        <f>_xlfn.XLOOKUP(Tabela4[[#This Row],[SKU]],'ESTOQUE OUTUBRO'!A:A,'ESTOQUE OUTUBRO'!F:F,,0)-_xlfn.XLOOKUP(Tabela4[[#This Row],[SKU]],'VENDA MES'!E:E,'VENDA MES'!F:F,0,0)</f>
        <v>61.40000000000002</v>
      </c>
      <c r="E552" s="3">
        <f>IF(D552&lt;=0,(L552 * 2.5) - D552,IF(AND(Tabela4[[#This Row],[ESTOQUE_INICIAL]]&lt;=Tabela4[[#This Row],[PONTO_DE_REPOSICAO]],Tabela4[[#This Row],[ESTOQUE_INICIAL]]&gt;0),L552*1.5,D552*0))</f>
        <v>0</v>
      </c>
      <c r="F552" s="1">
        <f t="shared" si="17"/>
        <v>61.40000000000002</v>
      </c>
      <c r="G552" s="7">
        <v>24</v>
      </c>
      <c r="H552" s="7">
        <v>48</v>
      </c>
      <c r="I552" s="6" t="s">
        <v>1128</v>
      </c>
      <c r="J552" s="1">
        <f>'ESTOQUE NOVEMBRO'!$D552*'ESTOQUE NOVEMBRO'!$G552+'ESTOQUE NOVEMBRO'!$E552*'ESTOQUE NOVEMBRO'!$H552</f>
        <v>1473.6000000000004</v>
      </c>
      <c r="K552" s="1">
        <f>_xlfn.XLOOKUP(A552,MEDIDAS!A:A,MEDIDAS!D:D,,0)*5</f>
        <v>7.333333333333333</v>
      </c>
      <c r="L552" s="1">
        <f>SUM(K552,_xlfn.XLOOKUP(A552,MEDIDAS!A:A,MEDIDAS!D:D,,0)*5)</f>
        <v>14.666666666666666</v>
      </c>
      <c r="M55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52" t="str">
        <f>IF('ESTOQUE NOVEMBRO'!$E552&gt;0,"Novembro","outubro")</f>
        <v>outubro</v>
      </c>
      <c r="O552" s="15">
        <v>45597</v>
      </c>
    </row>
    <row r="553" spans="1:15">
      <c r="A553" s="5" t="s">
        <v>551</v>
      </c>
      <c r="B553" t="s">
        <v>1193</v>
      </c>
      <c r="C553" s="3">
        <f t="shared" si="16"/>
        <v>64.89</v>
      </c>
      <c r="D553" s="1">
        <f>_xlfn.XLOOKUP(Tabela4[[#This Row],[SKU]],'ESTOQUE OUTUBRO'!A:A,'ESTOQUE OUTUBRO'!F:F,,0)-_xlfn.XLOOKUP(Tabela4[[#This Row],[SKU]],'VENDA MES'!E:E,'VENDA MES'!F:F,0,0)</f>
        <v>183.2</v>
      </c>
      <c r="E553" s="3">
        <f>IF(D553&lt;=0,(L553 * 2.5) - D553,IF(AND(Tabela4[[#This Row],[ESTOQUE_INICIAL]]&lt;=Tabela4[[#This Row],[PONTO_DE_REPOSICAO]],Tabela4[[#This Row],[ESTOQUE_INICIAL]]&gt;0),L553*1.5,D553*0))</f>
        <v>0</v>
      </c>
      <c r="F553" s="1">
        <f t="shared" si="17"/>
        <v>183.2</v>
      </c>
      <c r="G553" s="7">
        <v>60</v>
      </c>
      <c r="H553" s="7">
        <v>120</v>
      </c>
      <c r="I553" s="6" t="s">
        <v>1128</v>
      </c>
      <c r="J553" s="1">
        <f>'ESTOQUE NOVEMBRO'!$D553*'ESTOQUE NOVEMBRO'!$G553+'ESTOQUE NOVEMBRO'!$E553*'ESTOQUE NOVEMBRO'!$H553</f>
        <v>10992</v>
      </c>
      <c r="K553" s="1">
        <f>_xlfn.XLOOKUP(A553,MEDIDAS!A:A,MEDIDAS!D:D,,0)*5</f>
        <v>6.0555555555555554</v>
      </c>
      <c r="L553" s="1">
        <f>SUM(K553,_xlfn.XLOOKUP(A553,MEDIDAS!A:A,MEDIDAS!D:D,,0)*5)</f>
        <v>12.111111111111111</v>
      </c>
      <c r="M55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53" t="str">
        <f>IF('ESTOQUE NOVEMBRO'!$E553&gt;0,"Novembro","outubro")</f>
        <v>outubro</v>
      </c>
      <c r="O553" s="15">
        <v>45597</v>
      </c>
    </row>
    <row r="554" spans="1:15">
      <c r="A554" s="5" t="s">
        <v>552</v>
      </c>
      <c r="B554" t="s">
        <v>1193</v>
      </c>
      <c r="C554" s="3">
        <f t="shared" si="16"/>
        <v>64.89</v>
      </c>
      <c r="D554" s="1">
        <f>_xlfn.XLOOKUP(Tabela4[[#This Row],[SKU]],'ESTOQUE OUTUBRO'!A:A,'ESTOQUE OUTUBRO'!F:F,,0)-_xlfn.XLOOKUP(Tabela4[[#This Row],[SKU]],'VENDA MES'!E:E,'VENDA MES'!F:F,0,0)</f>
        <v>190.6</v>
      </c>
      <c r="E554" s="3">
        <f>IF(D554&lt;=0,(L554 * 2.5) - D554,IF(AND(Tabela4[[#This Row],[ESTOQUE_INICIAL]]&lt;=Tabela4[[#This Row],[PONTO_DE_REPOSICAO]],Tabela4[[#This Row],[ESTOQUE_INICIAL]]&gt;0),L554*1.5,D554*0))</f>
        <v>0</v>
      </c>
      <c r="F554" s="1">
        <f t="shared" si="17"/>
        <v>190.6</v>
      </c>
      <c r="G554" s="7">
        <v>60</v>
      </c>
      <c r="H554" s="7">
        <v>120</v>
      </c>
      <c r="I554" s="6" t="s">
        <v>1128</v>
      </c>
      <c r="J554" s="1">
        <f>'ESTOQUE NOVEMBRO'!$D554*'ESTOQUE NOVEMBRO'!$G554+'ESTOQUE NOVEMBRO'!$E554*'ESTOQUE NOVEMBRO'!$H554</f>
        <v>11436</v>
      </c>
      <c r="K554" s="1">
        <f>_xlfn.XLOOKUP(A554,MEDIDAS!A:A,MEDIDAS!D:D,,0)*5</f>
        <v>4.2222222222222223</v>
      </c>
      <c r="L554" s="1">
        <f>SUM(K554,_xlfn.XLOOKUP(A554,MEDIDAS!A:A,MEDIDAS!D:D,,0)*5)</f>
        <v>8.4444444444444446</v>
      </c>
      <c r="M55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54" t="str">
        <f>IF('ESTOQUE NOVEMBRO'!$E554&gt;0,"Novembro","outubro")</f>
        <v>outubro</v>
      </c>
      <c r="O554" s="15">
        <v>45597</v>
      </c>
    </row>
    <row r="555" spans="1:15">
      <c r="A555" s="5" t="s">
        <v>553</v>
      </c>
      <c r="B555" t="s">
        <v>1193</v>
      </c>
      <c r="C555" s="3">
        <f t="shared" si="16"/>
        <v>64.89</v>
      </c>
      <c r="D555" s="1">
        <f>_xlfn.XLOOKUP(Tabela4[[#This Row],[SKU]],'ESTOQUE OUTUBRO'!A:A,'ESTOQUE OUTUBRO'!F:F,,0)-_xlfn.XLOOKUP(Tabela4[[#This Row],[SKU]],'VENDA MES'!E:E,'VENDA MES'!F:F,0,0)</f>
        <v>51.599999999999994</v>
      </c>
      <c r="E555" s="3">
        <f>IF(D555&lt;=0,(L555 * 2.5) - D555,IF(AND(Tabela4[[#This Row],[ESTOQUE_INICIAL]]&lt;=Tabela4[[#This Row],[PONTO_DE_REPOSICAO]],Tabela4[[#This Row],[ESTOQUE_INICIAL]]&gt;0),L555*1.5,D555*0))</f>
        <v>0</v>
      </c>
      <c r="F555" s="1">
        <f t="shared" si="17"/>
        <v>51.599999999999994</v>
      </c>
      <c r="G555" s="7">
        <v>60</v>
      </c>
      <c r="H555" s="7">
        <v>120</v>
      </c>
      <c r="I555" s="6" t="s">
        <v>1128</v>
      </c>
      <c r="J555" s="1">
        <f>'ESTOQUE NOVEMBRO'!$D555*'ESTOQUE NOVEMBRO'!$G555+'ESTOQUE NOVEMBRO'!$E555*'ESTOQUE NOVEMBRO'!$H555</f>
        <v>3095.9999999999995</v>
      </c>
      <c r="K555" s="1">
        <f>_xlfn.XLOOKUP(A555,MEDIDAS!A:A,MEDIDAS!D:D,,0)*5</f>
        <v>4.8888888888888884</v>
      </c>
      <c r="L555" s="1">
        <f>SUM(K555,_xlfn.XLOOKUP(A555,MEDIDAS!A:A,MEDIDAS!D:D,,0)*5)</f>
        <v>9.7777777777777768</v>
      </c>
      <c r="M55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55" t="str">
        <f>IF('ESTOQUE NOVEMBRO'!$E555&gt;0,"Novembro","outubro")</f>
        <v>outubro</v>
      </c>
      <c r="O555" s="15">
        <v>45597</v>
      </c>
    </row>
    <row r="556" spans="1:15">
      <c r="A556" s="5" t="s">
        <v>554</v>
      </c>
      <c r="B556" t="s">
        <v>1193</v>
      </c>
      <c r="C556" s="3">
        <f t="shared" si="16"/>
        <v>64.89</v>
      </c>
      <c r="D556" s="1">
        <f>_xlfn.XLOOKUP(Tabela4[[#This Row],[SKU]],'ESTOQUE OUTUBRO'!A:A,'ESTOQUE OUTUBRO'!F:F,,0)-_xlfn.XLOOKUP(Tabela4[[#This Row],[SKU]],'VENDA MES'!E:E,'VENDA MES'!F:F,0,0)</f>
        <v>80</v>
      </c>
      <c r="E556" s="3">
        <f>IF(D556&lt;=0,(L556 * 2.5) - D556,IF(AND(Tabela4[[#This Row],[ESTOQUE_INICIAL]]&lt;=Tabela4[[#This Row],[PONTO_DE_REPOSICAO]],Tabela4[[#This Row],[ESTOQUE_INICIAL]]&gt;0),L556*1.5,D556*0))</f>
        <v>0</v>
      </c>
      <c r="F556" s="1">
        <f t="shared" si="17"/>
        <v>80</v>
      </c>
      <c r="G556" s="7">
        <v>60</v>
      </c>
      <c r="H556" s="7">
        <v>120</v>
      </c>
      <c r="I556" s="6" t="s">
        <v>1128</v>
      </c>
      <c r="J556" s="1">
        <f>'ESTOQUE NOVEMBRO'!$D556*'ESTOQUE NOVEMBRO'!$G556+'ESTOQUE NOVEMBRO'!$E556*'ESTOQUE NOVEMBRO'!$H556</f>
        <v>4800</v>
      </c>
      <c r="K556" s="1">
        <f>_xlfn.XLOOKUP(A556,MEDIDAS!A:A,MEDIDAS!D:D,,0)*5</f>
        <v>5.7777777777777768</v>
      </c>
      <c r="L556" s="1">
        <f>SUM(K556,_xlfn.XLOOKUP(A556,MEDIDAS!A:A,MEDIDAS!D:D,,0)*5)</f>
        <v>11.555555555555554</v>
      </c>
      <c r="M55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56" t="str">
        <f>IF('ESTOQUE NOVEMBRO'!$E556&gt;0,"Novembro","outubro")</f>
        <v>outubro</v>
      </c>
      <c r="O556" s="15">
        <v>45597</v>
      </c>
    </row>
    <row r="557" spans="1:15">
      <c r="A557" s="5" t="s">
        <v>555</v>
      </c>
      <c r="B557" t="s">
        <v>1193</v>
      </c>
      <c r="C557" s="3">
        <f t="shared" si="16"/>
        <v>64.89</v>
      </c>
      <c r="D557" s="1">
        <f>_xlfn.XLOOKUP(Tabela4[[#This Row],[SKU]],'ESTOQUE OUTUBRO'!A:A,'ESTOQUE OUTUBRO'!F:F,,0)-_xlfn.XLOOKUP(Tabela4[[#This Row],[SKU]],'VENDA MES'!E:E,'VENDA MES'!F:F,0,0)</f>
        <v>90.6</v>
      </c>
      <c r="E557" s="3">
        <f>IF(D557&lt;=0,(L557 * 2.5) - D557,IF(AND(Tabela4[[#This Row],[ESTOQUE_INICIAL]]&lt;=Tabela4[[#This Row],[PONTO_DE_REPOSICAO]],Tabela4[[#This Row],[ESTOQUE_INICIAL]]&gt;0),L557*1.5,D557*0))</f>
        <v>0</v>
      </c>
      <c r="F557" s="1">
        <f t="shared" si="17"/>
        <v>90.6</v>
      </c>
      <c r="G557" s="7">
        <v>60</v>
      </c>
      <c r="H557" s="7">
        <v>120</v>
      </c>
      <c r="I557" s="6" t="s">
        <v>1128</v>
      </c>
      <c r="J557" s="1">
        <f>'ESTOQUE NOVEMBRO'!$D557*'ESTOQUE NOVEMBRO'!$G557+'ESTOQUE NOVEMBRO'!$E557*'ESTOQUE NOVEMBRO'!$H557</f>
        <v>5436</v>
      </c>
      <c r="K557" s="1">
        <f>_xlfn.XLOOKUP(A557,MEDIDAS!A:A,MEDIDAS!D:D,,0)*5</f>
        <v>6.2222222222222223</v>
      </c>
      <c r="L557" s="1">
        <f>SUM(K557,_xlfn.XLOOKUP(A557,MEDIDAS!A:A,MEDIDAS!D:D,,0)*5)</f>
        <v>12.444444444444445</v>
      </c>
      <c r="M55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57" t="str">
        <f>IF('ESTOQUE NOVEMBRO'!$E557&gt;0,"Novembro","outubro")</f>
        <v>outubro</v>
      </c>
      <c r="O557" s="15">
        <v>45597</v>
      </c>
    </row>
    <row r="558" spans="1:15">
      <c r="A558" s="5" t="s">
        <v>615</v>
      </c>
      <c r="B558" t="s">
        <v>1193</v>
      </c>
      <c r="C558" s="3">
        <f t="shared" si="16"/>
        <v>64.89</v>
      </c>
      <c r="D558" s="1">
        <f>_xlfn.XLOOKUP(Tabela4[[#This Row],[SKU]],'ESTOQUE OUTUBRO'!A:A,'ESTOQUE OUTUBRO'!F:F,,0)-_xlfn.XLOOKUP(Tabela4[[#This Row],[SKU]],'VENDA MES'!E:E,'VENDA MES'!F:F,0,0)</f>
        <v>125</v>
      </c>
      <c r="E558" s="3">
        <f>IF(D558&lt;=0,(L558 * 2.5) - D558,IF(AND(Tabela4[[#This Row],[ESTOQUE_INICIAL]]&lt;=Tabela4[[#This Row],[PONTO_DE_REPOSICAO]],Tabela4[[#This Row],[ESTOQUE_INICIAL]]&gt;0),L558*1.5,D558*0))</f>
        <v>0</v>
      </c>
      <c r="F558" s="1">
        <f t="shared" si="17"/>
        <v>125</v>
      </c>
      <c r="G558" s="7">
        <v>60</v>
      </c>
      <c r="H558" s="7">
        <v>120</v>
      </c>
      <c r="I558" s="6" t="s">
        <v>1128</v>
      </c>
      <c r="J558" s="1">
        <f>'ESTOQUE NOVEMBRO'!$D558*'ESTOQUE NOVEMBRO'!$G558+'ESTOQUE NOVEMBRO'!$E558*'ESTOQUE NOVEMBRO'!$H558</f>
        <v>7500</v>
      </c>
      <c r="K558" s="1">
        <f>_xlfn.XLOOKUP(A558,MEDIDAS!A:A,MEDIDAS!D:D,,0)*5</f>
        <v>3.1111111111111112</v>
      </c>
      <c r="L558" s="1">
        <f>SUM(K558,_xlfn.XLOOKUP(A558,MEDIDAS!A:A,MEDIDAS!D:D,,0)*5)</f>
        <v>6.2222222222222223</v>
      </c>
      <c r="M55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58" t="str">
        <f>IF('ESTOQUE NOVEMBRO'!$E558&gt;0,"Novembro","outubro")</f>
        <v>outubro</v>
      </c>
      <c r="O558" s="15">
        <v>45597</v>
      </c>
    </row>
    <row r="559" spans="1:15">
      <c r="A559" s="5" t="s">
        <v>556</v>
      </c>
      <c r="B559" t="s">
        <v>1193</v>
      </c>
      <c r="C559" s="3">
        <f t="shared" si="16"/>
        <v>64.89</v>
      </c>
      <c r="D559" s="1">
        <f>_xlfn.XLOOKUP(Tabela4[[#This Row],[SKU]],'ESTOQUE OUTUBRO'!A:A,'ESTOQUE OUTUBRO'!F:F,,0)-_xlfn.XLOOKUP(Tabela4[[#This Row],[SKU]],'VENDA MES'!E:E,'VENDA MES'!F:F,0,0)</f>
        <v>110.4</v>
      </c>
      <c r="E559" s="3">
        <f>IF(D559&lt;=0,(L559 * 2.5) - D559,IF(AND(Tabela4[[#This Row],[ESTOQUE_INICIAL]]&lt;=Tabela4[[#This Row],[PONTO_DE_REPOSICAO]],Tabela4[[#This Row],[ESTOQUE_INICIAL]]&gt;0),L559*1.5,D559*0))</f>
        <v>0</v>
      </c>
      <c r="F559" s="1">
        <f t="shared" si="17"/>
        <v>110.4</v>
      </c>
      <c r="G559" s="7">
        <v>60</v>
      </c>
      <c r="H559" s="7">
        <v>120</v>
      </c>
      <c r="I559" s="6" t="s">
        <v>1128</v>
      </c>
      <c r="J559" s="1">
        <f>'ESTOQUE NOVEMBRO'!$D559*'ESTOQUE NOVEMBRO'!$G559+'ESTOQUE NOVEMBRO'!$E559*'ESTOQUE NOVEMBRO'!$H559</f>
        <v>6624</v>
      </c>
      <c r="K559" s="1">
        <f>_xlfn.XLOOKUP(A559,MEDIDAS!A:A,MEDIDAS!D:D,,0)*5</f>
        <v>7.4444444444444446</v>
      </c>
      <c r="L559" s="1">
        <f>SUM(K559,_xlfn.XLOOKUP(A559,MEDIDAS!A:A,MEDIDAS!D:D,,0)*5)</f>
        <v>14.888888888888889</v>
      </c>
      <c r="M55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59" t="str">
        <f>IF('ESTOQUE NOVEMBRO'!$E559&gt;0,"Novembro","outubro")</f>
        <v>outubro</v>
      </c>
      <c r="O559" s="15">
        <v>45597</v>
      </c>
    </row>
    <row r="560" spans="1:15">
      <c r="A560" s="5" t="s">
        <v>557</v>
      </c>
      <c r="B560" t="s">
        <v>1193</v>
      </c>
      <c r="C560" s="3">
        <f t="shared" si="16"/>
        <v>64.89</v>
      </c>
      <c r="D560" s="1">
        <f>_xlfn.XLOOKUP(Tabela4[[#This Row],[SKU]],'ESTOQUE OUTUBRO'!A:A,'ESTOQUE OUTUBRO'!F:F,,0)-_xlfn.XLOOKUP(Tabela4[[#This Row],[SKU]],'VENDA MES'!E:E,'VENDA MES'!F:F,0,0)</f>
        <v>162.60000000000002</v>
      </c>
      <c r="E560" s="3">
        <f>IF(D560&lt;=0,(L560 * 2.5) - D560,IF(AND(Tabela4[[#This Row],[ESTOQUE_INICIAL]]&lt;=Tabela4[[#This Row],[PONTO_DE_REPOSICAO]],Tabela4[[#This Row],[ESTOQUE_INICIAL]]&gt;0),L560*1.5,D560*0))</f>
        <v>0</v>
      </c>
      <c r="F560" s="1">
        <f t="shared" si="17"/>
        <v>162.60000000000002</v>
      </c>
      <c r="G560" s="7">
        <v>60</v>
      </c>
      <c r="H560" s="7">
        <v>120</v>
      </c>
      <c r="I560" s="6" t="s">
        <v>1128</v>
      </c>
      <c r="J560" s="1">
        <f>'ESTOQUE NOVEMBRO'!$D560*'ESTOQUE NOVEMBRO'!$G560+'ESTOQUE NOVEMBRO'!$E560*'ESTOQUE NOVEMBRO'!$H560</f>
        <v>9756.0000000000018</v>
      </c>
      <c r="K560" s="1">
        <f>_xlfn.XLOOKUP(A560,MEDIDAS!A:A,MEDIDAS!D:D,,0)*5</f>
        <v>10.055555555555555</v>
      </c>
      <c r="L560" s="1">
        <f>SUM(K560,_xlfn.XLOOKUP(A560,MEDIDAS!A:A,MEDIDAS!D:D,,0)*5)</f>
        <v>20.111111111111111</v>
      </c>
      <c r="M56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60" t="str">
        <f>IF('ESTOQUE NOVEMBRO'!$E560&gt;0,"Novembro","outubro")</f>
        <v>outubro</v>
      </c>
      <c r="O560" s="15">
        <v>45597</v>
      </c>
    </row>
    <row r="561" spans="1:15">
      <c r="A561" s="5" t="s">
        <v>558</v>
      </c>
      <c r="B561" t="s">
        <v>1193</v>
      </c>
      <c r="C561" s="3">
        <f t="shared" si="16"/>
        <v>64.89</v>
      </c>
      <c r="D561" s="1">
        <f>_xlfn.XLOOKUP(Tabela4[[#This Row],[SKU]],'ESTOQUE OUTUBRO'!A:A,'ESTOQUE OUTUBRO'!F:F,,0)-_xlfn.XLOOKUP(Tabela4[[#This Row],[SKU]],'VENDA MES'!E:E,'VENDA MES'!F:F,0,0)</f>
        <v>188.6</v>
      </c>
      <c r="E561" s="3">
        <f>IF(D561&lt;=0,(L561 * 2.5) - D561,IF(AND(Tabela4[[#This Row],[ESTOQUE_INICIAL]]&lt;=Tabela4[[#This Row],[PONTO_DE_REPOSICAO]],Tabela4[[#This Row],[ESTOQUE_INICIAL]]&gt;0),L561*1.5,D561*0))</f>
        <v>0</v>
      </c>
      <c r="F561" s="1">
        <f t="shared" si="17"/>
        <v>188.6</v>
      </c>
      <c r="G561" s="7">
        <v>60</v>
      </c>
      <c r="H561" s="7">
        <v>120</v>
      </c>
      <c r="I561" s="6" t="s">
        <v>1128</v>
      </c>
      <c r="J561" s="1">
        <f>'ESTOQUE NOVEMBRO'!$D561*'ESTOQUE NOVEMBRO'!$G561+'ESTOQUE NOVEMBRO'!$E561*'ESTOQUE NOVEMBRO'!$H561</f>
        <v>11316</v>
      </c>
      <c r="K561" s="1">
        <f>_xlfn.XLOOKUP(A561,MEDIDAS!A:A,MEDIDAS!D:D,,0)*5</f>
        <v>4.2222222222222223</v>
      </c>
      <c r="L561" s="1">
        <f>SUM(K561,_xlfn.XLOOKUP(A561,MEDIDAS!A:A,MEDIDAS!D:D,,0)*5)</f>
        <v>8.4444444444444446</v>
      </c>
      <c r="M56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61" t="str">
        <f>IF('ESTOQUE NOVEMBRO'!$E561&gt;0,"Novembro","outubro")</f>
        <v>outubro</v>
      </c>
      <c r="O561" s="15">
        <v>45597</v>
      </c>
    </row>
    <row r="562" spans="1:15">
      <c r="A562" s="5" t="s">
        <v>559</v>
      </c>
      <c r="B562" t="s">
        <v>1193</v>
      </c>
      <c r="C562" s="3">
        <f t="shared" si="16"/>
        <v>64.89</v>
      </c>
      <c r="D562" s="1">
        <f>_xlfn.XLOOKUP(Tabela4[[#This Row],[SKU]],'ESTOQUE OUTUBRO'!A:A,'ESTOQUE OUTUBRO'!F:F,,0)-_xlfn.XLOOKUP(Tabela4[[#This Row],[SKU]],'VENDA MES'!E:E,'VENDA MES'!F:F,0,0)</f>
        <v>59.599999999999994</v>
      </c>
      <c r="E562" s="3">
        <f>IF(D562&lt;=0,(L562 * 2.5) - D562,IF(AND(Tabela4[[#This Row],[ESTOQUE_INICIAL]]&lt;=Tabela4[[#This Row],[PONTO_DE_REPOSICAO]],Tabela4[[#This Row],[ESTOQUE_INICIAL]]&gt;0),L562*1.5,D562*0))</f>
        <v>0</v>
      </c>
      <c r="F562" s="1">
        <f t="shared" si="17"/>
        <v>59.599999999999994</v>
      </c>
      <c r="G562" s="7">
        <v>60</v>
      </c>
      <c r="H562" s="7">
        <v>120</v>
      </c>
      <c r="I562" s="6" t="s">
        <v>1128</v>
      </c>
      <c r="J562" s="1">
        <f>'ESTOQUE NOVEMBRO'!$D562*'ESTOQUE NOVEMBRO'!$G562+'ESTOQUE NOVEMBRO'!$E562*'ESTOQUE NOVEMBRO'!$H562</f>
        <v>3575.9999999999995</v>
      </c>
      <c r="K562" s="1">
        <f>_xlfn.XLOOKUP(A562,MEDIDAS!A:A,MEDIDAS!D:D,,0)*5</f>
        <v>6.7777777777777786</v>
      </c>
      <c r="L562" s="1">
        <f>SUM(K562,_xlfn.XLOOKUP(A562,MEDIDAS!A:A,MEDIDAS!D:D,,0)*5)</f>
        <v>13.555555555555557</v>
      </c>
      <c r="M56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62" t="str">
        <f>IF('ESTOQUE NOVEMBRO'!$E562&gt;0,"Novembro","outubro")</f>
        <v>outubro</v>
      </c>
      <c r="O562" s="15">
        <v>45597</v>
      </c>
    </row>
    <row r="563" spans="1:15">
      <c r="A563" s="5" t="s">
        <v>561</v>
      </c>
      <c r="B563" t="s">
        <v>1194</v>
      </c>
      <c r="C563" s="3">
        <f t="shared" si="16"/>
        <v>64.89</v>
      </c>
      <c r="D563" s="1">
        <f>_xlfn.XLOOKUP(Tabela4[[#This Row],[SKU]],'ESTOQUE OUTUBRO'!A:A,'ESTOQUE OUTUBRO'!F:F,,0)-_xlfn.XLOOKUP(Tabela4[[#This Row],[SKU]],'VENDA MES'!E:E,'VENDA MES'!F:F,0,0)</f>
        <v>79.8</v>
      </c>
      <c r="E563" s="3">
        <f>IF(D563&lt;=0,(L563 * 2.5) - D563,IF(AND(Tabela4[[#This Row],[ESTOQUE_INICIAL]]&lt;=Tabela4[[#This Row],[PONTO_DE_REPOSICAO]],Tabela4[[#This Row],[ESTOQUE_INICIAL]]&gt;0),L563*1.5,D563*0))</f>
        <v>0</v>
      </c>
      <c r="F563" s="1">
        <f t="shared" si="17"/>
        <v>79.8</v>
      </c>
      <c r="G563" s="7">
        <v>60</v>
      </c>
      <c r="H563" s="7">
        <v>120</v>
      </c>
      <c r="I563" s="6" t="s">
        <v>1128</v>
      </c>
      <c r="J563" s="1">
        <f>'ESTOQUE NOVEMBRO'!$D563*'ESTOQUE NOVEMBRO'!$G563+'ESTOQUE NOVEMBRO'!$E563*'ESTOQUE NOVEMBRO'!$H563</f>
        <v>4788</v>
      </c>
      <c r="K563" s="1">
        <f>_xlfn.XLOOKUP(A563,MEDIDAS!A:A,MEDIDAS!D:D,,0)*5</f>
        <v>4.1111111111111107</v>
      </c>
      <c r="L563" s="1">
        <f>SUM(K563,_xlfn.XLOOKUP(A563,MEDIDAS!A:A,MEDIDAS!D:D,,0)*5)</f>
        <v>8.2222222222222214</v>
      </c>
      <c r="M56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63" t="str">
        <f>IF('ESTOQUE NOVEMBRO'!$E563&gt;0,"Novembro","outubro")</f>
        <v>outubro</v>
      </c>
      <c r="O563" s="15">
        <v>45597</v>
      </c>
    </row>
    <row r="564" spans="1:15">
      <c r="A564" s="5" t="s">
        <v>562</v>
      </c>
      <c r="B564" t="s">
        <v>1194</v>
      </c>
      <c r="C564" s="3">
        <f t="shared" si="16"/>
        <v>64.89</v>
      </c>
      <c r="D564" s="1">
        <f>_xlfn.XLOOKUP(Tabela4[[#This Row],[SKU]],'ESTOQUE OUTUBRO'!A:A,'ESTOQUE OUTUBRO'!F:F,,0)-_xlfn.XLOOKUP(Tabela4[[#This Row],[SKU]],'VENDA MES'!E:E,'VENDA MES'!F:F,0,0)</f>
        <v>82.4</v>
      </c>
      <c r="E564" s="3">
        <f>IF(D564&lt;=0,(L564 * 2.5) - D564,IF(AND(Tabela4[[#This Row],[ESTOQUE_INICIAL]]&lt;=Tabela4[[#This Row],[PONTO_DE_REPOSICAO]],Tabela4[[#This Row],[ESTOQUE_INICIAL]]&gt;0),L564*1.5,D564*0))</f>
        <v>0</v>
      </c>
      <c r="F564" s="1">
        <f t="shared" si="17"/>
        <v>82.4</v>
      </c>
      <c r="G564" s="7">
        <v>60</v>
      </c>
      <c r="H564" s="7">
        <v>120</v>
      </c>
      <c r="I564" s="6" t="s">
        <v>1128</v>
      </c>
      <c r="J564" s="1">
        <f>'ESTOQUE NOVEMBRO'!$D564*'ESTOQUE NOVEMBRO'!$G564+'ESTOQUE NOVEMBRO'!$E564*'ESTOQUE NOVEMBRO'!$H564</f>
        <v>4944</v>
      </c>
      <c r="K564" s="1">
        <f>_xlfn.XLOOKUP(A564,MEDIDAS!A:A,MEDIDAS!D:D,,0)*5</f>
        <v>6.9444444444444446</v>
      </c>
      <c r="L564" s="1">
        <f>SUM(K564,_xlfn.XLOOKUP(A564,MEDIDAS!A:A,MEDIDAS!D:D,,0)*5)</f>
        <v>13.888888888888889</v>
      </c>
      <c r="M56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64" t="str">
        <f>IF('ESTOQUE NOVEMBRO'!$E564&gt;0,"Novembro","outubro")</f>
        <v>outubro</v>
      </c>
      <c r="O564" s="15">
        <v>45597</v>
      </c>
    </row>
    <row r="565" spans="1:15">
      <c r="A565" s="5" t="s">
        <v>563</v>
      </c>
      <c r="B565" t="s">
        <v>1194</v>
      </c>
      <c r="C565" s="3">
        <f t="shared" si="16"/>
        <v>64.89</v>
      </c>
      <c r="D565" s="1">
        <f>_xlfn.XLOOKUP(Tabela4[[#This Row],[SKU]],'ESTOQUE OUTUBRO'!A:A,'ESTOQUE OUTUBRO'!F:F,,0)-_xlfn.XLOOKUP(Tabela4[[#This Row],[SKU]],'VENDA MES'!E:E,'VENDA MES'!F:F,0,0)</f>
        <v>87.199999999999989</v>
      </c>
      <c r="E565" s="3">
        <f>IF(D565&lt;=0,(L565 * 2.5) - D565,IF(AND(Tabela4[[#This Row],[ESTOQUE_INICIAL]]&lt;=Tabela4[[#This Row],[PONTO_DE_REPOSICAO]],Tabela4[[#This Row],[ESTOQUE_INICIAL]]&gt;0),L565*1.5,D565*0))</f>
        <v>0</v>
      </c>
      <c r="F565" s="1">
        <f t="shared" si="17"/>
        <v>87.199999999999989</v>
      </c>
      <c r="G565" s="7">
        <v>60</v>
      </c>
      <c r="H565" s="7">
        <v>120</v>
      </c>
      <c r="I565" s="6" t="s">
        <v>1128</v>
      </c>
      <c r="J565" s="1">
        <f>'ESTOQUE NOVEMBRO'!$D565*'ESTOQUE NOVEMBRO'!$G565+'ESTOQUE NOVEMBRO'!$E565*'ESTOQUE NOVEMBRO'!$H565</f>
        <v>5231.9999999999991</v>
      </c>
      <c r="K565" s="1">
        <f>_xlfn.XLOOKUP(A565,MEDIDAS!A:A,MEDIDAS!D:D,,0)*5</f>
        <v>7</v>
      </c>
      <c r="L565" s="1">
        <f>SUM(K565,_xlfn.XLOOKUP(A565,MEDIDAS!A:A,MEDIDAS!D:D,,0)*5)</f>
        <v>14</v>
      </c>
      <c r="M56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65" t="str">
        <f>IF('ESTOQUE NOVEMBRO'!$E565&gt;0,"Novembro","outubro")</f>
        <v>outubro</v>
      </c>
      <c r="O565" s="15">
        <v>45597</v>
      </c>
    </row>
    <row r="566" spans="1:15">
      <c r="A566" s="5" t="s">
        <v>564</v>
      </c>
      <c r="B566" t="s">
        <v>1194</v>
      </c>
      <c r="C566" s="3">
        <f t="shared" si="16"/>
        <v>64.89</v>
      </c>
      <c r="D566" s="1">
        <f>_xlfn.XLOOKUP(Tabela4[[#This Row],[SKU]],'ESTOQUE OUTUBRO'!A:A,'ESTOQUE OUTUBRO'!F:F,,0)-_xlfn.XLOOKUP(Tabela4[[#This Row],[SKU]],'VENDA MES'!E:E,'VENDA MES'!F:F,0,0)</f>
        <v>75.800000000000011</v>
      </c>
      <c r="E566" s="3">
        <f>IF(D566&lt;=0,(L566 * 2.5) - D566,IF(AND(Tabela4[[#This Row],[ESTOQUE_INICIAL]]&lt;=Tabela4[[#This Row],[PONTO_DE_REPOSICAO]],Tabela4[[#This Row],[ESTOQUE_INICIAL]]&gt;0),L566*1.5,D566*0))</f>
        <v>0</v>
      </c>
      <c r="F566" s="1">
        <f t="shared" si="17"/>
        <v>75.800000000000011</v>
      </c>
      <c r="G566" s="7">
        <v>60</v>
      </c>
      <c r="H566" s="7">
        <v>120</v>
      </c>
      <c r="I566" s="6" t="s">
        <v>1128</v>
      </c>
      <c r="J566" s="1">
        <f>'ESTOQUE NOVEMBRO'!$D566*'ESTOQUE NOVEMBRO'!$G566+'ESTOQUE NOVEMBRO'!$E566*'ESTOQUE NOVEMBRO'!$H566</f>
        <v>4548.0000000000009</v>
      </c>
      <c r="K566" s="1">
        <f>_xlfn.XLOOKUP(A566,MEDIDAS!A:A,MEDIDAS!D:D,,0)*5</f>
        <v>6.4444444444444446</v>
      </c>
      <c r="L566" s="1">
        <f>SUM(K566,_xlfn.XLOOKUP(A566,MEDIDAS!A:A,MEDIDAS!D:D,,0)*5)</f>
        <v>12.888888888888889</v>
      </c>
      <c r="M56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66" t="str">
        <f>IF('ESTOQUE NOVEMBRO'!$E566&gt;0,"Novembro","outubro")</f>
        <v>outubro</v>
      </c>
      <c r="O566" s="15">
        <v>45597</v>
      </c>
    </row>
    <row r="567" spans="1:15">
      <c r="A567" s="5" t="s">
        <v>565</v>
      </c>
      <c r="B567" t="s">
        <v>1194</v>
      </c>
      <c r="C567" s="3">
        <f t="shared" si="16"/>
        <v>64.89</v>
      </c>
      <c r="D567" s="1">
        <f>_xlfn.XLOOKUP(Tabela4[[#This Row],[SKU]],'ESTOQUE OUTUBRO'!A:A,'ESTOQUE OUTUBRO'!F:F,,0)-_xlfn.XLOOKUP(Tabela4[[#This Row],[SKU]],'VENDA MES'!E:E,'VENDA MES'!F:F,0,0)</f>
        <v>47.40000000000002</v>
      </c>
      <c r="E567" s="3">
        <f>IF(D567&lt;=0,(L567 * 2.5) - D567,IF(AND(Tabela4[[#This Row],[ESTOQUE_INICIAL]]&lt;=Tabela4[[#This Row],[PONTO_DE_REPOSICAO]],Tabela4[[#This Row],[ESTOQUE_INICIAL]]&gt;0),L567*1.5,D567*0))</f>
        <v>0</v>
      </c>
      <c r="F567" s="1">
        <f t="shared" si="17"/>
        <v>47.40000000000002</v>
      </c>
      <c r="G567" s="7">
        <v>60</v>
      </c>
      <c r="H567" s="7">
        <v>120</v>
      </c>
      <c r="I567" s="6" t="s">
        <v>1128</v>
      </c>
      <c r="J567" s="1">
        <f>'ESTOQUE NOVEMBRO'!$D567*'ESTOQUE NOVEMBRO'!$G567+'ESTOQUE NOVEMBRO'!$E567*'ESTOQUE NOVEMBRO'!$H567</f>
        <v>2844.0000000000014</v>
      </c>
      <c r="K567" s="1">
        <f>_xlfn.XLOOKUP(A567,MEDIDAS!A:A,MEDIDAS!D:D,,0)*5</f>
        <v>8.6666666666666679</v>
      </c>
      <c r="L567" s="1">
        <f>SUM(K567,_xlfn.XLOOKUP(A567,MEDIDAS!A:A,MEDIDAS!D:D,,0)*5)</f>
        <v>17.333333333333336</v>
      </c>
      <c r="M56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67" t="str">
        <f>IF('ESTOQUE NOVEMBRO'!$E567&gt;0,"Novembro","outubro")</f>
        <v>outubro</v>
      </c>
      <c r="O567" s="15">
        <v>45597</v>
      </c>
    </row>
    <row r="568" spans="1:15">
      <c r="A568" s="5" t="s">
        <v>626</v>
      </c>
      <c r="B568" t="s">
        <v>1194</v>
      </c>
      <c r="C568" s="3">
        <f t="shared" si="16"/>
        <v>64.89</v>
      </c>
      <c r="D568" s="1">
        <f>_xlfn.XLOOKUP(Tabela4[[#This Row],[SKU]],'ESTOQUE OUTUBRO'!A:A,'ESTOQUE OUTUBRO'!F:F,,0)-_xlfn.XLOOKUP(Tabela4[[#This Row],[SKU]],'VENDA MES'!E:E,'VENDA MES'!F:F,0,0)</f>
        <v>127</v>
      </c>
      <c r="E568" s="3">
        <f>IF(D568&lt;=0,(L568 * 2.5) - D568,IF(AND(Tabela4[[#This Row],[ESTOQUE_INICIAL]]&lt;=Tabela4[[#This Row],[PONTO_DE_REPOSICAO]],Tabela4[[#This Row],[ESTOQUE_INICIAL]]&gt;0),L568*1.5,D568*0))</f>
        <v>0</v>
      </c>
      <c r="F568" s="1">
        <f t="shared" si="17"/>
        <v>127</v>
      </c>
      <c r="G568" s="7">
        <v>60</v>
      </c>
      <c r="H568" s="7">
        <v>120</v>
      </c>
      <c r="I568" s="6" t="s">
        <v>1128</v>
      </c>
      <c r="J568" s="1">
        <f>'ESTOQUE NOVEMBRO'!$D568*'ESTOQUE NOVEMBRO'!$G568+'ESTOQUE NOVEMBRO'!$E568*'ESTOQUE NOVEMBRO'!$H568</f>
        <v>7620</v>
      </c>
      <c r="K568" s="1">
        <f>_xlfn.XLOOKUP(A568,MEDIDAS!A:A,MEDIDAS!D:D,,0)*5</f>
        <v>2</v>
      </c>
      <c r="L568" s="1">
        <f>SUM(K568,_xlfn.XLOOKUP(A568,MEDIDAS!A:A,MEDIDAS!D:D,,0)*5)</f>
        <v>4</v>
      </c>
      <c r="M56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68" t="str">
        <f>IF('ESTOQUE NOVEMBRO'!$E568&gt;0,"Novembro","outubro")</f>
        <v>outubro</v>
      </c>
      <c r="O568" s="15">
        <v>45597</v>
      </c>
    </row>
    <row r="569" spans="1:15">
      <c r="A569" s="5" t="s">
        <v>566</v>
      </c>
      <c r="B569" t="s">
        <v>1194</v>
      </c>
      <c r="C569" s="3">
        <f t="shared" si="16"/>
        <v>64.89</v>
      </c>
      <c r="D569" s="1">
        <f>_xlfn.XLOOKUP(Tabela4[[#This Row],[SKU]],'ESTOQUE OUTUBRO'!A:A,'ESTOQUE OUTUBRO'!F:F,,0)-_xlfn.XLOOKUP(Tabela4[[#This Row],[SKU]],'VENDA MES'!E:E,'VENDA MES'!F:F,0,0)</f>
        <v>73</v>
      </c>
      <c r="E569" s="3">
        <f>IF(D569&lt;=0,(L569 * 2.5) - D569,IF(AND(Tabela4[[#This Row],[ESTOQUE_INICIAL]]&lt;=Tabela4[[#This Row],[PONTO_DE_REPOSICAO]],Tabela4[[#This Row],[ESTOQUE_INICIAL]]&gt;0),L569*1.5,D569*0))</f>
        <v>0</v>
      </c>
      <c r="F569" s="1">
        <f t="shared" si="17"/>
        <v>73</v>
      </c>
      <c r="G569" s="7">
        <v>60</v>
      </c>
      <c r="H569" s="7">
        <v>120</v>
      </c>
      <c r="I569" s="6" t="s">
        <v>1128</v>
      </c>
      <c r="J569" s="1">
        <f>'ESTOQUE NOVEMBRO'!$D569*'ESTOQUE NOVEMBRO'!$G569+'ESTOQUE NOVEMBRO'!$E569*'ESTOQUE NOVEMBRO'!$H569</f>
        <v>4380</v>
      </c>
      <c r="K569" s="1">
        <f>_xlfn.XLOOKUP(A569,MEDIDAS!A:A,MEDIDAS!D:D,,0)*5</f>
        <v>8.1666666666666661</v>
      </c>
      <c r="L569" s="1">
        <f>SUM(K569,_xlfn.XLOOKUP(A569,MEDIDAS!A:A,MEDIDAS!D:D,,0)*5)</f>
        <v>16.333333333333332</v>
      </c>
      <c r="M56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69" t="str">
        <f>IF('ESTOQUE NOVEMBRO'!$E569&gt;0,"Novembro","outubro")</f>
        <v>outubro</v>
      </c>
      <c r="O569" s="15">
        <v>45597</v>
      </c>
    </row>
    <row r="570" spans="1:15">
      <c r="A570" s="5" t="s">
        <v>567</v>
      </c>
      <c r="B570" t="s">
        <v>1194</v>
      </c>
      <c r="C570" s="3">
        <f t="shared" si="16"/>
        <v>64.89</v>
      </c>
      <c r="D570" s="1">
        <f>_xlfn.XLOOKUP(Tabela4[[#This Row],[SKU]],'ESTOQUE OUTUBRO'!A:A,'ESTOQUE OUTUBRO'!F:F,,0)-_xlfn.XLOOKUP(Tabela4[[#This Row],[SKU]],'VENDA MES'!E:E,'VENDA MES'!F:F,0,0)</f>
        <v>90.4</v>
      </c>
      <c r="E570" s="3">
        <f>IF(D570&lt;=0,(L570 * 2.5) - D570,IF(AND(Tabela4[[#This Row],[ESTOQUE_INICIAL]]&lt;=Tabela4[[#This Row],[PONTO_DE_REPOSICAO]],Tabela4[[#This Row],[ESTOQUE_INICIAL]]&gt;0),L570*1.5,D570*0))</f>
        <v>0</v>
      </c>
      <c r="F570" s="1">
        <f t="shared" si="17"/>
        <v>90.4</v>
      </c>
      <c r="G570" s="7">
        <v>60</v>
      </c>
      <c r="H570" s="7">
        <v>120</v>
      </c>
      <c r="I570" s="6" t="s">
        <v>1128</v>
      </c>
      <c r="J570" s="1">
        <f>'ESTOQUE NOVEMBRO'!$D570*'ESTOQUE NOVEMBRO'!$G570+'ESTOQUE NOVEMBRO'!$E570*'ESTOQUE NOVEMBRO'!$H570</f>
        <v>5424</v>
      </c>
      <c r="K570" s="1">
        <f>_xlfn.XLOOKUP(A570,MEDIDAS!A:A,MEDIDAS!D:D,,0)*5</f>
        <v>8.3888888888888893</v>
      </c>
      <c r="L570" s="1">
        <f>SUM(K570,_xlfn.XLOOKUP(A570,MEDIDAS!A:A,MEDIDAS!D:D,,0)*5)</f>
        <v>16.777777777777779</v>
      </c>
      <c r="M57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70" t="str">
        <f>IF('ESTOQUE NOVEMBRO'!$E570&gt;0,"Novembro","outubro")</f>
        <v>outubro</v>
      </c>
      <c r="O570" s="15">
        <v>45597</v>
      </c>
    </row>
    <row r="571" spans="1:15">
      <c r="A571" s="5" t="s">
        <v>568</v>
      </c>
      <c r="B571" t="s">
        <v>1194</v>
      </c>
      <c r="C571" s="3">
        <f t="shared" si="16"/>
        <v>64.89</v>
      </c>
      <c r="D571" s="1">
        <f>_xlfn.XLOOKUP(Tabela4[[#This Row],[SKU]],'ESTOQUE OUTUBRO'!A:A,'ESTOQUE OUTUBRO'!F:F,,0)-_xlfn.XLOOKUP(Tabela4[[#This Row],[SKU]],'VENDA MES'!E:E,'VENDA MES'!F:F,0,0)</f>
        <v>192.2</v>
      </c>
      <c r="E571" s="3">
        <f>IF(D571&lt;=0,(L571 * 2.5) - D571,IF(AND(Tabela4[[#This Row],[ESTOQUE_INICIAL]]&lt;=Tabela4[[#This Row],[PONTO_DE_REPOSICAO]],Tabela4[[#This Row],[ESTOQUE_INICIAL]]&gt;0),L571*1.5,D571*0))</f>
        <v>0</v>
      </c>
      <c r="F571" s="1">
        <f t="shared" si="17"/>
        <v>192.2</v>
      </c>
      <c r="G571" s="7">
        <v>60</v>
      </c>
      <c r="H571" s="7">
        <v>120</v>
      </c>
      <c r="I571" s="6" t="s">
        <v>1128</v>
      </c>
      <c r="J571" s="1">
        <f>'ESTOQUE NOVEMBRO'!$D571*'ESTOQUE NOVEMBRO'!$G571+'ESTOQUE NOVEMBRO'!$E571*'ESTOQUE NOVEMBRO'!$H571</f>
        <v>11532</v>
      </c>
      <c r="K571" s="1">
        <f>_xlfn.XLOOKUP(A571,MEDIDAS!A:A,MEDIDAS!D:D,,0)*5</f>
        <v>6.8888888888888893</v>
      </c>
      <c r="L571" s="1">
        <f>SUM(K571,_xlfn.XLOOKUP(A571,MEDIDAS!A:A,MEDIDAS!D:D,,0)*5)</f>
        <v>13.777777777777779</v>
      </c>
      <c r="M57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71" t="str">
        <f>IF('ESTOQUE NOVEMBRO'!$E571&gt;0,"Novembro","outubro")</f>
        <v>outubro</v>
      </c>
      <c r="O571" s="15">
        <v>45597</v>
      </c>
    </row>
    <row r="572" spans="1:15">
      <c r="A572" s="5" t="s">
        <v>569</v>
      </c>
      <c r="B572" t="s">
        <v>1194</v>
      </c>
      <c r="C572" s="3">
        <f t="shared" si="16"/>
        <v>64.89</v>
      </c>
      <c r="D572" s="1">
        <f>_xlfn.XLOOKUP(Tabela4[[#This Row],[SKU]],'ESTOQUE OUTUBRO'!A:A,'ESTOQUE OUTUBRO'!F:F,,0)-_xlfn.XLOOKUP(Tabela4[[#This Row],[SKU]],'VENDA MES'!E:E,'VENDA MES'!F:F,0,0)</f>
        <v>102.20000000000002</v>
      </c>
      <c r="E572" s="3">
        <f>IF(D572&lt;=0,(L572 * 2.5) - D572,IF(AND(Tabela4[[#This Row],[ESTOQUE_INICIAL]]&lt;=Tabela4[[#This Row],[PONTO_DE_REPOSICAO]],Tabela4[[#This Row],[ESTOQUE_INICIAL]]&gt;0),L572*1.5,D572*0))</f>
        <v>0</v>
      </c>
      <c r="F572" s="1">
        <f t="shared" si="17"/>
        <v>102.20000000000002</v>
      </c>
      <c r="G572" s="7">
        <v>60</v>
      </c>
      <c r="H572" s="7">
        <v>120</v>
      </c>
      <c r="I572" s="6" t="s">
        <v>1128</v>
      </c>
      <c r="J572" s="1">
        <f>'ESTOQUE NOVEMBRO'!$D572*'ESTOQUE NOVEMBRO'!$G572+'ESTOQUE NOVEMBRO'!$E572*'ESTOQUE NOVEMBRO'!$H572</f>
        <v>6132.0000000000009</v>
      </c>
      <c r="K572" s="1">
        <f>_xlfn.XLOOKUP(A572,MEDIDAS!A:A,MEDIDAS!D:D,,0)*5</f>
        <v>3.6666666666666665</v>
      </c>
      <c r="L572" s="1">
        <f>SUM(K572,_xlfn.XLOOKUP(A572,MEDIDAS!A:A,MEDIDAS!D:D,,0)*5)</f>
        <v>7.333333333333333</v>
      </c>
      <c r="M57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72" t="str">
        <f>IF('ESTOQUE NOVEMBRO'!$E572&gt;0,"Novembro","outubro")</f>
        <v>outubro</v>
      </c>
      <c r="O572" s="15">
        <v>45597</v>
      </c>
    </row>
    <row r="573" spans="1:15">
      <c r="A573" s="5" t="s">
        <v>570</v>
      </c>
      <c r="B573" t="s">
        <v>1195</v>
      </c>
      <c r="C573" s="3">
        <f t="shared" si="16"/>
        <v>64.89</v>
      </c>
      <c r="D573" s="1">
        <f>_xlfn.XLOOKUP(Tabela4[[#This Row],[SKU]],'ESTOQUE OUTUBRO'!A:A,'ESTOQUE OUTUBRO'!F:F,,0)-_xlfn.XLOOKUP(Tabela4[[#This Row],[SKU]],'VENDA MES'!E:E,'VENDA MES'!F:F,0,0)</f>
        <v>117.40000000000003</v>
      </c>
      <c r="E573" s="3">
        <f>IF(D573&lt;=0,(L573 * 2.5) - D573,IF(AND(Tabela4[[#This Row],[ESTOQUE_INICIAL]]&lt;=Tabela4[[#This Row],[PONTO_DE_REPOSICAO]],Tabela4[[#This Row],[ESTOQUE_INICIAL]]&gt;0),L573*1.5,D573*0))</f>
        <v>0</v>
      </c>
      <c r="F573" s="1">
        <f t="shared" si="17"/>
        <v>117.40000000000003</v>
      </c>
      <c r="G573" s="7">
        <v>36</v>
      </c>
      <c r="H573" s="7">
        <v>72</v>
      </c>
      <c r="I573" s="6" t="s">
        <v>1152</v>
      </c>
      <c r="J573" s="1">
        <f>'ESTOQUE NOVEMBRO'!$D573*'ESTOQUE NOVEMBRO'!$G573+'ESTOQUE NOVEMBRO'!$E573*'ESTOQUE NOVEMBRO'!$H573</f>
        <v>4226.4000000000015</v>
      </c>
      <c r="K573" s="1">
        <f>_xlfn.XLOOKUP(A573,MEDIDAS!A:A,MEDIDAS!D:D,,0)*5</f>
        <v>7.5</v>
      </c>
      <c r="L573" s="1">
        <f>SUM(K573,_xlfn.XLOOKUP(A573,MEDIDAS!A:A,MEDIDAS!D:D,,0)*5)</f>
        <v>15</v>
      </c>
      <c r="M57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73" t="str">
        <f>IF('ESTOQUE NOVEMBRO'!$E573&gt;0,"Novembro","outubro")</f>
        <v>outubro</v>
      </c>
      <c r="O573" s="15">
        <v>45597</v>
      </c>
    </row>
    <row r="574" spans="1:15">
      <c r="A574" s="5" t="s">
        <v>572</v>
      </c>
      <c r="B574" t="s">
        <v>1195</v>
      </c>
      <c r="C574" s="3">
        <f t="shared" si="16"/>
        <v>64.89</v>
      </c>
      <c r="D574" s="1">
        <f>_xlfn.XLOOKUP(Tabela4[[#This Row],[SKU]],'ESTOQUE OUTUBRO'!A:A,'ESTOQUE OUTUBRO'!F:F,,0)-_xlfn.XLOOKUP(Tabela4[[#This Row],[SKU]],'VENDA MES'!E:E,'VENDA MES'!F:F,0,0)</f>
        <v>69.40000000000002</v>
      </c>
      <c r="E574" s="3">
        <f>IF(D574&lt;=0,(L574 * 2.5) - D574,IF(AND(Tabela4[[#This Row],[ESTOQUE_INICIAL]]&lt;=Tabela4[[#This Row],[PONTO_DE_REPOSICAO]],Tabela4[[#This Row],[ESTOQUE_INICIAL]]&gt;0),L574*1.5,D574*0))</f>
        <v>0</v>
      </c>
      <c r="F574" s="1">
        <f t="shared" si="17"/>
        <v>69.40000000000002</v>
      </c>
      <c r="G574" s="7">
        <v>36</v>
      </c>
      <c r="H574" s="7">
        <v>72</v>
      </c>
      <c r="I574" s="6" t="s">
        <v>1152</v>
      </c>
      <c r="J574" s="1">
        <f>'ESTOQUE NOVEMBRO'!$D574*'ESTOQUE NOVEMBRO'!$G574+'ESTOQUE NOVEMBRO'!$E574*'ESTOQUE NOVEMBRO'!$H574</f>
        <v>2498.4000000000005</v>
      </c>
      <c r="K574" s="1">
        <f>_xlfn.XLOOKUP(A574,MEDIDAS!A:A,MEDIDAS!D:D,,0)*5</f>
        <v>5.0555555555555554</v>
      </c>
      <c r="L574" s="1">
        <f>SUM(K574,_xlfn.XLOOKUP(A574,MEDIDAS!A:A,MEDIDAS!D:D,,0)*5)</f>
        <v>10.111111111111111</v>
      </c>
      <c r="M57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74" t="str">
        <f>IF('ESTOQUE NOVEMBRO'!$E574&gt;0,"Novembro","outubro")</f>
        <v>outubro</v>
      </c>
      <c r="O574" s="15">
        <v>45597</v>
      </c>
    </row>
    <row r="575" spans="1:15">
      <c r="A575" s="5" t="s">
        <v>573</v>
      </c>
      <c r="B575" t="s">
        <v>1195</v>
      </c>
      <c r="C575" s="3">
        <f t="shared" si="16"/>
        <v>64.89</v>
      </c>
      <c r="D575" s="1">
        <f>_xlfn.XLOOKUP(Tabela4[[#This Row],[SKU]],'ESTOQUE OUTUBRO'!A:A,'ESTOQUE OUTUBRO'!F:F,,0)-_xlfn.XLOOKUP(Tabela4[[#This Row],[SKU]],'VENDA MES'!E:E,'VENDA MES'!F:F,0,0)</f>
        <v>20.200000000000003</v>
      </c>
      <c r="E575" s="3">
        <f>IF(D575&lt;=0,(L575 * 2.5) - D575,IF(AND(Tabela4[[#This Row],[ESTOQUE_INICIAL]]&lt;=Tabela4[[#This Row],[PONTO_DE_REPOSICAO]],Tabela4[[#This Row],[ESTOQUE_INICIAL]]&gt;0),L575*1.5,D575*0))</f>
        <v>0</v>
      </c>
      <c r="F575" s="1">
        <f t="shared" si="17"/>
        <v>20.200000000000003</v>
      </c>
      <c r="G575" s="7">
        <v>36</v>
      </c>
      <c r="H575" s="7">
        <v>72</v>
      </c>
      <c r="I575" s="6" t="s">
        <v>1152</v>
      </c>
      <c r="J575" s="1">
        <f>'ESTOQUE NOVEMBRO'!$D575*'ESTOQUE NOVEMBRO'!$G575+'ESTOQUE NOVEMBRO'!$E575*'ESTOQUE NOVEMBRO'!$H575</f>
        <v>727.2</v>
      </c>
      <c r="K575" s="1">
        <f>_xlfn.XLOOKUP(A575,MEDIDAS!A:A,MEDIDAS!D:D,,0)*5</f>
        <v>6.7222222222222232</v>
      </c>
      <c r="L575" s="1">
        <f>SUM(K575,_xlfn.XLOOKUP(A575,MEDIDAS!A:A,MEDIDAS!D:D,,0)*5)</f>
        <v>13.444444444444446</v>
      </c>
      <c r="M57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75" t="str">
        <f>IF('ESTOQUE NOVEMBRO'!$E575&gt;0,"Novembro","outubro")</f>
        <v>outubro</v>
      </c>
      <c r="O575" s="15">
        <v>45597</v>
      </c>
    </row>
    <row r="576" spans="1:15">
      <c r="A576" s="5" t="s">
        <v>574</v>
      </c>
      <c r="B576" t="s">
        <v>1195</v>
      </c>
      <c r="C576" s="3">
        <f t="shared" si="16"/>
        <v>64.89</v>
      </c>
      <c r="D576" s="1">
        <f>_xlfn.XLOOKUP(Tabela4[[#This Row],[SKU]],'ESTOQUE OUTUBRO'!A:A,'ESTOQUE OUTUBRO'!F:F,,0)-_xlfn.XLOOKUP(Tabela4[[#This Row],[SKU]],'VENDA MES'!E:E,'VENDA MES'!F:F,0,0)</f>
        <v>57.800000000000011</v>
      </c>
      <c r="E576" s="3">
        <f>IF(D576&lt;=0,(L576 * 2.5) - D576,IF(AND(Tabela4[[#This Row],[ESTOQUE_INICIAL]]&lt;=Tabela4[[#This Row],[PONTO_DE_REPOSICAO]],Tabela4[[#This Row],[ESTOQUE_INICIAL]]&gt;0),L576*1.5,D576*0))</f>
        <v>0</v>
      </c>
      <c r="F576" s="1">
        <f t="shared" si="17"/>
        <v>57.800000000000011</v>
      </c>
      <c r="G576" s="7">
        <v>36</v>
      </c>
      <c r="H576" s="7">
        <v>72</v>
      </c>
      <c r="I576" s="6" t="s">
        <v>1152</v>
      </c>
      <c r="J576" s="1">
        <f>'ESTOQUE NOVEMBRO'!$D576*'ESTOQUE NOVEMBRO'!$G576+'ESTOQUE NOVEMBRO'!$E576*'ESTOQUE NOVEMBRO'!$H576</f>
        <v>2080.8000000000002</v>
      </c>
      <c r="K576" s="1">
        <f>_xlfn.XLOOKUP(A576,MEDIDAS!A:A,MEDIDAS!D:D,,0)*5</f>
        <v>8.4444444444444446</v>
      </c>
      <c r="L576" s="1">
        <f>SUM(K576,_xlfn.XLOOKUP(A576,MEDIDAS!A:A,MEDIDAS!D:D,,0)*5)</f>
        <v>16.888888888888889</v>
      </c>
      <c r="M57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76" t="str">
        <f>IF('ESTOQUE NOVEMBRO'!$E576&gt;0,"Novembro","outubro")</f>
        <v>outubro</v>
      </c>
      <c r="O576" s="15">
        <v>45597</v>
      </c>
    </row>
    <row r="577" spans="1:15">
      <c r="A577" s="5" t="s">
        <v>575</v>
      </c>
      <c r="B577" t="s">
        <v>1195</v>
      </c>
      <c r="C577" s="3">
        <f t="shared" si="16"/>
        <v>64.89</v>
      </c>
      <c r="D577" s="1">
        <f>_xlfn.XLOOKUP(Tabela4[[#This Row],[SKU]],'ESTOQUE OUTUBRO'!A:A,'ESTOQUE OUTUBRO'!F:F,,0)-_xlfn.XLOOKUP(Tabela4[[#This Row],[SKU]],'VENDA MES'!E:E,'VENDA MES'!F:F,0,0)</f>
        <v>221.8</v>
      </c>
      <c r="E577" s="3">
        <f>IF(D577&lt;=0,(L577 * 2.5) - D577,IF(AND(Tabela4[[#This Row],[ESTOQUE_INICIAL]]&lt;=Tabela4[[#This Row],[PONTO_DE_REPOSICAO]],Tabela4[[#This Row],[ESTOQUE_INICIAL]]&gt;0),L577*1.5,D577*0))</f>
        <v>0</v>
      </c>
      <c r="F577" s="1">
        <f t="shared" si="17"/>
        <v>221.8</v>
      </c>
      <c r="G577" s="7">
        <v>36</v>
      </c>
      <c r="H577" s="7">
        <v>72</v>
      </c>
      <c r="I577" s="6" t="s">
        <v>1152</v>
      </c>
      <c r="J577" s="1">
        <f>'ESTOQUE NOVEMBRO'!$D577*'ESTOQUE NOVEMBRO'!$G577+'ESTOQUE NOVEMBRO'!$E577*'ESTOQUE NOVEMBRO'!$H577</f>
        <v>7984.8</v>
      </c>
      <c r="K577" s="1">
        <f>_xlfn.XLOOKUP(A577,MEDIDAS!A:A,MEDIDAS!D:D,,0)*5</f>
        <v>8.5</v>
      </c>
      <c r="L577" s="1">
        <f>SUM(K577,_xlfn.XLOOKUP(A577,MEDIDAS!A:A,MEDIDAS!D:D,,0)*5)</f>
        <v>17</v>
      </c>
      <c r="M57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77" t="str">
        <f>IF('ESTOQUE NOVEMBRO'!$E577&gt;0,"Novembro","outubro")</f>
        <v>outubro</v>
      </c>
      <c r="O577" s="15">
        <v>45597</v>
      </c>
    </row>
    <row r="578" spans="1:15">
      <c r="A578" s="5" t="s">
        <v>637</v>
      </c>
      <c r="B578" t="s">
        <v>1195</v>
      </c>
      <c r="C578" s="3">
        <f t="shared" si="16"/>
        <v>64.89</v>
      </c>
      <c r="D578" s="1">
        <f>_xlfn.XLOOKUP(Tabela4[[#This Row],[SKU]],'ESTOQUE OUTUBRO'!A:A,'ESTOQUE OUTUBRO'!F:F,,0)-_xlfn.XLOOKUP(Tabela4[[#This Row],[SKU]],'VENDA MES'!E:E,'VENDA MES'!F:F,0,0)</f>
        <v>97</v>
      </c>
      <c r="E578" s="3">
        <f>IF(D578&lt;=0,(L578 * 2.5) - D578,IF(AND(Tabela4[[#This Row],[ESTOQUE_INICIAL]]&lt;=Tabela4[[#This Row],[PONTO_DE_REPOSICAO]],Tabela4[[#This Row],[ESTOQUE_INICIAL]]&gt;0),L578*1.5,D578*0))</f>
        <v>0</v>
      </c>
      <c r="F578" s="1">
        <f t="shared" si="17"/>
        <v>97</v>
      </c>
      <c r="G578" s="7">
        <v>36</v>
      </c>
      <c r="H578" s="7">
        <v>72</v>
      </c>
      <c r="I578" s="6" t="s">
        <v>1152</v>
      </c>
      <c r="J578" s="1">
        <f>'ESTOQUE NOVEMBRO'!$D578*'ESTOQUE NOVEMBRO'!$G578+'ESTOQUE NOVEMBRO'!$E578*'ESTOQUE NOVEMBRO'!$H578</f>
        <v>3492</v>
      </c>
      <c r="K578" s="1">
        <f>_xlfn.XLOOKUP(A578,MEDIDAS!A:A,MEDIDAS!D:D,,0)*5</f>
        <v>5.8333333333333339</v>
      </c>
      <c r="L578" s="1">
        <f>SUM(K578,_xlfn.XLOOKUP(A578,MEDIDAS!A:A,MEDIDAS!D:D,,0)*5)</f>
        <v>11.666666666666668</v>
      </c>
      <c r="M57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78" t="str">
        <f>IF('ESTOQUE NOVEMBRO'!$E578&gt;0,"Novembro","outubro")</f>
        <v>outubro</v>
      </c>
      <c r="O578" s="15">
        <v>45597</v>
      </c>
    </row>
    <row r="579" spans="1:15">
      <c r="A579" s="5" t="s">
        <v>576</v>
      </c>
      <c r="B579" t="s">
        <v>1195</v>
      </c>
      <c r="C579" s="3">
        <f t="shared" ref="C579:C642" si="18">3.09*3*7</f>
        <v>64.89</v>
      </c>
      <c r="D579" s="1">
        <f>_xlfn.XLOOKUP(Tabela4[[#This Row],[SKU]],'ESTOQUE OUTUBRO'!A:A,'ESTOQUE OUTUBRO'!F:F,,0)-_xlfn.XLOOKUP(Tabela4[[#This Row],[SKU]],'VENDA MES'!E:E,'VENDA MES'!F:F,0,0)</f>
        <v>161.6</v>
      </c>
      <c r="E579" s="3">
        <f>IF(D579&lt;=0,(L579 * 2.5) - D579,IF(AND(Tabela4[[#This Row],[ESTOQUE_INICIAL]]&lt;=Tabela4[[#This Row],[PONTO_DE_REPOSICAO]],Tabela4[[#This Row],[ESTOQUE_INICIAL]]&gt;0),L579*1.5,D579*0))</f>
        <v>0</v>
      </c>
      <c r="F579" s="1">
        <f t="shared" ref="F579:F642" si="19">SUM(E579,D579)</f>
        <v>161.6</v>
      </c>
      <c r="G579" s="7">
        <v>36</v>
      </c>
      <c r="H579" s="7">
        <v>72</v>
      </c>
      <c r="I579" s="6" t="s">
        <v>1152</v>
      </c>
      <c r="J579" s="1">
        <f>'ESTOQUE NOVEMBRO'!$D579*'ESTOQUE NOVEMBRO'!$G579+'ESTOQUE NOVEMBRO'!$E579*'ESTOQUE NOVEMBRO'!$H579</f>
        <v>5817.5999999999995</v>
      </c>
      <c r="K579" s="1">
        <f>_xlfn.XLOOKUP(A579,MEDIDAS!A:A,MEDIDAS!D:D,,0)*5</f>
        <v>8.5555555555555554</v>
      </c>
      <c r="L579" s="1">
        <f>SUM(K579,_xlfn.XLOOKUP(A579,MEDIDAS!A:A,MEDIDAS!D:D,,0)*5)</f>
        <v>17.111111111111111</v>
      </c>
      <c r="M57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79" t="str">
        <f>IF('ESTOQUE NOVEMBRO'!$E579&gt;0,"Novembro","outubro")</f>
        <v>outubro</v>
      </c>
      <c r="O579" s="15">
        <v>45597</v>
      </c>
    </row>
    <row r="580" spans="1:15">
      <c r="A580" s="5" t="s">
        <v>577</v>
      </c>
      <c r="B580" t="s">
        <v>1195</v>
      </c>
      <c r="C580" s="3">
        <f t="shared" si="18"/>
        <v>64.89</v>
      </c>
      <c r="D580" s="1">
        <f>_xlfn.XLOOKUP(Tabela4[[#This Row],[SKU]],'ESTOQUE OUTUBRO'!A:A,'ESTOQUE OUTUBRO'!F:F,,0)-_xlfn.XLOOKUP(Tabela4[[#This Row],[SKU]],'VENDA MES'!E:E,'VENDA MES'!F:F,0,0)</f>
        <v>154.40000000000003</v>
      </c>
      <c r="E580" s="3">
        <f>IF(D580&lt;=0,(L580 * 2.5) - D580,IF(AND(Tabela4[[#This Row],[ESTOQUE_INICIAL]]&lt;=Tabela4[[#This Row],[PONTO_DE_REPOSICAO]],Tabela4[[#This Row],[ESTOQUE_INICIAL]]&gt;0),L580*1.5,D580*0))</f>
        <v>0</v>
      </c>
      <c r="F580" s="1">
        <f t="shared" si="19"/>
        <v>154.40000000000003</v>
      </c>
      <c r="G580" s="7">
        <v>36</v>
      </c>
      <c r="H580" s="7">
        <v>72</v>
      </c>
      <c r="I580" s="6" t="s">
        <v>1152</v>
      </c>
      <c r="J580" s="1">
        <f>'ESTOQUE NOVEMBRO'!$D580*'ESTOQUE NOVEMBRO'!$G580+'ESTOQUE NOVEMBRO'!$E580*'ESTOQUE NOVEMBRO'!$H580</f>
        <v>5558.4000000000015</v>
      </c>
      <c r="K580" s="1">
        <f>_xlfn.XLOOKUP(A580,MEDIDAS!A:A,MEDIDAS!D:D,,0)*5</f>
        <v>6.5</v>
      </c>
      <c r="L580" s="1">
        <f>SUM(K580,_xlfn.XLOOKUP(A580,MEDIDAS!A:A,MEDIDAS!D:D,,0)*5)</f>
        <v>13</v>
      </c>
      <c r="M58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80" t="str">
        <f>IF('ESTOQUE NOVEMBRO'!$E580&gt;0,"Novembro","outubro")</f>
        <v>outubro</v>
      </c>
      <c r="O580" s="15">
        <v>45597</v>
      </c>
    </row>
    <row r="581" spans="1:15">
      <c r="A581" s="5" t="s">
        <v>578</v>
      </c>
      <c r="B581" t="s">
        <v>1195</v>
      </c>
      <c r="C581" s="3">
        <f t="shared" si="18"/>
        <v>64.89</v>
      </c>
      <c r="D581" s="1">
        <f>_xlfn.XLOOKUP(Tabela4[[#This Row],[SKU]],'ESTOQUE OUTUBRO'!A:A,'ESTOQUE OUTUBRO'!F:F,,0)-_xlfn.XLOOKUP(Tabela4[[#This Row],[SKU]],'VENDA MES'!E:E,'VENDA MES'!F:F,0,0)</f>
        <v>107.80000000000004</v>
      </c>
      <c r="E581" s="3">
        <f>IF(D581&lt;=0,(L581 * 2.5) - D581,IF(AND(Tabela4[[#This Row],[ESTOQUE_INICIAL]]&lt;=Tabela4[[#This Row],[PONTO_DE_REPOSICAO]],Tabela4[[#This Row],[ESTOQUE_INICIAL]]&gt;0),L581*1.5,D581*0))</f>
        <v>0</v>
      </c>
      <c r="F581" s="1">
        <f t="shared" si="19"/>
        <v>107.80000000000004</v>
      </c>
      <c r="G581" s="7">
        <v>36</v>
      </c>
      <c r="H581" s="7">
        <v>72</v>
      </c>
      <c r="I581" s="6" t="s">
        <v>1152</v>
      </c>
      <c r="J581" s="1">
        <f>'ESTOQUE NOVEMBRO'!$D581*'ESTOQUE NOVEMBRO'!$G581+'ESTOQUE NOVEMBRO'!$E581*'ESTOQUE NOVEMBRO'!$H581</f>
        <v>3880.8000000000015</v>
      </c>
      <c r="K581" s="1">
        <f>_xlfn.XLOOKUP(A581,MEDIDAS!A:A,MEDIDAS!D:D,,0)*5</f>
        <v>6.1111111111111116</v>
      </c>
      <c r="L581" s="1">
        <f>SUM(K581,_xlfn.XLOOKUP(A581,MEDIDAS!A:A,MEDIDAS!D:D,,0)*5)</f>
        <v>12.222222222222223</v>
      </c>
      <c r="M58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81" t="str">
        <f>IF('ESTOQUE NOVEMBRO'!$E581&gt;0,"Novembro","outubro")</f>
        <v>outubro</v>
      </c>
      <c r="O581" s="15">
        <v>45597</v>
      </c>
    </row>
    <row r="582" spans="1:15">
      <c r="A582" s="5" t="s">
        <v>579</v>
      </c>
      <c r="B582" t="s">
        <v>1195</v>
      </c>
      <c r="C582" s="3">
        <f t="shared" si="18"/>
        <v>64.89</v>
      </c>
      <c r="D582" s="1">
        <f>_xlfn.XLOOKUP(Tabela4[[#This Row],[SKU]],'ESTOQUE OUTUBRO'!A:A,'ESTOQUE OUTUBRO'!F:F,,0)-_xlfn.XLOOKUP(Tabela4[[#This Row],[SKU]],'VENDA MES'!E:E,'VENDA MES'!F:F,0,0)</f>
        <v>44</v>
      </c>
      <c r="E582" s="3">
        <f>IF(D582&lt;=0,(L582 * 2.5) - D582,IF(AND(Tabela4[[#This Row],[ESTOQUE_INICIAL]]&lt;=Tabela4[[#This Row],[PONTO_DE_REPOSICAO]],Tabela4[[#This Row],[ESTOQUE_INICIAL]]&gt;0),L582*1.5,D582*0))</f>
        <v>0</v>
      </c>
      <c r="F582" s="1">
        <f t="shared" si="19"/>
        <v>44</v>
      </c>
      <c r="G582" s="7">
        <v>36</v>
      </c>
      <c r="H582" s="7">
        <v>72</v>
      </c>
      <c r="I582" s="6" t="s">
        <v>1152</v>
      </c>
      <c r="J582" s="1">
        <f>'ESTOQUE NOVEMBRO'!$D582*'ESTOQUE NOVEMBRO'!$G582+'ESTOQUE NOVEMBRO'!$E582*'ESTOQUE NOVEMBRO'!$H582</f>
        <v>1584</v>
      </c>
      <c r="K582" s="1">
        <f>_xlfn.XLOOKUP(A582,MEDIDAS!A:A,MEDIDAS!D:D,,0)*5</f>
        <v>6.2222222222222223</v>
      </c>
      <c r="L582" s="1">
        <f>SUM(K582,_xlfn.XLOOKUP(A582,MEDIDAS!A:A,MEDIDAS!D:D,,0)*5)</f>
        <v>12.444444444444445</v>
      </c>
      <c r="M58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82" t="str">
        <f>IF('ESTOQUE NOVEMBRO'!$E582&gt;0,"Novembro","outubro")</f>
        <v>outubro</v>
      </c>
      <c r="O582" s="15">
        <v>45597</v>
      </c>
    </row>
    <row r="583" spans="1:15">
      <c r="A583" s="5" t="s">
        <v>580</v>
      </c>
      <c r="B583" t="s">
        <v>1196</v>
      </c>
      <c r="C583" s="3">
        <f t="shared" si="18"/>
        <v>64.89</v>
      </c>
      <c r="D583" s="1">
        <f>_xlfn.XLOOKUP(Tabela4[[#This Row],[SKU]],'ESTOQUE OUTUBRO'!A:A,'ESTOQUE OUTUBRO'!F:F,,0)-_xlfn.XLOOKUP(Tabela4[[#This Row],[SKU]],'VENDA MES'!E:E,'VENDA MES'!F:F,0,0)</f>
        <v>83.8</v>
      </c>
      <c r="E583" s="3">
        <f>IF(D583&lt;=0,(L583 * 2.5) - D583,IF(AND(Tabela4[[#This Row],[ESTOQUE_INICIAL]]&lt;=Tabela4[[#This Row],[PONTO_DE_REPOSICAO]],Tabela4[[#This Row],[ESTOQUE_INICIAL]]&gt;0),L583*1.5,D583*0))</f>
        <v>0</v>
      </c>
      <c r="F583" s="1">
        <f t="shared" si="19"/>
        <v>83.8</v>
      </c>
      <c r="G583" s="7">
        <v>36</v>
      </c>
      <c r="H583" s="7">
        <v>72</v>
      </c>
      <c r="I583" s="6" t="s">
        <v>1152</v>
      </c>
      <c r="J583" s="1">
        <f>'ESTOQUE NOVEMBRO'!$D583*'ESTOQUE NOVEMBRO'!$G583+'ESTOQUE NOVEMBRO'!$E583*'ESTOQUE NOVEMBRO'!$H583</f>
        <v>3016.7999999999997</v>
      </c>
      <c r="K583" s="1">
        <f>_xlfn.XLOOKUP(A583,MEDIDAS!A:A,MEDIDAS!D:D,,0)*5</f>
        <v>6.4444444444444446</v>
      </c>
      <c r="L583" s="1">
        <f>SUM(K583,_xlfn.XLOOKUP(A583,MEDIDAS!A:A,MEDIDAS!D:D,,0)*5)</f>
        <v>12.888888888888889</v>
      </c>
      <c r="M58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83" t="str">
        <f>IF('ESTOQUE NOVEMBRO'!$E583&gt;0,"Novembro","outubro")</f>
        <v>outubro</v>
      </c>
      <c r="O583" s="15">
        <v>45597</v>
      </c>
    </row>
    <row r="584" spans="1:15">
      <c r="A584" s="5" t="s">
        <v>581</v>
      </c>
      <c r="B584" t="s">
        <v>1196</v>
      </c>
      <c r="C584" s="3">
        <f t="shared" si="18"/>
        <v>64.89</v>
      </c>
      <c r="D584" s="1">
        <f>_xlfn.XLOOKUP(Tabela4[[#This Row],[SKU]],'ESTOQUE OUTUBRO'!A:A,'ESTOQUE OUTUBRO'!F:F,,0)-_xlfn.XLOOKUP(Tabela4[[#This Row],[SKU]],'VENDA MES'!E:E,'VENDA MES'!F:F,0,0)</f>
        <v>83.200000000000017</v>
      </c>
      <c r="E584" s="3">
        <f>IF(D584&lt;=0,(L584 * 2.5) - D584,IF(AND(Tabela4[[#This Row],[ESTOQUE_INICIAL]]&lt;=Tabela4[[#This Row],[PONTO_DE_REPOSICAO]],Tabela4[[#This Row],[ESTOQUE_INICIAL]]&gt;0),L584*1.5,D584*0))</f>
        <v>0</v>
      </c>
      <c r="F584" s="1">
        <f t="shared" si="19"/>
        <v>83.200000000000017</v>
      </c>
      <c r="G584" s="7">
        <v>36</v>
      </c>
      <c r="H584" s="7">
        <v>72</v>
      </c>
      <c r="I584" s="6" t="s">
        <v>1152</v>
      </c>
      <c r="J584" s="1">
        <f>'ESTOQUE NOVEMBRO'!$D584*'ESTOQUE NOVEMBRO'!$G584+'ESTOQUE NOVEMBRO'!$E584*'ESTOQUE NOVEMBRO'!$H584</f>
        <v>2995.2000000000007</v>
      </c>
      <c r="K584" s="1">
        <f>_xlfn.XLOOKUP(A584,MEDIDAS!A:A,MEDIDAS!D:D,,0)*5</f>
        <v>6.2222222222222223</v>
      </c>
      <c r="L584" s="1">
        <f>SUM(K584,_xlfn.XLOOKUP(A584,MEDIDAS!A:A,MEDIDAS!D:D,,0)*5)</f>
        <v>12.444444444444445</v>
      </c>
      <c r="M58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84" t="str">
        <f>IF('ESTOQUE NOVEMBRO'!$E584&gt;0,"Novembro","outubro")</f>
        <v>outubro</v>
      </c>
      <c r="O584" s="15">
        <v>45597</v>
      </c>
    </row>
    <row r="585" spans="1:15">
      <c r="A585" s="5" t="s">
        <v>583</v>
      </c>
      <c r="B585" t="s">
        <v>1196</v>
      </c>
      <c r="C585" s="3">
        <f t="shared" si="18"/>
        <v>64.89</v>
      </c>
      <c r="D585" s="1">
        <f>_xlfn.XLOOKUP(Tabela4[[#This Row],[SKU]],'ESTOQUE OUTUBRO'!A:A,'ESTOQUE OUTUBRO'!F:F,,0)-_xlfn.XLOOKUP(Tabela4[[#This Row],[SKU]],'VENDA MES'!E:E,'VENDA MES'!F:F,0,0)</f>
        <v>34.799999999999997</v>
      </c>
      <c r="E585" s="3">
        <f>IF(D585&lt;=0,(L585 * 2.5) - D585,IF(AND(Tabela4[[#This Row],[ESTOQUE_INICIAL]]&lt;=Tabela4[[#This Row],[PONTO_DE_REPOSICAO]],Tabela4[[#This Row],[ESTOQUE_INICIAL]]&gt;0),L585*1.5,D585*0))</f>
        <v>0</v>
      </c>
      <c r="F585" s="1">
        <f t="shared" si="19"/>
        <v>34.799999999999997</v>
      </c>
      <c r="G585" s="7">
        <v>36</v>
      </c>
      <c r="H585" s="7">
        <v>72</v>
      </c>
      <c r="I585" s="6" t="s">
        <v>1152</v>
      </c>
      <c r="J585" s="1">
        <f>'ESTOQUE NOVEMBRO'!$D585*'ESTOQUE NOVEMBRO'!$G585+'ESTOQUE NOVEMBRO'!$E585*'ESTOQUE NOVEMBRO'!$H585</f>
        <v>1252.8</v>
      </c>
      <c r="K585" s="1">
        <f>_xlfn.XLOOKUP(A585,MEDIDAS!A:A,MEDIDAS!D:D,,0)*5</f>
        <v>6.2222222222222223</v>
      </c>
      <c r="L585" s="1">
        <f>SUM(K585,_xlfn.XLOOKUP(A585,MEDIDAS!A:A,MEDIDAS!D:D,,0)*5)</f>
        <v>12.444444444444445</v>
      </c>
      <c r="M58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85" t="str">
        <f>IF('ESTOQUE NOVEMBRO'!$E585&gt;0,"Novembro","outubro")</f>
        <v>outubro</v>
      </c>
      <c r="O585" s="15">
        <v>45597</v>
      </c>
    </row>
    <row r="586" spans="1:15">
      <c r="A586" s="5" t="s">
        <v>584</v>
      </c>
      <c r="B586" t="s">
        <v>1196</v>
      </c>
      <c r="C586" s="3">
        <f t="shared" si="18"/>
        <v>64.89</v>
      </c>
      <c r="D586" s="1">
        <f>_xlfn.XLOOKUP(Tabela4[[#This Row],[SKU]],'ESTOQUE OUTUBRO'!A:A,'ESTOQUE OUTUBRO'!F:F,,0)-_xlfn.XLOOKUP(Tabela4[[#This Row],[SKU]],'VENDA MES'!E:E,'VENDA MES'!F:F,0,0)</f>
        <v>70.80000000000004</v>
      </c>
      <c r="E586" s="3">
        <f>IF(D586&lt;=0,(L586 * 2.5) - D586,IF(AND(Tabela4[[#This Row],[ESTOQUE_INICIAL]]&lt;=Tabela4[[#This Row],[PONTO_DE_REPOSICAO]],Tabela4[[#This Row],[ESTOQUE_INICIAL]]&gt;0),L586*1.5,D586*0))</f>
        <v>0</v>
      </c>
      <c r="F586" s="1">
        <f t="shared" si="19"/>
        <v>70.80000000000004</v>
      </c>
      <c r="G586" s="7">
        <v>36</v>
      </c>
      <c r="H586" s="7">
        <v>72</v>
      </c>
      <c r="I586" s="6" t="s">
        <v>1152</v>
      </c>
      <c r="J586" s="1">
        <f>'ESTOQUE NOVEMBRO'!$D586*'ESTOQUE NOVEMBRO'!$G586+'ESTOQUE NOVEMBRO'!$E586*'ESTOQUE NOVEMBRO'!$H586</f>
        <v>2548.8000000000015</v>
      </c>
      <c r="K586" s="1">
        <f>_xlfn.XLOOKUP(A586,MEDIDAS!A:A,MEDIDAS!D:D,,0)*5</f>
        <v>9.6111111111111107</v>
      </c>
      <c r="L586" s="1">
        <f>SUM(K586,_xlfn.XLOOKUP(A586,MEDIDAS!A:A,MEDIDAS!D:D,,0)*5)</f>
        <v>19.222222222222221</v>
      </c>
      <c r="M58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86" t="str">
        <f>IF('ESTOQUE NOVEMBRO'!$E586&gt;0,"Novembro","outubro")</f>
        <v>outubro</v>
      </c>
      <c r="O586" s="15">
        <v>45597</v>
      </c>
    </row>
    <row r="587" spans="1:15">
      <c r="A587" s="5" t="s">
        <v>585</v>
      </c>
      <c r="B587" t="s">
        <v>1196</v>
      </c>
      <c r="C587" s="3">
        <f t="shared" si="18"/>
        <v>64.89</v>
      </c>
      <c r="D587" s="1">
        <f>_xlfn.XLOOKUP(Tabela4[[#This Row],[SKU]],'ESTOQUE OUTUBRO'!A:A,'ESTOQUE OUTUBRO'!F:F,,0)-_xlfn.XLOOKUP(Tabela4[[#This Row],[SKU]],'VENDA MES'!E:E,'VENDA MES'!F:F,0,0)</f>
        <v>159.00000000000006</v>
      </c>
      <c r="E587" s="3">
        <f>IF(D587&lt;=0,(L587 * 2.5) - D587,IF(AND(Tabela4[[#This Row],[ESTOQUE_INICIAL]]&lt;=Tabela4[[#This Row],[PONTO_DE_REPOSICAO]],Tabela4[[#This Row],[ESTOQUE_INICIAL]]&gt;0),L587*1.5,D587*0))</f>
        <v>0</v>
      </c>
      <c r="F587" s="1">
        <f t="shared" si="19"/>
        <v>159.00000000000006</v>
      </c>
      <c r="G587" s="7">
        <v>36</v>
      </c>
      <c r="H587" s="7">
        <v>72</v>
      </c>
      <c r="I587" s="6" t="s">
        <v>1152</v>
      </c>
      <c r="J587" s="1">
        <f>'ESTOQUE NOVEMBRO'!$D587*'ESTOQUE NOVEMBRO'!$G587+'ESTOQUE NOVEMBRO'!$E587*'ESTOQUE NOVEMBRO'!$H587</f>
        <v>5724.0000000000018</v>
      </c>
      <c r="K587" s="1">
        <f>_xlfn.XLOOKUP(A587,MEDIDAS!A:A,MEDIDAS!D:D,,0)*5</f>
        <v>10.555555555555555</v>
      </c>
      <c r="L587" s="1">
        <f>SUM(K587,_xlfn.XLOOKUP(A587,MEDIDAS!A:A,MEDIDAS!D:D,,0)*5)</f>
        <v>21.111111111111111</v>
      </c>
      <c r="M58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87" t="str">
        <f>IF('ESTOQUE NOVEMBRO'!$E587&gt;0,"Novembro","outubro")</f>
        <v>outubro</v>
      </c>
      <c r="O587" s="15">
        <v>45597</v>
      </c>
    </row>
    <row r="588" spans="1:15">
      <c r="A588" s="5" t="s">
        <v>648</v>
      </c>
      <c r="B588" t="s">
        <v>1196</v>
      </c>
      <c r="C588" s="3">
        <f t="shared" si="18"/>
        <v>64.89</v>
      </c>
      <c r="D588" s="1">
        <f>_xlfn.XLOOKUP(Tabela4[[#This Row],[SKU]],'ESTOQUE OUTUBRO'!A:A,'ESTOQUE OUTUBRO'!F:F,,0)-_xlfn.XLOOKUP(Tabela4[[#This Row],[SKU]],'VENDA MES'!E:E,'VENDA MES'!F:F,0,0)</f>
        <v>138</v>
      </c>
      <c r="E588" s="3">
        <f>IF(D588&lt;=0,(L588 * 2.5) - D588,IF(AND(Tabela4[[#This Row],[ESTOQUE_INICIAL]]&lt;=Tabela4[[#This Row],[PONTO_DE_REPOSICAO]],Tabela4[[#This Row],[ESTOQUE_INICIAL]]&gt;0),L588*1.5,D588*0))</f>
        <v>0</v>
      </c>
      <c r="F588" s="1">
        <f t="shared" si="19"/>
        <v>138</v>
      </c>
      <c r="G588" s="7">
        <v>36</v>
      </c>
      <c r="H588" s="7">
        <v>72</v>
      </c>
      <c r="I588" s="6" t="s">
        <v>1152</v>
      </c>
      <c r="J588" s="1">
        <f>'ESTOQUE NOVEMBRO'!$D588*'ESTOQUE NOVEMBRO'!$G588+'ESTOQUE NOVEMBRO'!$E588*'ESTOQUE NOVEMBRO'!$H588</f>
        <v>4968</v>
      </c>
      <c r="K588" s="1">
        <f>_xlfn.XLOOKUP(A588,MEDIDAS!A:A,MEDIDAS!D:D,,0)*5</f>
        <v>4.2777777777777777</v>
      </c>
      <c r="L588" s="1">
        <f>SUM(K588,_xlfn.XLOOKUP(A588,MEDIDAS!A:A,MEDIDAS!D:D,,0)*5)</f>
        <v>8.5555555555555554</v>
      </c>
      <c r="M58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88" t="str">
        <f>IF('ESTOQUE NOVEMBRO'!$E588&gt;0,"Novembro","outubro")</f>
        <v>outubro</v>
      </c>
      <c r="O588" s="15">
        <v>45597</v>
      </c>
    </row>
    <row r="589" spans="1:15">
      <c r="A589" s="5" t="s">
        <v>586</v>
      </c>
      <c r="B589" t="s">
        <v>1196</v>
      </c>
      <c r="C589" s="3">
        <f t="shared" si="18"/>
        <v>64.89</v>
      </c>
      <c r="D589" s="1">
        <f>_xlfn.XLOOKUP(Tabela4[[#This Row],[SKU]],'ESTOQUE OUTUBRO'!A:A,'ESTOQUE OUTUBRO'!F:F,,0)-_xlfn.XLOOKUP(Tabela4[[#This Row],[SKU]],'VENDA MES'!E:E,'VENDA MES'!F:F,0,0)</f>
        <v>184.80000000000004</v>
      </c>
      <c r="E589" s="3">
        <f>IF(D589&lt;=0,(L589 * 2.5) - D589,IF(AND(Tabela4[[#This Row],[ESTOQUE_INICIAL]]&lt;=Tabela4[[#This Row],[PONTO_DE_REPOSICAO]],Tabela4[[#This Row],[ESTOQUE_INICIAL]]&gt;0),L589*1.5,D589*0))</f>
        <v>0</v>
      </c>
      <c r="F589" s="1">
        <f t="shared" si="19"/>
        <v>184.80000000000004</v>
      </c>
      <c r="G589" s="7">
        <v>36</v>
      </c>
      <c r="H589" s="7">
        <v>72</v>
      </c>
      <c r="I589" s="6" t="s">
        <v>1152</v>
      </c>
      <c r="J589" s="1">
        <f>'ESTOQUE NOVEMBRO'!$D589*'ESTOQUE NOVEMBRO'!$G589+'ESTOQUE NOVEMBRO'!$E589*'ESTOQUE NOVEMBRO'!$H589</f>
        <v>6652.8000000000011</v>
      </c>
      <c r="K589" s="1">
        <f>_xlfn.XLOOKUP(A589,MEDIDAS!A:A,MEDIDAS!D:D,,0)*5</f>
        <v>4.6111111111111116</v>
      </c>
      <c r="L589" s="1">
        <f>SUM(K589,_xlfn.XLOOKUP(A589,MEDIDAS!A:A,MEDIDAS!D:D,,0)*5)</f>
        <v>9.2222222222222232</v>
      </c>
      <c r="M58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89" t="str">
        <f>IF('ESTOQUE NOVEMBRO'!$E589&gt;0,"Novembro","outubro")</f>
        <v>outubro</v>
      </c>
      <c r="O589" s="15">
        <v>45597</v>
      </c>
    </row>
    <row r="590" spans="1:15">
      <c r="A590" s="5" t="s">
        <v>587</v>
      </c>
      <c r="B590" t="s">
        <v>1196</v>
      </c>
      <c r="C590" s="3">
        <f t="shared" si="18"/>
        <v>64.89</v>
      </c>
      <c r="D590" s="1">
        <f>_xlfn.XLOOKUP(Tabela4[[#This Row],[SKU]],'ESTOQUE OUTUBRO'!A:A,'ESTOQUE OUTUBRO'!F:F,,0)-_xlfn.XLOOKUP(Tabela4[[#This Row],[SKU]],'VENDA MES'!E:E,'VENDA MES'!F:F,0,0)</f>
        <v>86.6</v>
      </c>
      <c r="E590" s="3">
        <f>IF(D590&lt;=0,(L590 * 2.5) - D590,IF(AND(Tabela4[[#This Row],[ESTOQUE_INICIAL]]&lt;=Tabela4[[#This Row],[PONTO_DE_REPOSICAO]],Tabela4[[#This Row],[ESTOQUE_INICIAL]]&gt;0),L590*1.5,D590*0))</f>
        <v>0</v>
      </c>
      <c r="F590" s="1">
        <f t="shared" si="19"/>
        <v>86.6</v>
      </c>
      <c r="G590" s="7">
        <v>36</v>
      </c>
      <c r="H590" s="7">
        <v>72</v>
      </c>
      <c r="I590" s="6" t="s">
        <v>1152</v>
      </c>
      <c r="J590" s="1">
        <f>'ESTOQUE NOVEMBRO'!$D590*'ESTOQUE NOVEMBRO'!$G590+'ESTOQUE NOVEMBRO'!$E590*'ESTOQUE NOVEMBRO'!$H590</f>
        <v>3117.6</v>
      </c>
      <c r="K590" s="1">
        <f>_xlfn.XLOOKUP(A590,MEDIDAS!A:A,MEDIDAS!D:D,,0)*5</f>
        <v>10</v>
      </c>
      <c r="L590" s="1">
        <f>SUM(K590,_xlfn.XLOOKUP(A590,MEDIDAS!A:A,MEDIDAS!D:D,,0)*5)</f>
        <v>20</v>
      </c>
      <c r="M59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90" t="str">
        <f>IF('ESTOQUE NOVEMBRO'!$E590&gt;0,"Novembro","outubro")</f>
        <v>outubro</v>
      </c>
      <c r="O590" s="15">
        <v>45597</v>
      </c>
    </row>
    <row r="591" spans="1:15">
      <c r="A591" s="5" t="s">
        <v>588</v>
      </c>
      <c r="B591" t="s">
        <v>1196</v>
      </c>
      <c r="C591" s="3">
        <f t="shared" si="18"/>
        <v>64.89</v>
      </c>
      <c r="D591" s="1">
        <f>_xlfn.XLOOKUP(Tabela4[[#This Row],[SKU]],'ESTOQUE OUTUBRO'!A:A,'ESTOQUE OUTUBRO'!F:F,,0)-_xlfn.XLOOKUP(Tabela4[[#This Row],[SKU]],'VENDA MES'!E:E,'VENDA MES'!F:F,0,0)</f>
        <v>38.40000000000002</v>
      </c>
      <c r="E591" s="3">
        <f>IF(D591&lt;=0,(L591 * 2.5) - D591,IF(AND(Tabela4[[#This Row],[ESTOQUE_INICIAL]]&lt;=Tabela4[[#This Row],[PONTO_DE_REPOSICAO]],Tabela4[[#This Row],[ESTOQUE_INICIAL]]&gt;0),L591*1.5,D591*0))</f>
        <v>0</v>
      </c>
      <c r="F591" s="1">
        <f t="shared" si="19"/>
        <v>38.40000000000002</v>
      </c>
      <c r="G591" s="7">
        <v>36</v>
      </c>
      <c r="H591" s="7">
        <v>72</v>
      </c>
      <c r="I591" s="6" t="s">
        <v>1152</v>
      </c>
      <c r="J591" s="1">
        <f>'ESTOQUE NOVEMBRO'!$D591*'ESTOQUE NOVEMBRO'!$G591+'ESTOQUE NOVEMBRO'!$E591*'ESTOQUE NOVEMBRO'!$H591</f>
        <v>1382.4000000000008</v>
      </c>
      <c r="K591" s="1">
        <f>_xlfn.XLOOKUP(A591,MEDIDAS!A:A,MEDIDAS!D:D,,0)*5</f>
        <v>4.166666666666667</v>
      </c>
      <c r="L591" s="1">
        <f>SUM(K591,_xlfn.XLOOKUP(A591,MEDIDAS!A:A,MEDIDAS!D:D,,0)*5)</f>
        <v>8.3333333333333339</v>
      </c>
      <c r="M59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91" t="str">
        <f>IF('ESTOQUE NOVEMBRO'!$E591&gt;0,"Novembro","outubro")</f>
        <v>outubro</v>
      </c>
      <c r="O591" s="15">
        <v>45597</v>
      </c>
    </row>
    <row r="592" spans="1:15">
      <c r="A592" s="5" t="s">
        <v>589</v>
      </c>
      <c r="B592" t="s">
        <v>1196</v>
      </c>
      <c r="C592" s="3">
        <f t="shared" si="18"/>
        <v>64.89</v>
      </c>
      <c r="D592" s="1">
        <f>_xlfn.XLOOKUP(Tabela4[[#This Row],[SKU]],'ESTOQUE OUTUBRO'!A:A,'ESTOQUE OUTUBRO'!F:F,,0)-_xlfn.XLOOKUP(Tabela4[[#This Row],[SKU]],'VENDA MES'!E:E,'VENDA MES'!F:F,0,0)</f>
        <v>136</v>
      </c>
      <c r="E592" s="3">
        <f>IF(D592&lt;=0,(L592 * 2.5) - D592,IF(AND(Tabela4[[#This Row],[ESTOQUE_INICIAL]]&lt;=Tabela4[[#This Row],[PONTO_DE_REPOSICAO]],Tabela4[[#This Row],[ESTOQUE_INICIAL]]&gt;0),L592*1.5,D592*0))</f>
        <v>0</v>
      </c>
      <c r="F592" s="1">
        <f t="shared" si="19"/>
        <v>136</v>
      </c>
      <c r="G592" s="7">
        <v>36</v>
      </c>
      <c r="H592" s="7">
        <v>72</v>
      </c>
      <c r="I592" s="6" t="s">
        <v>1152</v>
      </c>
      <c r="J592" s="1">
        <f>'ESTOQUE NOVEMBRO'!$D592*'ESTOQUE NOVEMBRO'!$G592+'ESTOQUE NOVEMBRO'!$E592*'ESTOQUE NOVEMBRO'!$H592</f>
        <v>4896</v>
      </c>
      <c r="K592" s="1">
        <f>_xlfn.XLOOKUP(A592,MEDIDAS!A:A,MEDIDAS!D:D,,0)*5</f>
        <v>8.5555555555555554</v>
      </c>
      <c r="L592" s="1">
        <f>SUM(K592,_xlfn.XLOOKUP(A592,MEDIDAS!A:A,MEDIDAS!D:D,,0)*5)</f>
        <v>17.111111111111111</v>
      </c>
      <c r="M59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92" t="str">
        <f>IF('ESTOQUE NOVEMBRO'!$E592&gt;0,"Novembro","outubro")</f>
        <v>outubro</v>
      </c>
      <c r="O592" s="15">
        <v>45597</v>
      </c>
    </row>
    <row r="593" spans="1:15">
      <c r="A593" s="5" t="s">
        <v>590</v>
      </c>
      <c r="B593" t="s">
        <v>1197</v>
      </c>
      <c r="C593" s="3">
        <f t="shared" si="18"/>
        <v>64.89</v>
      </c>
      <c r="D593" s="1">
        <f>_xlfn.XLOOKUP(Tabela4[[#This Row],[SKU]],'ESTOQUE OUTUBRO'!A:A,'ESTOQUE OUTUBRO'!F:F,,0)-_xlfn.XLOOKUP(Tabela4[[#This Row],[SKU]],'VENDA MES'!E:E,'VENDA MES'!F:F,0,0)</f>
        <v>93.4</v>
      </c>
      <c r="E593" s="3">
        <f>IF(D593&lt;=0,(L593 * 2.5) - D593,IF(AND(Tabela4[[#This Row],[ESTOQUE_INICIAL]]&lt;=Tabela4[[#This Row],[PONTO_DE_REPOSICAO]],Tabela4[[#This Row],[ESTOQUE_INICIAL]]&gt;0),L593*1.5,D593*0))</f>
        <v>0</v>
      </c>
      <c r="F593" s="1">
        <f t="shared" si="19"/>
        <v>93.4</v>
      </c>
      <c r="G593" s="7">
        <v>8</v>
      </c>
      <c r="H593" s="7">
        <v>16</v>
      </c>
      <c r="I593" s="6" t="s">
        <v>1142</v>
      </c>
      <c r="J593" s="1">
        <f>'ESTOQUE NOVEMBRO'!$D593*'ESTOQUE NOVEMBRO'!$G593+'ESTOQUE NOVEMBRO'!$E593*'ESTOQUE NOVEMBRO'!$H593</f>
        <v>747.2</v>
      </c>
      <c r="K593" s="1">
        <f>_xlfn.XLOOKUP(A593,MEDIDAS!A:A,MEDIDAS!D:D,,0)*5</f>
        <v>5.166666666666667</v>
      </c>
      <c r="L593" s="1">
        <f>SUM(K593,_xlfn.XLOOKUP(A593,MEDIDAS!A:A,MEDIDAS!D:D,,0)*5)</f>
        <v>10.333333333333334</v>
      </c>
      <c r="M59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93" t="str">
        <f>IF('ESTOQUE NOVEMBRO'!$E593&gt;0,"Novembro","outubro")</f>
        <v>outubro</v>
      </c>
      <c r="O593" s="15">
        <v>45597</v>
      </c>
    </row>
    <row r="594" spans="1:15">
      <c r="A594" s="5" t="s">
        <v>591</v>
      </c>
      <c r="B594" t="s">
        <v>1197</v>
      </c>
      <c r="C594" s="3">
        <f t="shared" si="18"/>
        <v>64.89</v>
      </c>
      <c r="D594" s="1">
        <f>_xlfn.XLOOKUP(Tabela4[[#This Row],[SKU]],'ESTOQUE OUTUBRO'!A:A,'ESTOQUE OUTUBRO'!F:F,,0)-_xlfn.XLOOKUP(Tabela4[[#This Row],[SKU]],'VENDA MES'!E:E,'VENDA MES'!F:F,0,0)</f>
        <v>12.799999999999997</v>
      </c>
      <c r="E594" s="3">
        <f>IF(D594&lt;=0,(L594 * 2.5) - D594,IF(AND(Tabela4[[#This Row],[ESTOQUE_INICIAL]]&lt;=Tabela4[[#This Row],[PONTO_DE_REPOSICAO]],Tabela4[[#This Row],[ESTOQUE_INICIAL]]&gt;0),L594*1.5,D594*0))</f>
        <v>0</v>
      </c>
      <c r="F594" s="1">
        <f t="shared" si="19"/>
        <v>12.799999999999997</v>
      </c>
      <c r="G594" s="7">
        <v>8</v>
      </c>
      <c r="H594" s="7">
        <v>16</v>
      </c>
      <c r="I594" s="6" t="s">
        <v>1142</v>
      </c>
      <c r="J594" s="1">
        <f>'ESTOQUE NOVEMBRO'!$D594*'ESTOQUE NOVEMBRO'!$G594+'ESTOQUE NOVEMBRO'!$E594*'ESTOQUE NOVEMBRO'!$H594</f>
        <v>102.39999999999998</v>
      </c>
      <c r="K594" s="1">
        <f>_xlfn.XLOOKUP(A594,MEDIDAS!A:A,MEDIDAS!D:D,,0)*5</f>
        <v>6.1111111111111116</v>
      </c>
      <c r="L594" s="1">
        <f>SUM(K594,_xlfn.XLOOKUP(A594,MEDIDAS!A:A,MEDIDAS!D:D,,0)*5)</f>
        <v>12.222222222222223</v>
      </c>
      <c r="M59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94" t="str">
        <f>IF('ESTOQUE NOVEMBRO'!$E594&gt;0,"Novembro","outubro")</f>
        <v>outubro</v>
      </c>
      <c r="O594" s="15">
        <v>45597</v>
      </c>
    </row>
    <row r="595" spans="1:15">
      <c r="A595" s="5" t="s">
        <v>592</v>
      </c>
      <c r="B595" t="s">
        <v>1197</v>
      </c>
      <c r="C595" s="3">
        <f t="shared" si="18"/>
        <v>64.89</v>
      </c>
      <c r="D595" s="1">
        <f>_xlfn.XLOOKUP(Tabela4[[#This Row],[SKU]],'ESTOQUE OUTUBRO'!A:A,'ESTOQUE OUTUBRO'!F:F,,0)-_xlfn.XLOOKUP(Tabela4[[#This Row],[SKU]],'VENDA MES'!E:E,'VENDA MES'!F:F,0,0)</f>
        <v>42</v>
      </c>
      <c r="E595" s="3">
        <f>IF(D595&lt;=0,(L595 * 2.5) - D595,IF(AND(Tabela4[[#This Row],[ESTOQUE_INICIAL]]&lt;=Tabela4[[#This Row],[PONTO_DE_REPOSICAO]],Tabela4[[#This Row],[ESTOQUE_INICIAL]]&gt;0),L595*1.5,D595*0))</f>
        <v>0</v>
      </c>
      <c r="F595" s="1">
        <f t="shared" si="19"/>
        <v>42</v>
      </c>
      <c r="G595" s="7">
        <v>8</v>
      </c>
      <c r="H595" s="7">
        <v>16</v>
      </c>
      <c r="I595" s="6" t="s">
        <v>1142</v>
      </c>
      <c r="J595" s="1">
        <f>'ESTOQUE NOVEMBRO'!$D595*'ESTOQUE NOVEMBRO'!$G595+'ESTOQUE NOVEMBRO'!$E595*'ESTOQUE NOVEMBRO'!$H595</f>
        <v>336</v>
      </c>
      <c r="K595" s="1">
        <f>_xlfn.XLOOKUP(A595,MEDIDAS!A:A,MEDIDAS!D:D,,0)*5</f>
        <v>6.6111111111111107</v>
      </c>
      <c r="L595" s="1">
        <f>SUM(K595,_xlfn.XLOOKUP(A595,MEDIDAS!A:A,MEDIDAS!D:D,,0)*5)</f>
        <v>13.222222222222221</v>
      </c>
      <c r="M59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595" t="str">
        <f>IF('ESTOQUE NOVEMBRO'!$E595&gt;0,"Novembro","outubro")</f>
        <v>outubro</v>
      </c>
      <c r="O595" s="15">
        <v>45597</v>
      </c>
    </row>
    <row r="596" spans="1:15">
      <c r="A596" s="5" t="s">
        <v>594</v>
      </c>
      <c r="B596" t="s">
        <v>1197</v>
      </c>
      <c r="C596" s="3">
        <f t="shared" si="18"/>
        <v>64.89</v>
      </c>
      <c r="D596" s="1">
        <f>_xlfn.XLOOKUP(Tabela4[[#This Row],[SKU]],'ESTOQUE OUTUBRO'!A:A,'ESTOQUE OUTUBRO'!F:F,,0)-_xlfn.XLOOKUP(Tabela4[[#This Row],[SKU]],'VENDA MES'!E:E,'VENDA MES'!F:F,0,0)</f>
        <v>97.4</v>
      </c>
      <c r="E596" s="3">
        <f>IF(D596&lt;=0,(L596 * 2.5) - D596,IF(AND(Tabela4[[#This Row],[ESTOQUE_INICIAL]]&lt;=Tabela4[[#This Row],[PONTO_DE_REPOSICAO]],Tabela4[[#This Row],[ESTOQUE_INICIAL]]&gt;0),L596*1.5,D596*0))</f>
        <v>0</v>
      </c>
      <c r="F596" s="1">
        <f t="shared" si="19"/>
        <v>97.4</v>
      </c>
      <c r="G596" s="7">
        <v>8</v>
      </c>
      <c r="H596" s="7">
        <v>16</v>
      </c>
      <c r="I596" s="6" t="s">
        <v>1142</v>
      </c>
      <c r="J596" s="1">
        <f>'ESTOQUE NOVEMBRO'!$D596*'ESTOQUE NOVEMBRO'!$G596+'ESTOQUE NOVEMBRO'!$E596*'ESTOQUE NOVEMBRO'!$H596</f>
        <v>779.2</v>
      </c>
      <c r="K596" s="1">
        <f>_xlfn.XLOOKUP(A596,MEDIDAS!A:A,MEDIDAS!D:D,,0)*5</f>
        <v>8.7222222222222214</v>
      </c>
      <c r="L596" s="1">
        <f>SUM(K596,_xlfn.XLOOKUP(A596,MEDIDAS!A:A,MEDIDAS!D:D,,0)*5)</f>
        <v>17.444444444444443</v>
      </c>
      <c r="M59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96" t="str">
        <f>IF('ESTOQUE NOVEMBRO'!$E596&gt;0,"Novembro","outubro")</f>
        <v>outubro</v>
      </c>
      <c r="O596" s="15">
        <v>45597</v>
      </c>
    </row>
    <row r="597" spans="1:15">
      <c r="A597" s="5" t="s">
        <v>595</v>
      </c>
      <c r="B597" t="s">
        <v>1197</v>
      </c>
      <c r="C597" s="3">
        <f t="shared" si="18"/>
        <v>64.89</v>
      </c>
      <c r="D597" s="1">
        <f>_xlfn.XLOOKUP(Tabela4[[#This Row],[SKU]],'ESTOQUE OUTUBRO'!A:A,'ESTOQUE OUTUBRO'!F:F,,0)-_xlfn.XLOOKUP(Tabela4[[#This Row],[SKU]],'VENDA MES'!E:E,'VENDA MES'!F:F,0,0)</f>
        <v>167</v>
      </c>
      <c r="E597" s="3">
        <f>IF(D597&lt;=0,(L597 * 2.5) - D597,IF(AND(Tabela4[[#This Row],[ESTOQUE_INICIAL]]&lt;=Tabela4[[#This Row],[PONTO_DE_REPOSICAO]],Tabela4[[#This Row],[ESTOQUE_INICIAL]]&gt;0),L597*1.5,D597*0))</f>
        <v>0</v>
      </c>
      <c r="F597" s="1">
        <f t="shared" si="19"/>
        <v>167</v>
      </c>
      <c r="G597" s="7">
        <v>8</v>
      </c>
      <c r="H597" s="7">
        <v>16</v>
      </c>
      <c r="I597" s="6" t="s">
        <v>1142</v>
      </c>
      <c r="J597" s="1">
        <f>'ESTOQUE NOVEMBRO'!$D597*'ESTOQUE NOVEMBRO'!$G597+'ESTOQUE NOVEMBRO'!$E597*'ESTOQUE NOVEMBRO'!$H597</f>
        <v>1336</v>
      </c>
      <c r="K597" s="1">
        <f>_xlfn.XLOOKUP(A597,MEDIDAS!A:A,MEDIDAS!D:D,,0)*5</f>
        <v>8.0555555555555554</v>
      </c>
      <c r="L597" s="1">
        <f>SUM(K597,_xlfn.XLOOKUP(A597,MEDIDAS!A:A,MEDIDAS!D:D,,0)*5)</f>
        <v>16.111111111111111</v>
      </c>
      <c r="M59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97" t="str">
        <f>IF('ESTOQUE NOVEMBRO'!$E597&gt;0,"Novembro","outubro")</f>
        <v>outubro</v>
      </c>
      <c r="O597" s="15">
        <v>45597</v>
      </c>
    </row>
    <row r="598" spans="1:15">
      <c r="A598" s="5" t="s">
        <v>659</v>
      </c>
      <c r="B598" t="s">
        <v>1197</v>
      </c>
      <c r="C598" s="3">
        <f t="shared" si="18"/>
        <v>64.89</v>
      </c>
      <c r="D598" s="1">
        <f>_xlfn.XLOOKUP(Tabela4[[#This Row],[SKU]],'ESTOQUE OUTUBRO'!A:A,'ESTOQUE OUTUBRO'!F:F,,0)-_xlfn.XLOOKUP(Tabela4[[#This Row],[SKU]],'VENDA MES'!E:E,'VENDA MES'!F:F,0,0)</f>
        <v>121</v>
      </c>
      <c r="E598" s="3">
        <f>IF(D598&lt;=0,(L598 * 2.5) - D598,IF(AND(Tabela4[[#This Row],[ESTOQUE_INICIAL]]&lt;=Tabela4[[#This Row],[PONTO_DE_REPOSICAO]],Tabela4[[#This Row],[ESTOQUE_INICIAL]]&gt;0),L598*1.5,D598*0))</f>
        <v>0</v>
      </c>
      <c r="F598" s="1">
        <f t="shared" si="19"/>
        <v>121</v>
      </c>
      <c r="G598" s="7">
        <v>8</v>
      </c>
      <c r="H598" s="7">
        <v>16</v>
      </c>
      <c r="I598" s="6" t="s">
        <v>1142</v>
      </c>
      <c r="J598" s="1">
        <f>'ESTOQUE NOVEMBRO'!$D598*'ESTOQUE NOVEMBRO'!$G598+'ESTOQUE NOVEMBRO'!$E598*'ESTOQUE NOVEMBRO'!$H598</f>
        <v>968</v>
      </c>
      <c r="K598" s="1">
        <f>_xlfn.XLOOKUP(A598,MEDIDAS!A:A,MEDIDAS!D:D,,0)*5</f>
        <v>4.0555555555555554</v>
      </c>
      <c r="L598" s="1">
        <f>SUM(K598,_xlfn.XLOOKUP(A598,MEDIDAS!A:A,MEDIDAS!D:D,,0)*5)</f>
        <v>8.1111111111111107</v>
      </c>
      <c r="M59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98" t="str">
        <f>IF('ESTOQUE NOVEMBRO'!$E598&gt;0,"Novembro","outubro")</f>
        <v>outubro</v>
      </c>
      <c r="O598" s="15">
        <v>45597</v>
      </c>
    </row>
    <row r="599" spans="1:15">
      <c r="A599" s="5" t="s">
        <v>596</v>
      </c>
      <c r="B599" t="s">
        <v>1197</v>
      </c>
      <c r="C599" s="3">
        <f t="shared" si="18"/>
        <v>64.89</v>
      </c>
      <c r="D599" s="1">
        <f>_xlfn.XLOOKUP(Tabela4[[#This Row],[SKU]],'ESTOQUE OUTUBRO'!A:A,'ESTOQUE OUTUBRO'!F:F,,0)-_xlfn.XLOOKUP(Tabela4[[#This Row],[SKU]],'VENDA MES'!E:E,'VENDA MES'!F:F,0,0)</f>
        <v>83.199999999999989</v>
      </c>
      <c r="E599" s="3">
        <f>IF(D599&lt;=0,(L599 * 2.5) - D599,IF(AND(Tabela4[[#This Row],[ESTOQUE_INICIAL]]&lt;=Tabela4[[#This Row],[PONTO_DE_REPOSICAO]],Tabela4[[#This Row],[ESTOQUE_INICIAL]]&gt;0),L599*1.5,D599*0))</f>
        <v>0</v>
      </c>
      <c r="F599" s="1">
        <f t="shared" si="19"/>
        <v>83.199999999999989</v>
      </c>
      <c r="G599" s="7">
        <v>8</v>
      </c>
      <c r="H599" s="7">
        <v>16</v>
      </c>
      <c r="I599" s="6" t="s">
        <v>1142</v>
      </c>
      <c r="J599" s="1">
        <f>'ESTOQUE NOVEMBRO'!$D599*'ESTOQUE NOVEMBRO'!$G599+'ESTOQUE NOVEMBRO'!$E599*'ESTOQUE NOVEMBRO'!$H599</f>
        <v>665.59999999999991</v>
      </c>
      <c r="K599" s="1">
        <f>_xlfn.XLOOKUP(A599,MEDIDAS!A:A,MEDIDAS!D:D,,0)*5</f>
        <v>10.333333333333334</v>
      </c>
      <c r="L599" s="1">
        <f>SUM(K599,_xlfn.XLOOKUP(A599,MEDIDAS!A:A,MEDIDAS!D:D,,0)*5)</f>
        <v>20.666666666666668</v>
      </c>
      <c r="M59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599" t="str">
        <f>IF('ESTOQUE NOVEMBRO'!$E599&gt;0,"Novembro","outubro")</f>
        <v>outubro</v>
      </c>
      <c r="O599" s="15">
        <v>45597</v>
      </c>
    </row>
    <row r="600" spans="1:15">
      <c r="A600" s="5" t="s">
        <v>597</v>
      </c>
      <c r="B600" t="s">
        <v>1197</v>
      </c>
      <c r="C600" s="3">
        <f t="shared" si="18"/>
        <v>64.89</v>
      </c>
      <c r="D600" s="1">
        <f>_xlfn.XLOOKUP(Tabela4[[#This Row],[SKU]],'ESTOQUE OUTUBRO'!A:A,'ESTOQUE OUTUBRO'!F:F,,0)-_xlfn.XLOOKUP(Tabela4[[#This Row],[SKU]],'VENDA MES'!E:E,'VENDA MES'!F:F,0,0)</f>
        <v>71.599999999999994</v>
      </c>
      <c r="E600" s="3">
        <f>IF(D600&lt;=0,(L600 * 2.5) - D600,IF(AND(Tabela4[[#This Row],[ESTOQUE_INICIAL]]&lt;=Tabela4[[#This Row],[PONTO_DE_REPOSICAO]],Tabela4[[#This Row],[ESTOQUE_INICIAL]]&gt;0),L600*1.5,D600*0))</f>
        <v>0</v>
      </c>
      <c r="F600" s="1">
        <f t="shared" si="19"/>
        <v>71.599999999999994</v>
      </c>
      <c r="G600" s="7">
        <v>8</v>
      </c>
      <c r="H600" s="7">
        <v>16</v>
      </c>
      <c r="I600" s="6" t="s">
        <v>1142</v>
      </c>
      <c r="J600" s="1">
        <f>'ESTOQUE NOVEMBRO'!$D600*'ESTOQUE NOVEMBRO'!$G600+'ESTOQUE NOVEMBRO'!$E600*'ESTOQUE NOVEMBRO'!$H600</f>
        <v>572.79999999999995</v>
      </c>
      <c r="K600" s="1">
        <f>_xlfn.XLOOKUP(A600,MEDIDAS!A:A,MEDIDAS!D:D,,0)*5</f>
        <v>5.8888888888888893</v>
      </c>
      <c r="L600" s="1">
        <f>SUM(K600,_xlfn.XLOOKUP(A600,MEDIDAS!A:A,MEDIDAS!D:D,,0)*5)</f>
        <v>11.777777777777779</v>
      </c>
      <c r="M60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00" t="str">
        <f>IF('ESTOQUE NOVEMBRO'!$E600&gt;0,"Novembro","outubro")</f>
        <v>outubro</v>
      </c>
      <c r="O600" s="15">
        <v>45597</v>
      </c>
    </row>
    <row r="601" spans="1:15">
      <c r="A601" s="5" t="s">
        <v>598</v>
      </c>
      <c r="B601" t="s">
        <v>1197</v>
      </c>
      <c r="C601" s="3">
        <f t="shared" si="18"/>
        <v>64.89</v>
      </c>
      <c r="D601" s="1">
        <f>_xlfn.XLOOKUP(Tabela4[[#This Row],[SKU]],'ESTOQUE OUTUBRO'!A:A,'ESTOQUE OUTUBRO'!F:F,,0)-_xlfn.XLOOKUP(Tabela4[[#This Row],[SKU]],'VENDA MES'!E:E,'VENDA MES'!F:F,0,0)</f>
        <v>-50.8</v>
      </c>
      <c r="E601" s="3">
        <f>IF(D601&lt;=0,(L601 * 2.5) - D601,IF(AND(Tabela4[[#This Row],[ESTOQUE_INICIAL]]&lt;=Tabela4[[#This Row],[PONTO_DE_REPOSICAO]],Tabela4[[#This Row],[ESTOQUE_INICIAL]]&gt;0),L601*1.5,D601*0))</f>
        <v>78.577777777777783</v>
      </c>
      <c r="F601" s="1">
        <f t="shared" si="19"/>
        <v>27.777777777777786</v>
      </c>
      <c r="G601" s="7">
        <v>8</v>
      </c>
      <c r="H601" s="7">
        <v>16</v>
      </c>
      <c r="I601" s="6" t="s">
        <v>1142</v>
      </c>
      <c r="J601" s="1">
        <f>'ESTOQUE NOVEMBRO'!$D601*'ESTOQUE NOVEMBRO'!$G601+'ESTOQUE NOVEMBRO'!$E601*'ESTOQUE NOVEMBRO'!$H601</f>
        <v>850.84444444444455</v>
      </c>
      <c r="K601" s="1">
        <f>_xlfn.XLOOKUP(A601,MEDIDAS!A:A,MEDIDAS!D:D,,0)*5</f>
        <v>5.5555555555555554</v>
      </c>
      <c r="L601" s="1">
        <f>SUM(K601,_xlfn.XLOOKUP(A601,MEDIDAS!A:A,MEDIDAS!D:D,,0)*5)</f>
        <v>11.111111111111111</v>
      </c>
      <c r="M60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01" t="str">
        <f>IF('ESTOQUE NOVEMBRO'!$E601&gt;0,"Novembro","outubro")</f>
        <v>Novembro</v>
      </c>
      <c r="O601" s="15">
        <v>45597</v>
      </c>
    </row>
    <row r="602" spans="1:15">
      <c r="A602" s="5" t="s">
        <v>599</v>
      </c>
      <c r="B602" t="s">
        <v>1197</v>
      </c>
      <c r="C602" s="3">
        <f t="shared" si="18"/>
        <v>64.89</v>
      </c>
      <c r="D602" s="1">
        <f>_xlfn.XLOOKUP(Tabela4[[#This Row],[SKU]],'ESTOQUE OUTUBRO'!A:A,'ESTOQUE OUTUBRO'!F:F,,0)-_xlfn.XLOOKUP(Tabela4[[#This Row],[SKU]],'VENDA MES'!E:E,'VENDA MES'!F:F,0,0)</f>
        <v>68.400000000000006</v>
      </c>
      <c r="E602" s="3">
        <f>IF(D602&lt;=0,(L602 * 2.5) - D602,IF(AND(Tabela4[[#This Row],[ESTOQUE_INICIAL]]&lt;=Tabela4[[#This Row],[PONTO_DE_REPOSICAO]],Tabela4[[#This Row],[ESTOQUE_INICIAL]]&gt;0),L602*1.5,D602*0))</f>
        <v>0</v>
      </c>
      <c r="F602" s="1">
        <f t="shared" si="19"/>
        <v>68.400000000000006</v>
      </c>
      <c r="G602" s="7">
        <v>8</v>
      </c>
      <c r="H602" s="7">
        <v>16</v>
      </c>
      <c r="I602" s="6" t="s">
        <v>1142</v>
      </c>
      <c r="J602" s="1">
        <f>'ESTOQUE NOVEMBRO'!$D602*'ESTOQUE NOVEMBRO'!$G602+'ESTOQUE NOVEMBRO'!$E602*'ESTOQUE NOVEMBRO'!$H602</f>
        <v>547.20000000000005</v>
      </c>
      <c r="K602" s="1">
        <f>_xlfn.XLOOKUP(A602,MEDIDAS!A:A,MEDIDAS!D:D,,0)*5</f>
        <v>8.8333333333333321</v>
      </c>
      <c r="L602" s="1">
        <f>SUM(K602,_xlfn.XLOOKUP(A602,MEDIDAS!A:A,MEDIDAS!D:D,,0)*5)</f>
        <v>17.666666666666664</v>
      </c>
      <c r="M60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02" t="str">
        <f>IF('ESTOQUE NOVEMBRO'!$E602&gt;0,"Novembro","outubro")</f>
        <v>outubro</v>
      </c>
      <c r="O602" s="15">
        <v>45597</v>
      </c>
    </row>
    <row r="603" spans="1:15">
      <c r="A603" s="5" t="s">
        <v>600</v>
      </c>
      <c r="B603" t="s">
        <v>1198</v>
      </c>
      <c r="C603" s="3">
        <f t="shared" si="18"/>
        <v>64.89</v>
      </c>
      <c r="D603" s="1">
        <f>_xlfn.XLOOKUP(Tabela4[[#This Row],[SKU]],'ESTOQUE OUTUBRO'!A:A,'ESTOQUE OUTUBRO'!F:F,,0)-_xlfn.XLOOKUP(Tabela4[[#This Row],[SKU]],'VENDA MES'!E:E,'VENDA MES'!F:F,0,0)</f>
        <v>99.6</v>
      </c>
      <c r="E603" s="3">
        <f>IF(D603&lt;=0,(L603 * 2.5) - D603,IF(AND(Tabela4[[#This Row],[ESTOQUE_INICIAL]]&lt;=Tabela4[[#This Row],[PONTO_DE_REPOSICAO]],Tabela4[[#This Row],[ESTOQUE_INICIAL]]&gt;0),L603*1.5,D603*0))</f>
        <v>0</v>
      </c>
      <c r="F603" s="1">
        <f t="shared" si="19"/>
        <v>99.6</v>
      </c>
      <c r="G603" s="7">
        <v>12</v>
      </c>
      <c r="H603" s="7">
        <v>24</v>
      </c>
      <c r="I603" s="6" t="s">
        <v>1136</v>
      </c>
      <c r="J603" s="1">
        <f>'ESTOQUE NOVEMBRO'!$D603*'ESTOQUE NOVEMBRO'!$G603+'ESTOQUE NOVEMBRO'!$E603*'ESTOQUE NOVEMBRO'!$H603</f>
        <v>1195.1999999999998</v>
      </c>
      <c r="K603" s="1">
        <f>_xlfn.XLOOKUP(A603,MEDIDAS!A:A,MEDIDAS!D:D,,0)*5</f>
        <v>4</v>
      </c>
      <c r="L603" s="1">
        <f>SUM(K603,_xlfn.XLOOKUP(A603,MEDIDAS!A:A,MEDIDAS!D:D,,0)*5)</f>
        <v>8</v>
      </c>
      <c r="M60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03" t="str">
        <f>IF('ESTOQUE NOVEMBRO'!$E603&gt;0,"Novembro","outubro")</f>
        <v>outubro</v>
      </c>
      <c r="O603" s="15">
        <v>45597</v>
      </c>
    </row>
    <row r="604" spans="1:15">
      <c r="A604" s="5" t="s">
        <v>601</v>
      </c>
      <c r="B604" t="s">
        <v>1198</v>
      </c>
      <c r="C604" s="3">
        <f t="shared" si="18"/>
        <v>64.89</v>
      </c>
      <c r="D604" s="1">
        <f>_xlfn.XLOOKUP(Tabela4[[#This Row],[SKU]],'ESTOQUE OUTUBRO'!A:A,'ESTOQUE OUTUBRO'!F:F,,0)-_xlfn.XLOOKUP(Tabela4[[#This Row],[SKU]],'VENDA MES'!E:E,'VENDA MES'!F:F,0,0)</f>
        <v>159</v>
      </c>
      <c r="E604" s="3">
        <f>IF(D604&lt;=0,(L604 * 2.5) - D604,IF(AND(Tabela4[[#This Row],[ESTOQUE_INICIAL]]&lt;=Tabela4[[#This Row],[PONTO_DE_REPOSICAO]],Tabela4[[#This Row],[ESTOQUE_INICIAL]]&gt;0),L604*1.5,D604*0))</f>
        <v>0</v>
      </c>
      <c r="F604" s="1">
        <f t="shared" si="19"/>
        <v>159</v>
      </c>
      <c r="G604" s="7">
        <v>12</v>
      </c>
      <c r="H604" s="7">
        <v>24</v>
      </c>
      <c r="I604" s="6" t="s">
        <v>1136</v>
      </c>
      <c r="J604" s="1">
        <f>'ESTOQUE NOVEMBRO'!$D604*'ESTOQUE NOVEMBRO'!$G604+'ESTOQUE NOVEMBRO'!$E604*'ESTOQUE NOVEMBRO'!$H604</f>
        <v>1908</v>
      </c>
      <c r="K604" s="1">
        <f>_xlfn.XLOOKUP(A604,MEDIDAS!A:A,MEDIDAS!D:D,,0)*5</f>
        <v>6.4444444444444446</v>
      </c>
      <c r="L604" s="1">
        <f>SUM(K604,_xlfn.XLOOKUP(A604,MEDIDAS!A:A,MEDIDAS!D:D,,0)*5)</f>
        <v>12.888888888888889</v>
      </c>
      <c r="M60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04" t="str">
        <f>IF('ESTOQUE NOVEMBRO'!$E604&gt;0,"Novembro","outubro")</f>
        <v>outubro</v>
      </c>
      <c r="O604" s="15">
        <v>45597</v>
      </c>
    </row>
    <row r="605" spans="1:15">
      <c r="A605" s="5" t="s">
        <v>602</v>
      </c>
      <c r="B605" t="s">
        <v>1198</v>
      </c>
      <c r="C605" s="3">
        <f t="shared" si="18"/>
        <v>64.89</v>
      </c>
      <c r="D605" s="1">
        <f>_xlfn.XLOOKUP(Tabela4[[#This Row],[SKU]],'ESTOQUE OUTUBRO'!A:A,'ESTOQUE OUTUBRO'!F:F,,0)-_xlfn.XLOOKUP(Tabela4[[#This Row],[SKU]],'VENDA MES'!E:E,'VENDA MES'!F:F,0,0)</f>
        <v>133.19999999999999</v>
      </c>
      <c r="E605" s="3">
        <f>IF(D605&lt;=0,(L605 * 2.5) - D605,IF(AND(Tabela4[[#This Row],[ESTOQUE_INICIAL]]&lt;=Tabela4[[#This Row],[PONTO_DE_REPOSICAO]],Tabela4[[#This Row],[ESTOQUE_INICIAL]]&gt;0),L605*1.5,D605*0))</f>
        <v>0</v>
      </c>
      <c r="F605" s="1">
        <f t="shared" si="19"/>
        <v>133.19999999999999</v>
      </c>
      <c r="G605" s="7">
        <v>12</v>
      </c>
      <c r="H605" s="7">
        <v>24</v>
      </c>
      <c r="I605" s="6" t="s">
        <v>1136</v>
      </c>
      <c r="J605" s="1">
        <f>'ESTOQUE NOVEMBRO'!$D605*'ESTOQUE NOVEMBRO'!$G605+'ESTOQUE NOVEMBRO'!$E605*'ESTOQUE NOVEMBRO'!$H605</f>
        <v>1598.3999999999999</v>
      </c>
      <c r="K605" s="1">
        <f>_xlfn.XLOOKUP(A605,MEDIDAS!A:A,MEDIDAS!D:D,,0)*5</f>
        <v>8.6666666666666679</v>
      </c>
      <c r="L605" s="1">
        <f>SUM(K605,_xlfn.XLOOKUP(A605,MEDIDAS!A:A,MEDIDAS!D:D,,0)*5)</f>
        <v>17.333333333333336</v>
      </c>
      <c r="M60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05" t="str">
        <f>IF('ESTOQUE NOVEMBRO'!$E605&gt;0,"Novembro","outubro")</f>
        <v>outubro</v>
      </c>
      <c r="O605" s="15">
        <v>45597</v>
      </c>
    </row>
    <row r="606" spans="1:15">
      <c r="A606" s="5" t="s">
        <v>603</v>
      </c>
      <c r="B606" t="s">
        <v>1198</v>
      </c>
      <c r="C606" s="3">
        <f t="shared" si="18"/>
        <v>64.89</v>
      </c>
      <c r="D606" s="1">
        <f>_xlfn.XLOOKUP(Tabela4[[#This Row],[SKU]],'ESTOQUE OUTUBRO'!A:A,'ESTOQUE OUTUBRO'!F:F,,0)-_xlfn.XLOOKUP(Tabela4[[#This Row],[SKU]],'VENDA MES'!E:E,'VENDA MES'!F:F,0,0)</f>
        <v>92.80000000000004</v>
      </c>
      <c r="E606" s="3">
        <f>IF(D606&lt;=0,(L606 * 2.5) - D606,IF(AND(Tabela4[[#This Row],[ESTOQUE_INICIAL]]&lt;=Tabela4[[#This Row],[PONTO_DE_REPOSICAO]],Tabela4[[#This Row],[ESTOQUE_INICIAL]]&gt;0),L606*1.5,D606*0))</f>
        <v>0</v>
      </c>
      <c r="F606" s="1">
        <f t="shared" si="19"/>
        <v>92.80000000000004</v>
      </c>
      <c r="G606" s="7">
        <v>12</v>
      </c>
      <c r="H606" s="7">
        <v>24</v>
      </c>
      <c r="I606" s="6" t="s">
        <v>1136</v>
      </c>
      <c r="J606" s="1">
        <f>'ESTOQUE NOVEMBRO'!$D606*'ESTOQUE NOVEMBRO'!$G606+'ESTOQUE NOVEMBRO'!$E606*'ESTOQUE NOVEMBRO'!$H606</f>
        <v>1113.6000000000004</v>
      </c>
      <c r="K606" s="1">
        <f>_xlfn.XLOOKUP(A606,MEDIDAS!A:A,MEDIDAS!D:D,,0)*5</f>
        <v>7.2222222222222223</v>
      </c>
      <c r="L606" s="1">
        <f>SUM(K606,_xlfn.XLOOKUP(A606,MEDIDAS!A:A,MEDIDAS!D:D,,0)*5)</f>
        <v>14.444444444444445</v>
      </c>
      <c r="M60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06" t="str">
        <f>IF('ESTOQUE NOVEMBRO'!$E606&gt;0,"Novembro","outubro")</f>
        <v>outubro</v>
      </c>
      <c r="O606" s="15">
        <v>45597</v>
      </c>
    </row>
    <row r="607" spans="1:15">
      <c r="A607" s="5" t="s">
        <v>605</v>
      </c>
      <c r="B607" t="s">
        <v>1198</v>
      </c>
      <c r="C607" s="3">
        <f t="shared" si="18"/>
        <v>64.89</v>
      </c>
      <c r="D607" s="1">
        <f>_xlfn.XLOOKUP(Tabela4[[#This Row],[SKU]],'ESTOQUE OUTUBRO'!A:A,'ESTOQUE OUTUBRO'!F:F,,0)-_xlfn.XLOOKUP(Tabela4[[#This Row],[SKU]],'VENDA MES'!E:E,'VENDA MES'!F:F,0,0)</f>
        <v>34.599999999999994</v>
      </c>
      <c r="E607" s="3">
        <f>IF(D607&lt;=0,(L607 * 2.5) - D607,IF(AND(Tabela4[[#This Row],[ESTOQUE_INICIAL]]&lt;=Tabela4[[#This Row],[PONTO_DE_REPOSICAO]],Tabela4[[#This Row],[ESTOQUE_INICIAL]]&gt;0),L607*1.5,D607*0))</f>
        <v>0</v>
      </c>
      <c r="F607" s="1">
        <f t="shared" si="19"/>
        <v>34.599999999999994</v>
      </c>
      <c r="G607" s="7">
        <v>12</v>
      </c>
      <c r="H607" s="7">
        <v>24</v>
      </c>
      <c r="I607" s="6" t="s">
        <v>1136</v>
      </c>
      <c r="J607" s="1">
        <f>'ESTOQUE NOVEMBRO'!$D607*'ESTOQUE NOVEMBRO'!$G607+'ESTOQUE NOVEMBRO'!$E607*'ESTOQUE NOVEMBRO'!$H607</f>
        <v>415.19999999999993</v>
      </c>
      <c r="K607" s="1">
        <f>_xlfn.XLOOKUP(A607,MEDIDAS!A:A,MEDIDAS!D:D,,0)*5</f>
        <v>7.166666666666667</v>
      </c>
      <c r="L607" s="1">
        <f>SUM(K607,_xlfn.XLOOKUP(A607,MEDIDAS!A:A,MEDIDAS!D:D,,0)*5)</f>
        <v>14.333333333333334</v>
      </c>
      <c r="M60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07" t="str">
        <f>IF('ESTOQUE NOVEMBRO'!$E607&gt;0,"Novembro","outubro")</f>
        <v>outubro</v>
      </c>
      <c r="O607" s="15">
        <v>45597</v>
      </c>
    </row>
    <row r="608" spans="1:15">
      <c r="A608" s="5" t="s">
        <v>670</v>
      </c>
      <c r="B608" t="s">
        <v>1198</v>
      </c>
      <c r="C608" s="3">
        <f t="shared" si="18"/>
        <v>64.89</v>
      </c>
      <c r="D608" s="1">
        <f>_xlfn.XLOOKUP(Tabela4[[#This Row],[SKU]],'ESTOQUE OUTUBRO'!A:A,'ESTOQUE OUTUBRO'!F:F,,0)-_xlfn.XLOOKUP(Tabela4[[#This Row],[SKU]],'VENDA MES'!E:E,'VENDA MES'!F:F,0,0)</f>
        <v>86</v>
      </c>
      <c r="E608" s="3">
        <f>IF(D608&lt;=0,(L608 * 2.5) - D608,IF(AND(Tabela4[[#This Row],[ESTOQUE_INICIAL]]&lt;=Tabela4[[#This Row],[PONTO_DE_REPOSICAO]],Tabela4[[#This Row],[ESTOQUE_INICIAL]]&gt;0),L608*1.5,D608*0))</f>
        <v>0</v>
      </c>
      <c r="F608" s="1">
        <f t="shared" si="19"/>
        <v>86</v>
      </c>
      <c r="G608" s="7">
        <v>12</v>
      </c>
      <c r="H608" s="7">
        <v>24</v>
      </c>
      <c r="I608" s="6" t="s">
        <v>1136</v>
      </c>
      <c r="J608" s="1">
        <f>'ESTOQUE NOVEMBRO'!$D608*'ESTOQUE NOVEMBRO'!$G608+'ESTOQUE NOVEMBRO'!$E608*'ESTOQUE NOVEMBRO'!$H608</f>
        <v>1032</v>
      </c>
      <c r="K608" s="1">
        <f>_xlfn.XLOOKUP(A608,MEDIDAS!A:A,MEDIDAS!D:D,,0)*5</f>
        <v>6.166666666666667</v>
      </c>
      <c r="L608" s="1">
        <f>SUM(K608,_xlfn.XLOOKUP(A608,MEDIDAS!A:A,MEDIDAS!D:D,,0)*5)</f>
        <v>12.333333333333334</v>
      </c>
      <c r="M60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08" t="str">
        <f>IF('ESTOQUE NOVEMBRO'!$E608&gt;0,"Novembro","outubro")</f>
        <v>outubro</v>
      </c>
      <c r="O608" s="15">
        <v>45597</v>
      </c>
    </row>
    <row r="609" spans="1:15">
      <c r="A609" s="5" t="s">
        <v>606</v>
      </c>
      <c r="B609" t="s">
        <v>1198</v>
      </c>
      <c r="C609" s="3">
        <f t="shared" si="18"/>
        <v>64.89</v>
      </c>
      <c r="D609" s="1">
        <f>_xlfn.XLOOKUP(Tabela4[[#This Row],[SKU]],'ESTOQUE OUTUBRO'!A:A,'ESTOQUE OUTUBRO'!F:F,,0)-_xlfn.XLOOKUP(Tabela4[[#This Row],[SKU]],'VENDA MES'!E:E,'VENDA MES'!F:F,0,0)</f>
        <v>83</v>
      </c>
      <c r="E609" s="3">
        <f>IF(D609&lt;=0,(L609 * 2.5) - D609,IF(AND(Tabela4[[#This Row],[ESTOQUE_INICIAL]]&lt;=Tabela4[[#This Row],[PONTO_DE_REPOSICAO]],Tabela4[[#This Row],[ESTOQUE_INICIAL]]&gt;0),L609*1.5,D609*0))</f>
        <v>0</v>
      </c>
      <c r="F609" s="1">
        <f t="shared" si="19"/>
        <v>83</v>
      </c>
      <c r="G609" s="7">
        <v>12</v>
      </c>
      <c r="H609" s="7">
        <v>24</v>
      </c>
      <c r="I609" s="6" t="s">
        <v>1136</v>
      </c>
      <c r="J609" s="1">
        <f>'ESTOQUE NOVEMBRO'!$D609*'ESTOQUE NOVEMBRO'!$G609+'ESTOQUE NOVEMBRO'!$E609*'ESTOQUE NOVEMBRO'!$H609</f>
        <v>996</v>
      </c>
      <c r="K609" s="1">
        <f>_xlfn.XLOOKUP(A609,MEDIDAS!A:A,MEDIDAS!D:D,,0)*5</f>
        <v>4.666666666666667</v>
      </c>
      <c r="L609" s="1">
        <f>SUM(K609,_xlfn.XLOOKUP(A609,MEDIDAS!A:A,MEDIDAS!D:D,,0)*5)</f>
        <v>9.3333333333333339</v>
      </c>
      <c r="M60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09" t="str">
        <f>IF('ESTOQUE NOVEMBRO'!$E609&gt;0,"Novembro","outubro")</f>
        <v>outubro</v>
      </c>
      <c r="O609" s="15">
        <v>45597</v>
      </c>
    </row>
    <row r="610" spans="1:15">
      <c r="A610" s="5" t="s">
        <v>607</v>
      </c>
      <c r="B610" t="s">
        <v>1198</v>
      </c>
      <c r="C610" s="3">
        <f t="shared" si="18"/>
        <v>64.89</v>
      </c>
      <c r="D610" s="1">
        <f>_xlfn.XLOOKUP(Tabela4[[#This Row],[SKU]],'ESTOQUE OUTUBRO'!A:A,'ESTOQUE OUTUBRO'!F:F,,0)-_xlfn.XLOOKUP(Tabela4[[#This Row],[SKU]],'VENDA MES'!E:E,'VENDA MES'!F:F,0,0)</f>
        <v>21.200000000000017</v>
      </c>
      <c r="E610" s="3">
        <f>IF(D610&lt;=0,(L610 * 2.5) - D610,IF(AND(Tabela4[[#This Row],[ESTOQUE_INICIAL]]&lt;=Tabela4[[#This Row],[PONTO_DE_REPOSICAO]],Tabela4[[#This Row],[ESTOQUE_INICIAL]]&gt;0),L610*1.5,D610*0))</f>
        <v>0</v>
      </c>
      <c r="F610" s="1">
        <f t="shared" si="19"/>
        <v>21.200000000000017</v>
      </c>
      <c r="G610" s="7">
        <v>12</v>
      </c>
      <c r="H610" s="7">
        <v>24</v>
      </c>
      <c r="I610" s="6" t="s">
        <v>1136</v>
      </c>
      <c r="J610" s="1">
        <f>'ESTOQUE NOVEMBRO'!$D610*'ESTOQUE NOVEMBRO'!$G610+'ESTOQUE NOVEMBRO'!$E610*'ESTOQUE NOVEMBRO'!$H610</f>
        <v>254.4000000000002</v>
      </c>
      <c r="K610" s="1">
        <f>_xlfn.XLOOKUP(A610,MEDIDAS!A:A,MEDIDAS!D:D,,0)*5</f>
        <v>7.2222222222222223</v>
      </c>
      <c r="L610" s="1">
        <f>SUM(K610,_xlfn.XLOOKUP(A610,MEDIDAS!A:A,MEDIDAS!D:D,,0)*5)</f>
        <v>14.444444444444445</v>
      </c>
      <c r="M61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10" t="str">
        <f>IF('ESTOQUE NOVEMBRO'!$E610&gt;0,"Novembro","outubro")</f>
        <v>outubro</v>
      </c>
      <c r="O610" s="15">
        <v>45597</v>
      </c>
    </row>
    <row r="611" spans="1:15">
      <c r="A611" s="5" t="s">
        <v>608</v>
      </c>
      <c r="B611" t="s">
        <v>1198</v>
      </c>
      <c r="C611" s="3">
        <f t="shared" si="18"/>
        <v>64.89</v>
      </c>
      <c r="D611" s="1">
        <f>_xlfn.XLOOKUP(Tabela4[[#This Row],[SKU]],'ESTOQUE OUTUBRO'!A:A,'ESTOQUE OUTUBRO'!F:F,,0)-_xlfn.XLOOKUP(Tabela4[[#This Row],[SKU]],'VENDA MES'!E:E,'VENDA MES'!F:F,0,0)</f>
        <v>15.40000000000002</v>
      </c>
      <c r="E611" s="3">
        <f>IF(D611&lt;=0,(L611 * 2.5) - D611,IF(AND(Tabela4[[#This Row],[ESTOQUE_INICIAL]]&lt;=Tabela4[[#This Row],[PONTO_DE_REPOSICAO]],Tabela4[[#This Row],[ESTOQUE_INICIAL]]&gt;0),L611*1.5,D611*0))</f>
        <v>0</v>
      </c>
      <c r="F611" s="1">
        <f t="shared" si="19"/>
        <v>15.40000000000002</v>
      </c>
      <c r="G611" s="7">
        <v>12</v>
      </c>
      <c r="H611" s="7">
        <v>24</v>
      </c>
      <c r="I611" s="6" t="s">
        <v>1136</v>
      </c>
      <c r="J611" s="1">
        <f>'ESTOQUE NOVEMBRO'!$D611*'ESTOQUE NOVEMBRO'!$G611+'ESTOQUE NOVEMBRO'!$E611*'ESTOQUE NOVEMBRO'!$H611</f>
        <v>184.80000000000024</v>
      </c>
      <c r="K611" s="1">
        <f>_xlfn.XLOOKUP(A611,MEDIDAS!A:A,MEDIDAS!D:D,,0)*5</f>
        <v>7.5555555555555554</v>
      </c>
      <c r="L611" s="1">
        <f>SUM(K611,_xlfn.XLOOKUP(A611,MEDIDAS!A:A,MEDIDAS!D:D,,0)*5)</f>
        <v>15.111111111111111</v>
      </c>
      <c r="M61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11" t="str">
        <f>IF('ESTOQUE NOVEMBRO'!$E611&gt;0,"Novembro","outubro")</f>
        <v>outubro</v>
      </c>
      <c r="O611" s="15">
        <v>45597</v>
      </c>
    </row>
    <row r="612" spans="1:15">
      <c r="A612" s="5" t="s">
        <v>609</v>
      </c>
      <c r="B612" t="s">
        <v>1198</v>
      </c>
      <c r="C612" s="3">
        <f t="shared" si="18"/>
        <v>64.89</v>
      </c>
      <c r="D612" s="1">
        <f>_xlfn.XLOOKUP(Tabela4[[#This Row],[SKU]],'ESTOQUE OUTUBRO'!A:A,'ESTOQUE OUTUBRO'!F:F,,0)-_xlfn.XLOOKUP(Tabela4[[#This Row],[SKU]],'VENDA MES'!E:E,'VENDA MES'!F:F,0,0)</f>
        <v>128.4</v>
      </c>
      <c r="E612" s="3">
        <f>IF(D612&lt;=0,(L612 * 2.5) - D612,IF(AND(Tabela4[[#This Row],[ESTOQUE_INICIAL]]&lt;=Tabela4[[#This Row],[PONTO_DE_REPOSICAO]],Tabela4[[#This Row],[ESTOQUE_INICIAL]]&gt;0),L612*1.5,D612*0))</f>
        <v>0</v>
      </c>
      <c r="F612" s="1">
        <f t="shared" si="19"/>
        <v>128.4</v>
      </c>
      <c r="G612" s="7">
        <v>12</v>
      </c>
      <c r="H612" s="7">
        <v>24</v>
      </c>
      <c r="I612" s="6" t="s">
        <v>1136</v>
      </c>
      <c r="J612" s="1">
        <f>'ESTOQUE NOVEMBRO'!$D612*'ESTOQUE NOVEMBRO'!$G612+'ESTOQUE NOVEMBRO'!$E612*'ESTOQUE NOVEMBRO'!$H612</f>
        <v>1540.8000000000002</v>
      </c>
      <c r="K612" s="1">
        <f>_xlfn.XLOOKUP(A612,MEDIDAS!A:A,MEDIDAS!D:D,,0)*5</f>
        <v>5.166666666666667</v>
      </c>
      <c r="L612" s="1">
        <f>SUM(K612,_xlfn.XLOOKUP(A612,MEDIDAS!A:A,MEDIDAS!D:D,,0)*5)</f>
        <v>10.333333333333334</v>
      </c>
      <c r="M61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12" t="str">
        <f>IF('ESTOQUE NOVEMBRO'!$E612&gt;0,"Novembro","outubro")</f>
        <v>outubro</v>
      </c>
      <c r="O612" s="15">
        <v>45597</v>
      </c>
    </row>
    <row r="613" spans="1:15">
      <c r="A613" s="5" t="s">
        <v>610</v>
      </c>
      <c r="B613" t="s">
        <v>1199</v>
      </c>
      <c r="C613" s="3">
        <f t="shared" si="18"/>
        <v>64.89</v>
      </c>
      <c r="D613" s="1">
        <f>_xlfn.XLOOKUP(Tabela4[[#This Row],[SKU]],'ESTOQUE OUTUBRO'!A:A,'ESTOQUE OUTUBRO'!F:F,,0)-_xlfn.XLOOKUP(Tabela4[[#This Row],[SKU]],'VENDA MES'!E:E,'VENDA MES'!F:F,0,0)</f>
        <v>90.6</v>
      </c>
      <c r="E613" s="3">
        <f>IF(D613&lt;=0,(L613 * 2.5) - D613,IF(AND(Tabela4[[#This Row],[ESTOQUE_INICIAL]]&lt;=Tabela4[[#This Row],[PONTO_DE_REPOSICAO]],Tabela4[[#This Row],[ESTOQUE_INICIAL]]&gt;0),L613*1.5,D613*0))</f>
        <v>0</v>
      </c>
      <c r="F613" s="1">
        <f t="shared" si="19"/>
        <v>90.6</v>
      </c>
      <c r="G613" s="7">
        <v>60</v>
      </c>
      <c r="H613" s="7">
        <v>120</v>
      </c>
      <c r="I613" s="6" t="s">
        <v>1128</v>
      </c>
      <c r="J613" s="1">
        <f>'ESTOQUE NOVEMBRO'!$D613*'ESTOQUE NOVEMBRO'!$G613+'ESTOQUE NOVEMBRO'!$E613*'ESTOQUE NOVEMBRO'!$H613</f>
        <v>5436</v>
      </c>
      <c r="K613" s="1">
        <f>_xlfn.XLOOKUP(A613,MEDIDAS!A:A,MEDIDAS!D:D,,0)*5</f>
        <v>4.1111111111111107</v>
      </c>
      <c r="L613" s="1">
        <f>SUM(K613,_xlfn.XLOOKUP(A613,MEDIDAS!A:A,MEDIDAS!D:D,,0)*5)</f>
        <v>8.2222222222222214</v>
      </c>
      <c r="M61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13" t="str">
        <f>IF('ESTOQUE NOVEMBRO'!$E613&gt;0,"Novembro","outubro")</f>
        <v>outubro</v>
      </c>
      <c r="O613" s="15">
        <v>45597</v>
      </c>
    </row>
    <row r="614" spans="1:15">
      <c r="A614" s="5" t="s">
        <v>611</v>
      </c>
      <c r="B614" t="s">
        <v>1199</v>
      </c>
      <c r="C614" s="3">
        <f t="shared" si="18"/>
        <v>64.89</v>
      </c>
      <c r="D614" s="1">
        <f>_xlfn.XLOOKUP(Tabela4[[#This Row],[SKU]],'ESTOQUE OUTUBRO'!A:A,'ESTOQUE OUTUBRO'!F:F,,0)-_xlfn.XLOOKUP(Tabela4[[#This Row],[SKU]],'VENDA MES'!E:E,'VENDA MES'!F:F,0,0)</f>
        <v>152</v>
      </c>
      <c r="E614" s="3">
        <f>IF(D614&lt;=0,(L614 * 2.5) - D614,IF(AND(Tabela4[[#This Row],[ESTOQUE_INICIAL]]&lt;=Tabela4[[#This Row],[PONTO_DE_REPOSICAO]],Tabela4[[#This Row],[ESTOQUE_INICIAL]]&gt;0),L614*1.5,D614*0))</f>
        <v>0</v>
      </c>
      <c r="F614" s="1">
        <f t="shared" si="19"/>
        <v>152</v>
      </c>
      <c r="G614" s="7">
        <v>60</v>
      </c>
      <c r="H614" s="7">
        <v>120</v>
      </c>
      <c r="I614" s="6" t="s">
        <v>1128</v>
      </c>
      <c r="J614" s="1">
        <f>'ESTOQUE NOVEMBRO'!$D614*'ESTOQUE NOVEMBRO'!$G614+'ESTOQUE NOVEMBRO'!$E614*'ESTOQUE NOVEMBRO'!$H614</f>
        <v>9120</v>
      </c>
      <c r="K614" s="1">
        <f>_xlfn.XLOOKUP(A614,MEDIDAS!A:A,MEDIDAS!D:D,,0)*5</f>
        <v>8.3888888888888893</v>
      </c>
      <c r="L614" s="1">
        <f>SUM(K614,_xlfn.XLOOKUP(A614,MEDIDAS!A:A,MEDIDAS!D:D,,0)*5)</f>
        <v>16.777777777777779</v>
      </c>
      <c r="M61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14" t="str">
        <f>IF('ESTOQUE NOVEMBRO'!$E614&gt;0,"Novembro","outubro")</f>
        <v>outubro</v>
      </c>
      <c r="O614" s="15">
        <v>45597</v>
      </c>
    </row>
    <row r="615" spans="1:15">
      <c r="A615" s="5" t="s">
        <v>612</v>
      </c>
      <c r="B615" t="s">
        <v>1199</v>
      </c>
      <c r="C615" s="3">
        <f t="shared" si="18"/>
        <v>64.89</v>
      </c>
      <c r="D615" s="1">
        <f>_xlfn.XLOOKUP(Tabela4[[#This Row],[SKU]],'ESTOQUE OUTUBRO'!A:A,'ESTOQUE OUTUBRO'!F:F,,0)-_xlfn.XLOOKUP(Tabela4[[#This Row],[SKU]],'VENDA MES'!E:E,'VENDA MES'!F:F,0,0)</f>
        <v>29.200000000000003</v>
      </c>
      <c r="E615" s="3">
        <f>IF(D615&lt;=0,(L615 * 2.5) - D615,IF(AND(Tabela4[[#This Row],[ESTOQUE_INICIAL]]&lt;=Tabela4[[#This Row],[PONTO_DE_REPOSICAO]],Tabela4[[#This Row],[ESTOQUE_INICIAL]]&gt;0),L615*1.5,D615*0))</f>
        <v>0</v>
      </c>
      <c r="F615" s="1">
        <f t="shared" si="19"/>
        <v>29.200000000000003</v>
      </c>
      <c r="G615" s="7">
        <v>60</v>
      </c>
      <c r="H615" s="7">
        <v>120</v>
      </c>
      <c r="I615" s="6" t="s">
        <v>1128</v>
      </c>
      <c r="J615" s="1">
        <f>'ESTOQUE NOVEMBRO'!$D615*'ESTOQUE NOVEMBRO'!$G615+'ESTOQUE NOVEMBRO'!$E615*'ESTOQUE NOVEMBRO'!$H615</f>
        <v>1752.0000000000002</v>
      </c>
      <c r="K615" s="1">
        <f>_xlfn.XLOOKUP(A615,MEDIDAS!A:A,MEDIDAS!D:D,,0)*5</f>
        <v>6.0555555555555554</v>
      </c>
      <c r="L615" s="1">
        <f>SUM(K615,_xlfn.XLOOKUP(A615,MEDIDAS!A:A,MEDIDAS!D:D,,0)*5)</f>
        <v>12.111111111111111</v>
      </c>
      <c r="M61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15" t="str">
        <f>IF('ESTOQUE NOVEMBRO'!$E615&gt;0,"Novembro","outubro")</f>
        <v>outubro</v>
      </c>
      <c r="O615" s="15">
        <v>45597</v>
      </c>
    </row>
    <row r="616" spans="1:15">
      <c r="A616" s="5" t="s">
        <v>613</v>
      </c>
      <c r="B616" t="s">
        <v>1199</v>
      </c>
      <c r="C616" s="3">
        <f t="shared" si="18"/>
        <v>64.89</v>
      </c>
      <c r="D616" s="1">
        <f>_xlfn.XLOOKUP(Tabela4[[#This Row],[SKU]],'ESTOQUE OUTUBRO'!A:A,'ESTOQUE OUTUBRO'!F:F,,0)-_xlfn.XLOOKUP(Tabela4[[#This Row],[SKU]],'VENDA MES'!E:E,'VENDA MES'!F:F,0,0)</f>
        <v>88.200000000000017</v>
      </c>
      <c r="E616" s="3">
        <f>IF(D616&lt;=0,(L616 * 2.5) - D616,IF(AND(Tabela4[[#This Row],[ESTOQUE_INICIAL]]&lt;=Tabela4[[#This Row],[PONTO_DE_REPOSICAO]],Tabela4[[#This Row],[ESTOQUE_INICIAL]]&gt;0),L616*1.5,D616*0))</f>
        <v>0</v>
      </c>
      <c r="F616" s="1">
        <f t="shared" si="19"/>
        <v>88.200000000000017</v>
      </c>
      <c r="G616" s="7">
        <v>60</v>
      </c>
      <c r="H616" s="7">
        <v>120</v>
      </c>
      <c r="I616" s="6" t="s">
        <v>1128</v>
      </c>
      <c r="J616" s="1">
        <f>'ESTOQUE NOVEMBRO'!$D616*'ESTOQUE NOVEMBRO'!$G616+'ESTOQUE NOVEMBRO'!$E616*'ESTOQUE NOVEMBRO'!$H616</f>
        <v>5292.0000000000009</v>
      </c>
      <c r="K616" s="1">
        <f>_xlfn.XLOOKUP(A616,MEDIDAS!A:A,MEDIDAS!D:D,,0)*5</f>
        <v>7.7222222222222223</v>
      </c>
      <c r="L616" s="1">
        <f>SUM(K616,_xlfn.XLOOKUP(A616,MEDIDAS!A:A,MEDIDAS!D:D,,0)*5)</f>
        <v>15.444444444444445</v>
      </c>
      <c r="M61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16" t="str">
        <f>IF('ESTOQUE NOVEMBRO'!$E616&gt;0,"Novembro","outubro")</f>
        <v>outubro</v>
      </c>
      <c r="O616" s="15">
        <v>45597</v>
      </c>
    </row>
    <row r="617" spans="1:15">
      <c r="A617" s="5" t="s">
        <v>614</v>
      </c>
      <c r="B617" t="s">
        <v>1199</v>
      </c>
      <c r="C617" s="3">
        <f t="shared" si="18"/>
        <v>64.89</v>
      </c>
      <c r="D617" s="1">
        <f>_xlfn.XLOOKUP(Tabela4[[#This Row],[SKU]],'ESTOQUE OUTUBRO'!A:A,'ESTOQUE OUTUBRO'!F:F,,0)-_xlfn.XLOOKUP(Tabela4[[#This Row],[SKU]],'VENDA MES'!E:E,'VENDA MES'!F:F,0,0)</f>
        <v>65.200000000000017</v>
      </c>
      <c r="E617" s="3">
        <f>IF(D617&lt;=0,(L617 * 2.5) - D617,IF(AND(Tabela4[[#This Row],[ESTOQUE_INICIAL]]&lt;=Tabela4[[#This Row],[PONTO_DE_REPOSICAO]],Tabela4[[#This Row],[ESTOQUE_INICIAL]]&gt;0),L617*1.5,D617*0))</f>
        <v>0</v>
      </c>
      <c r="F617" s="1">
        <f t="shared" si="19"/>
        <v>65.200000000000017</v>
      </c>
      <c r="G617" s="7">
        <v>60</v>
      </c>
      <c r="H617" s="7">
        <v>120</v>
      </c>
      <c r="I617" s="6" t="s">
        <v>1128</v>
      </c>
      <c r="J617" s="1">
        <f>'ESTOQUE NOVEMBRO'!$D617*'ESTOQUE NOVEMBRO'!$G617+'ESTOQUE NOVEMBRO'!$E617*'ESTOQUE NOVEMBRO'!$H617</f>
        <v>3912.0000000000009</v>
      </c>
      <c r="K617" s="1">
        <f>_xlfn.XLOOKUP(A617,MEDIDAS!A:A,MEDIDAS!D:D,,0)*5</f>
        <v>8.3333333333333339</v>
      </c>
      <c r="L617" s="1">
        <f>SUM(K617,_xlfn.XLOOKUP(A617,MEDIDAS!A:A,MEDIDAS!D:D,,0)*5)</f>
        <v>16.666666666666668</v>
      </c>
      <c r="M61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17" t="str">
        <f>IF('ESTOQUE NOVEMBRO'!$E617&gt;0,"Novembro","outubro")</f>
        <v>outubro</v>
      </c>
      <c r="O617" s="15">
        <v>45597</v>
      </c>
    </row>
    <row r="618" spans="1:15">
      <c r="A618" s="5" t="s">
        <v>681</v>
      </c>
      <c r="B618" t="s">
        <v>1199</v>
      </c>
      <c r="C618" s="3">
        <f t="shared" si="18"/>
        <v>64.89</v>
      </c>
      <c r="D618" s="1">
        <f>_xlfn.XLOOKUP(Tabela4[[#This Row],[SKU]],'ESTOQUE OUTUBRO'!A:A,'ESTOQUE OUTUBRO'!F:F,,0)-_xlfn.XLOOKUP(Tabela4[[#This Row],[SKU]],'VENDA MES'!E:E,'VENDA MES'!F:F,0,0)</f>
        <v>99</v>
      </c>
      <c r="E618" s="3">
        <f>IF(D618&lt;=0,(L618 * 2.5) - D618,IF(AND(Tabela4[[#This Row],[ESTOQUE_INICIAL]]&lt;=Tabela4[[#This Row],[PONTO_DE_REPOSICAO]],Tabela4[[#This Row],[ESTOQUE_INICIAL]]&gt;0),L618*1.5,D618*0))</f>
        <v>0</v>
      </c>
      <c r="F618" s="1">
        <f t="shared" si="19"/>
        <v>99</v>
      </c>
      <c r="G618" s="7">
        <v>60</v>
      </c>
      <c r="H618" s="7">
        <v>120</v>
      </c>
      <c r="I618" s="6" t="s">
        <v>1128</v>
      </c>
      <c r="J618" s="1">
        <f>'ESTOQUE NOVEMBRO'!$D618*'ESTOQUE NOVEMBRO'!$G618+'ESTOQUE NOVEMBRO'!$E618*'ESTOQUE NOVEMBRO'!$H618</f>
        <v>5940</v>
      </c>
      <c r="K618" s="1">
        <f>_xlfn.XLOOKUP(A618,MEDIDAS!A:A,MEDIDAS!D:D,,0)*5</f>
        <v>7.2222222222222223</v>
      </c>
      <c r="L618" s="1">
        <f>SUM(K618,_xlfn.XLOOKUP(A618,MEDIDAS!A:A,MEDIDAS!D:D,,0)*5)</f>
        <v>14.444444444444445</v>
      </c>
      <c r="M61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18" t="str">
        <f>IF('ESTOQUE NOVEMBRO'!$E618&gt;0,"Novembro","outubro")</f>
        <v>outubro</v>
      </c>
      <c r="O618" s="15">
        <v>45597</v>
      </c>
    </row>
    <row r="619" spans="1:15">
      <c r="A619" s="5" t="s">
        <v>616</v>
      </c>
      <c r="B619" t="s">
        <v>1199</v>
      </c>
      <c r="C619" s="3">
        <f t="shared" si="18"/>
        <v>64.89</v>
      </c>
      <c r="D619" s="1">
        <f>_xlfn.XLOOKUP(Tabela4[[#This Row],[SKU]],'ESTOQUE OUTUBRO'!A:A,'ESTOQUE OUTUBRO'!F:F,,0)-_xlfn.XLOOKUP(Tabela4[[#This Row],[SKU]],'VENDA MES'!E:E,'VENDA MES'!F:F,0,0)</f>
        <v>242.39999999999998</v>
      </c>
      <c r="E619" s="3">
        <f>IF(D619&lt;=0,(L619 * 2.5) - D619,IF(AND(Tabela4[[#This Row],[ESTOQUE_INICIAL]]&lt;=Tabela4[[#This Row],[PONTO_DE_REPOSICAO]],Tabela4[[#This Row],[ESTOQUE_INICIAL]]&gt;0),L619*1.5,D619*0))</f>
        <v>0</v>
      </c>
      <c r="F619" s="1">
        <f t="shared" si="19"/>
        <v>242.39999999999998</v>
      </c>
      <c r="G619" s="7">
        <v>60</v>
      </c>
      <c r="H619" s="7">
        <v>120</v>
      </c>
      <c r="I619" s="6" t="s">
        <v>1128</v>
      </c>
      <c r="J619" s="1">
        <f>'ESTOQUE NOVEMBRO'!$D619*'ESTOQUE NOVEMBRO'!$G619+'ESTOQUE NOVEMBRO'!$E619*'ESTOQUE NOVEMBRO'!$H619</f>
        <v>14543.999999999998</v>
      </c>
      <c r="K619" s="1">
        <f>_xlfn.XLOOKUP(A619,MEDIDAS!A:A,MEDIDAS!D:D,,0)*5</f>
        <v>7.6111111111111107</v>
      </c>
      <c r="L619" s="1">
        <f>SUM(K619,_xlfn.XLOOKUP(A619,MEDIDAS!A:A,MEDIDAS!D:D,,0)*5)</f>
        <v>15.222222222222221</v>
      </c>
      <c r="M61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19" t="str">
        <f>IF('ESTOQUE NOVEMBRO'!$E619&gt;0,"Novembro","outubro")</f>
        <v>outubro</v>
      </c>
      <c r="O619" s="15">
        <v>45597</v>
      </c>
    </row>
    <row r="620" spans="1:15">
      <c r="A620" s="5" t="s">
        <v>617</v>
      </c>
      <c r="B620" t="s">
        <v>1199</v>
      </c>
      <c r="C620" s="3">
        <f t="shared" si="18"/>
        <v>64.89</v>
      </c>
      <c r="D620" s="1">
        <f>_xlfn.XLOOKUP(Tabela4[[#This Row],[SKU]],'ESTOQUE OUTUBRO'!A:A,'ESTOQUE OUTUBRO'!F:F,,0)-_xlfn.XLOOKUP(Tabela4[[#This Row],[SKU]],'VENDA MES'!E:E,'VENDA MES'!F:F,0,0)</f>
        <v>45</v>
      </c>
      <c r="E620" s="3">
        <f>IF(D620&lt;=0,(L620 * 2.5) - D620,IF(AND(Tabela4[[#This Row],[ESTOQUE_INICIAL]]&lt;=Tabela4[[#This Row],[PONTO_DE_REPOSICAO]],Tabela4[[#This Row],[ESTOQUE_INICIAL]]&gt;0),L620*1.5,D620*0))</f>
        <v>0</v>
      </c>
      <c r="F620" s="1">
        <f t="shared" si="19"/>
        <v>45</v>
      </c>
      <c r="G620" s="7">
        <v>60</v>
      </c>
      <c r="H620" s="7">
        <v>120</v>
      </c>
      <c r="I620" s="6" t="s">
        <v>1128</v>
      </c>
      <c r="J620" s="1">
        <f>'ESTOQUE NOVEMBRO'!$D620*'ESTOQUE NOVEMBRO'!$G620+'ESTOQUE NOVEMBRO'!$E620*'ESTOQUE NOVEMBRO'!$H620</f>
        <v>2700</v>
      </c>
      <c r="K620" s="1">
        <f>_xlfn.XLOOKUP(A620,MEDIDAS!A:A,MEDIDAS!D:D,,0)*5</f>
        <v>6.6666666666666661</v>
      </c>
      <c r="L620" s="1">
        <f>SUM(K620,_xlfn.XLOOKUP(A620,MEDIDAS!A:A,MEDIDAS!D:D,,0)*5)</f>
        <v>13.333333333333332</v>
      </c>
      <c r="M62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20" t="str">
        <f>IF('ESTOQUE NOVEMBRO'!$E620&gt;0,"Novembro","outubro")</f>
        <v>outubro</v>
      </c>
      <c r="O620" s="15">
        <v>45597</v>
      </c>
    </row>
    <row r="621" spans="1:15">
      <c r="A621" s="5" t="s">
        <v>618</v>
      </c>
      <c r="B621" t="s">
        <v>1199</v>
      </c>
      <c r="C621" s="3">
        <f t="shared" si="18"/>
        <v>64.89</v>
      </c>
      <c r="D621" s="1">
        <f>_xlfn.XLOOKUP(Tabela4[[#This Row],[SKU]],'ESTOQUE OUTUBRO'!A:A,'ESTOQUE OUTUBRO'!F:F,,0)-_xlfn.XLOOKUP(Tabela4[[#This Row],[SKU]],'VENDA MES'!E:E,'VENDA MES'!F:F,0,0)</f>
        <v>178</v>
      </c>
      <c r="E621" s="3">
        <f>IF(D621&lt;=0,(L621 * 2.5) - D621,IF(AND(Tabela4[[#This Row],[ESTOQUE_INICIAL]]&lt;=Tabela4[[#This Row],[PONTO_DE_REPOSICAO]],Tabela4[[#This Row],[ESTOQUE_INICIAL]]&gt;0),L621*1.5,D621*0))</f>
        <v>0</v>
      </c>
      <c r="F621" s="1">
        <f t="shared" si="19"/>
        <v>178</v>
      </c>
      <c r="G621" s="7">
        <v>60</v>
      </c>
      <c r="H621" s="7">
        <v>120</v>
      </c>
      <c r="I621" s="6" t="s">
        <v>1128</v>
      </c>
      <c r="J621" s="1">
        <f>'ESTOQUE NOVEMBRO'!$D621*'ESTOQUE NOVEMBRO'!$G621+'ESTOQUE NOVEMBRO'!$E621*'ESTOQUE NOVEMBRO'!$H621</f>
        <v>10680</v>
      </c>
      <c r="K621" s="1">
        <f>_xlfn.XLOOKUP(A621,MEDIDAS!A:A,MEDIDAS!D:D,,0)*5</f>
        <v>7.2222222222222223</v>
      </c>
      <c r="L621" s="1">
        <f>SUM(K621,_xlfn.XLOOKUP(A621,MEDIDAS!A:A,MEDIDAS!D:D,,0)*5)</f>
        <v>14.444444444444445</v>
      </c>
      <c r="M62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21" t="str">
        <f>IF('ESTOQUE NOVEMBRO'!$E621&gt;0,"Novembro","outubro")</f>
        <v>outubro</v>
      </c>
      <c r="O621" s="15">
        <v>45597</v>
      </c>
    </row>
    <row r="622" spans="1:15">
      <c r="A622" s="5" t="s">
        <v>619</v>
      </c>
      <c r="B622" t="s">
        <v>1199</v>
      </c>
      <c r="C622" s="3">
        <f t="shared" si="18"/>
        <v>64.89</v>
      </c>
      <c r="D622" s="1">
        <f>_xlfn.XLOOKUP(Tabela4[[#This Row],[SKU]],'ESTOQUE OUTUBRO'!A:A,'ESTOQUE OUTUBRO'!F:F,,0)-_xlfn.XLOOKUP(Tabela4[[#This Row],[SKU]],'VENDA MES'!E:E,'VENDA MES'!F:F,0,0)</f>
        <v>92.200000000000017</v>
      </c>
      <c r="E622" s="3">
        <f>IF(D622&lt;=0,(L622 * 2.5) - D622,IF(AND(Tabela4[[#This Row],[ESTOQUE_INICIAL]]&lt;=Tabela4[[#This Row],[PONTO_DE_REPOSICAO]],Tabela4[[#This Row],[ESTOQUE_INICIAL]]&gt;0),L622*1.5,D622*0))</f>
        <v>0</v>
      </c>
      <c r="F622" s="1">
        <f t="shared" si="19"/>
        <v>92.200000000000017</v>
      </c>
      <c r="G622" s="7">
        <v>60</v>
      </c>
      <c r="H622" s="7">
        <v>120</v>
      </c>
      <c r="I622" s="6" t="s">
        <v>1128</v>
      </c>
      <c r="J622" s="1">
        <f>'ESTOQUE NOVEMBRO'!$D622*'ESTOQUE NOVEMBRO'!$G622+'ESTOQUE NOVEMBRO'!$E622*'ESTOQUE NOVEMBRO'!$H622</f>
        <v>5532.0000000000009</v>
      </c>
      <c r="K622" s="1">
        <f>_xlfn.XLOOKUP(A622,MEDIDAS!A:A,MEDIDAS!D:D,,0)*5</f>
        <v>7.2777777777777777</v>
      </c>
      <c r="L622" s="1">
        <f>SUM(K622,_xlfn.XLOOKUP(A622,MEDIDAS!A:A,MEDIDAS!D:D,,0)*5)</f>
        <v>14.555555555555555</v>
      </c>
      <c r="M62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22" t="str">
        <f>IF('ESTOQUE NOVEMBRO'!$E622&gt;0,"Novembro","outubro")</f>
        <v>outubro</v>
      </c>
      <c r="O622" s="15">
        <v>45597</v>
      </c>
    </row>
    <row r="623" spans="1:15">
      <c r="A623" s="5" t="s">
        <v>620</v>
      </c>
      <c r="B623" t="s">
        <v>1200</v>
      </c>
      <c r="C623" s="3">
        <f t="shared" si="18"/>
        <v>64.89</v>
      </c>
      <c r="D623" s="1">
        <f>_xlfn.XLOOKUP(Tabela4[[#This Row],[SKU]],'ESTOQUE OUTUBRO'!A:A,'ESTOQUE OUTUBRO'!F:F,,0)-_xlfn.XLOOKUP(Tabela4[[#This Row],[SKU]],'VENDA MES'!E:E,'VENDA MES'!F:F,0,0)</f>
        <v>88.6</v>
      </c>
      <c r="E623" s="3">
        <f>IF(D623&lt;=0,(L623 * 2.5) - D623,IF(AND(Tabela4[[#This Row],[ESTOQUE_INICIAL]]&lt;=Tabela4[[#This Row],[PONTO_DE_REPOSICAO]],Tabela4[[#This Row],[ESTOQUE_INICIAL]]&gt;0),L623*1.5,D623*0))</f>
        <v>0</v>
      </c>
      <c r="F623" s="1">
        <f t="shared" si="19"/>
        <v>88.6</v>
      </c>
      <c r="G623" s="7">
        <v>14</v>
      </c>
      <c r="H623" s="7">
        <v>28</v>
      </c>
      <c r="I623" s="6" t="s">
        <v>1142</v>
      </c>
      <c r="J623" s="1">
        <f>'ESTOQUE NOVEMBRO'!$D623*'ESTOQUE NOVEMBRO'!$G623+'ESTOQUE NOVEMBRO'!$E623*'ESTOQUE NOVEMBRO'!$H623</f>
        <v>1240.3999999999999</v>
      </c>
      <c r="K623" s="1">
        <f>_xlfn.XLOOKUP(A623,MEDIDAS!A:A,MEDIDAS!D:D,,0)*5</f>
        <v>5.8888888888888893</v>
      </c>
      <c r="L623" s="1">
        <f>SUM(K623,_xlfn.XLOOKUP(A623,MEDIDAS!A:A,MEDIDAS!D:D,,0)*5)</f>
        <v>11.777777777777779</v>
      </c>
      <c r="M62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23" t="str">
        <f>IF('ESTOQUE NOVEMBRO'!$E623&gt;0,"Novembro","outubro")</f>
        <v>outubro</v>
      </c>
      <c r="O623" s="15">
        <v>45597</v>
      </c>
    </row>
    <row r="624" spans="1:15">
      <c r="A624" s="5" t="s">
        <v>621</v>
      </c>
      <c r="B624" t="s">
        <v>1200</v>
      </c>
      <c r="C624" s="3">
        <f t="shared" si="18"/>
        <v>64.89</v>
      </c>
      <c r="D624" s="1">
        <f>_xlfn.XLOOKUP(Tabela4[[#This Row],[SKU]],'ESTOQUE OUTUBRO'!A:A,'ESTOQUE OUTUBRO'!F:F,,0)-_xlfn.XLOOKUP(Tabela4[[#This Row],[SKU]],'VENDA MES'!E:E,'VENDA MES'!F:F,0,0)</f>
        <v>79.000000000000028</v>
      </c>
      <c r="E624" s="3">
        <f>IF(D624&lt;=0,(L624 * 2.5) - D624,IF(AND(Tabela4[[#This Row],[ESTOQUE_INICIAL]]&lt;=Tabela4[[#This Row],[PONTO_DE_REPOSICAO]],Tabela4[[#This Row],[ESTOQUE_INICIAL]]&gt;0),L624*1.5,D624*0))</f>
        <v>0</v>
      </c>
      <c r="F624" s="1">
        <f t="shared" si="19"/>
        <v>79.000000000000028</v>
      </c>
      <c r="G624" s="7">
        <v>14</v>
      </c>
      <c r="H624" s="7">
        <v>28</v>
      </c>
      <c r="I624" s="6" t="s">
        <v>1142</v>
      </c>
      <c r="J624" s="1">
        <f>'ESTOQUE NOVEMBRO'!$D624*'ESTOQUE NOVEMBRO'!$G624+'ESTOQUE NOVEMBRO'!$E624*'ESTOQUE NOVEMBRO'!$H624</f>
        <v>1106.0000000000005</v>
      </c>
      <c r="K624" s="1">
        <f>_xlfn.XLOOKUP(A624,MEDIDAS!A:A,MEDIDAS!D:D,,0)*5</f>
        <v>7.666666666666667</v>
      </c>
      <c r="L624" s="1">
        <f>SUM(K624,_xlfn.XLOOKUP(A624,MEDIDAS!A:A,MEDIDAS!D:D,,0)*5)</f>
        <v>15.333333333333334</v>
      </c>
      <c r="M62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24" t="str">
        <f>IF('ESTOQUE NOVEMBRO'!$E624&gt;0,"Novembro","outubro")</f>
        <v>outubro</v>
      </c>
      <c r="O624" s="15">
        <v>45597</v>
      </c>
    </row>
    <row r="625" spans="1:15">
      <c r="A625" s="5" t="s">
        <v>622</v>
      </c>
      <c r="B625" t="s">
        <v>1200</v>
      </c>
      <c r="C625" s="3">
        <f t="shared" si="18"/>
        <v>64.89</v>
      </c>
      <c r="D625" s="1">
        <f>_xlfn.XLOOKUP(Tabela4[[#This Row],[SKU]],'ESTOQUE OUTUBRO'!A:A,'ESTOQUE OUTUBRO'!F:F,,0)-_xlfn.XLOOKUP(Tabela4[[#This Row],[SKU]],'VENDA MES'!E:E,'VENDA MES'!F:F,0,0)</f>
        <v>55</v>
      </c>
      <c r="E625" s="3">
        <f>IF(D625&lt;=0,(L625 * 2.5) - D625,IF(AND(Tabela4[[#This Row],[ESTOQUE_INICIAL]]&lt;=Tabela4[[#This Row],[PONTO_DE_REPOSICAO]],Tabela4[[#This Row],[ESTOQUE_INICIAL]]&gt;0),L625*1.5,D625*0))</f>
        <v>0</v>
      </c>
      <c r="F625" s="1">
        <f t="shared" si="19"/>
        <v>55</v>
      </c>
      <c r="G625" s="7">
        <v>14</v>
      </c>
      <c r="H625" s="7">
        <v>28</v>
      </c>
      <c r="I625" s="6" t="s">
        <v>1142</v>
      </c>
      <c r="J625" s="1">
        <f>'ESTOQUE NOVEMBRO'!$D625*'ESTOQUE NOVEMBRO'!$G625+'ESTOQUE NOVEMBRO'!$E625*'ESTOQUE NOVEMBRO'!$H625</f>
        <v>770</v>
      </c>
      <c r="K625" s="1">
        <f>_xlfn.XLOOKUP(A625,MEDIDAS!A:A,MEDIDAS!D:D,,0)*5</f>
        <v>6.333333333333333</v>
      </c>
      <c r="L625" s="1">
        <f>SUM(K625,_xlfn.XLOOKUP(A625,MEDIDAS!A:A,MEDIDAS!D:D,,0)*5)</f>
        <v>12.666666666666666</v>
      </c>
      <c r="M62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25" t="str">
        <f>IF('ESTOQUE NOVEMBRO'!$E625&gt;0,"Novembro","outubro")</f>
        <v>outubro</v>
      </c>
      <c r="O625" s="15">
        <v>45597</v>
      </c>
    </row>
    <row r="626" spans="1:15">
      <c r="A626" s="5" t="s">
        <v>623</v>
      </c>
      <c r="B626" t="s">
        <v>1200</v>
      </c>
      <c r="C626" s="3">
        <f t="shared" si="18"/>
        <v>64.89</v>
      </c>
      <c r="D626" s="1">
        <f>_xlfn.XLOOKUP(Tabela4[[#This Row],[SKU]],'ESTOQUE OUTUBRO'!A:A,'ESTOQUE OUTUBRO'!F:F,,0)-_xlfn.XLOOKUP(Tabela4[[#This Row],[SKU]],'VENDA MES'!E:E,'VENDA MES'!F:F,0,0)</f>
        <v>52.200000000000017</v>
      </c>
      <c r="E626" s="3">
        <f>IF(D626&lt;=0,(L626 * 2.5) - D626,IF(AND(Tabela4[[#This Row],[ESTOQUE_INICIAL]]&lt;=Tabela4[[#This Row],[PONTO_DE_REPOSICAO]],Tabela4[[#This Row],[ESTOQUE_INICIAL]]&gt;0),L626*1.5,D626*0))</f>
        <v>0</v>
      </c>
      <c r="F626" s="1">
        <f t="shared" si="19"/>
        <v>52.200000000000017</v>
      </c>
      <c r="G626" s="7">
        <v>14</v>
      </c>
      <c r="H626" s="7">
        <v>28</v>
      </c>
      <c r="I626" s="6" t="s">
        <v>1142</v>
      </c>
      <c r="J626" s="1">
        <f>'ESTOQUE NOVEMBRO'!$D626*'ESTOQUE NOVEMBRO'!$G626+'ESTOQUE NOVEMBRO'!$E626*'ESTOQUE NOVEMBRO'!$H626</f>
        <v>730.80000000000018</v>
      </c>
      <c r="K626" s="1">
        <f>_xlfn.XLOOKUP(A626,MEDIDAS!A:A,MEDIDAS!D:D,,0)*5</f>
        <v>4.7777777777777777</v>
      </c>
      <c r="L626" s="1">
        <f>SUM(K626,_xlfn.XLOOKUP(A626,MEDIDAS!A:A,MEDIDAS!D:D,,0)*5)</f>
        <v>9.5555555555555554</v>
      </c>
      <c r="M62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26" t="str">
        <f>IF('ESTOQUE NOVEMBRO'!$E626&gt;0,"Novembro","outubro")</f>
        <v>outubro</v>
      </c>
      <c r="O626" s="15">
        <v>45597</v>
      </c>
    </row>
    <row r="627" spans="1:15">
      <c r="A627" s="5" t="s">
        <v>624</v>
      </c>
      <c r="B627" t="s">
        <v>1200</v>
      </c>
      <c r="C627" s="3">
        <f t="shared" si="18"/>
        <v>64.89</v>
      </c>
      <c r="D627" s="1">
        <f>_xlfn.XLOOKUP(Tabela4[[#This Row],[SKU]],'ESTOQUE OUTUBRO'!A:A,'ESTOQUE OUTUBRO'!F:F,,0)-_xlfn.XLOOKUP(Tabela4[[#This Row],[SKU]],'VENDA MES'!E:E,'VENDA MES'!F:F,0,0)</f>
        <v>45.2</v>
      </c>
      <c r="E627" s="3">
        <f>IF(D627&lt;=0,(L627 * 2.5) - D627,IF(AND(Tabela4[[#This Row],[ESTOQUE_INICIAL]]&lt;=Tabela4[[#This Row],[PONTO_DE_REPOSICAO]],Tabela4[[#This Row],[ESTOQUE_INICIAL]]&gt;0),L627*1.5,D627*0))</f>
        <v>0</v>
      </c>
      <c r="F627" s="1">
        <f t="shared" si="19"/>
        <v>45.2</v>
      </c>
      <c r="G627" s="7">
        <v>14</v>
      </c>
      <c r="H627" s="7">
        <v>28</v>
      </c>
      <c r="I627" s="6" t="s">
        <v>1142</v>
      </c>
      <c r="J627" s="1">
        <f>'ESTOQUE NOVEMBRO'!$D627*'ESTOQUE NOVEMBRO'!$G627+'ESTOQUE NOVEMBRO'!$E627*'ESTOQUE NOVEMBRO'!$H627</f>
        <v>632.80000000000007</v>
      </c>
      <c r="K627" s="1">
        <f>_xlfn.XLOOKUP(A627,MEDIDAS!A:A,MEDIDAS!D:D,,0)*5</f>
        <v>4.2222222222222223</v>
      </c>
      <c r="L627" s="1">
        <f>SUM(K627,_xlfn.XLOOKUP(A627,MEDIDAS!A:A,MEDIDAS!D:D,,0)*5)</f>
        <v>8.4444444444444446</v>
      </c>
      <c r="M62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27" t="str">
        <f>IF('ESTOQUE NOVEMBRO'!$E627&gt;0,"Novembro","outubro")</f>
        <v>outubro</v>
      </c>
      <c r="O627" s="15">
        <v>45597</v>
      </c>
    </row>
    <row r="628" spans="1:15">
      <c r="A628" s="5" t="s">
        <v>692</v>
      </c>
      <c r="B628" t="s">
        <v>1200</v>
      </c>
      <c r="C628" s="3">
        <f t="shared" si="18"/>
        <v>64.89</v>
      </c>
      <c r="D628" s="1">
        <f>_xlfn.XLOOKUP(Tabela4[[#This Row],[SKU]],'ESTOQUE OUTUBRO'!A:A,'ESTOQUE OUTUBRO'!F:F,,0)-_xlfn.XLOOKUP(Tabela4[[#This Row],[SKU]],'VENDA MES'!E:E,'VENDA MES'!F:F,0,0)</f>
        <v>119</v>
      </c>
      <c r="E628" s="3">
        <f>IF(D628&lt;=0,(L628 * 2.5) - D628,IF(AND(Tabela4[[#This Row],[ESTOQUE_INICIAL]]&lt;=Tabela4[[#This Row],[PONTO_DE_REPOSICAO]],Tabela4[[#This Row],[ESTOQUE_INICIAL]]&gt;0),L628*1.5,D628*0))</f>
        <v>0</v>
      </c>
      <c r="F628" s="1">
        <f t="shared" si="19"/>
        <v>119</v>
      </c>
      <c r="G628" s="7">
        <v>14</v>
      </c>
      <c r="H628" s="7">
        <v>28</v>
      </c>
      <c r="I628" s="6" t="s">
        <v>1142</v>
      </c>
      <c r="J628" s="1">
        <f>'ESTOQUE NOVEMBRO'!$D628*'ESTOQUE NOVEMBRO'!$G628+'ESTOQUE NOVEMBRO'!$E628*'ESTOQUE NOVEMBRO'!$H628</f>
        <v>1666</v>
      </c>
      <c r="K628" s="1">
        <f>_xlfn.XLOOKUP(A628,MEDIDAS!A:A,MEDIDAS!D:D,,0)*5</f>
        <v>4.8888888888888884</v>
      </c>
      <c r="L628" s="1">
        <f>SUM(K628,_xlfn.XLOOKUP(A628,MEDIDAS!A:A,MEDIDAS!D:D,,0)*5)</f>
        <v>9.7777777777777768</v>
      </c>
      <c r="M62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28" t="str">
        <f>IF('ESTOQUE NOVEMBRO'!$E628&gt;0,"Novembro","outubro")</f>
        <v>outubro</v>
      </c>
      <c r="O628" s="15">
        <v>45597</v>
      </c>
    </row>
    <row r="629" spans="1:15">
      <c r="A629" s="5" t="s">
        <v>625</v>
      </c>
      <c r="B629" t="s">
        <v>1200</v>
      </c>
      <c r="C629" s="3">
        <f t="shared" si="18"/>
        <v>64.89</v>
      </c>
      <c r="D629" s="1">
        <f>_xlfn.XLOOKUP(Tabela4[[#This Row],[SKU]],'ESTOQUE OUTUBRO'!A:A,'ESTOQUE OUTUBRO'!F:F,,0)-_xlfn.XLOOKUP(Tabela4[[#This Row],[SKU]],'VENDA MES'!E:E,'VENDA MES'!F:F,0,0)</f>
        <v>62.200000000000017</v>
      </c>
      <c r="E629" s="3">
        <f>IF(D629&lt;=0,(L629 * 2.5) - D629,IF(AND(Tabela4[[#This Row],[ESTOQUE_INICIAL]]&lt;=Tabela4[[#This Row],[PONTO_DE_REPOSICAO]],Tabela4[[#This Row],[ESTOQUE_INICIAL]]&gt;0),L629*1.5,D629*0))</f>
        <v>0</v>
      </c>
      <c r="F629" s="1">
        <f t="shared" si="19"/>
        <v>62.200000000000017</v>
      </c>
      <c r="G629" s="7">
        <v>14</v>
      </c>
      <c r="H629" s="7">
        <v>28</v>
      </c>
      <c r="I629" s="6" t="s">
        <v>1142</v>
      </c>
      <c r="J629" s="1">
        <f>'ESTOQUE NOVEMBRO'!$D629*'ESTOQUE NOVEMBRO'!$G629+'ESTOQUE NOVEMBRO'!$E629*'ESTOQUE NOVEMBRO'!$H629</f>
        <v>870.80000000000018</v>
      </c>
      <c r="K629" s="1">
        <f>_xlfn.XLOOKUP(A629,MEDIDAS!A:A,MEDIDAS!D:D,,0)*5</f>
        <v>5.7222222222222214</v>
      </c>
      <c r="L629" s="1">
        <f>SUM(K629,_xlfn.XLOOKUP(A629,MEDIDAS!A:A,MEDIDAS!D:D,,0)*5)</f>
        <v>11.444444444444443</v>
      </c>
      <c r="M62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29" t="str">
        <f>IF('ESTOQUE NOVEMBRO'!$E629&gt;0,"Novembro","outubro")</f>
        <v>outubro</v>
      </c>
      <c r="O629" s="15">
        <v>45597</v>
      </c>
    </row>
    <row r="630" spans="1:15">
      <c r="A630" s="5" t="s">
        <v>627</v>
      </c>
      <c r="B630" t="s">
        <v>1200</v>
      </c>
      <c r="C630" s="3">
        <f t="shared" si="18"/>
        <v>64.89</v>
      </c>
      <c r="D630" s="1">
        <f>_xlfn.XLOOKUP(Tabela4[[#This Row],[SKU]],'ESTOQUE OUTUBRO'!A:A,'ESTOQUE OUTUBRO'!F:F,,0)-_xlfn.XLOOKUP(Tabela4[[#This Row],[SKU]],'VENDA MES'!E:E,'VENDA MES'!F:F,0,0)</f>
        <v>56.40000000000002</v>
      </c>
      <c r="E630" s="3">
        <f>IF(D630&lt;=0,(L630 * 2.5) - D630,IF(AND(Tabela4[[#This Row],[ESTOQUE_INICIAL]]&lt;=Tabela4[[#This Row],[PONTO_DE_REPOSICAO]],Tabela4[[#This Row],[ESTOQUE_INICIAL]]&gt;0),L630*1.5,D630*0))</f>
        <v>0</v>
      </c>
      <c r="F630" s="1">
        <f t="shared" si="19"/>
        <v>56.40000000000002</v>
      </c>
      <c r="G630" s="7">
        <v>14</v>
      </c>
      <c r="H630" s="7">
        <v>28</v>
      </c>
      <c r="I630" s="6" t="s">
        <v>1142</v>
      </c>
      <c r="J630" s="1">
        <f>'ESTOQUE NOVEMBRO'!$D630*'ESTOQUE NOVEMBRO'!$G630+'ESTOQUE NOVEMBRO'!$E630*'ESTOQUE NOVEMBRO'!$H630</f>
        <v>789.60000000000025</v>
      </c>
      <c r="K630" s="1">
        <f>_xlfn.XLOOKUP(A630,MEDIDAS!A:A,MEDIDAS!D:D,,0)*5</f>
        <v>6.6111111111111107</v>
      </c>
      <c r="L630" s="1">
        <f>SUM(K630,_xlfn.XLOOKUP(A630,MEDIDAS!A:A,MEDIDAS!D:D,,0)*5)</f>
        <v>13.222222222222221</v>
      </c>
      <c r="M63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30" t="str">
        <f>IF('ESTOQUE NOVEMBRO'!$E630&gt;0,"Novembro","outubro")</f>
        <v>outubro</v>
      </c>
      <c r="O630" s="15">
        <v>45597</v>
      </c>
    </row>
    <row r="631" spans="1:15">
      <c r="A631" s="5" t="s">
        <v>628</v>
      </c>
      <c r="B631" t="s">
        <v>1200</v>
      </c>
      <c r="C631" s="3">
        <f t="shared" si="18"/>
        <v>64.89</v>
      </c>
      <c r="D631" s="1">
        <f>_xlfn.XLOOKUP(Tabela4[[#This Row],[SKU]],'ESTOQUE OUTUBRO'!A:A,'ESTOQUE OUTUBRO'!F:F,,0)-_xlfn.XLOOKUP(Tabela4[[#This Row],[SKU]],'VENDA MES'!E:E,'VENDA MES'!F:F,0,0)</f>
        <v>114.4</v>
      </c>
      <c r="E631" s="3">
        <f>IF(D631&lt;=0,(L631 * 2.5) - D631,IF(AND(Tabela4[[#This Row],[ESTOQUE_INICIAL]]&lt;=Tabela4[[#This Row],[PONTO_DE_REPOSICAO]],Tabela4[[#This Row],[ESTOQUE_INICIAL]]&gt;0),L631*1.5,D631*0))</f>
        <v>0</v>
      </c>
      <c r="F631" s="1">
        <f t="shared" si="19"/>
        <v>114.4</v>
      </c>
      <c r="G631" s="7">
        <v>14</v>
      </c>
      <c r="H631" s="7">
        <v>28</v>
      </c>
      <c r="I631" s="6" t="s">
        <v>1142</v>
      </c>
      <c r="J631" s="1">
        <f>'ESTOQUE NOVEMBRO'!$D631*'ESTOQUE NOVEMBRO'!$G631+'ESTOQUE NOVEMBRO'!$E631*'ESTOQUE NOVEMBRO'!$H631</f>
        <v>1601.6000000000001</v>
      </c>
      <c r="K631" s="1">
        <f>_xlfn.XLOOKUP(A631,MEDIDAS!A:A,MEDIDAS!D:D,,0)*5</f>
        <v>5.333333333333333</v>
      </c>
      <c r="L631" s="1">
        <f>SUM(K631,_xlfn.XLOOKUP(A631,MEDIDAS!A:A,MEDIDAS!D:D,,0)*5)</f>
        <v>10.666666666666666</v>
      </c>
      <c r="M63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31" t="str">
        <f>IF('ESTOQUE NOVEMBRO'!$E631&gt;0,"Novembro","outubro")</f>
        <v>outubro</v>
      </c>
      <c r="O631" s="15">
        <v>45597</v>
      </c>
    </row>
    <row r="632" spans="1:15">
      <c r="A632" s="5" t="s">
        <v>629</v>
      </c>
      <c r="B632" t="s">
        <v>1200</v>
      </c>
      <c r="C632" s="3">
        <f t="shared" si="18"/>
        <v>64.89</v>
      </c>
      <c r="D632" s="1">
        <f>_xlfn.XLOOKUP(Tabela4[[#This Row],[SKU]],'ESTOQUE OUTUBRO'!A:A,'ESTOQUE OUTUBRO'!F:F,,0)-_xlfn.XLOOKUP(Tabela4[[#This Row],[SKU]],'VENDA MES'!E:E,'VENDA MES'!F:F,0,0)</f>
        <v>104</v>
      </c>
      <c r="E632" s="3">
        <f>IF(D632&lt;=0,(L632 * 2.5) - D632,IF(AND(Tabela4[[#This Row],[ESTOQUE_INICIAL]]&lt;=Tabela4[[#This Row],[PONTO_DE_REPOSICAO]],Tabela4[[#This Row],[ESTOQUE_INICIAL]]&gt;0),L632*1.5,D632*0))</f>
        <v>0</v>
      </c>
      <c r="F632" s="1">
        <f t="shared" si="19"/>
        <v>104</v>
      </c>
      <c r="G632" s="7">
        <v>14</v>
      </c>
      <c r="H632" s="7">
        <v>28</v>
      </c>
      <c r="I632" s="6" t="s">
        <v>1142</v>
      </c>
      <c r="J632" s="1">
        <f>'ESTOQUE NOVEMBRO'!$D632*'ESTOQUE NOVEMBRO'!$G632+'ESTOQUE NOVEMBRO'!$E632*'ESTOQUE NOVEMBRO'!$H632</f>
        <v>1456</v>
      </c>
      <c r="K632" s="1">
        <f>_xlfn.XLOOKUP(A632,MEDIDAS!A:A,MEDIDAS!D:D,,0)*5</f>
        <v>9.8888888888888893</v>
      </c>
      <c r="L632" s="1">
        <f>SUM(K632,_xlfn.XLOOKUP(A632,MEDIDAS!A:A,MEDIDAS!D:D,,0)*5)</f>
        <v>19.777777777777779</v>
      </c>
      <c r="M63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32" t="str">
        <f>IF('ESTOQUE NOVEMBRO'!$E632&gt;0,"Novembro","outubro")</f>
        <v>outubro</v>
      </c>
      <c r="O632" s="15">
        <v>45597</v>
      </c>
    </row>
    <row r="633" spans="1:15">
      <c r="A633" s="5" t="s">
        <v>630</v>
      </c>
      <c r="B633" t="s">
        <v>1201</v>
      </c>
      <c r="C633" s="3">
        <f t="shared" si="18"/>
        <v>64.89</v>
      </c>
      <c r="D633" s="1">
        <f>_xlfn.XLOOKUP(Tabela4[[#This Row],[SKU]],'ESTOQUE OUTUBRO'!A:A,'ESTOQUE OUTUBRO'!F:F,,0)-_xlfn.XLOOKUP(Tabela4[[#This Row],[SKU]],'VENDA MES'!E:E,'VENDA MES'!F:F,0,0)</f>
        <v>61</v>
      </c>
      <c r="E633" s="3">
        <f>IF(D633&lt;=0,(L633 * 2.5) - D633,IF(AND(Tabela4[[#This Row],[ESTOQUE_INICIAL]]&lt;=Tabela4[[#This Row],[PONTO_DE_REPOSICAO]],Tabela4[[#This Row],[ESTOQUE_INICIAL]]&gt;0),L633*1.5,D633*0))</f>
        <v>0</v>
      </c>
      <c r="F633" s="1">
        <f t="shared" si="19"/>
        <v>61</v>
      </c>
      <c r="G633" s="7">
        <v>10</v>
      </c>
      <c r="H633" s="7">
        <v>20</v>
      </c>
      <c r="I633" s="6" t="s">
        <v>1134</v>
      </c>
      <c r="J633" s="1">
        <f>'ESTOQUE NOVEMBRO'!$D633*'ESTOQUE NOVEMBRO'!$G633+'ESTOQUE NOVEMBRO'!$E633*'ESTOQUE NOVEMBRO'!$H633</f>
        <v>610</v>
      </c>
      <c r="K633" s="1">
        <f>_xlfn.XLOOKUP(A633,MEDIDAS!A:A,MEDIDAS!D:D,,0)*5</f>
        <v>6.7777777777777786</v>
      </c>
      <c r="L633" s="1">
        <f>SUM(K633,_xlfn.XLOOKUP(A633,MEDIDAS!A:A,MEDIDAS!D:D,,0)*5)</f>
        <v>13.555555555555557</v>
      </c>
      <c r="M63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33" t="str">
        <f>IF('ESTOQUE NOVEMBRO'!$E633&gt;0,"Novembro","outubro")</f>
        <v>outubro</v>
      </c>
      <c r="O633" s="15">
        <v>45597</v>
      </c>
    </row>
    <row r="634" spans="1:15">
      <c r="A634" s="5" t="s">
        <v>631</v>
      </c>
      <c r="B634" t="s">
        <v>1201</v>
      </c>
      <c r="C634" s="3">
        <f t="shared" si="18"/>
        <v>64.89</v>
      </c>
      <c r="D634" s="1">
        <f>_xlfn.XLOOKUP(Tabela4[[#This Row],[SKU]],'ESTOQUE OUTUBRO'!A:A,'ESTOQUE OUTUBRO'!F:F,,0)-_xlfn.XLOOKUP(Tabela4[[#This Row],[SKU]],'VENDA MES'!E:E,'VENDA MES'!F:F,0,0)</f>
        <v>-4.7999999999999972</v>
      </c>
      <c r="E634" s="3">
        <f>IF(D634&lt;=0,(L634 * 2.5) - D634,IF(AND(Tabela4[[#This Row],[ESTOQUE_INICIAL]]&lt;=Tabela4[[#This Row],[PONTO_DE_REPOSICAO]],Tabela4[[#This Row],[ESTOQUE_INICIAL]]&gt;0),L634*1.5,D634*0))</f>
        <v>54.522222222222219</v>
      </c>
      <c r="F634" s="1">
        <f t="shared" si="19"/>
        <v>49.722222222222221</v>
      </c>
      <c r="G634" s="7">
        <v>10</v>
      </c>
      <c r="H634" s="7">
        <v>20</v>
      </c>
      <c r="I634" s="6" t="s">
        <v>1134</v>
      </c>
      <c r="J634" s="1">
        <f>'ESTOQUE NOVEMBRO'!$D634*'ESTOQUE NOVEMBRO'!$G634+'ESTOQUE NOVEMBRO'!$E634*'ESTOQUE NOVEMBRO'!$H634</f>
        <v>1042.4444444444443</v>
      </c>
      <c r="K634" s="1">
        <f>_xlfn.XLOOKUP(A634,MEDIDAS!A:A,MEDIDAS!D:D,,0)*5</f>
        <v>9.9444444444444446</v>
      </c>
      <c r="L634" s="1">
        <f>SUM(K634,_xlfn.XLOOKUP(A634,MEDIDAS!A:A,MEDIDAS!D:D,,0)*5)</f>
        <v>19.888888888888889</v>
      </c>
      <c r="M63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34" t="str">
        <f>IF('ESTOQUE NOVEMBRO'!$E634&gt;0,"Novembro","outubro")</f>
        <v>Novembro</v>
      </c>
      <c r="O634" s="15">
        <v>45597</v>
      </c>
    </row>
    <row r="635" spans="1:15">
      <c r="A635" s="5" t="s">
        <v>632</v>
      </c>
      <c r="B635" t="s">
        <v>1201</v>
      </c>
      <c r="C635" s="3">
        <f t="shared" si="18"/>
        <v>64.89</v>
      </c>
      <c r="D635" s="1">
        <f>_xlfn.XLOOKUP(Tabela4[[#This Row],[SKU]],'ESTOQUE OUTUBRO'!A:A,'ESTOQUE OUTUBRO'!F:F,,0)-_xlfn.XLOOKUP(Tabela4[[#This Row],[SKU]],'VENDA MES'!E:E,'VENDA MES'!F:F,0,0)</f>
        <v>63.400000000000006</v>
      </c>
      <c r="E635" s="3">
        <f>IF(D635&lt;=0,(L635 * 2.5) - D635,IF(AND(Tabela4[[#This Row],[ESTOQUE_INICIAL]]&lt;=Tabela4[[#This Row],[PONTO_DE_REPOSICAO]],Tabela4[[#This Row],[ESTOQUE_INICIAL]]&gt;0),L635*1.5,D635*0))</f>
        <v>0</v>
      </c>
      <c r="F635" s="1">
        <f t="shared" si="19"/>
        <v>63.400000000000006</v>
      </c>
      <c r="G635" s="7">
        <v>10</v>
      </c>
      <c r="H635" s="7">
        <v>20</v>
      </c>
      <c r="I635" s="6" t="s">
        <v>1134</v>
      </c>
      <c r="J635" s="1">
        <f>'ESTOQUE NOVEMBRO'!$D635*'ESTOQUE NOVEMBRO'!$G635+'ESTOQUE NOVEMBRO'!$E635*'ESTOQUE NOVEMBRO'!$H635</f>
        <v>634</v>
      </c>
      <c r="K635" s="1">
        <f>_xlfn.XLOOKUP(A635,MEDIDAS!A:A,MEDIDAS!D:D,,0)*5</f>
        <v>9.3888888888888893</v>
      </c>
      <c r="L635" s="1">
        <f>SUM(K635,_xlfn.XLOOKUP(A635,MEDIDAS!A:A,MEDIDAS!D:D,,0)*5)</f>
        <v>18.777777777777779</v>
      </c>
      <c r="M63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35" t="str">
        <f>IF('ESTOQUE NOVEMBRO'!$E635&gt;0,"Novembro","outubro")</f>
        <v>outubro</v>
      </c>
      <c r="O635" s="15">
        <v>45597</v>
      </c>
    </row>
    <row r="636" spans="1:15">
      <c r="A636" s="5" t="s">
        <v>633</v>
      </c>
      <c r="B636" t="s">
        <v>1201</v>
      </c>
      <c r="C636" s="3">
        <f t="shared" si="18"/>
        <v>64.89</v>
      </c>
      <c r="D636" s="1">
        <f>_xlfn.XLOOKUP(Tabela4[[#This Row],[SKU]],'ESTOQUE OUTUBRO'!A:A,'ESTOQUE OUTUBRO'!F:F,,0)-_xlfn.XLOOKUP(Tabela4[[#This Row],[SKU]],'VENDA MES'!E:E,'VENDA MES'!F:F,0,0)</f>
        <v>91.000000000000028</v>
      </c>
      <c r="E636" s="3">
        <f>IF(D636&lt;=0,(L636 * 2.5) - D636,IF(AND(Tabela4[[#This Row],[ESTOQUE_INICIAL]]&lt;=Tabela4[[#This Row],[PONTO_DE_REPOSICAO]],Tabela4[[#This Row],[ESTOQUE_INICIAL]]&gt;0),L636*1.5,D636*0))</f>
        <v>0</v>
      </c>
      <c r="F636" s="1">
        <f t="shared" si="19"/>
        <v>91.000000000000028</v>
      </c>
      <c r="G636" s="7">
        <v>10</v>
      </c>
      <c r="H636" s="7">
        <v>20</v>
      </c>
      <c r="I636" s="6" t="s">
        <v>1134</v>
      </c>
      <c r="J636" s="1">
        <f>'ESTOQUE NOVEMBRO'!$D636*'ESTOQUE NOVEMBRO'!$G636+'ESTOQUE NOVEMBRO'!$E636*'ESTOQUE NOVEMBRO'!$H636</f>
        <v>910.00000000000023</v>
      </c>
      <c r="K636" s="1">
        <f>_xlfn.XLOOKUP(A636,MEDIDAS!A:A,MEDIDAS!D:D,,0)*5</f>
        <v>4.6111111111111116</v>
      </c>
      <c r="L636" s="1">
        <f>SUM(K636,_xlfn.XLOOKUP(A636,MEDIDAS!A:A,MEDIDAS!D:D,,0)*5)</f>
        <v>9.2222222222222232</v>
      </c>
      <c r="M63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36" t="str">
        <f>IF('ESTOQUE NOVEMBRO'!$E636&gt;0,"Novembro","outubro")</f>
        <v>outubro</v>
      </c>
      <c r="O636" s="15">
        <v>45597</v>
      </c>
    </row>
    <row r="637" spans="1:15">
      <c r="A637" s="5" t="s">
        <v>634</v>
      </c>
      <c r="B637" t="s">
        <v>1201</v>
      </c>
      <c r="C637" s="3">
        <f t="shared" si="18"/>
        <v>64.89</v>
      </c>
      <c r="D637" s="1">
        <f>_xlfn.XLOOKUP(Tabela4[[#This Row],[SKU]],'ESTOQUE OUTUBRO'!A:A,'ESTOQUE OUTUBRO'!F:F,,0)-_xlfn.XLOOKUP(Tabela4[[#This Row],[SKU]],'VENDA MES'!E:E,'VENDA MES'!F:F,0,0)</f>
        <v>40.200000000000017</v>
      </c>
      <c r="E637" s="3">
        <f>IF(D637&lt;=0,(L637 * 2.5) - D637,IF(AND(Tabela4[[#This Row],[ESTOQUE_INICIAL]]&lt;=Tabela4[[#This Row],[PONTO_DE_REPOSICAO]],Tabela4[[#This Row],[ESTOQUE_INICIAL]]&gt;0),L637*1.5,D637*0))</f>
        <v>0</v>
      </c>
      <c r="F637" s="1">
        <f t="shared" si="19"/>
        <v>40.200000000000017</v>
      </c>
      <c r="G637" s="7">
        <v>10</v>
      </c>
      <c r="H637" s="7">
        <v>20</v>
      </c>
      <c r="I637" s="6" t="s">
        <v>1134</v>
      </c>
      <c r="J637" s="1">
        <f>'ESTOQUE NOVEMBRO'!$D637*'ESTOQUE NOVEMBRO'!$G637+'ESTOQUE NOVEMBRO'!$E637*'ESTOQUE NOVEMBRO'!$H637</f>
        <v>402.00000000000017</v>
      </c>
      <c r="K637" s="1">
        <f>_xlfn.XLOOKUP(A637,MEDIDAS!A:A,MEDIDAS!D:D,,0)*5</f>
        <v>9.7222222222222214</v>
      </c>
      <c r="L637" s="1">
        <f>SUM(K637,_xlfn.XLOOKUP(A637,MEDIDAS!A:A,MEDIDAS!D:D,,0)*5)</f>
        <v>19.444444444444443</v>
      </c>
      <c r="M63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37" t="str">
        <f>IF('ESTOQUE NOVEMBRO'!$E637&gt;0,"Novembro","outubro")</f>
        <v>outubro</v>
      </c>
      <c r="O637" s="15">
        <v>45597</v>
      </c>
    </row>
    <row r="638" spans="1:15">
      <c r="A638" s="5" t="s">
        <v>703</v>
      </c>
      <c r="B638" t="s">
        <v>1201</v>
      </c>
      <c r="C638" s="3">
        <f t="shared" si="18"/>
        <v>64.89</v>
      </c>
      <c r="D638" s="1">
        <f>_xlfn.XLOOKUP(Tabela4[[#This Row],[SKU]],'ESTOQUE OUTUBRO'!A:A,'ESTOQUE OUTUBRO'!F:F,,0)-_xlfn.XLOOKUP(Tabela4[[#This Row],[SKU]],'VENDA MES'!E:E,'VENDA MES'!F:F,0,0)</f>
        <v>103</v>
      </c>
      <c r="E638" s="3">
        <f>IF(D638&lt;=0,(L638 * 2.5) - D638,IF(AND(Tabela4[[#This Row],[ESTOQUE_INICIAL]]&lt;=Tabela4[[#This Row],[PONTO_DE_REPOSICAO]],Tabela4[[#This Row],[ESTOQUE_INICIAL]]&gt;0),L638*1.5,D638*0))</f>
        <v>0</v>
      </c>
      <c r="F638" s="1">
        <f t="shared" si="19"/>
        <v>103</v>
      </c>
      <c r="G638" s="7">
        <v>10</v>
      </c>
      <c r="H638" s="7">
        <v>20</v>
      </c>
      <c r="I638" s="6" t="s">
        <v>1134</v>
      </c>
      <c r="J638" s="1">
        <f>'ESTOQUE NOVEMBRO'!$D638*'ESTOQUE NOVEMBRO'!$G638+'ESTOQUE NOVEMBRO'!$E638*'ESTOQUE NOVEMBRO'!$H638</f>
        <v>1030</v>
      </c>
      <c r="K638" s="1">
        <f>_xlfn.XLOOKUP(A638,MEDIDAS!A:A,MEDIDAS!D:D,,0)*5</f>
        <v>5.333333333333333</v>
      </c>
      <c r="L638" s="1">
        <f>SUM(K638,_xlfn.XLOOKUP(A638,MEDIDAS!A:A,MEDIDAS!D:D,,0)*5)</f>
        <v>10.666666666666666</v>
      </c>
      <c r="M63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38" t="str">
        <f>IF('ESTOQUE NOVEMBRO'!$E638&gt;0,"Novembro","outubro")</f>
        <v>outubro</v>
      </c>
      <c r="O638" s="15">
        <v>45597</v>
      </c>
    </row>
    <row r="639" spans="1:15">
      <c r="A639" s="5" t="s">
        <v>635</v>
      </c>
      <c r="B639" t="s">
        <v>1201</v>
      </c>
      <c r="C639" s="3">
        <f t="shared" si="18"/>
        <v>64.89</v>
      </c>
      <c r="D639" s="1">
        <f>_xlfn.XLOOKUP(Tabela4[[#This Row],[SKU]],'ESTOQUE OUTUBRO'!A:A,'ESTOQUE OUTUBRO'!F:F,,0)-_xlfn.XLOOKUP(Tabela4[[#This Row],[SKU]],'VENDA MES'!E:E,'VENDA MES'!F:F,0,0)</f>
        <v>90</v>
      </c>
      <c r="E639" s="3">
        <f>IF(D639&lt;=0,(L639 * 2.5) - D639,IF(AND(Tabela4[[#This Row],[ESTOQUE_INICIAL]]&lt;=Tabela4[[#This Row],[PONTO_DE_REPOSICAO]],Tabela4[[#This Row],[ESTOQUE_INICIAL]]&gt;0),L639*1.5,D639*0))</f>
        <v>0</v>
      </c>
      <c r="F639" s="1">
        <f t="shared" si="19"/>
        <v>90</v>
      </c>
      <c r="G639" s="7">
        <v>10</v>
      </c>
      <c r="H639" s="7">
        <v>20</v>
      </c>
      <c r="I639" s="6" t="s">
        <v>1134</v>
      </c>
      <c r="J639" s="1">
        <f>'ESTOQUE NOVEMBRO'!$D639*'ESTOQUE NOVEMBRO'!$G639+'ESTOQUE NOVEMBRO'!$E639*'ESTOQUE NOVEMBRO'!$H639</f>
        <v>900</v>
      </c>
      <c r="K639" s="1">
        <f>_xlfn.XLOOKUP(A639,MEDIDAS!A:A,MEDIDAS!D:D,,0)*5</f>
        <v>5.0555555555555554</v>
      </c>
      <c r="L639" s="1">
        <f>SUM(K639,_xlfn.XLOOKUP(A639,MEDIDAS!A:A,MEDIDAS!D:D,,0)*5)</f>
        <v>10.111111111111111</v>
      </c>
      <c r="M63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39" t="str">
        <f>IF('ESTOQUE NOVEMBRO'!$E639&gt;0,"Novembro","outubro")</f>
        <v>outubro</v>
      </c>
      <c r="O639" s="15">
        <v>45597</v>
      </c>
    </row>
    <row r="640" spans="1:15">
      <c r="A640" s="5" t="s">
        <v>636</v>
      </c>
      <c r="B640" t="s">
        <v>1201</v>
      </c>
      <c r="C640" s="3">
        <f t="shared" si="18"/>
        <v>64.89</v>
      </c>
      <c r="D640" s="1">
        <f>_xlfn.XLOOKUP(Tabela4[[#This Row],[SKU]],'ESTOQUE OUTUBRO'!A:A,'ESTOQUE OUTUBRO'!F:F,,0)-_xlfn.XLOOKUP(Tabela4[[#This Row],[SKU]],'VENDA MES'!E:E,'VENDA MES'!F:F,0,0)</f>
        <v>11</v>
      </c>
      <c r="E640" s="3">
        <f>IF(D640&lt;=0,(L640 * 2.5) - D640,IF(AND(Tabela4[[#This Row],[ESTOQUE_INICIAL]]&lt;=Tabela4[[#This Row],[PONTO_DE_REPOSICAO]],Tabela4[[#This Row],[ESTOQUE_INICIAL]]&gt;0),L640*1.5,D640*0))</f>
        <v>17.666666666666668</v>
      </c>
      <c r="F640" s="1">
        <f t="shared" si="19"/>
        <v>28.666666666666668</v>
      </c>
      <c r="G640" s="7">
        <v>10</v>
      </c>
      <c r="H640" s="7">
        <v>20</v>
      </c>
      <c r="I640" s="6" t="s">
        <v>1134</v>
      </c>
      <c r="J640" s="1">
        <f>'ESTOQUE NOVEMBRO'!$D640*'ESTOQUE NOVEMBRO'!$G640+'ESTOQUE NOVEMBRO'!$E640*'ESTOQUE NOVEMBRO'!$H640</f>
        <v>463.33333333333337</v>
      </c>
      <c r="K640" s="1">
        <f>_xlfn.XLOOKUP(A640,MEDIDAS!A:A,MEDIDAS!D:D,,0)*5</f>
        <v>5.8888888888888893</v>
      </c>
      <c r="L640" s="1">
        <f>SUM(K640,_xlfn.XLOOKUP(A640,MEDIDAS!A:A,MEDIDAS!D:D,,0)*5)</f>
        <v>11.777777777777779</v>
      </c>
      <c r="M64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40" t="str">
        <f>IF('ESTOQUE NOVEMBRO'!$E640&gt;0,"Novembro","outubro")</f>
        <v>Novembro</v>
      </c>
      <c r="O640" s="15">
        <v>45597</v>
      </c>
    </row>
    <row r="641" spans="1:15">
      <c r="A641" s="5" t="s">
        <v>638</v>
      </c>
      <c r="B641" t="s">
        <v>1201</v>
      </c>
      <c r="C641" s="3">
        <f t="shared" si="18"/>
        <v>64.89</v>
      </c>
      <c r="D641" s="1">
        <f>_xlfn.XLOOKUP(Tabela4[[#This Row],[SKU]],'ESTOQUE OUTUBRO'!A:A,'ESTOQUE OUTUBRO'!F:F,,0)-_xlfn.XLOOKUP(Tabela4[[#This Row],[SKU]],'VENDA MES'!E:E,'VENDA MES'!F:F,0,0)</f>
        <v>171</v>
      </c>
      <c r="E641" s="3">
        <f>IF(D641&lt;=0,(L641 * 2.5) - D641,IF(AND(Tabela4[[#This Row],[ESTOQUE_INICIAL]]&lt;=Tabela4[[#This Row],[PONTO_DE_REPOSICAO]],Tabela4[[#This Row],[ESTOQUE_INICIAL]]&gt;0),L641*1.5,D641*0))</f>
        <v>0</v>
      </c>
      <c r="F641" s="1">
        <f t="shared" si="19"/>
        <v>171</v>
      </c>
      <c r="G641" s="7">
        <v>10</v>
      </c>
      <c r="H641" s="7">
        <v>20</v>
      </c>
      <c r="I641" s="6" t="s">
        <v>1134</v>
      </c>
      <c r="J641" s="1">
        <f>'ESTOQUE NOVEMBRO'!$D641*'ESTOQUE NOVEMBRO'!$G641+'ESTOQUE NOVEMBRO'!$E641*'ESTOQUE NOVEMBRO'!$H641</f>
        <v>1710</v>
      </c>
      <c r="K641" s="1">
        <f>_xlfn.XLOOKUP(A641,MEDIDAS!A:A,MEDIDAS!D:D,,0)*5</f>
        <v>6.8333333333333339</v>
      </c>
      <c r="L641" s="1">
        <f>SUM(K641,_xlfn.XLOOKUP(A641,MEDIDAS!A:A,MEDIDAS!D:D,,0)*5)</f>
        <v>13.666666666666668</v>
      </c>
      <c r="M64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41" t="str">
        <f>IF('ESTOQUE NOVEMBRO'!$E641&gt;0,"Novembro","outubro")</f>
        <v>outubro</v>
      </c>
      <c r="O641" s="15">
        <v>45597</v>
      </c>
    </row>
    <row r="642" spans="1:15">
      <c r="A642" s="5" t="s">
        <v>639</v>
      </c>
      <c r="B642" t="s">
        <v>1201</v>
      </c>
      <c r="C642" s="3">
        <f t="shared" si="18"/>
        <v>64.89</v>
      </c>
      <c r="D642" s="1">
        <f>_xlfn.XLOOKUP(Tabela4[[#This Row],[SKU]],'ESTOQUE OUTUBRO'!A:A,'ESTOQUE OUTUBRO'!F:F,,0)-_xlfn.XLOOKUP(Tabela4[[#This Row],[SKU]],'VENDA MES'!E:E,'VENDA MES'!F:F,0,0)</f>
        <v>121.6</v>
      </c>
      <c r="E642" s="3">
        <f>IF(D642&lt;=0,(L642 * 2.5) - D642,IF(AND(Tabela4[[#This Row],[ESTOQUE_INICIAL]]&lt;=Tabela4[[#This Row],[PONTO_DE_REPOSICAO]],Tabela4[[#This Row],[ESTOQUE_INICIAL]]&gt;0),L642*1.5,D642*0))</f>
        <v>0</v>
      </c>
      <c r="F642" s="1">
        <f t="shared" si="19"/>
        <v>121.6</v>
      </c>
      <c r="G642" s="7">
        <v>10</v>
      </c>
      <c r="H642" s="7">
        <v>20</v>
      </c>
      <c r="I642" s="6" t="s">
        <v>1134</v>
      </c>
      <c r="J642" s="1">
        <f>'ESTOQUE NOVEMBRO'!$D642*'ESTOQUE NOVEMBRO'!$G642+'ESTOQUE NOVEMBRO'!$E642*'ESTOQUE NOVEMBRO'!$H642</f>
        <v>1216</v>
      </c>
      <c r="K642" s="1">
        <f>_xlfn.XLOOKUP(A642,MEDIDAS!A:A,MEDIDAS!D:D,,0)*5</f>
        <v>5.7777777777777768</v>
      </c>
      <c r="L642" s="1">
        <f>SUM(K642,_xlfn.XLOOKUP(A642,MEDIDAS!A:A,MEDIDAS!D:D,,0)*5)</f>
        <v>11.555555555555554</v>
      </c>
      <c r="M64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42" t="str">
        <f>IF('ESTOQUE NOVEMBRO'!$E642&gt;0,"Novembro","outubro")</f>
        <v>outubro</v>
      </c>
      <c r="O642" s="15">
        <v>45597</v>
      </c>
    </row>
    <row r="643" spans="1:15">
      <c r="A643" s="5" t="s">
        <v>640</v>
      </c>
      <c r="B643" t="s">
        <v>1202</v>
      </c>
      <c r="C643" s="3">
        <f t="shared" ref="C643:C706" si="20">3.09*3*7</f>
        <v>64.89</v>
      </c>
      <c r="D643" s="1">
        <f>_xlfn.XLOOKUP(Tabela4[[#This Row],[SKU]],'ESTOQUE OUTUBRO'!A:A,'ESTOQUE OUTUBRO'!F:F,,0)-_xlfn.XLOOKUP(Tabela4[[#This Row],[SKU]],'VENDA MES'!E:E,'VENDA MES'!F:F,0,0)</f>
        <v>61.200000000000017</v>
      </c>
      <c r="E643" s="3">
        <f>IF(D643&lt;=0,(L643 * 2.5) - D643,IF(AND(Tabela4[[#This Row],[ESTOQUE_INICIAL]]&lt;=Tabela4[[#This Row],[PONTO_DE_REPOSICAO]],Tabela4[[#This Row],[ESTOQUE_INICIAL]]&gt;0),L643*1.5,D643*0))</f>
        <v>0</v>
      </c>
      <c r="F643" s="1">
        <f t="shared" ref="F643:F706" si="21">SUM(E643,D643)</f>
        <v>61.200000000000017</v>
      </c>
      <c r="G643" s="7">
        <v>24</v>
      </c>
      <c r="H643" s="7">
        <v>48</v>
      </c>
      <c r="I643" s="6" t="s">
        <v>1128</v>
      </c>
      <c r="J643" s="1">
        <f>'ESTOQUE NOVEMBRO'!$D643*'ESTOQUE NOVEMBRO'!$G643+'ESTOQUE NOVEMBRO'!$E643*'ESTOQUE NOVEMBRO'!$H643</f>
        <v>1468.8000000000004</v>
      </c>
      <c r="K643" s="1">
        <f>_xlfn.XLOOKUP(A643,MEDIDAS!A:A,MEDIDAS!D:D,,0)*5</f>
        <v>6.3888888888888884</v>
      </c>
      <c r="L643" s="1">
        <f>SUM(K643,_xlfn.XLOOKUP(A643,MEDIDAS!A:A,MEDIDAS!D:D,,0)*5)</f>
        <v>12.777777777777777</v>
      </c>
      <c r="M64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43" t="str">
        <f>IF('ESTOQUE NOVEMBRO'!$E643&gt;0,"Novembro","outubro")</f>
        <v>outubro</v>
      </c>
      <c r="O643" s="15">
        <v>45597</v>
      </c>
    </row>
    <row r="644" spans="1:15">
      <c r="A644" s="5" t="s">
        <v>641</v>
      </c>
      <c r="B644" t="s">
        <v>1202</v>
      </c>
      <c r="C644" s="3">
        <f t="shared" si="20"/>
        <v>64.89</v>
      </c>
      <c r="D644" s="1">
        <f>_xlfn.XLOOKUP(Tabela4[[#This Row],[SKU]],'ESTOQUE OUTUBRO'!A:A,'ESTOQUE OUTUBRO'!F:F,,0)-_xlfn.XLOOKUP(Tabela4[[#This Row],[SKU]],'VENDA MES'!E:E,'VENDA MES'!F:F,0,0)</f>
        <v>-5.3999999999999986</v>
      </c>
      <c r="E644" s="3">
        <f>IF(D644&lt;=0,(L644 * 2.5) - D644,IF(AND(Tabela4[[#This Row],[ESTOQUE_INICIAL]]&lt;=Tabela4[[#This Row],[PONTO_DE_REPOSICAO]],Tabela4[[#This Row],[ESTOQUE_INICIAL]]&gt;0),L644*1.5,D644*0))</f>
        <v>26.233333333333334</v>
      </c>
      <c r="F644" s="1">
        <f t="shared" si="21"/>
        <v>20.833333333333336</v>
      </c>
      <c r="G644" s="7">
        <v>24</v>
      </c>
      <c r="H644" s="7">
        <v>48</v>
      </c>
      <c r="I644" s="6" t="s">
        <v>1128</v>
      </c>
      <c r="J644" s="1">
        <f>'ESTOQUE NOVEMBRO'!$D644*'ESTOQUE NOVEMBRO'!$G644+'ESTOQUE NOVEMBRO'!$E644*'ESTOQUE NOVEMBRO'!$H644</f>
        <v>1129.6000000000001</v>
      </c>
      <c r="K644" s="1">
        <f>_xlfn.XLOOKUP(A644,MEDIDAS!A:A,MEDIDAS!D:D,,0)*5</f>
        <v>4.166666666666667</v>
      </c>
      <c r="L644" s="1">
        <f>SUM(K644,_xlfn.XLOOKUP(A644,MEDIDAS!A:A,MEDIDAS!D:D,,0)*5)</f>
        <v>8.3333333333333339</v>
      </c>
      <c r="M64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44" t="str">
        <f>IF('ESTOQUE NOVEMBRO'!$E644&gt;0,"Novembro","outubro")</f>
        <v>Novembro</v>
      </c>
      <c r="O644" s="15">
        <v>45597</v>
      </c>
    </row>
    <row r="645" spans="1:15">
      <c r="A645" s="5" t="s">
        <v>642</v>
      </c>
      <c r="B645" t="s">
        <v>1202</v>
      </c>
      <c r="C645" s="3">
        <f t="shared" si="20"/>
        <v>64.89</v>
      </c>
      <c r="D645" s="1">
        <f>_xlfn.XLOOKUP(Tabela4[[#This Row],[SKU]],'ESTOQUE OUTUBRO'!A:A,'ESTOQUE OUTUBRO'!F:F,,0)-_xlfn.XLOOKUP(Tabela4[[#This Row],[SKU]],'VENDA MES'!E:E,'VENDA MES'!F:F,0,0)</f>
        <v>116.4</v>
      </c>
      <c r="E645" s="3">
        <f>IF(D645&lt;=0,(L645 * 2.5) - D645,IF(AND(Tabela4[[#This Row],[ESTOQUE_INICIAL]]&lt;=Tabela4[[#This Row],[PONTO_DE_REPOSICAO]],Tabela4[[#This Row],[ESTOQUE_INICIAL]]&gt;0),L645*1.5,D645*0))</f>
        <v>0</v>
      </c>
      <c r="F645" s="1">
        <f t="shared" si="21"/>
        <v>116.4</v>
      </c>
      <c r="G645" s="7">
        <v>24</v>
      </c>
      <c r="H645" s="7">
        <v>48</v>
      </c>
      <c r="I645" s="6" t="s">
        <v>1128</v>
      </c>
      <c r="J645" s="1">
        <f>'ESTOQUE NOVEMBRO'!$D645*'ESTOQUE NOVEMBRO'!$G645+'ESTOQUE NOVEMBRO'!$E645*'ESTOQUE NOVEMBRO'!$H645</f>
        <v>2793.6000000000004</v>
      </c>
      <c r="K645" s="1">
        <f>_xlfn.XLOOKUP(A645,MEDIDAS!A:A,MEDIDAS!D:D,,0)*5</f>
        <v>7.3888888888888893</v>
      </c>
      <c r="L645" s="1">
        <f>SUM(K645,_xlfn.XLOOKUP(A645,MEDIDAS!A:A,MEDIDAS!D:D,,0)*5)</f>
        <v>14.777777777777779</v>
      </c>
      <c r="M64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45" t="str">
        <f>IF('ESTOQUE NOVEMBRO'!$E645&gt;0,"Novembro","outubro")</f>
        <v>outubro</v>
      </c>
      <c r="O645" s="15">
        <v>45597</v>
      </c>
    </row>
    <row r="646" spans="1:15">
      <c r="A646" s="5" t="s">
        <v>643</v>
      </c>
      <c r="B646" t="s">
        <v>1202</v>
      </c>
      <c r="C646" s="3">
        <f t="shared" si="20"/>
        <v>64.89</v>
      </c>
      <c r="D646" s="1">
        <f>_xlfn.XLOOKUP(Tabela4[[#This Row],[SKU]],'ESTOQUE OUTUBRO'!A:A,'ESTOQUE OUTUBRO'!F:F,,0)-_xlfn.XLOOKUP(Tabela4[[#This Row],[SKU]],'VENDA MES'!E:E,'VENDA MES'!F:F,0,0)</f>
        <v>64</v>
      </c>
      <c r="E646" s="3">
        <f>IF(D646&lt;=0,(L646 * 2.5) - D646,IF(AND(Tabela4[[#This Row],[ESTOQUE_INICIAL]]&lt;=Tabela4[[#This Row],[PONTO_DE_REPOSICAO]],Tabela4[[#This Row],[ESTOQUE_INICIAL]]&gt;0),L646*1.5,D646*0))</f>
        <v>0</v>
      </c>
      <c r="F646" s="1">
        <f t="shared" si="21"/>
        <v>64</v>
      </c>
      <c r="G646" s="7">
        <v>24</v>
      </c>
      <c r="H646" s="7">
        <v>48</v>
      </c>
      <c r="I646" s="6" t="s">
        <v>1128</v>
      </c>
      <c r="J646" s="1">
        <f>'ESTOQUE NOVEMBRO'!$D646*'ESTOQUE NOVEMBRO'!$G646+'ESTOQUE NOVEMBRO'!$E646*'ESTOQUE NOVEMBRO'!$H646</f>
        <v>1536</v>
      </c>
      <c r="K646" s="1">
        <f>_xlfn.XLOOKUP(A646,MEDIDAS!A:A,MEDIDAS!D:D,,0)*5</f>
        <v>8.0555555555555554</v>
      </c>
      <c r="L646" s="1">
        <f>SUM(K646,_xlfn.XLOOKUP(A646,MEDIDAS!A:A,MEDIDAS!D:D,,0)*5)</f>
        <v>16.111111111111111</v>
      </c>
      <c r="M64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46" t="str">
        <f>IF('ESTOQUE NOVEMBRO'!$E646&gt;0,"Novembro","outubro")</f>
        <v>outubro</v>
      </c>
      <c r="O646" s="15">
        <v>45597</v>
      </c>
    </row>
    <row r="647" spans="1:15">
      <c r="A647" s="5" t="s">
        <v>644</v>
      </c>
      <c r="B647" t="s">
        <v>1202</v>
      </c>
      <c r="C647" s="3">
        <f t="shared" si="20"/>
        <v>64.89</v>
      </c>
      <c r="D647" s="1">
        <f>_xlfn.XLOOKUP(Tabela4[[#This Row],[SKU]],'ESTOQUE OUTUBRO'!A:A,'ESTOQUE OUTUBRO'!F:F,,0)-_xlfn.XLOOKUP(Tabela4[[#This Row],[SKU]],'VENDA MES'!E:E,'VENDA MES'!F:F,0,0)</f>
        <v>8.7999999999999972</v>
      </c>
      <c r="E647" s="3">
        <f>IF(D647&lt;=0,(L647 * 2.5) - D647,IF(AND(Tabela4[[#This Row],[ESTOQUE_INICIAL]]&lt;=Tabela4[[#This Row],[PONTO_DE_REPOSICAO]],Tabela4[[#This Row],[ESTOQUE_INICIAL]]&gt;0),L647*1.5,D647*0))</f>
        <v>0</v>
      </c>
      <c r="F647" s="1">
        <f t="shared" si="21"/>
        <v>8.7999999999999972</v>
      </c>
      <c r="G647" s="7">
        <v>24</v>
      </c>
      <c r="H647" s="7">
        <v>48</v>
      </c>
      <c r="I647" s="6" t="s">
        <v>1128</v>
      </c>
      <c r="J647" s="1">
        <f>'ESTOQUE NOVEMBRO'!$D647*'ESTOQUE NOVEMBRO'!$G647+'ESTOQUE NOVEMBRO'!$E647*'ESTOQUE NOVEMBRO'!$H647</f>
        <v>211.19999999999993</v>
      </c>
      <c r="K647" s="1">
        <f>_xlfn.XLOOKUP(A647,MEDIDAS!A:A,MEDIDAS!D:D,,0)*5</f>
        <v>4</v>
      </c>
      <c r="L647" s="1">
        <f>SUM(K647,_xlfn.XLOOKUP(A647,MEDIDAS!A:A,MEDIDAS!D:D,,0)*5)</f>
        <v>8</v>
      </c>
      <c r="M64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47" t="str">
        <f>IF('ESTOQUE NOVEMBRO'!$E647&gt;0,"Novembro","outubro")</f>
        <v>outubro</v>
      </c>
      <c r="O647" s="15">
        <v>45597</v>
      </c>
    </row>
    <row r="648" spans="1:15">
      <c r="A648" s="5" t="s">
        <v>714</v>
      </c>
      <c r="B648" t="s">
        <v>1202</v>
      </c>
      <c r="C648" s="3">
        <f t="shared" si="20"/>
        <v>64.89</v>
      </c>
      <c r="D648" s="1">
        <f>_xlfn.XLOOKUP(Tabela4[[#This Row],[SKU]],'ESTOQUE OUTUBRO'!A:A,'ESTOQUE OUTUBRO'!F:F,,0)-_xlfn.XLOOKUP(Tabela4[[#This Row],[SKU]],'VENDA MES'!E:E,'VENDA MES'!F:F,0,0)</f>
        <v>134</v>
      </c>
      <c r="E648" s="3">
        <f>IF(D648&lt;=0,(L648 * 2.5) - D648,IF(AND(Tabela4[[#This Row],[ESTOQUE_INICIAL]]&lt;=Tabela4[[#This Row],[PONTO_DE_REPOSICAO]],Tabela4[[#This Row],[ESTOQUE_INICIAL]]&gt;0),L648*1.5,D648*0))</f>
        <v>0</v>
      </c>
      <c r="F648" s="1">
        <f t="shared" si="21"/>
        <v>134</v>
      </c>
      <c r="G648" s="7">
        <v>24</v>
      </c>
      <c r="H648" s="7">
        <v>48</v>
      </c>
      <c r="I648" s="6" t="s">
        <v>1128</v>
      </c>
      <c r="J648" s="1">
        <f>'ESTOQUE NOVEMBRO'!$D648*'ESTOQUE NOVEMBRO'!$G648+'ESTOQUE NOVEMBRO'!$E648*'ESTOQUE NOVEMBRO'!$H648</f>
        <v>3216</v>
      </c>
      <c r="K648" s="1">
        <f>_xlfn.XLOOKUP(A648,MEDIDAS!A:A,MEDIDAS!D:D,,0)*5</f>
        <v>1.7777777777777779</v>
      </c>
      <c r="L648" s="1">
        <f>SUM(K648,_xlfn.XLOOKUP(A648,MEDIDAS!A:A,MEDIDAS!D:D,,0)*5)</f>
        <v>3.5555555555555558</v>
      </c>
      <c r="M64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48" t="str">
        <f>IF('ESTOQUE NOVEMBRO'!$E648&gt;0,"Novembro","outubro")</f>
        <v>outubro</v>
      </c>
      <c r="O648" s="15">
        <v>45597</v>
      </c>
    </row>
    <row r="649" spans="1:15">
      <c r="A649" s="5" t="s">
        <v>645</v>
      </c>
      <c r="B649" t="s">
        <v>1202</v>
      </c>
      <c r="C649" s="3">
        <f t="shared" si="20"/>
        <v>64.89</v>
      </c>
      <c r="D649" s="1">
        <f>_xlfn.XLOOKUP(Tabela4[[#This Row],[SKU]],'ESTOQUE OUTUBRO'!A:A,'ESTOQUE OUTUBRO'!F:F,,0)-_xlfn.XLOOKUP(Tabela4[[#This Row],[SKU]],'VENDA MES'!E:E,'VENDA MES'!F:F,0,0)</f>
        <v>218.60000000000002</v>
      </c>
      <c r="E649" s="3">
        <f>IF(D649&lt;=0,(L649 * 2.5) - D649,IF(AND(Tabela4[[#This Row],[ESTOQUE_INICIAL]]&lt;=Tabela4[[#This Row],[PONTO_DE_REPOSICAO]],Tabela4[[#This Row],[ESTOQUE_INICIAL]]&gt;0),L649*1.5,D649*0))</f>
        <v>0</v>
      </c>
      <c r="F649" s="1">
        <f t="shared" si="21"/>
        <v>218.60000000000002</v>
      </c>
      <c r="G649" s="7">
        <v>24</v>
      </c>
      <c r="H649" s="7">
        <v>48</v>
      </c>
      <c r="I649" s="6" t="s">
        <v>1128</v>
      </c>
      <c r="J649" s="1">
        <f>'ESTOQUE NOVEMBRO'!$D649*'ESTOQUE NOVEMBRO'!$G649+'ESTOQUE NOVEMBRO'!$E649*'ESTOQUE NOVEMBRO'!$H649</f>
        <v>5246.4000000000005</v>
      </c>
      <c r="K649" s="1">
        <f>_xlfn.XLOOKUP(A649,MEDIDAS!A:A,MEDIDAS!D:D,,0)*5</f>
        <v>7.3888888888888893</v>
      </c>
      <c r="L649" s="1">
        <f>SUM(K649,_xlfn.XLOOKUP(A649,MEDIDAS!A:A,MEDIDAS!D:D,,0)*5)</f>
        <v>14.777777777777779</v>
      </c>
      <c r="M64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49" t="str">
        <f>IF('ESTOQUE NOVEMBRO'!$E649&gt;0,"Novembro","outubro")</f>
        <v>outubro</v>
      </c>
      <c r="O649" s="15">
        <v>45597</v>
      </c>
    </row>
    <row r="650" spans="1:15">
      <c r="A650" s="5" t="s">
        <v>646</v>
      </c>
      <c r="B650" t="s">
        <v>1202</v>
      </c>
      <c r="C650" s="3">
        <f t="shared" si="20"/>
        <v>64.89</v>
      </c>
      <c r="D650" s="1">
        <f>_xlfn.XLOOKUP(Tabela4[[#This Row],[SKU]],'ESTOQUE OUTUBRO'!A:A,'ESTOQUE OUTUBRO'!F:F,,0)-_xlfn.XLOOKUP(Tabela4[[#This Row],[SKU]],'VENDA MES'!E:E,'VENDA MES'!F:F,0,0)</f>
        <v>69</v>
      </c>
      <c r="E650" s="3">
        <f>IF(D650&lt;=0,(L650 * 2.5) - D650,IF(AND(Tabela4[[#This Row],[ESTOQUE_INICIAL]]&lt;=Tabela4[[#This Row],[PONTO_DE_REPOSICAO]],Tabela4[[#This Row],[ESTOQUE_INICIAL]]&gt;0),L650*1.5,D650*0))</f>
        <v>0</v>
      </c>
      <c r="F650" s="1">
        <f t="shared" si="21"/>
        <v>69</v>
      </c>
      <c r="G650" s="7">
        <v>24</v>
      </c>
      <c r="H650" s="7">
        <v>48</v>
      </c>
      <c r="I650" s="6" t="s">
        <v>1128</v>
      </c>
      <c r="J650" s="1">
        <f>'ESTOQUE NOVEMBRO'!$D650*'ESTOQUE NOVEMBRO'!$G650+'ESTOQUE NOVEMBRO'!$E650*'ESTOQUE NOVEMBRO'!$H650</f>
        <v>1656</v>
      </c>
      <c r="K650" s="1">
        <f>_xlfn.XLOOKUP(A650,MEDIDAS!A:A,MEDIDAS!D:D,,0)*5</f>
        <v>5.3888888888888884</v>
      </c>
      <c r="L650" s="1">
        <f>SUM(K650,_xlfn.XLOOKUP(A650,MEDIDAS!A:A,MEDIDAS!D:D,,0)*5)</f>
        <v>10.777777777777777</v>
      </c>
      <c r="M65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50" t="str">
        <f>IF('ESTOQUE NOVEMBRO'!$E650&gt;0,"Novembro","outubro")</f>
        <v>outubro</v>
      </c>
      <c r="O650" s="15">
        <v>45597</v>
      </c>
    </row>
    <row r="651" spans="1:15">
      <c r="A651" s="5" t="s">
        <v>647</v>
      </c>
      <c r="B651" t="s">
        <v>1202</v>
      </c>
      <c r="C651" s="3">
        <f t="shared" si="20"/>
        <v>64.89</v>
      </c>
      <c r="D651" s="1">
        <f>_xlfn.XLOOKUP(Tabela4[[#This Row],[SKU]],'ESTOQUE OUTUBRO'!A:A,'ESTOQUE OUTUBRO'!F:F,,0)-_xlfn.XLOOKUP(Tabela4[[#This Row],[SKU]],'VENDA MES'!E:E,'VENDA MES'!F:F,0,0)</f>
        <v>41.200000000000017</v>
      </c>
      <c r="E651" s="3">
        <f>IF(D651&lt;=0,(L651 * 2.5) - D651,IF(AND(Tabela4[[#This Row],[ESTOQUE_INICIAL]]&lt;=Tabela4[[#This Row],[PONTO_DE_REPOSICAO]],Tabela4[[#This Row],[ESTOQUE_INICIAL]]&gt;0),L651*1.5,D651*0))</f>
        <v>0</v>
      </c>
      <c r="F651" s="1">
        <f t="shared" si="21"/>
        <v>41.200000000000017</v>
      </c>
      <c r="G651" s="7">
        <v>24</v>
      </c>
      <c r="H651" s="7">
        <v>48</v>
      </c>
      <c r="I651" s="6" t="s">
        <v>1128</v>
      </c>
      <c r="J651" s="1">
        <f>'ESTOQUE NOVEMBRO'!$D651*'ESTOQUE NOVEMBRO'!$G651+'ESTOQUE NOVEMBRO'!$E651*'ESTOQUE NOVEMBRO'!$H651</f>
        <v>988.80000000000041</v>
      </c>
      <c r="K651" s="1">
        <f>_xlfn.XLOOKUP(A651,MEDIDAS!A:A,MEDIDAS!D:D,,0)*5</f>
        <v>5.7222222222222214</v>
      </c>
      <c r="L651" s="1">
        <f>SUM(K651,_xlfn.XLOOKUP(A651,MEDIDAS!A:A,MEDIDAS!D:D,,0)*5)</f>
        <v>11.444444444444443</v>
      </c>
      <c r="M65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51" t="str">
        <f>IF('ESTOQUE NOVEMBRO'!$E651&gt;0,"Novembro","outubro")</f>
        <v>outubro</v>
      </c>
      <c r="O651" s="15">
        <v>45597</v>
      </c>
    </row>
    <row r="652" spans="1:15">
      <c r="A652" s="5" t="s">
        <v>649</v>
      </c>
      <c r="B652" t="s">
        <v>1202</v>
      </c>
      <c r="C652" s="3">
        <f t="shared" si="20"/>
        <v>64.89</v>
      </c>
      <c r="D652" s="1">
        <f>_xlfn.XLOOKUP(Tabela4[[#This Row],[SKU]],'ESTOQUE OUTUBRO'!A:A,'ESTOQUE OUTUBRO'!F:F,,0)-_xlfn.XLOOKUP(Tabela4[[#This Row],[SKU]],'VENDA MES'!E:E,'VENDA MES'!F:F,0,0)</f>
        <v>212.8</v>
      </c>
      <c r="E652" s="3">
        <f>IF(D652&lt;=0,(L652 * 2.5) - D652,IF(AND(Tabela4[[#This Row],[ESTOQUE_INICIAL]]&lt;=Tabela4[[#This Row],[PONTO_DE_REPOSICAO]],Tabela4[[#This Row],[ESTOQUE_INICIAL]]&gt;0),L652*1.5,D652*0))</f>
        <v>0</v>
      </c>
      <c r="F652" s="1">
        <f t="shared" si="21"/>
        <v>212.8</v>
      </c>
      <c r="G652" s="7">
        <v>24</v>
      </c>
      <c r="H652" s="7">
        <v>48</v>
      </c>
      <c r="I652" s="6" t="s">
        <v>1128</v>
      </c>
      <c r="J652" s="1">
        <f>'ESTOQUE NOVEMBRO'!$D652*'ESTOQUE NOVEMBRO'!$G652+'ESTOQUE NOVEMBRO'!$E652*'ESTOQUE NOVEMBRO'!$H652</f>
        <v>5107.2000000000007</v>
      </c>
      <c r="K652" s="1">
        <f>_xlfn.XLOOKUP(A652,MEDIDAS!A:A,MEDIDAS!D:D,,0)*5</f>
        <v>8.0555555555555554</v>
      </c>
      <c r="L652" s="1">
        <f>SUM(K652,_xlfn.XLOOKUP(A652,MEDIDAS!A:A,MEDIDAS!D:D,,0)*5)</f>
        <v>16.111111111111111</v>
      </c>
      <c r="M65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52" t="str">
        <f>IF('ESTOQUE NOVEMBRO'!$E652&gt;0,"Novembro","outubro")</f>
        <v>outubro</v>
      </c>
      <c r="O652" s="15">
        <v>45597</v>
      </c>
    </row>
    <row r="653" spans="1:15">
      <c r="A653" s="5" t="s">
        <v>650</v>
      </c>
      <c r="B653" t="s">
        <v>1203</v>
      </c>
      <c r="C653" s="3">
        <f t="shared" si="20"/>
        <v>64.89</v>
      </c>
      <c r="D653" s="1">
        <f>_xlfn.XLOOKUP(Tabela4[[#This Row],[SKU]],'ESTOQUE OUTUBRO'!A:A,'ESTOQUE OUTUBRO'!F:F,,0)-_xlfn.XLOOKUP(Tabela4[[#This Row],[SKU]],'VENDA MES'!E:E,'VENDA MES'!F:F,0,0)</f>
        <v>53.599999999999994</v>
      </c>
      <c r="E653" s="3">
        <f>IF(D653&lt;=0,(L653 * 2.5) - D653,IF(AND(Tabela4[[#This Row],[ESTOQUE_INICIAL]]&lt;=Tabela4[[#This Row],[PONTO_DE_REPOSICAO]],Tabela4[[#This Row],[ESTOQUE_INICIAL]]&gt;0),L653*1.5,D653*0))</f>
        <v>0</v>
      </c>
      <c r="F653" s="1">
        <f t="shared" si="21"/>
        <v>53.599999999999994</v>
      </c>
      <c r="G653" s="7">
        <v>36</v>
      </c>
      <c r="H653" s="7">
        <v>72</v>
      </c>
      <c r="I653" s="6" t="s">
        <v>1152</v>
      </c>
      <c r="J653" s="1">
        <f>'ESTOQUE NOVEMBRO'!$D653*'ESTOQUE NOVEMBRO'!$G653+'ESTOQUE NOVEMBRO'!$E653*'ESTOQUE NOVEMBRO'!$H653</f>
        <v>1929.6</v>
      </c>
      <c r="K653" s="1">
        <f>_xlfn.XLOOKUP(A653,MEDIDAS!A:A,MEDIDAS!D:D,,0)*5</f>
        <v>6.2777777777777777</v>
      </c>
      <c r="L653" s="1">
        <f>SUM(K653,_xlfn.XLOOKUP(A653,MEDIDAS!A:A,MEDIDAS!D:D,,0)*5)</f>
        <v>12.555555555555555</v>
      </c>
      <c r="M65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53" t="str">
        <f>IF('ESTOQUE NOVEMBRO'!$E653&gt;0,"Novembro","outubro")</f>
        <v>outubro</v>
      </c>
      <c r="O653" s="15">
        <v>45597</v>
      </c>
    </row>
    <row r="654" spans="1:15">
      <c r="A654" s="5" t="s">
        <v>651</v>
      </c>
      <c r="B654" t="s">
        <v>1203</v>
      </c>
      <c r="C654" s="3">
        <f t="shared" si="20"/>
        <v>64.89</v>
      </c>
      <c r="D654" s="1">
        <f>_xlfn.XLOOKUP(Tabela4[[#This Row],[SKU]],'ESTOQUE OUTUBRO'!A:A,'ESTOQUE OUTUBRO'!F:F,,0)-_xlfn.XLOOKUP(Tabela4[[#This Row],[SKU]],'VENDA MES'!E:E,'VENDA MES'!F:F,0,0)</f>
        <v>163.6</v>
      </c>
      <c r="E654" s="3">
        <f>IF(D654&lt;=0,(L654 * 2.5) - D654,IF(AND(Tabela4[[#This Row],[ESTOQUE_INICIAL]]&lt;=Tabela4[[#This Row],[PONTO_DE_REPOSICAO]],Tabela4[[#This Row],[ESTOQUE_INICIAL]]&gt;0),L654*1.5,D654*0))</f>
        <v>0</v>
      </c>
      <c r="F654" s="1">
        <f t="shared" si="21"/>
        <v>163.6</v>
      </c>
      <c r="G654" s="7">
        <v>36</v>
      </c>
      <c r="H654" s="7">
        <v>72</v>
      </c>
      <c r="I654" s="6" t="s">
        <v>1152</v>
      </c>
      <c r="J654" s="1">
        <f>'ESTOQUE NOVEMBRO'!$D654*'ESTOQUE NOVEMBRO'!$G654+'ESTOQUE NOVEMBRO'!$E654*'ESTOQUE NOVEMBRO'!$H654</f>
        <v>5889.5999999999995</v>
      </c>
      <c r="K654" s="1">
        <f>_xlfn.XLOOKUP(A654,MEDIDAS!A:A,MEDIDAS!D:D,,0)*5</f>
        <v>5.6111111111111107</v>
      </c>
      <c r="L654" s="1">
        <f>SUM(K654,_xlfn.XLOOKUP(A654,MEDIDAS!A:A,MEDIDAS!D:D,,0)*5)</f>
        <v>11.222222222222221</v>
      </c>
      <c r="M65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54" t="str">
        <f>IF('ESTOQUE NOVEMBRO'!$E654&gt;0,"Novembro","outubro")</f>
        <v>outubro</v>
      </c>
      <c r="O654" s="15">
        <v>45597</v>
      </c>
    </row>
    <row r="655" spans="1:15">
      <c r="A655" s="5" t="s">
        <v>652</v>
      </c>
      <c r="B655" t="s">
        <v>1203</v>
      </c>
      <c r="C655" s="3">
        <f t="shared" si="20"/>
        <v>64.89</v>
      </c>
      <c r="D655" s="1">
        <f>_xlfn.XLOOKUP(Tabela4[[#This Row],[SKU]],'ESTOQUE OUTUBRO'!A:A,'ESTOQUE OUTUBRO'!F:F,,0)-_xlfn.XLOOKUP(Tabela4[[#This Row],[SKU]],'VENDA MES'!E:E,'VENDA MES'!F:F,0,0)</f>
        <v>83.200000000000017</v>
      </c>
      <c r="E655" s="3">
        <f>IF(D655&lt;=0,(L655 * 2.5) - D655,IF(AND(Tabela4[[#This Row],[ESTOQUE_INICIAL]]&lt;=Tabela4[[#This Row],[PONTO_DE_REPOSICAO]],Tabela4[[#This Row],[ESTOQUE_INICIAL]]&gt;0),L655*1.5,D655*0))</f>
        <v>0</v>
      </c>
      <c r="F655" s="1">
        <f t="shared" si="21"/>
        <v>83.200000000000017</v>
      </c>
      <c r="G655" s="7">
        <v>36</v>
      </c>
      <c r="H655" s="7">
        <v>72</v>
      </c>
      <c r="I655" s="6" t="s">
        <v>1152</v>
      </c>
      <c r="J655" s="1">
        <f>'ESTOQUE NOVEMBRO'!$D655*'ESTOQUE NOVEMBRO'!$G655+'ESTOQUE NOVEMBRO'!$E655*'ESTOQUE NOVEMBRO'!$H655</f>
        <v>2995.2000000000007</v>
      </c>
      <c r="K655" s="1">
        <f>_xlfn.XLOOKUP(A655,MEDIDAS!A:A,MEDIDAS!D:D,,0)*5</f>
        <v>8.2777777777777768</v>
      </c>
      <c r="L655" s="1">
        <f>SUM(K655,_xlfn.XLOOKUP(A655,MEDIDAS!A:A,MEDIDAS!D:D,,0)*5)</f>
        <v>16.555555555555554</v>
      </c>
      <c r="M65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55" t="str">
        <f>IF('ESTOQUE NOVEMBRO'!$E655&gt;0,"Novembro","outubro")</f>
        <v>outubro</v>
      </c>
      <c r="O655" s="15">
        <v>45597</v>
      </c>
    </row>
    <row r="656" spans="1:15">
      <c r="A656" s="5" t="s">
        <v>653</v>
      </c>
      <c r="B656" t="s">
        <v>1203</v>
      </c>
      <c r="C656" s="3">
        <f t="shared" si="20"/>
        <v>64.89</v>
      </c>
      <c r="D656" s="1">
        <f>_xlfn.XLOOKUP(Tabela4[[#This Row],[SKU]],'ESTOQUE OUTUBRO'!A:A,'ESTOQUE OUTUBRO'!F:F,,0)-_xlfn.XLOOKUP(Tabela4[[#This Row],[SKU]],'VENDA MES'!E:E,'VENDA MES'!F:F,0,0)</f>
        <v>76.40000000000002</v>
      </c>
      <c r="E656" s="3">
        <f>IF(D656&lt;=0,(L656 * 2.5) - D656,IF(AND(Tabela4[[#This Row],[ESTOQUE_INICIAL]]&lt;=Tabela4[[#This Row],[PONTO_DE_REPOSICAO]],Tabela4[[#This Row],[ESTOQUE_INICIAL]]&gt;0),L656*1.5,D656*0))</f>
        <v>0</v>
      </c>
      <c r="F656" s="1">
        <f t="shared" si="21"/>
        <v>76.40000000000002</v>
      </c>
      <c r="G656" s="7">
        <v>36</v>
      </c>
      <c r="H656" s="7">
        <v>72</v>
      </c>
      <c r="I656" s="6" t="s">
        <v>1152</v>
      </c>
      <c r="J656" s="1">
        <f>'ESTOQUE NOVEMBRO'!$D656*'ESTOQUE NOVEMBRO'!$G656+'ESTOQUE NOVEMBRO'!$E656*'ESTOQUE NOVEMBRO'!$H656</f>
        <v>2750.4000000000005</v>
      </c>
      <c r="K656" s="1">
        <f>_xlfn.XLOOKUP(A656,MEDIDAS!A:A,MEDIDAS!D:D,,0)*5</f>
        <v>6.3888888888888884</v>
      </c>
      <c r="L656" s="1">
        <f>SUM(K656,_xlfn.XLOOKUP(A656,MEDIDAS!A:A,MEDIDAS!D:D,,0)*5)</f>
        <v>12.777777777777777</v>
      </c>
      <c r="M65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56" t="str">
        <f>IF('ESTOQUE NOVEMBRO'!$E656&gt;0,"Novembro","outubro")</f>
        <v>outubro</v>
      </c>
      <c r="O656" s="15">
        <v>45597</v>
      </c>
    </row>
    <row r="657" spans="1:15">
      <c r="A657" s="5" t="s">
        <v>654</v>
      </c>
      <c r="B657" t="s">
        <v>1203</v>
      </c>
      <c r="C657" s="3">
        <f t="shared" si="20"/>
        <v>64.89</v>
      </c>
      <c r="D657" s="1">
        <f>_xlfn.XLOOKUP(Tabela4[[#This Row],[SKU]],'ESTOQUE OUTUBRO'!A:A,'ESTOQUE OUTUBRO'!F:F,,0)-_xlfn.XLOOKUP(Tabela4[[#This Row],[SKU]],'VENDA MES'!E:E,'VENDA MES'!F:F,0,0)</f>
        <v>9.7999999999999972</v>
      </c>
      <c r="E657" s="3">
        <f>IF(D657&lt;=0,(L657 * 2.5) - D657,IF(AND(Tabela4[[#This Row],[ESTOQUE_INICIAL]]&lt;=Tabela4[[#This Row],[PONTO_DE_REPOSICAO]],Tabela4[[#This Row],[ESTOQUE_INICIAL]]&gt;0),L657*1.5,D657*0))</f>
        <v>0</v>
      </c>
      <c r="F657" s="1">
        <f t="shared" si="21"/>
        <v>9.7999999999999972</v>
      </c>
      <c r="G657" s="7">
        <v>36</v>
      </c>
      <c r="H657" s="7">
        <v>72</v>
      </c>
      <c r="I657" s="6" t="s">
        <v>1152</v>
      </c>
      <c r="J657" s="1">
        <f>'ESTOQUE NOVEMBRO'!$D657*'ESTOQUE NOVEMBRO'!$G657+'ESTOQUE NOVEMBRO'!$E657*'ESTOQUE NOVEMBRO'!$H657</f>
        <v>352.7999999999999</v>
      </c>
      <c r="K657" s="1">
        <f>_xlfn.XLOOKUP(A657,MEDIDAS!A:A,MEDIDAS!D:D,,0)*5</f>
        <v>3.2222222222222223</v>
      </c>
      <c r="L657" s="1">
        <f>SUM(K657,_xlfn.XLOOKUP(A657,MEDIDAS!A:A,MEDIDAS!D:D,,0)*5)</f>
        <v>6.4444444444444446</v>
      </c>
      <c r="M65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57" t="str">
        <f>IF('ESTOQUE NOVEMBRO'!$E657&gt;0,"Novembro","outubro")</f>
        <v>outubro</v>
      </c>
      <c r="O657" s="15">
        <v>45597</v>
      </c>
    </row>
    <row r="658" spans="1:15">
      <c r="A658" s="5" t="s">
        <v>725</v>
      </c>
      <c r="B658" t="s">
        <v>1203</v>
      </c>
      <c r="C658" s="3">
        <f t="shared" si="20"/>
        <v>64.89</v>
      </c>
      <c r="D658" s="1">
        <f>_xlfn.XLOOKUP(Tabela4[[#This Row],[SKU]],'ESTOQUE OUTUBRO'!A:A,'ESTOQUE OUTUBRO'!F:F,,0)-_xlfn.XLOOKUP(Tabela4[[#This Row],[SKU]],'VENDA MES'!E:E,'VENDA MES'!F:F,0,0)</f>
        <v>49</v>
      </c>
      <c r="E658" s="3">
        <f>IF(D658&lt;=0,(L658 * 2.5) - D658,IF(AND(Tabela4[[#This Row],[ESTOQUE_INICIAL]]&lt;=Tabela4[[#This Row],[PONTO_DE_REPOSICAO]],Tabela4[[#This Row],[ESTOQUE_INICIAL]]&gt;0),L658*1.5,D658*0))</f>
        <v>0</v>
      </c>
      <c r="F658" s="1">
        <f t="shared" si="21"/>
        <v>49</v>
      </c>
      <c r="G658" s="7">
        <v>36</v>
      </c>
      <c r="H658" s="7">
        <v>72</v>
      </c>
      <c r="I658" s="6" t="s">
        <v>1152</v>
      </c>
      <c r="J658" s="1">
        <f>'ESTOQUE NOVEMBRO'!$D658*'ESTOQUE NOVEMBRO'!$G658+'ESTOQUE NOVEMBRO'!$E658*'ESTOQUE NOVEMBRO'!$H658</f>
        <v>1764</v>
      </c>
      <c r="K658" s="1">
        <f>_xlfn.XLOOKUP(A658,MEDIDAS!A:A,MEDIDAS!D:D,,0)*5</f>
        <v>8.5</v>
      </c>
      <c r="L658" s="1">
        <f>SUM(K658,_xlfn.XLOOKUP(A658,MEDIDAS!A:A,MEDIDAS!D:D,,0)*5)</f>
        <v>17</v>
      </c>
      <c r="M65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58" t="str">
        <f>IF('ESTOQUE NOVEMBRO'!$E658&gt;0,"Novembro","outubro")</f>
        <v>outubro</v>
      </c>
      <c r="O658" s="15">
        <v>45597</v>
      </c>
    </row>
    <row r="659" spans="1:15">
      <c r="A659" s="5" t="s">
        <v>655</v>
      </c>
      <c r="B659" t="s">
        <v>1203</v>
      </c>
      <c r="C659" s="3">
        <f t="shared" si="20"/>
        <v>64.89</v>
      </c>
      <c r="D659" s="1">
        <f>_xlfn.XLOOKUP(Tabela4[[#This Row],[SKU]],'ESTOQUE OUTUBRO'!A:A,'ESTOQUE OUTUBRO'!F:F,,0)-_xlfn.XLOOKUP(Tabela4[[#This Row],[SKU]],'VENDA MES'!E:E,'VENDA MES'!F:F,0,0)</f>
        <v>137.80000000000004</v>
      </c>
      <c r="E659" s="3">
        <f>IF(D659&lt;=0,(L659 * 2.5) - D659,IF(AND(Tabela4[[#This Row],[ESTOQUE_INICIAL]]&lt;=Tabela4[[#This Row],[PONTO_DE_REPOSICAO]],Tabela4[[#This Row],[ESTOQUE_INICIAL]]&gt;0),L659*1.5,D659*0))</f>
        <v>0</v>
      </c>
      <c r="F659" s="1">
        <f t="shared" si="21"/>
        <v>137.80000000000004</v>
      </c>
      <c r="G659" s="7">
        <v>36</v>
      </c>
      <c r="H659" s="7">
        <v>72</v>
      </c>
      <c r="I659" s="6" t="s">
        <v>1152</v>
      </c>
      <c r="J659" s="1">
        <f>'ESTOQUE NOVEMBRO'!$D659*'ESTOQUE NOVEMBRO'!$G659+'ESTOQUE NOVEMBRO'!$E659*'ESTOQUE NOVEMBRO'!$H659</f>
        <v>4960.8000000000011</v>
      </c>
      <c r="K659" s="1">
        <f>_xlfn.XLOOKUP(A659,MEDIDAS!A:A,MEDIDAS!D:D,,0)*5</f>
        <v>5.6666666666666661</v>
      </c>
      <c r="L659" s="1">
        <f>SUM(K659,_xlfn.XLOOKUP(A659,MEDIDAS!A:A,MEDIDAS!D:D,,0)*5)</f>
        <v>11.333333333333332</v>
      </c>
      <c r="M65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59" t="str">
        <f>IF('ESTOQUE NOVEMBRO'!$E659&gt;0,"Novembro","outubro")</f>
        <v>outubro</v>
      </c>
      <c r="O659" s="15">
        <v>45597</v>
      </c>
    </row>
    <row r="660" spans="1:15">
      <c r="A660" s="5" t="s">
        <v>656</v>
      </c>
      <c r="B660" t="s">
        <v>1203</v>
      </c>
      <c r="C660" s="3">
        <f t="shared" si="20"/>
        <v>64.89</v>
      </c>
      <c r="D660" s="1">
        <f>_xlfn.XLOOKUP(Tabela4[[#This Row],[SKU]],'ESTOQUE OUTUBRO'!A:A,'ESTOQUE OUTUBRO'!F:F,,0)-_xlfn.XLOOKUP(Tabela4[[#This Row],[SKU]],'VENDA MES'!E:E,'VENDA MES'!F:F,0,0)</f>
        <v>120.4</v>
      </c>
      <c r="E660" s="3">
        <f>IF(D660&lt;=0,(L660 * 2.5) - D660,IF(AND(Tabela4[[#This Row],[ESTOQUE_INICIAL]]&lt;=Tabela4[[#This Row],[PONTO_DE_REPOSICAO]],Tabela4[[#This Row],[ESTOQUE_INICIAL]]&gt;0),L660*1.5,D660*0))</f>
        <v>0</v>
      </c>
      <c r="F660" s="1">
        <f t="shared" si="21"/>
        <v>120.4</v>
      </c>
      <c r="G660" s="7">
        <v>36</v>
      </c>
      <c r="H660" s="7">
        <v>72</v>
      </c>
      <c r="I660" s="6" t="s">
        <v>1152</v>
      </c>
      <c r="J660" s="1">
        <f>'ESTOQUE NOVEMBRO'!$D660*'ESTOQUE NOVEMBRO'!$G660+'ESTOQUE NOVEMBRO'!$E660*'ESTOQUE NOVEMBRO'!$H660</f>
        <v>4334.4000000000005</v>
      </c>
      <c r="K660" s="1">
        <f>_xlfn.XLOOKUP(A660,MEDIDAS!A:A,MEDIDAS!D:D,,0)*5</f>
        <v>6</v>
      </c>
      <c r="L660" s="1">
        <f>SUM(K660,_xlfn.XLOOKUP(A660,MEDIDAS!A:A,MEDIDAS!D:D,,0)*5)</f>
        <v>12</v>
      </c>
      <c r="M66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60" t="str">
        <f>IF('ESTOQUE NOVEMBRO'!$E660&gt;0,"Novembro","outubro")</f>
        <v>outubro</v>
      </c>
      <c r="O660" s="15">
        <v>45597</v>
      </c>
    </row>
    <row r="661" spans="1:15">
      <c r="A661" s="5" t="s">
        <v>657</v>
      </c>
      <c r="B661" t="s">
        <v>1203</v>
      </c>
      <c r="C661" s="3">
        <f t="shared" si="20"/>
        <v>64.89</v>
      </c>
      <c r="D661" s="1">
        <f>_xlfn.XLOOKUP(Tabela4[[#This Row],[SKU]],'ESTOQUE OUTUBRO'!A:A,'ESTOQUE OUTUBRO'!F:F,,0)-_xlfn.XLOOKUP(Tabela4[[#This Row],[SKU]],'VENDA MES'!E:E,'VENDA MES'!F:F,0,0)</f>
        <v>114.19999999999999</v>
      </c>
      <c r="E661" s="3">
        <f>IF(D661&lt;=0,(L661 * 2.5) - D661,IF(AND(Tabela4[[#This Row],[ESTOQUE_INICIAL]]&lt;=Tabela4[[#This Row],[PONTO_DE_REPOSICAO]],Tabela4[[#This Row],[ESTOQUE_INICIAL]]&gt;0),L661*1.5,D661*0))</f>
        <v>0</v>
      </c>
      <c r="F661" s="1">
        <f t="shared" si="21"/>
        <v>114.19999999999999</v>
      </c>
      <c r="G661" s="7">
        <v>36</v>
      </c>
      <c r="H661" s="7">
        <v>72</v>
      </c>
      <c r="I661" s="6" t="s">
        <v>1152</v>
      </c>
      <c r="J661" s="1">
        <f>'ESTOQUE NOVEMBRO'!$D661*'ESTOQUE NOVEMBRO'!$G661+'ESTOQUE NOVEMBRO'!$E661*'ESTOQUE NOVEMBRO'!$H661</f>
        <v>4111.2</v>
      </c>
      <c r="K661" s="1">
        <f>_xlfn.XLOOKUP(A661,MEDIDAS!A:A,MEDIDAS!D:D,,0)*5</f>
        <v>7.1111111111111116</v>
      </c>
      <c r="L661" s="1">
        <f>SUM(K661,_xlfn.XLOOKUP(A661,MEDIDAS!A:A,MEDIDAS!D:D,,0)*5)</f>
        <v>14.222222222222223</v>
      </c>
      <c r="M66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61" t="str">
        <f>IF('ESTOQUE NOVEMBRO'!$E661&gt;0,"Novembro","outubro")</f>
        <v>outubro</v>
      </c>
      <c r="O661" s="15">
        <v>45597</v>
      </c>
    </row>
    <row r="662" spans="1:15">
      <c r="A662" s="5" t="s">
        <v>658</v>
      </c>
      <c r="B662" t="s">
        <v>1203</v>
      </c>
      <c r="C662" s="3">
        <f t="shared" si="20"/>
        <v>64.89</v>
      </c>
      <c r="D662" s="1">
        <f>_xlfn.XLOOKUP(Tabela4[[#This Row],[SKU]],'ESTOQUE OUTUBRO'!A:A,'ESTOQUE OUTUBRO'!F:F,,0)-_xlfn.XLOOKUP(Tabela4[[#This Row],[SKU]],'VENDA MES'!E:E,'VENDA MES'!F:F,0,0)</f>
        <v>33.200000000000017</v>
      </c>
      <c r="E662" s="3">
        <f>IF(D662&lt;=0,(L662 * 2.5) - D662,IF(AND(Tabela4[[#This Row],[ESTOQUE_INICIAL]]&lt;=Tabela4[[#This Row],[PONTO_DE_REPOSICAO]],Tabela4[[#This Row],[ESTOQUE_INICIAL]]&gt;0),L662*1.5,D662*0))</f>
        <v>0</v>
      </c>
      <c r="F662" s="1">
        <f t="shared" si="21"/>
        <v>33.200000000000017</v>
      </c>
      <c r="G662" s="7">
        <v>36</v>
      </c>
      <c r="H662" s="7">
        <v>72</v>
      </c>
      <c r="I662" s="6" t="s">
        <v>1152</v>
      </c>
      <c r="J662" s="1">
        <f>'ESTOQUE NOVEMBRO'!$D662*'ESTOQUE NOVEMBRO'!$G662+'ESTOQUE NOVEMBRO'!$E662*'ESTOQUE NOVEMBRO'!$H662</f>
        <v>1195.2000000000007</v>
      </c>
      <c r="K662" s="1">
        <f>_xlfn.XLOOKUP(A662,MEDIDAS!A:A,MEDIDAS!D:D,,0)*5</f>
        <v>6.5555555555555554</v>
      </c>
      <c r="L662" s="1">
        <f>SUM(K662,_xlfn.XLOOKUP(A662,MEDIDAS!A:A,MEDIDAS!D:D,,0)*5)</f>
        <v>13.111111111111111</v>
      </c>
      <c r="M66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62" t="str">
        <f>IF('ESTOQUE NOVEMBRO'!$E662&gt;0,"Novembro","outubro")</f>
        <v>outubro</v>
      </c>
      <c r="O662" s="15">
        <v>45597</v>
      </c>
    </row>
    <row r="663" spans="1:15">
      <c r="A663" s="5" t="s">
        <v>660</v>
      </c>
      <c r="B663" t="s">
        <v>1204</v>
      </c>
      <c r="C663" s="3">
        <f t="shared" si="20"/>
        <v>64.89</v>
      </c>
      <c r="D663" s="1">
        <f>_xlfn.XLOOKUP(Tabela4[[#This Row],[SKU]],'ESTOQUE OUTUBRO'!A:A,'ESTOQUE OUTUBRO'!F:F,,0)-_xlfn.XLOOKUP(Tabela4[[#This Row],[SKU]],'VENDA MES'!E:E,'VENDA MES'!F:F,0,0)</f>
        <v>-15</v>
      </c>
      <c r="E663" s="3">
        <f>IF(D663&lt;=0,(L663 * 2.5) - D663,IF(AND(Tabela4[[#This Row],[ESTOQUE_INICIAL]]&lt;=Tabela4[[#This Row],[PONTO_DE_REPOSICAO]],Tabela4[[#This Row],[ESTOQUE_INICIAL]]&gt;0),L663*1.5,D663*0))</f>
        <v>41.111111111111114</v>
      </c>
      <c r="F663" s="1">
        <f t="shared" si="21"/>
        <v>26.111111111111114</v>
      </c>
      <c r="G663" s="7">
        <v>4</v>
      </c>
      <c r="H663" s="7">
        <v>8</v>
      </c>
      <c r="I663" s="6" t="s">
        <v>1160</v>
      </c>
      <c r="J663" s="1">
        <f>'ESTOQUE NOVEMBRO'!$D663*'ESTOQUE NOVEMBRO'!$G663+'ESTOQUE NOVEMBRO'!$E663*'ESTOQUE NOVEMBRO'!$H663</f>
        <v>268.88888888888891</v>
      </c>
      <c r="K663" s="1">
        <f>_xlfn.XLOOKUP(A663,MEDIDAS!A:A,MEDIDAS!D:D,,0)*5</f>
        <v>5.2222222222222223</v>
      </c>
      <c r="L663" s="1">
        <f>SUM(K663,_xlfn.XLOOKUP(A663,MEDIDAS!A:A,MEDIDAS!D:D,,0)*5)</f>
        <v>10.444444444444445</v>
      </c>
      <c r="M66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63" t="str">
        <f>IF('ESTOQUE NOVEMBRO'!$E663&gt;0,"Novembro","outubro")</f>
        <v>Novembro</v>
      </c>
      <c r="O663" s="15">
        <v>45597</v>
      </c>
    </row>
    <row r="664" spans="1:15">
      <c r="A664" s="5" t="s">
        <v>661</v>
      </c>
      <c r="B664" t="s">
        <v>1204</v>
      </c>
      <c r="C664" s="3">
        <f t="shared" si="20"/>
        <v>64.89</v>
      </c>
      <c r="D664" s="1">
        <f>_xlfn.XLOOKUP(Tabela4[[#This Row],[SKU]],'ESTOQUE OUTUBRO'!A:A,'ESTOQUE OUTUBRO'!F:F,,0)-_xlfn.XLOOKUP(Tabela4[[#This Row],[SKU]],'VENDA MES'!E:E,'VENDA MES'!F:F,0,0)</f>
        <v>224.2</v>
      </c>
      <c r="E664" s="3">
        <f>IF(D664&lt;=0,(L664 * 2.5) - D664,IF(AND(Tabela4[[#This Row],[ESTOQUE_INICIAL]]&lt;=Tabela4[[#This Row],[PONTO_DE_REPOSICAO]],Tabela4[[#This Row],[ESTOQUE_INICIAL]]&gt;0),L664*1.5,D664*0))</f>
        <v>0</v>
      </c>
      <c r="F664" s="1">
        <f t="shared" si="21"/>
        <v>224.2</v>
      </c>
      <c r="G664" s="7">
        <v>4</v>
      </c>
      <c r="H664" s="7">
        <v>8</v>
      </c>
      <c r="I664" s="6" t="s">
        <v>1160</v>
      </c>
      <c r="J664" s="1">
        <f>'ESTOQUE NOVEMBRO'!$D664*'ESTOQUE NOVEMBRO'!$G664+'ESTOQUE NOVEMBRO'!$E664*'ESTOQUE NOVEMBRO'!$H664</f>
        <v>896.8</v>
      </c>
      <c r="K664" s="1">
        <f>_xlfn.XLOOKUP(A664,MEDIDAS!A:A,MEDIDAS!D:D,,0)*5</f>
        <v>7.9444444444444438</v>
      </c>
      <c r="L664" s="1">
        <f>SUM(K664,_xlfn.XLOOKUP(A664,MEDIDAS!A:A,MEDIDAS!D:D,,0)*5)</f>
        <v>15.888888888888888</v>
      </c>
      <c r="M66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64" t="str">
        <f>IF('ESTOQUE NOVEMBRO'!$E664&gt;0,"Novembro","outubro")</f>
        <v>outubro</v>
      </c>
      <c r="O664" s="15">
        <v>45597</v>
      </c>
    </row>
    <row r="665" spans="1:15">
      <c r="A665" s="5" t="s">
        <v>662</v>
      </c>
      <c r="B665" t="s">
        <v>1204</v>
      </c>
      <c r="C665" s="3">
        <f t="shared" si="20"/>
        <v>64.89</v>
      </c>
      <c r="D665" s="1">
        <f>_xlfn.XLOOKUP(Tabela4[[#This Row],[SKU]],'ESTOQUE OUTUBRO'!A:A,'ESTOQUE OUTUBRO'!F:F,,0)-_xlfn.XLOOKUP(Tabela4[[#This Row],[SKU]],'VENDA MES'!E:E,'VENDA MES'!F:F,0,0)</f>
        <v>174.40000000000003</v>
      </c>
      <c r="E665" s="3">
        <f>IF(D665&lt;=0,(L665 * 2.5) - D665,IF(AND(Tabela4[[#This Row],[ESTOQUE_INICIAL]]&lt;=Tabela4[[#This Row],[PONTO_DE_REPOSICAO]],Tabela4[[#This Row],[ESTOQUE_INICIAL]]&gt;0),L665*1.5,D665*0))</f>
        <v>0</v>
      </c>
      <c r="F665" s="1">
        <f t="shared" si="21"/>
        <v>174.40000000000003</v>
      </c>
      <c r="G665" s="7">
        <v>4</v>
      </c>
      <c r="H665" s="7">
        <v>8</v>
      </c>
      <c r="I665" s="6" t="s">
        <v>1160</v>
      </c>
      <c r="J665" s="1">
        <f>'ESTOQUE NOVEMBRO'!$D665*'ESTOQUE NOVEMBRO'!$G665+'ESTOQUE NOVEMBRO'!$E665*'ESTOQUE NOVEMBRO'!$H665</f>
        <v>697.60000000000014</v>
      </c>
      <c r="K665" s="1">
        <f>_xlfn.XLOOKUP(A665,MEDIDAS!A:A,MEDIDAS!D:D,,0)*5</f>
        <v>6.2222222222222223</v>
      </c>
      <c r="L665" s="1">
        <f>SUM(K665,_xlfn.XLOOKUP(A665,MEDIDAS!A:A,MEDIDAS!D:D,,0)*5)</f>
        <v>12.444444444444445</v>
      </c>
      <c r="M66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65" t="str">
        <f>IF('ESTOQUE NOVEMBRO'!$E665&gt;0,"Novembro","outubro")</f>
        <v>outubro</v>
      </c>
      <c r="O665" s="15">
        <v>45597</v>
      </c>
    </row>
    <row r="666" spans="1:15">
      <c r="A666" s="5" t="s">
        <v>663</v>
      </c>
      <c r="B666" t="s">
        <v>1204</v>
      </c>
      <c r="C666" s="3">
        <f t="shared" si="20"/>
        <v>64.89</v>
      </c>
      <c r="D666" s="1">
        <f>_xlfn.XLOOKUP(Tabela4[[#This Row],[SKU]],'ESTOQUE OUTUBRO'!A:A,'ESTOQUE OUTUBRO'!F:F,,0)-_xlfn.XLOOKUP(Tabela4[[#This Row],[SKU]],'VENDA MES'!E:E,'VENDA MES'!F:F,0,0)</f>
        <v>-1</v>
      </c>
      <c r="E666" s="3">
        <f>IF(D666&lt;=0,(L666 * 2.5) - D666,IF(AND(Tabela4[[#This Row],[ESTOQUE_INICIAL]]&lt;=Tabela4[[#This Row],[PONTO_DE_REPOSICAO]],Tabela4[[#This Row],[ESTOQUE_INICIAL]]&gt;0),L666*1.5,D666*0))</f>
        <v>29.055555555555554</v>
      </c>
      <c r="F666" s="1">
        <f t="shared" si="21"/>
        <v>28.055555555555554</v>
      </c>
      <c r="G666" s="7">
        <v>4</v>
      </c>
      <c r="H666" s="7">
        <v>8</v>
      </c>
      <c r="I666" s="6" t="s">
        <v>1160</v>
      </c>
      <c r="J666" s="1">
        <f>'ESTOQUE NOVEMBRO'!$D666*'ESTOQUE NOVEMBRO'!$G666+'ESTOQUE NOVEMBRO'!$E666*'ESTOQUE NOVEMBRO'!$H666</f>
        <v>228.44444444444443</v>
      </c>
      <c r="K666" s="1">
        <f>_xlfn.XLOOKUP(A666,MEDIDAS!A:A,MEDIDAS!D:D,,0)*5</f>
        <v>5.6111111111111107</v>
      </c>
      <c r="L666" s="1">
        <f>SUM(K666,_xlfn.XLOOKUP(A666,MEDIDAS!A:A,MEDIDAS!D:D,,0)*5)</f>
        <v>11.222222222222221</v>
      </c>
      <c r="M66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66" t="str">
        <f>IF('ESTOQUE NOVEMBRO'!$E666&gt;0,"Novembro","outubro")</f>
        <v>Novembro</v>
      </c>
      <c r="O666" s="15">
        <v>45597</v>
      </c>
    </row>
    <row r="667" spans="1:15">
      <c r="A667" s="5" t="s">
        <v>664</v>
      </c>
      <c r="B667" t="s">
        <v>1204</v>
      </c>
      <c r="C667" s="3">
        <f t="shared" si="20"/>
        <v>64.89</v>
      </c>
      <c r="D667" s="1">
        <f>_xlfn.XLOOKUP(Tabela4[[#This Row],[SKU]],'ESTOQUE OUTUBRO'!A:A,'ESTOQUE OUTUBRO'!F:F,,0)-_xlfn.XLOOKUP(Tabela4[[#This Row],[SKU]],'VENDA MES'!E:E,'VENDA MES'!F:F,0,0)</f>
        <v>142.40000000000003</v>
      </c>
      <c r="E667" s="3">
        <f>IF(D667&lt;=0,(L667 * 2.5) - D667,IF(AND(Tabela4[[#This Row],[ESTOQUE_INICIAL]]&lt;=Tabela4[[#This Row],[PONTO_DE_REPOSICAO]],Tabela4[[#This Row],[ESTOQUE_INICIAL]]&gt;0),L667*1.5,D667*0))</f>
        <v>0</v>
      </c>
      <c r="F667" s="1">
        <f t="shared" si="21"/>
        <v>142.40000000000003</v>
      </c>
      <c r="G667" s="7">
        <v>4</v>
      </c>
      <c r="H667" s="7">
        <v>8</v>
      </c>
      <c r="I667" s="6" t="s">
        <v>1160</v>
      </c>
      <c r="J667" s="1">
        <f>'ESTOQUE NOVEMBRO'!$D667*'ESTOQUE NOVEMBRO'!$G667+'ESTOQUE NOVEMBRO'!$E667*'ESTOQUE NOVEMBRO'!$H667</f>
        <v>569.60000000000014</v>
      </c>
      <c r="K667" s="1">
        <f>_xlfn.XLOOKUP(A667,MEDIDAS!A:A,MEDIDAS!D:D,,0)*5</f>
        <v>8.1666666666666661</v>
      </c>
      <c r="L667" s="1">
        <f>SUM(K667,_xlfn.XLOOKUP(A667,MEDIDAS!A:A,MEDIDAS!D:D,,0)*5)</f>
        <v>16.333333333333332</v>
      </c>
      <c r="M66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67" t="str">
        <f>IF('ESTOQUE NOVEMBRO'!$E667&gt;0,"Novembro","outubro")</f>
        <v>outubro</v>
      </c>
      <c r="O667" s="15">
        <v>45597</v>
      </c>
    </row>
    <row r="668" spans="1:15">
      <c r="A668" s="5" t="s">
        <v>736</v>
      </c>
      <c r="B668" t="s">
        <v>1204</v>
      </c>
      <c r="C668" s="3">
        <f t="shared" si="20"/>
        <v>64.89</v>
      </c>
      <c r="D668" s="1">
        <f>_xlfn.XLOOKUP(Tabela4[[#This Row],[SKU]],'ESTOQUE OUTUBRO'!A:A,'ESTOQUE OUTUBRO'!F:F,,0)-_xlfn.XLOOKUP(Tabela4[[#This Row],[SKU]],'VENDA MES'!E:E,'VENDA MES'!F:F,0,0)</f>
        <v>77</v>
      </c>
      <c r="E668" s="3">
        <f>IF(D668&lt;=0,(L668 * 2.5) - D668,IF(AND(Tabela4[[#This Row],[ESTOQUE_INICIAL]]&lt;=Tabela4[[#This Row],[PONTO_DE_REPOSICAO]],Tabela4[[#This Row],[ESTOQUE_INICIAL]]&gt;0),L668*1.5,D668*0))</f>
        <v>0</v>
      </c>
      <c r="F668" s="1">
        <f t="shared" si="21"/>
        <v>77</v>
      </c>
      <c r="G668" s="7">
        <v>4</v>
      </c>
      <c r="H668" s="7">
        <v>8</v>
      </c>
      <c r="I668" s="6" t="s">
        <v>1160</v>
      </c>
      <c r="J668" s="1">
        <f>'ESTOQUE NOVEMBRO'!$D668*'ESTOQUE NOVEMBRO'!$G668+'ESTOQUE NOVEMBRO'!$E668*'ESTOQUE NOVEMBRO'!$H668</f>
        <v>308</v>
      </c>
      <c r="K668" s="1">
        <f>_xlfn.XLOOKUP(A668,MEDIDAS!A:A,MEDIDAS!D:D,,0)*5</f>
        <v>6.0555555555555554</v>
      </c>
      <c r="L668" s="1">
        <f>SUM(K668,_xlfn.XLOOKUP(A668,MEDIDAS!A:A,MEDIDAS!D:D,,0)*5)</f>
        <v>12.111111111111111</v>
      </c>
      <c r="M66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68" t="str">
        <f>IF('ESTOQUE NOVEMBRO'!$E668&gt;0,"Novembro","outubro")</f>
        <v>outubro</v>
      </c>
      <c r="O668" s="15">
        <v>45597</v>
      </c>
    </row>
    <row r="669" spans="1:15">
      <c r="A669" s="5" t="s">
        <v>665</v>
      </c>
      <c r="B669" t="s">
        <v>1204</v>
      </c>
      <c r="C669" s="3">
        <f t="shared" si="20"/>
        <v>64.89</v>
      </c>
      <c r="D669" s="1">
        <f>_xlfn.XLOOKUP(Tabela4[[#This Row],[SKU]],'ESTOQUE OUTUBRO'!A:A,'ESTOQUE OUTUBRO'!F:F,,0)-_xlfn.XLOOKUP(Tabela4[[#This Row],[SKU]],'VENDA MES'!E:E,'VENDA MES'!F:F,0,0)</f>
        <v>87.200000000000017</v>
      </c>
      <c r="E669" s="3">
        <f>IF(D669&lt;=0,(L669 * 2.5) - D669,IF(AND(Tabela4[[#This Row],[ESTOQUE_INICIAL]]&lt;=Tabela4[[#This Row],[PONTO_DE_REPOSICAO]],Tabela4[[#This Row],[ESTOQUE_INICIAL]]&gt;0),L669*1.5,D669*0))</f>
        <v>0</v>
      </c>
      <c r="F669" s="1">
        <f t="shared" si="21"/>
        <v>87.200000000000017</v>
      </c>
      <c r="G669" s="7">
        <v>4</v>
      </c>
      <c r="H669" s="7">
        <v>8</v>
      </c>
      <c r="I669" s="6" t="s">
        <v>1160</v>
      </c>
      <c r="J669" s="1">
        <f>'ESTOQUE NOVEMBRO'!$D669*'ESTOQUE NOVEMBRO'!$G669+'ESTOQUE NOVEMBRO'!$E669*'ESTOQUE NOVEMBRO'!$H669</f>
        <v>348.80000000000007</v>
      </c>
      <c r="K669" s="1">
        <f>_xlfn.XLOOKUP(A669,MEDIDAS!A:A,MEDIDAS!D:D,,0)*5</f>
        <v>4.3888888888888893</v>
      </c>
      <c r="L669" s="1">
        <f>SUM(K669,_xlfn.XLOOKUP(A669,MEDIDAS!A:A,MEDIDAS!D:D,,0)*5)</f>
        <v>8.7777777777777786</v>
      </c>
      <c r="M66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69" t="str">
        <f>IF('ESTOQUE NOVEMBRO'!$E669&gt;0,"Novembro","outubro")</f>
        <v>outubro</v>
      </c>
      <c r="O669" s="15">
        <v>45597</v>
      </c>
    </row>
    <row r="670" spans="1:15">
      <c r="A670" s="5" t="s">
        <v>666</v>
      </c>
      <c r="B670" t="s">
        <v>1204</v>
      </c>
      <c r="C670" s="3">
        <f t="shared" si="20"/>
        <v>64.89</v>
      </c>
      <c r="D670" s="1">
        <f>_xlfn.XLOOKUP(Tabela4[[#This Row],[SKU]],'ESTOQUE OUTUBRO'!A:A,'ESTOQUE OUTUBRO'!F:F,,0)-_xlfn.XLOOKUP(Tabela4[[#This Row],[SKU]],'VENDA MES'!E:E,'VENDA MES'!F:F,0,0)</f>
        <v>25.40000000000002</v>
      </c>
      <c r="E670" s="3">
        <f>IF(D670&lt;=0,(L670 * 2.5) - D670,IF(AND(Tabela4[[#This Row],[ESTOQUE_INICIAL]]&lt;=Tabela4[[#This Row],[PONTO_DE_REPOSICAO]],Tabela4[[#This Row],[ESTOQUE_INICIAL]]&gt;0),L670*1.5,D670*0))</f>
        <v>0</v>
      </c>
      <c r="F670" s="1">
        <f t="shared" si="21"/>
        <v>25.40000000000002</v>
      </c>
      <c r="G670" s="7">
        <v>4</v>
      </c>
      <c r="H670" s="7">
        <v>8</v>
      </c>
      <c r="I670" s="6" t="s">
        <v>1160</v>
      </c>
      <c r="J670" s="1">
        <f>'ESTOQUE NOVEMBRO'!$D670*'ESTOQUE NOVEMBRO'!$G670+'ESTOQUE NOVEMBRO'!$E670*'ESTOQUE NOVEMBRO'!$H670</f>
        <v>101.60000000000008</v>
      </c>
      <c r="K670" s="1">
        <f>_xlfn.XLOOKUP(A670,MEDIDAS!A:A,MEDIDAS!D:D,,0)*5</f>
        <v>5.9444444444444446</v>
      </c>
      <c r="L670" s="1">
        <f>SUM(K670,_xlfn.XLOOKUP(A670,MEDIDAS!A:A,MEDIDAS!D:D,,0)*5)</f>
        <v>11.888888888888889</v>
      </c>
      <c r="M67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70" t="str">
        <f>IF('ESTOQUE NOVEMBRO'!$E670&gt;0,"Novembro","outubro")</f>
        <v>outubro</v>
      </c>
      <c r="O670" s="15">
        <v>45597</v>
      </c>
    </row>
    <row r="671" spans="1:15">
      <c r="A671" s="5" t="s">
        <v>667</v>
      </c>
      <c r="B671" t="s">
        <v>1204</v>
      </c>
      <c r="C671" s="3">
        <f t="shared" si="20"/>
        <v>64.89</v>
      </c>
      <c r="D671" s="1">
        <f>_xlfn.XLOOKUP(Tabela4[[#This Row],[SKU]],'ESTOQUE OUTUBRO'!A:A,'ESTOQUE OUTUBRO'!F:F,,0)-_xlfn.XLOOKUP(Tabela4[[#This Row],[SKU]],'VENDA MES'!E:E,'VENDA MES'!F:F,0,0)</f>
        <v>28.40000000000002</v>
      </c>
      <c r="E671" s="3">
        <f>IF(D671&lt;=0,(L671 * 2.5) - D671,IF(AND(Tabela4[[#This Row],[ESTOQUE_INICIAL]]&lt;=Tabela4[[#This Row],[PONTO_DE_REPOSICAO]],Tabela4[[#This Row],[ESTOQUE_INICIAL]]&gt;0),L671*1.5,D671*0))</f>
        <v>0</v>
      </c>
      <c r="F671" s="1">
        <f t="shared" si="21"/>
        <v>28.40000000000002</v>
      </c>
      <c r="G671" s="7">
        <v>4</v>
      </c>
      <c r="H671" s="7">
        <v>8</v>
      </c>
      <c r="I671" s="6" t="s">
        <v>1160</v>
      </c>
      <c r="J671" s="1">
        <f>'ESTOQUE NOVEMBRO'!$D671*'ESTOQUE NOVEMBRO'!$G671+'ESTOQUE NOVEMBRO'!$E671*'ESTOQUE NOVEMBRO'!$H671</f>
        <v>113.60000000000008</v>
      </c>
      <c r="K671" s="1">
        <f>_xlfn.XLOOKUP(A671,MEDIDAS!A:A,MEDIDAS!D:D,,0)*5</f>
        <v>6.5555555555555554</v>
      </c>
      <c r="L671" s="1">
        <f>SUM(K671,_xlfn.XLOOKUP(A671,MEDIDAS!A:A,MEDIDAS!D:D,,0)*5)</f>
        <v>13.111111111111111</v>
      </c>
      <c r="M67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71" t="str">
        <f>IF('ESTOQUE NOVEMBRO'!$E671&gt;0,"Novembro","outubro")</f>
        <v>outubro</v>
      </c>
      <c r="O671" s="15">
        <v>45597</v>
      </c>
    </row>
    <row r="672" spans="1:15">
      <c r="A672" s="5" t="s">
        <v>668</v>
      </c>
      <c r="B672" t="s">
        <v>1204</v>
      </c>
      <c r="C672" s="3">
        <f t="shared" si="20"/>
        <v>64.89</v>
      </c>
      <c r="D672" s="1">
        <f>_xlfn.XLOOKUP(Tabela4[[#This Row],[SKU]],'ESTOQUE OUTUBRO'!A:A,'ESTOQUE OUTUBRO'!F:F,,0)-_xlfn.XLOOKUP(Tabela4[[#This Row],[SKU]],'VENDA MES'!E:E,'VENDA MES'!F:F,0,0)</f>
        <v>160.6</v>
      </c>
      <c r="E672" s="3">
        <f>IF(D672&lt;=0,(L672 * 2.5) - D672,IF(AND(Tabela4[[#This Row],[ESTOQUE_INICIAL]]&lt;=Tabela4[[#This Row],[PONTO_DE_REPOSICAO]],Tabela4[[#This Row],[ESTOQUE_INICIAL]]&gt;0),L672*1.5,D672*0))</f>
        <v>0</v>
      </c>
      <c r="F672" s="1">
        <f t="shared" si="21"/>
        <v>160.6</v>
      </c>
      <c r="G672" s="7">
        <v>4</v>
      </c>
      <c r="H672" s="7">
        <v>8</v>
      </c>
      <c r="I672" s="6" t="s">
        <v>1160</v>
      </c>
      <c r="J672" s="1">
        <f>'ESTOQUE NOVEMBRO'!$D672*'ESTOQUE NOVEMBRO'!$G672+'ESTOQUE NOVEMBRO'!$E672*'ESTOQUE NOVEMBRO'!$H672</f>
        <v>642.4</v>
      </c>
      <c r="K672" s="1">
        <f>_xlfn.XLOOKUP(A672,MEDIDAS!A:A,MEDIDAS!D:D,,0)*5</f>
        <v>7.9444444444444438</v>
      </c>
      <c r="L672" s="1">
        <f>SUM(K672,_xlfn.XLOOKUP(A672,MEDIDAS!A:A,MEDIDAS!D:D,,0)*5)</f>
        <v>15.888888888888888</v>
      </c>
      <c r="M67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72" t="str">
        <f>IF('ESTOQUE NOVEMBRO'!$E672&gt;0,"Novembro","outubro")</f>
        <v>outubro</v>
      </c>
      <c r="O672" s="15">
        <v>45597</v>
      </c>
    </row>
    <row r="673" spans="1:15">
      <c r="A673" s="5" t="s">
        <v>669</v>
      </c>
      <c r="B673" t="s">
        <v>1205</v>
      </c>
      <c r="C673" s="3">
        <f t="shared" si="20"/>
        <v>64.89</v>
      </c>
      <c r="D673" s="1">
        <f>_xlfn.XLOOKUP(Tabela4[[#This Row],[SKU]],'ESTOQUE OUTUBRO'!A:A,'ESTOQUE OUTUBRO'!F:F,,0)-_xlfn.XLOOKUP(Tabela4[[#This Row],[SKU]],'VENDA MES'!E:E,'VENDA MES'!F:F,0,0)</f>
        <v>31.799999999999997</v>
      </c>
      <c r="E673" s="3">
        <f>IF(D673&lt;=0,(L673 * 2.5) - D673,IF(AND(Tabela4[[#This Row],[ESTOQUE_INICIAL]]&lt;=Tabela4[[#This Row],[PONTO_DE_REPOSICAO]],Tabela4[[#This Row],[ESTOQUE_INICIAL]]&gt;0),L673*1.5,D673*0))</f>
        <v>0</v>
      </c>
      <c r="F673" s="1">
        <f t="shared" si="21"/>
        <v>31.799999999999997</v>
      </c>
      <c r="G673" s="7">
        <v>12</v>
      </c>
      <c r="H673" s="7">
        <v>24</v>
      </c>
      <c r="I673" s="6" t="s">
        <v>1136</v>
      </c>
      <c r="J673" s="1">
        <f>'ESTOQUE NOVEMBRO'!$D673*'ESTOQUE NOVEMBRO'!$G673+'ESTOQUE NOVEMBRO'!$E673*'ESTOQUE NOVEMBRO'!$H673</f>
        <v>381.59999999999997</v>
      </c>
      <c r="K673" s="1">
        <f>_xlfn.XLOOKUP(A673,MEDIDAS!A:A,MEDIDAS!D:D,,0)*5</f>
        <v>6.3888888888888884</v>
      </c>
      <c r="L673" s="1">
        <f>SUM(K673,_xlfn.XLOOKUP(A673,MEDIDAS!A:A,MEDIDAS!D:D,,0)*5)</f>
        <v>12.777777777777777</v>
      </c>
      <c r="M67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73" t="str">
        <f>IF('ESTOQUE NOVEMBRO'!$E673&gt;0,"Novembro","outubro")</f>
        <v>outubro</v>
      </c>
      <c r="O673" s="15">
        <v>45597</v>
      </c>
    </row>
    <row r="674" spans="1:15">
      <c r="A674" s="5" t="s">
        <v>671</v>
      </c>
      <c r="B674" t="s">
        <v>1205</v>
      </c>
      <c r="C674" s="3">
        <f t="shared" si="20"/>
        <v>64.89</v>
      </c>
      <c r="D674" s="1">
        <f>_xlfn.XLOOKUP(Tabela4[[#This Row],[SKU]],'ESTOQUE OUTUBRO'!A:A,'ESTOQUE OUTUBRO'!F:F,,0)-_xlfn.XLOOKUP(Tabela4[[#This Row],[SKU]],'VENDA MES'!E:E,'VENDA MES'!F:F,0,0)</f>
        <v>2.7999999999999972</v>
      </c>
      <c r="E674" s="3">
        <f>IF(D674&lt;=0,(L674 * 2.5) - D674,IF(AND(Tabela4[[#This Row],[ESTOQUE_INICIAL]]&lt;=Tabela4[[#This Row],[PONTO_DE_REPOSICAO]],Tabela4[[#This Row],[ESTOQUE_INICIAL]]&gt;0),L674*1.5,D674*0))</f>
        <v>22</v>
      </c>
      <c r="F674" s="1">
        <f t="shared" si="21"/>
        <v>24.799999999999997</v>
      </c>
      <c r="G674" s="7">
        <v>12</v>
      </c>
      <c r="H674" s="7">
        <v>24</v>
      </c>
      <c r="I674" s="6" t="s">
        <v>1136</v>
      </c>
      <c r="J674" s="1">
        <f>'ESTOQUE NOVEMBRO'!$D674*'ESTOQUE NOVEMBRO'!$G674+'ESTOQUE NOVEMBRO'!$E674*'ESTOQUE NOVEMBRO'!$H674</f>
        <v>561.59999999999991</v>
      </c>
      <c r="K674" s="1">
        <f>_xlfn.XLOOKUP(A674,MEDIDAS!A:A,MEDIDAS!D:D,,0)*5</f>
        <v>7.333333333333333</v>
      </c>
      <c r="L674" s="1">
        <f>SUM(K674,_xlfn.XLOOKUP(A674,MEDIDAS!A:A,MEDIDAS!D:D,,0)*5)</f>
        <v>14.666666666666666</v>
      </c>
      <c r="M67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74" t="str">
        <f>IF('ESTOQUE NOVEMBRO'!$E674&gt;0,"Novembro","outubro")</f>
        <v>Novembro</v>
      </c>
      <c r="O674" s="15">
        <v>45597</v>
      </c>
    </row>
    <row r="675" spans="1:15">
      <c r="A675" s="5" t="s">
        <v>672</v>
      </c>
      <c r="B675" t="s">
        <v>1205</v>
      </c>
      <c r="C675" s="3">
        <f t="shared" si="20"/>
        <v>64.89</v>
      </c>
      <c r="D675" s="1">
        <f>_xlfn.XLOOKUP(Tabela4[[#This Row],[SKU]],'ESTOQUE OUTUBRO'!A:A,'ESTOQUE OUTUBRO'!F:F,,0)-_xlfn.XLOOKUP(Tabela4[[#This Row],[SKU]],'VENDA MES'!E:E,'VENDA MES'!F:F,0,0)</f>
        <v>69.40000000000002</v>
      </c>
      <c r="E675" s="3">
        <f>IF(D675&lt;=0,(L675 * 2.5) - D675,IF(AND(Tabela4[[#This Row],[ESTOQUE_INICIAL]]&lt;=Tabela4[[#This Row],[PONTO_DE_REPOSICAO]],Tabela4[[#This Row],[ESTOQUE_INICIAL]]&gt;0),L675*1.5,D675*0))</f>
        <v>0</v>
      </c>
      <c r="F675" s="1">
        <f t="shared" si="21"/>
        <v>69.40000000000002</v>
      </c>
      <c r="G675" s="7">
        <v>12</v>
      </c>
      <c r="H675" s="7">
        <v>24</v>
      </c>
      <c r="I675" s="6" t="s">
        <v>1136</v>
      </c>
      <c r="J675" s="1">
        <f>'ESTOQUE NOVEMBRO'!$D675*'ESTOQUE NOVEMBRO'!$G675+'ESTOQUE NOVEMBRO'!$E675*'ESTOQUE NOVEMBRO'!$H675</f>
        <v>832.80000000000018</v>
      </c>
      <c r="K675" s="1">
        <f>_xlfn.XLOOKUP(A675,MEDIDAS!A:A,MEDIDAS!D:D,,0)*5</f>
        <v>5.9444444444444446</v>
      </c>
      <c r="L675" s="1">
        <f>SUM(K675,_xlfn.XLOOKUP(A675,MEDIDAS!A:A,MEDIDAS!D:D,,0)*5)</f>
        <v>11.888888888888889</v>
      </c>
      <c r="M67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75" t="str">
        <f>IF('ESTOQUE NOVEMBRO'!$E675&gt;0,"Novembro","outubro")</f>
        <v>outubro</v>
      </c>
      <c r="O675" s="15">
        <v>45597</v>
      </c>
    </row>
    <row r="676" spans="1:15">
      <c r="A676" s="5" t="s">
        <v>673</v>
      </c>
      <c r="B676" t="s">
        <v>1205</v>
      </c>
      <c r="C676" s="3">
        <f t="shared" si="20"/>
        <v>64.89</v>
      </c>
      <c r="D676" s="1">
        <f>_xlfn.XLOOKUP(Tabela4[[#This Row],[SKU]],'ESTOQUE OUTUBRO'!A:A,'ESTOQUE OUTUBRO'!F:F,,0)-_xlfn.XLOOKUP(Tabela4[[#This Row],[SKU]],'VENDA MES'!E:E,'VENDA MES'!F:F,0,0)</f>
        <v>48.599999999999994</v>
      </c>
      <c r="E676" s="3">
        <f>IF(D676&lt;=0,(L676 * 2.5) - D676,IF(AND(Tabela4[[#This Row],[ESTOQUE_INICIAL]]&lt;=Tabela4[[#This Row],[PONTO_DE_REPOSICAO]],Tabela4[[#This Row],[ESTOQUE_INICIAL]]&gt;0),L676*1.5,D676*0))</f>
        <v>0</v>
      </c>
      <c r="F676" s="1">
        <f t="shared" si="21"/>
        <v>48.599999999999994</v>
      </c>
      <c r="G676" s="7">
        <v>12</v>
      </c>
      <c r="H676" s="7">
        <v>24</v>
      </c>
      <c r="I676" s="6" t="s">
        <v>1136</v>
      </c>
      <c r="J676" s="1">
        <f>'ESTOQUE NOVEMBRO'!$D676*'ESTOQUE NOVEMBRO'!$G676+'ESTOQUE NOVEMBRO'!$E676*'ESTOQUE NOVEMBRO'!$H676</f>
        <v>583.19999999999993</v>
      </c>
      <c r="K676" s="1">
        <f>_xlfn.XLOOKUP(A676,MEDIDAS!A:A,MEDIDAS!D:D,,0)*5</f>
        <v>6.3888888888888884</v>
      </c>
      <c r="L676" s="1">
        <f>SUM(K676,_xlfn.XLOOKUP(A676,MEDIDAS!A:A,MEDIDAS!D:D,,0)*5)</f>
        <v>12.777777777777777</v>
      </c>
      <c r="M67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76" t="str">
        <f>IF('ESTOQUE NOVEMBRO'!$E676&gt;0,"Novembro","outubro")</f>
        <v>outubro</v>
      </c>
      <c r="O676" s="15">
        <v>45597</v>
      </c>
    </row>
    <row r="677" spans="1:15">
      <c r="A677" s="5" t="s">
        <v>674</v>
      </c>
      <c r="B677" t="s">
        <v>1205</v>
      </c>
      <c r="C677" s="3">
        <f t="shared" si="20"/>
        <v>64.89</v>
      </c>
      <c r="D677" s="1">
        <f>_xlfn.XLOOKUP(Tabela4[[#This Row],[SKU]],'ESTOQUE OUTUBRO'!A:A,'ESTOQUE OUTUBRO'!F:F,,0)-_xlfn.XLOOKUP(Tabela4[[#This Row],[SKU]],'VENDA MES'!E:E,'VENDA MES'!F:F,0,0)</f>
        <v>86.800000000000011</v>
      </c>
      <c r="E677" s="3">
        <f>IF(D677&lt;=0,(L677 * 2.5) - D677,IF(AND(Tabela4[[#This Row],[ESTOQUE_INICIAL]]&lt;=Tabela4[[#This Row],[PONTO_DE_REPOSICAO]],Tabela4[[#This Row],[ESTOQUE_INICIAL]]&gt;0),L677*1.5,D677*0))</f>
        <v>0</v>
      </c>
      <c r="F677" s="1">
        <f t="shared" si="21"/>
        <v>86.800000000000011</v>
      </c>
      <c r="G677" s="7">
        <v>12</v>
      </c>
      <c r="H677" s="7">
        <v>24</v>
      </c>
      <c r="I677" s="6" t="s">
        <v>1136</v>
      </c>
      <c r="J677" s="1">
        <f>'ESTOQUE NOVEMBRO'!$D677*'ESTOQUE NOVEMBRO'!$G677+'ESTOQUE NOVEMBRO'!$E677*'ESTOQUE NOVEMBRO'!$H677</f>
        <v>1041.6000000000001</v>
      </c>
      <c r="K677" s="1">
        <f>_xlfn.XLOOKUP(A677,MEDIDAS!A:A,MEDIDAS!D:D,,0)*5</f>
        <v>8</v>
      </c>
      <c r="L677" s="1">
        <f>SUM(K677,_xlfn.XLOOKUP(A677,MEDIDAS!A:A,MEDIDAS!D:D,,0)*5)</f>
        <v>16</v>
      </c>
      <c r="M67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77" t="str">
        <f>IF('ESTOQUE NOVEMBRO'!$E677&gt;0,"Novembro","outubro")</f>
        <v>outubro</v>
      </c>
      <c r="O677" s="15">
        <v>45597</v>
      </c>
    </row>
    <row r="678" spans="1:15">
      <c r="A678" s="5" t="s">
        <v>747</v>
      </c>
      <c r="B678" t="s">
        <v>1205</v>
      </c>
      <c r="C678" s="3">
        <f t="shared" si="20"/>
        <v>64.89</v>
      </c>
      <c r="D678" s="1">
        <f>_xlfn.XLOOKUP(Tabela4[[#This Row],[SKU]],'ESTOQUE OUTUBRO'!A:A,'ESTOQUE OUTUBRO'!F:F,,0)-_xlfn.XLOOKUP(Tabela4[[#This Row],[SKU]],'VENDA MES'!E:E,'VENDA MES'!F:F,0,0)</f>
        <v>113</v>
      </c>
      <c r="E678" s="3">
        <f>IF(D678&lt;=0,(L678 * 2.5) - D678,IF(AND(Tabela4[[#This Row],[ESTOQUE_INICIAL]]&lt;=Tabela4[[#This Row],[PONTO_DE_REPOSICAO]],Tabela4[[#This Row],[ESTOQUE_INICIAL]]&gt;0),L678*1.5,D678*0))</f>
        <v>0</v>
      </c>
      <c r="F678" s="1">
        <f t="shared" si="21"/>
        <v>113</v>
      </c>
      <c r="G678" s="7">
        <v>12</v>
      </c>
      <c r="H678" s="7">
        <v>24</v>
      </c>
      <c r="I678" s="6" t="s">
        <v>1136</v>
      </c>
      <c r="J678" s="1">
        <f>'ESTOQUE NOVEMBRO'!$D678*'ESTOQUE NOVEMBRO'!$G678+'ESTOQUE NOVEMBRO'!$E678*'ESTOQUE NOVEMBRO'!$H678</f>
        <v>1356</v>
      </c>
      <c r="K678" s="1">
        <f>_xlfn.XLOOKUP(A678,MEDIDAS!A:A,MEDIDAS!D:D,,0)*5</f>
        <v>4.166666666666667</v>
      </c>
      <c r="L678" s="1">
        <f>SUM(K678,_xlfn.XLOOKUP(A678,MEDIDAS!A:A,MEDIDAS!D:D,,0)*5)</f>
        <v>8.3333333333333339</v>
      </c>
      <c r="M67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78" t="str">
        <f>IF('ESTOQUE NOVEMBRO'!$E678&gt;0,"Novembro","outubro")</f>
        <v>outubro</v>
      </c>
      <c r="O678" s="15">
        <v>45597</v>
      </c>
    </row>
    <row r="679" spans="1:15">
      <c r="A679" s="5" t="s">
        <v>675</v>
      </c>
      <c r="B679" t="s">
        <v>1205</v>
      </c>
      <c r="C679" s="3">
        <f t="shared" si="20"/>
        <v>64.89</v>
      </c>
      <c r="D679" s="1">
        <f>_xlfn.XLOOKUP(Tabela4[[#This Row],[SKU]],'ESTOQUE OUTUBRO'!A:A,'ESTOQUE OUTUBRO'!F:F,,0)-_xlfn.XLOOKUP(Tabela4[[#This Row],[SKU]],'VENDA MES'!E:E,'VENDA MES'!F:F,0,0)</f>
        <v>34.600000000000009</v>
      </c>
      <c r="E679" s="3">
        <f>IF(D679&lt;=0,(L679 * 2.5) - D679,IF(AND(Tabela4[[#This Row],[ESTOQUE_INICIAL]]&lt;=Tabela4[[#This Row],[PONTO_DE_REPOSICAO]],Tabela4[[#This Row],[ESTOQUE_INICIAL]]&gt;0),L679*1.5,D679*0))</f>
        <v>0</v>
      </c>
      <c r="F679" s="1">
        <f t="shared" si="21"/>
        <v>34.600000000000009</v>
      </c>
      <c r="G679" s="7">
        <v>12</v>
      </c>
      <c r="H679" s="7">
        <v>24</v>
      </c>
      <c r="I679" s="6" t="s">
        <v>1136</v>
      </c>
      <c r="J679" s="1">
        <f>'ESTOQUE NOVEMBRO'!$D679*'ESTOQUE NOVEMBRO'!$G679+'ESTOQUE NOVEMBRO'!$E679*'ESTOQUE NOVEMBRO'!$H679</f>
        <v>415.2000000000001</v>
      </c>
      <c r="K679" s="1">
        <f>_xlfn.XLOOKUP(A679,MEDIDAS!A:A,MEDIDAS!D:D,,0)*5</f>
        <v>4.9444444444444446</v>
      </c>
      <c r="L679" s="1">
        <f>SUM(K679,_xlfn.XLOOKUP(A679,MEDIDAS!A:A,MEDIDAS!D:D,,0)*5)</f>
        <v>9.8888888888888893</v>
      </c>
      <c r="M67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79" t="str">
        <f>IF('ESTOQUE NOVEMBRO'!$E679&gt;0,"Novembro","outubro")</f>
        <v>outubro</v>
      </c>
      <c r="O679" s="15">
        <v>45597</v>
      </c>
    </row>
    <row r="680" spans="1:15">
      <c r="A680" s="5" t="s">
        <v>676</v>
      </c>
      <c r="B680" t="s">
        <v>1205</v>
      </c>
      <c r="C680" s="3">
        <f t="shared" si="20"/>
        <v>64.89</v>
      </c>
      <c r="D680" s="1">
        <f>_xlfn.XLOOKUP(Tabela4[[#This Row],[SKU]],'ESTOQUE OUTUBRO'!A:A,'ESTOQUE OUTUBRO'!F:F,,0)-_xlfn.XLOOKUP(Tabela4[[#This Row],[SKU]],'VENDA MES'!E:E,'VENDA MES'!F:F,0,0)</f>
        <v>234.8</v>
      </c>
      <c r="E680" s="3">
        <f>IF(D680&lt;=0,(L680 * 2.5) - D680,IF(AND(Tabela4[[#This Row],[ESTOQUE_INICIAL]]&lt;=Tabela4[[#This Row],[PONTO_DE_REPOSICAO]],Tabela4[[#This Row],[ESTOQUE_INICIAL]]&gt;0),L680*1.5,D680*0))</f>
        <v>0</v>
      </c>
      <c r="F680" s="1">
        <f t="shared" si="21"/>
        <v>234.8</v>
      </c>
      <c r="G680" s="7">
        <v>12</v>
      </c>
      <c r="H680" s="7">
        <v>24</v>
      </c>
      <c r="I680" s="6" t="s">
        <v>1136</v>
      </c>
      <c r="J680" s="1">
        <f>'ESTOQUE NOVEMBRO'!$D680*'ESTOQUE NOVEMBRO'!$G680+'ESTOQUE NOVEMBRO'!$E680*'ESTOQUE NOVEMBRO'!$H680</f>
        <v>2817.6000000000004</v>
      </c>
      <c r="K680" s="1">
        <f>_xlfn.XLOOKUP(A680,MEDIDAS!A:A,MEDIDAS!D:D,,0)*5</f>
        <v>7.1111111111111116</v>
      </c>
      <c r="L680" s="1">
        <f>SUM(K680,_xlfn.XLOOKUP(A680,MEDIDAS!A:A,MEDIDAS!D:D,,0)*5)</f>
        <v>14.222222222222223</v>
      </c>
      <c r="M68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80" t="str">
        <f>IF('ESTOQUE NOVEMBRO'!$E680&gt;0,"Novembro","outubro")</f>
        <v>outubro</v>
      </c>
      <c r="O680" s="15">
        <v>45597</v>
      </c>
    </row>
    <row r="681" spans="1:15">
      <c r="A681" s="5" t="s">
        <v>677</v>
      </c>
      <c r="B681" t="s">
        <v>1205</v>
      </c>
      <c r="C681" s="3">
        <f t="shared" si="20"/>
        <v>64.89</v>
      </c>
      <c r="D681" s="1">
        <f>_xlfn.XLOOKUP(Tabela4[[#This Row],[SKU]],'ESTOQUE OUTUBRO'!A:A,'ESTOQUE OUTUBRO'!F:F,,0)-_xlfn.XLOOKUP(Tabela4[[#This Row],[SKU]],'VENDA MES'!E:E,'VENDA MES'!F:F,0,0)</f>
        <v>38.40000000000002</v>
      </c>
      <c r="E681" s="3">
        <f>IF(D681&lt;=0,(L681 * 2.5) - D681,IF(AND(Tabela4[[#This Row],[ESTOQUE_INICIAL]]&lt;=Tabela4[[#This Row],[PONTO_DE_REPOSICAO]],Tabela4[[#This Row],[ESTOQUE_INICIAL]]&gt;0),L681*1.5,D681*0))</f>
        <v>0</v>
      </c>
      <c r="F681" s="1">
        <f t="shared" si="21"/>
        <v>38.40000000000002</v>
      </c>
      <c r="G681" s="7">
        <v>12</v>
      </c>
      <c r="H681" s="7">
        <v>24</v>
      </c>
      <c r="I681" s="6" t="s">
        <v>1136</v>
      </c>
      <c r="J681" s="1">
        <f>'ESTOQUE NOVEMBRO'!$D681*'ESTOQUE NOVEMBRO'!$G681+'ESTOQUE NOVEMBRO'!$E681*'ESTOQUE NOVEMBRO'!$H681</f>
        <v>460.80000000000024</v>
      </c>
      <c r="K681" s="1">
        <f>_xlfn.XLOOKUP(A681,MEDIDAS!A:A,MEDIDAS!D:D,,0)*5</f>
        <v>5.7777777777777768</v>
      </c>
      <c r="L681" s="1">
        <f>SUM(K681,_xlfn.XLOOKUP(A681,MEDIDAS!A:A,MEDIDAS!D:D,,0)*5)</f>
        <v>11.555555555555554</v>
      </c>
      <c r="M68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81" t="str">
        <f>IF('ESTOQUE NOVEMBRO'!$E681&gt;0,"Novembro","outubro")</f>
        <v>outubro</v>
      </c>
      <c r="O681" s="15">
        <v>45597</v>
      </c>
    </row>
    <row r="682" spans="1:15">
      <c r="A682" s="5" t="s">
        <v>678</v>
      </c>
      <c r="B682" t="s">
        <v>1205</v>
      </c>
      <c r="C682" s="3">
        <f t="shared" si="20"/>
        <v>64.89</v>
      </c>
      <c r="D682" s="1">
        <f>_xlfn.XLOOKUP(Tabela4[[#This Row],[SKU]],'ESTOQUE OUTUBRO'!A:A,'ESTOQUE OUTUBRO'!F:F,,0)-_xlfn.XLOOKUP(Tabela4[[#This Row],[SKU]],'VENDA MES'!E:E,'VENDA MES'!F:F,0,0)</f>
        <v>177.40000000000003</v>
      </c>
      <c r="E682" s="3">
        <f>IF(D682&lt;=0,(L682 * 2.5) - D682,IF(AND(Tabela4[[#This Row],[ESTOQUE_INICIAL]]&lt;=Tabela4[[#This Row],[PONTO_DE_REPOSICAO]],Tabela4[[#This Row],[ESTOQUE_INICIAL]]&gt;0),L682*1.5,D682*0))</f>
        <v>0</v>
      </c>
      <c r="F682" s="1">
        <f t="shared" si="21"/>
        <v>177.40000000000003</v>
      </c>
      <c r="G682" s="7">
        <v>12</v>
      </c>
      <c r="H682" s="7">
        <v>24</v>
      </c>
      <c r="I682" s="6" t="s">
        <v>1136</v>
      </c>
      <c r="J682" s="1">
        <f>'ESTOQUE NOVEMBRO'!$D682*'ESTOQUE NOVEMBRO'!$G682+'ESTOQUE NOVEMBRO'!$E682*'ESTOQUE NOVEMBRO'!$H682</f>
        <v>2128.8000000000002</v>
      </c>
      <c r="K682" s="1">
        <f>_xlfn.XLOOKUP(A682,MEDIDAS!A:A,MEDIDAS!D:D,,0)*5</f>
        <v>7.2222222222222223</v>
      </c>
      <c r="L682" s="1">
        <f>SUM(K682,_xlfn.XLOOKUP(A682,MEDIDAS!A:A,MEDIDAS!D:D,,0)*5)</f>
        <v>14.444444444444445</v>
      </c>
      <c r="M68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82" t="str">
        <f>IF('ESTOQUE NOVEMBRO'!$E682&gt;0,"Novembro","outubro")</f>
        <v>outubro</v>
      </c>
      <c r="O682" s="15">
        <v>45597</v>
      </c>
    </row>
    <row r="683" spans="1:15">
      <c r="A683" s="5" t="s">
        <v>679</v>
      </c>
      <c r="B683" t="s">
        <v>1206</v>
      </c>
      <c r="C683" s="3">
        <f t="shared" si="20"/>
        <v>64.89</v>
      </c>
      <c r="D683" s="1">
        <f>_xlfn.XLOOKUP(Tabela4[[#This Row],[SKU]],'ESTOQUE OUTUBRO'!A:A,'ESTOQUE OUTUBRO'!F:F,,0)-_xlfn.XLOOKUP(Tabela4[[#This Row],[SKU]],'VENDA MES'!E:E,'VENDA MES'!F:F,0,0)</f>
        <v>188.2</v>
      </c>
      <c r="E683" s="3">
        <f>IF(D683&lt;=0,(L683 * 2.5) - D683,IF(AND(Tabela4[[#This Row],[ESTOQUE_INICIAL]]&lt;=Tabela4[[#This Row],[PONTO_DE_REPOSICAO]],Tabela4[[#This Row],[ESTOQUE_INICIAL]]&gt;0),L683*1.5,D683*0))</f>
        <v>0</v>
      </c>
      <c r="F683" s="1">
        <f t="shared" si="21"/>
        <v>188.2</v>
      </c>
      <c r="G683" s="7">
        <v>60</v>
      </c>
      <c r="H683" s="7">
        <v>120</v>
      </c>
      <c r="I683" s="6" t="s">
        <v>1128</v>
      </c>
      <c r="J683" s="1">
        <f>'ESTOQUE NOVEMBRO'!$D683*'ESTOQUE NOVEMBRO'!$G683+'ESTOQUE NOVEMBRO'!$E683*'ESTOQUE NOVEMBRO'!$H683</f>
        <v>11292</v>
      </c>
      <c r="K683" s="1">
        <f>_xlfn.XLOOKUP(A683,MEDIDAS!A:A,MEDIDAS!D:D,,0)*5</f>
        <v>6.8888888888888893</v>
      </c>
      <c r="L683" s="1">
        <f>SUM(K683,_xlfn.XLOOKUP(A683,MEDIDAS!A:A,MEDIDAS!D:D,,0)*5)</f>
        <v>13.777777777777779</v>
      </c>
      <c r="M68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83" t="str">
        <f>IF('ESTOQUE NOVEMBRO'!$E683&gt;0,"Novembro","outubro")</f>
        <v>outubro</v>
      </c>
      <c r="O683" s="15">
        <v>45597</v>
      </c>
    </row>
    <row r="684" spans="1:15">
      <c r="A684" s="5" t="s">
        <v>680</v>
      </c>
      <c r="B684" t="s">
        <v>1206</v>
      </c>
      <c r="C684" s="3">
        <f t="shared" si="20"/>
        <v>64.89</v>
      </c>
      <c r="D684" s="1">
        <f>_xlfn.XLOOKUP(Tabela4[[#This Row],[SKU]],'ESTOQUE OUTUBRO'!A:A,'ESTOQUE OUTUBRO'!F:F,,0)-_xlfn.XLOOKUP(Tabela4[[#This Row],[SKU]],'VENDA MES'!E:E,'VENDA MES'!F:F,0,0)</f>
        <v>35.200000000000003</v>
      </c>
      <c r="E684" s="3">
        <f>IF(D684&lt;=0,(L684 * 2.5) - D684,IF(AND(Tabela4[[#This Row],[ESTOQUE_INICIAL]]&lt;=Tabela4[[#This Row],[PONTO_DE_REPOSICAO]],Tabela4[[#This Row],[ESTOQUE_INICIAL]]&gt;0),L684*1.5,D684*0))</f>
        <v>0</v>
      </c>
      <c r="F684" s="1">
        <f t="shared" si="21"/>
        <v>35.200000000000003</v>
      </c>
      <c r="G684" s="7">
        <v>60</v>
      </c>
      <c r="H684" s="7">
        <v>120</v>
      </c>
      <c r="I684" s="6" t="s">
        <v>1128</v>
      </c>
      <c r="J684" s="1">
        <f>'ESTOQUE NOVEMBRO'!$D684*'ESTOQUE NOVEMBRO'!$G684+'ESTOQUE NOVEMBRO'!$E684*'ESTOQUE NOVEMBRO'!$H684</f>
        <v>2112</v>
      </c>
      <c r="K684" s="1">
        <f>_xlfn.XLOOKUP(A684,MEDIDAS!A:A,MEDIDAS!D:D,,0)*5</f>
        <v>6.5555555555555554</v>
      </c>
      <c r="L684" s="1">
        <f>SUM(K684,_xlfn.XLOOKUP(A684,MEDIDAS!A:A,MEDIDAS!D:D,,0)*5)</f>
        <v>13.111111111111111</v>
      </c>
      <c r="M68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84" t="str">
        <f>IF('ESTOQUE NOVEMBRO'!$E684&gt;0,"Novembro","outubro")</f>
        <v>outubro</v>
      </c>
      <c r="O684" s="15">
        <v>45597</v>
      </c>
    </row>
    <row r="685" spans="1:15">
      <c r="A685" s="5" t="s">
        <v>682</v>
      </c>
      <c r="B685" t="s">
        <v>1206</v>
      </c>
      <c r="C685" s="3">
        <f t="shared" si="20"/>
        <v>64.89</v>
      </c>
      <c r="D685" s="1">
        <f>_xlfn.XLOOKUP(Tabela4[[#This Row],[SKU]],'ESTOQUE OUTUBRO'!A:A,'ESTOQUE OUTUBRO'!F:F,,0)-_xlfn.XLOOKUP(Tabela4[[#This Row],[SKU]],'VENDA MES'!E:E,'VENDA MES'!F:F,0,0)</f>
        <v>122.4</v>
      </c>
      <c r="E685" s="3">
        <f>IF(D685&lt;=0,(L685 * 2.5) - D685,IF(AND(Tabela4[[#This Row],[ESTOQUE_INICIAL]]&lt;=Tabela4[[#This Row],[PONTO_DE_REPOSICAO]],Tabela4[[#This Row],[ESTOQUE_INICIAL]]&gt;0),L685*1.5,D685*0))</f>
        <v>0</v>
      </c>
      <c r="F685" s="1">
        <f t="shared" si="21"/>
        <v>122.4</v>
      </c>
      <c r="G685" s="7">
        <v>60</v>
      </c>
      <c r="H685" s="7">
        <v>120</v>
      </c>
      <c r="I685" s="6" t="s">
        <v>1128</v>
      </c>
      <c r="J685" s="1">
        <f>'ESTOQUE NOVEMBRO'!$D685*'ESTOQUE NOVEMBRO'!$G685+'ESTOQUE NOVEMBRO'!$E685*'ESTOQUE NOVEMBRO'!$H685</f>
        <v>7344</v>
      </c>
      <c r="K685" s="1">
        <f>_xlfn.XLOOKUP(A685,MEDIDAS!A:A,MEDIDAS!D:D,,0)*5</f>
        <v>6.0555555555555554</v>
      </c>
      <c r="L685" s="1">
        <f>SUM(K685,_xlfn.XLOOKUP(A685,MEDIDAS!A:A,MEDIDAS!D:D,,0)*5)</f>
        <v>12.111111111111111</v>
      </c>
      <c r="M68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85" t="str">
        <f>IF('ESTOQUE NOVEMBRO'!$E685&gt;0,"Novembro","outubro")</f>
        <v>outubro</v>
      </c>
      <c r="O685" s="15">
        <v>45597</v>
      </c>
    </row>
    <row r="686" spans="1:15">
      <c r="A686" s="5" t="s">
        <v>683</v>
      </c>
      <c r="B686" t="s">
        <v>1206</v>
      </c>
      <c r="C686" s="3">
        <f t="shared" si="20"/>
        <v>64.89</v>
      </c>
      <c r="D686" s="1">
        <f>_xlfn.XLOOKUP(Tabela4[[#This Row],[SKU]],'ESTOQUE OUTUBRO'!A:A,'ESTOQUE OUTUBRO'!F:F,,0)-_xlfn.XLOOKUP(Tabela4[[#This Row],[SKU]],'VENDA MES'!E:E,'VENDA MES'!F:F,0,0)</f>
        <v>183.60000000000002</v>
      </c>
      <c r="E686" s="3">
        <f>IF(D686&lt;=0,(L686 * 2.5) - D686,IF(AND(Tabela4[[#This Row],[ESTOQUE_INICIAL]]&lt;=Tabela4[[#This Row],[PONTO_DE_REPOSICAO]],Tabela4[[#This Row],[ESTOQUE_INICIAL]]&gt;0),L686*1.5,D686*0))</f>
        <v>0</v>
      </c>
      <c r="F686" s="1">
        <f t="shared" si="21"/>
        <v>183.60000000000002</v>
      </c>
      <c r="G686" s="7">
        <v>60</v>
      </c>
      <c r="H686" s="7">
        <v>120</v>
      </c>
      <c r="I686" s="6" t="s">
        <v>1128</v>
      </c>
      <c r="J686" s="1">
        <f>'ESTOQUE NOVEMBRO'!$D686*'ESTOQUE NOVEMBRO'!$G686+'ESTOQUE NOVEMBRO'!$E686*'ESTOQUE NOVEMBRO'!$H686</f>
        <v>11016.000000000002</v>
      </c>
      <c r="K686" s="1">
        <f>_xlfn.XLOOKUP(A686,MEDIDAS!A:A,MEDIDAS!D:D,,0)*5</f>
        <v>9.2222222222222232</v>
      </c>
      <c r="L686" s="1">
        <f>SUM(K686,_xlfn.XLOOKUP(A686,MEDIDAS!A:A,MEDIDAS!D:D,,0)*5)</f>
        <v>18.444444444444446</v>
      </c>
      <c r="M68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86" t="str">
        <f>IF('ESTOQUE NOVEMBRO'!$E686&gt;0,"Novembro","outubro")</f>
        <v>outubro</v>
      </c>
      <c r="O686" s="15">
        <v>45597</v>
      </c>
    </row>
    <row r="687" spans="1:15">
      <c r="A687" s="5" t="s">
        <v>684</v>
      </c>
      <c r="B687" t="s">
        <v>1206</v>
      </c>
      <c r="C687" s="3">
        <f t="shared" si="20"/>
        <v>64.89</v>
      </c>
      <c r="D687" s="1">
        <f>_xlfn.XLOOKUP(Tabela4[[#This Row],[SKU]],'ESTOQUE OUTUBRO'!A:A,'ESTOQUE OUTUBRO'!F:F,,0)-_xlfn.XLOOKUP(Tabela4[[#This Row],[SKU]],'VENDA MES'!E:E,'VENDA MES'!F:F,0,0)</f>
        <v>9.7999999999999972</v>
      </c>
      <c r="E687" s="3">
        <f>IF(D687&lt;=0,(L687 * 2.5) - D687,IF(AND(Tabela4[[#This Row],[ESTOQUE_INICIAL]]&lt;=Tabela4[[#This Row],[PONTO_DE_REPOSICAO]],Tabela4[[#This Row],[ESTOQUE_INICIAL]]&gt;0),L687*1.5,D687*0))</f>
        <v>0</v>
      </c>
      <c r="F687" s="1">
        <f t="shared" si="21"/>
        <v>9.7999999999999972</v>
      </c>
      <c r="G687" s="7">
        <v>60</v>
      </c>
      <c r="H687" s="7">
        <v>120</v>
      </c>
      <c r="I687" s="6" t="s">
        <v>1128</v>
      </c>
      <c r="J687" s="1">
        <f>'ESTOQUE NOVEMBRO'!$D687*'ESTOQUE NOVEMBRO'!$G687+'ESTOQUE NOVEMBRO'!$E687*'ESTOQUE NOVEMBRO'!$H687</f>
        <v>587.99999999999977</v>
      </c>
      <c r="K687" s="1">
        <f>_xlfn.XLOOKUP(A687,MEDIDAS!A:A,MEDIDAS!D:D,,0)*5</f>
        <v>3.0555555555555558</v>
      </c>
      <c r="L687" s="1">
        <f>SUM(K687,_xlfn.XLOOKUP(A687,MEDIDAS!A:A,MEDIDAS!D:D,,0)*5)</f>
        <v>6.1111111111111116</v>
      </c>
      <c r="M68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87" t="str">
        <f>IF('ESTOQUE NOVEMBRO'!$E687&gt;0,"Novembro","outubro")</f>
        <v>outubro</v>
      </c>
      <c r="O687" s="15">
        <v>45597</v>
      </c>
    </row>
    <row r="688" spans="1:15">
      <c r="A688" s="5" t="s">
        <v>758</v>
      </c>
      <c r="B688" t="s">
        <v>1206</v>
      </c>
      <c r="C688" s="3">
        <f t="shared" si="20"/>
        <v>64.89</v>
      </c>
      <c r="D688" s="1">
        <f>_xlfn.XLOOKUP(Tabela4[[#This Row],[SKU]],'ESTOQUE OUTUBRO'!A:A,'ESTOQUE OUTUBRO'!F:F,,0)-_xlfn.XLOOKUP(Tabela4[[#This Row],[SKU]],'VENDA MES'!E:E,'VENDA MES'!F:F,0,0)</f>
        <v>106</v>
      </c>
      <c r="E688" s="3">
        <f>IF(D688&lt;=0,(L688 * 2.5) - D688,IF(AND(Tabela4[[#This Row],[ESTOQUE_INICIAL]]&lt;=Tabela4[[#This Row],[PONTO_DE_REPOSICAO]],Tabela4[[#This Row],[ESTOQUE_INICIAL]]&gt;0),L688*1.5,D688*0))</f>
        <v>0</v>
      </c>
      <c r="F688" s="1">
        <f t="shared" si="21"/>
        <v>106</v>
      </c>
      <c r="G688" s="7">
        <v>60</v>
      </c>
      <c r="H688" s="7">
        <v>120</v>
      </c>
      <c r="I688" s="6" t="s">
        <v>1128</v>
      </c>
      <c r="J688" s="1">
        <f>'ESTOQUE NOVEMBRO'!$D688*'ESTOQUE NOVEMBRO'!$G688+'ESTOQUE NOVEMBRO'!$E688*'ESTOQUE NOVEMBRO'!$H688</f>
        <v>6360</v>
      </c>
      <c r="K688" s="1">
        <f>_xlfn.XLOOKUP(A688,MEDIDAS!A:A,MEDIDAS!D:D,,0)*5</f>
        <v>4.666666666666667</v>
      </c>
      <c r="L688" s="1">
        <f>SUM(K688,_xlfn.XLOOKUP(A688,MEDIDAS!A:A,MEDIDAS!D:D,,0)*5)</f>
        <v>9.3333333333333339</v>
      </c>
      <c r="M68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88" t="str">
        <f>IF('ESTOQUE NOVEMBRO'!$E688&gt;0,"Novembro","outubro")</f>
        <v>outubro</v>
      </c>
      <c r="O688" s="15">
        <v>45597</v>
      </c>
    </row>
    <row r="689" spans="1:15">
      <c r="A689" s="5" t="s">
        <v>685</v>
      </c>
      <c r="B689" t="s">
        <v>1206</v>
      </c>
      <c r="C689" s="3">
        <f t="shared" si="20"/>
        <v>64.89</v>
      </c>
      <c r="D689" s="1">
        <f>_xlfn.XLOOKUP(Tabela4[[#This Row],[SKU]],'ESTOQUE OUTUBRO'!A:A,'ESTOQUE OUTUBRO'!F:F,,0)-_xlfn.XLOOKUP(Tabela4[[#This Row],[SKU]],'VENDA MES'!E:E,'VENDA MES'!F:F,0,0)</f>
        <v>107.00000000000003</v>
      </c>
      <c r="E689" s="3">
        <f>IF(D689&lt;=0,(L689 * 2.5) - D689,IF(AND(Tabela4[[#This Row],[ESTOQUE_INICIAL]]&lt;=Tabela4[[#This Row],[PONTO_DE_REPOSICAO]],Tabela4[[#This Row],[ESTOQUE_INICIAL]]&gt;0),L689*1.5,D689*0))</f>
        <v>0</v>
      </c>
      <c r="F689" s="1">
        <f t="shared" si="21"/>
        <v>107.00000000000003</v>
      </c>
      <c r="G689" s="7">
        <v>60</v>
      </c>
      <c r="H689" s="7">
        <v>120</v>
      </c>
      <c r="I689" s="6" t="s">
        <v>1128</v>
      </c>
      <c r="J689" s="1">
        <f>'ESTOQUE NOVEMBRO'!$D689*'ESTOQUE NOVEMBRO'!$G689+'ESTOQUE NOVEMBRO'!$E689*'ESTOQUE NOVEMBRO'!$H689</f>
        <v>6420.0000000000018</v>
      </c>
      <c r="K689" s="1">
        <f>_xlfn.XLOOKUP(A689,MEDIDAS!A:A,MEDIDAS!D:D,,0)*5</f>
        <v>6.2777777777777777</v>
      </c>
      <c r="L689" s="1">
        <f>SUM(K689,_xlfn.XLOOKUP(A689,MEDIDAS!A:A,MEDIDAS!D:D,,0)*5)</f>
        <v>12.555555555555555</v>
      </c>
      <c r="M68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89" t="str">
        <f>IF('ESTOQUE NOVEMBRO'!$E689&gt;0,"Novembro","outubro")</f>
        <v>outubro</v>
      </c>
      <c r="O689" s="15">
        <v>45597</v>
      </c>
    </row>
    <row r="690" spans="1:15">
      <c r="A690" s="5" t="s">
        <v>686</v>
      </c>
      <c r="B690" t="s">
        <v>1206</v>
      </c>
      <c r="C690" s="3">
        <f t="shared" si="20"/>
        <v>64.89</v>
      </c>
      <c r="D690" s="1">
        <f>_xlfn.XLOOKUP(Tabela4[[#This Row],[SKU]],'ESTOQUE OUTUBRO'!A:A,'ESTOQUE OUTUBRO'!F:F,,0)-_xlfn.XLOOKUP(Tabela4[[#This Row],[SKU]],'VENDA MES'!E:E,'VENDA MES'!F:F,0,0)</f>
        <v>196.2</v>
      </c>
      <c r="E690" s="3">
        <f>IF(D690&lt;=0,(L690 * 2.5) - D690,IF(AND(Tabela4[[#This Row],[ESTOQUE_INICIAL]]&lt;=Tabela4[[#This Row],[PONTO_DE_REPOSICAO]],Tabela4[[#This Row],[ESTOQUE_INICIAL]]&gt;0),L690*1.5,D690*0))</f>
        <v>0</v>
      </c>
      <c r="F690" s="1">
        <f t="shared" si="21"/>
        <v>196.2</v>
      </c>
      <c r="G690" s="7">
        <v>60</v>
      </c>
      <c r="H690" s="7">
        <v>120</v>
      </c>
      <c r="I690" s="6" t="s">
        <v>1128</v>
      </c>
      <c r="J690" s="1">
        <f>'ESTOQUE NOVEMBRO'!$D690*'ESTOQUE NOVEMBRO'!$G690+'ESTOQUE NOVEMBRO'!$E690*'ESTOQUE NOVEMBRO'!$H690</f>
        <v>11772</v>
      </c>
      <c r="K690" s="1">
        <f>_xlfn.XLOOKUP(A690,MEDIDAS!A:A,MEDIDAS!D:D,,0)*5</f>
        <v>6</v>
      </c>
      <c r="L690" s="1">
        <f>SUM(K690,_xlfn.XLOOKUP(A690,MEDIDAS!A:A,MEDIDAS!D:D,,0)*5)</f>
        <v>12</v>
      </c>
      <c r="M69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90" t="str">
        <f>IF('ESTOQUE NOVEMBRO'!$E690&gt;0,"Novembro","outubro")</f>
        <v>outubro</v>
      </c>
      <c r="O690" s="15">
        <v>45597</v>
      </c>
    </row>
    <row r="691" spans="1:15">
      <c r="A691" s="5" t="s">
        <v>687</v>
      </c>
      <c r="B691" t="s">
        <v>1206</v>
      </c>
      <c r="C691" s="3">
        <f t="shared" si="20"/>
        <v>64.89</v>
      </c>
      <c r="D691" s="1">
        <f>_xlfn.XLOOKUP(Tabela4[[#This Row],[SKU]],'ESTOQUE OUTUBRO'!A:A,'ESTOQUE OUTUBRO'!F:F,,0)-_xlfn.XLOOKUP(Tabela4[[#This Row],[SKU]],'VENDA MES'!E:E,'VENDA MES'!F:F,0,0)</f>
        <v>185</v>
      </c>
      <c r="E691" s="3">
        <f>IF(D691&lt;=0,(L691 * 2.5) - D691,IF(AND(Tabela4[[#This Row],[ESTOQUE_INICIAL]]&lt;=Tabela4[[#This Row],[PONTO_DE_REPOSICAO]],Tabela4[[#This Row],[ESTOQUE_INICIAL]]&gt;0),L691*1.5,D691*0))</f>
        <v>0</v>
      </c>
      <c r="F691" s="1">
        <f t="shared" si="21"/>
        <v>185</v>
      </c>
      <c r="G691" s="7">
        <v>60</v>
      </c>
      <c r="H691" s="7">
        <v>120</v>
      </c>
      <c r="I691" s="6" t="s">
        <v>1128</v>
      </c>
      <c r="J691" s="1">
        <f>'ESTOQUE NOVEMBRO'!$D691*'ESTOQUE NOVEMBRO'!$G691+'ESTOQUE NOVEMBRO'!$E691*'ESTOQUE NOVEMBRO'!$H691</f>
        <v>11100</v>
      </c>
      <c r="K691" s="1">
        <f>_xlfn.XLOOKUP(A691,MEDIDAS!A:A,MEDIDAS!D:D,,0)*5</f>
        <v>9.0555555555555554</v>
      </c>
      <c r="L691" s="1">
        <f>SUM(K691,_xlfn.XLOOKUP(A691,MEDIDAS!A:A,MEDIDAS!D:D,,0)*5)</f>
        <v>18.111111111111111</v>
      </c>
      <c r="M69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91" t="str">
        <f>IF('ESTOQUE NOVEMBRO'!$E691&gt;0,"Novembro","outubro")</f>
        <v>outubro</v>
      </c>
      <c r="O691" s="15">
        <v>45597</v>
      </c>
    </row>
    <row r="692" spans="1:15">
      <c r="A692" s="5" t="s">
        <v>688</v>
      </c>
      <c r="B692" t="s">
        <v>1206</v>
      </c>
      <c r="C692" s="3">
        <f t="shared" si="20"/>
        <v>64.89</v>
      </c>
      <c r="D692" s="1">
        <f>_xlfn.XLOOKUP(Tabela4[[#This Row],[SKU]],'ESTOQUE OUTUBRO'!A:A,'ESTOQUE OUTUBRO'!F:F,,0)-_xlfn.XLOOKUP(Tabela4[[#This Row],[SKU]],'VENDA MES'!E:E,'VENDA MES'!F:F,0,0)</f>
        <v>234.8</v>
      </c>
      <c r="E692" s="3">
        <f>IF(D692&lt;=0,(L692 * 2.5) - D692,IF(AND(Tabela4[[#This Row],[ESTOQUE_INICIAL]]&lt;=Tabela4[[#This Row],[PONTO_DE_REPOSICAO]],Tabela4[[#This Row],[ESTOQUE_INICIAL]]&gt;0),L692*1.5,D692*0))</f>
        <v>0</v>
      </c>
      <c r="F692" s="1">
        <f t="shared" si="21"/>
        <v>234.8</v>
      </c>
      <c r="G692" s="7">
        <v>60</v>
      </c>
      <c r="H692" s="7">
        <v>120</v>
      </c>
      <c r="I692" s="6" t="s">
        <v>1128</v>
      </c>
      <c r="J692" s="1">
        <f>'ESTOQUE NOVEMBRO'!$D692*'ESTOQUE NOVEMBRO'!$G692+'ESTOQUE NOVEMBRO'!$E692*'ESTOQUE NOVEMBRO'!$H692</f>
        <v>14088</v>
      </c>
      <c r="K692" s="1">
        <f>_xlfn.XLOOKUP(A692,MEDIDAS!A:A,MEDIDAS!D:D,,0)*5</f>
        <v>6.6111111111111107</v>
      </c>
      <c r="L692" s="1">
        <f>SUM(K692,_xlfn.XLOOKUP(A692,MEDIDAS!A:A,MEDIDAS!D:D,,0)*5)</f>
        <v>13.222222222222221</v>
      </c>
      <c r="M69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92" t="str">
        <f>IF('ESTOQUE NOVEMBRO'!$E692&gt;0,"Novembro","outubro")</f>
        <v>outubro</v>
      </c>
      <c r="O692" s="15">
        <v>45597</v>
      </c>
    </row>
    <row r="693" spans="1:15">
      <c r="A693" s="5" t="s">
        <v>689</v>
      </c>
      <c r="B693" t="s">
        <v>1207</v>
      </c>
      <c r="C693" s="3">
        <f t="shared" si="20"/>
        <v>64.89</v>
      </c>
      <c r="D693" s="1">
        <f>_xlfn.XLOOKUP(Tabela4[[#This Row],[SKU]],'ESTOQUE OUTUBRO'!A:A,'ESTOQUE OUTUBRO'!F:F,,0)-_xlfn.XLOOKUP(Tabela4[[#This Row],[SKU]],'VENDA MES'!E:E,'VENDA MES'!F:F,0,0)</f>
        <v>56.40000000000002</v>
      </c>
      <c r="E693" s="3">
        <f>IF(D693&lt;=0,(L693 * 2.5) - D693,IF(AND(Tabela4[[#This Row],[ESTOQUE_INICIAL]]&lt;=Tabela4[[#This Row],[PONTO_DE_REPOSICAO]],Tabela4[[#This Row],[ESTOQUE_INICIAL]]&gt;0),L693*1.5,D693*0))</f>
        <v>0</v>
      </c>
      <c r="F693" s="1">
        <f t="shared" si="21"/>
        <v>56.40000000000002</v>
      </c>
      <c r="G693" s="7">
        <v>10</v>
      </c>
      <c r="H693" s="7">
        <v>20</v>
      </c>
      <c r="I693" s="6" t="s">
        <v>1134</v>
      </c>
      <c r="J693" s="1">
        <f>'ESTOQUE NOVEMBRO'!$D693*'ESTOQUE NOVEMBRO'!$G693+'ESTOQUE NOVEMBRO'!$E693*'ESTOQUE NOVEMBRO'!$H693</f>
        <v>564.00000000000023</v>
      </c>
      <c r="K693" s="1">
        <f>_xlfn.XLOOKUP(A693,MEDIDAS!A:A,MEDIDAS!D:D,,0)*5</f>
        <v>7.1111111111111116</v>
      </c>
      <c r="L693" s="1">
        <f>SUM(K693,_xlfn.XLOOKUP(A693,MEDIDAS!A:A,MEDIDAS!D:D,,0)*5)</f>
        <v>14.222222222222223</v>
      </c>
      <c r="M69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93" t="str">
        <f>IF('ESTOQUE NOVEMBRO'!$E693&gt;0,"Novembro","outubro")</f>
        <v>outubro</v>
      </c>
      <c r="O693" s="15">
        <v>45597</v>
      </c>
    </row>
    <row r="694" spans="1:15">
      <c r="A694" s="5" t="s">
        <v>690</v>
      </c>
      <c r="B694" t="s">
        <v>1207</v>
      </c>
      <c r="C694" s="3">
        <f t="shared" si="20"/>
        <v>64.89</v>
      </c>
      <c r="D694" s="1">
        <f>_xlfn.XLOOKUP(Tabela4[[#This Row],[SKU]],'ESTOQUE OUTUBRO'!A:A,'ESTOQUE OUTUBRO'!F:F,,0)-_xlfn.XLOOKUP(Tabela4[[#This Row],[SKU]],'VENDA MES'!E:E,'VENDA MES'!F:F,0,0)</f>
        <v>0</v>
      </c>
      <c r="E694" s="3">
        <f>IF(D694&lt;=0,(L694 * 2.5) - D694,IF(AND(Tabela4[[#This Row],[ESTOQUE_INICIAL]]&lt;=Tabela4[[#This Row],[PONTO_DE_REPOSICAO]],Tabela4[[#This Row],[ESTOQUE_INICIAL]]&gt;0),L694*1.5,D694*0))</f>
        <v>31.666666666666664</v>
      </c>
      <c r="F694" s="1">
        <f t="shared" si="21"/>
        <v>31.666666666666664</v>
      </c>
      <c r="G694" s="7">
        <v>10</v>
      </c>
      <c r="H694" s="7">
        <v>20</v>
      </c>
      <c r="I694" s="6" t="s">
        <v>1134</v>
      </c>
      <c r="J694" s="1">
        <f>'ESTOQUE NOVEMBRO'!$D694*'ESTOQUE NOVEMBRO'!$G694+'ESTOQUE NOVEMBRO'!$E694*'ESTOQUE NOVEMBRO'!$H694</f>
        <v>633.33333333333326</v>
      </c>
      <c r="K694" s="1">
        <f>_xlfn.XLOOKUP(A694,MEDIDAS!A:A,MEDIDAS!D:D,,0)*5</f>
        <v>6.333333333333333</v>
      </c>
      <c r="L694" s="1">
        <f>SUM(K694,_xlfn.XLOOKUP(A694,MEDIDAS!A:A,MEDIDAS!D:D,,0)*5)</f>
        <v>12.666666666666666</v>
      </c>
      <c r="M69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94" t="str">
        <f>IF('ESTOQUE NOVEMBRO'!$E694&gt;0,"Novembro","outubro")</f>
        <v>Novembro</v>
      </c>
      <c r="O694" s="15">
        <v>45597</v>
      </c>
    </row>
    <row r="695" spans="1:15">
      <c r="A695" s="5" t="s">
        <v>691</v>
      </c>
      <c r="B695" t="s">
        <v>1207</v>
      </c>
      <c r="C695" s="3">
        <f t="shared" si="20"/>
        <v>64.89</v>
      </c>
      <c r="D695" s="1">
        <f>_xlfn.XLOOKUP(Tabela4[[#This Row],[SKU]],'ESTOQUE OUTUBRO'!A:A,'ESTOQUE OUTUBRO'!F:F,,0)-_xlfn.XLOOKUP(Tabela4[[#This Row],[SKU]],'VENDA MES'!E:E,'VENDA MES'!F:F,0,0)</f>
        <v>73.8</v>
      </c>
      <c r="E695" s="3">
        <f>IF(D695&lt;=0,(L695 * 2.5) - D695,IF(AND(Tabela4[[#This Row],[ESTOQUE_INICIAL]]&lt;=Tabela4[[#This Row],[PONTO_DE_REPOSICAO]],Tabela4[[#This Row],[ESTOQUE_INICIAL]]&gt;0),L695*1.5,D695*0))</f>
        <v>0</v>
      </c>
      <c r="F695" s="1">
        <f t="shared" si="21"/>
        <v>73.8</v>
      </c>
      <c r="G695" s="7">
        <v>10</v>
      </c>
      <c r="H695" s="7">
        <v>20</v>
      </c>
      <c r="I695" s="6" t="s">
        <v>1134</v>
      </c>
      <c r="J695" s="1">
        <f>'ESTOQUE NOVEMBRO'!$D695*'ESTOQUE NOVEMBRO'!$G695+'ESTOQUE NOVEMBRO'!$E695*'ESTOQUE NOVEMBRO'!$H695</f>
        <v>738</v>
      </c>
      <c r="K695" s="1">
        <f>_xlfn.XLOOKUP(A695,MEDIDAS!A:A,MEDIDAS!D:D,,0)*5</f>
        <v>6.3888888888888884</v>
      </c>
      <c r="L695" s="1">
        <f>SUM(K695,_xlfn.XLOOKUP(A695,MEDIDAS!A:A,MEDIDAS!D:D,,0)*5)</f>
        <v>12.777777777777777</v>
      </c>
      <c r="M69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95" t="str">
        <f>IF('ESTOQUE NOVEMBRO'!$E695&gt;0,"Novembro","outubro")</f>
        <v>outubro</v>
      </c>
      <c r="O695" s="15">
        <v>45597</v>
      </c>
    </row>
    <row r="696" spans="1:15">
      <c r="A696" s="5" t="s">
        <v>693</v>
      </c>
      <c r="B696" t="s">
        <v>1207</v>
      </c>
      <c r="C696" s="3">
        <f t="shared" si="20"/>
        <v>64.89</v>
      </c>
      <c r="D696" s="1">
        <f>_xlfn.XLOOKUP(Tabela4[[#This Row],[SKU]],'ESTOQUE OUTUBRO'!A:A,'ESTOQUE OUTUBRO'!F:F,,0)-_xlfn.XLOOKUP(Tabela4[[#This Row],[SKU]],'VENDA MES'!E:E,'VENDA MES'!F:F,0,0)</f>
        <v>63.8</v>
      </c>
      <c r="E696" s="3">
        <f>IF(D696&lt;=0,(L696 * 2.5) - D696,IF(AND(Tabela4[[#This Row],[ESTOQUE_INICIAL]]&lt;=Tabela4[[#This Row],[PONTO_DE_REPOSICAO]],Tabela4[[#This Row],[ESTOQUE_INICIAL]]&gt;0),L696*1.5,D696*0))</f>
        <v>0</v>
      </c>
      <c r="F696" s="1">
        <f t="shared" si="21"/>
        <v>63.8</v>
      </c>
      <c r="G696" s="7">
        <v>10</v>
      </c>
      <c r="H696" s="7">
        <v>20</v>
      </c>
      <c r="I696" s="6" t="s">
        <v>1134</v>
      </c>
      <c r="J696" s="1">
        <f>'ESTOQUE NOVEMBRO'!$D696*'ESTOQUE NOVEMBRO'!$G696+'ESTOQUE NOVEMBRO'!$E696*'ESTOQUE NOVEMBRO'!$H696</f>
        <v>638</v>
      </c>
      <c r="K696" s="1">
        <f>_xlfn.XLOOKUP(A696,MEDIDAS!A:A,MEDIDAS!D:D,,0)*5</f>
        <v>5.9444444444444446</v>
      </c>
      <c r="L696" s="1">
        <f>SUM(K696,_xlfn.XLOOKUP(A696,MEDIDAS!A:A,MEDIDAS!D:D,,0)*5)</f>
        <v>11.888888888888889</v>
      </c>
      <c r="M69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96" t="str">
        <f>IF('ESTOQUE NOVEMBRO'!$E696&gt;0,"Novembro","outubro")</f>
        <v>outubro</v>
      </c>
      <c r="O696" s="15">
        <v>45597</v>
      </c>
    </row>
    <row r="697" spans="1:15">
      <c r="A697" s="5" t="s">
        <v>694</v>
      </c>
      <c r="B697" t="s">
        <v>1207</v>
      </c>
      <c r="C697" s="3">
        <f t="shared" si="20"/>
        <v>64.89</v>
      </c>
      <c r="D697" s="1">
        <f>_xlfn.XLOOKUP(Tabela4[[#This Row],[SKU]],'ESTOQUE OUTUBRO'!A:A,'ESTOQUE OUTUBRO'!F:F,,0)-_xlfn.XLOOKUP(Tabela4[[#This Row],[SKU]],'VENDA MES'!E:E,'VENDA MES'!F:F,0,0)</f>
        <v>197.40000000000003</v>
      </c>
      <c r="E697" s="3">
        <f>IF(D697&lt;=0,(L697 * 2.5) - D697,IF(AND(Tabela4[[#This Row],[ESTOQUE_INICIAL]]&lt;=Tabela4[[#This Row],[PONTO_DE_REPOSICAO]],Tabela4[[#This Row],[ESTOQUE_INICIAL]]&gt;0),L697*1.5,D697*0))</f>
        <v>0</v>
      </c>
      <c r="F697" s="1">
        <f t="shared" si="21"/>
        <v>197.40000000000003</v>
      </c>
      <c r="G697" s="7">
        <v>10</v>
      </c>
      <c r="H697" s="7">
        <v>20</v>
      </c>
      <c r="I697" s="6" t="s">
        <v>1134</v>
      </c>
      <c r="J697" s="1">
        <f>'ESTOQUE NOVEMBRO'!$D697*'ESTOQUE NOVEMBRO'!$G697+'ESTOQUE NOVEMBRO'!$E697*'ESTOQUE NOVEMBRO'!$H697</f>
        <v>1974.0000000000005</v>
      </c>
      <c r="K697" s="1">
        <f>_xlfn.XLOOKUP(A697,MEDIDAS!A:A,MEDIDAS!D:D,,0)*5</f>
        <v>9.0555555555555554</v>
      </c>
      <c r="L697" s="1">
        <f>SUM(K697,_xlfn.XLOOKUP(A697,MEDIDAS!A:A,MEDIDAS!D:D,,0)*5)</f>
        <v>18.111111111111111</v>
      </c>
      <c r="M69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697" t="str">
        <f>IF('ESTOQUE NOVEMBRO'!$E697&gt;0,"Novembro","outubro")</f>
        <v>outubro</v>
      </c>
      <c r="O697" s="15">
        <v>45597</v>
      </c>
    </row>
    <row r="698" spans="1:15">
      <c r="A698" s="5" t="s">
        <v>769</v>
      </c>
      <c r="B698" t="s">
        <v>1207</v>
      </c>
      <c r="C698" s="3">
        <f t="shared" si="20"/>
        <v>64.89</v>
      </c>
      <c r="D698" s="1">
        <f>_xlfn.XLOOKUP(Tabela4[[#This Row],[SKU]],'ESTOQUE OUTUBRO'!A:A,'ESTOQUE OUTUBRO'!F:F,,0)-_xlfn.XLOOKUP(Tabela4[[#This Row],[SKU]],'VENDA MES'!E:E,'VENDA MES'!F:F,0,0)</f>
        <v>58</v>
      </c>
      <c r="E698" s="3">
        <f>IF(D698&lt;=0,(L698 * 2.5) - D698,IF(AND(Tabela4[[#This Row],[ESTOQUE_INICIAL]]&lt;=Tabela4[[#This Row],[PONTO_DE_REPOSICAO]],Tabela4[[#This Row],[ESTOQUE_INICIAL]]&gt;0),L698*1.5,D698*0))</f>
        <v>0</v>
      </c>
      <c r="F698" s="1">
        <f t="shared" si="21"/>
        <v>58</v>
      </c>
      <c r="G698" s="7">
        <v>10</v>
      </c>
      <c r="H698" s="7">
        <v>20</v>
      </c>
      <c r="I698" s="6" t="s">
        <v>1134</v>
      </c>
      <c r="J698" s="1">
        <f>'ESTOQUE NOVEMBRO'!$D698*'ESTOQUE NOVEMBRO'!$G698+'ESTOQUE NOVEMBRO'!$E698*'ESTOQUE NOVEMBRO'!$H698</f>
        <v>580</v>
      </c>
      <c r="K698" s="1">
        <f>_xlfn.XLOOKUP(A698,MEDIDAS!A:A,MEDIDAS!D:D,,0)*5</f>
        <v>8.4444444444444446</v>
      </c>
      <c r="L698" s="1">
        <f>SUM(K698,_xlfn.XLOOKUP(A698,MEDIDAS!A:A,MEDIDAS!D:D,,0)*5)</f>
        <v>16.888888888888889</v>
      </c>
      <c r="M69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98" t="str">
        <f>IF('ESTOQUE NOVEMBRO'!$E698&gt;0,"Novembro","outubro")</f>
        <v>outubro</v>
      </c>
      <c r="O698" s="15">
        <v>45597</v>
      </c>
    </row>
    <row r="699" spans="1:15">
      <c r="A699" s="5" t="s">
        <v>695</v>
      </c>
      <c r="B699" t="s">
        <v>1207</v>
      </c>
      <c r="C699" s="3">
        <f t="shared" si="20"/>
        <v>64.89</v>
      </c>
      <c r="D699" s="1">
        <f>_xlfn.XLOOKUP(Tabela4[[#This Row],[SKU]],'ESTOQUE OUTUBRO'!A:A,'ESTOQUE OUTUBRO'!F:F,,0)-_xlfn.XLOOKUP(Tabela4[[#This Row],[SKU]],'VENDA MES'!E:E,'VENDA MES'!F:F,0,0)</f>
        <v>84</v>
      </c>
      <c r="E699" s="3">
        <f>IF(D699&lt;=0,(L699 * 2.5) - D699,IF(AND(Tabela4[[#This Row],[ESTOQUE_INICIAL]]&lt;=Tabela4[[#This Row],[PONTO_DE_REPOSICAO]],Tabela4[[#This Row],[ESTOQUE_INICIAL]]&gt;0),L699*1.5,D699*0))</f>
        <v>0</v>
      </c>
      <c r="F699" s="1">
        <f t="shared" si="21"/>
        <v>84</v>
      </c>
      <c r="G699" s="7">
        <v>10</v>
      </c>
      <c r="H699" s="7">
        <v>20</v>
      </c>
      <c r="I699" s="6" t="s">
        <v>1134</v>
      </c>
      <c r="J699" s="1">
        <f>'ESTOQUE NOVEMBRO'!$D699*'ESTOQUE NOVEMBRO'!$G699+'ESTOQUE NOVEMBRO'!$E699*'ESTOQUE NOVEMBRO'!$H699</f>
        <v>840</v>
      </c>
      <c r="K699" s="1">
        <f>_xlfn.XLOOKUP(A699,MEDIDAS!A:A,MEDIDAS!D:D,,0)*5</f>
        <v>8.1111111111111107</v>
      </c>
      <c r="L699" s="1">
        <f>SUM(K699,_xlfn.XLOOKUP(A699,MEDIDAS!A:A,MEDIDAS!D:D,,0)*5)</f>
        <v>16.222222222222221</v>
      </c>
      <c r="M69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699" t="str">
        <f>IF('ESTOQUE NOVEMBRO'!$E699&gt;0,"Novembro","outubro")</f>
        <v>outubro</v>
      </c>
      <c r="O699" s="15">
        <v>45597</v>
      </c>
    </row>
    <row r="700" spans="1:15">
      <c r="A700" s="5" t="s">
        <v>696</v>
      </c>
      <c r="B700" t="s">
        <v>1207</v>
      </c>
      <c r="C700" s="3">
        <f t="shared" si="20"/>
        <v>64.89</v>
      </c>
      <c r="D700" s="1">
        <f>_xlfn.XLOOKUP(Tabela4[[#This Row],[SKU]],'ESTOQUE OUTUBRO'!A:A,'ESTOQUE OUTUBRO'!F:F,,0)-_xlfn.XLOOKUP(Tabela4[[#This Row],[SKU]],'VENDA MES'!E:E,'VENDA MES'!F:F,0,0)</f>
        <v>50.40000000000002</v>
      </c>
      <c r="E700" s="3">
        <f>IF(D700&lt;=0,(L700 * 2.5) - D700,IF(AND(Tabela4[[#This Row],[ESTOQUE_INICIAL]]&lt;=Tabela4[[#This Row],[PONTO_DE_REPOSICAO]],Tabela4[[#This Row],[ESTOQUE_INICIAL]]&gt;0),L700*1.5,D700*0))</f>
        <v>0</v>
      </c>
      <c r="F700" s="1">
        <f t="shared" si="21"/>
        <v>50.40000000000002</v>
      </c>
      <c r="G700" s="7">
        <v>10</v>
      </c>
      <c r="H700" s="7">
        <v>20</v>
      </c>
      <c r="I700" s="6" t="s">
        <v>1134</v>
      </c>
      <c r="J700" s="1">
        <f>'ESTOQUE NOVEMBRO'!$D700*'ESTOQUE NOVEMBRO'!$G700+'ESTOQUE NOVEMBRO'!$E700*'ESTOQUE NOVEMBRO'!$H700</f>
        <v>504.00000000000023</v>
      </c>
      <c r="K700" s="1">
        <f>_xlfn.XLOOKUP(A700,MEDIDAS!A:A,MEDIDAS!D:D,,0)*5</f>
        <v>6.4444444444444446</v>
      </c>
      <c r="L700" s="1">
        <f>SUM(K700,_xlfn.XLOOKUP(A700,MEDIDAS!A:A,MEDIDAS!D:D,,0)*5)</f>
        <v>12.888888888888889</v>
      </c>
      <c r="M70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00" t="str">
        <f>IF('ESTOQUE NOVEMBRO'!$E700&gt;0,"Novembro","outubro")</f>
        <v>outubro</v>
      </c>
      <c r="O700" s="15">
        <v>45597</v>
      </c>
    </row>
    <row r="701" spans="1:15">
      <c r="A701" s="5" t="s">
        <v>697</v>
      </c>
      <c r="B701" t="s">
        <v>1207</v>
      </c>
      <c r="C701" s="3">
        <f t="shared" si="20"/>
        <v>64.89</v>
      </c>
      <c r="D701" s="1">
        <f>_xlfn.XLOOKUP(Tabela4[[#This Row],[SKU]],'ESTOQUE OUTUBRO'!A:A,'ESTOQUE OUTUBRO'!F:F,,0)-_xlfn.XLOOKUP(Tabela4[[#This Row],[SKU]],'VENDA MES'!E:E,'VENDA MES'!F:F,0,0)</f>
        <v>129.19999999999999</v>
      </c>
      <c r="E701" s="3">
        <f>IF(D701&lt;=0,(L701 * 2.5) - D701,IF(AND(Tabela4[[#This Row],[ESTOQUE_INICIAL]]&lt;=Tabela4[[#This Row],[PONTO_DE_REPOSICAO]],Tabela4[[#This Row],[ESTOQUE_INICIAL]]&gt;0),L701*1.5,D701*0))</f>
        <v>0</v>
      </c>
      <c r="F701" s="1">
        <f t="shared" si="21"/>
        <v>129.19999999999999</v>
      </c>
      <c r="G701" s="7">
        <v>10</v>
      </c>
      <c r="H701" s="7">
        <v>20</v>
      </c>
      <c r="I701" s="6" t="s">
        <v>1134</v>
      </c>
      <c r="J701" s="1">
        <f>'ESTOQUE NOVEMBRO'!$D701*'ESTOQUE NOVEMBRO'!$G701+'ESTOQUE NOVEMBRO'!$E701*'ESTOQUE NOVEMBRO'!$H701</f>
        <v>1292</v>
      </c>
      <c r="K701" s="1">
        <f>_xlfn.XLOOKUP(A701,MEDIDAS!A:A,MEDIDAS!D:D,,0)*5</f>
        <v>6</v>
      </c>
      <c r="L701" s="1">
        <f>SUM(K701,_xlfn.XLOOKUP(A701,MEDIDAS!A:A,MEDIDAS!D:D,,0)*5)</f>
        <v>12</v>
      </c>
      <c r="M70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01" t="str">
        <f>IF('ESTOQUE NOVEMBRO'!$E701&gt;0,"Novembro","outubro")</f>
        <v>outubro</v>
      </c>
      <c r="O701" s="15">
        <v>45597</v>
      </c>
    </row>
    <row r="702" spans="1:15">
      <c r="A702" s="5" t="s">
        <v>698</v>
      </c>
      <c r="B702" t="s">
        <v>1207</v>
      </c>
      <c r="C702" s="3">
        <f t="shared" si="20"/>
        <v>64.89</v>
      </c>
      <c r="D702" s="1">
        <f>_xlfn.XLOOKUP(Tabela4[[#This Row],[SKU]],'ESTOQUE OUTUBRO'!A:A,'ESTOQUE OUTUBRO'!F:F,,0)-_xlfn.XLOOKUP(Tabela4[[#This Row],[SKU]],'VENDA MES'!E:E,'VENDA MES'!F:F,0,0)</f>
        <v>82.200000000000017</v>
      </c>
      <c r="E702" s="3">
        <f>IF(D702&lt;=0,(L702 * 2.5) - D702,IF(AND(Tabela4[[#This Row],[ESTOQUE_INICIAL]]&lt;=Tabela4[[#This Row],[PONTO_DE_REPOSICAO]],Tabela4[[#This Row],[ESTOQUE_INICIAL]]&gt;0),L702*1.5,D702*0))</f>
        <v>0</v>
      </c>
      <c r="F702" s="1">
        <f t="shared" si="21"/>
        <v>82.200000000000017</v>
      </c>
      <c r="G702" s="7">
        <v>10</v>
      </c>
      <c r="H702" s="7">
        <v>20</v>
      </c>
      <c r="I702" s="6" t="s">
        <v>1134</v>
      </c>
      <c r="J702" s="1">
        <f>'ESTOQUE NOVEMBRO'!$D702*'ESTOQUE NOVEMBRO'!$G702+'ESTOQUE NOVEMBRO'!$E702*'ESTOQUE NOVEMBRO'!$H702</f>
        <v>822.00000000000023</v>
      </c>
      <c r="K702" s="1">
        <f>_xlfn.XLOOKUP(A702,MEDIDAS!A:A,MEDIDAS!D:D,,0)*5</f>
        <v>5.9444444444444446</v>
      </c>
      <c r="L702" s="1">
        <f>SUM(K702,_xlfn.XLOOKUP(A702,MEDIDAS!A:A,MEDIDAS!D:D,,0)*5)</f>
        <v>11.888888888888889</v>
      </c>
      <c r="M70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02" t="str">
        <f>IF('ESTOQUE NOVEMBRO'!$E702&gt;0,"Novembro","outubro")</f>
        <v>outubro</v>
      </c>
      <c r="O702" s="15">
        <v>45597</v>
      </c>
    </row>
    <row r="703" spans="1:15">
      <c r="A703" s="5" t="s">
        <v>699</v>
      </c>
      <c r="B703" t="s">
        <v>1208</v>
      </c>
      <c r="C703" s="3">
        <f t="shared" si="20"/>
        <v>64.89</v>
      </c>
      <c r="D703" s="1">
        <f>_xlfn.XLOOKUP(Tabela4[[#This Row],[SKU]],'ESTOQUE OUTUBRO'!A:A,'ESTOQUE OUTUBRO'!F:F,,0)-_xlfn.XLOOKUP(Tabela4[[#This Row],[SKU]],'VENDA MES'!E:E,'VENDA MES'!F:F,0,0)</f>
        <v>97.6</v>
      </c>
      <c r="E703" s="3">
        <f>IF(D703&lt;=0,(L703 * 2.5) - D703,IF(AND(Tabela4[[#This Row],[ESTOQUE_INICIAL]]&lt;=Tabela4[[#This Row],[PONTO_DE_REPOSICAO]],Tabela4[[#This Row],[ESTOQUE_INICIAL]]&gt;0),L703*1.5,D703*0))</f>
        <v>0</v>
      </c>
      <c r="F703" s="1">
        <f t="shared" si="21"/>
        <v>97.6</v>
      </c>
      <c r="G703" s="7">
        <v>12</v>
      </c>
      <c r="H703" s="7">
        <v>24</v>
      </c>
      <c r="I703" s="6" t="s">
        <v>1136</v>
      </c>
      <c r="J703" s="1">
        <f>'ESTOQUE NOVEMBRO'!$D703*'ESTOQUE NOVEMBRO'!$G703+'ESTOQUE NOVEMBRO'!$E703*'ESTOQUE NOVEMBRO'!$H703</f>
        <v>1171.1999999999998</v>
      </c>
      <c r="K703" s="1">
        <f>_xlfn.XLOOKUP(A703,MEDIDAS!A:A,MEDIDAS!D:D,,0)*5</f>
        <v>5.6666666666666661</v>
      </c>
      <c r="L703" s="1">
        <f>SUM(K703,_xlfn.XLOOKUP(A703,MEDIDAS!A:A,MEDIDAS!D:D,,0)*5)</f>
        <v>11.333333333333332</v>
      </c>
      <c r="M70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03" t="str">
        <f>IF('ESTOQUE NOVEMBRO'!$E703&gt;0,"Novembro","outubro")</f>
        <v>outubro</v>
      </c>
      <c r="O703" s="15">
        <v>45597</v>
      </c>
    </row>
    <row r="704" spans="1:15">
      <c r="A704" s="5" t="s">
        <v>700</v>
      </c>
      <c r="B704" t="s">
        <v>1208</v>
      </c>
      <c r="C704" s="3">
        <f t="shared" si="20"/>
        <v>64.89</v>
      </c>
      <c r="D704" s="1">
        <f>_xlfn.XLOOKUP(Tabela4[[#This Row],[SKU]],'ESTOQUE OUTUBRO'!A:A,'ESTOQUE OUTUBRO'!F:F,,0)-_xlfn.XLOOKUP(Tabela4[[#This Row],[SKU]],'VENDA MES'!E:E,'VENDA MES'!F:F,0,0)</f>
        <v>64.40000000000002</v>
      </c>
      <c r="E704" s="3">
        <f>IF(D704&lt;=0,(L704 * 2.5) - D704,IF(AND(Tabela4[[#This Row],[ESTOQUE_INICIAL]]&lt;=Tabela4[[#This Row],[PONTO_DE_REPOSICAO]],Tabela4[[#This Row],[ESTOQUE_INICIAL]]&gt;0),L704*1.5,D704*0))</f>
        <v>0</v>
      </c>
      <c r="F704" s="1">
        <f t="shared" si="21"/>
        <v>64.40000000000002</v>
      </c>
      <c r="G704" s="7">
        <v>12</v>
      </c>
      <c r="H704" s="7">
        <v>24</v>
      </c>
      <c r="I704" s="6" t="s">
        <v>1136</v>
      </c>
      <c r="J704" s="1">
        <f>'ESTOQUE NOVEMBRO'!$D704*'ESTOQUE NOVEMBRO'!$G704+'ESTOQUE NOVEMBRO'!$E704*'ESTOQUE NOVEMBRO'!$H704</f>
        <v>772.80000000000018</v>
      </c>
      <c r="K704" s="1">
        <f>_xlfn.XLOOKUP(A704,MEDIDAS!A:A,MEDIDAS!D:D,,0)*5</f>
        <v>7.666666666666667</v>
      </c>
      <c r="L704" s="1">
        <f>SUM(K704,_xlfn.XLOOKUP(A704,MEDIDAS!A:A,MEDIDAS!D:D,,0)*5)</f>
        <v>15.333333333333334</v>
      </c>
      <c r="M70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04" t="str">
        <f>IF('ESTOQUE NOVEMBRO'!$E704&gt;0,"Novembro","outubro")</f>
        <v>outubro</v>
      </c>
      <c r="O704" s="15">
        <v>45597</v>
      </c>
    </row>
    <row r="705" spans="1:15">
      <c r="A705" s="5" t="s">
        <v>701</v>
      </c>
      <c r="B705" t="s">
        <v>1208</v>
      </c>
      <c r="C705" s="3">
        <f t="shared" si="20"/>
        <v>64.89</v>
      </c>
      <c r="D705" s="1">
        <f>_xlfn.XLOOKUP(Tabela4[[#This Row],[SKU]],'ESTOQUE OUTUBRO'!A:A,'ESTOQUE OUTUBRO'!F:F,,0)-_xlfn.XLOOKUP(Tabela4[[#This Row],[SKU]],'VENDA MES'!E:E,'VENDA MES'!F:F,0,0)</f>
        <v>102.6</v>
      </c>
      <c r="E705" s="3">
        <f>IF(D705&lt;=0,(L705 * 2.5) - D705,IF(AND(Tabela4[[#This Row],[ESTOQUE_INICIAL]]&lt;=Tabela4[[#This Row],[PONTO_DE_REPOSICAO]],Tabela4[[#This Row],[ESTOQUE_INICIAL]]&gt;0),L705*1.5,D705*0))</f>
        <v>0</v>
      </c>
      <c r="F705" s="1">
        <f t="shared" si="21"/>
        <v>102.6</v>
      </c>
      <c r="G705" s="7">
        <v>12</v>
      </c>
      <c r="H705" s="7">
        <v>24</v>
      </c>
      <c r="I705" s="6" t="s">
        <v>1136</v>
      </c>
      <c r="J705" s="1">
        <f>'ESTOQUE NOVEMBRO'!$D705*'ESTOQUE NOVEMBRO'!$G705+'ESTOQUE NOVEMBRO'!$E705*'ESTOQUE NOVEMBRO'!$H705</f>
        <v>1231.1999999999998</v>
      </c>
      <c r="K705" s="1">
        <f>_xlfn.XLOOKUP(A705,MEDIDAS!A:A,MEDIDAS!D:D,,0)*5</f>
        <v>3</v>
      </c>
      <c r="L705" s="1">
        <f>SUM(K705,_xlfn.XLOOKUP(A705,MEDIDAS!A:A,MEDIDAS!D:D,,0)*5)</f>
        <v>6</v>
      </c>
      <c r="M70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05" t="str">
        <f>IF('ESTOQUE NOVEMBRO'!$E705&gt;0,"Novembro","outubro")</f>
        <v>outubro</v>
      </c>
      <c r="O705" s="15">
        <v>45597</v>
      </c>
    </row>
    <row r="706" spans="1:15">
      <c r="A706" s="5" t="s">
        <v>702</v>
      </c>
      <c r="B706" t="s">
        <v>1208</v>
      </c>
      <c r="C706" s="3">
        <f t="shared" si="20"/>
        <v>64.89</v>
      </c>
      <c r="D706" s="1">
        <f>_xlfn.XLOOKUP(Tabela4[[#This Row],[SKU]],'ESTOQUE OUTUBRO'!A:A,'ESTOQUE OUTUBRO'!F:F,,0)-_xlfn.XLOOKUP(Tabela4[[#This Row],[SKU]],'VENDA MES'!E:E,'VENDA MES'!F:F,0,0)</f>
        <v>68.200000000000017</v>
      </c>
      <c r="E706" s="3">
        <f>IF(D706&lt;=0,(L706 * 2.5) - D706,IF(AND(Tabela4[[#This Row],[ESTOQUE_INICIAL]]&lt;=Tabela4[[#This Row],[PONTO_DE_REPOSICAO]],Tabela4[[#This Row],[ESTOQUE_INICIAL]]&gt;0),L706*1.5,D706*0))</f>
        <v>0</v>
      </c>
      <c r="F706" s="1">
        <f t="shared" si="21"/>
        <v>68.200000000000017</v>
      </c>
      <c r="G706" s="7">
        <v>12</v>
      </c>
      <c r="H706" s="7">
        <v>24</v>
      </c>
      <c r="I706" s="6" t="s">
        <v>1136</v>
      </c>
      <c r="J706" s="1">
        <f>'ESTOQUE NOVEMBRO'!$D706*'ESTOQUE NOVEMBRO'!$G706+'ESTOQUE NOVEMBRO'!$E706*'ESTOQUE NOVEMBRO'!$H706</f>
        <v>818.4000000000002</v>
      </c>
      <c r="K706" s="1">
        <f>_xlfn.XLOOKUP(A706,MEDIDAS!A:A,MEDIDAS!D:D,,0)*5</f>
        <v>6.166666666666667</v>
      </c>
      <c r="L706" s="1">
        <f>SUM(K706,_xlfn.XLOOKUP(A706,MEDIDAS!A:A,MEDIDAS!D:D,,0)*5)</f>
        <v>12.333333333333334</v>
      </c>
      <c r="M70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06" t="str">
        <f>IF('ESTOQUE NOVEMBRO'!$E706&gt;0,"Novembro","outubro")</f>
        <v>outubro</v>
      </c>
      <c r="O706" s="15">
        <v>45597</v>
      </c>
    </row>
    <row r="707" spans="1:15">
      <c r="A707" s="5" t="s">
        <v>704</v>
      </c>
      <c r="B707" t="s">
        <v>1208</v>
      </c>
      <c r="C707" s="3">
        <f t="shared" ref="C707:C770" si="22">3.09*3*7</f>
        <v>64.89</v>
      </c>
      <c r="D707" s="1">
        <f>_xlfn.XLOOKUP(Tabela4[[#This Row],[SKU]],'ESTOQUE OUTUBRO'!A:A,'ESTOQUE OUTUBRO'!F:F,,0)-_xlfn.XLOOKUP(Tabela4[[#This Row],[SKU]],'VENDA MES'!E:E,'VENDA MES'!F:F,0,0)</f>
        <v>126.4</v>
      </c>
      <c r="E707" s="3">
        <f>IF(D707&lt;=0,(L707 * 2.5) - D707,IF(AND(Tabela4[[#This Row],[ESTOQUE_INICIAL]]&lt;=Tabela4[[#This Row],[PONTO_DE_REPOSICAO]],Tabela4[[#This Row],[ESTOQUE_INICIAL]]&gt;0),L707*1.5,D707*0))</f>
        <v>0</v>
      </c>
      <c r="F707" s="1">
        <f t="shared" ref="F707:F770" si="23">SUM(E707,D707)</f>
        <v>126.4</v>
      </c>
      <c r="G707" s="7">
        <v>12</v>
      </c>
      <c r="H707" s="7">
        <v>24</v>
      </c>
      <c r="I707" s="6" t="s">
        <v>1136</v>
      </c>
      <c r="J707" s="1">
        <f>'ESTOQUE NOVEMBRO'!$D707*'ESTOQUE NOVEMBRO'!$G707+'ESTOQUE NOVEMBRO'!$E707*'ESTOQUE NOVEMBRO'!$H707</f>
        <v>1516.8000000000002</v>
      </c>
      <c r="K707" s="1">
        <f>_xlfn.XLOOKUP(A707,MEDIDAS!A:A,MEDIDAS!D:D,,0)*5</f>
        <v>5.9444444444444446</v>
      </c>
      <c r="L707" s="1">
        <f>SUM(K707,_xlfn.XLOOKUP(A707,MEDIDAS!A:A,MEDIDAS!D:D,,0)*5)</f>
        <v>11.888888888888889</v>
      </c>
      <c r="M70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07" t="str">
        <f>IF('ESTOQUE NOVEMBRO'!$E707&gt;0,"Novembro","outubro")</f>
        <v>outubro</v>
      </c>
      <c r="O707" s="15">
        <v>45597</v>
      </c>
    </row>
    <row r="708" spans="1:15">
      <c r="A708" s="5" t="s">
        <v>780</v>
      </c>
      <c r="B708" t="s">
        <v>1208</v>
      </c>
      <c r="C708" s="3">
        <f t="shared" si="22"/>
        <v>64.89</v>
      </c>
      <c r="D708" s="1">
        <f>_xlfn.XLOOKUP(Tabela4[[#This Row],[SKU]],'ESTOQUE OUTUBRO'!A:A,'ESTOQUE OUTUBRO'!F:F,,0)-_xlfn.XLOOKUP(Tabela4[[#This Row],[SKU]],'VENDA MES'!E:E,'VENDA MES'!F:F,0,0)</f>
        <v>107</v>
      </c>
      <c r="E708" s="3">
        <f>IF(D708&lt;=0,(L708 * 2.5) - D708,IF(AND(Tabela4[[#This Row],[ESTOQUE_INICIAL]]&lt;=Tabela4[[#This Row],[PONTO_DE_REPOSICAO]],Tabela4[[#This Row],[ESTOQUE_INICIAL]]&gt;0),L708*1.5,D708*0))</f>
        <v>0</v>
      </c>
      <c r="F708" s="1">
        <f t="shared" si="23"/>
        <v>107</v>
      </c>
      <c r="G708" s="7">
        <v>12</v>
      </c>
      <c r="H708" s="7">
        <v>24</v>
      </c>
      <c r="I708" s="6" t="s">
        <v>1136</v>
      </c>
      <c r="J708" s="1">
        <f>'ESTOQUE NOVEMBRO'!$D708*'ESTOQUE NOVEMBRO'!$G708+'ESTOQUE NOVEMBRO'!$E708*'ESTOQUE NOVEMBRO'!$H708</f>
        <v>1284</v>
      </c>
      <c r="K708" s="1">
        <f>_xlfn.XLOOKUP(A708,MEDIDAS!A:A,MEDIDAS!D:D,,0)*5</f>
        <v>6.3888888888888884</v>
      </c>
      <c r="L708" s="1">
        <f>SUM(K708,_xlfn.XLOOKUP(A708,MEDIDAS!A:A,MEDIDAS!D:D,,0)*5)</f>
        <v>12.777777777777777</v>
      </c>
      <c r="M70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08" t="str">
        <f>IF('ESTOQUE NOVEMBRO'!$E708&gt;0,"Novembro","outubro")</f>
        <v>outubro</v>
      </c>
      <c r="O708" s="15">
        <v>45597</v>
      </c>
    </row>
    <row r="709" spans="1:15">
      <c r="A709" s="5" t="s">
        <v>705</v>
      </c>
      <c r="B709" t="s">
        <v>1208</v>
      </c>
      <c r="C709" s="3">
        <f t="shared" si="22"/>
        <v>64.89</v>
      </c>
      <c r="D709" s="1">
        <f>_xlfn.XLOOKUP(Tabela4[[#This Row],[SKU]],'ESTOQUE OUTUBRO'!A:A,'ESTOQUE OUTUBRO'!F:F,,0)-_xlfn.XLOOKUP(Tabela4[[#This Row],[SKU]],'VENDA MES'!E:E,'VENDA MES'!F:F,0,0)</f>
        <v>130.19999999999999</v>
      </c>
      <c r="E709" s="3">
        <f>IF(D709&lt;=0,(L709 * 2.5) - D709,IF(AND(Tabela4[[#This Row],[ESTOQUE_INICIAL]]&lt;=Tabela4[[#This Row],[PONTO_DE_REPOSICAO]],Tabela4[[#This Row],[ESTOQUE_INICIAL]]&gt;0),L709*1.5,D709*0))</f>
        <v>0</v>
      </c>
      <c r="F709" s="1">
        <f t="shared" si="23"/>
        <v>130.19999999999999</v>
      </c>
      <c r="G709" s="7">
        <v>12</v>
      </c>
      <c r="H709" s="7">
        <v>24</v>
      </c>
      <c r="I709" s="6" t="s">
        <v>1136</v>
      </c>
      <c r="J709" s="1">
        <f>'ESTOQUE NOVEMBRO'!$D709*'ESTOQUE NOVEMBRO'!$G709+'ESTOQUE NOVEMBRO'!$E709*'ESTOQUE NOVEMBRO'!$H709</f>
        <v>1562.3999999999999</v>
      </c>
      <c r="K709" s="1">
        <f>_xlfn.XLOOKUP(A709,MEDIDAS!A:A,MEDIDAS!D:D,,0)*5</f>
        <v>5.5</v>
      </c>
      <c r="L709" s="1">
        <f>SUM(K709,_xlfn.XLOOKUP(A709,MEDIDAS!A:A,MEDIDAS!D:D,,0)*5)</f>
        <v>11</v>
      </c>
      <c r="M70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09" t="str">
        <f>IF('ESTOQUE NOVEMBRO'!$E709&gt;0,"Novembro","outubro")</f>
        <v>outubro</v>
      </c>
      <c r="O709" s="15">
        <v>45597</v>
      </c>
    </row>
    <row r="710" spans="1:15">
      <c r="A710" s="5" t="s">
        <v>706</v>
      </c>
      <c r="B710" t="s">
        <v>1208</v>
      </c>
      <c r="C710" s="3">
        <f t="shared" si="22"/>
        <v>64.89</v>
      </c>
      <c r="D710" s="1">
        <f>_xlfn.XLOOKUP(Tabela4[[#This Row],[SKU]],'ESTOQUE OUTUBRO'!A:A,'ESTOQUE OUTUBRO'!F:F,,0)-_xlfn.XLOOKUP(Tabela4[[#This Row],[SKU]],'VENDA MES'!E:E,'VENDA MES'!F:F,0,0)</f>
        <v>72</v>
      </c>
      <c r="E710" s="3">
        <f>IF(D710&lt;=0,(L710 * 2.5) - D710,IF(AND(Tabela4[[#This Row],[ESTOQUE_INICIAL]]&lt;=Tabela4[[#This Row],[PONTO_DE_REPOSICAO]],Tabela4[[#This Row],[ESTOQUE_INICIAL]]&gt;0),L710*1.5,D710*0))</f>
        <v>0</v>
      </c>
      <c r="F710" s="1">
        <f t="shared" si="23"/>
        <v>72</v>
      </c>
      <c r="G710" s="7">
        <v>12</v>
      </c>
      <c r="H710" s="7">
        <v>24</v>
      </c>
      <c r="I710" s="6" t="s">
        <v>1136</v>
      </c>
      <c r="J710" s="1">
        <f>'ESTOQUE NOVEMBRO'!$D710*'ESTOQUE NOVEMBRO'!$G710+'ESTOQUE NOVEMBRO'!$E710*'ESTOQUE NOVEMBRO'!$H710</f>
        <v>864</v>
      </c>
      <c r="K710" s="1">
        <f>_xlfn.XLOOKUP(A710,MEDIDAS!A:A,MEDIDAS!D:D,,0)*5</f>
        <v>3.6666666666666665</v>
      </c>
      <c r="L710" s="1">
        <f>SUM(K710,_xlfn.XLOOKUP(A710,MEDIDAS!A:A,MEDIDAS!D:D,,0)*5)</f>
        <v>7.333333333333333</v>
      </c>
      <c r="M71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10" t="str">
        <f>IF('ESTOQUE NOVEMBRO'!$E710&gt;0,"Novembro","outubro")</f>
        <v>outubro</v>
      </c>
      <c r="O710" s="15">
        <v>45597</v>
      </c>
    </row>
    <row r="711" spans="1:15">
      <c r="A711" s="5" t="s">
        <v>707</v>
      </c>
      <c r="B711" t="s">
        <v>1208</v>
      </c>
      <c r="C711" s="3">
        <f t="shared" si="22"/>
        <v>64.89</v>
      </c>
      <c r="D711" s="1">
        <f>_xlfn.XLOOKUP(Tabela4[[#This Row],[SKU]],'ESTOQUE OUTUBRO'!A:A,'ESTOQUE OUTUBRO'!F:F,,0)-_xlfn.XLOOKUP(Tabela4[[#This Row],[SKU]],'VENDA MES'!E:E,'VENDA MES'!F:F,0,0)</f>
        <v>96.000000000000028</v>
      </c>
      <c r="E711" s="3">
        <f>IF(D711&lt;=0,(L711 * 2.5) - D711,IF(AND(Tabela4[[#This Row],[ESTOQUE_INICIAL]]&lt;=Tabela4[[#This Row],[PONTO_DE_REPOSICAO]],Tabela4[[#This Row],[ESTOQUE_INICIAL]]&gt;0),L711*1.5,D711*0))</f>
        <v>0</v>
      </c>
      <c r="F711" s="1">
        <f t="shared" si="23"/>
        <v>96.000000000000028</v>
      </c>
      <c r="G711" s="7">
        <v>12</v>
      </c>
      <c r="H711" s="7">
        <v>24</v>
      </c>
      <c r="I711" s="6" t="s">
        <v>1136</v>
      </c>
      <c r="J711" s="1">
        <f>'ESTOQUE NOVEMBRO'!$D711*'ESTOQUE NOVEMBRO'!$G711+'ESTOQUE NOVEMBRO'!$E711*'ESTOQUE NOVEMBRO'!$H711</f>
        <v>1152.0000000000005</v>
      </c>
      <c r="K711" s="1">
        <f>_xlfn.XLOOKUP(A711,MEDIDAS!A:A,MEDIDAS!D:D,,0)*5</f>
        <v>5.5</v>
      </c>
      <c r="L711" s="1">
        <f>SUM(K711,_xlfn.XLOOKUP(A711,MEDIDAS!A:A,MEDIDAS!D:D,,0)*5)</f>
        <v>11</v>
      </c>
      <c r="M71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11" t="str">
        <f>IF('ESTOQUE NOVEMBRO'!$E711&gt;0,"Novembro","outubro")</f>
        <v>outubro</v>
      </c>
      <c r="O711" s="15">
        <v>45597</v>
      </c>
    </row>
    <row r="712" spans="1:15">
      <c r="A712" s="5" t="s">
        <v>708</v>
      </c>
      <c r="B712" t="s">
        <v>1208</v>
      </c>
      <c r="C712" s="3">
        <f t="shared" si="22"/>
        <v>64.89</v>
      </c>
      <c r="D712" s="1">
        <f>_xlfn.XLOOKUP(Tabela4[[#This Row],[SKU]],'ESTOQUE OUTUBRO'!A:A,'ESTOQUE OUTUBRO'!F:F,,0)-_xlfn.XLOOKUP(Tabela4[[#This Row],[SKU]],'VENDA MES'!E:E,'VENDA MES'!F:F,0,0)</f>
        <v>81.200000000000017</v>
      </c>
      <c r="E712" s="3">
        <f>IF(D712&lt;=0,(L712 * 2.5) - D712,IF(AND(Tabela4[[#This Row],[ESTOQUE_INICIAL]]&lt;=Tabela4[[#This Row],[PONTO_DE_REPOSICAO]],Tabela4[[#This Row],[ESTOQUE_INICIAL]]&gt;0),L712*1.5,D712*0))</f>
        <v>0</v>
      </c>
      <c r="F712" s="1">
        <f t="shared" si="23"/>
        <v>81.200000000000017</v>
      </c>
      <c r="G712" s="7">
        <v>12</v>
      </c>
      <c r="H712" s="7">
        <v>24</v>
      </c>
      <c r="I712" s="6" t="s">
        <v>1136</v>
      </c>
      <c r="J712" s="1">
        <f>'ESTOQUE NOVEMBRO'!$D712*'ESTOQUE NOVEMBRO'!$G712+'ESTOQUE NOVEMBRO'!$E712*'ESTOQUE NOVEMBRO'!$H712</f>
        <v>974.4000000000002</v>
      </c>
      <c r="K712" s="1">
        <f>_xlfn.XLOOKUP(A712,MEDIDAS!A:A,MEDIDAS!D:D,,0)*5</f>
        <v>4.3888888888888893</v>
      </c>
      <c r="L712" s="1">
        <f>SUM(K712,_xlfn.XLOOKUP(A712,MEDIDAS!A:A,MEDIDAS!D:D,,0)*5)</f>
        <v>8.7777777777777786</v>
      </c>
      <c r="M71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12" t="str">
        <f>IF('ESTOQUE NOVEMBRO'!$E712&gt;0,"Novembro","outubro")</f>
        <v>outubro</v>
      </c>
      <c r="O712" s="15">
        <v>45597</v>
      </c>
    </row>
    <row r="713" spans="1:15">
      <c r="A713" s="5" t="s">
        <v>709</v>
      </c>
      <c r="B713" t="s">
        <v>1209</v>
      </c>
      <c r="C713" s="3">
        <f t="shared" si="22"/>
        <v>64.89</v>
      </c>
      <c r="D713" s="1">
        <f>_xlfn.XLOOKUP(Tabela4[[#This Row],[SKU]],'ESTOQUE OUTUBRO'!A:A,'ESTOQUE OUTUBRO'!F:F,,0)-_xlfn.XLOOKUP(Tabela4[[#This Row],[SKU]],'VENDA MES'!E:E,'VENDA MES'!F:F,0,0)</f>
        <v>129</v>
      </c>
      <c r="E713" s="3">
        <f>IF(D713&lt;=0,(L713 * 2.5) - D713,IF(AND(Tabela4[[#This Row],[ESTOQUE_INICIAL]]&lt;=Tabela4[[#This Row],[PONTO_DE_REPOSICAO]],Tabela4[[#This Row],[ESTOQUE_INICIAL]]&gt;0),L713*1.5,D713*0))</f>
        <v>0</v>
      </c>
      <c r="F713" s="1">
        <f t="shared" si="23"/>
        <v>129</v>
      </c>
      <c r="G713" s="7">
        <v>10</v>
      </c>
      <c r="H713" s="7">
        <v>20</v>
      </c>
      <c r="I713" s="6" t="s">
        <v>1134</v>
      </c>
      <c r="J713" s="1">
        <f>'ESTOQUE NOVEMBRO'!$D713*'ESTOQUE NOVEMBRO'!$G713+'ESTOQUE NOVEMBRO'!$E713*'ESTOQUE NOVEMBRO'!$H713</f>
        <v>1290</v>
      </c>
      <c r="K713" s="1">
        <f>_xlfn.XLOOKUP(A713,MEDIDAS!A:A,MEDIDAS!D:D,,0)*5</f>
        <v>7.666666666666667</v>
      </c>
      <c r="L713" s="1">
        <f>SUM(K713,_xlfn.XLOOKUP(A713,MEDIDAS!A:A,MEDIDAS!D:D,,0)*5)</f>
        <v>15.333333333333334</v>
      </c>
      <c r="M71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13" t="str">
        <f>IF('ESTOQUE NOVEMBRO'!$E713&gt;0,"Novembro","outubro")</f>
        <v>outubro</v>
      </c>
      <c r="O713" s="15">
        <v>45597</v>
      </c>
    </row>
    <row r="714" spans="1:15">
      <c r="A714" s="5" t="s">
        <v>710</v>
      </c>
      <c r="B714" t="s">
        <v>1209</v>
      </c>
      <c r="C714" s="3">
        <f t="shared" si="22"/>
        <v>64.89</v>
      </c>
      <c r="D714" s="1">
        <f>_xlfn.XLOOKUP(Tabela4[[#This Row],[SKU]],'ESTOQUE OUTUBRO'!A:A,'ESTOQUE OUTUBRO'!F:F,,0)-_xlfn.XLOOKUP(Tabela4[[#This Row],[SKU]],'VENDA MES'!E:E,'VENDA MES'!F:F,0,0)</f>
        <v>145</v>
      </c>
      <c r="E714" s="3">
        <f>IF(D714&lt;=0,(L714 * 2.5) - D714,IF(AND(Tabela4[[#This Row],[ESTOQUE_INICIAL]]&lt;=Tabela4[[#This Row],[PONTO_DE_REPOSICAO]],Tabela4[[#This Row],[ESTOQUE_INICIAL]]&gt;0),L714*1.5,D714*0))</f>
        <v>0</v>
      </c>
      <c r="F714" s="1">
        <f t="shared" si="23"/>
        <v>145</v>
      </c>
      <c r="G714" s="7">
        <v>10</v>
      </c>
      <c r="H714" s="7">
        <v>20</v>
      </c>
      <c r="I714" s="6" t="s">
        <v>1134</v>
      </c>
      <c r="J714" s="1">
        <f>'ESTOQUE NOVEMBRO'!$D714*'ESTOQUE NOVEMBRO'!$G714+'ESTOQUE NOVEMBRO'!$E714*'ESTOQUE NOVEMBRO'!$H714</f>
        <v>1450</v>
      </c>
      <c r="K714" s="1">
        <f>_xlfn.XLOOKUP(A714,MEDIDAS!A:A,MEDIDAS!D:D,,0)*5</f>
        <v>6.8888888888888893</v>
      </c>
      <c r="L714" s="1">
        <f>SUM(K714,_xlfn.XLOOKUP(A714,MEDIDAS!A:A,MEDIDAS!D:D,,0)*5)</f>
        <v>13.777777777777779</v>
      </c>
      <c r="M71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14" t="str">
        <f>IF('ESTOQUE NOVEMBRO'!$E714&gt;0,"Novembro","outubro")</f>
        <v>outubro</v>
      </c>
      <c r="O714" s="15">
        <v>45597</v>
      </c>
    </row>
    <row r="715" spans="1:15">
      <c r="A715" s="5" t="s">
        <v>711</v>
      </c>
      <c r="B715" t="s">
        <v>1209</v>
      </c>
      <c r="C715" s="3">
        <f t="shared" si="22"/>
        <v>64.89</v>
      </c>
      <c r="D715" s="1">
        <f>_xlfn.XLOOKUP(Tabela4[[#This Row],[SKU]],'ESTOQUE OUTUBRO'!A:A,'ESTOQUE OUTUBRO'!F:F,,0)-_xlfn.XLOOKUP(Tabela4[[#This Row],[SKU]],'VENDA MES'!E:E,'VENDA MES'!F:F,0,0)</f>
        <v>118</v>
      </c>
      <c r="E715" s="3">
        <f>IF(D715&lt;=0,(L715 * 2.5) - D715,IF(AND(Tabela4[[#This Row],[ESTOQUE_INICIAL]]&lt;=Tabela4[[#This Row],[PONTO_DE_REPOSICAO]],Tabela4[[#This Row],[ESTOQUE_INICIAL]]&gt;0),L715*1.5,D715*0))</f>
        <v>0</v>
      </c>
      <c r="F715" s="1">
        <f t="shared" si="23"/>
        <v>118</v>
      </c>
      <c r="G715" s="7">
        <v>10</v>
      </c>
      <c r="H715" s="7">
        <v>20</v>
      </c>
      <c r="I715" s="6" t="s">
        <v>1134</v>
      </c>
      <c r="J715" s="1">
        <f>'ESTOQUE NOVEMBRO'!$D715*'ESTOQUE NOVEMBRO'!$G715+'ESTOQUE NOVEMBRO'!$E715*'ESTOQUE NOVEMBRO'!$H715</f>
        <v>1180</v>
      </c>
      <c r="K715" s="1">
        <f>_xlfn.XLOOKUP(A715,MEDIDAS!A:A,MEDIDAS!D:D,,0)*5</f>
        <v>7.2222222222222223</v>
      </c>
      <c r="L715" s="1">
        <f>SUM(K715,_xlfn.XLOOKUP(A715,MEDIDAS!A:A,MEDIDAS!D:D,,0)*5)</f>
        <v>14.444444444444445</v>
      </c>
      <c r="M71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15" t="str">
        <f>IF('ESTOQUE NOVEMBRO'!$E715&gt;0,"Novembro","outubro")</f>
        <v>outubro</v>
      </c>
      <c r="O715" s="15">
        <v>45597</v>
      </c>
    </row>
    <row r="716" spans="1:15">
      <c r="A716" s="5" t="s">
        <v>712</v>
      </c>
      <c r="B716" t="s">
        <v>1209</v>
      </c>
      <c r="C716" s="3">
        <f t="shared" si="22"/>
        <v>64.89</v>
      </c>
      <c r="D716" s="1">
        <f>_xlfn.XLOOKUP(Tabela4[[#This Row],[SKU]],'ESTOQUE OUTUBRO'!A:A,'ESTOQUE OUTUBRO'!F:F,,0)-_xlfn.XLOOKUP(Tabela4[[#This Row],[SKU]],'VENDA MES'!E:E,'VENDA MES'!F:F,0,0)</f>
        <v>0</v>
      </c>
      <c r="E716" s="3">
        <f>IF(D716&lt;=0,(L716 * 2.5) - D716,IF(AND(Tabela4[[#This Row],[ESTOQUE_INICIAL]]&lt;=Tabela4[[#This Row],[PONTO_DE_REPOSICAO]],Tabela4[[#This Row],[ESTOQUE_INICIAL]]&gt;0),L716*1.5,D716*0))</f>
        <v>28.611111111111107</v>
      </c>
      <c r="F716" s="1">
        <f t="shared" si="23"/>
        <v>28.611111111111107</v>
      </c>
      <c r="G716" s="7">
        <v>10</v>
      </c>
      <c r="H716" s="7">
        <v>20</v>
      </c>
      <c r="I716" s="6" t="s">
        <v>1134</v>
      </c>
      <c r="J716" s="1">
        <f>'ESTOQUE NOVEMBRO'!$D716*'ESTOQUE NOVEMBRO'!$G716+'ESTOQUE NOVEMBRO'!$E716*'ESTOQUE NOVEMBRO'!$H716</f>
        <v>572.22222222222217</v>
      </c>
      <c r="K716" s="1">
        <f>_xlfn.XLOOKUP(A716,MEDIDAS!A:A,MEDIDAS!D:D,,0)*5</f>
        <v>5.7222222222222214</v>
      </c>
      <c r="L716" s="1">
        <f>SUM(K716,_xlfn.XLOOKUP(A716,MEDIDAS!A:A,MEDIDAS!D:D,,0)*5)</f>
        <v>11.444444444444443</v>
      </c>
      <c r="M71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16" t="str">
        <f>IF('ESTOQUE NOVEMBRO'!$E716&gt;0,"Novembro","outubro")</f>
        <v>Novembro</v>
      </c>
      <c r="O716" s="15">
        <v>45597</v>
      </c>
    </row>
    <row r="717" spans="1:15">
      <c r="A717" s="5" t="s">
        <v>713</v>
      </c>
      <c r="B717" t="s">
        <v>1209</v>
      </c>
      <c r="C717" s="3">
        <f t="shared" si="22"/>
        <v>64.89</v>
      </c>
      <c r="D717" s="1">
        <f>_xlfn.XLOOKUP(Tabela4[[#This Row],[SKU]],'ESTOQUE OUTUBRO'!A:A,'ESTOQUE OUTUBRO'!F:F,,0)-_xlfn.XLOOKUP(Tabela4[[#This Row],[SKU]],'VENDA MES'!E:E,'VENDA MES'!F:F,0,0)</f>
        <v>131.19999999999999</v>
      </c>
      <c r="E717" s="3">
        <f>IF(D717&lt;=0,(L717 * 2.5) - D717,IF(AND(Tabela4[[#This Row],[ESTOQUE_INICIAL]]&lt;=Tabela4[[#This Row],[PONTO_DE_REPOSICAO]],Tabela4[[#This Row],[ESTOQUE_INICIAL]]&gt;0),L717*1.5,D717*0))</f>
        <v>0</v>
      </c>
      <c r="F717" s="1">
        <f t="shared" si="23"/>
        <v>131.19999999999999</v>
      </c>
      <c r="G717" s="7">
        <v>10</v>
      </c>
      <c r="H717" s="7">
        <v>20</v>
      </c>
      <c r="I717" s="6" t="s">
        <v>1134</v>
      </c>
      <c r="J717" s="1">
        <f>'ESTOQUE NOVEMBRO'!$D717*'ESTOQUE NOVEMBRO'!$G717+'ESTOQUE NOVEMBRO'!$E717*'ESTOQUE NOVEMBRO'!$H717</f>
        <v>1312</v>
      </c>
      <c r="K717" s="1">
        <f>_xlfn.XLOOKUP(A717,MEDIDAS!A:A,MEDIDAS!D:D,,0)*5</f>
        <v>5.5555555555555554</v>
      </c>
      <c r="L717" s="1">
        <f>SUM(K717,_xlfn.XLOOKUP(A717,MEDIDAS!A:A,MEDIDAS!D:D,,0)*5)</f>
        <v>11.111111111111111</v>
      </c>
      <c r="M71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17" t="str">
        <f>IF('ESTOQUE NOVEMBRO'!$E717&gt;0,"Novembro","outubro")</f>
        <v>outubro</v>
      </c>
      <c r="O717" s="15">
        <v>45597</v>
      </c>
    </row>
    <row r="718" spans="1:15">
      <c r="A718" s="5" t="s">
        <v>791</v>
      </c>
      <c r="B718" t="s">
        <v>1209</v>
      </c>
      <c r="C718" s="3">
        <f t="shared" si="22"/>
        <v>64.89</v>
      </c>
      <c r="D718" s="1">
        <f>_xlfn.XLOOKUP(Tabela4[[#This Row],[SKU]],'ESTOQUE OUTUBRO'!A:A,'ESTOQUE OUTUBRO'!F:F,,0)-_xlfn.XLOOKUP(Tabela4[[#This Row],[SKU]],'VENDA MES'!E:E,'VENDA MES'!F:F,0,0)</f>
        <v>108</v>
      </c>
      <c r="E718" s="3">
        <f>IF(D718&lt;=0,(L718 * 2.5) - D718,IF(AND(Tabela4[[#This Row],[ESTOQUE_INICIAL]]&lt;=Tabela4[[#This Row],[PONTO_DE_REPOSICAO]],Tabela4[[#This Row],[ESTOQUE_INICIAL]]&gt;0),L718*1.5,D718*0))</f>
        <v>0</v>
      </c>
      <c r="F718" s="1">
        <f t="shared" si="23"/>
        <v>108</v>
      </c>
      <c r="G718" s="7">
        <v>10</v>
      </c>
      <c r="H718" s="7">
        <v>20</v>
      </c>
      <c r="I718" s="6" t="s">
        <v>1134</v>
      </c>
      <c r="J718" s="1">
        <f>'ESTOQUE NOVEMBRO'!$D718*'ESTOQUE NOVEMBRO'!$G718+'ESTOQUE NOVEMBRO'!$E718*'ESTOQUE NOVEMBRO'!$H718</f>
        <v>1080</v>
      </c>
      <c r="K718" s="1">
        <f>_xlfn.XLOOKUP(A718,MEDIDAS!A:A,MEDIDAS!D:D,,0)*5</f>
        <v>2.9444444444444446</v>
      </c>
      <c r="L718" s="1">
        <f>SUM(K718,_xlfn.XLOOKUP(A718,MEDIDAS!A:A,MEDIDAS!D:D,,0)*5)</f>
        <v>5.8888888888888893</v>
      </c>
      <c r="M71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18" t="str">
        <f>IF('ESTOQUE NOVEMBRO'!$E718&gt;0,"Novembro","outubro")</f>
        <v>outubro</v>
      </c>
      <c r="O718" s="15">
        <v>45597</v>
      </c>
    </row>
    <row r="719" spans="1:15">
      <c r="A719" s="5" t="s">
        <v>715</v>
      </c>
      <c r="B719" t="s">
        <v>1209</v>
      </c>
      <c r="C719" s="3">
        <f t="shared" si="22"/>
        <v>64.89</v>
      </c>
      <c r="D719" s="1">
        <f>_xlfn.XLOOKUP(Tabela4[[#This Row],[SKU]],'ESTOQUE OUTUBRO'!A:A,'ESTOQUE OUTUBRO'!F:F,,0)-_xlfn.XLOOKUP(Tabela4[[#This Row],[SKU]],'VENDA MES'!E:E,'VENDA MES'!F:F,0,0)</f>
        <v>65.40000000000002</v>
      </c>
      <c r="E719" s="3">
        <f>IF(D719&lt;=0,(L719 * 2.5) - D719,IF(AND(Tabela4[[#This Row],[ESTOQUE_INICIAL]]&lt;=Tabela4[[#This Row],[PONTO_DE_REPOSICAO]],Tabela4[[#This Row],[ESTOQUE_INICIAL]]&gt;0),L719*1.5,D719*0))</f>
        <v>0</v>
      </c>
      <c r="F719" s="1">
        <f t="shared" si="23"/>
        <v>65.40000000000002</v>
      </c>
      <c r="G719" s="7">
        <v>10</v>
      </c>
      <c r="H719" s="7">
        <v>20</v>
      </c>
      <c r="I719" s="6" t="s">
        <v>1134</v>
      </c>
      <c r="J719" s="1">
        <f>'ESTOQUE NOVEMBRO'!$D719*'ESTOQUE NOVEMBRO'!$G719+'ESTOQUE NOVEMBRO'!$E719*'ESTOQUE NOVEMBRO'!$H719</f>
        <v>654.00000000000023</v>
      </c>
      <c r="K719" s="1">
        <f>_xlfn.XLOOKUP(A719,MEDIDAS!A:A,MEDIDAS!D:D,,0)*5</f>
        <v>5.3888888888888884</v>
      </c>
      <c r="L719" s="1">
        <f>SUM(K719,_xlfn.XLOOKUP(A719,MEDIDAS!A:A,MEDIDAS!D:D,,0)*5)</f>
        <v>10.777777777777777</v>
      </c>
      <c r="M71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19" t="str">
        <f>IF('ESTOQUE NOVEMBRO'!$E719&gt;0,"Novembro","outubro")</f>
        <v>outubro</v>
      </c>
      <c r="O719" s="15">
        <v>45597</v>
      </c>
    </row>
    <row r="720" spans="1:15">
      <c r="A720" s="5" t="s">
        <v>716</v>
      </c>
      <c r="B720" t="s">
        <v>1209</v>
      </c>
      <c r="C720" s="3">
        <f t="shared" si="22"/>
        <v>64.89</v>
      </c>
      <c r="D720" s="1">
        <f>_xlfn.XLOOKUP(Tabela4[[#This Row],[SKU]],'ESTOQUE OUTUBRO'!A:A,'ESTOQUE OUTUBRO'!F:F,,0)-_xlfn.XLOOKUP(Tabela4[[#This Row],[SKU]],'VENDA MES'!E:E,'VENDA MES'!F:F,0,0)</f>
        <v>95.800000000000011</v>
      </c>
      <c r="E720" s="3">
        <f>IF(D720&lt;=0,(L720 * 2.5) - D720,IF(AND(Tabela4[[#This Row],[ESTOQUE_INICIAL]]&lt;=Tabela4[[#This Row],[PONTO_DE_REPOSICAO]],Tabela4[[#This Row],[ESTOQUE_INICIAL]]&gt;0),L720*1.5,D720*0))</f>
        <v>0</v>
      </c>
      <c r="F720" s="1">
        <f t="shared" si="23"/>
        <v>95.800000000000011</v>
      </c>
      <c r="G720" s="7">
        <v>10</v>
      </c>
      <c r="H720" s="7">
        <v>20</v>
      </c>
      <c r="I720" s="6" t="s">
        <v>1134</v>
      </c>
      <c r="J720" s="1">
        <f>'ESTOQUE NOVEMBRO'!$D720*'ESTOQUE NOVEMBRO'!$G720+'ESTOQUE NOVEMBRO'!$E720*'ESTOQUE NOVEMBRO'!$H720</f>
        <v>958.00000000000011</v>
      </c>
      <c r="K720" s="1">
        <f>_xlfn.XLOOKUP(A720,MEDIDAS!A:A,MEDIDAS!D:D,,0)*5</f>
        <v>9.6666666666666661</v>
      </c>
      <c r="L720" s="1">
        <f>SUM(K720,_xlfn.XLOOKUP(A720,MEDIDAS!A:A,MEDIDAS!D:D,,0)*5)</f>
        <v>19.333333333333332</v>
      </c>
      <c r="M72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20" t="str">
        <f>IF('ESTOQUE NOVEMBRO'!$E720&gt;0,"Novembro","outubro")</f>
        <v>outubro</v>
      </c>
      <c r="O720" s="15">
        <v>45597</v>
      </c>
    </row>
    <row r="721" spans="1:15">
      <c r="A721" s="5" t="s">
        <v>717</v>
      </c>
      <c r="B721" t="s">
        <v>1209</v>
      </c>
      <c r="C721" s="3">
        <f t="shared" si="22"/>
        <v>64.89</v>
      </c>
      <c r="D721" s="1">
        <f>_xlfn.XLOOKUP(Tabela4[[#This Row],[SKU]],'ESTOQUE OUTUBRO'!A:A,'ESTOQUE OUTUBRO'!F:F,,0)-_xlfn.XLOOKUP(Tabela4[[#This Row],[SKU]],'VENDA MES'!E:E,'VENDA MES'!F:F,0,0)</f>
        <v>139</v>
      </c>
      <c r="E721" s="3">
        <f>IF(D721&lt;=0,(L721 * 2.5) - D721,IF(AND(Tabela4[[#This Row],[ESTOQUE_INICIAL]]&lt;=Tabela4[[#This Row],[PONTO_DE_REPOSICAO]],Tabela4[[#This Row],[ESTOQUE_INICIAL]]&gt;0),L721*1.5,D721*0))</f>
        <v>0</v>
      </c>
      <c r="F721" s="1">
        <f t="shared" si="23"/>
        <v>139</v>
      </c>
      <c r="G721" s="7">
        <v>10</v>
      </c>
      <c r="H721" s="7">
        <v>20</v>
      </c>
      <c r="I721" s="6" t="s">
        <v>1134</v>
      </c>
      <c r="J721" s="1">
        <f>'ESTOQUE NOVEMBRO'!$D721*'ESTOQUE NOVEMBRO'!$G721+'ESTOQUE NOVEMBRO'!$E721*'ESTOQUE NOVEMBRO'!$H721</f>
        <v>1390</v>
      </c>
      <c r="K721" s="1">
        <f>_xlfn.XLOOKUP(A721,MEDIDAS!A:A,MEDIDAS!D:D,,0)*5</f>
        <v>6.8888888888888893</v>
      </c>
      <c r="L721" s="1">
        <f>SUM(K721,_xlfn.XLOOKUP(A721,MEDIDAS!A:A,MEDIDAS!D:D,,0)*5)</f>
        <v>13.777777777777779</v>
      </c>
      <c r="M72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21" t="str">
        <f>IF('ESTOQUE NOVEMBRO'!$E721&gt;0,"Novembro","outubro")</f>
        <v>outubro</v>
      </c>
      <c r="O721" s="15">
        <v>45597</v>
      </c>
    </row>
    <row r="722" spans="1:15">
      <c r="A722" s="5" t="s">
        <v>718</v>
      </c>
      <c r="B722" t="s">
        <v>1209</v>
      </c>
      <c r="C722" s="3">
        <f t="shared" si="22"/>
        <v>64.89</v>
      </c>
      <c r="D722" s="1">
        <f>_xlfn.XLOOKUP(Tabela4[[#This Row],[SKU]],'ESTOQUE OUTUBRO'!A:A,'ESTOQUE OUTUBRO'!F:F,,0)-_xlfn.XLOOKUP(Tabela4[[#This Row],[SKU]],'VENDA MES'!E:E,'VENDA MES'!F:F,0,0)</f>
        <v>141.19999999999999</v>
      </c>
      <c r="E722" s="3">
        <f>IF(D722&lt;=0,(L722 * 2.5) - D722,IF(AND(Tabela4[[#This Row],[ESTOQUE_INICIAL]]&lt;=Tabela4[[#This Row],[PONTO_DE_REPOSICAO]],Tabela4[[#This Row],[ESTOQUE_INICIAL]]&gt;0),L722*1.5,D722*0))</f>
        <v>0</v>
      </c>
      <c r="F722" s="1">
        <f t="shared" si="23"/>
        <v>141.19999999999999</v>
      </c>
      <c r="G722" s="7">
        <v>10</v>
      </c>
      <c r="H722" s="7">
        <v>20</v>
      </c>
      <c r="I722" s="6" t="s">
        <v>1134</v>
      </c>
      <c r="J722" s="1">
        <f>'ESTOQUE NOVEMBRO'!$D722*'ESTOQUE NOVEMBRO'!$G722+'ESTOQUE NOVEMBRO'!$E722*'ESTOQUE NOVEMBRO'!$H722</f>
        <v>1412</v>
      </c>
      <c r="K722" s="1">
        <f>_xlfn.XLOOKUP(A722,MEDIDAS!A:A,MEDIDAS!D:D,,0)*5</f>
        <v>6.6666666666666661</v>
      </c>
      <c r="L722" s="1">
        <f>SUM(K722,_xlfn.XLOOKUP(A722,MEDIDAS!A:A,MEDIDAS!D:D,,0)*5)</f>
        <v>13.333333333333332</v>
      </c>
      <c r="M72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22" t="str">
        <f>IF('ESTOQUE NOVEMBRO'!$E722&gt;0,"Novembro","outubro")</f>
        <v>outubro</v>
      </c>
      <c r="O722" s="15">
        <v>45597</v>
      </c>
    </row>
    <row r="723" spans="1:15">
      <c r="A723" s="5" t="s">
        <v>719</v>
      </c>
      <c r="B723" t="s">
        <v>1210</v>
      </c>
      <c r="C723" s="3">
        <f t="shared" si="22"/>
        <v>64.89</v>
      </c>
      <c r="D723" s="1">
        <f>_xlfn.XLOOKUP(Tabela4[[#This Row],[SKU]],'ESTOQUE OUTUBRO'!A:A,'ESTOQUE OUTUBRO'!F:F,,0)-_xlfn.XLOOKUP(Tabela4[[#This Row],[SKU]],'VENDA MES'!E:E,'VENDA MES'!F:F,0,0)</f>
        <v>69.400000000000006</v>
      </c>
      <c r="E723" s="3">
        <f>IF(D723&lt;=0,(L723 * 2.5) - D723,IF(AND(Tabela4[[#This Row],[ESTOQUE_INICIAL]]&lt;=Tabela4[[#This Row],[PONTO_DE_REPOSICAO]],Tabela4[[#This Row],[ESTOQUE_INICIAL]]&gt;0),L723*1.5,D723*0))</f>
        <v>0</v>
      </c>
      <c r="F723" s="1">
        <f t="shared" si="23"/>
        <v>69.400000000000006</v>
      </c>
      <c r="G723" s="7">
        <v>36</v>
      </c>
      <c r="H723" s="7">
        <v>72</v>
      </c>
      <c r="I723" s="6" t="s">
        <v>1152</v>
      </c>
      <c r="J723" s="1">
        <f>'ESTOQUE NOVEMBRO'!$D723*'ESTOQUE NOVEMBRO'!$G723+'ESTOQUE NOVEMBRO'!$E723*'ESTOQUE NOVEMBRO'!$H723</f>
        <v>2498.4</v>
      </c>
      <c r="K723" s="1">
        <f>_xlfn.XLOOKUP(A723,MEDIDAS!A:A,MEDIDAS!D:D,,0)*5</f>
        <v>7.3888888888888893</v>
      </c>
      <c r="L723" s="1">
        <f>SUM(K723,_xlfn.XLOOKUP(A723,MEDIDAS!A:A,MEDIDAS!D:D,,0)*5)</f>
        <v>14.777777777777779</v>
      </c>
      <c r="M72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23" t="str">
        <f>IF('ESTOQUE NOVEMBRO'!$E723&gt;0,"Novembro","outubro")</f>
        <v>outubro</v>
      </c>
      <c r="O723" s="15">
        <v>45597</v>
      </c>
    </row>
    <row r="724" spans="1:15">
      <c r="A724" s="5" t="s">
        <v>720</v>
      </c>
      <c r="B724" t="s">
        <v>1210</v>
      </c>
      <c r="C724" s="3">
        <f t="shared" si="22"/>
        <v>64.89</v>
      </c>
      <c r="D724" s="1">
        <f>_xlfn.XLOOKUP(Tabela4[[#This Row],[SKU]],'ESTOQUE OUTUBRO'!A:A,'ESTOQUE OUTUBRO'!F:F,,0)-_xlfn.XLOOKUP(Tabela4[[#This Row],[SKU]],'VENDA MES'!E:E,'VENDA MES'!F:F,0,0)</f>
        <v>91.4</v>
      </c>
      <c r="E724" s="3">
        <f>IF(D724&lt;=0,(L724 * 2.5) - D724,IF(AND(Tabela4[[#This Row],[ESTOQUE_INICIAL]]&lt;=Tabela4[[#This Row],[PONTO_DE_REPOSICAO]],Tabela4[[#This Row],[ESTOQUE_INICIAL]]&gt;0),L724*1.5,D724*0))</f>
        <v>0</v>
      </c>
      <c r="F724" s="1">
        <f t="shared" si="23"/>
        <v>91.4</v>
      </c>
      <c r="G724" s="7">
        <v>36</v>
      </c>
      <c r="H724" s="7">
        <v>72</v>
      </c>
      <c r="I724" s="6" t="s">
        <v>1152</v>
      </c>
      <c r="J724" s="1">
        <f>'ESTOQUE NOVEMBRO'!$D724*'ESTOQUE NOVEMBRO'!$G724+'ESTOQUE NOVEMBRO'!$E724*'ESTOQUE NOVEMBRO'!$H724</f>
        <v>3290.4</v>
      </c>
      <c r="K724" s="1">
        <f>_xlfn.XLOOKUP(A724,MEDIDAS!A:A,MEDIDAS!D:D,,0)*5</f>
        <v>5.8888888888888893</v>
      </c>
      <c r="L724" s="1">
        <f>SUM(K724,_xlfn.XLOOKUP(A724,MEDIDAS!A:A,MEDIDAS!D:D,,0)*5)</f>
        <v>11.777777777777779</v>
      </c>
      <c r="M72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24" t="str">
        <f>IF('ESTOQUE NOVEMBRO'!$E724&gt;0,"Novembro","outubro")</f>
        <v>outubro</v>
      </c>
      <c r="O724" s="15">
        <v>45597</v>
      </c>
    </row>
    <row r="725" spans="1:15">
      <c r="A725" s="5" t="s">
        <v>721</v>
      </c>
      <c r="B725" t="s">
        <v>1210</v>
      </c>
      <c r="C725" s="3">
        <f t="shared" si="22"/>
        <v>64.89</v>
      </c>
      <c r="D725" s="1">
        <f>_xlfn.XLOOKUP(Tabela4[[#This Row],[SKU]],'ESTOQUE OUTUBRO'!A:A,'ESTOQUE OUTUBRO'!F:F,,0)-_xlfn.XLOOKUP(Tabela4[[#This Row],[SKU]],'VENDA MES'!E:E,'VENDA MES'!F:F,0,0)</f>
        <v>42.599999999999994</v>
      </c>
      <c r="E725" s="3">
        <f>IF(D725&lt;=0,(L725 * 2.5) - D725,IF(AND(Tabela4[[#This Row],[ESTOQUE_INICIAL]]&lt;=Tabela4[[#This Row],[PONTO_DE_REPOSICAO]],Tabela4[[#This Row],[ESTOQUE_INICIAL]]&gt;0),L725*1.5,D725*0))</f>
        <v>0</v>
      </c>
      <c r="F725" s="1">
        <f t="shared" si="23"/>
        <v>42.599999999999994</v>
      </c>
      <c r="G725" s="7">
        <v>36</v>
      </c>
      <c r="H725" s="7">
        <v>72</v>
      </c>
      <c r="I725" s="6" t="s">
        <v>1152</v>
      </c>
      <c r="J725" s="1">
        <f>'ESTOQUE NOVEMBRO'!$D725*'ESTOQUE NOVEMBRO'!$G725+'ESTOQUE NOVEMBRO'!$E725*'ESTOQUE NOVEMBRO'!$H725</f>
        <v>1533.6</v>
      </c>
      <c r="K725" s="1">
        <f>_xlfn.XLOOKUP(A725,MEDIDAS!A:A,MEDIDAS!D:D,,0)*5</f>
        <v>5.8888888888888893</v>
      </c>
      <c r="L725" s="1">
        <f>SUM(K725,_xlfn.XLOOKUP(A725,MEDIDAS!A:A,MEDIDAS!D:D,,0)*5)</f>
        <v>11.777777777777779</v>
      </c>
      <c r="M72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25" t="str">
        <f>IF('ESTOQUE NOVEMBRO'!$E725&gt;0,"Novembro","outubro")</f>
        <v>outubro</v>
      </c>
      <c r="O725" s="15">
        <v>45597</v>
      </c>
    </row>
    <row r="726" spans="1:15">
      <c r="A726" s="5" t="s">
        <v>722</v>
      </c>
      <c r="B726" t="s">
        <v>1210</v>
      </c>
      <c r="C726" s="3">
        <f t="shared" si="22"/>
        <v>64.89</v>
      </c>
      <c r="D726" s="1">
        <f>_xlfn.XLOOKUP(Tabela4[[#This Row],[SKU]],'ESTOQUE OUTUBRO'!A:A,'ESTOQUE OUTUBRO'!F:F,,0)-_xlfn.XLOOKUP(Tabela4[[#This Row],[SKU]],'VENDA MES'!E:E,'VENDA MES'!F:F,0,0)</f>
        <v>75.400000000000006</v>
      </c>
      <c r="E726" s="3">
        <f>IF(D726&lt;=0,(L726 * 2.5) - D726,IF(AND(Tabela4[[#This Row],[ESTOQUE_INICIAL]]&lt;=Tabela4[[#This Row],[PONTO_DE_REPOSICAO]],Tabela4[[#This Row],[ESTOQUE_INICIAL]]&gt;0),L726*1.5,D726*0))</f>
        <v>0</v>
      </c>
      <c r="F726" s="1">
        <f t="shared" si="23"/>
        <v>75.400000000000006</v>
      </c>
      <c r="G726" s="7">
        <v>36</v>
      </c>
      <c r="H726" s="7">
        <v>72</v>
      </c>
      <c r="I726" s="6" t="s">
        <v>1152</v>
      </c>
      <c r="J726" s="1">
        <f>'ESTOQUE NOVEMBRO'!$D726*'ESTOQUE NOVEMBRO'!$G726+'ESTOQUE NOVEMBRO'!$E726*'ESTOQUE NOVEMBRO'!$H726</f>
        <v>2714.4</v>
      </c>
      <c r="K726" s="1">
        <f>_xlfn.XLOOKUP(A726,MEDIDAS!A:A,MEDIDAS!D:D,,0)*5</f>
        <v>7.666666666666667</v>
      </c>
      <c r="L726" s="1">
        <f>SUM(K726,_xlfn.XLOOKUP(A726,MEDIDAS!A:A,MEDIDAS!D:D,,0)*5)</f>
        <v>15.333333333333334</v>
      </c>
      <c r="M72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26" t="str">
        <f>IF('ESTOQUE NOVEMBRO'!$E726&gt;0,"Novembro","outubro")</f>
        <v>outubro</v>
      </c>
      <c r="O726" s="15">
        <v>45597</v>
      </c>
    </row>
    <row r="727" spans="1:15">
      <c r="A727" s="5" t="s">
        <v>723</v>
      </c>
      <c r="B727" t="s">
        <v>1210</v>
      </c>
      <c r="C727" s="3">
        <f t="shared" si="22"/>
        <v>64.89</v>
      </c>
      <c r="D727" s="1">
        <f>_xlfn.XLOOKUP(Tabela4[[#This Row],[SKU]],'ESTOQUE OUTUBRO'!A:A,'ESTOQUE OUTUBRO'!F:F,,0)-_xlfn.XLOOKUP(Tabela4[[#This Row],[SKU]],'VENDA MES'!E:E,'VENDA MES'!F:F,0,0)</f>
        <v>162.6</v>
      </c>
      <c r="E727" s="3">
        <f>IF(D727&lt;=0,(L727 * 2.5) - D727,IF(AND(Tabela4[[#This Row],[ESTOQUE_INICIAL]]&lt;=Tabela4[[#This Row],[PONTO_DE_REPOSICAO]],Tabela4[[#This Row],[ESTOQUE_INICIAL]]&gt;0),L727*1.5,D727*0))</f>
        <v>0</v>
      </c>
      <c r="F727" s="1">
        <f t="shared" si="23"/>
        <v>162.6</v>
      </c>
      <c r="G727" s="7">
        <v>36</v>
      </c>
      <c r="H727" s="7">
        <v>72</v>
      </c>
      <c r="I727" s="6" t="s">
        <v>1152</v>
      </c>
      <c r="J727" s="1">
        <f>'ESTOQUE NOVEMBRO'!$D727*'ESTOQUE NOVEMBRO'!$G727+'ESTOQUE NOVEMBRO'!$E727*'ESTOQUE NOVEMBRO'!$H727</f>
        <v>5853.5999999999995</v>
      </c>
      <c r="K727" s="1">
        <f>_xlfn.XLOOKUP(A727,MEDIDAS!A:A,MEDIDAS!D:D,,0)*5</f>
        <v>7.166666666666667</v>
      </c>
      <c r="L727" s="1">
        <f>SUM(K727,_xlfn.XLOOKUP(A727,MEDIDAS!A:A,MEDIDAS!D:D,,0)*5)</f>
        <v>14.333333333333334</v>
      </c>
      <c r="M72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27" t="str">
        <f>IF('ESTOQUE NOVEMBRO'!$E727&gt;0,"Novembro","outubro")</f>
        <v>outubro</v>
      </c>
      <c r="O727" s="15">
        <v>45597</v>
      </c>
    </row>
    <row r="728" spans="1:15">
      <c r="A728" s="5" t="s">
        <v>802</v>
      </c>
      <c r="B728" t="s">
        <v>1210</v>
      </c>
      <c r="C728" s="3">
        <f t="shared" si="22"/>
        <v>64.89</v>
      </c>
      <c r="D728" s="1">
        <f>_xlfn.XLOOKUP(Tabela4[[#This Row],[SKU]],'ESTOQUE OUTUBRO'!A:A,'ESTOQUE OUTUBRO'!F:F,,0)-_xlfn.XLOOKUP(Tabela4[[#This Row],[SKU]],'VENDA MES'!E:E,'VENDA MES'!F:F,0,0)</f>
        <v>124</v>
      </c>
      <c r="E728" s="3">
        <f>IF(D728&lt;=0,(L728 * 2.5) - D728,IF(AND(Tabela4[[#This Row],[ESTOQUE_INICIAL]]&lt;=Tabela4[[#This Row],[PONTO_DE_REPOSICAO]],Tabela4[[#This Row],[ESTOQUE_INICIAL]]&gt;0),L728*1.5,D728*0))</f>
        <v>0</v>
      </c>
      <c r="F728" s="1">
        <f t="shared" si="23"/>
        <v>124</v>
      </c>
      <c r="G728" s="7">
        <v>36</v>
      </c>
      <c r="H728" s="7">
        <v>72</v>
      </c>
      <c r="I728" s="6" t="s">
        <v>1152</v>
      </c>
      <c r="J728" s="1">
        <f>'ESTOQUE NOVEMBRO'!$D728*'ESTOQUE NOVEMBRO'!$G728+'ESTOQUE NOVEMBRO'!$E728*'ESTOQUE NOVEMBRO'!$H728</f>
        <v>4464</v>
      </c>
      <c r="K728" s="1">
        <f>_xlfn.XLOOKUP(A728,MEDIDAS!A:A,MEDIDAS!D:D,,0)*5</f>
        <v>4.4444444444444446</v>
      </c>
      <c r="L728" s="1">
        <f>SUM(K728,_xlfn.XLOOKUP(A728,MEDIDAS!A:A,MEDIDAS!D:D,,0)*5)</f>
        <v>8.8888888888888893</v>
      </c>
      <c r="M72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28" t="str">
        <f>IF('ESTOQUE NOVEMBRO'!$E728&gt;0,"Novembro","outubro")</f>
        <v>outubro</v>
      </c>
      <c r="O728" s="15">
        <v>45597</v>
      </c>
    </row>
    <row r="729" spans="1:15">
      <c r="A729" s="5" t="s">
        <v>724</v>
      </c>
      <c r="B729" t="s">
        <v>1210</v>
      </c>
      <c r="C729" s="3">
        <f t="shared" si="22"/>
        <v>64.89</v>
      </c>
      <c r="D729" s="1">
        <f>_xlfn.XLOOKUP(Tabela4[[#This Row],[SKU]],'ESTOQUE OUTUBRO'!A:A,'ESTOQUE OUTUBRO'!F:F,,0)-_xlfn.XLOOKUP(Tabela4[[#This Row],[SKU]],'VENDA MES'!E:E,'VENDA MES'!F:F,0,0)</f>
        <v>126.6</v>
      </c>
      <c r="E729" s="3">
        <f>IF(D729&lt;=0,(L729 * 2.5) - D729,IF(AND(Tabela4[[#This Row],[ESTOQUE_INICIAL]]&lt;=Tabela4[[#This Row],[PONTO_DE_REPOSICAO]],Tabela4[[#This Row],[ESTOQUE_INICIAL]]&gt;0),L729*1.5,D729*0))</f>
        <v>0</v>
      </c>
      <c r="F729" s="1">
        <f t="shared" si="23"/>
        <v>126.6</v>
      </c>
      <c r="G729" s="7">
        <v>36</v>
      </c>
      <c r="H729" s="7">
        <v>72</v>
      </c>
      <c r="I729" s="6" t="s">
        <v>1152</v>
      </c>
      <c r="J729" s="1">
        <f>'ESTOQUE NOVEMBRO'!$D729*'ESTOQUE NOVEMBRO'!$G729+'ESTOQUE NOVEMBRO'!$E729*'ESTOQUE NOVEMBRO'!$H729</f>
        <v>4557.5999999999995</v>
      </c>
      <c r="K729" s="1">
        <f>_xlfn.XLOOKUP(A729,MEDIDAS!A:A,MEDIDAS!D:D,,0)*5</f>
        <v>5.3888888888888884</v>
      </c>
      <c r="L729" s="1">
        <f>SUM(K729,_xlfn.XLOOKUP(A729,MEDIDAS!A:A,MEDIDAS!D:D,,0)*5)</f>
        <v>10.777777777777777</v>
      </c>
      <c r="M72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29" t="str">
        <f>IF('ESTOQUE NOVEMBRO'!$E729&gt;0,"Novembro","outubro")</f>
        <v>outubro</v>
      </c>
      <c r="O729" s="15">
        <v>45597</v>
      </c>
    </row>
    <row r="730" spans="1:15">
      <c r="A730" s="5" t="s">
        <v>726</v>
      </c>
      <c r="B730" t="s">
        <v>1210</v>
      </c>
      <c r="C730" s="3">
        <f t="shared" si="22"/>
        <v>64.89</v>
      </c>
      <c r="D730" s="1">
        <f>_xlfn.XLOOKUP(Tabela4[[#This Row],[SKU]],'ESTOQUE OUTUBRO'!A:A,'ESTOQUE OUTUBRO'!F:F,,0)-_xlfn.XLOOKUP(Tabela4[[#This Row],[SKU]],'VENDA MES'!E:E,'VENDA MES'!F:F,0,0)</f>
        <v>212.39999999999998</v>
      </c>
      <c r="E730" s="3">
        <f>IF(D730&lt;=0,(L730 * 2.5) - D730,IF(AND(Tabela4[[#This Row],[ESTOQUE_INICIAL]]&lt;=Tabela4[[#This Row],[PONTO_DE_REPOSICAO]],Tabela4[[#This Row],[ESTOQUE_INICIAL]]&gt;0),L730*1.5,D730*0))</f>
        <v>0</v>
      </c>
      <c r="F730" s="1">
        <f t="shared" si="23"/>
        <v>212.39999999999998</v>
      </c>
      <c r="G730" s="7">
        <v>36</v>
      </c>
      <c r="H730" s="7">
        <v>72</v>
      </c>
      <c r="I730" s="6" t="s">
        <v>1152</v>
      </c>
      <c r="J730" s="1">
        <f>'ESTOQUE NOVEMBRO'!$D730*'ESTOQUE NOVEMBRO'!$G730+'ESTOQUE NOVEMBRO'!$E730*'ESTOQUE NOVEMBRO'!$H730</f>
        <v>7646.4</v>
      </c>
      <c r="K730" s="1">
        <f>_xlfn.XLOOKUP(A730,MEDIDAS!A:A,MEDIDAS!D:D,,0)*5</f>
        <v>8.2222222222222214</v>
      </c>
      <c r="L730" s="1">
        <f>SUM(K730,_xlfn.XLOOKUP(A730,MEDIDAS!A:A,MEDIDAS!D:D,,0)*5)</f>
        <v>16.444444444444443</v>
      </c>
      <c r="M73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30" t="str">
        <f>IF('ESTOQUE NOVEMBRO'!$E730&gt;0,"Novembro","outubro")</f>
        <v>outubro</v>
      </c>
      <c r="O730" s="15">
        <v>45597</v>
      </c>
    </row>
    <row r="731" spans="1:15">
      <c r="A731" s="5" t="s">
        <v>727</v>
      </c>
      <c r="B731" t="s">
        <v>1210</v>
      </c>
      <c r="C731" s="3">
        <f t="shared" si="22"/>
        <v>64.89</v>
      </c>
      <c r="D731" s="1">
        <f>_xlfn.XLOOKUP(Tabela4[[#This Row],[SKU]],'ESTOQUE OUTUBRO'!A:A,'ESTOQUE OUTUBRO'!F:F,,0)-_xlfn.XLOOKUP(Tabela4[[#This Row],[SKU]],'VENDA MES'!E:E,'VENDA MES'!F:F,0,0)</f>
        <v>137</v>
      </c>
      <c r="E731" s="3">
        <f>IF(D731&lt;=0,(L731 * 2.5) - D731,IF(AND(Tabela4[[#This Row],[ESTOQUE_INICIAL]]&lt;=Tabela4[[#This Row],[PONTO_DE_REPOSICAO]],Tabela4[[#This Row],[ESTOQUE_INICIAL]]&gt;0),L731*1.5,D731*0))</f>
        <v>0</v>
      </c>
      <c r="F731" s="1">
        <f t="shared" si="23"/>
        <v>137</v>
      </c>
      <c r="G731" s="7">
        <v>36</v>
      </c>
      <c r="H731" s="7">
        <v>72</v>
      </c>
      <c r="I731" s="6" t="s">
        <v>1152</v>
      </c>
      <c r="J731" s="1">
        <f>'ESTOQUE NOVEMBRO'!$D731*'ESTOQUE NOVEMBRO'!$G731+'ESTOQUE NOVEMBRO'!$E731*'ESTOQUE NOVEMBRO'!$H731</f>
        <v>4932</v>
      </c>
      <c r="K731" s="1">
        <f>_xlfn.XLOOKUP(A731,MEDIDAS!A:A,MEDIDAS!D:D,,0)*5</f>
        <v>6.6666666666666661</v>
      </c>
      <c r="L731" s="1">
        <f>SUM(K731,_xlfn.XLOOKUP(A731,MEDIDAS!A:A,MEDIDAS!D:D,,0)*5)</f>
        <v>13.333333333333332</v>
      </c>
      <c r="M73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31" t="str">
        <f>IF('ESTOQUE NOVEMBRO'!$E731&gt;0,"Novembro","outubro")</f>
        <v>outubro</v>
      </c>
      <c r="O731" s="15">
        <v>45597</v>
      </c>
    </row>
    <row r="732" spans="1:15">
      <c r="A732" s="5" t="s">
        <v>728</v>
      </c>
      <c r="B732" t="s">
        <v>1210</v>
      </c>
      <c r="C732" s="3">
        <f t="shared" si="22"/>
        <v>64.89</v>
      </c>
      <c r="D732" s="1">
        <f>_xlfn.XLOOKUP(Tabela4[[#This Row],[SKU]],'ESTOQUE OUTUBRO'!A:A,'ESTOQUE OUTUBRO'!F:F,,0)-_xlfn.XLOOKUP(Tabela4[[#This Row],[SKU]],'VENDA MES'!E:E,'VENDA MES'!F:F,0,0)</f>
        <v>87.8</v>
      </c>
      <c r="E732" s="3">
        <f>IF(D732&lt;=0,(L732 * 2.5) - D732,IF(AND(Tabela4[[#This Row],[ESTOQUE_INICIAL]]&lt;=Tabela4[[#This Row],[PONTO_DE_REPOSICAO]],Tabela4[[#This Row],[ESTOQUE_INICIAL]]&gt;0),L732*1.5,D732*0))</f>
        <v>0</v>
      </c>
      <c r="F732" s="1">
        <f t="shared" si="23"/>
        <v>87.8</v>
      </c>
      <c r="G732" s="7">
        <v>36</v>
      </c>
      <c r="H732" s="7">
        <v>72</v>
      </c>
      <c r="I732" s="6" t="s">
        <v>1152</v>
      </c>
      <c r="J732" s="1">
        <f>'ESTOQUE NOVEMBRO'!$D732*'ESTOQUE NOVEMBRO'!$G732+'ESTOQUE NOVEMBRO'!$E732*'ESTOQUE NOVEMBRO'!$H732</f>
        <v>3160.7999999999997</v>
      </c>
      <c r="K732" s="1">
        <f>_xlfn.XLOOKUP(A732,MEDIDAS!A:A,MEDIDAS!D:D,,0)*5</f>
        <v>4.3888888888888893</v>
      </c>
      <c r="L732" s="1">
        <f>SUM(K732,_xlfn.XLOOKUP(A732,MEDIDAS!A:A,MEDIDAS!D:D,,0)*5)</f>
        <v>8.7777777777777786</v>
      </c>
      <c r="M73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32" t="str">
        <f>IF('ESTOQUE NOVEMBRO'!$E732&gt;0,"Novembro","outubro")</f>
        <v>outubro</v>
      </c>
      <c r="O732" s="15">
        <v>45597</v>
      </c>
    </row>
    <row r="733" spans="1:15">
      <c r="A733" s="5" t="s">
        <v>729</v>
      </c>
      <c r="B733" t="s">
        <v>1210</v>
      </c>
      <c r="C733" s="3">
        <f t="shared" si="22"/>
        <v>64.89</v>
      </c>
      <c r="D733" s="1">
        <f>_xlfn.XLOOKUP(Tabela4[[#This Row],[SKU]],'ESTOQUE OUTUBRO'!A:A,'ESTOQUE OUTUBRO'!F:F,,0)-_xlfn.XLOOKUP(Tabela4[[#This Row],[SKU]],'VENDA MES'!E:E,'VENDA MES'!F:F,0,0)</f>
        <v>207.2</v>
      </c>
      <c r="E733" s="3">
        <f>IF(D733&lt;=0,(L733 * 2.5) - D733,IF(AND(Tabela4[[#This Row],[ESTOQUE_INICIAL]]&lt;=Tabela4[[#This Row],[PONTO_DE_REPOSICAO]],Tabela4[[#This Row],[ESTOQUE_INICIAL]]&gt;0),L733*1.5,D733*0))</f>
        <v>0</v>
      </c>
      <c r="F733" s="1">
        <f t="shared" si="23"/>
        <v>207.2</v>
      </c>
      <c r="G733" s="7">
        <v>36</v>
      </c>
      <c r="H733" s="7">
        <v>72</v>
      </c>
      <c r="I733" s="6" t="s">
        <v>1152</v>
      </c>
      <c r="J733" s="1">
        <f>'ESTOQUE NOVEMBRO'!$D733*'ESTOQUE NOVEMBRO'!$G733+'ESTOQUE NOVEMBRO'!$E733*'ESTOQUE NOVEMBRO'!$H733</f>
        <v>7459.2</v>
      </c>
      <c r="K733" s="1">
        <f>_xlfn.XLOOKUP(A733,MEDIDAS!A:A,MEDIDAS!D:D,,0)*5</f>
        <v>4.4444444444444446</v>
      </c>
      <c r="L733" s="1">
        <f>SUM(K733,_xlfn.XLOOKUP(A733,MEDIDAS!A:A,MEDIDAS!D:D,,0)*5)</f>
        <v>8.8888888888888893</v>
      </c>
      <c r="M73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33" t="str">
        <f>IF('ESTOQUE NOVEMBRO'!$E733&gt;0,"Novembro","outubro")</f>
        <v>outubro</v>
      </c>
      <c r="O733" s="15">
        <v>45597</v>
      </c>
    </row>
    <row r="734" spans="1:15">
      <c r="A734" s="5" t="s">
        <v>730</v>
      </c>
      <c r="B734" t="s">
        <v>1211</v>
      </c>
      <c r="C734" s="3">
        <f t="shared" si="22"/>
        <v>64.89</v>
      </c>
      <c r="D734" s="1">
        <f>_xlfn.XLOOKUP(Tabela4[[#This Row],[SKU]],'ESTOQUE OUTUBRO'!A:A,'ESTOQUE OUTUBRO'!F:F,,0)-_xlfn.XLOOKUP(Tabela4[[#This Row],[SKU]],'VENDA MES'!E:E,'VENDA MES'!F:F,0,0)</f>
        <v>86.6</v>
      </c>
      <c r="E734" s="3">
        <f>IF(D734&lt;=0,(L734 * 2.5) - D734,IF(AND(Tabela4[[#This Row],[ESTOQUE_INICIAL]]&lt;=Tabela4[[#This Row],[PONTO_DE_REPOSICAO]],Tabela4[[#This Row],[ESTOQUE_INICIAL]]&gt;0),L734*1.5,D734*0))</f>
        <v>0</v>
      </c>
      <c r="F734" s="1">
        <f t="shared" si="23"/>
        <v>86.6</v>
      </c>
      <c r="G734" s="7">
        <v>10</v>
      </c>
      <c r="H734" s="7">
        <v>20</v>
      </c>
      <c r="I734" s="6" t="s">
        <v>1134</v>
      </c>
      <c r="J734" s="1">
        <f>'ESTOQUE NOVEMBRO'!$D734*'ESTOQUE NOVEMBRO'!$G734+'ESTOQUE NOVEMBRO'!$E734*'ESTOQUE NOVEMBRO'!$H734</f>
        <v>866</v>
      </c>
      <c r="K734" s="1">
        <f>_xlfn.XLOOKUP(A734,MEDIDAS!A:A,MEDIDAS!D:D,,0)*5</f>
        <v>3.333333333333333</v>
      </c>
      <c r="L734" s="1">
        <f>SUM(K734,_xlfn.XLOOKUP(A734,MEDIDAS!A:A,MEDIDAS!D:D,,0)*5)</f>
        <v>6.6666666666666661</v>
      </c>
      <c r="M73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34" t="str">
        <f>IF('ESTOQUE NOVEMBRO'!$E734&gt;0,"Novembro","outubro")</f>
        <v>outubro</v>
      </c>
      <c r="O734" s="15">
        <v>45597</v>
      </c>
    </row>
    <row r="735" spans="1:15">
      <c r="A735" s="5" t="s">
        <v>731</v>
      </c>
      <c r="B735" t="s">
        <v>1211</v>
      </c>
      <c r="C735" s="3">
        <f t="shared" si="22"/>
        <v>64.89</v>
      </c>
      <c r="D735" s="1">
        <f>_xlfn.XLOOKUP(Tabela4[[#This Row],[SKU]],'ESTOQUE OUTUBRO'!A:A,'ESTOQUE OUTUBRO'!F:F,,0)-_xlfn.XLOOKUP(Tabela4[[#This Row],[SKU]],'VENDA MES'!E:E,'VENDA MES'!F:F,0,0)</f>
        <v>62.599999999999994</v>
      </c>
      <c r="E735" s="3">
        <f>IF(D735&lt;=0,(L735 * 2.5) - D735,IF(AND(Tabela4[[#This Row],[ESTOQUE_INICIAL]]&lt;=Tabela4[[#This Row],[PONTO_DE_REPOSICAO]],Tabela4[[#This Row],[ESTOQUE_INICIAL]]&gt;0),L735*1.5,D735*0))</f>
        <v>0</v>
      </c>
      <c r="F735" s="1">
        <f t="shared" si="23"/>
        <v>62.599999999999994</v>
      </c>
      <c r="G735" s="7">
        <v>10</v>
      </c>
      <c r="H735" s="7">
        <v>20</v>
      </c>
      <c r="I735" s="6" t="s">
        <v>1134</v>
      </c>
      <c r="J735" s="1">
        <f>'ESTOQUE NOVEMBRO'!$D735*'ESTOQUE NOVEMBRO'!$G735+'ESTOQUE NOVEMBRO'!$E735*'ESTOQUE NOVEMBRO'!$H735</f>
        <v>626</v>
      </c>
      <c r="K735" s="1">
        <f>_xlfn.XLOOKUP(A735,MEDIDAS!A:A,MEDIDAS!D:D,,0)*5</f>
        <v>5.2777777777777777</v>
      </c>
      <c r="L735" s="1">
        <f>SUM(K735,_xlfn.XLOOKUP(A735,MEDIDAS!A:A,MEDIDAS!D:D,,0)*5)</f>
        <v>10.555555555555555</v>
      </c>
      <c r="M73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35" t="str">
        <f>IF('ESTOQUE NOVEMBRO'!$E735&gt;0,"Novembro","outubro")</f>
        <v>outubro</v>
      </c>
      <c r="O735" s="15">
        <v>45597</v>
      </c>
    </row>
    <row r="736" spans="1:15">
      <c r="A736" s="5" t="s">
        <v>732</v>
      </c>
      <c r="B736" t="s">
        <v>1211</v>
      </c>
      <c r="C736" s="3">
        <f t="shared" si="22"/>
        <v>64.89</v>
      </c>
      <c r="D736" s="1">
        <f>_xlfn.XLOOKUP(Tabela4[[#This Row],[SKU]],'ESTOQUE OUTUBRO'!A:A,'ESTOQUE OUTUBRO'!F:F,,0)-_xlfn.XLOOKUP(Tabela4[[#This Row],[SKU]],'VENDA MES'!E:E,'VENDA MES'!F:F,0,0)</f>
        <v>79.80000000000004</v>
      </c>
      <c r="E736" s="3">
        <f>IF(D736&lt;=0,(L736 * 2.5) - D736,IF(AND(Tabela4[[#This Row],[ESTOQUE_INICIAL]]&lt;=Tabela4[[#This Row],[PONTO_DE_REPOSICAO]],Tabela4[[#This Row],[ESTOQUE_INICIAL]]&gt;0),L736*1.5,D736*0))</f>
        <v>0</v>
      </c>
      <c r="F736" s="1">
        <f t="shared" si="23"/>
        <v>79.80000000000004</v>
      </c>
      <c r="G736" s="7">
        <v>10</v>
      </c>
      <c r="H736" s="7">
        <v>20</v>
      </c>
      <c r="I736" s="6" t="s">
        <v>1134</v>
      </c>
      <c r="J736" s="1">
        <f>'ESTOQUE NOVEMBRO'!$D736*'ESTOQUE NOVEMBRO'!$G736+'ESTOQUE NOVEMBRO'!$E736*'ESTOQUE NOVEMBRO'!$H736</f>
        <v>798.00000000000045</v>
      </c>
      <c r="K736" s="1">
        <f>_xlfn.XLOOKUP(A736,MEDIDAS!A:A,MEDIDAS!D:D,,0)*5</f>
        <v>6.8333333333333339</v>
      </c>
      <c r="L736" s="1">
        <f>SUM(K736,_xlfn.XLOOKUP(A736,MEDIDAS!A:A,MEDIDAS!D:D,,0)*5)</f>
        <v>13.666666666666668</v>
      </c>
      <c r="M73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36" t="str">
        <f>IF('ESTOQUE NOVEMBRO'!$E736&gt;0,"Novembro","outubro")</f>
        <v>outubro</v>
      </c>
      <c r="O736" s="15">
        <v>45597</v>
      </c>
    </row>
    <row r="737" spans="1:15">
      <c r="A737" s="5" t="s">
        <v>733</v>
      </c>
      <c r="B737" t="s">
        <v>1211</v>
      </c>
      <c r="C737" s="3">
        <f t="shared" si="22"/>
        <v>64.89</v>
      </c>
      <c r="D737" s="1">
        <f>_xlfn.XLOOKUP(Tabela4[[#This Row],[SKU]],'ESTOQUE OUTUBRO'!A:A,'ESTOQUE OUTUBRO'!F:F,,0)-_xlfn.XLOOKUP(Tabela4[[#This Row],[SKU]],'VENDA MES'!E:E,'VENDA MES'!F:F,0,0)</f>
        <v>99.4</v>
      </c>
      <c r="E737" s="3">
        <f>IF(D737&lt;=0,(L737 * 2.5) - D737,IF(AND(Tabela4[[#This Row],[ESTOQUE_INICIAL]]&lt;=Tabela4[[#This Row],[PONTO_DE_REPOSICAO]],Tabela4[[#This Row],[ESTOQUE_INICIAL]]&gt;0),L737*1.5,D737*0))</f>
        <v>0</v>
      </c>
      <c r="F737" s="1">
        <f t="shared" si="23"/>
        <v>99.4</v>
      </c>
      <c r="G737" s="7">
        <v>10</v>
      </c>
      <c r="H737" s="7">
        <v>20</v>
      </c>
      <c r="I737" s="6" t="s">
        <v>1134</v>
      </c>
      <c r="J737" s="1">
        <f>'ESTOQUE NOVEMBRO'!$D737*'ESTOQUE NOVEMBRO'!$G737+'ESTOQUE NOVEMBRO'!$E737*'ESTOQUE NOVEMBRO'!$H737</f>
        <v>994</v>
      </c>
      <c r="K737" s="1">
        <f>_xlfn.XLOOKUP(A737,MEDIDAS!A:A,MEDIDAS!D:D,,0)*5</f>
        <v>6.8888888888888893</v>
      </c>
      <c r="L737" s="1">
        <f>SUM(K737,_xlfn.XLOOKUP(A737,MEDIDAS!A:A,MEDIDAS!D:D,,0)*5)</f>
        <v>13.777777777777779</v>
      </c>
      <c r="M73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37" t="str">
        <f>IF('ESTOQUE NOVEMBRO'!$E737&gt;0,"Novembro","outubro")</f>
        <v>outubro</v>
      </c>
      <c r="O737" s="15">
        <v>45597</v>
      </c>
    </row>
    <row r="738" spans="1:15">
      <c r="A738" s="5" t="s">
        <v>734</v>
      </c>
      <c r="B738" t="s">
        <v>1211</v>
      </c>
      <c r="C738" s="3">
        <f t="shared" si="22"/>
        <v>64.89</v>
      </c>
      <c r="D738" s="1">
        <f>_xlfn.XLOOKUP(Tabela4[[#This Row],[SKU]],'ESTOQUE OUTUBRO'!A:A,'ESTOQUE OUTUBRO'!F:F,,0)-_xlfn.XLOOKUP(Tabela4[[#This Row],[SKU]],'VENDA MES'!E:E,'VENDA MES'!F:F,0,0)</f>
        <v>5.3999999999999986</v>
      </c>
      <c r="E738" s="3">
        <f>IF(D738&lt;=0,(L738 * 2.5) - D738,IF(AND(Tabela4[[#This Row],[ESTOQUE_INICIAL]]&lt;=Tabela4[[#This Row],[PONTO_DE_REPOSICAO]],Tabela4[[#This Row],[ESTOQUE_INICIAL]]&gt;0),L738*1.5,D738*0))</f>
        <v>19</v>
      </c>
      <c r="F738" s="1">
        <f t="shared" si="23"/>
        <v>24.4</v>
      </c>
      <c r="G738" s="7">
        <v>10</v>
      </c>
      <c r="H738" s="7">
        <v>20</v>
      </c>
      <c r="I738" s="6" t="s">
        <v>1134</v>
      </c>
      <c r="J738" s="1">
        <f>'ESTOQUE NOVEMBRO'!$D738*'ESTOQUE NOVEMBRO'!$G738+'ESTOQUE NOVEMBRO'!$E738*'ESTOQUE NOVEMBRO'!$H738</f>
        <v>434</v>
      </c>
      <c r="K738" s="1">
        <f>_xlfn.XLOOKUP(A738,MEDIDAS!A:A,MEDIDAS!D:D,,0)*5</f>
        <v>6.333333333333333</v>
      </c>
      <c r="L738" s="1">
        <f>SUM(K738,_xlfn.XLOOKUP(A738,MEDIDAS!A:A,MEDIDAS!D:D,,0)*5)</f>
        <v>12.666666666666666</v>
      </c>
      <c r="M73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38" t="str">
        <f>IF('ESTOQUE NOVEMBRO'!$E738&gt;0,"Novembro","outubro")</f>
        <v>Novembro</v>
      </c>
      <c r="O738" s="15">
        <v>45597</v>
      </c>
    </row>
    <row r="739" spans="1:15">
      <c r="A739" s="5" t="s">
        <v>813</v>
      </c>
      <c r="B739" t="s">
        <v>1211</v>
      </c>
      <c r="C739" s="3">
        <f t="shared" si="22"/>
        <v>64.89</v>
      </c>
      <c r="D739" s="1">
        <f>_xlfn.XLOOKUP(Tabela4[[#This Row],[SKU]],'ESTOQUE OUTUBRO'!A:A,'ESTOQUE OUTUBRO'!F:F,,0)-_xlfn.XLOOKUP(Tabela4[[#This Row],[SKU]],'VENDA MES'!E:E,'VENDA MES'!F:F,0,0)</f>
        <v>133</v>
      </c>
      <c r="E739" s="3">
        <f>IF(D739&lt;=0,(L739 * 2.5) - D739,IF(AND(Tabela4[[#This Row],[ESTOQUE_INICIAL]]&lt;=Tabela4[[#This Row],[PONTO_DE_REPOSICAO]],Tabela4[[#This Row],[ESTOQUE_INICIAL]]&gt;0),L739*1.5,D739*0))</f>
        <v>0</v>
      </c>
      <c r="F739" s="1">
        <f t="shared" si="23"/>
        <v>133</v>
      </c>
      <c r="G739" s="7">
        <v>10</v>
      </c>
      <c r="H739" s="7">
        <v>20</v>
      </c>
      <c r="I739" s="6" t="s">
        <v>1134</v>
      </c>
      <c r="J739" s="1">
        <f>'ESTOQUE NOVEMBRO'!$D739*'ESTOQUE NOVEMBRO'!$G739+'ESTOQUE NOVEMBRO'!$E739*'ESTOQUE NOVEMBRO'!$H739</f>
        <v>1330</v>
      </c>
      <c r="K739" s="1">
        <f>_xlfn.XLOOKUP(A739,MEDIDAS!A:A,MEDIDAS!D:D,,0)*5</f>
        <v>3.7222222222222223</v>
      </c>
      <c r="L739" s="1">
        <f>SUM(K739,_xlfn.XLOOKUP(A739,MEDIDAS!A:A,MEDIDAS!D:D,,0)*5)</f>
        <v>7.4444444444444446</v>
      </c>
      <c r="M73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39" t="str">
        <f>IF('ESTOQUE NOVEMBRO'!$E739&gt;0,"Novembro","outubro")</f>
        <v>outubro</v>
      </c>
      <c r="O739" s="15">
        <v>45597</v>
      </c>
    </row>
    <row r="740" spans="1:15">
      <c r="A740" s="5" t="s">
        <v>735</v>
      </c>
      <c r="B740" t="s">
        <v>1211</v>
      </c>
      <c r="C740" s="3">
        <f t="shared" si="22"/>
        <v>64.89</v>
      </c>
      <c r="D740" s="1">
        <f>_xlfn.XLOOKUP(Tabela4[[#This Row],[SKU]],'ESTOQUE OUTUBRO'!A:A,'ESTOQUE OUTUBRO'!F:F,,0)-_xlfn.XLOOKUP(Tabela4[[#This Row],[SKU]],'VENDA MES'!E:E,'VENDA MES'!F:F,0,0)</f>
        <v>16.40000000000002</v>
      </c>
      <c r="E740" s="3">
        <f>IF(D740&lt;=0,(L740 * 2.5) - D740,IF(AND(Tabela4[[#This Row],[ESTOQUE_INICIAL]]&lt;=Tabela4[[#This Row],[PONTO_DE_REPOSICAO]],Tabela4[[#This Row],[ESTOQUE_INICIAL]]&gt;0),L740*1.5,D740*0))</f>
        <v>0</v>
      </c>
      <c r="F740" s="1">
        <f t="shared" si="23"/>
        <v>16.40000000000002</v>
      </c>
      <c r="G740" s="7">
        <v>10</v>
      </c>
      <c r="H740" s="7">
        <v>20</v>
      </c>
      <c r="I740" s="6" t="s">
        <v>1134</v>
      </c>
      <c r="J740" s="1">
        <f>'ESTOQUE NOVEMBRO'!$D740*'ESTOQUE NOVEMBRO'!$G740+'ESTOQUE NOVEMBRO'!$E740*'ESTOQUE NOVEMBRO'!$H740</f>
        <v>164.0000000000002</v>
      </c>
      <c r="K740" s="1">
        <f>_xlfn.XLOOKUP(A740,MEDIDAS!A:A,MEDIDAS!D:D,,0)*5</f>
        <v>6.166666666666667</v>
      </c>
      <c r="L740" s="1">
        <f>SUM(K740,_xlfn.XLOOKUP(A740,MEDIDAS!A:A,MEDIDAS!D:D,,0)*5)</f>
        <v>12.333333333333334</v>
      </c>
      <c r="M74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40" t="str">
        <f>IF('ESTOQUE NOVEMBRO'!$E740&gt;0,"Novembro","outubro")</f>
        <v>outubro</v>
      </c>
      <c r="O740" s="15">
        <v>45597</v>
      </c>
    </row>
    <row r="741" spans="1:15">
      <c r="A741" s="5" t="s">
        <v>737</v>
      </c>
      <c r="B741" t="s">
        <v>1211</v>
      </c>
      <c r="C741" s="3">
        <f t="shared" si="22"/>
        <v>64.89</v>
      </c>
      <c r="D741" s="1">
        <f>_xlfn.XLOOKUP(Tabela4[[#This Row],[SKU]],'ESTOQUE OUTUBRO'!A:A,'ESTOQUE OUTUBRO'!F:F,,0)-_xlfn.XLOOKUP(Tabela4[[#This Row],[SKU]],'VENDA MES'!E:E,'VENDA MES'!F:F,0,0)</f>
        <v>62.599999999999994</v>
      </c>
      <c r="E741" s="3">
        <f>IF(D741&lt;=0,(L741 * 2.5) - D741,IF(AND(Tabela4[[#This Row],[ESTOQUE_INICIAL]]&lt;=Tabela4[[#This Row],[PONTO_DE_REPOSICAO]],Tabela4[[#This Row],[ESTOQUE_INICIAL]]&gt;0),L741*1.5,D741*0))</f>
        <v>0</v>
      </c>
      <c r="F741" s="1">
        <f t="shared" si="23"/>
        <v>62.599999999999994</v>
      </c>
      <c r="G741" s="7">
        <v>10</v>
      </c>
      <c r="H741" s="7">
        <v>20</v>
      </c>
      <c r="I741" s="6" t="s">
        <v>1134</v>
      </c>
      <c r="J741" s="1">
        <f>'ESTOQUE NOVEMBRO'!$D741*'ESTOQUE NOVEMBRO'!$G741+'ESTOQUE NOVEMBRO'!$E741*'ESTOQUE NOVEMBRO'!$H741</f>
        <v>626</v>
      </c>
      <c r="K741" s="1">
        <f>_xlfn.XLOOKUP(A741,MEDIDAS!A:A,MEDIDAS!D:D,,0)*5</f>
        <v>6.6111111111111107</v>
      </c>
      <c r="L741" s="1">
        <f>SUM(K741,_xlfn.XLOOKUP(A741,MEDIDAS!A:A,MEDIDAS!D:D,,0)*5)</f>
        <v>13.222222222222221</v>
      </c>
      <c r="M74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41" t="str">
        <f>IF('ESTOQUE NOVEMBRO'!$E741&gt;0,"Novembro","outubro")</f>
        <v>outubro</v>
      </c>
      <c r="O741" s="15">
        <v>45597</v>
      </c>
    </row>
    <row r="742" spans="1:15">
      <c r="A742" s="5" t="s">
        <v>738</v>
      </c>
      <c r="B742" t="s">
        <v>1211</v>
      </c>
      <c r="C742" s="3">
        <f t="shared" si="22"/>
        <v>64.89</v>
      </c>
      <c r="D742" s="1">
        <f>_xlfn.XLOOKUP(Tabela4[[#This Row],[SKU]],'ESTOQUE OUTUBRO'!A:A,'ESTOQUE OUTUBRO'!F:F,,0)-_xlfn.XLOOKUP(Tabela4[[#This Row],[SKU]],'VENDA MES'!E:E,'VENDA MES'!F:F,0,0)</f>
        <v>55.599999999999994</v>
      </c>
      <c r="E742" s="3">
        <f>IF(D742&lt;=0,(L742 * 2.5) - D742,IF(AND(Tabela4[[#This Row],[ESTOQUE_INICIAL]]&lt;=Tabela4[[#This Row],[PONTO_DE_REPOSICAO]],Tabela4[[#This Row],[ESTOQUE_INICIAL]]&gt;0),L742*1.5,D742*0))</f>
        <v>0</v>
      </c>
      <c r="F742" s="1">
        <f t="shared" si="23"/>
        <v>55.599999999999994</v>
      </c>
      <c r="G742" s="7">
        <v>10</v>
      </c>
      <c r="H742" s="7">
        <v>20</v>
      </c>
      <c r="I742" s="6" t="s">
        <v>1134</v>
      </c>
      <c r="J742" s="1">
        <f>'ESTOQUE NOVEMBRO'!$D742*'ESTOQUE NOVEMBRO'!$G742+'ESTOQUE NOVEMBRO'!$E742*'ESTOQUE NOVEMBRO'!$H742</f>
        <v>556</v>
      </c>
      <c r="K742" s="1">
        <f>_xlfn.XLOOKUP(A742,MEDIDAS!A:A,MEDIDAS!D:D,,0)*5</f>
        <v>6.8333333333333339</v>
      </c>
      <c r="L742" s="1">
        <f>SUM(K742,_xlfn.XLOOKUP(A742,MEDIDAS!A:A,MEDIDAS!D:D,,0)*5)</f>
        <v>13.666666666666668</v>
      </c>
      <c r="M74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42" t="str">
        <f>IF('ESTOQUE NOVEMBRO'!$E742&gt;0,"Novembro","outubro")</f>
        <v>outubro</v>
      </c>
      <c r="O742" s="15">
        <v>45597</v>
      </c>
    </row>
    <row r="743" spans="1:15">
      <c r="A743" s="5" t="s">
        <v>739</v>
      </c>
      <c r="B743" t="s">
        <v>1211</v>
      </c>
      <c r="C743" s="3">
        <f t="shared" si="22"/>
        <v>64.89</v>
      </c>
      <c r="D743" s="1">
        <f>_xlfn.XLOOKUP(Tabela4[[#This Row],[SKU]],'ESTOQUE OUTUBRO'!A:A,'ESTOQUE OUTUBRO'!F:F,,0)-_xlfn.XLOOKUP(Tabela4[[#This Row],[SKU]],'VENDA MES'!E:E,'VENDA MES'!F:F,0,0)</f>
        <v>96.000000000000028</v>
      </c>
      <c r="E743" s="3">
        <f>IF(D743&lt;=0,(L743 * 2.5) - D743,IF(AND(Tabela4[[#This Row],[ESTOQUE_INICIAL]]&lt;=Tabela4[[#This Row],[PONTO_DE_REPOSICAO]],Tabela4[[#This Row],[ESTOQUE_INICIAL]]&gt;0),L743*1.5,D743*0))</f>
        <v>0</v>
      </c>
      <c r="F743" s="1">
        <f t="shared" si="23"/>
        <v>96.000000000000028</v>
      </c>
      <c r="G743" s="7">
        <v>10</v>
      </c>
      <c r="H743" s="7">
        <v>20</v>
      </c>
      <c r="I743" s="6" t="s">
        <v>1134</v>
      </c>
      <c r="J743" s="1">
        <f>'ESTOQUE NOVEMBRO'!$D743*'ESTOQUE NOVEMBRO'!$G743+'ESTOQUE NOVEMBRO'!$E743*'ESTOQUE NOVEMBRO'!$H743</f>
        <v>960.00000000000023</v>
      </c>
      <c r="K743" s="1">
        <f>_xlfn.XLOOKUP(A743,MEDIDAS!A:A,MEDIDAS!D:D,,0)*5</f>
        <v>7.5555555555555554</v>
      </c>
      <c r="L743" s="1">
        <f>SUM(K743,_xlfn.XLOOKUP(A743,MEDIDAS!A:A,MEDIDAS!D:D,,0)*5)</f>
        <v>15.111111111111111</v>
      </c>
      <c r="M74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43" t="str">
        <f>IF('ESTOQUE NOVEMBRO'!$E743&gt;0,"Novembro","outubro")</f>
        <v>outubro</v>
      </c>
      <c r="O743" s="15">
        <v>45597</v>
      </c>
    </row>
    <row r="744" spans="1:15">
      <c r="A744" s="5" t="s">
        <v>740</v>
      </c>
      <c r="B744" t="s">
        <v>1212</v>
      </c>
      <c r="C744" s="3">
        <f t="shared" si="22"/>
        <v>64.89</v>
      </c>
      <c r="D744" s="1">
        <f>_xlfn.XLOOKUP(Tabela4[[#This Row],[SKU]],'ESTOQUE OUTUBRO'!A:A,'ESTOQUE OUTUBRO'!F:F,,0)-_xlfn.XLOOKUP(Tabela4[[#This Row],[SKU]],'VENDA MES'!E:E,'VENDA MES'!F:F,0,0)</f>
        <v>30.799999999999997</v>
      </c>
      <c r="E744" s="3">
        <f>IF(D744&lt;=0,(L744 * 2.5) - D744,IF(AND(Tabela4[[#This Row],[ESTOQUE_INICIAL]]&lt;=Tabela4[[#This Row],[PONTO_DE_REPOSICAO]],Tabela4[[#This Row],[ESTOQUE_INICIAL]]&gt;0),L744*1.5,D744*0))</f>
        <v>0</v>
      </c>
      <c r="F744" s="1">
        <f t="shared" si="23"/>
        <v>30.799999999999997</v>
      </c>
      <c r="G744" s="7">
        <v>40</v>
      </c>
      <c r="H744" s="7">
        <v>80</v>
      </c>
      <c r="I744" s="6" t="s">
        <v>1138</v>
      </c>
      <c r="J744" s="1">
        <f>'ESTOQUE NOVEMBRO'!$D744*'ESTOQUE NOVEMBRO'!$G744+'ESTOQUE NOVEMBRO'!$E744*'ESTOQUE NOVEMBRO'!$H744</f>
        <v>1232</v>
      </c>
      <c r="K744" s="1">
        <f>_xlfn.XLOOKUP(A744,MEDIDAS!A:A,MEDIDAS!D:D,,0)*5</f>
        <v>5.8333333333333339</v>
      </c>
      <c r="L744" s="1">
        <f>SUM(K744,_xlfn.XLOOKUP(A744,MEDIDAS!A:A,MEDIDAS!D:D,,0)*5)</f>
        <v>11.666666666666668</v>
      </c>
      <c r="M74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44" t="str">
        <f>IF('ESTOQUE NOVEMBRO'!$E744&gt;0,"Novembro","outubro")</f>
        <v>outubro</v>
      </c>
      <c r="O744" s="15">
        <v>45597</v>
      </c>
    </row>
    <row r="745" spans="1:15">
      <c r="A745" s="5" t="s">
        <v>741</v>
      </c>
      <c r="B745" t="s">
        <v>1212</v>
      </c>
      <c r="C745" s="3">
        <f t="shared" si="22"/>
        <v>64.89</v>
      </c>
      <c r="D745" s="1">
        <f>_xlfn.XLOOKUP(Tabela4[[#This Row],[SKU]],'ESTOQUE OUTUBRO'!A:A,'ESTOQUE OUTUBRO'!F:F,,0)-_xlfn.XLOOKUP(Tabela4[[#This Row],[SKU]],'VENDA MES'!E:E,'VENDA MES'!F:F,0,0)</f>
        <v>92.200000000000017</v>
      </c>
      <c r="E745" s="3">
        <f>IF(D745&lt;=0,(L745 * 2.5) - D745,IF(AND(Tabela4[[#This Row],[ESTOQUE_INICIAL]]&lt;=Tabela4[[#This Row],[PONTO_DE_REPOSICAO]],Tabela4[[#This Row],[ESTOQUE_INICIAL]]&gt;0),L745*1.5,D745*0))</f>
        <v>0</v>
      </c>
      <c r="F745" s="1">
        <f t="shared" si="23"/>
        <v>92.200000000000017</v>
      </c>
      <c r="G745" s="7">
        <v>40</v>
      </c>
      <c r="H745" s="7">
        <v>80</v>
      </c>
      <c r="I745" s="6" t="s">
        <v>1138</v>
      </c>
      <c r="J745" s="1">
        <f>'ESTOQUE NOVEMBRO'!$D745*'ESTOQUE NOVEMBRO'!$G745+'ESTOQUE NOVEMBRO'!$E745*'ESTOQUE NOVEMBRO'!$H745</f>
        <v>3688.0000000000009</v>
      </c>
      <c r="K745" s="1">
        <f>_xlfn.XLOOKUP(A745,MEDIDAS!A:A,MEDIDAS!D:D,,0)*5</f>
        <v>7.3888888888888893</v>
      </c>
      <c r="L745" s="1">
        <f>SUM(K745,_xlfn.XLOOKUP(A745,MEDIDAS!A:A,MEDIDAS!D:D,,0)*5)</f>
        <v>14.777777777777779</v>
      </c>
      <c r="M74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45" t="str">
        <f>IF('ESTOQUE NOVEMBRO'!$E745&gt;0,"Novembro","outubro")</f>
        <v>outubro</v>
      </c>
      <c r="O745" s="15">
        <v>45597</v>
      </c>
    </row>
    <row r="746" spans="1:15">
      <c r="A746" s="5" t="s">
        <v>742</v>
      </c>
      <c r="B746" t="s">
        <v>1212</v>
      </c>
      <c r="C746" s="3">
        <f t="shared" si="22"/>
        <v>64.89</v>
      </c>
      <c r="D746" s="1">
        <f>_xlfn.XLOOKUP(Tabela4[[#This Row],[SKU]],'ESTOQUE OUTUBRO'!A:A,'ESTOQUE OUTUBRO'!F:F,,0)-_xlfn.XLOOKUP(Tabela4[[#This Row],[SKU]],'VENDA MES'!E:E,'VENDA MES'!F:F,0,0)</f>
        <v>-3.2000000000000028</v>
      </c>
      <c r="E746" s="3">
        <f>IF(D746&lt;=0,(L746 * 2.5) - D746,IF(AND(Tabela4[[#This Row],[ESTOQUE_INICIAL]]&lt;=Tabela4[[#This Row],[PONTO_DE_REPOSICAO]],Tabela4[[#This Row],[ESTOQUE_INICIAL]]&gt;0),L746*1.5,D746*0))</f>
        <v>36.25555555555556</v>
      </c>
      <c r="F746" s="1">
        <f t="shared" si="23"/>
        <v>33.055555555555557</v>
      </c>
      <c r="G746" s="7">
        <v>40</v>
      </c>
      <c r="H746" s="7">
        <v>80</v>
      </c>
      <c r="I746" s="6" t="s">
        <v>1138</v>
      </c>
      <c r="J746" s="1">
        <f>'ESTOQUE NOVEMBRO'!$D746*'ESTOQUE NOVEMBRO'!$G746+'ESTOQUE NOVEMBRO'!$E746*'ESTOQUE NOVEMBRO'!$H746</f>
        <v>2772.4444444444448</v>
      </c>
      <c r="K746" s="1">
        <f>_xlfn.XLOOKUP(A746,MEDIDAS!A:A,MEDIDAS!D:D,,0)*5</f>
        <v>6.6111111111111107</v>
      </c>
      <c r="L746" s="1">
        <f>SUM(K746,_xlfn.XLOOKUP(A746,MEDIDAS!A:A,MEDIDAS!D:D,,0)*5)</f>
        <v>13.222222222222221</v>
      </c>
      <c r="M74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46" t="str">
        <f>IF('ESTOQUE NOVEMBRO'!$E746&gt;0,"Novembro","outubro")</f>
        <v>Novembro</v>
      </c>
      <c r="O746" s="15">
        <v>45597</v>
      </c>
    </row>
    <row r="747" spans="1:15">
      <c r="A747" s="5" t="s">
        <v>743</v>
      </c>
      <c r="B747" t="s">
        <v>1212</v>
      </c>
      <c r="C747" s="3">
        <f t="shared" si="22"/>
        <v>64.89</v>
      </c>
      <c r="D747" s="1">
        <f>_xlfn.XLOOKUP(Tabela4[[#This Row],[SKU]],'ESTOQUE OUTUBRO'!A:A,'ESTOQUE OUTUBRO'!F:F,,0)-_xlfn.XLOOKUP(Tabela4[[#This Row],[SKU]],'VENDA MES'!E:E,'VENDA MES'!F:F,0,0)</f>
        <v>67.599999999999994</v>
      </c>
      <c r="E747" s="3">
        <f>IF(D747&lt;=0,(L747 * 2.5) - D747,IF(AND(Tabela4[[#This Row],[ESTOQUE_INICIAL]]&lt;=Tabela4[[#This Row],[PONTO_DE_REPOSICAO]],Tabela4[[#This Row],[ESTOQUE_INICIAL]]&gt;0),L747*1.5,D747*0))</f>
        <v>0</v>
      </c>
      <c r="F747" s="1">
        <f t="shared" si="23"/>
        <v>67.599999999999994</v>
      </c>
      <c r="G747" s="7">
        <v>40</v>
      </c>
      <c r="H747" s="7">
        <v>80</v>
      </c>
      <c r="I747" s="6" t="s">
        <v>1138</v>
      </c>
      <c r="J747" s="1">
        <f>'ESTOQUE NOVEMBRO'!$D747*'ESTOQUE NOVEMBRO'!$G747+'ESTOQUE NOVEMBRO'!$E747*'ESTOQUE NOVEMBRO'!$H747</f>
        <v>2704</v>
      </c>
      <c r="K747" s="1">
        <f>_xlfn.XLOOKUP(A747,MEDIDAS!A:A,MEDIDAS!D:D,,0)*5</f>
        <v>7.333333333333333</v>
      </c>
      <c r="L747" s="1">
        <f>SUM(K747,_xlfn.XLOOKUP(A747,MEDIDAS!A:A,MEDIDAS!D:D,,0)*5)</f>
        <v>14.666666666666666</v>
      </c>
      <c r="M74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47" t="str">
        <f>IF('ESTOQUE NOVEMBRO'!$E747&gt;0,"Novembro","outubro")</f>
        <v>outubro</v>
      </c>
      <c r="O747" s="15">
        <v>45597</v>
      </c>
    </row>
    <row r="748" spans="1:15">
      <c r="A748" s="5" t="s">
        <v>744</v>
      </c>
      <c r="B748" t="s">
        <v>1212</v>
      </c>
      <c r="C748" s="3">
        <f t="shared" si="22"/>
        <v>64.89</v>
      </c>
      <c r="D748" s="1">
        <f>_xlfn.XLOOKUP(Tabela4[[#This Row],[SKU]],'ESTOQUE OUTUBRO'!A:A,'ESTOQUE OUTUBRO'!F:F,,0)-_xlfn.XLOOKUP(Tabela4[[#This Row],[SKU]],'VENDA MES'!E:E,'VENDA MES'!F:F,0,0)</f>
        <v>85.4</v>
      </c>
      <c r="E748" s="3">
        <f>IF(D748&lt;=0,(L748 * 2.5) - D748,IF(AND(Tabela4[[#This Row],[ESTOQUE_INICIAL]]&lt;=Tabela4[[#This Row],[PONTO_DE_REPOSICAO]],Tabela4[[#This Row],[ESTOQUE_INICIAL]]&gt;0),L748*1.5,D748*0))</f>
        <v>0</v>
      </c>
      <c r="F748" s="1">
        <f t="shared" si="23"/>
        <v>85.4</v>
      </c>
      <c r="G748" s="7">
        <v>40</v>
      </c>
      <c r="H748" s="7">
        <v>80</v>
      </c>
      <c r="I748" s="6" t="s">
        <v>1138</v>
      </c>
      <c r="J748" s="1">
        <f>'ESTOQUE NOVEMBRO'!$D748*'ESTOQUE NOVEMBRO'!$G748+'ESTOQUE NOVEMBRO'!$E748*'ESTOQUE NOVEMBRO'!$H748</f>
        <v>3416</v>
      </c>
      <c r="K748" s="1">
        <f>_xlfn.XLOOKUP(A748,MEDIDAS!A:A,MEDIDAS!D:D,,0)*5</f>
        <v>5.5</v>
      </c>
      <c r="L748" s="1">
        <f>SUM(K748,_xlfn.XLOOKUP(A748,MEDIDAS!A:A,MEDIDAS!D:D,,0)*5)</f>
        <v>11</v>
      </c>
      <c r="M74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48" t="str">
        <f>IF('ESTOQUE NOVEMBRO'!$E748&gt;0,"Novembro","outubro")</f>
        <v>outubro</v>
      </c>
      <c r="O748" s="15">
        <v>45597</v>
      </c>
    </row>
    <row r="749" spans="1:15">
      <c r="A749" s="5" t="s">
        <v>824</v>
      </c>
      <c r="B749" t="s">
        <v>1212</v>
      </c>
      <c r="C749" s="3">
        <f t="shared" si="22"/>
        <v>64.89</v>
      </c>
      <c r="D749" s="1">
        <f>_xlfn.XLOOKUP(Tabela4[[#This Row],[SKU]],'ESTOQUE OUTUBRO'!A:A,'ESTOQUE OUTUBRO'!F:F,,0)-_xlfn.XLOOKUP(Tabela4[[#This Row],[SKU]],'VENDA MES'!E:E,'VENDA MES'!F:F,0,0)</f>
        <v>95</v>
      </c>
      <c r="E749" s="3">
        <f>IF(D749&lt;=0,(L749 * 2.5) - D749,IF(AND(Tabela4[[#This Row],[ESTOQUE_INICIAL]]&lt;=Tabela4[[#This Row],[PONTO_DE_REPOSICAO]],Tabela4[[#This Row],[ESTOQUE_INICIAL]]&gt;0),L749*1.5,D749*0))</f>
        <v>0</v>
      </c>
      <c r="F749" s="1">
        <f t="shared" si="23"/>
        <v>95</v>
      </c>
      <c r="G749" s="7">
        <v>40</v>
      </c>
      <c r="H749" s="7">
        <v>80</v>
      </c>
      <c r="I749" s="6" t="s">
        <v>1138</v>
      </c>
      <c r="J749" s="1">
        <f>'ESTOQUE NOVEMBRO'!$D749*'ESTOQUE NOVEMBRO'!$G749+'ESTOQUE NOVEMBRO'!$E749*'ESTOQUE NOVEMBRO'!$H749</f>
        <v>3800</v>
      </c>
      <c r="K749" s="1">
        <f>_xlfn.XLOOKUP(A749,MEDIDAS!A:A,MEDIDAS!D:D,,0)*5</f>
        <v>5.2777777777777777</v>
      </c>
      <c r="L749" s="1">
        <f>SUM(K749,_xlfn.XLOOKUP(A749,MEDIDAS!A:A,MEDIDAS!D:D,,0)*5)</f>
        <v>10.555555555555555</v>
      </c>
      <c r="M74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49" t="str">
        <f>IF('ESTOQUE NOVEMBRO'!$E749&gt;0,"Novembro","outubro")</f>
        <v>outubro</v>
      </c>
      <c r="O749" s="15">
        <v>45597</v>
      </c>
    </row>
    <row r="750" spans="1:15">
      <c r="A750" s="5" t="s">
        <v>745</v>
      </c>
      <c r="B750" t="s">
        <v>1212</v>
      </c>
      <c r="C750" s="3">
        <f t="shared" si="22"/>
        <v>64.89</v>
      </c>
      <c r="D750" s="1">
        <f>_xlfn.XLOOKUP(Tabela4[[#This Row],[SKU]],'ESTOQUE OUTUBRO'!A:A,'ESTOQUE OUTUBRO'!F:F,,0)-_xlfn.XLOOKUP(Tabela4[[#This Row],[SKU]],'VENDA MES'!E:E,'VENDA MES'!F:F,0,0)</f>
        <v>91.4</v>
      </c>
      <c r="E750" s="3">
        <f>IF(D750&lt;=0,(L750 * 2.5) - D750,IF(AND(Tabela4[[#This Row],[ESTOQUE_INICIAL]]&lt;=Tabela4[[#This Row],[PONTO_DE_REPOSICAO]],Tabela4[[#This Row],[ESTOQUE_INICIAL]]&gt;0),L750*1.5,D750*0))</f>
        <v>0</v>
      </c>
      <c r="F750" s="1">
        <f t="shared" si="23"/>
        <v>91.4</v>
      </c>
      <c r="G750" s="7">
        <v>40</v>
      </c>
      <c r="H750" s="7">
        <v>80</v>
      </c>
      <c r="I750" s="6" t="s">
        <v>1138</v>
      </c>
      <c r="J750" s="1">
        <f>'ESTOQUE NOVEMBRO'!$D750*'ESTOQUE NOVEMBRO'!$G750+'ESTOQUE NOVEMBRO'!$E750*'ESTOQUE NOVEMBRO'!$H750</f>
        <v>3656</v>
      </c>
      <c r="K750" s="1">
        <f>_xlfn.XLOOKUP(A750,MEDIDAS!A:A,MEDIDAS!D:D,,0)*5</f>
        <v>7.3888888888888893</v>
      </c>
      <c r="L750" s="1">
        <f>SUM(K750,_xlfn.XLOOKUP(A750,MEDIDAS!A:A,MEDIDAS!D:D,,0)*5)</f>
        <v>14.777777777777779</v>
      </c>
      <c r="M75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50" t="str">
        <f>IF('ESTOQUE NOVEMBRO'!$E750&gt;0,"Novembro","outubro")</f>
        <v>outubro</v>
      </c>
      <c r="O750" s="15">
        <v>45597</v>
      </c>
    </row>
    <row r="751" spans="1:15">
      <c r="A751" s="5" t="s">
        <v>746</v>
      </c>
      <c r="B751" t="s">
        <v>1212</v>
      </c>
      <c r="C751" s="3">
        <f t="shared" si="22"/>
        <v>64.89</v>
      </c>
      <c r="D751" s="1">
        <f>_xlfn.XLOOKUP(Tabela4[[#This Row],[SKU]],'ESTOQUE OUTUBRO'!A:A,'ESTOQUE OUTUBRO'!F:F,,0)-_xlfn.XLOOKUP(Tabela4[[#This Row],[SKU]],'VENDA MES'!E:E,'VENDA MES'!F:F,0,0)</f>
        <v>89.800000000000011</v>
      </c>
      <c r="E751" s="3">
        <f>IF(D751&lt;=0,(L751 * 2.5) - D751,IF(AND(Tabela4[[#This Row],[ESTOQUE_INICIAL]]&lt;=Tabela4[[#This Row],[PONTO_DE_REPOSICAO]],Tabela4[[#This Row],[ESTOQUE_INICIAL]]&gt;0),L751*1.5,D751*0))</f>
        <v>0</v>
      </c>
      <c r="F751" s="1">
        <f t="shared" si="23"/>
        <v>89.800000000000011</v>
      </c>
      <c r="G751" s="7">
        <v>40</v>
      </c>
      <c r="H751" s="7">
        <v>80</v>
      </c>
      <c r="I751" s="6" t="s">
        <v>1138</v>
      </c>
      <c r="J751" s="1">
        <f>'ESTOQUE NOVEMBRO'!$D751*'ESTOQUE NOVEMBRO'!$G751+'ESTOQUE NOVEMBRO'!$E751*'ESTOQUE NOVEMBRO'!$H751</f>
        <v>3592.0000000000005</v>
      </c>
      <c r="K751" s="1">
        <f>_xlfn.XLOOKUP(A751,MEDIDAS!A:A,MEDIDAS!D:D,,0)*5</f>
        <v>5.6111111111111107</v>
      </c>
      <c r="L751" s="1">
        <f>SUM(K751,_xlfn.XLOOKUP(A751,MEDIDAS!A:A,MEDIDAS!D:D,,0)*5)</f>
        <v>11.222222222222221</v>
      </c>
      <c r="M75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51" t="str">
        <f>IF('ESTOQUE NOVEMBRO'!$E751&gt;0,"Novembro","outubro")</f>
        <v>outubro</v>
      </c>
      <c r="O751" s="15">
        <v>45597</v>
      </c>
    </row>
    <row r="752" spans="1:15">
      <c r="A752" s="5" t="s">
        <v>748</v>
      </c>
      <c r="B752" t="s">
        <v>1212</v>
      </c>
      <c r="C752" s="3">
        <f t="shared" si="22"/>
        <v>64.89</v>
      </c>
      <c r="D752" s="1">
        <f>_xlfn.XLOOKUP(Tabela4[[#This Row],[SKU]],'ESTOQUE OUTUBRO'!A:A,'ESTOQUE OUTUBRO'!F:F,,0)-_xlfn.XLOOKUP(Tabela4[[#This Row],[SKU]],'VENDA MES'!E:E,'VENDA MES'!F:F,0,0)</f>
        <v>147.40000000000003</v>
      </c>
      <c r="E752" s="3">
        <f>IF(D752&lt;=0,(L752 * 2.5) - D752,IF(AND(Tabela4[[#This Row],[ESTOQUE_INICIAL]]&lt;=Tabela4[[#This Row],[PONTO_DE_REPOSICAO]],Tabela4[[#This Row],[ESTOQUE_INICIAL]]&gt;0),L752*1.5,D752*0))</f>
        <v>0</v>
      </c>
      <c r="F752" s="1">
        <f t="shared" si="23"/>
        <v>147.40000000000003</v>
      </c>
      <c r="G752" s="7">
        <v>40</v>
      </c>
      <c r="H752" s="7">
        <v>80</v>
      </c>
      <c r="I752" s="6" t="s">
        <v>1138</v>
      </c>
      <c r="J752" s="1">
        <f>'ESTOQUE NOVEMBRO'!$D752*'ESTOQUE NOVEMBRO'!$G752+'ESTOQUE NOVEMBRO'!$E752*'ESTOQUE NOVEMBRO'!$H752</f>
        <v>5896.0000000000018</v>
      </c>
      <c r="K752" s="1">
        <f>_xlfn.XLOOKUP(A752,MEDIDAS!A:A,MEDIDAS!D:D,,0)*5</f>
        <v>6.166666666666667</v>
      </c>
      <c r="L752" s="1">
        <f>SUM(K752,_xlfn.XLOOKUP(A752,MEDIDAS!A:A,MEDIDAS!D:D,,0)*5)</f>
        <v>12.333333333333334</v>
      </c>
      <c r="M75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52" t="str">
        <f>IF('ESTOQUE NOVEMBRO'!$E752&gt;0,"Novembro","outubro")</f>
        <v>outubro</v>
      </c>
      <c r="O752" s="15">
        <v>45597</v>
      </c>
    </row>
    <row r="753" spans="1:15">
      <c r="A753" s="5" t="s">
        <v>749</v>
      </c>
      <c r="B753" t="s">
        <v>1212</v>
      </c>
      <c r="C753" s="3">
        <f t="shared" si="22"/>
        <v>64.89</v>
      </c>
      <c r="D753" s="1">
        <f>_xlfn.XLOOKUP(Tabela4[[#This Row],[SKU]],'ESTOQUE OUTUBRO'!A:A,'ESTOQUE OUTUBRO'!F:F,,0)-_xlfn.XLOOKUP(Tabela4[[#This Row],[SKU]],'VENDA MES'!E:E,'VENDA MES'!F:F,0,0)</f>
        <v>116.00000000000003</v>
      </c>
      <c r="E753" s="3">
        <f>IF(D753&lt;=0,(L753 * 2.5) - D753,IF(AND(Tabela4[[#This Row],[ESTOQUE_INICIAL]]&lt;=Tabela4[[#This Row],[PONTO_DE_REPOSICAO]],Tabela4[[#This Row],[ESTOQUE_INICIAL]]&gt;0),L753*1.5,D753*0))</f>
        <v>0</v>
      </c>
      <c r="F753" s="1">
        <f t="shared" si="23"/>
        <v>116.00000000000003</v>
      </c>
      <c r="G753" s="7">
        <v>40</v>
      </c>
      <c r="H753" s="7">
        <v>80</v>
      </c>
      <c r="I753" s="6" t="s">
        <v>1138</v>
      </c>
      <c r="J753" s="1">
        <f>'ESTOQUE NOVEMBRO'!$D753*'ESTOQUE NOVEMBRO'!$G753+'ESTOQUE NOVEMBRO'!$E753*'ESTOQUE NOVEMBRO'!$H753</f>
        <v>4640.0000000000009</v>
      </c>
      <c r="K753" s="1">
        <f>_xlfn.XLOOKUP(A753,MEDIDAS!A:A,MEDIDAS!D:D,,0)*5</f>
        <v>4.166666666666667</v>
      </c>
      <c r="L753" s="1">
        <f>SUM(K753,_xlfn.XLOOKUP(A753,MEDIDAS!A:A,MEDIDAS!D:D,,0)*5)</f>
        <v>8.3333333333333339</v>
      </c>
      <c r="M75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53" t="str">
        <f>IF('ESTOQUE NOVEMBRO'!$E753&gt;0,"Novembro","outubro")</f>
        <v>outubro</v>
      </c>
      <c r="O753" s="15">
        <v>45597</v>
      </c>
    </row>
    <row r="754" spans="1:15">
      <c r="A754" s="5" t="s">
        <v>750</v>
      </c>
      <c r="B754" t="s">
        <v>1213</v>
      </c>
      <c r="C754" s="3">
        <f t="shared" si="22"/>
        <v>64.89</v>
      </c>
      <c r="D754" s="1">
        <f>_xlfn.XLOOKUP(Tabela4[[#This Row],[SKU]],'ESTOQUE OUTUBRO'!A:A,'ESTOQUE OUTUBRO'!F:F,,0)-_xlfn.XLOOKUP(Tabela4[[#This Row],[SKU]],'VENDA MES'!E:E,'VENDA MES'!F:F,0,0)</f>
        <v>173.80000000000004</v>
      </c>
      <c r="E754" s="3">
        <f>IF(D754&lt;=0,(L754 * 2.5) - D754,IF(AND(Tabela4[[#This Row],[ESTOQUE_INICIAL]]&lt;=Tabela4[[#This Row],[PONTO_DE_REPOSICAO]],Tabela4[[#This Row],[ESTOQUE_INICIAL]]&gt;0),L754*1.5,D754*0))</f>
        <v>0</v>
      </c>
      <c r="F754" s="1">
        <f t="shared" si="23"/>
        <v>173.80000000000004</v>
      </c>
      <c r="G754" s="7">
        <v>12</v>
      </c>
      <c r="H754" s="7">
        <v>24</v>
      </c>
      <c r="I754" s="6" t="s">
        <v>1136</v>
      </c>
      <c r="J754" s="1">
        <f>'ESTOQUE NOVEMBRO'!$D754*'ESTOQUE NOVEMBRO'!$G754+'ESTOQUE NOVEMBRO'!$E754*'ESTOQUE NOVEMBRO'!$H754</f>
        <v>2085.6000000000004</v>
      </c>
      <c r="K754" s="1">
        <f>_xlfn.XLOOKUP(A754,MEDIDAS!A:A,MEDIDAS!D:D,,0)*5</f>
        <v>5.3888888888888884</v>
      </c>
      <c r="L754" s="1">
        <f>SUM(K754,_xlfn.XLOOKUP(A754,MEDIDAS!A:A,MEDIDAS!D:D,,0)*5)</f>
        <v>10.777777777777777</v>
      </c>
      <c r="M75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54" t="str">
        <f>IF('ESTOQUE NOVEMBRO'!$E754&gt;0,"Novembro","outubro")</f>
        <v>outubro</v>
      </c>
      <c r="O754" s="15">
        <v>45597</v>
      </c>
    </row>
    <row r="755" spans="1:15">
      <c r="A755" s="5" t="s">
        <v>751</v>
      </c>
      <c r="B755" t="s">
        <v>1213</v>
      </c>
      <c r="C755" s="3">
        <f t="shared" si="22"/>
        <v>64.89</v>
      </c>
      <c r="D755" s="1">
        <f>_xlfn.XLOOKUP(Tabela4[[#This Row],[SKU]],'ESTOQUE OUTUBRO'!A:A,'ESTOQUE OUTUBRO'!F:F,,0)-_xlfn.XLOOKUP(Tabela4[[#This Row],[SKU]],'VENDA MES'!E:E,'VENDA MES'!F:F,0,0)</f>
        <v>73.800000000000011</v>
      </c>
      <c r="E755" s="3">
        <f>IF(D755&lt;=0,(L755 * 2.5) - D755,IF(AND(Tabela4[[#This Row],[ESTOQUE_INICIAL]]&lt;=Tabela4[[#This Row],[PONTO_DE_REPOSICAO]],Tabela4[[#This Row],[ESTOQUE_INICIAL]]&gt;0),L755*1.5,D755*0))</f>
        <v>0</v>
      </c>
      <c r="F755" s="1">
        <f t="shared" si="23"/>
        <v>73.800000000000011</v>
      </c>
      <c r="G755" s="7">
        <v>12</v>
      </c>
      <c r="H755" s="7">
        <v>24</v>
      </c>
      <c r="I755" s="6" t="s">
        <v>1136</v>
      </c>
      <c r="J755" s="1">
        <f>'ESTOQUE NOVEMBRO'!$D755*'ESTOQUE NOVEMBRO'!$G755+'ESTOQUE NOVEMBRO'!$E755*'ESTOQUE NOVEMBRO'!$H755</f>
        <v>885.60000000000014</v>
      </c>
      <c r="K755" s="1">
        <f>_xlfn.XLOOKUP(A755,MEDIDAS!A:A,MEDIDAS!D:D,,0)*5</f>
        <v>7.5</v>
      </c>
      <c r="L755" s="1">
        <f>SUM(K755,_xlfn.XLOOKUP(A755,MEDIDAS!A:A,MEDIDAS!D:D,,0)*5)</f>
        <v>15</v>
      </c>
      <c r="M75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55" t="str">
        <f>IF('ESTOQUE NOVEMBRO'!$E755&gt;0,"Novembro","outubro")</f>
        <v>outubro</v>
      </c>
      <c r="O755" s="15">
        <v>45597</v>
      </c>
    </row>
    <row r="756" spans="1:15">
      <c r="A756" s="5" t="s">
        <v>752</v>
      </c>
      <c r="B756" t="s">
        <v>1213</v>
      </c>
      <c r="C756" s="3">
        <f t="shared" si="22"/>
        <v>64.89</v>
      </c>
      <c r="D756" s="1">
        <f>_xlfn.XLOOKUP(Tabela4[[#This Row],[SKU]],'ESTOQUE OUTUBRO'!A:A,'ESTOQUE OUTUBRO'!F:F,,0)-_xlfn.XLOOKUP(Tabela4[[#This Row],[SKU]],'VENDA MES'!E:E,'VENDA MES'!F:F,0,0)</f>
        <v>23.600000000000009</v>
      </c>
      <c r="E756" s="3">
        <f>IF(D756&lt;=0,(L756 * 2.5) - D756,IF(AND(Tabela4[[#This Row],[ESTOQUE_INICIAL]]&lt;=Tabela4[[#This Row],[PONTO_DE_REPOSICAO]],Tabela4[[#This Row],[ESTOQUE_INICIAL]]&gt;0),L756*1.5,D756*0))</f>
        <v>0</v>
      </c>
      <c r="F756" s="1">
        <f t="shared" si="23"/>
        <v>23.600000000000009</v>
      </c>
      <c r="G756" s="7">
        <v>12</v>
      </c>
      <c r="H756" s="7">
        <v>24</v>
      </c>
      <c r="I756" s="6" t="s">
        <v>1136</v>
      </c>
      <c r="J756" s="1">
        <f>'ESTOQUE NOVEMBRO'!$D756*'ESTOQUE NOVEMBRO'!$G756+'ESTOQUE NOVEMBRO'!$E756*'ESTOQUE NOVEMBRO'!$H756</f>
        <v>283.2000000000001</v>
      </c>
      <c r="K756" s="1">
        <f>_xlfn.XLOOKUP(A756,MEDIDAS!A:A,MEDIDAS!D:D,,0)*5</f>
        <v>5.333333333333333</v>
      </c>
      <c r="L756" s="1">
        <f>SUM(K756,_xlfn.XLOOKUP(A756,MEDIDAS!A:A,MEDIDAS!D:D,,0)*5)</f>
        <v>10.666666666666666</v>
      </c>
      <c r="M75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56" t="str">
        <f>IF('ESTOQUE NOVEMBRO'!$E756&gt;0,"Novembro","outubro")</f>
        <v>outubro</v>
      </c>
      <c r="O756" s="15">
        <v>45597</v>
      </c>
    </row>
    <row r="757" spans="1:15">
      <c r="A757" s="5" t="s">
        <v>753</v>
      </c>
      <c r="B757" t="s">
        <v>1213</v>
      </c>
      <c r="C757" s="3">
        <f t="shared" si="22"/>
        <v>64.89</v>
      </c>
      <c r="D757" s="1">
        <f>_xlfn.XLOOKUP(Tabela4[[#This Row],[SKU]],'ESTOQUE OUTUBRO'!A:A,'ESTOQUE OUTUBRO'!F:F,,0)-_xlfn.XLOOKUP(Tabela4[[#This Row],[SKU]],'VENDA MES'!E:E,'VENDA MES'!F:F,0,0)</f>
        <v>147.4</v>
      </c>
      <c r="E757" s="3">
        <f>IF(D757&lt;=0,(L757 * 2.5) - D757,IF(AND(Tabela4[[#This Row],[ESTOQUE_INICIAL]]&lt;=Tabela4[[#This Row],[PONTO_DE_REPOSICAO]],Tabela4[[#This Row],[ESTOQUE_INICIAL]]&gt;0),L757*1.5,D757*0))</f>
        <v>0</v>
      </c>
      <c r="F757" s="1">
        <f t="shared" si="23"/>
        <v>147.4</v>
      </c>
      <c r="G757" s="7">
        <v>12</v>
      </c>
      <c r="H757" s="7">
        <v>24</v>
      </c>
      <c r="I757" s="6" t="s">
        <v>1136</v>
      </c>
      <c r="J757" s="1">
        <f>'ESTOQUE NOVEMBRO'!$D757*'ESTOQUE NOVEMBRO'!$G757+'ESTOQUE NOVEMBRO'!$E757*'ESTOQUE NOVEMBRO'!$H757</f>
        <v>1768.8000000000002</v>
      </c>
      <c r="K757" s="1">
        <f>_xlfn.XLOOKUP(A757,MEDIDAS!A:A,MEDIDAS!D:D,,0)*5</f>
        <v>5.8333333333333339</v>
      </c>
      <c r="L757" s="1">
        <f>SUM(K757,_xlfn.XLOOKUP(A757,MEDIDAS!A:A,MEDIDAS!D:D,,0)*5)</f>
        <v>11.666666666666668</v>
      </c>
      <c r="M75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57" t="str">
        <f>IF('ESTOQUE NOVEMBRO'!$E757&gt;0,"Novembro","outubro")</f>
        <v>outubro</v>
      </c>
      <c r="O757" s="15">
        <v>45597</v>
      </c>
    </row>
    <row r="758" spans="1:15">
      <c r="A758" s="5" t="s">
        <v>754</v>
      </c>
      <c r="B758" t="s">
        <v>1213</v>
      </c>
      <c r="C758" s="3">
        <f t="shared" si="22"/>
        <v>64.89</v>
      </c>
      <c r="D758" s="1">
        <f>_xlfn.XLOOKUP(Tabela4[[#This Row],[SKU]],'ESTOQUE OUTUBRO'!A:A,'ESTOQUE OUTUBRO'!F:F,,0)-_xlfn.XLOOKUP(Tabela4[[#This Row],[SKU]],'VENDA MES'!E:E,'VENDA MES'!F:F,0,0)</f>
        <v>-34.200000000000003</v>
      </c>
      <c r="E758" s="3">
        <f>IF(D758&lt;=0,(L758 * 2.5) - D758,IF(AND(Tabela4[[#This Row],[ESTOQUE_INICIAL]]&lt;=Tabela4[[#This Row],[PONTO_DE_REPOSICAO]],Tabela4[[#This Row],[ESTOQUE_INICIAL]]&gt;0),L758*1.5,D758*0))</f>
        <v>70.588888888888889</v>
      </c>
      <c r="F758" s="1">
        <f t="shared" si="23"/>
        <v>36.388888888888886</v>
      </c>
      <c r="G758" s="7">
        <v>12</v>
      </c>
      <c r="H758" s="7">
        <v>24</v>
      </c>
      <c r="I758" s="6" t="s">
        <v>1136</v>
      </c>
      <c r="J758" s="1">
        <f>'ESTOQUE NOVEMBRO'!$D758*'ESTOQUE NOVEMBRO'!$G758+'ESTOQUE NOVEMBRO'!$E758*'ESTOQUE NOVEMBRO'!$H758</f>
        <v>1283.7333333333331</v>
      </c>
      <c r="K758" s="1">
        <f>_xlfn.XLOOKUP(A758,MEDIDAS!A:A,MEDIDAS!D:D,,0)*5</f>
        <v>7.2777777777777777</v>
      </c>
      <c r="L758" s="1">
        <f>SUM(K758,_xlfn.XLOOKUP(A758,MEDIDAS!A:A,MEDIDAS!D:D,,0)*5)</f>
        <v>14.555555555555555</v>
      </c>
      <c r="M75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58" t="str">
        <f>IF('ESTOQUE NOVEMBRO'!$E758&gt;0,"Novembro","outubro")</f>
        <v>Novembro</v>
      </c>
      <c r="O758" s="15">
        <v>45597</v>
      </c>
    </row>
    <row r="759" spans="1:15">
      <c r="A759" s="5" t="s">
        <v>835</v>
      </c>
      <c r="B759" t="s">
        <v>1213</v>
      </c>
      <c r="C759" s="3">
        <f t="shared" si="22"/>
        <v>64.89</v>
      </c>
      <c r="D759" s="1">
        <f>_xlfn.XLOOKUP(Tabela4[[#This Row],[SKU]],'ESTOQUE OUTUBRO'!A:A,'ESTOQUE OUTUBRO'!F:F,,0)-_xlfn.XLOOKUP(Tabela4[[#This Row],[SKU]],'VENDA MES'!E:E,'VENDA MES'!F:F,0,0)</f>
        <v>106</v>
      </c>
      <c r="E759" s="3">
        <f>IF(D759&lt;=0,(L759 * 2.5) - D759,IF(AND(Tabela4[[#This Row],[ESTOQUE_INICIAL]]&lt;=Tabela4[[#This Row],[PONTO_DE_REPOSICAO]],Tabela4[[#This Row],[ESTOQUE_INICIAL]]&gt;0),L759*1.5,D759*0))</f>
        <v>0</v>
      </c>
      <c r="F759" s="1">
        <f t="shared" si="23"/>
        <v>106</v>
      </c>
      <c r="G759" s="7">
        <v>12</v>
      </c>
      <c r="H759" s="7">
        <v>24</v>
      </c>
      <c r="I759" s="6" t="s">
        <v>1136</v>
      </c>
      <c r="J759" s="1">
        <f>'ESTOQUE NOVEMBRO'!$D759*'ESTOQUE NOVEMBRO'!$G759+'ESTOQUE NOVEMBRO'!$E759*'ESTOQUE NOVEMBRO'!$H759</f>
        <v>1272</v>
      </c>
      <c r="K759" s="1">
        <f>_xlfn.XLOOKUP(A759,MEDIDAS!A:A,MEDIDAS!D:D,,0)*5</f>
        <v>6.333333333333333</v>
      </c>
      <c r="L759" s="1">
        <f>SUM(K759,_xlfn.XLOOKUP(A759,MEDIDAS!A:A,MEDIDAS!D:D,,0)*5)</f>
        <v>12.666666666666666</v>
      </c>
      <c r="M75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59" t="str">
        <f>IF('ESTOQUE NOVEMBRO'!$E759&gt;0,"Novembro","outubro")</f>
        <v>outubro</v>
      </c>
      <c r="O759" s="15">
        <v>45597</v>
      </c>
    </row>
    <row r="760" spans="1:15">
      <c r="A760" s="5" t="s">
        <v>755</v>
      </c>
      <c r="B760" t="s">
        <v>1213</v>
      </c>
      <c r="C760" s="3">
        <f t="shared" si="22"/>
        <v>64.89</v>
      </c>
      <c r="D760" s="1">
        <f>_xlfn.XLOOKUP(Tabela4[[#This Row],[SKU]],'ESTOQUE OUTUBRO'!A:A,'ESTOQUE OUTUBRO'!F:F,,0)-_xlfn.XLOOKUP(Tabela4[[#This Row],[SKU]],'VENDA MES'!E:E,'VENDA MES'!F:F,0,0)</f>
        <v>76.599999999999994</v>
      </c>
      <c r="E760" s="3">
        <f>IF(D760&lt;=0,(L760 * 2.5) - D760,IF(AND(Tabela4[[#This Row],[ESTOQUE_INICIAL]]&lt;=Tabela4[[#This Row],[PONTO_DE_REPOSICAO]],Tabela4[[#This Row],[ESTOQUE_INICIAL]]&gt;0),L760*1.5,D760*0))</f>
        <v>0</v>
      </c>
      <c r="F760" s="1">
        <f t="shared" si="23"/>
        <v>76.599999999999994</v>
      </c>
      <c r="G760" s="7">
        <v>12</v>
      </c>
      <c r="H760" s="7">
        <v>24</v>
      </c>
      <c r="I760" s="6" t="s">
        <v>1136</v>
      </c>
      <c r="J760" s="1">
        <f>'ESTOQUE NOVEMBRO'!$D760*'ESTOQUE NOVEMBRO'!$G760+'ESTOQUE NOVEMBRO'!$E760*'ESTOQUE NOVEMBRO'!$H760</f>
        <v>919.19999999999993</v>
      </c>
      <c r="K760" s="1">
        <f>_xlfn.XLOOKUP(A760,MEDIDAS!A:A,MEDIDAS!D:D,,0)*5</f>
        <v>5.166666666666667</v>
      </c>
      <c r="L760" s="1">
        <f>SUM(K760,_xlfn.XLOOKUP(A760,MEDIDAS!A:A,MEDIDAS!D:D,,0)*5)</f>
        <v>10.333333333333334</v>
      </c>
      <c r="M76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60" t="str">
        <f>IF('ESTOQUE NOVEMBRO'!$E760&gt;0,"Novembro","outubro")</f>
        <v>outubro</v>
      </c>
      <c r="O760" s="15">
        <v>45597</v>
      </c>
    </row>
    <row r="761" spans="1:15">
      <c r="A761" s="5" t="s">
        <v>756</v>
      </c>
      <c r="B761" t="s">
        <v>1213</v>
      </c>
      <c r="C761" s="3">
        <f t="shared" si="22"/>
        <v>64.89</v>
      </c>
      <c r="D761" s="1">
        <f>_xlfn.XLOOKUP(Tabela4[[#This Row],[SKU]],'ESTOQUE OUTUBRO'!A:A,'ESTOQUE OUTUBRO'!F:F,,0)-_xlfn.XLOOKUP(Tabela4[[#This Row],[SKU]],'VENDA MES'!E:E,'VENDA MES'!F:F,0,0)</f>
        <v>20.40000000000002</v>
      </c>
      <c r="E761" s="3">
        <f>IF(D761&lt;=0,(L761 * 2.5) - D761,IF(AND(Tabela4[[#This Row],[ESTOQUE_INICIAL]]&lt;=Tabela4[[#This Row],[PONTO_DE_REPOSICAO]],Tabela4[[#This Row],[ESTOQUE_INICIAL]]&gt;0),L761*1.5,D761*0))</f>
        <v>0</v>
      </c>
      <c r="F761" s="1">
        <f t="shared" si="23"/>
        <v>20.40000000000002</v>
      </c>
      <c r="G761" s="7">
        <v>12</v>
      </c>
      <c r="H761" s="7">
        <v>24</v>
      </c>
      <c r="I761" s="6" t="s">
        <v>1136</v>
      </c>
      <c r="J761" s="1">
        <f>'ESTOQUE NOVEMBRO'!$D761*'ESTOQUE NOVEMBRO'!$G761+'ESTOQUE NOVEMBRO'!$E761*'ESTOQUE NOVEMBRO'!$H761</f>
        <v>244.80000000000024</v>
      </c>
      <c r="K761" s="1">
        <f>_xlfn.XLOOKUP(A761,MEDIDAS!A:A,MEDIDAS!D:D,,0)*5</f>
        <v>7.0555555555555562</v>
      </c>
      <c r="L761" s="1">
        <f>SUM(K761,_xlfn.XLOOKUP(A761,MEDIDAS!A:A,MEDIDAS!D:D,,0)*5)</f>
        <v>14.111111111111112</v>
      </c>
      <c r="M76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61" t="str">
        <f>IF('ESTOQUE NOVEMBRO'!$E761&gt;0,"Novembro","outubro")</f>
        <v>outubro</v>
      </c>
      <c r="O761" s="15">
        <v>45597</v>
      </c>
    </row>
    <row r="762" spans="1:15">
      <c r="A762" s="5" t="s">
        <v>757</v>
      </c>
      <c r="B762" t="s">
        <v>1213</v>
      </c>
      <c r="C762" s="3">
        <f t="shared" si="22"/>
        <v>64.89</v>
      </c>
      <c r="D762" s="1">
        <f>_xlfn.XLOOKUP(Tabela4[[#This Row],[SKU]],'ESTOQUE OUTUBRO'!A:A,'ESTOQUE OUTUBRO'!F:F,,0)-_xlfn.XLOOKUP(Tabela4[[#This Row],[SKU]],'VENDA MES'!E:E,'VENDA MES'!F:F,0,0)</f>
        <v>31.799999999999997</v>
      </c>
      <c r="E762" s="3">
        <f>IF(D762&lt;=0,(L762 * 2.5) - D762,IF(AND(Tabela4[[#This Row],[ESTOQUE_INICIAL]]&lt;=Tabela4[[#This Row],[PONTO_DE_REPOSICAO]],Tabela4[[#This Row],[ESTOQUE_INICIAL]]&gt;0),L762*1.5,D762*0))</f>
        <v>0</v>
      </c>
      <c r="F762" s="1">
        <f t="shared" si="23"/>
        <v>31.799999999999997</v>
      </c>
      <c r="G762" s="7">
        <v>12</v>
      </c>
      <c r="H762" s="7">
        <v>24</v>
      </c>
      <c r="I762" s="6" t="s">
        <v>1136</v>
      </c>
      <c r="J762" s="1">
        <f>'ESTOQUE NOVEMBRO'!$D762*'ESTOQUE NOVEMBRO'!$G762+'ESTOQUE NOVEMBRO'!$E762*'ESTOQUE NOVEMBRO'!$H762</f>
        <v>381.59999999999997</v>
      </c>
      <c r="K762" s="1">
        <f>_xlfn.XLOOKUP(A762,MEDIDAS!A:A,MEDIDAS!D:D,,0)*5</f>
        <v>3.5555555555555558</v>
      </c>
      <c r="L762" s="1">
        <f>SUM(K762,_xlfn.XLOOKUP(A762,MEDIDAS!A:A,MEDIDAS!D:D,,0)*5)</f>
        <v>7.1111111111111116</v>
      </c>
      <c r="M76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62" t="str">
        <f>IF('ESTOQUE NOVEMBRO'!$E762&gt;0,"Novembro","outubro")</f>
        <v>outubro</v>
      </c>
      <c r="O762" s="15">
        <v>45597</v>
      </c>
    </row>
    <row r="763" spans="1:15">
      <c r="A763" s="5" t="s">
        <v>759</v>
      </c>
      <c r="B763" t="s">
        <v>1213</v>
      </c>
      <c r="C763" s="3">
        <f t="shared" si="22"/>
        <v>64.89</v>
      </c>
      <c r="D763" s="1">
        <f>_xlfn.XLOOKUP(Tabela4[[#This Row],[SKU]],'ESTOQUE OUTUBRO'!A:A,'ESTOQUE OUTUBRO'!F:F,,0)-_xlfn.XLOOKUP(Tabela4[[#This Row],[SKU]],'VENDA MES'!E:E,'VENDA MES'!F:F,0,0)</f>
        <v>163.80000000000001</v>
      </c>
      <c r="E763" s="3">
        <f>IF(D763&lt;=0,(L763 * 2.5) - D763,IF(AND(Tabela4[[#This Row],[ESTOQUE_INICIAL]]&lt;=Tabela4[[#This Row],[PONTO_DE_REPOSICAO]],Tabela4[[#This Row],[ESTOQUE_INICIAL]]&gt;0),L763*1.5,D763*0))</f>
        <v>0</v>
      </c>
      <c r="F763" s="1">
        <f t="shared" si="23"/>
        <v>163.80000000000001</v>
      </c>
      <c r="G763" s="7">
        <v>12</v>
      </c>
      <c r="H763" s="7">
        <v>24</v>
      </c>
      <c r="I763" s="6" t="s">
        <v>1136</v>
      </c>
      <c r="J763" s="1">
        <f>'ESTOQUE NOVEMBRO'!$D763*'ESTOQUE NOVEMBRO'!$G763+'ESTOQUE NOVEMBRO'!$E763*'ESTOQUE NOVEMBRO'!$H763</f>
        <v>1965.6000000000001</v>
      </c>
      <c r="K763" s="1">
        <f>_xlfn.XLOOKUP(A763,MEDIDAS!A:A,MEDIDAS!D:D,,0)*5</f>
        <v>8.6111111111111107</v>
      </c>
      <c r="L763" s="1">
        <f>SUM(K763,_xlfn.XLOOKUP(A763,MEDIDAS!A:A,MEDIDAS!D:D,,0)*5)</f>
        <v>17.222222222222221</v>
      </c>
      <c r="M76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63" t="str">
        <f>IF('ESTOQUE NOVEMBRO'!$E763&gt;0,"Novembro","outubro")</f>
        <v>outubro</v>
      </c>
      <c r="O763" s="15">
        <v>45597</v>
      </c>
    </row>
    <row r="764" spans="1:15">
      <c r="A764" s="5" t="s">
        <v>760</v>
      </c>
      <c r="B764" t="s">
        <v>1214</v>
      </c>
      <c r="C764" s="3">
        <f t="shared" si="22"/>
        <v>64.89</v>
      </c>
      <c r="D764" s="1">
        <f>_xlfn.XLOOKUP(Tabela4[[#This Row],[SKU]],'ESTOQUE OUTUBRO'!A:A,'ESTOQUE OUTUBRO'!F:F,,0)-_xlfn.XLOOKUP(Tabela4[[#This Row],[SKU]],'VENDA MES'!E:E,'VENDA MES'!F:F,0,0)</f>
        <v>122.80000000000004</v>
      </c>
      <c r="E764" s="3">
        <f>IF(D764&lt;=0,(L764 * 2.5) - D764,IF(AND(Tabela4[[#This Row],[ESTOQUE_INICIAL]]&lt;=Tabela4[[#This Row],[PONTO_DE_REPOSICAO]],Tabela4[[#This Row],[ESTOQUE_INICIAL]]&gt;0),L764*1.5,D764*0))</f>
        <v>0</v>
      </c>
      <c r="F764" s="1">
        <f t="shared" si="23"/>
        <v>122.80000000000004</v>
      </c>
      <c r="G764" s="7">
        <v>60</v>
      </c>
      <c r="H764" s="7">
        <v>120</v>
      </c>
      <c r="I764" s="6" t="s">
        <v>1128</v>
      </c>
      <c r="J764" s="1">
        <f>'ESTOQUE NOVEMBRO'!$D764*'ESTOQUE NOVEMBRO'!$G764+'ESTOQUE NOVEMBRO'!$E764*'ESTOQUE NOVEMBRO'!$H764</f>
        <v>7368.0000000000027</v>
      </c>
      <c r="K764" s="1">
        <f>_xlfn.XLOOKUP(A764,MEDIDAS!A:A,MEDIDAS!D:D,,0)*5</f>
        <v>8.1111111111111107</v>
      </c>
      <c r="L764" s="1">
        <f>SUM(K764,_xlfn.XLOOKUP(A764,MEDIDAS!A:A,MEDIDAS!D:D,,0)*5)</f>
        <v>16.222222222222221</v>
      </c>
      <c r="M76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64" t="str">
        <f>IF('ESTOQUE NOVEMBRO'!$E764&gt;0,"Novembro","outubro")</f>
        <v>outubro</v>
      </c>
      <c r="O764" s="15">
        <v>45597</v>
      </c>
    </row>
    <row r="765" spans="1:15">
      <c r="A765" s="5" t="s">
        <v>761</v>
      </c>
      <c r="B765" t="s">
        <v>1214</v>
      </c>
      <c r="C765" s="3">
        <f t="shared" si="22"/>
        <v>64.89</v>
      </c>
      <c r="D765" s="1">
        <f>_xlfn.XLOOKUP(Tabela4[[#This Row],[SKU]],'ESTOQUE OUTUBRO'!A:A,'ESTOQUE OUTUBRO'!F:F,,0)-_xlfn.XLOOKUP(Tabela4[[#This Row],[SKU]],'VENDA MES'!E:E,'VENDA MES'!F:F,0,0)</f>
        <v>7.4000000000000199</v>
      </c>
      <c r="E765" s="3">
        <f>IF(D765&lt;=0,(L765 * 2.5) - D765,IF(AND(Tabela4[[#This Row],[ESTOQUE_INICIAL]]&lt;=Tabela4[[#This Row],[PONTO_DE_REPOSICAO]],Tabela4[[#This Row],[ESTOQUE_INICIAL]]&gt;0),L765*1.5,D765*0))</f>
        <v>18.333333333333336</v>
      </c>
      <c r="F765" s="1">
        <f t="shared" si="23"/>
        <v>25.733333333333356</v>
      </c>
      <c r="G765" s="7">
        <v>60</v>
      </c>
      <c r="H765" s="7">
        <v>120</v>
      </c>
      <c r="I765" s="6" t="s">
        <v>1128</v>
      </c>
      <c r="J765" s="1">
        <f>'ESTOQUE NOVEMBRO'!$D765*'ESTOQUE NOVEMBRO'!$G765+'ESTOQUE NOVEMBRO'!$E765*'ESTOQUE NOVEMBRO'!$H765</f>
        <v>2644.0000000000018</v>
      </c>
      <c r="K765" s="1">
        <f>_xlfn.XLOOKUP(A765,MEDIDAS!A:A,MEDIDAS!D:D,,0)*5</f>
        <v>6.1111111111111116</v>
      </c>
      <c r="L765" s="1">
        <f>SUM(K765,_xlfn.XLOOKUP(A765,MEDIDAS!A:A,MEDIDAS!D:D,,0)*5)</f>
        <v>12.222222222222223</v>
      </c>
      <c r="M76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65" t="str">
        <f>IF('ESTOQUE NOVEMBRO'!$E765&gt;0,"Novembro","outubro")</f>
        <v>Novembro</v>
      </c>
      <c r="O765" s="15">
        <v>45597</v>
      </c>
    </row>
    <row r="766" spans="1:15">
      <c r="A766" s="5" t="s">
        <v>762</v>
      </c>
      <c r="B766" t="s">
        <v>1214</v>
      </c>
      <c r="C766" s="3">
        <f t="shared" si="22"/>
        <v>64.89</v>
      </c>
      <c r="D766" s="1">
        <f>_xlfn.XLOOKUP(Tabela4[[#This Row],[SKU]],'ESTOQUE OUTUBRO'!A:A,'ESTOQUE OUTUBRO'!F:F,,0)-_xlfn.XLOOKUP(Tabela4[[#This Row],[SKU]],'VENDA MES'!E:E,'VENDA MES'!F:F,0,0)</f>
        <v>37</v>
      </c>
      <c r="E766" s="3">
        <f>IF(D766&lt;=0,(L766 * 2.5) - D766,IF(AND(Tabela4[[#This Row],[ESTOQUE_INICIAL]]&lt;=Tabela4[[#This Row],[PONTO_DE_REPOSICAO]],Tabela4[[#This Row],[ESTOQUE_INICIAL]]&gt;0),L766*1.5,D766*0))</f>
        <v>0</v>
      </c>
      <c r="F766" s="1">
        <f t="shared" si="23"/>
        <v>37</v>
      </c>
      <c r="G766" s="7">
        <v>60</v>
      </c>
      <c r="H766" s="7">
        <v>120</v>
      </c>
      <c r="I766" s="6" t="s">
        <v>1128</v>
      </c>
      <c r="J766" s="1">
        <f>'ESTOQUE NOVEMBRO'!$D766*'ESTOQUE NOVEMBRO'!$G766+'ESTOQUE NOVEMBRO'!$E766*'ESTOQUE NOVEMBRO'!$H766</f>
        <v>2220</v>
      </c>
      <c r="K766" s="1">
        <f>_xlfn.XLOOKUP(A766,MEDIDAS!A:A,MEDIDAS!D:D,,0)*5</f>
        <v>6.1111111111111116</v>
      </c>
      <c r="L766" s="1">
        <f>SUM(K766,_xlfn.XLOOKUP(A766,MEDIDAS!A:A,MEDIDAS!D:D,,0)*5)</f>
        <v>12.222222222222223</v>
      </c>
      <c r="M76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66" t="str">
        <f>IF('ESTOQUE NOVEMBRO'!$E766&gt;0,"Novembro","outubro")</f>
        <v>outubro</v>
      </c>
      <c r="O766" s="15">
        <v>45597</v>
      </c>
    </row>
    <row r="767" spans="1:15">
      <c r="A767" s="5" t="s">
        <v>763</v>
      </c>
      <c r="B767" t="s">
        <v>1214</v>
      </c>
      <c r="C767" s="3">
        <f t="shared" si="22"/>
        <v>64.89</v>
      </c>
      <c r="D767" s="1">
        <f>_xlfn.XLOOKUP(Tabela4[[#This Row],[SKU]],'ESTOQUE OUTUBRO'!A:A,'ESTOQUE OUTUBRO'!F:F,,0)-_xlfn.XLOOKUP(Tabela4[[#This Row],[SKU]],'VENDA MES'!E:E,'VENDA MES'!F:F,0,0)</f>
        <v>188.8</v>
      </c>
      <c r="E767" s="3">
        <f>IF(D767&lt;=0,(L767 * 2.5) - D767,IF(AND(Tabela4[[#This Row],[ESTOQUE_INICIAL]]&lt;=Tabela4[[#This Row],[PONTO_DE_REPOSICAO]],Tabela4[[#This Row],[ESTOQUE_INICIAL]]&gt;0),L767*1.5,D767*0))</f>
        <v>0</v>
      </c>
      <c r="F767" s="1">
        <f t="shared" si="23"/>
        <v>188.8</v>
      </c>
      <c r="G767" s="7">
        <v>60</v>
      </c>
      <c r="H767" s="7">
        <v>120</v>
      </c>
      <c r="I767" s="6" t="s">
        <v>1128</v>
      </c>
      <c r="J767" s="1">
        <f>'ESTOQUE NOVEMBRO'!$D767*'ESTOQUE NOVEMBRO'!$G767+'ESTOQUE NOVEMBRO'!$E767*'ESTOQUE NOVEMBRO'!$H767</f>
        <v>11328</v>
      </c>
      <c r="K767" s="1">
        <f>_xlfn.XLOOKUP(A767,MEDIDAS!A:A,MEDIDAS!D:D,,0)*5</f>
        <v>10.388888888888889</v>
      </c>
      <c r="L767" s="1">
        <f>SUM(K767,_xlfn.XLOOKUP(A767,MEDIDAS!A:A,MEDIDAS!D:D,,0)*5)</f>
        <v>20.777777777777779</v>
      </c>
      <c r="M76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67" t="str">
        <f>IF('ESTOQUE NOVEMBRO'!$E767&gt;0,"Novembro","outubro")</f>
        <v>outubro</v>
      </c>
      <c r="O767" s="15">
        <v>45597</v>
      </c>
    </row>
    <row r="768" spans="1:15">
      <c r="A768" s="5" t="s">
        <v>764</v>
      </c>
      <c r="B768" t="s">
        <v>1214</v>
      </c>
      <c r="C768" s="3">
        <f t="shared" si="22"/>
        <v>64.89</v>
      </c>
      <c r="D768" s="1">
        <f>_xlfn.XLOOKUP(Tabela4[[#This Row],[SKU]],'ESTOQUE OUTUBRO'!A:A,'ESTOQUE OUTUBRO'!F:F,,0)-_xlfn.XLOOKUP(Tabela4[[#This Row],[SKU]],'VENDA MES'!E:E,'VENDA MES'!F:F,0,0)</f>
        <v>101.6</v>
      </c>
      <c r="E768" s="3">
        <f>IF(D768&lt;=0,(L768 * 2.5) - D768,IF(AND(Tabela4[[#This Row],[ESTOQUE_INICIAL]]&lt;=Tabela4[[#This Row],[PONTO_DE_REPOSICAO]],Tabela4[[#This Row],[ESTOQUE_INICIAL]]&gt;0),L768*1.5,D768*0))</f>
        <v>0</v>
      </c>
      <c r="F768" s="1">
        <f t="shared" si="23"/>
        <v>101.6</v>
      </c>
      <c r="G768" s="7">
        <v>60</v>
      </c>
      <c r="H768" s="7">
        <v>120</v>
      </c>
      <c r="I768" s="6" t="s">
        <v>1128</v>
      </c>
      <c r="J768" s="1">
        <f>'ESTOQUE NOVEMBRO'!$D768*'ESTOQUE NOVEMBRO'!$G768+'ESTOQUE NOVEMBRO'!$E768*'ESTOQUE NOVEMBRO'!$H768</f>
        <v>6096</v>
      </c>
      <c r="K768" s="1">
        <f>_xlfn.XLOOKUP(A768,MEDIDAS!A:A,MEDIDAS!D:D,,0)*5</f>
        <v>6.2777777777777777</v>
      </c>
      <c r="L768" s="1">
        <f>SUM(K768,_xlfn.XLOOKUP(A768,MEDIDAS!A:A,MEDIDAS!D:D,,0)*5)</f>
        <v>12.555555555555555</v>
      </c>
      <c r="M76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68" t="str">
        <f>IF('ESTOQUE NOVEMBRO'!$E768&gt;0,"Novembro","outubro")</f>
        <v>outubro</v>
      </c>
      <c r="O768" s="15">
        <v>45597</v>
      </c>
    </row>
    <row r="769" spans="1:15">
      <c r="A769" s="5" t="s">
        <v>846</v>
      </c>
      <c r="B769" t="s">
        <v>1214</v>
      </c>
      <c r="C769" s="3">
        <f t="shared" si="22"/>
        <v>64.89</v>
      </c>
      <c r="D769" s="1">
        <f>_xlfn.XLOOKUP(Tabela4[[#This Row],[SKU]],'ESTOQUE OUTUBRO'!A:A,'ESTOQUE OUTUBRO'!F:F,,0)-_xlfn.XLOOKUP(Tabela4[[#This Row],[SKU]],'VENDA MES'!E:E,'VENDA MES'!F:F,0,0)</f>
        <v>103</v>
      </c>
      <c r="E769" s="3">
        <f>IF(D769&lt;=0,(L769 * 2.5) - D769,IF(AND(Tabela4[[#This Row],[ESTOQUE_INICIAL]]&lt;=Tabela4[[#This Row],[PONTO_DE_REPOSICAO]],Tabela4[[#This Row],[ESTOQUE_INICIAL]]&gt;0),L769*1.5,D769*0))</f>
        <v>0</v>
      </c>
      <c r="F769" s="1">
        <f t="shared" si="23"/>
        <v>103</v>
      </c>
      <c r="G769" s="7">
        <v>60</v>
      </c>
      <c r="H769" s="7">
        <v>120</v>
      </c>
      <c r="I769" s="6" t="s">
        <v>1128</v>
      </c>
      <c r="J769" s="1">
        <f>'ESTOQUE NOVEMBRO'!$D769*'ESTOQUE NOVEMBRO'!$G769+'ESTOQUE NOVEMBRO'!$E769*'ESTOQUE NOVEMBRO'!$H769</f>
        <v>6180</v>
      </c>
      <c r="K769" s="1">
        <f>_xlfn.XLOOKUP(A769,MEDIDAS!A:A,MEDIDAS!D:D,,0)*5</f>
        <v>5.5</v>
      </c>
      <c r="L769" s="1">
        <f>SUM(K769,_xlfn.XLOOKUP(A769,MEDIDAS!A:A,MEDIDAS!D:D,,0)*5)</f>
        <v>11</v>
      </c>
      <c r="M76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69" t="str">
        <f>IF('ESTOQUE NOVEMBRO'!$E769&gt;0,"Novembro","outubro")</f>
        <v>outubro</v>
      </c>
      <c r="O769" s="15">
        <v>45597</v>
      </c>
    </row>
    <row r="770" spans="1:15">
      <c r="A770" s="5" t="s">
        <v>765</v>
      </c>
      <c r="B770" t="s">
        <v>1214</v>
      </c>
      <c r="C770" s="3">
        <f t="shared" si="22"/>
        <v>64.89</v>
      </c>
      <c r="D770" s="1">
        <f>_xlfn.XLOOKUP(Tabela4[[#This Row],[SKU]],'ESTOQUE OUTUBRO'!A:A,'ESTOQUE OUTUBRO'!F:F,,0)-_xlfn.XLOOKUP(Tabela4[[#This Row],[SKU]],'VENDA MES'!E:E,'VENDA MES'!F:F,0,0)</f>
        <v>50.40000000000002</v>
      </c>
      <c r="E770" s="3">
        <f>IF(D770&lt;=0,(L770 * 2.5) - D770,IF(AND(Tabela4[[#This Row],[ESTOQUE_INICIAL]]&lt;=Tabela4[[#This Row],[PONTO_DE_REPOSICAO]],Tabela4[[#This Row],[ESTOQUE_INICIAL]]&gt;0),L770*1.5,D770*0))</f>
        <v>0</v>
      </c>
      <c r="F770" s="1">
        <f t="shared" si="23"/>
        <v>50.40000000000002</v>
      </c>
      <c r="G770" s="7">
        <v>60</v>
      </c>
      <c r="H770" s="7">
        <v>120</v>
      </c>
      <c r="I770" s="6" t="s">
        <v>1128</v>
      </c>
      <c r="J770" s="1">
        <f>'ESTOQUE NOVEMBRO'!$D770*'ESTOQUE NOVEMBRO'!$G770+'ESTOQUE NOVEMBRO'!$E770*'ESTOQUE NOVEMBRO'!$H770</f>
        <v>3024.0000000000014</v>
      </c>
      <c r="K770" s="1">
        <f>_xlfn.XLOOKUP(A770,MEDIDAS!A:A,MEDIDAS!D:D,,0)*5</f>
        <v>5.5555555555555554</v>
      </c>
      <c r="L770" s="1">
        <f>SUM(K770,_xlfn.XLOOKUP(A770,MEDIDAS!A:A,MEDIDAS!D:D,,0)*5)</f>
        <v>11.111111111111111</v>
      </c>
      <c r="M77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70" t="str">
        <f>IF('ESTOQUE NOVEMBRO'!$E770&gt;0,"Novembro","outubro")</f>
        <v>outubro</v>
      </c>
      <c r="O770" s="15">
        <v>45597</v>
      </c>
    </row>
    <row r="771" spans="1:15">
      <c r="A771" s="5" t="s">
        <v>766</v>
      </c>
      <c r="B771" t="s">
        <v>1214</v>
      </c>
      <c r="C771" s="3">
        <f t="shared" ref="C771:C834" si="24">3.09*3*7</f>
        <v>64.89</v>
      </c>
      <c r="D771" s="1">
        <f>_xlfn.XLOOKUP(Tabela4[[#This Row],[SKU]],'ESTOQUE OUTUBRO'!A:A,'ESTOQUE OUTUBRO'!F:F,,0)-_xlfn.XLOOKUP(Tabela4[[#This Row],[SKU]],'VENDA MES'!E:E,'VENDA MES'!F:F,0,0)</f>
        <v>145.4</v>
      </c>
      <c r="E771" s="3">
        <f>IF(D771&lt;=0,(L771 * 2.5) - D771,IF(AND(Tabela4[[#This Row],[ESTOQUE_INICIAL]]&lt;=Tabela4[[#This Row],[PONTO_DE_REPOSICAO]],Tabela4[[#This Row],[ESTOQUE_INICIAL]]&gt;0),L771*1.5,D771*0))</f>
        <v>0</v>
      </c>
      <c r="F771" s="1">
        <f t="shared" ref="F771:F834" si="25">SUM(E771,D771)</f>
        <v>145.4</v>
      </c>
      <c r="G771" s="7">
        <v>60</v>
      </c>
      <c r="H771" s="7">
        <v>120</v>
      </c>
      <c r="I771" s="6" t="s">
        <v>1128</v>
      </c>
      <c r="J771" s="1">
        <f>'ESTOQUE NOVEMBRO'!$D771*'ESTOQUE NOVEMBRO'!$G771+'ESTOQUE NOVEMBRO'!$E771*'ESTOQUE NOVEMBRO'!$H771</f>
        <v>8724</v>
      </c>
      <c r="K771" s="1">
        <f>_xlfn.XLOOKUP(A771,MEDIDAS!A:A,MEDIDAS!D:D,,0)*5</f>
        <v>3.3888888888888893</v>
      </c>
      <c r="L771" s="1">
        <f>SUM(K771,_xlfn.XLOOKUP(A771,MEDIDAS!A:A,MEDIDAS!D:D,,0)*5)</f>
        <v>6.7777777777777786</v>
      </c>
      <c r="M77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71" t="str">
        <f>IF('ESTOQUE NOVEMBRO'!$E771&gt;0,"Novembro","outubro")</f>
        <v>outubro</v>
      </c>
      <c r="O771" s="15">
        <v>45597</v>
      </c>
    </row>
    <row r="772" spans="1:15">
      <c r="A772" s="5" t="s">
        <v>767</v>
      </c>
      <c r="B772" t="s">
        <v>1214</v>
      </c>
      <c r="C772" s="3">
        <f t="shared" si="24"/>
        <v>64.89</v>
      </c>
      <c r="D772" s="1">
        <f>_xlfn.XLOOKUP(Tabela4[[#This Row],[SKU]],'ESTOQUE OUTUBRO'!A:A,'ESTOQUE OUTUBRO'!F:F,,0)-_xlfn.XLOOKUP(Tabela4[[#This Row],[SKU]],'VENDA MES'!E:E,'VENDA MES'!F:F,0,0)</f>
        <v>30</v>
      </c>
      <c r="E772" s="3">
        <f>IF(D772&lt;=0,(L772 * 2.5) - D772,IF(AND(Tabela4[[#This Row],[ESTOQUE_INICIAL]]&lt;=Tabela4[[#This Row],[PONTO_DE_REPOSICAO]],Tabela4[[#This Row],[ESTOQUE_INICIAL]]&gt;0),L772*1.5,D772*0))</f>
        <v>0</v>
      </c>
      <c r="F772" s="1">
        <f t="shared" si="25"/>
        <v>30</v>
      </c>
      <c r="G772" s="7">
        <v>60</v>
      </c>
      <c r="H772" s="7">
        <v>120</v>
      </c>
      <c r="I772" s="6" t="s">
        <v>1128</v>
      </c>
      <c r="J772" s="1">
        <f>'ESTOQUE NOVEMBRO'!$D772*'ESTOQUE NOVEMBRO'!$G772+'ESTOQUE NOVEMBRO'!$E772*'ESTOQUE NOVEMBRO'!$H772</f>
        <v>1800</v>
      </c>
      <c r="K772" s="1">
        <f>_xlfn.XLOOKUP(A772,MEDIDAS!A:A,MEDIDAS!D:D,,0)*5</f>
        <v>6.2777777777777777</v>
      </c>
      <c r="L772" s="1">
        <f>SUM(K772,_xlfn.XLOOKUP(A772,MEDIDAS!A:A,MEDIDAS!D:D,,0)*5)</f>
        <v>12.555555555555555</v>
      </c>
      <c r="M77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72" t="str">
        <f>IF('ESTOQUE NOVEMBRO'!$E772&gt;0,"Novembro","outubro")</f>
        <v>outubro</v>
      </c>
      <c r="O772" s="15">
        <v>45597</v>
      </c>
    </row>
    <row r="773" spans="1:15">
      <c r="A773" s="5" t="s">
        <v>768</v>
      </c>
      <c r="B773" t="s">
        <v>1214</v>
      </c>
      <c r="C773" s="3">
        <f t="shared" si="24"/>
        <v>64.89</v>
      </c>
      <c r="D773" s="1">
        <f>_xlfn.XLOOKUP(Tabela4[[#This Row],[SKU]],'ESTOQUE OUTUBRO'!A:A,'ESTOQUE OUTUBRO'!F:F,,0)-_xlfn.XLOOKUP(Tabela4[[#This Row],[SKU]],'VENDA MES'!E:E,'VENDA MES'!F:F,0,0)</f>
        <v>153.80000000000004</v>
      </c>
      <c r="E773" s="3">
        <f>IF(D773&lt;=0,(L773 * 2.5) - D773,IF(AND(Tabela4[[#This Row],[ESTOQUE_INICIAL]]&lt;=Tabela4[[#This Row],[PONTO_DE_REPOSICAO]],Tabela4[[#This Row],[ESTOQUE_INICIAL]]&gt;0),L773*1.5,D773*0))</f>
        <v>0</v>
      </c>
      <c r="F773" s="1">
        <f t="shared" si="25"/>
        <v>153.80000000000004</v>
      </c>
      <c r="G773" s="7">
        <v>60</v>
      </c>
      <c r="H773" s="7">
        <v>120</v>
      </c>
      <c r="I773" s="6" t="s">
        <v>1128</v>
      </c>
      <c r="J773" s="1">
        <f>'ESTOQUE NOVEMBRO'!$D773*'ESTOQUE NOVEMBRO'!$G773+'ESTOQUE NOVEMBRO'!$E773*'ESTOQUE NOVEMBRO'!$H773</f>
        <v>9228.0000000000018</v>
      </c>
      <c r="K773" s="1">
        <f>_xlfn.XLOOKUP(A773,MEDIDAS!A:A,MEDIDAS!D:D,,0)*5</f>
        <v>5</v>
      </c>
      <c r="L773" s="1">
        <f>SUM(K773,_xlfn.XLOOKUP(A773,MEDIDAS!A:A,MEDIDAS!D:D,,0)*5)</f>
        <v>10</v>
      </c>
      <c r="M77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73" t="str">
        <f>IF('ESTOQUE NOVEMBRO'!$E773&gt;0,"Novembro","outubro")</f>
        <v>outubro</v>
      </c>
      <c r="O773" s="15">
        <v>45597</v>
      </c>
    </row>
    <row r="774" spans="1:15">
      <c r="A774" s="5" t="s">
        <v>770</v>
      </c>
      <c r="B774" t="s">
        <v>1215</v>
      </c>
      <c r="C774" s="3">
        <f t="shared" si="24"/>
        <v>64.89</v>
      </c>
      <c r="D774" s="1">
        <f>_xlfn.XLOOKUP(Tabela4[[#This Row],[SKU]],'ESTOQUE OUTUBRO'!A:A,'ESTOQUE OUTUBRO'!F:F,,0)-_xlfn.XLOOKUP(Tabela4[[#This Row],[SKU]],'VENDA MES'!E:E,'VENDA MES'!F:F,0,0)</f>
        <v>47.599999999999994</v>
      </c>
      <c r="E774" s="3">
        <f>IF(D774&lt;=0,(L774 * 2.5) - D774,IF(AND(Tabela4[[#This Row],[ESTOQUE_INICIAL]]&lt;=Tabela4[[#This Row],[PONTO_DE_REPOSICAO]],Tabela4[[#This Row],[ESTOQUE_INICIAL]]&gt;0),L774*1.5,D774*0))</f>
        <v>0</v>
      </c>
      <c r="F774" s="1">
        <f t="shared" si="25"/>
        <v>47.599999999999994</v>
      </c>
      <c r="G774" s="7">
        <v>10</v>
      </c>
      <c r="H774" s="7">
        <v>20</v>
      </c>
      <c r="I774" s="6" t="s">
        <v>1134</v>
      </c>
      <c r="J774" s="1">
        <f>'ESTOQUE NOVEMBRO'!$D774*'ESTOQUE NOVEMBRO'!$G774+'ESTOQUE NOVEMBRO'!$E774*'ESTOQUE NOVEMBRO'!$H774</f>
        <v>475.99999999999994</v>
      </c>
      <c r="K774" s="1">
        <f>_xlfn.XLOOKUP(A774,MEDIDAS!A:A,MEDIDAS!D:D,,0)*5</f>
        <v>5.6111111111111107</v>
      </c>
      <c r="L774" s="1">
        <f>SUM(K774,_xlfn.XLOOKUP(A774,MEDIDAS!A:A,MEDIDAS!D:D,,0)*5)</f>
        <v>11.222222222222221</v>
      </c>
      <c r="M77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74" t="str">
        <f>IF('ESTOQUE NOVEMBRO'!$E774&gt;0,"Novembro","outubro")</f>
        <v>outubro</v>
      </c>
      <c r="O774" s="15">
        <v>45597</v>
      </c>
    </row>
    <row r="775" spans="1:15">
      <c r="A775" s="5" t="s">
        <v>771</v>
      </c>
      <c r="B775" t="s">
        <v>1215</v>
      </c>
      <c r="C775" s="3">
        <f t="shared" si="24"/>
        <v>64.89</v>
      </c>
      <c r="D775" s="1">
        <f>_xlfn.XLOOKUP(Tabela4[[#This Row],[SKU]],'ESTOQUE OUTUBRO'!A:A,'ESTOQUE OUTUBRO'!F:F,,0)-_xlfn.XLOOKUP(Tabela4[[#This Row],[SKU]],'VENDA MES'!E:E,'VENDA MES'!F:F,0,0)</f>
        <v>252.00000000000006</v>
      </c>
      <c r="E775" s="3">
        <f>IF(D775&lt;=0,(L775 * 2.5) - D775,IF(AND(Tabela4[[#This Row],[ESTOQUE_INICIAL]]&lt;=Tabela4[[#This Row],[PONTO_DE_REPOSICAO]],Tabela4[[#This Row],[ESTOQUE_INICIAL]]&gt;0),L775*1.5,D775*0))</f>
        <v>0</v>
      </c>
      <c r="F775" s="1">
        <f t="shared" si="25"/>
        <v>252.00000000000006</v>
      </c>
      <c r="G775" s="7">
        <v>10</v>
      </c>
      <c r="H775" s="7">
        <v>20</v>
      </c>
      <c r="I775" s="6" t="s">
        <v>1134</v>
      </c>
      <c r="J775" s="1">
        <f>'ESTOQUE NOVEMBRO'!$D775*'ESTOQUE NOVEMBRO'!$G775+'ESTOQUE NOVEMBRO'!$E775*'ESTOQUE NOVEMBRO'!$H775</f>
        <v>2520.0000000000005</v>
      </c>
      <c r="K775" s="1">
        <f>_xlfn.XLOOKUP(A775,MEDIDAS!A:A,MEDIDAS!D:D,,0)*5</f>
        <v>5.6111111111111107</v>
      </c>
      <c r="L775" s="1">
        <f>SUM(K775,_xlfn.XLOOKUP(A775,MEDIDAS!A:A,MEDIDAS!D:D,,0)*5)</f>
        <v>11.222222222222221</v>
      </c>
      <c r="M77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75" t="str">
        <f>IF('ESTOQUE NOVEMBRO'!$E775&gt;0,"Novembro","outubro")</f>
        <v>outubro</v>
      </c>
      <c r="O775" s="15">
        <v>45597</v>
      </c>
    </row>
    <row r="776" spans="1:15">
      <c r="A776" s="5" t="s">
        <v>772</v>
      </c>
      <c r="B776" t="s">
        <v>1215</v>
      </c>
      <c r="C776" s="3">
        <f t="shared" si="24"/>
        <v>64.89</v>
      </c>
      <c r="D776" s="1">
        <f>_xlfn.XLOOKUP(Tabela4[[#This Row],[SKU]],'ESTOQUE OUTUBRO'!A:A,'ESTOQUE OUTUBRO'!F:F,,0)-_xlfn.XLOOKUP(Tabela4[[#This Row],[SKU]],'VENDA MES'!E:E,'VENDA MES'!F:F,0,0)</f>
        <v>113.80000000000004</v>
      </c>
      <c r="E776" s="3">
        <f>IF(D776&lt;=0,(L776 * 2.5) - D776,IF(AND(Tabela4[[#This Row],[ESTOQUE_INICIAL]]&lt;=Tabela4[[#This Row],[PONTO_DE_REPOSICAO]],Tabela4[[#This Row],[ESTOQUE_INICIAL]]&gt;0),L776*1.5,D776*0))</f>
        <v>0</v>
      </c>
      <c r="F776" s="1">
        <f t="shared" si="25"/>
        <v>113.80000000000004</v>
      </c>
      <c r="G776" s="7">
        <v>10</v>
      </c>
      <c r="H776" s="7">
        <v>20</v>
      </c>
      <c r="I776" s="6" t="s">
        <v>1134</v>
      </c>
      <c r="J776" s="1">
        <f>'ESTOQUE NOVEMBRO'!$D776*'ESTOQUE NOVEMBRO'!$G776+'ESTOQUE NOVEMBRO'!$E776*'ESTOQUE NOVEMBRO'!$H776</f>
        <v>1138.0000000000005</v>
      </c>
      <c r="K776" s="1">
        <f>_xlfn.XLOOKUP(A776,MEDIDAS!A:A,MEDIDAS!D:D,,0)*5</f>
        <v>9.7222222222222214</v>
      </c>
      <c r="L776" s="1">
        <f>SUM(K776,_xlfn.XLOOKUP(A776,MEDIDAS!A:A,MEDIDAS!D:D,,0)*5)</f>
        <v>19.444444444444443</v>
      </c>
      <c r="M77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76" t="str">
        <f>IF('ESTOQUE NOVEMBRO'!$E776&gt;0,"Novembro","outubro")</f>
        <v>outubro</v>
      </c>
      <c r="O776" s="15">
        <v>45597</v>
      </c>
    </row>
    <row r="777" spans="1:15">
      <c r="A777" s="5" t="s">
        <v>773</v>
      </c>
      <c r="B777" t="s">
        <v>1215</v>
      </c>
      <c r="C777" s="3">
        <f t="shared" si="24"/>
        <v>64.89</v>
      </c>
      <c r="D777" s="1">
        <f>_xlfn.XLOOKUP(Tabela4[[#This Row],[SKU]],'ESTOQUE OUTUBRO'!A:A,'ESTOQUE OUTUBRO'!F:F,,0)-_xlfn.XLOOKUP(Tabela4[[#This Row],[SKU]],'VENDA MES'!E:E,'VENDA MES'!F:F,0,0)</f>
        <v>63.8</v>
      </c>
      <c r="E777" s="3">
        <f>IF(D777&lt;=0,(L777 * 2.5) - D777,IF(AND(Tabela4[[#This Row],[ESTOQUE_INICIAL]]&lt;=Tabela4[[#This Row],[PONTO_DE_REPOSICAO]],Tabela4[[#This Row],[ESTOQUE_INICIAL]]&gt;0),L777*1.5,D777*0))</f>
        <v>0</v>
      </c>
      <c r="F777" s="1">
        <f t="shared" si="25"/>
        <v>63.8</v>
      </c>
      <c r="G777" s="7">
        <v>10</v>
      </c>
      <c r="H777" s="7">
        <v>20</v>
      </c>
      <c r="I777" s="6" t="s">
        <v>1134</v>
      </c>
      <c r="J777" s="1">
        <f>'ESTOQUE NOVEMBRO'!$D777*'ESTOQUE NOVEMBRO'!$G777+'ESTOQUE NOVEMBRO'!$E777*'ESTOQUE NOVEMBRO'!$H777</f>
        <v>638</v>
      </c>
      <c r="K777" s="1">
        <f>_xlfn.XLOOKUP(A777,MEDIDAS!A:A,MEDIDAS!D:D,,0)*5</f>
        <v>5.0555555555555554</v>
      </c>
      <c r="L777" s="1">
        <f>SUM(K777,_xlfn.XLOOKUP(A777,MEDIDAS!A:A,MEDIDAS!D:D,,0)*5)</f>
        <v>10.111111111111111</v>
      </c>
      <c r="M77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77" t="str">
        <f>IF('ESTOQUE NOVEMBRO'!$E777&gt;0,"Novembro","outubro")</f>
        <v>outubro</v>
      </c>
      <c r="O777" s="15">
        <v>45597</v>
      </c>
    </row>
    <row r="778" spans="1:15">
      <c r="A778" s="5" t="s">
        <v>774</v>
      </c>
      <c r="B778" t="s">
        <v>1215</v>
      </c>
      <c r="C778" s="3">
        <f t="shared" si="24"/>
        <v>64.89</v>
      </c>
      <c r="D778" s="1">
        <f>_xlfn.XLOOKUP(Tabela4[[#This Row],[SKU]],'ESTOQUE OUTUBRO'!A:A,'ESTOQUE OUTUBRO'!F:F,,0)-_xlfn.XLOOKUP(Tabela4[[#This Row],[SKU]],'VENDA MES'!E:E,'VENDA MES'!F:F,0,0)</f>
        <v>119.6</v>
      </c>
      <c r="E778" s="3">
        <f>IF(D778&lt;=0,(L778 * 2.5) - D778,IF(AND(Tabela4[[#This Row],[ESTOQUE_INICIAL]]&lt;=Tabela4[[#This Row],[PONTO_DE_REPOSICAO]],Tabela4[[#This Row],[ESTOQUE_INICIAL]]&gt;0),L778*1.5,D778*0))</f>
        <v>0</v>
      </c>
      <c r="F778" s="1">
        <f t="shared" si="25"/>
        <v>119.6</v>
      </c>
      <c r="G778" s="7">
        <v>10</v>
      </c>
      <c r="H778" s="7">
        <v>20</v>
      </c>
      <c r="I778" s="6" t="s">
        <v>1134</v>
      </c>
      <c r="J778" s="1">
        <f>'ESTOQUE NOVEMBRO'!$D778*'ESTOQUE NOVEMBRO'!$G778+'ESTOQUE NOVEMBRO'!$E778*'ESTOQUE NOVEMBRO'!$H778</f>
        <v>1196</v>
      </c>
      <c r="K778" s="1">
        <f>_xlfn.XLOOKUP(A778,MEDIDAS!A:A,MEDIDAS!D:D,,0)*5</f>
        <v>8.2777777777777768</v>
      </c>
      <c r="L778" s="1">
        <f>SUM(K778,_xlfn.XLOOKUP(A778,MEDIDAS!A:A,MEDIDAS!D:D,,0)*5)</f>
        <v>16.555555555555554</v>
      </c>
      <c r="M77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78" t="str">
        <f>IF('ESTOQUE NOVEMBRO'!$E778&gt;0,"Novembro","outubro")</f>
        <v>outubro</v>
      </c>
      <c r="O778" s="15">
        <v>45597</v>
      </c>
    </row>
    <row r="779" spans="1:15">
      <c r="A779" s="5" t="s">
        <v>856</v>
      </c>
      <c r="B779" t="s">
        <v>1215</v>
      </c>
      <c r="C779" s="3">
        <f t="shared" si="24"/>
        <v>64.89</v>
      </c>
      <c r="D779" s="1">
        <f>_xlfn.XLOOKUP(Tabela4[[#This Row],[SKU]],'ESTOQUE OUTUBRO'!A:A,'ESTOQUE OUTUBRO'!F:F,,0)-_xlfn.XLOOKUP(Tabela4[[#This Row],[SKU]],'VENDA MES'!E:E,'VENDA MES'!F:F,0,0)</f>
        <v>108</v>
      </c>
      <c r="E779" s="3">
        <f>IF(D779&lt;=0,(L779 * 2.5) - D779,IF(AND(Tabela4[[#This Row],[ESTOQUE_INICIAL]]&lt;=Tabela4[[#This Row],[PONTO_DE_REPOSICAO]],Tabela4[[#This Row],[ESTOQUE_INICIAL]]&gt;0),L779*1.5,D779*0))</f>
        <v>0</v>
      </c>
      <c r="F779" s="1">
        <f t="shared" si="25"/>
        <v>108</v>
      </c>
      <c r="G779" s="7">
        <v>10</v>
      </c>
      <c r="H779" s="7">
        <v>20</v>
      </c>
      <c r="I779" s="6" t="s">
        <v>1134</v>
      </c>
      <c r="J779" s="1">
        <f>'ESTOQUE NOVEMBRO'!$D779*'ESTOQUE NOVEMBRO'!$G779+'ESTOQUE NOVEMBRO'!$E779*'ESTOQUE NOVEMBRO'!$H779</f>
        <v>1080</v>
      </c>
      <c r="K779" s="1">
        <f>_xlfn.XLOOKUP(A779,MEDIDAS!A:A,MEDIDAS!D:D,,0)*5</f>
        <v>5</v>
      </c>
      <c r="L779" s="1">
        <f>SUM(K779,_xlfn.XLOOKUP(A779,MEDIDAS!A:A,MEDIDAS!D:D,,0)*5)</f>
        <v>10</v>
      </c>
      <c r="M77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79" t="str">
        <f>IF('ESTOQUE NOVEMBRO'!$E779&gt;0,"Novembro","outubro")</f>
        <v>outubro</v>
      </c>
      <c r="O779" s="15">
        <v>45597</v>
      </c>
    </row>
    <row r="780" spans="1:15">
      <c r="A780" s="5" t="s">
        <v>775</v>
      </c>
      <c r="B780" t="s">
        <v>1215</v>
      </c>
      <c r="C780" s="3">
        <f t="shared" si="24"/>
        <v>64.89</v>
      </c>
      <c r="D780" s="1">
        <f>_xlfn.XLOOKUP(Tabela4[[#This Row],[SKU]],'ESTOQUE OUTUBRO'!A:A,'ESTOQUE OUTUBRO'!F:F,,0)-_xlfn.XLOOKUP(Tabela4[[#This Row],[SKU]],'VENDA MES'!E:E,'VENDA MES'!F:F,0,0)</f>
        <v>69.199999999999989</v>
      </c>
      <c r="E780" s="3">
        <f>IF(D780&lt;=0,(L780 * 2.5) - D780,IF(AND(Tabela4[[#This Row],[ESTOQUE_INICIAL]]&lt;=Tabela4[[#This Row],[PONTO_DE_REPOSICAO]],Tabela4[[#This Row],[ESTOQUE_INICIAL]]&gt;0),L780*1.5,D780*0))</f>
        <v>0</v>
      </c>
      <c r="F780" s="1">
        <f t="shared" si="25"/>
        <v>69.199999999999989</v>
      </c>
      <c r="G780" s="7">
        <v>10</v>
      </c>
      <c r="H780" s="7">
        <v>20</v>
      </c>
      <c r="I780" s="6" t="s">
        <v>1134</v>
      </c>
      <c r="J780" s="1">
        <f>'ESTOQUE NOVEMBRO'!$D780*'ESTOQUE NOVEMBRO'!$G780+'ESTOQUE NOVEMBRO'!$E780*'ESTOQUE NOVEMBRO'!$H780</f>
        <v>691.99999999999989</v>
      </c>
      <c r="K780" s="1">
        <f>_xlfn.XLOOKUP(A780,MEDIDAS!A:A,MEDIDAS!D:D,,0)*5</f>
        <v>6.9444444444444446</v>
      </c>
      <c r="L780" s="1">
        <f>SUM(K780,_xlfn.XLOOKUP(A780,MEDIDAS!A:A,MEDIDAS!D:D,,0)*5)</f>
        <v>13.888888888888889</v>
      </c>
      <c r="M78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80" t="str">
        <f>IF('ESTOQUE NOVEMBRO'!$E780&gt;0,"Novembro","outubro")</f>
        <v>outubro</v>
      </c>
      <c r="O780" s="15">
        <v>45597</v>
      </c>
    </row>
    <row r="781" spans="1:15">
      <c r="A781" s="5" t="s">
        <v>776</v>
      </c>
      <c r="B781" t="s">
        <v>1215</v>
      </c>
      <c r="C781" s="3">
        <f t="shared" si="24"/>
        <v>64.89</v>
      </c>
      <c r="D781" s="1">
        <f>_xlfn.XLOOKUP(Tabela4[[#This Row],[SKU]],'ESTOQUE OUTUBRO'!A:A,'ESTOQUE OUTUBRO'!F:F,,0)-_xlfn.XLOOKUP(Tabela4[[#This Row],[SKU]],'VENDA MES'!E:E,'VENDA MES'!F:F,0,0)</f>
        <v>-29.200000000000003</v>
      </c>
      <c r="E781" s="3">
        <f>IF(D781&lt;=0,(L781 * 2.5) - D781,IF(AND(Tabela4[[#This Row],[ESTOQUE_INICIAL]]&lt;=Tabela4[[#This Row],[PONTO_DE_REPOSICAO]],Tabela4[[#This Row],[ESTOQUE_INICIAL]]&gt;0),L781*1.5,D781*0))</f>
        <v>61.422222222222224</v>
      </c>
      <c r="F781" s="1">
        <f t="shared" si="25"/>
        <v>32.222222222222221</v>
      </c>
      <c r="G781" s="7">
        <v>10</v>
      </c>
      <c r="H781" s="7">
        <v>20</v>
      </c>
      <c r="I781" s="6" t="s">
        <v>1134</v>
      </c>
      <c r="J781" s="1">
        <f>'ESTOQUE NOVEMBRO'!$D781*'ESTOQUE NOVEMBRO'!$G781+'ESTOQUE NOVEMBRO'!$E781*'ESTOQUE NOVEMBRO'!$H781</f>
        <v>936.44444444444457</v>
      </c>
      <c r="K781" s="1">
        <f>_xlfn.XLOOKUP(A781,MEDIDAS!A:A,MEDIDAS!D:D,,0)*5</f>
        <v>6.4444444444444446</v>
      </c>
      <c r="L781" s="1">
        <f>SUM(K781,_xlfn.XLOOKUP(A781,MEDIDAS!A:A,MEDIDAS!D:D,,0)*5)</f>
        <v>12.888888888888889</v>
      </c>
      <c r="M78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81" t="str">
        <f>IF('ESTOQUE NOVEMBRO'!$E781&gt;0,"Novembro","outubro")</f>
        <v>Novembro</v>
      </c>
      <c r="O781" s="15">
        <v>45597</v>
      </c>
    </row>
    <row r="782" spans="1:15">
      <c r="A782" s="5" t="s">
        <v>777</v>
      </c>
      <c r="B782" t="s">
        <v>1215</v>
      </c>
      <c r="C782" s="3">
        <f t="shared" si="24"/>
        <v>64.89</v>
      </c>
      <c r="D782" s="1">
        <f>_xlfn.XLOOKUP(Tabela4[[#This Row],[SKU]],'ESTOQUE OUTUBRO'!A:A,'ESTOQUE OUTUBRO'!F:F,,0)-_xlfn.XLOOKUP(Tabela4[[#This Row],[SKU]],'VENDA MES'!E:E,'VENDA MES'!F:F,0,0)</f>
        <v>238.00000000000006</v>
      </c>
      <c r="E782" s="3">
        <f>IF(D782&lt;=0,(L782 * 2.5) - D782,IF(AND(Tabela4[[#This Row],[ESTOQUE_INICIAL]]&lt;=Tabela4[[#This Row],[PONTO_DE_REPOSICAO]],Tabela4[[#This Row],[ESTOQUE_INICIAL]]&gt;0),L782*1.5,D782*0))</f>
        <v>0</v>
      </c>
      <c r="F782" s="1">
        <f t="shared" si="25"/>
        <v>238.00000000000006</v>
      </c>
      <c r="G782" s="7">
        <v>10</v>
      </c>
      <c r="H782" s="7">
        <v>20</v>
      </c>
      <c r="I782" s="6" t="s">
        <v>1134</v>
      </c>
      <c r="J782" s="1">
        <f>'ESTOQUE NOVEMBRO'!$D782*'ESTOQUE NOVEMBRO'!$G782+'ESTOQUE NOVEMBRO'!$E782*'ESTOQUE NOVEMBRO'!$H782</f>
        <v>2380.0000000000005</v>
      </c>
      <c r="K782" s="1">
        <f>_xlfn.XLOOKUP(A782,MEDIDAS!A:A,MEDIDAS!D:D,,0)*5</f>
        <v>7.166666666666667</v>
      </c>
      <c r="L782" s="1">
        <f>SUM(K782,_xlfn.XLOOKUP(A782,MEDIDAS!A:A,MEDIDAS!D:D,,0)*5)</f>
        <v>14.333333333333334</v>
      </c>
      <c r="M78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82" t="str">
        <f>IF('ESTOQUE NOVEMBRO'!$E782&gt;0,"Novembro","outubro")</f>
        <v>outubro</v>
      </c>
      <c r="O782" s="15">
        <v>45597</v>
      </c>
    </row>
    <row r="783" spans="1:15">
      <c r="A783" s="5" t="s">
        <v>778</v>
      </c>
      <c r="B783" t="s">
        <v>1215</v>
      </c>
      <c r="C783" s="3">
        <f t="shared" si="24"/>
        <v>64.89</v>
      </c>
      <c r="D783" s="1">
        <f>_xlfn.XLOOKUP(Tabela4[[#This Row],[SKU]],'ESTOQUE OUTUBRO'!A:A,'ESTOQUE OUTUBRO'!F:F,,0)-_xlfn.XLOOKUP(Tabela4[[#This Row],[SKU]],'VENDA MES'!E:E,'VENDA MES'!F:F,0,0)</f>
        <v>105.00000000000003</v>
      </c>
      <c r="E783" s="3">
        <f>IF(D783&lt;=0,(L783 * 2.5) - D783,IF(AND(Tabela4[[#This Row],[ESTOQUE_INICIAL]]&lt;=Tabela4[[#This Row],[PONTO_DE_REPOSICAO]],Tabela4[[#This Row],[ESTOQUE_INICIAL]]&gt;0),L783*1.5,D783*0))</f>
        <v>0</v>
      </c>
      <c r="F783" s="1">
        <f t="shared" si="25"/>
        <v>105.00000000000003</v>
      </c>
      <c r="G783" s="7">
        <v>10</v>
      </c>
      <c r="H783" s="7">
        <v>20</v>
      </c>
      <c r="I783" s="6" t="s">
        <v>1134</v>
      </c>
      <c r="J783" s="1">
        <f>'ESTOQUE NOVEMBRO'!$D783*'ESTOQUE NOVEMBRO'!$G783+'ESTOQUE NOVEMBRO'!$E783*'ESTOQUE NOVEMBRO'!$H783</f>
        <v>1050.0000000000002</v>
      </c>
      <c r="K783" s="1">
        <f>_xlfn.XLOOKUP(A783,MEDIDAS!A:A,MEDIDAS!D:D,,0)*5</f>
        <v>6.333333333333333</v>
      </c>
      <c r="L783" s="1">
        <f>SUM(K783,_xlfn.XLOOKUP(A783,MEDIDAS!A:A,MEDIDAS!D:D,,0)*5)</f>
        <v>12.666666666666666</v>
      </c>
      <c r="M78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83" t="str">
        <f>IF('ESTOQUE NOVEMBRO'!$E783&gt;0,"Novembro","outubro")</f>
        <v>outubro</v>
      </c>
      <c r="O783" s="15">
        <v>45597</v>
      </c>
    </row>
    <row r="784" spans="1:15">
      <c r="A784" s="5" t="s">
        <v>779</v>
      </c>
      <c r="B784" t="s">
        <v>1216</v>
      </c>
      <c r="C784" s="3">
        <f t="shared" si="24"/>
        <v>64.89</v>
      </c>
      <c r="D784" s="1">
        <f>_xlfn.XLOOKUP(Tabela4[[#This Row],[SKU]],'ESTOQUE OUTUBRO'!A:A,'ESTOQUE OUTUBRO'!F:F,,0)-_xlfn.XLOOKUP(Tabela4[[#This Row],[SKU]],'VENDA MES'!E:E,'VENDA MES'!F:F,0,0)</f>
        <v>117.19999999999999</v>
      </c>
      <c r="E784" s="3">
        <f>IF(D784&lt;=0,(L784 * 2.5) - D784,IF(AND(Tabela4[[#This Row],[ESTOQUE_INICIAL]]&lt;=Tabela4[[#This Row],[PONTO_DE_REPOSICAO]],Tabela4[[#This Row],[ESTOQUE_INICIAL]]&gt;0),L784*1.5,D784*0))</f>
        <v>0</v>
      </c>
      <c r="F784" s="1">
        <f t="shared" si="25"/>
        <v>117.19999999999999</v>
      </c>
      <c r="G784" s="7">
        <v>36</v>
      </c>
      <c r="H784" s="7">
        <v>72</v>
      </c>
      <c r="I784" s="6" t="s">
        <v>1152</v>
      </c>
      <c r="J784" s="1">
        <f>'ESTOQUE NOVEMBRO'!$D784*'ESTOQUE NOVEMBRO'!$G784+'ESTOQUE NOVEMBRO'!$E784*'ESTOQUE NOVEMBRO'!$H784</f>
        <v>4219.2</v>
      </c>
      <c r="K784" s="1">
        <f>_xlfn.XLOOKUP(A784,MEDIDAS!A:A,MEDIDAS!D:D,,0)*5</f>
        <v>6.0555555555555554</v>
      </c>
      <c r="L784" s="1">
        <f>SUM(K784,_xlfn.XLOOKUP(A784,MEDIDAS!A:A,MEDIDAS!D:D,,0)*5)</f>
        <v>12.111111111111111</v>
      </c>
      <c r="M78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84" t="str">
        <f>IF('ESTOQUE NOVEMBRO'!$E784&gt;0,"Novembro","outubro")</f>
        <v>outubro</v>
      </c>
      <c r="O784" s="15">
        <v>45597</v>
      </c>
    </row>
    <row r="785" spans="1:15">
      <c r="A785" s="5" t="s">
        <v>781</v>
      </c>
      <c r="B785" t="s">
        <v>1216</v>
      </c>
      <c r="C785" s="3">
        <f t="shared" si="24"/>
        <v>64.89</v>
      </c>
      <c r="D785" s="1">
        <f>_xlfn.XLOOKUP(Tabela4[[#This Row],[SKU]],'ESTOQUE OUTUBRO'!A:A,'ESTOQUE OUTUBRO'!F:F,,0)-_xlfn.XLOOKUP(Tabela4[[#This Row],[SKU]],'VENDA MES'!E:E,'VENDA MES'!F:F,0,0)</f>
        <v>131.80000000000004</v>
      </c>
      <c r="E785" s="3">
        <f>IF(D785&lt;=0,(L785 * 2.5) - D785,IF(AND(Tabela4[[#This Row],[ESTOQUE_INICIAL]]&lt;=Tabela4[[#This Row],[PONTO_DE_REPOSICAO]],Tabela4[[#This Row],[ESTOQUE_INICIAL]]&gt;0),L785*1.5,D785*0))</f>
        <v>0</v>
      </c>
      <c r="F785" s="1">
        <f t="shared" si="25"/>
        <v>131.80000000000004</v>
      </c>
      <c r="G785" s="7">
        <v>36</v>
      </c>
      <c r="H785" s="7">
        <v>72</v>
      </c>
      <c r="I785" s="6" t="s">
        <v>1152</v>
      </c>
      <c r="J785" s="1">
        <f>'ESTOQUE NOVEMBRO'!$D785*'ESTOQUE NOVEMBRO'!$G785+'ESTOQUE NOVEMBRO'!$E785*'ESTOQUE NOVEMBRO'!$H785</f>
        <v>4744.8000000000011</v>
      </c>
      <c r="K785" s="1">
        <f>_xlfn.XLOOKUP(A785,MEDIDAS!A:A,MEDIDAS!D:D,,0)*5</f>
        <v>5.0555555555555554</v>
      </c>
      <c r="L785" s="1">
        <f>SUM(K785,_xlfn.XLOOKUP(A785,MEDIDAS!A:A,MEDIDAS!D:D,,0)*5)</f>
        <v>10.111111111111111</v>
      </c>
      <c r="M78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85" t="str">
        <f>IF('ESTOQUE NOVEMBRO'!$E785&gt;0,"Novembro","outubro")</f>
        <v>outubro</v>
      </c>
      <c r="O785" s="15">
        <v>45597</v>
      </c>
    </row>
    <row r="786" spans="1:15">
      <c r="A786" s="5" t="s">
        <v>782</v>
      </c>
      <c r="B786" t="s">
        <v>1216</v>
      </c>
      <c r="C786" s="3">
        <f t="shared" si="24"/>
        <v>64.89</v>
      </c>
      <c r="D786" s="1">
        <f>_xlfn.XLOOKUP(Tabela4[[#This Row],[SKU]],'ESTOQUE OUTUBRO'!A:A,'ESTOQUE OUTUBRO'!F:F,,0)-_xlfn.XLOOKUP(Tabela4[[#This Row],[SKU]],'VENDA MES'!E:E,'VENDA MES'!F:F,0,0)</f>
        <v>42</v>
      </c>
      <c r="E786" s="3">
        <f>IF(D786&lt;=0,(L786 * 2.5) - D786,IF(AND(Tabela4[[#This Row],[ESTOQUE_INICIAL]]&lt;=Tabela4[[#This Row],[PONTO_DE_REPOSICAO]],Tabela4[[#This Row],[ESTOQUE_INICIAL]]&gt;0),L786*1.5,D786*0))</f>
        <v>0</v>
      </c>
      <c r="F786" s="1">
        <f t="shared" si="25"/>
        <v>42</v>
      </c>
      <c r="G786" s="7">
        <v>36</v>
      </c>
      <c r="H786" s="7">
        <v>72</v>
      </c>
      <c r="I786" s="6" t="s">
        <v>1152</v>
      </c>
      <c r="J786" s="1">
        <f>'ESTOQUE NOVEMBRO'!$D786*'ESTOQUE NOVEMBRO'!$G786+'ESTOQUE NOVEMBRO'!$E786*'ESTOQUE NOVEMBRO'!$H786</f>
        <v>1512</v>
      </c>
      <c r="K786" s="1">
        <f>_xlfn.XLOOKUP(A786,MEDIDAS!A:A,MEDIDAS!D:D,,0)*5</f>
        <v>6.1111111111111116</v>
      </c>
      <c r="L786" s="1">
        <f>SUM(K786,_xlfn.XLOOKUP(A786,MEDIDAS!A:A,MEDIDAS!D:D,,0)*5)</f>
        <v>12.222222222222223</v>
      </c>
      <c r="M78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86" t="str">
        <f>IF('ESTOQUE NOVEMBRO'!$E786&gt;0,"Novembro","outubro")</f>
        <v>outubro</v>
      </c>
      <c r="O786" s="15">
        <v>45597</v>
      </c>
    </row>
    <row r="787" spans="1:15">
      <c r="A787" s="5" t="s">
        <v>783</v>
      </c>
      <c r="B787" t="s">
        <v>1216</v>
      </c>
      <c r="C787" s="3">
        <f t="shared" si="24"/>
        <v>64.89</v>
      </c>
      <c r="D787" s="1">
        <f>_xlfn.XLOOKUP(Tabela4[[#This Row],[SKU]],'ESTOQUE OUTUBRO'!A:A,'ESTOQUE OUTUBRO'!F:F,,0)-_xlfn.XLOOKUP(Tabela4[[#This Row],[SKU]],'VENDA MES'!E:E,'VENDA MES'!F:F,0,0)</f>
        <v>74</v>
      </c>
      <c r="E787" s="3">
        <f>IF(D787&lt;=0,(L787 * 2.5) - D787,IF(AND(Tabela4[[#This Row],[ESTOQUE_INICIAL]]&lt;=Tabela4[[#This Row],[PONTO_DE_REPOSICAO]],Tabela4[[#This Row],[ESTOQUE_INICIAL]]&gt;0),L787*1.5,D787*0))</f>
        <v>0</v>
      </c>
      <c r="F787" s="1">
        <f t="shared" si="25"/>
        <v>74</v>
      </c>
      <c r="G787" s="7">
        <v>36</v>
      </c>
      <c r="H787" s="7">
        <v>72</v>
      </c>
      <c r="I787" s="6" t="s">
        <v>1152</v>
      </c>
      <c r="J787" s="1">
        <f>'ESTOQUE NOVEMBRO'!$D787*'ESTOQUE NOVEMBRO'!$G787+'ESTOQUE NOVEMBRO'!$E787*'ESTOQUE NOVEMBRO'!$H787</f>
        <v>2664</v>
      </c>
      <c r="K787" s="1">
        <f>_xlfn.XLOOKUP(A787,MEDIDAS!A:A,MEDIDAS!D:D,,0)*5</f>
        <v>5.5</v>
      </c>
      <c r="L787" s="1">
        <f>SUM(K787,_xlfn.XLOOKUP(A787,MEDIDAS!A:A,MEDIDAS!D:D,,0)*5)</f>
        <v>11</v>
      </c>
      <c r="M78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87" t="str">
        <f>IF('ESTOQUE NOVEMBRO'!$E787&gt;0,"Novembro","outubro")</f>
        <v>outubro</v>
      </c>
      <c r="O787" s="15">
        <v>45597</v>
      </c>
    </row>
    <row r="788" spans="1:15">
      <c r="A788" s="5" t="s">
        <v>784</v>
      </c>
      <c r="B788" t="s">
        <v>1216</v>
      </c>
      <c r="C788" s="3">
        <f t="shared" si="24"/>
        <v>64.89</v>
      </c>
      <c r="D788" s="1">
        <f>_xlfn.XLOOKUP(Tabela4[[#This Row],[SKU]],'ESTOQUE OUTUBRO'!A:A,'ESTOQUE OUTUBRO'!F:F,,0)-_xlfn.XLOOKUP(Tabela4[[#This Row],[SKU]],'VENDA MES'!E:E,'VENDA MES'!F:F,0,0)</f>
        <v>136.19999999999999</v>
      </c>
      <c r="E788" s="3">
        <f>IF(D788&lt;=0,(L788 * 2.5) - D788,IF(AND(Tabela4[[#This Row],[ESTOQUE_INICIAL]]&lt;=Tabela4[[#This Row],[PONTO_DE_REPOSICAO]],Tabela4[[#This Row],[ESTOQUE_INICIAL]]&gt;0),L788*1.5,D788*0))</f>
        <v>0</v>
      </c>
      <c r="F788" s="1">
        <f t="shared" si="25"/>
        <v>136.19999999999999</v>
      </c>
      <c r="G788" s="7">
        <v>36</v>
      </c>
      <c r="H788" s="7">
        <v>72</v>
      </c>
      <c r="I788" s="6" t="s">
        <v>1152</v>
      </c>
      <c r="J788" s="1">
        <f>'ESTOQUE NOVEMBRO'!$D788*'ESTOQUE NOVEMBRO'!$G788+'ESTOQUE NOVEMBRO'!$E788*'ESTOQUE NOVEMBRO'!$H788</f>
        <v>4903.2</v>
      </c>
      <c r="K788" s="1">
        <f>_xlfn.XLOOKUP(A788,MEDIDAS!A:A,MEDIDAS!D:D,,0)*5</f>
        <v>9.0555555555555554</v>
      </c>
      <c r="L788" s="1">
        <f>SUM(K788,_xlfn.XLOOKUP(A788,MEDIDAS!A:A,MEDIDAS!D:D,,0)*5)</f>
        <v>18.111111111111111</v>
      </c>
      <c r="M78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88" t="str">
        <f>IF('ESTOQUE NOVEMBRO'!$E788&gt;0,"Novembro","outubro")</f>
        <v>outubro</v>
      </c>
      <c r="O788" s="15">
        <v>45597</v>
      </c>
    </row>
    <row r="789" spans="1:15">
      <c r="A789" s="5" t="s">
        <v>867</v>
      </c>
      <c r="B789" t="s">
        <v>1216</v>
      </c>
      <c r="C789" s="3">
        <f t="shared" si="24"/>
        <v>64.89</v>
      </c>
      <c r="D789" s="1">
        <f>_xlfn.XLOOKUP(Tabela4[[#This Row],[SKU]],'ESTOQUE OUTUBRO'!A:A,'ESTOQUE OUTUBRO'!F:F,,0)-_xlfn.XLOOKUP(Tabela4[[#This Row],[SKU]],'VENDA MES'!E:E,'VENDA MES'!F:F,0,0)</f>
        <v>113</v>
      </c>
      <c r="E789" s="3">
        <f>IF(D789&lt;=0,(L789 * 2.5) - D789,IF(AND(Tabela4[[#This Row],[ESTOQUE_INICIAL]]&lt;=Tabela4[[#This Row],[PONTO_DE_REPOSICAO]],Tabela4[[#This Row],[ESTOQUE_INICIAL]]&gt;0),L789*1.5,D789*0))</f>
        <v>0</v>
      </c>
      <c r="F789" s="1">
        <f t="shared" si="25"/>
        <v>113</v>
      </c>
      <c r="G789" s="7">
        <v>36</v>
      </c>
      <c r="H789" s="7">
        <v>72</v>
      </c>
      <c r="I789" s="6" t="s">
        <v>1152</v>
      </c>
      <c r="J789" s="1">
        <f>'ESTOQUE NOVEMBRO'!$D789*'ESTOQUE NOVEMBRO'!$G789+'ESTOQUE NOVEMBRO'!$E789*'ESTOQUE NOVEMBRO'!$H789</f>
        <v>4068</v>
      </c>
      <c r="K789" s="1">
        <f>_xlfn.XLOOKUP(A789,MEDIDAS!A:A,MEDIDAS!D:D,,0)*5</f>
        <v>4.1111111111111107</v>
      </c>
      <c r="L789" s="1">
        <f>SUM(K789,_xlfn.XLOOKUP(A789,MEDIDAS!A:A,MEDIDAS!D:D,,0)*5)</f>
        <v>8.2222222222222214</v>
      </c>
      <c r="M78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89" t="str">
        <f>IF('ESTOQUE NOVEMBRO'!$E789&gt;0,"Novembro","outubro")</f>
        <v>outubro</v>
      </c>
      <c r="O789" s="15">
        <v>45597</v>
      </c>
    </row>
    <row r="790" spans="1:15">
      <c r="A790" s="5" t="s">
        <v>785</v>
      </c>
      <c r="B790" t="s">
        <v>1216</v>
      </c>
      <c r="C790" s="3">
        <f t="shared" si="24"/>
        <v>64.89</v>
      </c>
      <c r="D790" s="1">
        <f>_xlfn.XLOOKUP(Tabela4[[#This Row],[SKU]],'ESTOQUE OUTUBRO'!A:A,'ESTOQUE OUTUBRO'!F:F,,0)-_xlfn.XLOOKUP(Tabela4[[#This Row],[SKU]],'VENDA MES'!E:E,'VENDA MES'!F:F,0,0)</f>
        <v>159.19999999999999</v>
      </c>
      <c r="E790" s="3">
        <f>IF(D790&lt;=0,(L790 * 2.5) - D790,IF(AND(Tabela4[[#This Row],[ESTOQUE_INICIAL]]&lt;=Tabela4[[#This Row],[PONTO_DE_REPOSICAO]],Tabela4[[#This Row],[ESTOQUE_INICIAL]]&gt;0),L790*1.5,D790*0))</f>
        <v>0</v>
      </c>
      <c r="F790" s="1">
        <f t="shared" si="25"/>
        <v>159.19999999999999</v>
      </c>
      <c r="G790" s="7">
        <v>36</v>
      </c>
      <c r="H790" s="7">
        <v>72</v>
      </c>
      <c r="I790" s="6" t="s">
        <v>1152</v>
      </c>
      <c r="J790" s="1">
        <f>'ESTOQUE NOVEMBRO'!$D790*'ESTOQUE NOVEMBRO'!$G790+'ESTOQUE NOVEMBRO'!$E790*'ESTOQUE NOVEMBRO'!$H790</f>
        <v>5731.2</v>
      </c>
      <c r="K790" s="1">
        <f>_xlfn.XLOOKUP(A790,MEDIDAS!A:A,MEDIDAS!D:D,,0)*5</f>
        <v>7.3888888888888893</v>
      </c>
      <c r="L790" s="1">
        <f>SUM(K790,_xlfn.XLOOKUP(A790,MEDIDAS!A:A,MEDIDAS!D:D,,0)*5)</f>
        <v>14.777777777777779</v>
      </c>
      <c r="M79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90" t="str">
        <f>IF('ESTOQUE NOVEMBRO'!$E790&gt;0,"Novembro","outubro")</f>
        <v>outubro</v>
      </c>
      <c r="O790" s="15">
        <v>45597</v>
      </c>
    </row>
    <row r="791" spans="1:15">
      <c r="A791" s="5" t="s">
        <v>786</v>
      </c>
      <c r="B791" t="s">
        <v>1216</v>
      </c>
      <c r="C791" s="3">
        <f t="shared" si="24"/>
        <v>64.89</v>
      </c>
      <c r="D791" s="1">
        <f>_xlfn.XLOOKUP(Tabela4[[#This Row],[SKU]],'ESTOQUE OUTUBRO'!A:A,'ESTOQUE OUTUBRO'!F:F,,0)-_xlfn.XLOOKUP(Tabela4[[#This Row],[SKU]],'VENDA MES'!E:E,'VENDA MES'!F:F,0,0)</f>
        <v>98.4</v>
      </c>
      <c r="E791" s="3">
        <f>IF(D791&lt;=0,(L791 * 2.5) - D791,IF(AND(Tabela4[[#This Row],[ESTOQUE_INICIAL]]&lt;=Tabela4[[#This Row],[PONTO_DE_REPOSICAO]],Tabela4[[#This Row],[ESTOQUE_INICIAL]]&gt;0),L791*1.5,D791*0))</f>
        <v>0</v>
      </c>
      <c r="F791" s="1">
        <f t="shared" si="25"/>
        <v>98.4</v>
      </c>
      <c r="G791" s="7">
        <v>36</v>
      </c>
      <c r="H791" s="7">
        <v>72</v>
      </c>
      <c r="I791" s="6" t="s">
        <v>1152</v>
      </c>
      <c r="J791" s="1">
        <f>'ESTOQUE NOVEMBRO'!$D791*'ESTOQUE NOVEMBRO'!$G791+'ESTOQUE NOVEMBRO'!$E791*'ESTOQUE NOVEMBRO'!$H791</f>
        <v>3542.4</v>
      </c>
      <c r="K791" s="1">
        <f>_xlfn.XLOOKUP(A791,MEDIDAS!A:A,MEDIDAS!D:D,,0)*5</f>
        <v>8.9444444444444446</v>
      </c>
      <c r="L791" s="1">
        <f>SUM(K791,_xlfn.XLOOKUP(A791,MEDIDAS!A:A,MEDIDAS!D:D,,0)*5)</f>
        <v>17.888888888888889</v>
      </c>
      <c r="M79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91" t="str">
        <f>IF('ESTOQUE NOVEMBRO'!$E791&gt;0,"Novembro","outubro")</f>
        <v>outubro</v>
      </c>
      <c r="O791" s="15">
        <v>45597</v>
      </c>
    </row>
    <row r="792" spans="1:15">
      <c r="A792" s="5" t="s">
        <v>787</v>
      </c>
      <c r="B792" t="s">
        <v>1216</v>
      </c>
      <c r="C792" s="3">
        <f t="shared" si="24"/>
        <v>64.89</v>
      </c>
      <c r="D792" s="1">
        <f>_xlfn.XLOOKUP(Tabela4[[#This Row],[SKU]],'ESTOQUE OUTUBRO'!A:A,'ESTOQUE OUTUBRO'!F:F,,0)-_xlfn.XLOOKUP(Tabela4[[#This Row],[SKU]],'VENDA MES'!E:E,'VENDA MES'!F:F,0,0)</f>
        <v>-18</v>
      </c>
      <c r="E792" s="3">
        <f>IF(D792&lt;=0,(L792 * 2.5) - D792,IF(AND(Tabela4[[#This Row],[ESTOQUE_INICIAL]]&lt;=Tabela4[[#This Row],[PONTO_DE_REPOSICAO]],Tabela4[[#This Row],[ESTOQUE_INICIAL]]&gt;0),L792*1.5,D792*0))</f>
        <v>47.722222222222221</v>
      </c>
      <c r="F792" s="1">
        <f t="shared" si="25"/>
        <v>29.722222222222221</v>
      </c>
      <c r="G792" s="7">
        <v>36</v>
      </c>
      <c r="H792" s="7">
        <v>72</v>
      </c>
      <c r="I792" s="6" t="s">
        <v>1152</v>
      </c>
      <c r="J792" s="1">
        <f>'ESTOQUE NOVEMBRO'!$D792*'ESTOQUE NOVEMBRO'!$G792+'ESTOQUE NOVEMBRO'!$E792*'ESTOQUE NOVEMBRO'!$H792</f>
        <v>2788</v>
      </c>
      <c r="K792" s="1">
        <f>_xlfn.XLOOKUP(A792,MEDIDAS!A:A,MEDIDAS!D:D,,0)*5</f>
        <v>5.9444444444444446</v>
      </c>
      <c r="L792" s="1">
        <f>SUM(K792,_xlfn.XLOOKUP(A792,MEDIDAS!A:A,MEDIDAS!D:D,,0)*5)</f>
        <v>11.888888888888889</v>
      </c>
      <c r="M79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92" t="str">
        <f>IF('ESTOQUE NOVEMBRO'!$E792&gt;0,"Novembro","outubro")</f>
        <v>Novembro</v>
      </c>
      <c r="O792" s="15">
        <v>45597</v>
      </c>
    </row>
    <row r="793" spans="1:15">
      <c r="A793" s="5" t="s">
        <v>788</v>
      </c>
      <c r="B793" t="s">
        <v>1216</v>
      </c>
      <c r="C793" s="3">
        <f t="shared" si="24"/>
        <v>64.89</v>
      </c>
      <c r="D793" s="1">
        <f>_xlfn.XLOOKUP(Tabela4[[#This Row],[SKU]],'ESTOQUE OUTUBRO'!A:A,'ESTOQUE OUTUBRO'!F:F,,0)-_xlfn.XLOOKUP(Tabela4[[#This Row],[SKU]],'VENDA MES'!E:E,'VENDA MES'!F:F,0,0)</f>
        <v>131.19999999999999</v>
      </c>
      <c r="E793" s="3">
        <f>IF(D793&lt;=0,(L793 * 2.5) - D793,IF(AND(Tabela4[[#This Row],[ESTOQUE_INICIAL]]&lt;=Tabela4[[#This Row],[PONTO_DE_REPOSICAO]],Tabela4[[#This Row],[ESTOQUE_INICIAL]]&gt;0),L793*1.5,D793*0))</f>
        <v>0</v>
      </c>
      <c r="F793" s="1">
        <f t="shared" si="25"/>
        <v>131.19999999999999</v>
      </c>
      <c r="G793" s="7">
        <v>36</v>
      </c>
      <c r="H793" s="7">
        <v>72</v>
      </c>
      <c r="I793" s="6" t="s">
        <v>1152</v>
      </c>
      <c r="J793" s="1">
        <f>'ESTOQUE NOVEMBRO'!$D793*'ESTOQUE NOVEMBRO'!$G793+'ESTOQUE NOVEMBRO'!$E793*'ESTOQUE NOVEMBRO'!$H793</f>
        <v>4723.2</v>
      </c>
      <c r="K793" s="1">
        <f>_xlfn.XLOOKUP(A793,MEDIDAS!A:A,MEDIDAS!D:D,,0)*5</f>
        <v>6.6111111111111107</v>
      </c>
      <c r="L793" s="1">
        <f>SUM(K793,_xlfn.XLOOKUP(A793,MEDIDAS!A:A,MEDIDAS!D:D,,0)*5)</f>
        <v>13.222222222222221</v>
      </c>
      <c r="M79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93" t="str">
        <f>IF('ESTOQUE NOVEMBRO'!$E793&gt;0,"Novembro","outubro")</f>
        <v>outubro</v>
      </c>
      <c r="O793" s="15">
        <v>45597</v>
      </c>
    </row>
    <row r="794" spans="1:15">
      <c r="A794" s="5" t="s">
        <v>789</v>
      </c>
      <c r="B794" t="s">
        <v>1217</v>
      </c>
      <c r="C794" s="3">
        <f t="shared" si="24"/>
        <v>64.89</v>
      </c>
      <c r="D794" s="1">
        <f>_xlfn.XLOOKUP(Tabela4[[#This Row],[SKU]],'ESTOQUE OUTUBRO'!A:A,'ESTOQUE OUTUBRO'!F:F,,0)-_xlfn.XLOOKUP(Tabela4[[#This Row],[SKU]],'VENDA MES'!E:E,'VENDA MES'!F:F,0,0)</f>
        <v>-11.799999999999997</v>
      </c>
      <c r="E794" s="3">
        <f>IF(D794&lt;=0,(L794 * 2.5) - D794,IF(AND(Tabela4[[#This Row],[ESTOQUE_INICIAL]]&lt;=Tabela4[[#This Row],[PONTO_DE_REPOSICAO]],Tabela4[[#This Row],[ESTOQUE_INICIAL]]&gt;0),L794*1.5,D794*0))</f>
        <v>50.133333333333333</v>
      </c>
      <c r="F794" s="1">
        <f t="shared" si="25"/>
        <v>38.333333333333336</v>
      </c>
      <c r="G794" s="7">
        <v>24</v>
      </c>
      <c r="H794" s="7">
        <v>48</v>
      </c>
      <c r="I794" s="6" t="s">
        <v>1128</v>
      </c>
      <c r="J794" s="1">
        <f>'ESTOQUE NOVEMBRO'!$D794*'ESTOQUE NOVEMBRO'!$G794+'ESTOQUE NOVEMBRO'!$E794*'ESTOQUE NOVEMBRO'!$H794</f>
        <v>2123.2000000000003</v>
      </c>
      <c r="K794" s="1">
        <f>_xlfn.XLOOKUP(A794,MEDIDAS!A:A,MEDIDAS!D:D,,0)*5</f>
        <v>7.666666666666667</v>
      </c>
      <c r="L794" s="1">
        <f>SUM(K794,_xlfn.XLOOKUP(A794,MEDIDAS!A:A,MEDIDAS!D:D,,0)*5)</f>
        <v>15.333333333333334</v>
      </c>
      <c r="M79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794" t="str">
        <f>IF('ESTOQUE NOVEMBRO'!$E794&gt;0,"Novembro","outubro")</f>
        <v>Novembro</v>
      </c>
      <c r="O794" s="15">
        <v>45597</v>
      </c>
    </row>
    <row r="795" spans="1:15">
      <c r="A795" s="5" t="s">
        <v>790</v>
      </c>
      <c r="B795" t="s">
        <v>1217</v>
      </c>
      <c r="C795" s="3">
        <f t="shared" si="24"/>
        <v>64.89</v>
      </c>
      <c r="D795" s="1">
        <f>_xlfn.XLOOKUP(Tabela4[[#This Row],[SKU]],'ESTOQUE OUTUBRO'!A:A,'ESTOQUE OUTUBRO'!F:F,,0)-_xlfn.XLOOKUP(Tabela4[[#This Row],[SKU]],'VENDA MES'!E:E,'VENDA MES'!F:F,0,0)</f>
        <v>91.6</v>
      </c>
      <c r="E795" s="3">
        <f>IF(D795&lt;=0,(L795 * 2.5) - D795,IF(AND(Tabela4[[#This Row],[ESTOQUE_INICIAL]]&lt;=Tabela4[[#This Row],[PONTO_DE_REPOSICAO]],Tabela4[[#This Row],[ESTOQUE_INICIAL]]&gt;0),L795*1.5,D795*0))</f>
        <v>0</v>
      </c>
      <c r="F795" s="1">
        <f t="shared" si="25"/>
        <v>91.6</v>
      </c>
      <c r="G795" s="7">
        <v>24</v>
      </c>
      <c r="H795" s="7">
        <v>48</v>
      </c>
      <c r="I795" s="6" t="s">
        <v>1128</v>
      </c>
      <c r="J795" s="1">
        <f>'ESTOQUE NOVEMBRO'!$D795*'ESTOQUE NOVEMBRO'!$G795+'ESTOQUE NOVEMBRO'!$E795*'ESTOQUE NOVEMBRO'!$H795</f>
        <v>2198.3999999999996</v>
      </c>
      <c r="K795" s="1">
        <f>_xlfn.XLOOKUP(A795,MEDIDAS!A:A,MEDIDAS!D:D,,0)*5</f>
        <v>6.2222222222222223</v>
      </c>
      <c r="L795" s="1">
        <f>SUM(K795,_xlfn.XLOOKUP(A795,MEDIDAS!A:A,MEDIDAS!D:D,,0)*5)</f>
        <v>12.444444444444445</v>
      </c>
      <c r="M79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95" t="str">
        <f>IF('ESTOQUE NOVEMBRO'!$E795&gt;0,"Novembro","outubro")</f>
        <v>outubro</v>
      </c>
      <c r="O795" s="15">
        <v>45597</v>
      </c>
    </row>
    <row r="796" spans="1:15">
      <c r="A796" s="5" t="s">
        <v>792</v>
      </c>
      <c r="B796" t="s">
        <v>1217</v>
      </c>
      <c r="C796" s="3">
        <f t="shared" si="24"/>
        <v>64.89</v>
      </c>
      <c r="D796" s="1">
        <f>_xlfn.XLOOKUP(Tabela4[[#This Row],[SKU]],'ESTOQUE OUTUBRO'!A:A,'ESTOQUE OUTUBRO'!F:F,,0)-_xlfn.XLOOKUP(Tabela4[[#This Row],[SKU]],'VENDA MES'!E:E,'VENDA MES'!F:F,0,0)</f>
        <v>138.6</v>
      </c>
      <c r="E796" s="3">
        <f>IF(D796&lt;=0,(L796 * 2.5) - D796,IF(AND(Tabela4[[#This Row],[ESTOQUE_INICIAL]]&lt;=Tabela4[[#This Row],[PONTO_DE_REPOSICAO]],Tabela4[[#This Row],[ESTOQUE_INICIAL]]&gt;0),L796*1.5,D796*0))</f>
        <v>0</v>
      </c>
      <c r="F796" s="1">
        <f t="shared" si="25"/>
        <v>138.6</v>
      </c>
      <c r="G796" s="7">
        <v>24</v>
      </c>
      <c r="H796" s="7">
        <v>48</v>
      </c>
      <c r="I796" s="6" t="s">
        <v>1128</v>
      </c>
      <c r="J796" s="1">
        <f>'ESTOQUE NOVEMBRO'!$D796*'ESTOQUE NOVEMBRO'!$G796+'ESTOQUE NOVEMBRO'!$E796*'ESTOQUE NOVEMBRO'!$H796</f>
        <v>3326.3999999999996</v>
      </c>
      <c r="K796" s="1">
        <f>_xlfn.XLOOKUP(A796,MEDIDAS!A:A,MEDIDAS!D:D,,0)*5</f>
        <v>5.2222222222222223</v>
      </c>
      <c r="L796" s="1">
        <f>SUM(K796,_xlfn.XLOOKUP(A796,MEDIDAS!A:A,MEDIDAS!D:D,,0)*5)</f>
        <v>10.444444444444445</v>
      </c>
      <c r="M79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96" t="str">
        <f>IF('ESTOQUE NOVEMBRO'!$E796&gt;0,"Novembro","outubro")</f>
        <v>outubro</v>
      </c>
      <c r="O796" s="15">
        <v>45597</v>
      </c>
    </row>
    <row r="797" spans="1:15">
      <c r="A797" s="5" t="s">
        <v>793</v>
      </c>
      <c r="B797" t="s">
        <v>1217</v>
      </c>
      <c r="C797" s="3">
        <f t="shared" si="24"/>
        <v>64.89</v>
      </c>
      <c r="D797" s="1">
        <f>_xlfn.XLOOKUP(Tabela4[[#This Row],[SKU]],'ESTOQUE OUTUBRO'!A:A,'ESTOQUE OUTUBRO'!F:F,,0)-_xlfn.XLOOKUP(Tabela4[[#This Row],[SKU]],'VENDA MES'!E:E,'VENDA MES'!F:F,0,0)</f>
        <v>66</v>
      </c>
      <c r="E797" s="3">
        <f>IF(D797&lt;=0,(L797 * 2.5) - D797,IF(AND(Tabela4[[#This Row],[ESTOQUE_INICIAL]]&lt;=Tabela4[[#This Row],[PONTO_DE_REPOSICAO]],Tabela4[[#This Row],[ESTOQUE_INICIAL]]&gt;0),L797*1.5,D797*0))</f>
        <v>0</v>
      </c>
      <c r="F797" s="1">
        <f t="shared" si="25"/>
        <v>66</v>
      </c>
      <c r="G797" s="7">
        <v>24</v>
      </c>
      <c r="H797" s="7">
        <v>48</v>
      </c>
      <c r="I797" s="6" t="s">
        <v>1128</v>
      </c>
      <c r="J797" s="1">
        <f>'ESTOQUE NOVEMBRO'!$D797*'ESTOQUE NOVEMBRO'!$G797+'ESTOQUE NOVEMBRO'!$E797*'ESTOQUE NOVEMBRO'!$H797</f>
        <v>1584</v>
      </c>
      <c r="K797" s="1">
        <f>_xlfn.XLOOKUP(A797,MEDIDAS!A:A,MEDIDAS!D:D,,0)*5</f>
        <v>6.9444444444444446</v>
      </c>
      <c r="L797" s="1">
        <f>SUM(K797,_xlfn.XLOOKUP(A797,MEDIDAS!A:A,MEDIDAS!D:D,,0)*5)</f>
        <v>13.888888888888889</v>
      </c>
      <c r="M79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97" t="str">
        <f>IF('ESTOQUE NOVEMBRO'!$E797&gt;0,"Novembro","outubro")</f>
        <v>outubro</v>
      </c>
      <c r="O797" s="15">
        <v>45597</v>
      </c>
    </row>
    <row r="798" spans="1:15">
      <c r="A798" s="5" t="s">
        <v>794</v>
      </c>
      <c r="B798" t="s">
        <v>1217</v>
      </c>
      <c r="C798" s="3">
        <f t="shared" si="24"/>
        <v>64.89</v>
      </c>
      <c r="D798" s="1">
        <f>_xlfn.XLOOKUP(Tabela4[[#This Row],[SKU]],'ESTOQUE OUTUBRO'!A:A,'ESTOQUE OUTUBRO'!F:F,,0)-_xlfn.XLOOKUP(Tabela4[[#This Row],[SKU]],'VENDA MES'!E:E,'VENDA MES'!F:F,0,0)</f>
        <v>104.00000000000003</v>
      </c>
      <c r="E798" s="3">
        <f>IF(D798&lt;=0,(L798 * 2.5) - D798,IF(AND(Tabela4[[#This Row],[ESTOQUE_INICIAL]]&lt;=Tabela4[[#This Row],[PONTO_DE_REPOSICAO]],Tabela4[[#This Row],[ESTOQUE_INICIAL]]&gt;0),L798*1.5,D798*0))</f>
        <v>0</v>
      </c>
      <c r="F798" s="1">
        <f t="shared" si="25"/>
        <v>104.00000000000003</v>
      </c>
      <c r="G798" s="7">
        <v>24</v>
      </c>
      <c r="H798" s="7">
        <v>48</v>
      </c>
      <c r="I798" s="6" t="s">
        <v>1128</v>
      </c>
      <c r="J798" s="1">
        <f>'ESTOQUE NOVEMBRO'!$D798*'ESTOQUE NOVEMBRO'!$G798+'ESTOQUE NOVEMBRO'!$E798*'ESTOQUE NOVEMBRO'!$H798</f>
        <v>2496.0000000000009</v>
      </c>
      <c r="K798" s="1">
        <f>_xlfn.XLOOKUP(A798,MEDIDAS!A:A,MEDIDAS!D:D,,0)*5</f>
        <v>7.0555555555555562</v>
      </c>
      <c r="L798" s="1">
        <f>SUM(K798,_xlfn.XLOOKUP(A798,MEDIDAS!A:A,MEDIDAS!D:D,,0)*5)</f>
        <v>14.111111111111112</v>
      </c>
      <c r="M79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98" t="str">
        <f>IF('ESTOQUE NOVEMBRO'!$E798&gt;0,"Novembro","outubro")</f>
        <v>outubro</v>
      </c>
      <c r="O798" s="15">
        <v>45597</v>
      </c>
    </row>
    <row r="799" spans="1:15">
      <c r="A799" s="5" t="s">
        <v>878</v>
      </c>
      <c r="B799" t="s">
        <v>1217</v>
      </c>
      <c r="C799" s="3">
        <f t="shared" si="24"/>
        <v>64.89</v>
      </c>
      <c r="D799" s="1">
        <f>_xlfn.XLOOKUP(Tabela4[[#This Row],[SKU]],'ESTOQUE OUTUBRO'!A:A,'ESTOQUE OUTUBRO'!F:F,,0)-_xlfn.XLOOKUP(Tabela4[[#This Row],[SKU]],'VENDA MES'!E:E,'VENDA MES'!F:F,0,0)</f>
        <v>86</v>
      </c>
      <c r="E799" s="3">
        <f>IF(D799&lt;=0,(L799 * 2.5) - D799,IF(AND(Tabela4[[#This Row],[ESTOQUE_INICIAL]]&lt;=Tabela4[[#This Row],[PONTO_DE_REPOSICAO]],Tabela4[[#This Row],[ESTOQUE_INICIAL]]&gt;0),L799*1.5,D799*0))</f>
        <v>0</v>
      </c>
      <c r="F799" s="1">
        <f t="shared" si="25"/>
        <v>86</v>
      </c>
      <c r="G799" s="7">
        <v>24</v>
      </c>
      <c r="H799" s="7">
        <v>48</v>
      </c>
      <c r="I799" s="6" t="s">
        <v>1128</v>
      </c>
      <c r="J799" s="1">
        <f>'ESTOQUE NOVEMBRO'!$D799*'ESTOQUE NOVEMBRO'!$G799+'ESTOQUE NOVEMBRO'!$E799*'ESTOQUE NOVEMBRO'!$H799</f>
        <v>2064</v>
      </c>
      <c r="K799" s="1">
        <f>_xlfn.XLOOKUP(A799,MEDIDAS!A:A,MEDIDAS!D:D,,0)*5</f>
        <v>7.3888888888888893</v>
      </c>
      <c r="L799" s="1">
        <f>SUM(K799,_xlfn.XLOOKUP(A799,MEDIDAS!A:A,MEDIDAS!D:D,,0)*5)</f>
        <v>14.777777777777779</v>
      </c>
      <c r="M79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799" t="str">
        <f>IF('ESTOQUE NOVEMBRO'!$E799&gt;0,"Novembro","outubro")</f>
        <v>outubro</v>
      </c>
      <c r="O799" s="15">
        <v>45597</v>
      </c>
    </row>
    <row r="800" spans="1:15">
      <c r="A800" s="5" t="s">
        <v>795</v>
      </c>
      <c r="B800" t="s">
        <v>1217</v>
      </c>
      <c r="C800" s="3">
        <f t="shared" si="24"/>
        <v>64.89</v>
      </c>
      <c r="D800" s="1">
        <f>_xlfn.XLOOKUP(Tabela4[[#This Row],[SKU]],'ESTOQUE OUTUBRO'!A:A,'ESTOQUE OUTUBRO'!F:F,,0)-_xlfn.XLOOKUP(Tabela4[[#This Row],[SKU]],'VENDA MES'!E:E,'VENDA MES'!F:F,0,0)</f>
        <v>192.8</v>
      </c>
      <c r="E800" s="3">
        <f>IF(D800&lt;=0,(L800 * 2.5) - D800,IF(AND(Tabela4[[#This Row],[ESTOQUE_INICIAL]]&lt;=Tabela4[[#This Row],[PONTO_DE_REPOSICAO]],Tabela4[[#This Row],[ESTOQUE_INICIAL]]&gt;0),L800*1.5,D800*0))</f>
        <v>0</v>
      </c>
      <c r="F800" s="1">
        <f t="shared" si="25"/>
        <v>192.8</v>
      </c>
      <c r="G800" s="7">
        <v>24</v>
      </c>
      <c r="H800" s="7">
        <v>48</v>
      </c>
      <c r="I800" s="6" t="s">
        <v>1128</v>
      </c>
      <c r="J800" s="1">
        <f>'ESTOQUE NOVEMBRO'!$D800*'ESTOQUE NOVEMBRO'!$G800+'ESTOQUE NOVEMBRO'!$E800*'ESTOQUE NOVEMBRO'!$H800</f>
        <v>4627.2000000000007</v>
      </c>
      <c r="K800" s="1">
        <f>_xlfn.XLOOKUP(A800,MEDIDAS!A:A,MEDIDAS!D:D,,0)*5</f>
        <v>8.5555555555555554</v>
      </c>
      <c r="L800" s="1">
        <f>SUM(K800,_xlfn.XLOOKUP(A800,MEDIDAS!A:A,MEDIDAS!D:D,,0)*5)</f>
        <v>17.111111111111111</v>
      </c>
      <c r="M80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00" t="str">
        <f>IF('ESTOQUE NOVEMBRO'!$E800&gt;0,"Novembro","outubro")</f>
        <v>outubro</v>
      </c>
      <c r="O800" s="15">
        <v>45597</v>
      </c>
    </row>
    <row r="801" spans="1:15">
      <c r="A801" s="5" t="s">
        <v>796</v>
      </c>
      <c r="B801" t="s">
        <v>1217</v>
      </c>
      <c r="C801" s="3">
        <f t="shared" si="24"/>
        <v>64.89</v>
      </c>
      <c r="D801" s="1">
        <f>_xlfn.XLOOKUP(Tabela4[[#This Row],[SKU]],'ESTOQUE OUTUBRO'!A:A,'ESTOQUE OUTUBRO'!F:F,,0)-_xlfn.XLOOKUP(Tabela4[[#This Row],[SKU]],'VENDA MES'!E:E,'VENDA MES'!F:F,0,0)</f>
        <v>31</v>
      </c>
      <c r="E801" s="3">
        <f>IF(D801&lt;=0,(L801 * 2.5) - D801,IF(AND(Tabela4[[#This Row],[ESTOQUE_INICIAL]]&lt;=Tabela4[[#This Row],[PONTO_DE_REPOSICAO]],Tabela4[[#This Row],[ESTOQUE_INICIAL]]&gt;0),L801*1.5,D801*0))</f>
        <v>0</v>
      </c>
      <c r="F801" s="1">
        <f t="shared" si="25"/>
        <v>31</v>
      </c>
      <c r="G801" s="7">
        <v>24</v>
      </c>
      <c r="H801" s="7">
        <v>48</v>
      </c>
      <c r="I801" s="6" t="s">
        <v>1128</v>
      </c>
      <c r="J801" s="1">
        <f>'ESTOQUE NOVEMBRO'!$D801*'ESTOQUE NOVEMBRO'!$G801+'ESTOQUE NOVEMBRO'!$E801*'ESTOQUE NOVEMBRO'!$H801</f>
        <v>744</v>
      </c>
      <c r="K801" s="1">
        <f>_xlfn.XLOOKUP(A801,MEDIDAS!A:A,MEDIDAS!D:D,,0)*5</f>
        <v>6.6666666666666661</v>
      </c>
      <c r="L801" s="1">
        <f>SUM(K801,_xlfn.XLOOKUP(A801,MEDIDAS!A:A,MEDIDAS!D:D,,0)*5)</f>
        <v>13.333333333333332</v>
      </c>
      <c r="M80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01" t="str">
        <f>IF('ESTOQUE NOVEMBRO'!$E801&gt;0,"Novembro","outubro")</f>
        <v>outubro</v>
      </c>
      <c r="O801" s="15">
        <v>45597</v>
      </c>
    </row>
    <row r="802" spans="1:15">
      <c r="A802" s="5" t="s">
        <v>797</v>
      </c>
      <c r="B802" t="s">
        <v>1217</v>
      </c>
      <c r="C802" s="3">
        <f t="shared" si="24"/>
        <v>64.89</v>
      </c>
      <c r="D802" s="1">
        <f>_xlfn.XLOOKUP(Tabela4[[#This Row],[SKU]],'ESTOQUE OUTUBRO'!A:A,'ESTOQUE OUTUBRO'!F:F,,0)-_xlfn.XLOOKUP(Tabela4[[#This Row],[SKU]],'VENDA MES'!E:E,'VENDA MES'!F:F,0,0)</f>
        <v>173.40000000000003</v>
      </c>
      <c r="E802" s="3">
        <f>IF(D802&lt;=0,(L802 * 2.5) - D802,IF(AND(Tabela4[[#This Row],[ESTOQUE_INICIAL]]&lt;=Tabela4[[#This Row],[PONTO_DE_REPOSICAO]],Tabela4[[#This Row],[ESTOQUE_INICIAL]]&gt;0),L802*1.5,D802*0))</f>
        <v>0</v>
      </c>
      <c r="F802" s="1">
        <f t="shared" si="25"/>
        <v>173.40000000000003</v>
      </c>
      <c r="G802" s="7">
        <v>24</v>
      </c>
      <c r="H802" s="7">
        <v>48</v>
      </c>
      <c r="I802" s="6" t="s">
        <v>1128</v>
      </c>
      <c r="J802" s="1">
        <f>'ESTOQUE NOVEMBRO'!$D802*'ESTOQUE NOVEMBRO'!$G802+'ESTOQUE NOVEMBRO'!$E802*'ESTOQUE NOVEMBRO'!$H802</f>
        <v>4161.6000000000004</v>
      </c>
      <c r="K802" s="1">
        <f>_xlfn.XLOOKUP(A802,MEDIDAS!A:A,MEDIDAS!D:D,,0)*5</f>
        <v>5.6111111111111107</v>
      </c>
      <c r="L802" s="1">
        <f>SUM(K802,_xlfn.XLOOKUP(A802,MEDIDAS!A:A,MEDIDAS!D:D,,0)*5)</f>
        <v>11.222222222222221</v>
      </c>
      <c r="M80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02" t="str">
        <f>IF('ESTOQUE NOVEMBRO'!$E802&gt;0,"Novembro","outubro")</f>
        <v>outubro</v>
      </c>
      <c r="O802" s="15">
        <v>45597</v>
      </c>
    </row>
    <row r="803" spans="1:15">
      <c r="A803" s="5" t="s">
        <v>798</v>
      </c>
      <c r="B803" t="s">
        <v>1217</v>
      </c>
      <c r="C803" s="3">
        <f t="shared" si="24"/>
        <v>64.89</v>
      </c>
      <c r="D803" s="1">
        <f>_xlfn.XLOOKUP(Tabela4[[#This Row],[SKU]],'ESTOQUE OUTUBRO'!A:A,'ESTOQUE OUTUBRO'!F:F,,0)-_xlfn.XLOOKUP(Tabela4[[#This Row],[SKU]],'VENDA MES'!E:E,'VENDA MES'!F:F,0,0)</f>
        <v>98.199999999999989</v>
      </c>
      <c r="E803" s="3">
        <f>IF(D803&lt;=0,(L803 * 2.5) - D803,IF(AND(Tabela4[[#This Row],[ESTOQUE_INICIAL]]&lt;=Tabela4[[#This Row],[PONTO_DE_REPOSICAO]],Tabela4[[#This Row],[ESTOQUE_INICIAL]]&gt;0),L803*1.5,D803*0))</f>
        <v>0</v>
      </c>
      <c r="F803" s="1">
        <f t="shared" si="25"/>
        <v>98.199999999999989</v>
      </c>
      <c r="G803" s="7">
        <v>24</v>
      </c>
      <c r="H803" s="7">
        <v>48</v>
      </c>
      <c r="I803" s="6" t="s">
        <v>1128</v>
      </c>
      <c r="J803" s="1">
        <f>'ESTOQUE NOVEMBRO'!$D803*'ESTOQUE NOVEMBRO'!$G803+'ESTOQUE NOVEMBRO'!$E803*'ESTOQUE NOVEMBRO'!$H803</f>
        <v>2356.7999999999997</v>
      </c>
      <c r="K803" s="1">
        <f>_xlfn.XLOOKUP(A803,MEDIDAS!A:A,MEDIDAS!D:D,,0)*5</f>
        <v>5.4444444444444438</v>
      </c>
      <c r="L803" s="1">
        <f>SUM(K803,_xlfn.XLOOKUP(A803,MEDIDAS!A:A,MEDIDAS!D:D,,0)*5)</f>
        <v>10.888888888888888</v>
      </c>
      <c r="M80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03" t="str">
        <f>IF('ESTOQUE NOVEMBRO'!$E803&gt;0,"Novembro","outubro")</f>
        <v>outubro</v>
      </c>
      <c r="O803" s="15">
        <v>45597</v>
      </c>
    </row>
    <row r="804" spans="1:15">
      <c r="A804" s="5" t="s">
        <v>799</v>
      </c>
      <c r="B804" t="s">
        <v>1218</v>
      </c>
      <c r="C804" s="3">
        <f t="shared" si="24"/>
        <v>64.89</v>
      </c>
      <c r="D804" s="1">
        <f>_xlfn.XLOOKUP(Tabela4[[#This Row],[SKU]],'ESTOQUE OUTUBRO'!A:A,'ESTOQUE OUTUBRO'!F:F,,0)-_xlfn.XLOOKUP(Tabela4[[#This Row],[SKU]],'VENDA MES'!E:E,'VENDA MES'!F:F,0,0)</f>
        <v>-21.6</v>
      </c>
      <c r="E804" s="3">
        <f>IF(D804&lt;=0,(L804 * 2.5) - D804,IF(AND(Tabela4[[#This Row],[ESTOQUE_INICIAL]]&lt;=Tabela4[[#This Row],[PONTO_DE_REPOSICAO]],Tabela4[[#This Row],[ESTOQUE_INICIAL]]&gt;0),L804*1.5,D804*0))</f>
        <v>54.1</v>
      </c>
      <c r="F804" s="1">
        <f t="shared" si="25"/>
        <v>32.5</v>
      </c>
      <c r="G804" s="7">
        <v>14</v>
      </c>
      <c r="H804" s="7">
        <v>28</v>
      </c>
      <c r="I804" s="6" t="s">
        <v>1142</v>
      </c>
      <c r="J804" s="1">
        <f>'ESTOQUE NOVEMBRO'!$D804*'ESTOQUE NOVEMBRO'!$G804+'ESTOQUE NOVEMBRO'!$E804*'ESTOQUE NOVEMBRO'!$H804</f>
        <v>1212.3999999999999</v>
      </c>
      <c r="K804" s="1">
        <f>_xlfn.XLOOKUP(A804,MEDIDAS!A:A,MEDIDAS!D:D,,0)*5</f>
        <v>6.5</v>
      </c>
      <c r="L804" s="1">
        <f>SUM(K804,_xlfn.XLOOKUP(A804,MEDIDAS!A:A,MEDIDAS!D:D,,0)*5)</f>
        <v>13</v>
      </c>
      <c r="M80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04" t="str">
        <f>IF('ESTOQUE NOVEMBRO'!$E804&gt;0,"Novembro","outubro")</f>
        <v>Novembro</v>
      </c>
      <c r="O804" s="15">
        <v>45597</v>
      </c>
    </row>
    <row r="805" spans="1:15">
      <c r="A805" s="5" t="s">
        <v>800</v>
      </c>
      <c r="B805" t="s">
        <v>1218</v>
      </c>
      <c r="C805" s="3">
        <f t="shared" si="24"/>
        <v>64.89</v>
      </c>
      <c r="D805" s="1">
        <f>_xlfn.XLOOKUP(Tabela4[[#This Row],[SKU]],'ESTOQUE OUTUBRO'!A:A,'ESTOQUE OUTUBRO'!F:F,,0)-_xlfn.XLOOKUP(Tabela4[[#This Row],[SKU]],'VENDA MES'!E:E,'VENDA MES'!F:F,0,0)</f>
        <v>86</v>
      </c>
      <c r="E805" s="3">
        <f>IF(D805&lt;=0,(L805 * 2.5) - D805,IF(AND(Tabela4[[#This Row],[ESTOQUE_INICIAL]]&lt;=Tabela4[[#This Row],[PONTO_DE_REPOSICAO]],Tabela4[[#This Row],[ESTOQUE_INICIAL]]&gt;0),L805*1.5,D805*0))</f>
        <v>0</v>
      </c>
      <c r="F805" s="1">
        <f t="shared" si="25"/>
        <v>86</v>
      </c>
      <c r="G805" s="7">
        <v>14</v>
      </c>
      <c r="H805" s="7">
        <v>28</v>
      </c>
      <c r="I805" s="6" t="s">
        <v>1142</v>
      </c>
      <c r="J805" s="1">
        <f>'ESTOQUE NOVEMBRO'!$D805*'ESTOQUE NOVEMBRO'!$G805+'ESTOQUE NOVEMBRO'!$E805*'ESTOQUE NOVEMBRO'!$H805</f>
        <v>1204</v>
      </c>
      <c r="K805" s="1">
        <f>_xlfn.XLOOKUP(A805,MEDIDAS!A:A,MEDIDAS!D:D,,0)*5</f>
        <v>5</v>
      </c>
      <c r="L805" s="1">
        <f>SUM(K805,_xlfn.XLOOKUP(A805,MEDIDAS!A:A,MEDIDAS!D:D,,0)*5)</f>
        <v>10</v>
      </c>
      <c r="M80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05" t="str">
        <f>IF('ESTOQUE NOVEMBRO'!$E805&gt;0,"Novembro","outubro")</f>
        <v>outubro</v>
      </c>
      <c r="O805" s="15">
        <v>45597</v>
      </c>
    </row>
    <row r="806" spans="1:15">
      <c r="A806" s="5" t="s">
        <v>801</v>
      </c>
      <c r="B806" t="s">
        <v>1218</v>
      </c>
      <c r="C806" s="3">
        <f t="shared" si="24"/>
        <v>64.89</v>
      </c>
      <c r="D806" s="1">
        <f>_xlfn.XLOOKUP(Tabela4[[#This Row],[SKU]],'ESTOQUE OUTUBRO'!A:A,'ESTOQUE OUTUBRO'!F:F,,0)-_xlfn.XLOOKUP(Tabela4[[#This Row],[SKU]],'VENDA MES'!E:E,'VENDA MES'!F:F,0,0)</f>
        <v>75.400000000000006</v>
      </c>
      <c r="E806" s="3">
        <f>IF(D806&lt;=0,(L806 * 2.5) - D806,IF(AND(Tabela4[[#This Row],[ESTOQUE_INICIAL]]&lt;=Tabela4[[#This Row],[PONTO_DE_REPOSICAO]],Tabela4[[#This Row],[ESTOQUE_INICIAL]]&gt;0),L806*1.5,D806*0))</f>
        <v>0</v>
      </c>
      <c r="F806" s="1">
        <f t="shared" si="25"/>
        <v>75.400000000000006</v>
      </c>
      <c r="G806" s="7">
        <v>14</v>
      </c>
      <c r="H806" s="7">
        <v>28</v>
      </c>
      <c r="I806" s="6" t="s">
        <v>1142</v>
      </c>
      <c r="J806" s="1">
        <f>'ESTOQUE NOVEMBRO'!$D806*'ESTOQUE NOVEMBRO'!$G806+'ESTOQUE NOVEMBRO'!$E806*'ESTOQUE NOVEMBRO'!$H806</f>
        <v>1055.6000000000001</v>
      </c>
      <c r="K806" s="1">
        <f>_xlfn.XLOOKUP(A806,MEDIDAS!A:A,MEDIDAS!D:D,,0)*5</f>
        <v>7.7222222222222223</v>
      </c>
      <c r="L806" s="1">
        <f>SUM(K806,_xlfn.XLOOKUP(A806,MEDIDAS!A:A,MEDIDAS!D:D,,0)*5)</f>
        <v>15.444444444444445</v>
      </c>
      <c r="M80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06" t="str">
        <f>IF('ESTOQUE NOVEMBRO'!$E806&gt;0,"Novembro","outubro")</f>
        <v>outubro</v>
      </c>
      <c r="O806" s="15">
        <v>45597</v>
      </c>
    </row>
    <row r="807" spans="1:15">
      <c r="A807" s="5" t="s">
        <v>803</v>
      </c>
      <c r="B807" t="s">
        <v>1218</v>
      </c>
      <c r="C807" s="3">
        <f t="shared" si="24"/>
        <v>64.89</v>
      </c>
      <c r="D807" s="1">
        <f>_xlfn.XLOOKUP(Tabela4[[#This Row],[SKU]],'ESTOQUE OUTUBRO'!A:A,'ESTOQUE OUTUBRO'!F:F,,0)-_xlfn.XLOOKUP(Tabela4[[#This Row],[SKU]],'VENDA MES'!E:E,'VENDA MES'!F:F,0,0)</f>
        <v>121.6</v>
      </c>
      <c r="E807" s="3">
        <f>IF(D807&lt;=0,(L807 * 2.5) - D807,IF(AND(Tabela4[[#This Row],[ESTOQUE_INICIAL]]&lt;=Tabela4[[#This Row],[PONTO_DE_REPOSICAO]],Tabela4[[#This Row],[ESTOQUE_INICIAL]]&gt;0),L807*1.5,D807*0))</f>
        <v>0</v>
      </c>
      <c r="F807" s="1">
        <f t="shared" si="25"/>
        <v>121.6</v>
      </c>
      <c r="G807" s="7">
        <v>14</v>
      </c>
      <c r="H807" s="7">
        <v>28</v>
      </c>
      <c r="I807" s="6" t="s">
        <v>1142</v>
      </c>
      <c r="J807" s="1">
        <f>'ESTOQUE NOVEMBRO'!$D807*'ESTOQUE NOVEMBRO'!$G807+'ESTOQUE NOVEMBRO'!$E807*'ESTOQUE NOVEMBRO'!$H807</f>
        <v>1702.3999999999999</v>
      </c>
      <c r="K807" s="1">
        <f>_xlfn.XLOOKUP(A807,MEDIDAS!A:A,MEDIDAS!D:D,,0)*5</f>
        <v>4.9444444444444446</v>
      </c>
      <c r="L807" s="1">
        <f>SUM(K807,_xlfn.XLOOKUP(A807,MEDIDAS!A:A,MEDIDAS!D:D,,0)*5)</f>
        <v>9.8888888888888893</v>
      </c>
      <c r="M80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07" t="str">
        <f>IF('ESTOQUE NOVEMBRO'!$E807&gt;0,"Novembro","outubro")</f>
        <v>outubro</v>
      </c>
      <c r="O807" s="15">
        <v>45597</v>
      </c>
    </row>
    <row r="808" spans="1:15">
      <c r="A808" s="5" t="s">
        <v>804</v>
      </c>
      <c r="B808" t="s">
        <v>1218</v>
      </c>
      <c r="C808" s="3">
        <f t="shared" si="24"/>
        <v>64.89</v>
      </c>
      <c r="D808" s="1">
        <f>_xlfn.XLOOKUP(Tabela4[[#This Row],[SKU]],'ESTOQUE OUTUBRO'!A:A,'ESTOQUE OUTUBRO'!F:F,,0)-_xlfn.XLOOKUP(Tabela4[[#This Row],[SKU]],'VENDA MES'!E:E,'VENDA MES'!F:F,0,0)</f>
        <v>151.19999999999999</v>
      </c>
      <c r="E808" s="3">
        <f>IF(D808&lt;=0,(L808 * 2.5) - D808,IF(AND(Tabela4[[#This Row],[ESTOQUE_INICIAL]]&lt;=Tabela4[[#This Row],[PONTO_DE_REPOSICAO]],Tabela4[[#This Row],[ESTOQUE_INICIAL]]&gt;0),L808*1.5,D808*0))</f>
        <v>0</v>
      </c>
      <c r="F808" s="1">
        <f t="shared" si="25"/>
        <v>151.19999999999999</v>
      </c>
      <c r="G808" s="7">
        <v>14</v>
      </c>
      <c r="H808" s="7">
        <v>28</v>
      </c>
      <c r="I808" s="6" t="s">
        <v>1142</v>
      </c>
      <c r="J808" s="1">
        <f>'ESTOQUE NOVEMBRO'!$D808*'ESTOQUE NOVEMBRO'!$G808+'ESTOQUE NOVEMBRO'!$E808*'ESTOQUE NOVEMBRO'!$H808</f>
        <v>2116.7999999999997</v>
      </c>
      <c r="K808" s="1">
        <f>_xlfn.XLOOKUP(A808,MEDIDAS!A:A,MEDIDAS!D:D,,0)*5</f>
        <v>7.333333333333333</v>
      </c>
      <c r="L808" s="1">
        <f>SUM(K808,_xlfn.XLOOKUP(A808,MEDIDAS!A:A,MEDIDAS!D:D,,0)*5)</f>
        <v>14.666666666666666</v>
      </c>
      <c r="M80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08" t="str">
        <f>IF('ESTOQUE NOVEMBRO'!$E808&gt;0,"Novembro","outubro")</f>
        <v>outubro</v>
      </c>
      <c r="O808" s="15">
        <v>45597</v>
      </c>
    </row>
    <row r="809" spans="1:15">
      <c r="A809" s="5" t="s">
        <v>889</v>
      </c>
      <c r="B809" t="s">
        <v>1218</v>
      </c>
      <c r="C809" s="3">
        <f t="shared" si="24"/>
        <v>64.89</v>
      </c>
      <c r="D809" s="1">
        <f>_xlfn.XLOOKUP(Tabela4[[#This Row],[SKU]],'ESTOQUE OUTUBRO'!A:A,'ESTOQUE OUTUBRO'!F:F,,0)-_xlfn.XLOOKUP(Tabela4[[#This Row],[SKU]],'VENDA MES'!E:E,'VENDA MES'!F:F,0,0)</f>
        <v>109</v>
      </c>
      <c r="E809" s="3">
        <f>IF(D809&lt;=0,(L809 * 2.5) - D809,IF(AND(Tabela4[[#This Row],[ESTOQUE_INICIAL]]&lt;=Tabela4[[#This Row],[PONTO_DE_REPOSICAO]],Tabela4[[#This Row],[ESTOQUE_INICIAL]]&gt;0),L809*1.5,D809*0))</f>
        <v>0</v>
      </c>
      <c r="F809" s="1">
        <f t="shared" si="25"/>
        <v>109</v>
      </c>
      <c r="G809" s="7">
        <v>14</v>
      </c>
      <c r="H809" s="7">
        <v>28</v>
      </c>
      <c r="I809" s="6" t="s">
        <v>1142</v>
      </c>
      <c r="J809" s="1">
        <f>'ESTOQUE NOVEMBRO'!$D809*'ESTOQUE NOVEMBRO'!$G809+'ESTOQUE NOVEMBRO'!$E809*'ESTOQUE NOVEMBRO'!$H809</f>
        <v>1526</v>
      </c>
      <c r="K809" s="1">
        <f>_xlfn.XLOOKUP(A809,MEDIDAS!A:A,MEDIDAS!D:D,,0)*5</f>
        <v>5.5</v>
      </c>
      <c r="L809" s="1">
        <f>SUM(K809,_xlfn.XLOOKUP(A809,MEDIDAS!A:A,MEDIDAS!D:D,,0)*5)</f>
        <v>11</v>
      </c>
      <c r="M80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09" t="str">
        <f>IF('ESTOQUE NOVEMBRO'!$E809&gt;0,"Novembro","outubro")</f>
        <v>outubro</v>
      </c>
      <c r="O809" s="15">
        <v>45597</v>
      </c>
    </row>
    <row r="810" spans="1:15">
      <c r="A810" s="5" t="s">
        <v>805</v>
      </c>
      <c r="B810" t="s">
        <v>1218</v>
      </c>
      <c r="C810" s="3">
        <f t="shared" si="24"/>
        <v>64.89</v>
      </c>
      <c r="D810" s="1">
        <f>_xlfn.XLOOKUP(Tabela4[[#This Row],[SKU]],'ESTOQUE OUTUBRO'!A:A,'ESTOQUE OUTUBRO'!F:F,,0)-_xlfn.XLOOKUP(Tabela4[[#This Row],[SKU]],'VENDA MES'!E:E,'VENDA MES'!F:F,0,0)</f>
        <v>238.2</v>
      </c>
      <c r="E810" s="3">
        <f>IF(D810&lt;=0,(L810 * 2.5) - D810,IF(AND(Tabela4[[#This Row],[ESTOQUE_INICIAL]]&lt;=Tabela4[[#This Row],[PONTO_DE_REPOSICAO]],Tabela4[[#This Row],[ESTOQUE_INICIAL]]&gt;0),L810*1.5,D810*0))</f>
        <v>0</v>
      </c>
      <c r="F810" s="1">
        <f t="shared" si="25"/>
        <v>238.2</v>
      </c>
      <c r="G810" s="7">
        <v>14</v>
      </c>
      <c r="H810" s="7">
        <v>28</v>
      </c>
      <c r="I810" s="6" t="s">
        <v>1142</v>
      </c>
      <c r="J810" s="1">
        <f>'ESTOQUE NOVEMBRO'!$D810*'ESTOQUE NOVEMBRO'!$G810+'ESTOQUE NOVEMBRO'!$E810*'ESTOQUE NOVEMBRO'!$H810</f>
        <v>3334.7999999999997</v>
      </c>
      <c r="K810" s="1">
        <f>_xlfn.XLOOKUP(A810,MEDIDAS!A:A,MEDIDAS!D:D,,0)*5</f>
        <v>5.8888888888888893</v>
      </c>
      <c r="L810" s="1">
        <f>SUM(K810,_xlfn.XLOOKUP(A810,MEDIDAS!A:A,MEDIDAS!D:D,,0)*5)</f>
        <v>11.777777777777779</v>
      </c>
      <c r="M81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10" t="str">
        <f>IF('ESTOQUE NOVEMBRO'!$E810&gt;0,"Novembro","outubro")</f>
        <v>outubro</v>
      </c>
      <c r="O810" s="15">
        <v>45597</v>
      </c>
    </row>
    <row r="811" spans="1:15">
      <c r="A811" s="5" t="s">
        <v>806</v>
      </c>
      <c r="B811" t="s">
        <v>1218</v>
      </c>
      <c r="C811" s="3">
        <f t="shared" si="24"/>
        <v>64.89</v>
      </c>
      <c r="D811" s="1">
        <f>_xlfn.XLOOKUP(Tabela4[[#This Row],[SKU]],'ESTOQUE OUTUBRO'!A:A,'ESTOQUE OUTUBRO'!F:F,,0)-_xlfn.XLOOKUP(Tabela4[[#This Row],[SKU]],'VENDA MES'!E:E,'VENDA MES'!F:F,0,0)</f>
        <v>44.400000000000006</v>
      </c>
      <c r="E811" s="3">
        <f>IF(D811&lt;=0,(L811 * 2.5) - D811,IF(AND(Tabela4[[#This Row],[ESTOQUE_INICIAL]]&lt;=Tabela4[[#This Row],[PONTO_DE_REPOSICAO]],Tabela4[[#This Row],[ESTOQUE_INICIAL]]&gt;0),L811*1.5,D811*0))</f>
        <v>0</v>
      </c>
      <c r="F811" s="1">
        <f t="shared" si="25"/>
        <v>44.400000000000006</v>
      </c>
      <c r="G811" s="7">
        <v>14</v>
      </c>
      <c r="H811" s="7">
        <v>28</v>
      </c>
      <c r="I811" s="6" t="s">
        <v>1142</v>
      </c>
      <c r="J811" s="1">
        <f>'ESTOQUE NOVEMBRO'!$D811*'ESTOQUE NOVEMBRO'!$G811+'ESTOQUE NOVEMBRO'!$E811*'ESTOQUE NOVEMBRO'!$H811</f>
        <v>621.60000000000014</v>
      </c>
      <c r="K811" s="1">
        <f>_xlfn.XLOOKUP(A811,MEDIDAS!A:A,MEDIDAS!D:D,,0)*5</f>
        <v>7.833333333333333</v>
      </c>
      <c r="L811" s="1">
        <f>SUM(K811,_xlfn.XLOOKUP(A811,MEDIDAS!A:A,MEDIDAS!D:D,,0)*5)</f>
        <v>15.666666666666666</v>
      </c>
      <c r="M81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11" t="str">
        <f>IF('ESTOQUE NOVEMBRO'!$E811&gt;0,"Novembro","outubro")</f>
        <v>outubro</v>
      </c>
      <c r="O811" s="15">
        <v>45597</v>
      </c>
    </row>
    <row r="812" spans="1:15">
      <c r="A812" s="5" t="s">
        <v>807</v>
      </c>
      <c r="B812" t="s">
        <v>1218</v>
      </c>
      <c r="C812" s="3">
        <f t="shared" si="24"/>
        <v>64.89</v>
      </c>
      <c r="D812" s="1">
        <f>_xlfn.XLOOKUP(Tabela4[[#This Row],[SKU]],'ESTOQUE OUTUBRO'!A:A,'ESTOQUE OUTUBRO'!F:F,,0)-_xlfn.XLOOKUP(Tabela4[[#This Row],[SKU]],'VENDA MES'!E:E,'VENDA MES'!F:F,0,0)</f>
        <v>153.40000000000003</v>
      </c>
      <c r="E812" s="3">
        <f>IF(D812&lt;=0,(L812 * 2.5) - D812,IF(AND(Tabela4[[#This Row],[ESTOQUE_INICIAL]]&lt;=Tabela4[[#This Row],[PONTO_DE_REPOSICAO]],Tabela4[[#This Row],[ESTOQUE_INICIAL]]&gt;0),L812*1.5,D812*0))</f>
        <v>0</v>
      </c>
      <c r="F812" s="1">
        <f t="shared" si="25"/>
        <v>153.40000000000003</v>
      </c>
      <c r="G812" s="7">
        <v>14</v>
      </c>
      <c r="H812" s="7">
        <v>28</v>
      </c>
      <c r="I812" s="6" t="s">
        <v>1142</v>
      </c>
      <c r="J812" s="1">
        <f>'ESTOQUE NOVEMBRO'!$D812*'ESTOQUE NOVEMBRO'!$G812+'ESTOQUE NOVEMBRO'!$E812*'ESTOQUE NOVEMBRO'!$H812</f>
        <v>2147.6000000000004</v>
      </c>
      <c r="K812" s="1">
        <f>_xlfn.XLOOKUP(A812,MEDIDAS!A:A,MEDIDAS!D:D,,0)*5</f>
        <v>6.0555555555555554</v>
      </c>
      <c r="L812" s="1">
        <f>SUM(K812,_xlfn.XLOOKUP(A812,MEDIDAS!A:A,MEDIDAS!D:D,,0)*5)</f>
        <v>12.111111111111111</v>
      </c>
      <c r="M81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12" t="str">
        <f>IF('ESTOQUE NOVEMBRO'!$E812&gt;0,"Novembro","outubro")</f>
        <v>outubro</v>
      </c>
      <c r="O812" s="15">
        <v>45597</v>
      </c>
    </row>
    <row r="813" spans="1:15">
      <c r="A813" s="5" t="s">
        <v>808</v>
      </c>
      <c r="B813" t="s">
        <v>1218</v>
      </c>
      <c r="C813" s="3">
        <f t="shared" si="24"/>
        <v>64.89</v>
      </c>
      <c r="D813" s="1">
        <f>_xlfn.XLOOKUP(Tabela4[[#This Row],[SKU]],'ESTOQUE OUTUBRO'!A:A,'ESTOQUE OUTUBRO'!F:F,,0)-_xlfn.XLOOKUP(Tabela4[[#This Row],[SKU]],'VENDA MES'!E:E,'VENDA MES'!F:F,0,0)</f>
        <v>42</v>
      </c>
      <c r="E813" s="3">
        <f>IF(D813&lt;=0,(L813 * 2.5) - D813,IF(AND(Tabela4[[#This Row],[ESTOQUE_INICIAL]]&lt;=Tabela4[[#This Row],[PONTO_DE_REPOSICAO]],Tabela4[[#This Row],[ESTOQUE_INICIAL]]&gt;0),L813*1.5,D813*0))</f>
        <v>0</v>
      </c>
      <c r="F813" s="1">
        <f t="shared" si="25"/>
        <v>42</v>
      </c>
      <c r="G813" s="7">
        <v>14</v>
      </c>
      <c r="H813" s="7">
        <v>28</v>
      </c>
      <c r="I813" s="6" t="s">
        <v>1142</v>
      </c>
      <c r="J813" s="1">
        <f>'ESTOQUE NOVEMBRO'!$D813*'ESTOQUE NOVEMBRO'!$G813+'ESTOQUE NOVEMBRO'!$E813*'ESTOQUE NOVEMBRO'!$H813</f>
        <v>588</v>
      </c>
      <c r="K813" s="1">
        <f>_xlfn.XLOOKUP(A813,MEDIDAS!A:A,MEDIDAS!D:D,,0)*5</f>
        <v>5.1111111111111107</v>
      </c>
      <c r="L813" s="1">
        <f>SUM(K813,_xlfn.XLOOKUP(A813,MEDIDAS!A:A,MEDIDAS!D:D,,0)*5)</f>
        <v>10.222222222222221</v>
      </c>
      <c r="M81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13" t="str">
        <f>IF('ESTOQUE NOVEMBRO'!$E813&gt;0,"Novembro","outubro")</f>
        <v>outubro</v>
      </c>
      <c r="O813" s="15">
        <v>45597</v>
      </c>
    </row>
    <row r="814" spans="1:15">
      <c r="A814" s="5" t="s">
        <v>809</v>
      </c>
      <c r="B814" t="s">
        <v>1219</v>
      </c>
      <c r="C814" s="3">
        <f t="shared" si="24"/>
        <v>64.89</v>
      </c>
      <c r="D814" s="1">
        <f>_xlfn.XLOOKUP(Tabela4[[#This Row],[SKU]],'ESTOQUE OUTUBRO'!A:A,'ESTOQUE OUTUBRO'!F:F,,0)-_xlfn.XLOOKUP(Tabela4[[#This Row],[SKU]],'VENDA MES'!E:E,'VENDA MES'!F:F,0,0)</f>
        <v>108.4</v>
      </c>
      <c r="E814" s="3">
        <f>IF(D814&lt;=0,(L814 * 2.5) - D814,IF(AND(Tabela4[[#This Row],[ESTOQUE_INICIAL]]&lt;=Tabela4[[#This Row],[PONTO_DE_REPOSICAO]],Tabela4[[#This Row],[ESTOQUE_INICIAL]]&gt;0),L814*1.5,D814*0))</f>
        <v>0</v>
      </c>
      <c r="F814" s="1">
        <f t="shared" si="25"/>
        <v>108.4</v>
      </c>
      <c r="G814" s="7">
        <v>12</v>
      </c>
      <c r="H814" s="7">
        <v>24</v>
      </c>
      <c r="I814" s="6" t="s">
        <v>1136</v>
      </c>
      <c r="J814" s="1">
        <f>'ESTOQUE NOVEMBRO'!$D814*'ESTOQUE NOVEMBRO'!$G814+'ESTOQUE NOVEMBRO'!$E814*'ESTOQUE NOVEMBRO'!$H814</f>
        <v>1300.8000000000002</v>
      </c>
      <c r="K814" s="1">
        <f>_xlfn.XLOOKUP(A814,MEDIDAS!A:A,MEDIDAS!D:D,,0)*5</f>
        <v>4.7222222222222223</v>
      </c>
      <c r="L814" s="1">
        <f>SUM(K814,_xlfn.XLOOKUP(A814,MEDIDAS!A:A,MEDIDAS!D:D,,0)*5)</f>
        <v>9.4444444444444446</v>
      </c>
      <c r="M81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14" t="str">
        <f>IF('ESTOQUE NOVEMBRO'!$E814&gt;0,"Novembro","outubro")</f>
        <v>outubro</v>
      </c>
      <c r="O814" s="15">
        <v>45597</v>
      </c>
    </row>
    <row r="815" spans="1:15">
      <c r="A815" s="5" t="s">
        <v>810</v>
      </c>
      <c r="B815" t="s">
        <v>1219</v>
      </c>
      <c r="C815" s="3">
        <f t="shared" si="24"/>
        <v>64.89</v>
      </c>
      <c r="D815" s="1">
        <f>_xlfn.XLOOKUP(Tabela4[[#This Row],[SKU]],'ESTOQUE OUTUBRO'!A:A,'ESTOQUE OUTUBRO'!F:F,,0)-_xlfn.XLOOKUP(Tabela4[[#This Row],[SKU]],'VENDA MES'!E:E,'VENDA MES'!F:F,0,0)</f>
        <v>147.80000000000001</v>
      </c>
      <c r="E815" s="3">
        <f>IF(D815&lt;=0,(L815 * 2.5) - D815,IF(AND(Tabela4[[#This Row],[ESTOQUE_INICIAL]]&lt;=Tabela4[[#This Row],[PONTO_DE_REPOSICAO]],Tabela4[[#This Row],[ESTOQUE_INICIAL]]&gt;0),L815*1.5,D815*0))</f>
        <v>0</v>
      </c>
      <c r="F815" s="1">
        <f t="shared" si="25"/>
        <v>147.80000000000001</v>
      </c>
      <c r="G815" s="7">
        <v>12</v>
      </c>
      <c r="H815" s="7">
        <v>24</v>
      </c>
      <c r="I815" s="6" t="s">
        <v>1136</v>
      </c>
      <c r="J815" s="1">
        <f>'ESTOQUE NOVEMBRO'!$D815*'ESTOQUE NOVEMBRO'!$G815+'ESTOQUE NOVEMBRO'!$E815*'ESTOQUE NOVEMBRO'!$H815</f>
        <v>1773.6000000000001</v>
      </c>
      <c r="K815" s="1">
        <f>_xlfn.XLOOKUP(A815,MEDIDAS!A:A,MEDIDAS!D:D,,0)*5</f>
        <v>9.8888888888888893</v>
      </c>
      <c r="L815" s="1">
        <f>SUM(K815,_xlfn.XLOOKUP(A815,MEDIDAS!A:A,MEDIDAS!D:D,,0)*5)</f>
        <v>19.777777777777779</v>
      </c>
      <c r="M81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15" t="str">
        <f>IF('ESTOQUE NOVEMBRO'!$E815&gt;0,"Novembro","outubro")</f>
        <v>outubro</v>
      </c>
      <c r="O815" s="15">
        <v>45597</v>
      </c>
    </row>
    <row r="816" spans="1:15">
      <c r="A816" s="5" t="s">
        <v>811</v>
      </c>
      <c r="B816" t="s">
        <v>1219</v>
      </c>
      <c r="C816" s="3">
        <f t="shared" si="24"/>
        <v>64.89</v>
      </c>
      <c r="D816" s="1">
        <f>_xlfn.XLOOKUP(Tabela4[[#This Row],[SKU]],'ESTOQUE OUTUBRO'!A:A,'ESTOQUE OUTUBRO'!F:F,,0)-_xlfn.XLOOKUP(Tabela4[[#This Row],[SKU]],'VENDA MES'!E:E,'VENDA MES'!F:F,0,0)</f>
        <v>87</v>
      </c>
      <c r="E816" s="3">
        <f>IF(D816&lt;=0,(L816 * 2.5) - D816,IF(AND(Tabela4[[#This Row],[ESTOQUE_INICIAL]]&lt;=Tabela4[[#This Row],[PONTO_DE_REPOSICAO]],Tabela4[[#This Row],[ESTOQUE_INICIAL]]&gt;0),L816*1.5,D816*0))</f>
        <v>0</v>
      </c>
      <c r="F816" s="1">
        <f t="shared" si="25"/>
        <v>87</v>
      </c>
      <c r="G816" s="7">
        <v>12</v>
      </c>
      <c r="H816" s="7">
        <v>24</v>
      </c>
      <c r="I816" s="6" t="s">
        <v>1136</v>
      </c>
      <c r="J816" s="1">
        <f>'ESTOQUE NOVEMBRO'!$D816*'ESTOQUE NOVEMBRO'!$G816+'ESTOQUE NOVEMBRO'!$E816*'ESTOQUE NOVEMBRO'!$H816</f>
        <v>1044</v>
      </c>
      <c r="K816" s="1">
        <f>_xlfn.XLOOKUP(A816,MEDIDAS!A:A,MEDIDAS!D:D,,0)*5</f>
        <v>7.0555555555555562</v>
      </c>
      <c r="L816" s="1">
        <f>SUM(K816,_xlfn.XLOOKUP(A816,MEDIDAS!A:A,MEDIDAS!D:D,,0)*5)</f>
        <v>14.111111111111112</v>
      </c>
      <c r="M81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16" t="str">
        <f>IF('ESTOQUE NOVEMBRO'!$E816&gt;0,"Novembro","outubro")</f>
        <v>outubro</v>
      </c>
      <c r="O816" s="15">
        <v>45597</v>
      </c>
    </row>
    <row r="817" spans="1:15">
      <c r="A817" s="5" t="s">
        <v>812</v>
      </c>
      <c r="B817" t="s">
        <v>1219</v>
      </c>
      <c r="C817" s="3">
        <f t="shared" si="24"/>
        <v>64.89</v>
      </c>
      <c r="D817" s="1">
        <f>_xlfn.XLOOKUP(Tabela4[[#This Row],[SKU]],'ESTOQUE OUTUBRO'!A:A,'ESTOQUE OUTUBRO'!F:F,,0)-_xlfn.XLOOKUP(Tabela4[[#This Row],[SKU]],'VENDA MES'!E:E,'VENDA MES'!F:F,0,0)</f>
        <v>20.599999999999994</v>
      </c>
      <c r="E817" s="3">
        <f>IF(D817&lt;=0,(L817 * 2.5) - D817,IF(AND(Tabela4[[#This Row],[ESTOQUE_INICIAL]]&lt;=Tabela4[[#This Row],[PONTO_DE_REPOSICAO]],Tabela4[[#This Row],[ESTOQUE_INICIAL]]&gt;0),L817*1.5,D817*0))</f>
        <v>0</v>
      </c>
      <c r="F817" s="1">
        <f t="shared" si="25"/>
        <v>20.599999999999994</v>
      </c>
      <c r="G817" s="7">
        <v>12</v>
      </c>
      <c r="H817" s="7">
        <v>24</v>
      </c>
      <c r="I817" s="6" t="s">
        <v>1136</v>
      </c>
      <c r="J817" s="1">
        <f>'ESTOQUE NOVEMBRO'!$D817*'ESTOQUE NOVEMBRO'!$G817+'ESTOQUE NOVEMBRO'!$E817*'ESTOQUE NOVEMBRO'!$H817</f>
        <v>247.19999999999993</v>
      </c>
      <c r="K817" s="1">
        <f>_xlfn.XLOOKUP(A817,MEDIDAS!A:A,MEDIDAS!D:D,,0)*5</f>
        <v>8.1111111111111107</v>
      </c>
      <c r="L817" s="1">
        <f>SUM(K817,_xlfn.XLOOKUP(A817,MEDIDAS!A:A,MEDIDAS!D:D,,0)*5)</f>
        <v>16.222222222222221</v>
      </c>
      <c r="M81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17" t="str">
        <f>IF('ESTOQUE NOVEMBRO'!$E817&gt;0,"Novembro","outubro")</f>
        <v>outubro</v>
      </c>
      <c r="O817" s="15">
        <v>45597</v>
      </c>
    </row>
    <row r="818" spans="1:15">
      <c r="A818" s="5" t="s">
        <v>814</v>
      </c>
      <c r="B818" t="s">
        <v>1219</v>
      </c>
      <c r="C818" s="3">
        <f t="shared" si="24"/>
        <v>64.89</v>
      </c>
      <c r="D818" s="1">
        <f>_xlfn.XLOOKUP(Tabela4[[#This Row],[SKU]],'ESTOQUE OUTUBRO'!A:A,'ESTOQUE OUTUBRO'!F:F,,0)-_xlfn.XLOOKUP(Tabela4[[#This Row],[SKU]],'VENDA MES'!E:E,'VENDA MES'!F:F,0,0)</f>
        <v>90.200000000000017</v>
      </c>
      <c r="E818" s="3">
        <f>IF(D818&lt;=0,(L818 * 2.5) - D818,IF(AND(Tabela4[[#This Row],[ESTOQUE_INICIAL]]&lt;=Tabela4[[#This Row],[PONTO_DE_REPOSICAO]],Tabela4[[#This Row],[ESTOQUE_INICIAL]]&gt;0),L818*1.5,D818*0))</f>
        <v>0</v>
      </c>
      <c r="F818" s="1">
        <f t="shared" si="25"/>
        <v>90.200000000000017</v>
      </c>
      <c r="G818" s="7">
        <v>12</v>
      </c>
      <c r="H818" s="7">
        <v>24</v>
      </c>
      <c r="I818" s="6" t="s">
        <v>1136</v>
      </c>
      <c r="J818" s="1">
        <f>'ESTOQUE NOVEMBRO'!$D818*'ESTOQUE NOVEMBRO'!$G818+'ESTOQUE NOVEMBRO'!$E818*'ESTOQUE NOVEMBRO'!$H818</f>
        <v>1082.4000000000001</v>
      </c>
      <c r="K818" s="1">
        <f>_xlfn.XLOOKUP(A818,MEDIDAS!A:A,MEDIDAS!D:D,,0)*5</f>
        <v>5.5</v>
      </c>
      <c r="L818" s="1">
        <f>SUM(K818,_xlfn.XLOOKUP(A818,MEDIDAS!A:A,MEDIDAS!D:D,,0)*5)</f>
        <v>11</v>
      </c>
      <c r="M81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18" t="str">
        <f>IF('ESTOQUE NOVEMBRO'!$E818&gt;0,"Novembro","outubro")</f>
        <v>outubro</v>
      </c>
      <c r="O818" s="15">
        <v>45597</v>
      </c>
    </row>
    <row r="819" spans="1:15">
      <c r="A819" s="5" t="s">
        <v>900</v>
      </c>
      <c r="B819" t="s">
        <v>1219</v>
      </c>
      <c r="C819" s="3">
        <f t="shared" si="24"/>
        <v>64.89</v>
      </c>
      <c r="D819" s="1">
        <f>_xlfn.XLOOKUP(Tabela4[[#This Row],[SKU]],'ESTOQUE OUTUBRO'!A:A,'ESTOQUE OUTUBRO'!F:F,,0)-_xlfn.XLOOKUP(Tabela4[[#This Row],[SKU]],'VENDA MES'!E:E,'VENDA MES'!F:F,0,0)</f>
        <v>107</v>
      </c>
      <c r="E819" s="3">
        <f>IF(D819&lt;=0,(L819 * 2.5) - D819,IF(AND(Tabela4[[#This Row],[ESTOQUE_INICIAL]]&lt;=Tabela4[[#This Row],[PONTO_DE_REPOSICAO]],Tabela4[[#This Row],[ESTOQUE_INICIAL]]&gt;0),L819*1.5,D819*0))</f>
        <v>0</v>
      </c>
      <c r="F819" s="1">
        <f t="shared" si="25"/>
        <v>107</v>
      </c>
      <c r="G819" s="7">
        <v>12</v>
      </c>
      <c r="H819" s="7">
        <v>24</v>
      </c>
      <c r="I819" s="6" t="s">
        <v>1136</v>
      </c>
      <c r="J819" s="1">
        <f>'ESTOQUE NOVEMBRO'!$D819*'ESTOQUE NOVEMBRO'!$G819+'ESTOQUE NOVEMBRO'!$E819*'ESTOQUE NOVEMBRO'!$H819</f>
        <v>1284</v>
      </c>
      <c r="K819" s="1">
        <f>_xlfn.XLOOKUP(A819,MEDIDAS!A:A,MEDIDAS!D:D,,0)*5</f>
        <v>7.2222222222222223</v>
      </c>
      <c r="L819" s="1">
        <f>SUM(K819,_xlfn.XLOOKUP(A819,MEDIDAS!A:A,MEDIDAS!D:D,,0)*5)</f>
        <v>14.444444444444445</v>
      </c>
      <c r="M81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19" t="str">
        <f>IF('ESTOQUE NOVEMBRO'!$E819&gt;0,"Novembro","outubro")</f>
        <v>outubro</v>
      </c>
      <c r="O819" s="15">
        <v>45597</v>
      </c>
    </row>
    <row r="820" spans="1:15">
      <c r="A820" s="5" t="s">
        <v>815</v>
      </c>
      <c r="B820" t="s">
        <v>1219</v>
      </c>
      <c r="C820" s="3">
        <f t="shared" si="24"/>
        <v>64.89</v>
      </c>
      <c r="D820" s="1">
        <f>_xlfn.XLOOKUP(Tabela4[[#This Row],[SKU]],'ESTOQUE OUTUBRO'!A:A,'ESTOQUE OUTUBRO'!F:F,,0)-_xlfn.XLOOKUP(Tabela4[[#This Row],[SKU]],'VENDA MES'!E:E,'VENDA MES'!F:F,0,0)</f>
        <v>158.40000000000003</v>
      </c>
      <c r="E820" s="3">
        <f>IF(D820&lt;=0,(L820 * 2.5) - D820,IF(AND(Tabela4[[#This Row],[ESTOQUE_INICIAL]]&lt;=Tabela4[[#This Row],[PONTO_DE_REPOSICAO]],Tabela4[[#This Row],[ESTOQUE_INICIAL]]&gt;0),L820*1.5,D820*0))</f>
        <v>0</v>
      </c>
      <c r="F820" s="1">
        <f t="shared" si="25"/>
        <v>158.40000000000003</v>
      </c>
      <c r="G820" s="7">
        <v>12</v>
      </c>
      <c r="H820" s="7">
        <v>24</v>
      </c>
      <c r="I820" s="6" t="s">
        <v>1136</v>
      </c>
      <c r="J820" s="1">
        <f>'ESTOQUE NOVEMBRO'!$D820*'ESTOQUE NOVEMBRO'!$G820+'ESTOQUE NOVEMBRO'!$E820*'ESTOQUE NOVEMBRO'!$H820</f>
        <v>1900.8000000000004</v>
      </c>
      <c r="K820" s="1">
        <f>_xlfn.XLOOKUP(A820,MEDIDAS!A:A,MEDIDAS!D:D,,0)*5</f>
        <v>6.166666666666667</v>
      </c>
      <c r="L820" s="1">
        <f>SUM(K820,_xlfn.XLOOKUP(A820,MEDIDAS!A:A,MEDIDAS!D:D,,0)*5)</f>
        <v>12.333333333333334</v>
      </c>
      <c r="M82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20" t="str">
        <f>IF('ESTOQUE NOVEMBRO'!$E820&gt;0,"Novembro","outubro")</f>
        <v>outubro</v>
      </c>
      <c r="O820" s="15">
        <v>45597</v>
      </c>
    </row>
    <row r="821" spans="1:15">
      <c r="A821" s="5" t="s">
        <v>816</v>
      </c>
      <c r="B821" t="s">
        <v>1219</v>
      </c>
      <c r="C821" s="3">
        <f t="shared" si="24"/>
        <v>64.89</v>
      </c>
      <c r="D821" s="1">
        <f>_xlfn.XLOOKUP(Tabela4[[#This Row],[SKU]],'ESTOQUE OUTUBRO'!A:A,'ESTOQUE OUTUBRO'!F:F,,0)-_xlfn.XLOOKUP(Tabela4[[#This Row],[SKU]],'VENDA MES'!E:E,'VENDA MES'!F:F,0,0)</f>
        <v>89.6</v>
      </c>
      <c r="E821" s="3">
        <f>IF(D821&lt;=0,(L821 * 2.5) - D821,IF(AND(Tabela4[[#This Row],[ESTOQUE_INICIAL]]&lt;=Tabela4[[#This Row],[PONTO_DE_REPOSICAO]],Tabela4[[#This Row],[ESTOQUE_INICIAL]]&gt;0),L821*1.5,D821*0))</f>
        <v>0</v>
      </c>
      <c r="F821" s="1">
        <f t="shared" si="25"/>
        <v>89.6</v>
      </c>
      <c r="G821" s="7">
        <v>12</v>
      </c>
      <c r="H821" s="7">
        <v>24</v>
      </c>
      <c r="I821" s="6" t="s">
        <v>1136</v>
      </c>
      <c r="J821" s="1">
        <f>'ESTOQUE NOVEMBRO'!$D821*'ESTOQUE NOVEMBRO'!$G821+'ESTOQUE NOVEMBRO'!$E821*'ESTOQUE NOVEMBRO'!$H821</f>
        <v>1075.1999999999998</v>
      </c>
      <c r="K821" s="1">
        <f>_xlfn.XLOOKUP(A821,MEDIDAS!A:A,MEDIDAS!D:D,,0)*5</f>
        <v>6.4444444444444446</v>
      </c>
      <c r="L821" s="1">
        <f>SUM(K821,_xlfn.XLOOKUP(A821,MEDIDAS!A:A,MEDIDAS!D:D,,0)*5)</f>
        <v>12.888888888888889</v>
      </c>
      <c r="M82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21" t="str">
        <f>IF('ESTOQUE NOVEMBRO'!$E821&gt;0,"Novembro","outubro")</f>
        <v>outubro</v>
      </c>
      <c r="O821" s="15">
        <v>45597</v>
      </c>
    </row>
    <row r="822" spans="1:15">
      <c r="A822" s="5" t="s">
        <v>817</v>
      </c>
      <c r="B822" t="s">
        <v>1219</v>
      </c>
      <c r="C822" s="3">
        <f t="shared" si="24"/>
        <v>64.89</v>
      </c>
      <c r="D822" s="1">
        <f>_xlfn.XLOOKUP(Tabela4[[#This Row],[SKU]],'ESTOQUE OUTUBRO'!A:A,'ESTOQUE OUTUBRO'!F:F,,0)-_xlfn.XLOOKUP(Tabela4[[#This Row],[SKU]],'VENDA MES'!E:E,'VENDA MES'!F:F,0,0)</f>
        <v>46.200000000000017</v>
      </c>
      <c r="E822" s="3">
        <f>IF(D822&lt;=0,(L822 * 2.5) - D822,IF(AND(Tabela4[[#This Row],[ESTOQUE_INICIAL]]&lt;=Tabela4[[#This Row],[PONTO_DE_REPOSICAO]],Tabela4[[#This Row],[ESTOQUE_INICIAL]]&gt;0),L822*1.5,D822*0))</f>
        <v>0</v>
      </c>
      <c r="F822" s="1">
        <f t="shared" si="25"/>
        <v>46.200000000000017</v>
      </c>
      <c r="G822" s="7">
        <v>12</v>
      </c>
      <c r="H822" s="7">
        <v>24</v>
      </c>
      <c r="I822" s="6" t="s">
        <v>1136</v>
      </c>
      <c r="J822" s="1">
        <f>'ESTOQUE NOVEMBRO'!$D822*'ESTOQUE NOVEMBRO'!$G822+'ESTOQUE NOVEMBRO'!$E822*'ESTOQUE NOVEMBRO'!$H822</f>
        <v>554.4000000000002</v>
      </c>
      <c r="K822" s="1">
        <f>_xlfn.XLOOKUP(A822,MEDIDAS!A:A,MEDIDAS!D:D,,0)*5</f>
        <v>6.6666666666666661</v>
      </c>
      <c r="L822" s="1">
        <f>SUM(K822,_xlfn.XLOOKUP(A822,MEDIDAS!A:A,MEDIDAS!D:D,,0)*5)</f>
        <v>13.333333333333332</v>
      </c>
      <c r="M82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22" t="str">
        <f>IF('ESTOQUE NOVEMBRO'!$E822&gt;0,"Novembro","outubro")</f>
        <v>outubro</v>
      </c>
      <c r="O822" s="15">
        <v>45597</v>
      </c>
    </row>
    <row r="823" spans="1:15">
      <c r="A823" s="5" t="s">
        <v>818</v>
      </c>
      <c r="B823" t="s">
        <v>1219</v>
      </c>
      <c r="C823" s="3">
        <f t="shared" si="24"/>
        <v>64.89</v>
      </c>
      <c r="D823" s="1">
        <f>_xlfn.XLOOKUP(Tabela4[[#This Row],[SKU]],'ESTOQUE OUTUBRO'!A:A,'ESTOQUE OUTUBRO'!F:F,,0)-_xlfn.XLOOKUP(Tabela4[[#This Row],[SKU]],'VENDA MES'!E:E,'VENDA MES'!F:F,0,0)</f>
        <v>176.80000000000004</v>
      </c>
      <c r="E823" s="3">
        <f>IF(D823&lt;=0,(L823 * 2.5) - D823,IF(AND(Tabela4[[#This Row],[ESTOQUE_INICIAL]]&lt;=Tabela4[[#This Row],[PONTO_DE_REPOSICAO]],Tabela4[[#This Row],[ESTOQUE_INICIAL]]&gt;0),L823*1.5,D823*0))</f>
        <v>0</v>
      </c>
      <c r="F823" s="1">
        <f t="shared" si="25"/>
        <v>176.80000000000004</v>
      </c>
      <c r="G823" s="7">
        <v>12</v>
      </c>
      <c r="H823" s="7">
        <v>24</v>
      </c>
      <c r="I823" s="6" t="s">
        <v>1136</v>
      </c>
      <c r="J823" s="1">
        <f>'ESTOQUE NOVEMBRO'!$D823*'ESTOQUE NOVEMBRO'!$G823+'ESTOQUE NOVEMBRO'!$E823*'ESTOQUE NOVEMBRO'!$H823</f>
        <v>2121.6000000000004</v>
      </c>
      <c r="K823" s="1">
        <f>_xlfn.XLOOKUP(A823,MEDIDAS!A:A,MEDIDAS!D:D,,0)*5</f>
        <v>5.333333333333333</v>
      </c>
      <c r="L823" s="1">
        <f>SUM(K823,_xlfn.XLOOKUP(A823,MEDIDAS!A:A,MEDIDAS!D:D,,0)*5)</f>
        <v>10.666666666666666</v>
      </c>
      <c r="M82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23" t="str">
        <f>IF('ESTOQUE NOVEMBRO'!$E823&gt;0,"Novembro","outubro")</f>
        <v>outubro</v>
      </c>
      <c r="O823" s="15">
        <v>45597</v>
      </c>
    </row>
    <row r="824" spans="1:15">
      <c r="A824" s="5" t="s">
        <v>819</v>
      </c>
      <c r="B824" t="s">
        <v>1220</v>
      </c>
      <c r="C824" s="3">
        <f t="shared" si="24"/>
        <v>64.89</v>
      </c>
      <c r="D824" s="1">
        <f>_xlfn.XLOOKUP(Tabela4[[#This Row],[SKU]],'ESTOQUE OUTUBRO'!A:A,'ESTOQUE OUTUBRO'!F:F,,0)-_xlfn.XLOOKUP(Tabela4[[#This Row],[SKU]],'VENDA MES'!E:E,'VENDA MES'!F:F,0,0)</f>
        <v>161.80000000000004</v>
      </c>
      <c r="E824" s="3">
        <f>IF(D824&lt;=0,(L824 * 2.5) - D824,IF(AND(Tabela4[[#This Row],[ESTOQUE_INICIAL]]&lt;=Tabela4[[#This Row],[PONTO_DE_REPOSICAO]],Tabela4[[#This Row],[ESTOQUE_INICIAL]]&gt;0),L824*1.5,D824*0))</f>
        <v>0</v>
      </c>
      <c r="F824" s="1">
        <f t="shared" si="25"/>
        <v>161.80000000000004</v>
      </c>
      <c r="G824" s="7">
        <v>4</v>
      </c>
      <c r="H824" s="7">
        <v>8</v>
      </c>
      <c r="I824" s="6" t="s">
        <v>1160</v>
      </c>
      <c r="J824" s="1">
        <f>'ESTOQUE NOVEMBRO'!$D824*'ESTOQUE NOVEMBRO'!$G824+'ESTOQUE NOVEMBRO'!$E824*'ESTOQUE NOVEMBRO'!$H824</f>
        <v>647.20000000000016</v>
      </c>
      <c r="K824" s="1">
        <f>_xlfn.XLOOKUP(A824,MEDIDAS!A:A,MEDIDAS!D:D,,0)*5</f>
        <v>7.8888888888888884</v>
      </c>
      <c r="L824" s="1">
        <f>SUM(K824,_xlfn.XLOOKUP(A824,MEDIDAS!A:A,MEDIDAS!D:D,,0)*5)</f>
        <v>15.777777777777777</v>
      </c>
      <c r="M82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24" t="str">
        <f>IF('ESTOQUE NOVEMBRO'!$E824&gt;0,"Novembro","outubro")</f>
        <v>outubro</v>
      </c>
      <c r="O824" s="15">
        <v>45597</v>
      </c>
    </row>
    <row r="825" spans="1:15">
      <c r="A825" s="5" t="s">
        <v>820</v>
      </c>
      <c r="B825" t="s">
        <v>1220</v>
      </c>
      <c r="C825" s="3">
        <f t="shared" si="24"/>
        <v>64.89</v>
      </c>
      <c r="D825" s="1">
        <f>_xlfn.XLOOKUP(Tabela4[[#This Row],[SKU]],'ESTOQUE OUTUBRO'!A:A,'ESTOQUE OUTUBRO'!F:F,,0)-_xlfn.XLOOKUP(Tabela4[[#This Row],[SKU]],'VENDA MES'!E:E,'VENDA MES'!F:F,0,0)</f>
        <v>22.799999999999997</v>
      </c>
      <c r="E825" s="3">
        <f>IF(D825&lt;=0,(L825 * 2.5) - D825,IF(AND(Tabela4[[#This Row],[ESTOQUE_INICIAL]]&lt;=Tabela4[[#This Row],[PONTO_DE_REPOSICAO]],Tabela4[[#This Row],[ESTOQUE_INICIAL]]&gt;0),L825*1.5,D825*0))</f>
        <v>0</v>
      </c>
      <c r="F825" s="1">
        <f t="shared" si="25"/>
        <v>22.799999999999997</v>
      </c>
      <c r="G825" s="7">
        <v>4</v>
      </c>
      <c r="H825" s="7">
        <v>8</v>
      </c>
      <c r="I825" s="6" t="s">
        <v>1160</v>
      </c>
      <c r="J825" s="1">
        <f>'ESTOQUE NOVEMBRO'!$D825*'ESTOQUE NOVEMBRO'!$G825+'ESTOQUE NOVEMBRO'!$E825*'ESTOQUE NOVEMBRO'!$H825</f>
        <v>91.199999999999989</v>
      </c>
      <c r="K825" s="1">
        <f>_xlfn.XLOOKUP(A825,MEDIDAS!A:A,MEDIDAS!D:D,,0)*5</f>
        <v>3.9444444444444442</v>
      </c>
      <c r="L825" s="1">
        <f>SUM(K825,_xlfn.XLOOKUP(A825,MEDIDAS!A:A,MEDIDAS!D:D,,0)*5)</f>
        <v>7.8888888888888884</v>
      </c>
      <c r="M82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25" t="str">
        <f>IF('ESTOQUE NOVEMBRO'!$E825&gt;0,"Novembro","outubro")</f>
        <v>outubro</v>
      </c>
      <c r="O825" s="15">
        <v>45597</v>
      </c>
    </row>
    <row r="826" spans="1:15">
      <c r="A826" s="5" t="s">
        <v>821</v>
      </c>
      <c r="B826" t="s">
        <v>1220</v>
      </c>
      <c r="C826" s="3">
        <f t="shared" si="24"/>
        <v>64.89</v>
      </c>
      <c r="D826" s="1">
        <f>_xlfn.XLOOKUP(Tabela4[[#This Row],[SKU]],'ESTOQUE OUTUBRO'!A:A,'ESTOQUE OUTUBRO'!F:F,,0)-_xlfn.XLOOKUP(Tabela4[[#This Row],[SKU]],'VENDA MES'!E:E,'VENDA MES'!F:F,0,0)</f>
        <v>87</v>
      </c>
      <c r="E826" s="3">
        <f>IF(D826&lt;=0,(L826 * 2.5) - D826,IF(AND(Tabela4[[#This Row],[ESTOQUE_INICIAL]]&lt;=Tabela4[[#This Row],[PONTO_DE_REPOSICAO]],Tabela4[[#This Row],[ESTOQUE_INICIAL]]&gt;0),L826*1.5,D826*0))</f>
        <v>0</v>
      </c>
      <c r="F826" s="1">
        <f t="shared" si="25"/>
        <v>87</v>
      </c>
      <c r="G826" s="7">
        <v>4</v>
      </c>
      <c r="H826" s="7">
        <v>8</v>
      </c>
      <c r="I826" s="6" t="s">
        <v>1160</v>
      </c>
      <c r="J826" s="1">
        <f>'ESTOQUE NOVEMBRO'!$D826*'ESTOQUE NOVEMBRO'!$G826+'ESTOQUE NOVEMBRO'!$E826*'ESTOQUE NOVEMBRO'!$H826</f>
        <v>348</v>
      </c>
      <c r="K826" s="1">
        <f>_xlfn.XLOOKUP(A826,MEDIDAS!A:A,MEDIDAS!D:D,,0)*5</f>
        <v>6.5555555555555554</v>
      </c>
      <c r="L826" s="1">
        <f>SUM(K826,_xlfn.XLOOKUP(A826,MEDIDAS!A:A,MEDIDAS!D:D,,0)*5)</f>
        <v>13.111111111111111</v>
      </c>
      <c r="M82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26" t="str">
        <f>IF('ESTOQUE NOVEMBRO'!$E826&gt;0,"Novembro","outubro")</f>
        <v>outubro</v>
      </c>
      <c r="O826" s="15">
        <v>45597</v>
      </c>
    </row>
    <row r="827" spans="1:15">
      <c r="A827" s="5" t="s">
        <v>822</v>
      </c>
      <c r="B827" t="s">
        <v>1220</v>
      </c>
      <c r="C827" s="3">
        <f t="shared" si="24"/>
        <v>64.89</v>
      </c>
      <c r="D827" s="1">
        <f>_xlfn.XLOOKUP(Tabela4[[#This Row],[SKU]],'ESTOQUE OUTUBRO'!A:A,'ESTOQUE OUTUBRO'!F:F,,0)-_xlfn.XLOOKUP(Tabela4[[#This Row],[SKU]],'VENDA MES'!E:E,'VENDA MES'!F:F,0,0)</f>
        <v>54</v>
      </c>
      <c r="E827" s="3">
        <f>IF(D827&lt;=0,(L827 * 2.5) - D827,IF(AND(Tabela4[[#This Row],[ESTOQUE_INICIAL]]&lt;=Tabela4[[#This Row],[PONTO_DE_REPOSICAO]],Tabela4[[#This Row],[ESTOQUE_INICIAL]]&gt;0),L827*1.5,D827*0))</f>
        <v>0</v>
      </c>
      <c r="F827" s="1">
        <f t="shared" si="25"/>
        <v>54</v>
      </c>
      <c r="G827" s="7">
        <v>4</v>
      </c>
      <c r="H827" s="7">
        <v>8</v>
      </c>
      <c r="I827" s="6" t="s">
        <v>1160</v>
      </c>
      <c r="J827" s="1">
        <f>'ESTOQUE NOVEMBRO'!$D827*'ESTOQUE NOVEMBRO'!$G827+'ESTOQUE NOVEMBRO'!$E827*'ESTOQUE NOVEMBRO'!$H827</f>
        <v>216</v>
      </c>
      <c r="K827" s="1">
        <f>_xlfn.XLOOKUP(A827,MEDIDAS!A:A,MEDIDAS!D:D,,0)*5</f>
        <v>4.5</v>
      </c>
      <c r="L827" s="1">
        <f>SUM(K827,_xlfn.XLOOKUP(A827,MEDIDAS!A:A,MEDIDAS!D:D,,0)*5)</f>
        <v>9</v>
      </c>
      <c r="M82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27" t="str">
        <f>IF('ESTOQUE NOVEMBRO'!$E827&gt;0,"Novembro","outubro")</f>
        <v>outubro</v>
      </c>
      <c r="O827" s="15">
        <v>45597</v>
      </c>
    </row>
    <row r="828" spans="1:15">
      <c r="A828" s="5" t="s">
        <v>823</v>
      </c>
      <c r="B828" t="s">
        <v>1220</v>
      </c>
      <c r="C828" s="3">
        <f t="shared" si="24"/>
        <v>64.89</v>
      </c>
      <c r="D828" s="1">
        <f>_xlfn.XLOOKUP(Tabela4[[#This Row],[SKU]],'ESTOQUE OUTUBRO'!A:A,'ESTOQUE OUTUBRO'!F:F,,0)-_xlfn.XLOOKUP(Tabela4[[#This Row],[SKU]],'VENDA MES'!E:E,'VENDA MES'!F:F,0,0)</f>
        <v>70</v>
      </c>
      <c r="E828" s="3">
        <f>IF(D828&lt;=0,(L828 * 2.5) - D828,IF(AND(Tabela4[[#This Row],[ESTOQUE_INICIAL]]&lt;=Tabela4[[#This Row],[PONTO_DE_REPOSICAO]],Tabela4[[#This Row],[ESTOQUE_INICIAL]]&gt;0),L828*1.5,D828*0))</f>
        <v>0</v>
      </c>
      <c r="F828" s="1">
        <f t="shared" si="25"/>
        <v>70</v>
      </c>
      <c r="G828" s="7">
        <v>4</v>
      </c>
      <c r="H828" s="7">
        <v>8</v>
      </c>
      <c r="I828" s="6" t="s">
        <v>1160</v>
      </c>
      <c r="J828" s="1">
        <f>'ESTOQUE NOVEMBRO'!$D828*'ESTOQUE NOVEMBRO'!$G828+'ESTOQUE NOVEMBRO'!$E828*'ESTOQUE NOVEMBRO'!$H828</f>
        <v>280</v>
      </c>
      <c r="K828" s="1">
        <f>_xlfn.XLOOKUP(A828,MEDIDAS!A:A,MEDIDAS!D:D,,0)*5</f>
        <v>4.5</v>
      </c>
      <c r="L828" s="1">
        <f>SUM(K828,_xlfn.XLOOKUP(A828,MEDIDAS!A:A,MEDIDAS!D:D,,0)*5)</f>
        <v>9</v>
      </c>
      <c r="M82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28" t="str">
        <f>IF('ESTOQUE NOVEMBRO'!$E828&gt;0,"Novembro","outubro")</f>
        <v>outubro</v>
      </c>
      <c r="O828" s="15">
        <v>45597</v>
      </c>
    </row>
    <row r="829" spans="1:15">
      <c r="A829" s="5" t="s">
        <v>911</v>
      </c>
      <c r="B829" t="s">
        <v>1220</v>
      </c>
      <c r="C829" s="3">
        <f t="shared" si="24"/>
        <v>64.89</v>
      </c>
      <c r="D829" s="1">
        <f>_xlfn.XLOOKUP(Tabela4[[#This Row],[SKU]],'ESTOQUE OUTUBRO'!A:A,'ESTOQUE OUTUBRO'!F:F,,0)-_xlfn.XLOOKUP(Tabela4[[#This Row],[SKU]],'VENDA MES'!E:E,'VENDA MES'!F:F,0,0)</f>
        <v>146</v>
      </c>
      <c r="E829" s="3">
        <f>IF(D829&lt;=0,(L829 * 2.5) - D829,IF(AND(Tabela4[[#This Row],[ESTOQUE_INICIAL]]&lt;=Tabela4[[#This Row],[PONTO_DE_REPOSICAO]],Tabela4[[#This Row],[ESTOQUE_INICIAL]]&gt;0),L829*1.5,D829*0))</f>
        <v>0</v>
      </c>
      <c r="F829" s="1">
        <f t="shared" si="25"/>
        <v>146</v>
      </c>
      <c r="G829" s="7">
        <v>4</v>
      </c>
      <c r="H829" s="7">
        <v>8</v>
      </c>
      <c r="I829" s="6" t="s">
        <v>1160</v>
      </c>
      <c r="J829" s="1">
        <f>'ESTOQUE NOVEMBRO'!$D829*'ESTOQUE NOVEMBRO'!$G829+'ESTOQUE NOVEMBRO'!$E829*'ESTOQUE NOVEMBRO'!$H829</f>
        <v>584</v>
      </c>
      <c r="K829" s="1">
        <f>_xlfn.XLOOKUP(A829,MEDIDAS!A:A,MEDIDAS!D:D,,0)*5</f>
        <v>4</v>
      </c>
      <c r="L829" s="1">
        <f>SUM(K829,_xlfn.XLOOKUP(A829,MEDIDAS!A:A,MEDIDAS!D:D,,0)*5)</f>
        <v>8</v>
      </c>
      <c r="M82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29" t="str">
        <f>IF('ESTOQUE NOVEMBRO'!$E829&gt;0,"Novembro","outubro")</f>
        <v>outubro</v>
      </c>
      <c r="O829" s="15">
        <v>45597</v>
      </c>
    </row>
    <row r="830" spans="1:15">
      <c r="A830" s="5" t="s">
        <v>825</v>
      </c>
      <c r="B830" t="s">
        <v>1220</v>
      </c>
      <c r="C830" s="3">
        <f t="shared" si="24"/>
        <v>64.89</v>
      </c>
      <c r="D830" s="1">
        <f>_xlfn.XLOOKUP(Tabela4[[#This Row],[SKU]],'ESTOQUE OUTUBRO'!A:A,'ESTOQUE OUTUBRO'!F:F,,0)-_xlfn.XLOOKUP(Tabela4[[#This Row],[SKU]],'VENDA MES'!E:E,'VENDA MES'!F:F,0,0)</f>
        <v>149</v>
      </c>
      <c r="E830" s="3">
        <f>IF(D830&lt;=0,(L830 * 2.5) - D830,IF(AND(Tabela4[[#This Row],[ESTOQUE_INICIAL]]&lt;=Tabela4[[#This Row],[PONTO_DE_REPOSICAO]],Tabela4[[#This Row],[ESTOQUE_INICIAL]]&gt;0),L830*1.5,D830*0))</f>
        <v>0</v>
      </c>
      <c r="F830" s="1">
        <f t="shared" si="25"/>
        <v>149</v>
      </c>
      <c r="G830" s="7">
        <v>4</v>
      </c>
      <c r="H830" s="7">
        <v>8</v>
      </c>
      <c r="I830" s="6" t="s">
        <v>1160</v>
      </c>
      <c r="J830" s="1">
        <f>'ESTOQUE NOVEMBRO'!$D830*'ESTOQUE NOVEMBRO'!$G830+'ESTOQUE NOVEMBRO'!$E830*'ESTOQUE NOVEMBRO'!$H830</f>
        <v>596</v>
      </c>
      <c r="K830" s="1">
        <f>_xlfn.XLOOKUP(A830,MEDIDAS!A:A,MEDIDAS!D:D,,0)*5</f>
        <v>7.6111111111111107</v>
      </c>
      <c r="L830" s="1">
        <f>SUM(K830,_xlfn.XLOOKUP(A830,MEDIDAS!A:A,MEDIDAS!D:D,,0)*5)</f>
        <v>15.222222222222221</v>
      </c>
      <c r="M83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30" t="str">
        <f>IF('ESTOQUE NOVEMBRO'!$E830&gt;0,"Novembro","outubro")</f>
        <v>outubro</v>
      </c>
      <c r="O830" s="15">
        <v>45597</v>
      </c>
    </row>
    <row r="831" spans="1:15">
      <c r="A831" s="5" t="s">
        <v>826</v>
      </c>
      <c r="B831" t="s">
        <v>1220</v>
      </c>
      <c r="C831" s="3">
        <f t="shared" si="24"/>
        <v>64.89</v>
      </c>
      <c r="D831" s="1">
        <f>_xlfn.XLOOKUP(Tabela4[[#This Row],[SKU]],'ESTOQUE OUTUBRO'!A:A,'ESTOQUE OUTUBRO'!F:F,,0)-_xlfn.XLOOKUP(Tabela4[[#This Row],[SKU]],'VENDA MES'!E:E,'VENDA MES'!F:F,0,0)</f>
        <v>134</v>
      </c>
      <c r="E831" s="3">
        <f>IF(D831&lt;=0,(L831 * 2.5) - D831,IF(AND(Tabela4[[#This Row],[ESTOQUE_INICIAL]]&lt;=Tabela4[[#This Row],[PONTO_DE_REPOSICAO]],Tabela4[[#This Row],[ESTOQUE_INICIAL]]&gt;0),L831*1.5,D831*0))</f>
        <v>0</v>
      </c>
      <c r="F831" s="1">
        <f t="shared" si="25"/>
        <v>134</v>
      </c>
      <c r="G831" s="7">
        <v>4</v>
      </c>
      <c r="H831" s="7">
        <v>8</v>
      </c>
      <c r="I831" s="6" t="s">
        <v>1160</v>
      </c>
      <c r="J831" s="1">
        <f>'ESTOQUE NOVEMBRO'!$D831*'ESTOQUE NOVEMBRO'!$G831+'ESTOQUE NOVEMBRO'!$E831*'ESTOQUE NOVEMBRO'!$H831</f>
        <v>536</v>
      </c>
      <c r="K831" s="1">
        <f>_xlfn.XLOOKUP(A831,MEDIDAS!A:A,MEDIDAS!D:D,,0)*5</f>
        <v>5.5555555555555554</v>
      </c>
      <c r="L831" s="1">
        <f>SUM(K831,_xlfn.XLOOKUP(A831,MEDIDAS!A:A,MEDIDAS!D:D,,0)*5)</f>
        <v>11.111111111111111</v>
      </c>
      <c r="M83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31" t="str">
        <f>IF('ESTOQUE NOVEMBRO'!$E831&gt;0,"Novembro","outubro")</f>
        <v>outubro</v>
      </c>
      <c r="O831" s="15">
        <v>45597</v>
      </c>
    </row>
    <row r="832" spans="1:15">
      <c r="A832" s="5" t="s">
        <v>827</v>
      </c>
      <c r="B832" t="s">
        <v>1220</v>
      </c>
      <c r="C832" s="3">
        <f t="shared" si="24"/>
        <v>64.89</v>
      </c>
      <c r="D832" s="1">
        <f>_xlfn.XLOOKUP(Tabela4[[#This Row],[SKU]],'ESTOQUE OUTUBRO'!A:A,'ESTOQUE OUTUBRO'!F:F,,0)-_xlfn.XLOOKUP(Tabela4[[#This Row],[SKU]],'VENDA MES'!E:E,'VENDA MES'!F:F,0,0)</f>
        <v>45.599999999999994</v>
      </c>
      <c r="E832" s="3">
        <f>IF(D832&lt;=0,(L832 * 2.5) - D832,IF(AND(Tabela4[[#This Row],[ESTOQUE_INICIAL]]&lt;=Tabela4[[#This Row],[PONTO_DE_REPOSICAO]],Tabela4[[#This Row],[ESTOQUE_INICIAL]]&gt;0),L832*1.5,D832*0))</f>
        <v>0</v>
      </c>
      <c r="F832" s="1">
        <f t="shared" si="25"/>
        <v>45.599999999999994</v>
      </c>
      <c r="G832" s="7">
        <v>4</v>
      </c>
      <c r="H832" s="7">
        <v>8</v>
      </c>
      <c r="I832" s="6" t="s">
        <v>1160</v>
      </c>
      <c r="J832" s="1">
        <f>'ESTOQUE NOVEMBRO'!$D832*'ESTOQUE NOVEMBRO'!$G832+'ESTOQUE NOVEMBRO'!$E832*'ESTOQUE NOVEMBRO'!$H832</f>
        <v>182.39999999999998</v>
      </c>
      <c r="K832" s="1">
        <f>_xlfn.XLOOKUP(A832,MEDIDAS!A:A,MEDIDAS!D:D,,0)*5</f>
        <v>4.4444444444444446</v>
      </c>
      <c r="L832" s="1">
        <f>SUM(K832,_xlfn.XLOOKUP(A832,MEDIDAS!A:A,MEDIDAS!D:D,,0)*5)</f>
        <v>8.8888888888888893</v>
      </c>
      <c r="M83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32" t="str">
        <f>IF('ESTOQUE NOVEMBRO'!$E832&gt;0,"Novembro","outubro")</f>
        <v>outubro</v>
      </c>
      <c r="O832" s="15">
        <v>45597</v>
      </c>
    </row>
    <row r="833" spans="1:15">
      <c r="A833" s="5" t="s">
        <v>828</v>
      </c>
      <c r="B833" t="s">
        <v>1220</v>
      </c>
      <c r="C833" s="3">
        <f t="shared" si="24"/>
        <v>64.89</v>
      </c>
      <c r="D833" s="1">
        <f>_xlfn.XLOOKUP(Tabela4[[#This Row],[SKU]],'ESTOQUE OUTUBRO'!A:A,'ESTOQUE OUTUBRO'!F:F,,0)-_xlfn.XLOOKUP(Tabela4[[#This Row],[SKU]],'VENDA MES'!E:E,'VENDA MES'!F:F,0,0)</f>
        <v>6.7999999999999972</v>
      </c>
      <c r="E833" s="3">
        <f>IF(D833&lt;=0,(L833 * 2.5) - D833,IF(AND(Tabela4[[#This Row],[ESTOQUE_INICIAL]]&lt;=Tabela4[[#This Row],[PONTO_DE_REPOSICAO]],Tabela4[[#This Row],[ESTOQUE_INICIAL]]&gt;0),L833*1.5,D833*0))</f>
        <v>12.166666666666666</v>
      </c>
      <c r="F833" s="1">
        <f t="shared" si="25"/>
        <v>18.966666666666661</v>
      </c>
      <c r="G833" s="7">
        <v>4</v>
      </c>
      <c r="H833" s="7">
        <v>8</v>
      </c>
      <c r="I833" s="6" t="s">
        <v>1160</v>
      </c>
      <c r="J833" s="1">
        <f>'ESTOQUE NOVEMBRO'!$D833*'ESTOQUE NOVEMBRO'!$G833+'ESTOQUE NOVEMBRO'!$E833*'ESTOQUE NOVEMBRO'!$H833</f>
        <v>124.53333333333332</v>
      </c>
      <c r="K833" s="1">
        <f>_xlfn.XLOOKUP(A833,MEDIDAS!A:A,MEDIDAS!D:D,,0)*5</f>
        <v>4.0555555555555554</v>
      </c>
      <c r="L833" s="1">
        <f>SUM(K833,_xlfn.XLOOKUP(A833,MEDIDAS!A:A,MEDIDAS!D:D,,0)*5)</f>
        <v>8.1111111111111107</v>
      </c>
      <c r="M83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33" t="str">
        <f>IF('ESTOQUE NOVEMBRO'!$E833&gt;0,"Novembro","outubro")</f>
        <v>Novembro</v>
      </c>
      <c r="O833" s="15">
        <v>45597</v>
      </c>
    </row>
    <row r="834" spans="1:15">
      <c r="A834" s="5" t="s">
        <v>829</v>
      </c>
      <c r="B834" t="s">
        <v>1221</v>
      </c>
      <c r="C834" s="3">
        <f t="shared" si="24"/>
        <v>64.89</v>
      </c>
      <c r="D834" s="1">
        <f>_xlfn.XLOOKUP(Tabela4[[#This Row],[SKU]],'ESTOQUE OUTUBRO'!A:A,'ESTOQUE OUTUBRO'!F:F,,0)-_xlfn.XLOOKUP(Tabela4[[#This Row],[SKU]],'VENDA MES'!E:E,'VENDA MES'!F:F,0,0)</f>
        <v>106.00000000000003</v>
      </c>
      <c r="E834" s="3">
        <f>IF(D834&lt;=0,(L834 * 2.5) - D834,IF(AND(Tabela4[[#This Row],[ESTOQUE_INICIAL]]&lt;=Tabela4[[#This Row],[PONTO_DE_REPOSICAO]],Tabela4[[#This Row],[ESTOQUE_INICIAL]]&gt;0),L834*1.5,D834*0))</f>
        <v>0</v>
      </c>
      <c r="F834" s="1">
        <f t="shared" si="25"/>
        <v>106.00000000000003</v>
      </c>
      <c r="G834" s="7">
        <v>60</v>
      </c>
      <c r="H834" s="7">
        <v>120</v>
      </c>
      <c r="I834" s="6" t="s">
        <v>1128</v>
      </c>
      <c r="J834" s="1">
        <f>'ESTOQUE NOVEMBRO'!$D834*'ESTOQUE NOVEMBRO'!$G834+'ESTOQUE NOVEMBRO'!$E834*'ESTOQUE NOVEMBRO'!$H834</f>
        <v>6360.0000000000018</v>
      </c>
      <c r="K834" s="1">
        <f>_xlfn.XLOOKUP(A834,MEDIDAS!A:A,MEDIDAS!D:D,,0)*5</f>
        <v>6.2222222222222223</v>
      </c>
      <c r="L834" s="1">
        <f>SUM(K834,_xlfn.XLOOKUP(A834,MEDIDAS!A:A,MEDIDAS!D:D,,0)*5)</f>
        <v>12.444444444444445</v>
      </c>
      <c r="M83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34" t="str">
        <f>IF('ESTOQUE NOVEMBRO'!$E834&gt;0,"Novembro","outubro")</f>
        <v>outubro</v>
      </c>
      <c r="O834" s="15">
        <v>45597</v>
      </c>
    </row>
    <row r="835" spans="1:15">
      <c r="A835" s="5" t="s">
        <v>830</v>
      </c>
      <c r="B835" t="s">
        <v>1221</v>
      </c>
      <c r="C835" s="3">
        <f t="shared" ref="C835:C898" si="26">3.09*3*7</f>
        <v>64.89</v>
      </c>
      <c r="D835" s="1">
        <f>_xlfn.XLOOKUP(Tabela4[[#This Row],[SKU]],'ESTOQUE OUTUBRO'!A:A,'ESTOQUE OUTUBRO'!F:F,,0)-_xlfn.XLOOKUP(Tabela4[[#This Row],[SKU]],'VENDA MES'!E:E,'VENDA MES'!F:F,0,0)</f>
        <v>81.599999999999994</v>
      </c>
      <c r="E835" s="3">
        <f>IF(D835&lt;=0,(L835 * 2.5) - D835,IF(AND(Tabela4[[#This Row],[ESTOQUE_INICIAL]]&lt;=Tabela4[[#This Row],[PONTO_DE_REPOSICAO]],Tabela4[[#This Row],[ESTOQUE_INICIAL]]&gt;0),L835*1.5,D835*0))</f>
        <v>0</v>
      </c>
      <c r="F835" s="1">
        <f t="shared" ref="F835:F898" si="27">SUM(E835,D835)</f>
        <v>81.599999999999994</v>
      </c>
      <c r="G835" s="7">
        <v>60</v>
      </c>
      <c r="H835" s="7">
        <v>120</v>
      </c>
      <c r="I835" s="6" t="s">
        <v>1128</v>
      </c>
      <c r="J835" s="1">
        <f>'ESTOQUE NOVEMBRO'!$D835*'ESTOQUE NOVEMBRO'!$G835+'ESTOQUE NOVEMBRO'!$E835*'ESTOQUE NOVEMBRO'!$H835</f>
        <v>4896</v>
      </c>
      <c r="K835" s="1">
        <f>_xlfn.XLOOKUP(A835,MEDIDAS!A:A,MEDIDAS!D:D,,0)*5</f>
        <v>3.9444444444444442</v>
      </c>
      <c r="L835" s="1">
        <f>SUM(K835,_xlfn.XLOOKUP(A835,MEDIDAS!A:A,MEDIDAS!D:D,,0)*5)</f>
        <v>7.8888888888888884</v>
      </c>
      <c r="M83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35" t="str">
        <f>IF('ESTOQUE NOVEMBRO'!$E835&gt;0,"Novembro","outubro")</f>
        <v>outubro</v>
      </c>
      <c r="O835" s="15">
        <v>45597</v>
      </c>
    </row>
    <row r="836" spans="1:15">
      <c r="A836" s="5" t="s">
        <v>831</v>
      </c>
      <c r="B836" t="s">
        <v>1221</v>
      </c>
      <c r="C836" s="3">
        <f t="shared" si="26"/>
        <v>64.89</v>
      </c>
      <c r="D836" s="1">
        <f>_xlfn.XLOOKUP(Tabela4[[#This Row],[SKU]],'ESTOQUE OUTUBRO'!A:A,'ESTOQUE OUTUBRO'!F:F,,0)-_xlfn.XLOOKUP(Tabela4[[#This Row],[SKU]],'VENDA MES'!E:E,'VENDA MES'!F:F,0,0)</f>
        <v>93.000000000000028</v>
      </c>
      <c r="E836" s="3">
        <f>IF(D836&lt;=0,(L836 * 2.5) - D836,IF(AND(Tabela4[[#This Row],[ESTOQUE_INICIAL]]&lt;=Tabela4[[#This Row],[PONTO_DE_REPOSICAO]],Tabela4[[#This Row],[ESTOQUE_INICIAL]]&gt;0),L836*1.5,D836*0))</f>
        <v>0</v>
      </c>
      <c r="F836" s="1">
        <f t="shared" si="27"/>
        <v>93.000000000000028</v>
      </c>
      <c r="G836" s="7">
        <v>60</v>
      </c>
      <c r="H836" s="7">
        <v>120</v>
      </c>
      <c r="I836" s="6" t="s">
        <v>1128</v>
      </c>
      <c r="J836" s="1">
        <f>'ESTOQUE NOVEMBRO'!$D836*'ESTOQUE NOVEMBRO'!$G836+'ESTOQUE NOVEMBRO'!$E836*'ESTOQUE NOVEMBRO'!$H836</f>
        <v>5580.0000000000018</v>
      </c>
      <c r="K836" s="1">
        <f>_xlfn.XLOOKUP(A836,MEDIDAS!A:A,MEDIDAS!D:D,,0)*5</f>
        <v>6.5555555555555554</v>
      </c>
      <c r="L836" s="1">
        <f>SUM(K836,_xlfn.XLOOKUP(A836,MEDIDAS!A:A,MEDIDAS!D:D,,0)*5)</f>
        <v>13.111111111111111</v>
      </c>
      <c r="M83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36" t="str">
        <f>IF('ESTOQUE NOVEMBRO'!$E836&gt;0,"Novembro","outubro")</f>
        <v>outubro</v>
      </c>
      <c r="O836" s="15">
        <v>45597</v>
      </c>
    </row>
    <row r="837" spans="1:15">
      <c r="A837" s="5" t="s">
        <v>832</v>
      </c>
      <c r="B837" t="s">
        <v>1221</v>
      </c>
      <c r="C837" s="3">
        <f t="shared" si="26"/>
        <v>64.89</v>
      </c>
      <c r="D837" s="1">
        <f>_xlfn.XLOOKUP(Tabela4[[#This Row],[SKU]],'ESTOQUE OUTUBRO'!A:A,'ESTOQUE OUTUBRO'!F:F,,0)-_xlfn.XLOOKUP(Tabela4[[#This Row],[SKU]],'VENDA MES'!E:E,'VENDA MES'!F:F,0,0)</f>
        <v>110.4</v>
      </c>
      <c r="E837" s="3">
        <f>IF(D837&lt;=0,(L837 * 2.5) - D837,IF(AND(Tabela4[[#This Row],[ESTOQUE_INICIAL]]&lt;=Tabela4[[#This Row],[PONTO_DE_REPOSICAO]],Tabela4[[#This Row],[ESTOQUE_INICIAL]]&gt;0),L837*1.5,D837*0))</f>
        <v>0</v>
      </c>
      <c r="F837" s="1">
        <f t="shared" si="27"/>
        <v>110.4</v>
      </c>
      <c r="G837" s="7">
        <v>60</v>
      </c>
      <c r="H837" s="7">
        <v>120</v>
      </c>
      <c r="I837" s="6" t="s">
        <v>1128</v>
      </c>
      <c r="J837" s="1">
        <f>'ESTOQUE NOVEMBRO'!$D837*'ESTOQUE NOVEMBRO'!$G837+'ESTOQUE NOVEMBRO'!$E837*'ESTOQUE NOVEMBRO'!$H837</f>
        <v>6624</v>
      </c>
      <c r="K837" s="1">
        <f>_xlfn.XLOOKUP(A837,MEDIDAS!A:A,MEDIDAS!D:D,,0)*5</f>
        <v>7.3888888888888893</v>
      </c>
      <c r="L837" s="1">
        <f>SUM(K837,_xlfn.XLOOKUP(A837,MEDIDAS!A:A,MEDIDAS!D:D,,0)*5)</f>
        <v>14.777777777777779</v>
      </c>
      <c r="M83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37" t="str">
        <f>IF('ESTOQUE NOVEMBRO'!$E837&gt;0,"Novembro","outubro")</f>
        <v>outubro</v>
      </c>
      <c r="O837" s="15">
        <v>45597</v>
      </c>
    </row>
    <row r="838" spans="1:15">
      <c r="A838" s="5" t="s">
        <v>833</v>
      </c>
      <c r="B838" t="s">
        <v>1221</v>
      </c>
      <c r="C838" s="3">
        <f t="shared" si="26"/>
        <v>64.89</v>
      </c>
      <c r="D838" s="1">
        <f>_xlfn.XLOOKUP(Tabela4[[#This Row],[SKU]],'ESTOQUE OUTUBRO'!A:A,'ESTOQUE OUTUBRO'!F:F,,0)-_xlfn.XLOOKUP(Tabela4[[#This Row],[SKU]],'VENDA MES'!E:E,'VENDA MES'!F:F,0,0)</f>
        <v>81.599999999999994</v>
      </c>
      <c r="E838" s="3">
        <f>IF(D838&lt;=0,(L838 * 2.5) - D838,IF(AND(Tabela4[[#This Row],[ESTOQUE_INICIAL]]&lt;=Tabela4[[#This Row],[PONTO_DE_REPOSICAO]],Tabela4[[#This Row],[ESTOQUE_INICIAL]]&gt;0),L838*1.5,D838*0))</f>
        <v>0</v>
      </c>
      <c r="F838" s="1">
        <f t="shared" si="27"/>
        <v>81.599999999999994</v>
      </c>
      <c r="G838" s="7">
        <v>60</v>
      </c>
      <c r="H838" s="7">
        <v>120</v>
      </c>
      <c r="I838" s="6" t="s">
        <v>1128</v>
      </c>
      <c r="J838" s="1">
        <f>'ESTOQUE NOVEMBRO'!$D838*'ESTOQUE NOVEMBRO'!$G838+'ESTOQUE NOVEMBRO'!$E838*'ESTOQUE NOVEMBRO'!$H838</f>
        <v>4896</v>
      </c>
      <c r="K838" s="1">
        <f>_xlfn.XLOOKUP(A838,MEDIDAS!A:A,MEDIDAS!D:D,,0)*5</f>
        <v>4.666666666666667</v>
      </c>
      <c r="L838" s="1">
        <f>SUM(K838,_xlfn.XLOOKUP(A838,MEDIDAS!A:A,MEDIDAS!D:D,,0)*5)</f>
        <v>9.3333333333333339</v>
      </c>
      <c r="M83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38" t="str">
        <f>IF('ESTOQUE NOVEMBRO'!$E838&gt;0,"Novembro","outubro")</f>
        <v>outubro</v>
      </c>
      <c r="O838" s="15">
        <v>45597</v>
      </c>
    </row>
    <row r="839" spans="1:15">
      <c r="A839" s="5" t="s">
        <v>922</v>
      </c>
      <c r="B839" t="s">
        <v>1221</v>
      </c>
      <c r="C839" s="3">
        <f t="shared" si="26"/>
        <v>64.89</v>
      </c>
      <c r="D839" s="1">
        <f>_xlfn.XLOOKUP(Tabela4[[#This Row],[SKU]],'ESTOQUE OUTUBRO'!A:A,'ESTOQUE OUTUBRO'!F:F,,0)-_xlfn.XLOOKUP(Tabela4[[#This Row],[SKU]],'VENDA MES'!E:E,'VENDA MES'!F:F,0,0)</f>
        <v>88</v>
      </c>
      <c r="E839" s="3">
        <f>IF(D839&lt;=0,(L839 * 2.5) - D839,IF(AND(Tabela4[[#This Row],[ESTOQUE_INICIAL]]&lt;=Tabela4[[#This Row],[PONTO_DE_REPOSICAO]],Tabela4[[#This Row],[ESTOQUE_INICIAL]]&gt;0),L839*1.5,D839*0))</f>
        <v>0</v>
      </c>
      <c r="F839" s="1">
        <f t="shared" si="27"/>
        <v>88</v>
      </c>
      <c r="G839" s="7">
        <v>60</v>
      </c>
      <c r="H839" s="7">
        <v>120</v>
      </c>
      <c r="I839" s="6" t="s">
        <v>1128</v>
      </c>
      <c r="J839" s="1">
        <f>'ESTOQUE NOVEMBRO'!$D839*'ESTOQUE NOVEMBRO'!$G839+'ESTOQUE NOVEMBRO'!$E839*'ESTOQUE NOVEMBRO'!$H839</f>
        <v>5280</v>
      </c>
      <c r="K839" s="1">
        <f>_xlfn.XLOOKUP(A839,MEDIDAS!A:A,MEDIDAS!D:D,,0)*5</f>
        <v>7.0555555555555562</v>
      </c>
      <c r="L839" s="1">
        <f>SUM(K839,_xlfn.XLOOKUP(A839,MEDIDAS!A:A,MEDIDAS!D:D,,0)*5)</f>
        <v>14.111111111111112</v>
      </c>
      <c r="M83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39" t="str">
        <f>IF('ESTOQUE NOVEMBRO'!$E839&gt;0,"Novembro","outubro")</f>
        <v>outubro</v>
      </c>
      <c r="O839" s="15">
        <v>45597</v>
      </c>
    </row>
    <row r="840" spans="1:15">
      <c r="A840" s="5" t="s">
        <v>834</v>
      </c>
      <c r="B840" t="s">
        <v>1221</v>
      </c>
      <c r="C840" s="3">
        <f t="shared" si="26"/>
        <v>64.89</v>
      </c>
      <c r="D840" s="1">
        <f>_xlfn.XLOOKUP(Tabela4[[#This Row],[SKU]],'ESTOQUE OUTUBRO'!A:A,'ESTOQUE OUTUBRO'!F:F,,0)-_xlfn.XLOOKUP(Tabela4[[#This Row],[SKU]],'VENDA MES'!E:E,'VENDA MES'!F:F,0,0)</f>
        <v>136.80000000000004</v>
      </c>
      <c r="E840" s="3">
        <f>IF(D840&lt;=0,(L840 * 2.5) - D840,IF(AND(Tabela4[[#This Row],[ESTOQUE_INICIAL]]&lt;=Tabela4[[#This Row],[PONTO_DE_REPOSICAO]],Tabela4[[#This Row],[ESTOQUE_INICIAL]]&gt;0),L840*1.5,D840*0))</f>
        <v>0</v>
      </c>
      <c r="F840" s="1">
        <f t="shared" si="27"/>
        <v>136.80000000000004</v>
      </c>
      <c r="G840" s="7">
        <v>60</v>
      </c>
      <c r="H840" s="7">
        <v>120</v>
      </c>
      <c r="I840" s="6" t="s">
        <v>1128</v>
      </c>
      <c r="J840" s="1">
        <f>'ESTOQUE NOVEMBRO'!$D840*'ESTOQUE NOVEMBRO'!$G840+'ESTOQUE NOVEMBRO'!$E840*'ESTOQUE NOVEMBRO'!$H840</f>
        <v>8208.0000000000018</v>
      </c>
      <c r="K840" s="1">
        <f>_xlfn.XLOOKUP(A840,MEDIDAS!A:A,MEDIDAS!D:D,,0)*5</f>
        <v>9.7222222222222214</v>
      </c>
      <c r="L840" s="1">
        <f>SUM(K840,_xlfn.XLOOKUP(A840,MEDIDAS!A:A,MEDIDAS!D:D,,0)*5)</f>
        <v>19.444444444444443</v>
      </c>
      <c r="M84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40" t="str">
        <f>IF('ESTOQUE NOVEMBRO'!$E840&gt;0,"Novembro","outubro")</f>
        <v>outubro</v>
      </c>
      <c r="O840" s="15">
        <v>45597</v>
      </c>
    </row>
    <row r="841" spans="1:15">
      <c r="A841" s="5" t="s">
        <v>836</v>
      </c>
      <c r="B841" t="s">
        <v>1221</v>
      </c>
      <c r="C841" s="3">
        <f t="shared" si="26"/>
        <v>64.89</v>
      </c>
      <c r="D841" s="1">
        <f>_xlfn.XLOOKUP(Tabela4[[#This Row],[SKU]],'ESTOQUE OUTUBRO'!A:A,'ESTOQUE OUTUBRO'!F:F,,0)-_xlfn.XLOOKUP(Tabela4[[#This Row],[SKU]],'VENDA MES'!E:E,'VENDA MES'!F:F,0,0)</f>
        <v>95.000000000000028</v>
      </c>
      <c r="E841" s="3">
        <f>IF(D841&lt;=0,(L841 * 2.5) - D841,IF(AND(Tabela4[[#This Row],[ESTOQUE_INICIAL]]&lt;=Tabela4[[#This Row],[PONTO_DE_REPOSICAO]],Tabela4[[#This Row],[ESTOQUE_INICIAL]]&gt;0),L841*1.5,D841*0))</f>
        <v>0</v>
      </c>
      <c r="F841" s="1">
        <f t="shared" si="27"/>
        <v>95.000000000000028</v>
      </c>
      <c r="G841" s="7">
        <v>60</v>
      </c>
      <c r="H841" s="7">
        <v>120</v>
      </c>
      <c r="I841" s="6" t="s">
        <v>1128</v>
      </c>
      <c r="J841" s="1">
        <f>'ESTOQUE NOVEMBRO'!$D841*'ESTOQUE NOVEMBRO'!$G841+'ESTOQUE NOVEMBRO'!$E841*'ESTOQUE NOVEMBRO'!$H841</f>
        <v>5700.0000000000018</v>
      </c>
      <c r="K841" s="1">
        <f>_xlfn.XLOOKUP(A841,MEDIDAS!A:A,MEDIDAS!D:D,,0)*5</f>
        <v>6.5555555555555554</v>
      </c>
      <c r="L841" s="1">
        <f>SUM(K841,_xlfn.XLOOKUP(A841,MEDIDAS!A:A,MEDIDAS!D:D,,0)*5)</f>
        <v>13.111111111111111</v>
      </c>
      <c r="M84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41" t="str">
        <f>IF('ESTOQUE NOVEMBRO'!$E841&gt;0,"Novembro","outubro")</f>
        <v>outubro</v>
      </c>
      <c r="O841" s="15">
        <v>45597</v>
      </c>
    </row>
    <row r="842" spans="1:15">
      <c r="A842" s="5" t="s">
        <v>837</v>
      </c>
      <c r="B842" t="s">
        <v>1221</v>
      </c>
      <c r="C842" s="3">
        <f t="shared" si="26"/>
        <v>64.89</v>
      </c>
      <c r="D842" s="1">
        <f>_xlfn.XLOOKUP(Tabela4[[#This Row],[SKU]],'ESTOQUE OUTUBRO'!A:A,'ESTOQUE OUTUBRO'!F:F,,0)-_xlfn.XLOOKUP(Tabela4[[#This Row],[SKU]],'VENDA MES'!E:E,'VENDA MES'!F:F,0,0)</f>
        <v>15</v>
      </c>
      <c r="E842" s="3">
        <f>IF(D842&lt;=0,(L842 * 2.5) - D842,IF(AND(Tabela4[[#This Row],[ESTOQUE_INICIAL]]&lt;=Tabela4[[#This Row],[PONTO_DE_REPOSICAO]],Tabela4[[#This Row],[ESTOQUE_INICIAL]]&gt;0),L842*1.5,D842*0))</f>
        <v>0</v>
      </c>
      <c r="F842" s="1">
        <f t="shared" si="27"/>
        <v>15</v>
      </c>
      <c r="G842" s="7">
        <v>60</v>
      </c>
      <c r="H842" s="7">
        <v>120</v>
      </c>
      <c r="I842" s="6" t="s">
        <v>1128</v>
      </c>
      <c r="J842" s="1">
        <f>'ESTOQUE NOVEMBRO'!$D842*'ESTOQUE NOVEMBRO'!$G842+'ESTOQUE NOVEMBRO'!$E842*'ESTOQUE NOVEMBRO'!$H842</f>
        <v>900</v>
      </c>
      <c r="K842" s="1">
        <f>_xlfn.XLOOKUP(A842,MEDIDAS!A:A,MEDIDAS!D:D,,0)*5</f>
        <v>5.2222222222222223</v>
      </c>
      <c r="L842" s="1">
        <f>SUM(K842,_xlfn.XLOOKUP(A842,MEDIDAS!A:A,MEDIDAS!D:D,,0)*5)</f>
        <v>10.444444444444445</v>
      </c>
      <c r="M84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42" t="str">
        <f>IF('ESTOQUE NOVEMBRO'!$E842&gt;0,"Novembro","outubro")</f>
        <v>outubro</v>
      </c>
      <c r="O842" s="15">
        <v>45597</v>
      </c>
    </row>
    <row r="843" spans="1:15">
      <c r="A843" s="5" t="s">
        <v>838</v>
      </c>
      <c r="B843" t="s">
        <v>1221</v>
      </c>
      <c r="C843" s="3">
        <f t="shared" si="26"/>
        <v>64.89</v>
      </c>
      <c r="D843" s="1">
        <f>_xlfn.XLOOKUP(Tabela4[[#This Row],[SKU]],'ESTOQUE OUTUBRO'!A:A,'ESTOQUE OUTUBRO'!F:F,,0)-_xlfn.XLOOKUP(Tabela4[[#This Row],[SKU]],'VENDA MES'!E:E,'VENDA MES'!F:F,0,0)</f>
        <v>135.4</v>
      </c>
      <c r="E843" s="3">
        <f>IF(D843&lt;=0,(L843 * 2.5) - D843,IF(AND(Tabela4[[#This Row],[ESTOQUE_INICIAL]]&lt;=Tabela4[[#This Row],[PONTO_DE_REPOSICAO]],Tabela4[[#This Row],[ESTOQUE_INICIAL]]&gt;0),L843*1.5,D843*0))</f>
        <v>0</v>
      </c>
      <c r="F843" s="1">
        <f t="shared" si="27"/>
        <v>135.4</v>
      </c>
      <c r="G843" s="7">
        <v>60</v>
      </c>
      <c r="H843" s="7">
        <v>120</v>
      </c>
      <c r="I843" s="6" t="s">
        <v>1128</v>
      </c>
      <c r="J843" s="1">
        <f>'ESTOQUE NOVEMBRO'!$D843*'ESTOQUE NOVEMBRO'!$G843+'ESTOQUE NOVEMBRO'!$E843*'ESTOQUE NOVEMBRO'!$H843</f>
        <v>8124</v>
      </c>
      <c r="K843" s="1">
        <f>_xlfn.XLOOKUP(A843,MEDIDAS!A:A,MEDIDAS!D:D,,0)*5</f>
        <v>5.1111111111111107</v>
      </c>
      <c r="L843" s="1">
        <f>SUM(K843,_xlfn.XLOOKUP(A843,MEDIDAS!A:A,MEDIDAS!D:D,,0)*5)</f>
        <v>10.222222222222221</v>
      </c>
      <c r="M84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43" t="str">
        <f>IF('ESTOQUE NOVEMBRO'!$E843&gt;0,"Novembro","outubro")</f>
        <v>outubro</v>
      </c>
      <c r="O843" s="15">
        <v>45597</v>
      </c>
    </row>
    <row r="844" spans="1:15">
      <c r="A844" s="5" t="s">
        <v>839</v>
      </c>
      <c r="B844" t="s">
        <v>1222</v>
      </c>
      <c r="C844" s="3">
        <f t="shared" si="26"/>
        <v>64.89</v>
      </c>
      <c r="D844" s="1">
        <f>_xlfn.XLOOKUP(Tabela4[[#This Row],[SKU]],'ESTOQUE OUTUBRO'!A:A,'ESTOQUE OUTUBRO'!F:F,,0)-_xlfn.XLOOKUP(Tabela4[[#This Row],[SKU]],'VENDA MES'!E:E,'VENDA MES'!F:F,0,0)</f>
        <v>95.6</v>
      </c>
      <c r="E844" s="3">
        <f>IF(D844&lt;=0,(L844 * 2.5) - D844,IF(AND(Tabela4[[#This Row],[ESTOQUE_INICIAL]]&lt;=Tabela4[[#This Row],[PONTO_DE_REPOSICAO]],Tabela4[[#This Row],[ESTOQUE_INICIAL]]&gt;0),L844*1.5,D844*0))</f>
        <v>0</v>
      </c>
      <c r="F844" s="1">
        <f t="shared" si="27"/>
        <v>95.6</v>
      </c>
      <c r="G844" s="7">
        <v>12</v>
      </c>
      <c r="H844" s="7">
        <v>24</v>
      </c>
      <c r="I844" s="6" t="s">
        <v>1136</v>
      </c>
      <c r="J844" s="1">
        <f>'ESTOQUE NOVEMBRO'!$D844*'ESTOQUE NOVEMBRO'!$G844+'ESTOQUE NOVEMBRO'!$E844*'ESTOQUE NOVEMBRO'!$H844</f>
        <v>1147.1999999999998</v>
      </c>
      <c r="K844" s="1">
        <f>_xlfn.XLOOKUP(A844,MEDIDAS!A:A,MEDIDAS!D:D,,0)*5</f>
        <v>9.5555555555555554</v>
      </c>
      <c r="L844" s="1">
        <f>SUM(K844,_xlfn.XLOOKUP(A844,MEDIDAS!A:A,MEDIDAS!D:D,,0)*5)</f>
        <v>19.111111111111111</v>
      </c>
      <c r="M84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44" t="str">
        <f>IF('ESTOQUE NOVEMBRO'!$E844&gt;0,"Novembro","outubro")</f>
        <v>outubro</v>
      </c>
      <c r="O844" s="15">
        <v>45597</v>
      </c>
    </row>
    <row r="845" spans="1:15">
      <c r="A845" s="5" t="s">
        <v>840</v>
      </c>
      <c r="B845" t="s">
        <v>1222</v>
      </c>
      <c r="C845" s="3">
        <f t="shared" si="26"/>
        <v>64.89</v>
      </c>
      <c r="D845" s="1">
        <f>_xlfn.XLOOKUP(Tabela4[[#This Row],[SKU]],'ESTOQUE OUTUBRO'!A:A,'ESTOQUE OUTUBRO'!F:F,,0)-_xlfn.XLOOKUP(Tabela4[[#This Row],[SKU]],'VENDA MES'!E:E,'VENDA MES'!F:F,0,0)</f>
        <v>53.40000000000002</v>
      </c>
      <c r="E845" s="3">
        <f>IF(D845&lt;=0,(L845 * 2.5) - D845,IF(AND(Tabela4[[#This Row],[ESTOQUE_INICIAL]]&lt;=Tabela4[[#This Row],[PONTO_DE_REPOSICAO]],Tabela4[[#This Row],[ESTOQUE_INICIAL]]&gt;0),L845*1.5,D845*0))</f>
        <v>0</v>
      </c>
      <c r="F845" s="1">
        <f t="shared" si="27"/>
        <v>53.40000000000002</v>
      </c>
      <c r="G845" s="7">
        <v>12</v>
      </c>
      <c r="H845" s="7">
        <v>24</v>
      </c>
      <c r="I845" s="6" t="s">
        <v>1136</v>
      </c>
      <c r="J845" s="1">
        <f>'ESTOQUE NOVEMBRO'!$D845*'ESTOQUE NOVEMBRO'!$G845+'ESTOQUE NOVEMBRO'!$E845*'ESTOQUE NOVEMBRO'!$H845</f>
        <v>640.80000000000018</v>
      </c>
      <c r="K845" s="1">
        <f>_xlfn.XLOOKUP(A845,MEDIDAS!A:A,MEDIDAS!D:D,,0)*5</f>
        <v>4.5555555555555554</v>
      </c>
      <c r="L845" s="1">
        <f>SUM(K845,_xlfn.XLOOKUP(A845,MEDIDAS!A:A,MEDIDAS!D:D,,0)*5)</f>
        <v>9.1111111111111107</v>
      </c>
      <c r="M84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45" t="str">
        <f>IF('ESTOQUE NOVEMBRO'!$E845&gt;0,"Novembro","outubro")</f>
        <v>outubro</v>
      </c>
      <c r="O845" s="15">
        <v>45597</v>
      </c>
    </row>
    <row r="846" spans="1:15">
      <c r="A846" s="5" t="s">
        <v>841</v>
      </c>
      <c r="B846" t="s">
        <v>1222</v>
      </c>
      <c r="C846" s="3">
        <f t="shared" si="26"/>
        <v>64.89</v>
      </c>
      <c r="D846" s="1">
        <f>_xlfn.XLOOKUP(Tabela4[[#This Row],[SKU]],'ESTOQUE OUTUBRO'!A:A,'ESTOQUE OUTUBRO'!F:F,,0)-_xlfn.XLOOKUP(Tabela4[[#This Row],[SKU]],'VENDA MES'!E:E,'VENDA MES'!F:F,0,0)</f>
        <v>3.4000000000000199</v>
      </c>
      <c r="E846" s="3">
        <f>IF(D846&lt;=0,(L846 * 2.5) - D846,IF(AND(Tabela4[[#This Row],[ESTOQUE_INICIAL]]&lt;=Tabela4[[#This Row],[PONTO_DE_REPOSICAO]],Tabela4[[#This Row],[ESTOQUE_INICIAL]]&gt;0),L846*1.5,D846*0))</f>
        <v>23.666666666666664</v>
      </c>
      <c r="F846" s="1">
        <f t="shared" si="27"/>
        <v>27.066666666666684</v>
      </c>
      <c r="G846" s="7">
        <v>12</v>
      </c>
      <c r="H846" s="7">
        <v>24</v>
      </c>
      <c r="I846" s="6" t="s">
        <v>1136</v>
      </c>
      <c r="J846" s="1">
        <f>'ESTOQUE NOVEMBRO'!$D846*'ESTOQUE NOVEMBRO'!$G846+'ESTOQUE NOVEMBRO'!$E846*'ESTOQUE NOVEMBRO'!$H846</f>
        <v>608.80000000000018</v>
      </c>
      <c r="K846" s="1">
        <f>_xlfn.XLOOKUP(A846,MEDIDAS!A:A,MEDIDAS!D:D,,0)*5</f>
        <v>7.8888888888888884</v>
      </c>
      <c r="L846" s="1">
        <f>SUM(K846,_xlfn.XLOOKUP(A846,MEDIDAS!A:A,MEDIDAS!D:D,,0)*5)</f>
        <v>15.777777777777777</v>
      </c>
      <c r="M84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46" t="str">
        <f>IF('ESTOQUE NOVEMBRO'!$E846&gt;0,"Novembro","outubro")</f>
        <v>Novembro</v>
      </c>
      <c r="O846" s="15">
        <v>45597</v>
      </c>
    </row>
    <row r="847" spans="1:15">
      <c r="A847" s="5" t="s">
        <v>842</v>
      </c>
      <c r="B847" t="s">
        <v>1222</v>
      </c>
      <c r="C847" s="3">
        <f t="shared" si="26"/>
        <v>64.89</v>
      </c>
      <c r="D847" s="1">
        <f>_xlfn.XLOOKUP(Tabela4[[#This Row],[SKU]],'ESTOQUE OUTUBRO'!A:A,'ESTOQUE OUTUBRO'!F:F,,0)-_xlfn.XLOOKUP(Tabela4[[#This Row],[SKU]],'VENDA MES'!E:E,'VENDA MES'!F:F,0,0)</f>
        <v>52.599999999999994</v>
      </c>
      <c r="E847" s="3">
        <f>IF(D847&lt;=0,(L847 * 2.5) - D847,IF(AND(Tabela4[[#This Row],[ESTOQUE_INICIAL]]&lt;=Tabela4[[#This Row],[PONTO_DE_REPOSICAO]],Tabela4[[#This Row],[ESTOQUE_INICIAL]]&gt;0),L847*1.5,D847*0))</f>
        <v>0</v>
      </c>
      <c r="F847" s="1">
        <f t="shared" si="27"/>
        <v>52.599999999999994</v>
      </c>
      <c r="G847" s="7">
        <v>12</v>
      </c>
      <c r="H847" s="7">
        <v>24</v>
      </c>
      <c r="I847" s="6" t="s">
        <v>1136</v>
      </c>
      <c r="J847" s="1">
        <f>'ESTOQUE NOVEMBRO'!$D847*'ESTOQUE NOVEMBRO'!$G847+'ESTOQUE NOVEMBRO'!$E847*'ESTOQUE NOVEMBRO'!$H847</f>
        <v>631.19999999999993</v>
      </c>
      <c r="K847" s="1">
        <f>_xlfn.XLOOKUP(A847,MEDIDAS!A:A,MEDIDAS!D:D,,0)*5</f>
        <v>4.8888888888888884</v>
      </c>
      <c r="L847" s="1">
        <f>SUM(K847,_xlfn.XLOOKUP(A847,MEDIDAS!A:A,MEDIDAS!D:D,,0)*5)</f>
        <v>9.7777777777777768</v>
      </c>
      <c r="M84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47" t="str">
        <f>IF('ESTOQUE NOVEMBRO'!$E847&gt;0,"Novembro","outubro")</f>
        <v>outubro</v>
      </c>
      <c r="O847" s="15">
        <v>45597</v>
      </c>
    </row>
    <row r="848" spans="1:15">
      <c r="A848" s="5" t="s">
        <v>843</v>
      </c>
      <c r="B848" t="s">
        <v>1222</v>
      </c>
      <c r="C848" s="3">
        <f t="shared" si="26"/>
        <v>64.89</v>
      </c>
      <c r="D848" s="1">
        <f>_xlfn.XLOOKUP(Tabela4[[#This Row],[SKU]],'ESTOQUE OUTUBRO'!A:A,'ESTOQUE OUTUBRO'!F:F,,0)-_xlfn.XLOOKUP(Tabela4[[#This Row],[SKU]],'VENDA MES'!E:E,'VENDA MES'!F:F,0,0)</f>
        <v>168.2</v>
      </c>
      <c r="E848" s="3">
        <f>IF(D848&lt;=0,(L848 * 2.5) - D848,IF(AND(Tabela4[[#This Row],[ESTOQUE_INICIAL]]&lt;=Tabela4[[#This Row],[PONTO_DE_REPOSICAO]],Tabela4[[#This Row],[ESTOQUE_INICIAL]]&gt;0),L848*1.5,D848*0))</f>
        <v>0</v>
      </c>
      <c r="F848" s="1">
        <f t="shared" si="27"/>
        <v>168.2</v>
      </c>
      <c r="G848" s="7">
        <v>12</v>
      </c>
      <c r="H848" s="7">
        <v>24</v>
      </c>
      <c r="I848" s="6" t="s">
        <v>1136</v>
      </c>
      <c r="J848" s="1">
        <f>'ESTOQUE NOVEMBRO'!$D848*'ESTOQUE NOVEMBRO'!$G848+'ESTOQUE NOVEMBRO'!$E848*'ESTOQUE NOVEMBRO'!$H848</f>
        <v>2018.3999999999999</v>
      </c>
      <c r="K848" s="1">
        <f>_xlfn.XLOOKUP(A848,MEDIDAS!A:A,MEDIDAS!D:D,,0)*5</f>
        <v>5.5</v>
      </c>
      <c r="L848" s="1">
        <f>SUM(K848,_xlfn.XLOOKUP(A848,MEDIDAS!A:A,MEDIDAS!D:D,,0)*5)</f>
        <v>11</v>
      </c>
      <c r="M84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48" t="str">
        <f>IF('ESTOQUE NOVEMBRO'!$E848&gt;0,"Novembro","outubro")</f>
        <v>outubro</v>
      </c>
      <c r="O848" s="15">
        <v>45597</v>
      </c>
    </row>
    <row r="849" spans="1:15">
      <c r="A849" s="5" t="s">
        <v>933</v>
      </c>
      <c r="B849" t="s">
        <v>1222</v>
      </c>
      <c r="C849" s="3">
        <f t="shared" si="26"/>
        <v>64.89</v>
      </c>
      <c r="D849" s="1">
        <f>_xlfn.XLOOKUP(Tabela4[[#This Row],[SKU]],'ESTOQUE OUTUBRO'!A:A,'ESTOQUE OUTUBRO'!F:F,,0)-_xlfn.XLOOKUP(Tabela4[[#This Row],[SKU]],'VENDA MES'!E:E,'VENDA MES'!F:F,0,0)</f>
        <v>123</v>
      </c>
      <c r="E849" s="3">
        <f>IF(D849&lt;=0,(L849 * 2.5) - D849,IF(AND(Tabela4[[#This Row],[ESTOQUE_INICIAL]]&lt;=Tabela4[[#This Row],[PONTO_DE_REPOSICAO]],Tabela4[[#This Row],[ESTOQUE_INICIAL]]&gt;0),L849*1.5,D849*0))</f>
        <v>0</v>
      </c>
      <c r="F849" s="1">
        <f t="shared" si="27"/>
        <v>123</v>
      </c>
      <c r="G849" s="7">
        <v>12</v>
      </c>
      <c r="H849" s="7">
        <v>24</v>
      </c>
      <c r="I849" s="6" t="s">
        <v>1136</v>
      </c>
      <c r="J849" s="1">
        <f>'ESTOQUE NOVEMBRO'!$D849*'ESTOQUE NOVEMBRO'!$G849+'ESTOQUE NOVEMBRO'!$E849*'ESTOQUE NOVEMBRO'!$H849</f>
        <v>1476</v>
      </c>
      <c r="K849" s="1">
        <f>_xlfn.XLOOKUP(A849,MEDIDAS!A:A,MEDIDAS!D:D,,0)*5</f>
        <v>4.5</v>
      </c>
      <c r="L849" s="1">
        <f>SUM(K849,_xlfn.XLOOKUP(A849,MEDIDAS!A:A,MEDIDAS!D:D,,0)*5)</f>
        <v>9</v>
      </c>
      <c r="M84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49" t="str">
        <f>IF('ESTOQUE NOVEMBRO'!$E849&gt;0,"Novembro","outubro")</f>
        <v>outubro</v>
      </c>
      <c r="O849" s="15">
        <v>45597</v>
      </c>
    </row>
    <row r="850" spans="1:15">
      <c r="A850" s="5" t="s">
        <v>844</v>
      </c>
      <c r="B850" t="s">
        <v>1222</v>
      </c>
      <c r="C850" s="3">
        <f t="shared" si="26"/>
        <v>64.89</v>
      </c>
      <c r="D850" s="1">
        <f>_xlfn.XLOOKUP(Tabela4[[#This Row],[SKU]],'ESTOQUE OUTUBRO'!A:A,'ESTOQUE OUTUBRO'!F:F,,0)-_xlfn.XLOOKUP(Tabela4[[#This Row],[SKU]],'VENDA MES'!E:E,'VENDA MES'!F:F,0,0)</f>
        <v>184.2</v>
      </c>
      <c r="E850" s="3">
        <f>IF(D850&lt;=0,(L850 * 2.5) - D850,IF(AND(Tabela4[[#This Row],[ESTOQUE_INICIAL]]&lt;=Tabela4[[#This Row],[PONTO_DE_REPOSICAO]],Tabela4[[#This Row],[ESTOQUE_INICIAL]]&gt;0),L850*1.5,D850*0))</f>
        <v>0</v>
      </c>
      <c r="F850" s="1">
        <f t="shared" si="27"/>
        <v>184.2</v>
      </c>
      <c r="G850" s="7">
        <v>12</v>
      </c>
      <c r="H850" s="7">
        <v>24</v>
      </c>
      <c r="I850" s="6" t="s">
        <v>1136</v>
      </c>
      <c r="J850" s="1">
        <f>'ESTOQUE NOVEMBRO'!$D850*'ESTOQUE NOVEMBRO'!$G850+'ESTOQUE NOVEMBRO'!$E850*'ESTOQUE NOVEMBRO'!$H850</f>
        <v>2210.3999999999996</v>
      </c>
      <c r="K850" s="1">
        <f>_xlfn.XLOOKUP(A850,MEDIDAS!A:A,MEDIDAS!D:D,,0)*5</f>
        <v>6.3888888888888884</v>
      </c>
      <c r="L850" s="1">
        <f>SUM(K850,_xlfn.XLOOKUP(A850,MEDIDAS!A:A,MEDIDAS!D:D,,0)*5)</f>
        <v>12.777777777777777</v>
      </c>
      <c r="M85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50" t="str">
        <f>IF('ESTOQUE NOVEMBRO'!$E850&gt;0,"Novembro","outubro")</f>
        <v>outubro</v>
      </c>
      <c r="O850" s="15">
        <v>45597</v>
      </c>
    </row>
    <row r="851" spans="1:15">
      <c r="A851" s="5" t="s">
        <v>845</v>
      </c>
      <c r="B851" t="s">
        <v>1222</v>
      </c>
      <c r="C851" s="3">
        <f t="shared" si="26"/>
        <v>64.89</v>
      </c>
      <c r="D851" s="1">
        <f>_xlfn.XLOOKUP(Tabela4[[#This Row],[SKU]],'ESTOQUE OUTUBRO'!A:A,'ESTOQUE OUTUBRO'!F:F,,0)-_xlfn.XLOOKUP(Tabela4[[#This Row],[SKU]],'VENDA MES'!E:E,'VENDA MES'!F:F,0,0)</f>
        <v>84.800000000000011</v>
      </c>
      <c r="E851" s="3">
        <f>IF(D851&lt;=0,(L851 * 2.5) - D851,IF(AND(Tabela4[[#This Row],[ESTOQUE_INICIAL]]&lt;=Tabela4[[#This Row],[PONTO_DE_REPOSICAO]],Tabela4[[#This Row],[ESTOQUE_INICIAL]]&gt;0),L851*1.5,D851*0))</f>
        <v>0</v>
      </c>
      <c r="F851" s="1">
        <f t="shared" si="27"/>
        <v>84.800000000000011</v>
      </c>
      <c r="G851" s="7">
        <v>12</v>
      </c>
      <c r="H851" s="7">
        <v>24</v>
      </c>
      <c r="I851" s="6" t="s">
        <v>1136</v>
      </c>
      <c r="J851" s="1">
        <f>'ESTOQUE NOVEMBRO'!$D851*'ESTOQUE NOVEMBRO'!$G851+'ESTOQUE NOVEMBRO'!$E851*'ESTOQUE NOVEMBRO'!$H851</f>
        <v>1017.6000000000001</v>
      </c>
      <c r="K851" s="1">
        <f>_xlfn.XLOOKUP(A851,MEDIDAS!A:A,MEDIDAS!D:D,,0)*5</f>
        <v>7.666666666666667</v>
      </c>
      <c r="L851" s="1">
        <f>SUM(K851,_xlfn.XLOOKUP(A851,MEDIDAS!A:A,MEDIDAS!D:D,,0)*5)</f>
        <v>15.333333333333334</v>
      </c>
      <c r="M85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51" t="str">
        <f>IF('ESTOQUE NOVEMBRO'!$E851&gt;0,"Novembro","outubro")</f>
        <v>outubro</v>
      </c>
      <c r="O851" s="15">
        <v>45597</v>
      </c>
    </row>
    <row r="852" spans="1:15">
      <c r="A852" s="5" t="s">
        <v>847</v>
      </c>
      <c r="B852" t="s">
        <v>1222</v>
      </c>
      <c r="C852" s="3">
        <f t="shared" si="26"/>
        <v>64.89</v>
      </c>
      <c r="D852" s="1">
        <f>_xlfn.XLOOKUP(Tabela4[[#This Row],[SKU]],'ESTOQUE OUTUBRO'!A:A,'ESTOQUE OUTUBRO'!F:F,,0)-_xlfn.XLOOKUP(Tabela4[[#This Row],[SKU]],'VENDA MES'!E:E,'VENDA MES'!F:F,0,0)</f>
        <v>36</v>
      </c>
      <c r="E852" s="3">
        <f>IF(D852&lt;=0,(L852 * 2.5) - D852,IF(AND(Tabela4[[#This Row],[ESTOQUE_INICIAL]]&lt;=Tabela4[[#This Row],[PONTO_DE_REPOSICAO]],Tabela4[[#This Row],[ESTOQUE_INICIAL]]&gt;0),L852*1.5,D852*0))</f>
        <v>0</v>
      </c>
      <c r="F852" s="1">
        <f t="shared" si="27"/>
        <v>36</v>
      </c>
      <c r="G852" s="7">
        <v>12</v>
      </c>
      <c r="H852" s="7">
        <v>24</v>
      </c>
      <c r="I852" s="6" t="s">
        <v>1136</v>
      </c>
      <c r="J852" s="1">
        <f>'ESTOQUE NOVEMBRO'!$D852*'ESTOQUE NOVEMBRO'!$G852+'ESTOQUE NOVEMBRO'!$E852*'ESTOQUE NOVEMBRO'!$H852</f>
        <v>432</v>
      </c>
      <c r="K852" s="1">
        <f>_xlfn.XLOOKUP(A852,MEDIDAS!A:A,MEDIDAS!D:D,,0)*5</f>
        <v>7.4444444444444446</v>
      </c>
      <c r="L852" s="1">
        <f>SUM(K852,_xlfn.XLOOKUP(A852,MEDIDAS!A:A,MEDIDAS!D:D,,0)*5)</f>
        <v>14.888888888888889</v>
      </c>
      <c r="M85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52" t="str">
        <f>IF('ESTOQUE NOVEMBRO'!$E852&gt;0,"Novembro","outubro")</f>
        <v>outubro</v>
      </c>
      <c r="O852" s="15">
        <v>45597</v>
      </c>
    </row>
    <row r="853" spans="1:15">
      <c r="A853" s="5" t="s">
        <v>848</v>
      </c>
      <c r="B853" t="s">
        <v>1222</v>
      </c>
      <c r="C853" s="3">
        <f t="shared" si="26"/>
        <v>64.89</v>
      </c>
      <c r="D853" s="1">
        <f>_xlfn.XLOOKUP(Tabela4[[#This Row],[SKU]],'ESTOQUE OUTUBRO'!A:A,'ESTOQUE OUTUBRO'!F:F,,0)-_xlfn.XLOOKUP(Tabela4[[#This Row],[SKU]],'VENDA MES'!E:E,'VENDA MES'!F:F,0,0)</f>
        <v>128.19999999999999</v>
      </c>
      <c r="E853" s="3">
        <f>IF(D853&lt;=0,(L853 * 2.5) - D853,IF(AND(Tabela4[[#This Row],[ESTOQUE_INICIAL]]&lt;=Tabela4[[#This Row],[PONTO_DE_REPOSICAO]],Tabela4[[#This Row],[ESTOQUE_INICIAL]]&gt;0),L853*1.5,D853*0))</f>
        <v>0</v>
      </c>
      <c r="F853" s="1">
        <f t="shared" si="27"/>
        <v>128.19999999999999</v>
      </c>
      <c r="G853" s="7">
        <v>12</v>
      </c>
      <c r="H853" s="7">
        <v>24</v>
      </c>
      <c r="I853" s="6" t="s">
        <v>1136</v>
      </c>
      <c r="J853" s="1">
        <f>'ESTOQUE NOVEMBRO'!$D853*'ESTOQUE NOVEMBRO'!$G853+'ESTOQUE NOVEMBRO'!$E853*'ESTOQUE NOVEMBRO'!$H853</f>
        <v>1538.3999999999999</v>
      </c>
      <c r="K853" s="1">
        <f>_xlfn.XLOOKUP(A853,MEDIDAS!A:A,MEDIDAS!D:D,,0)*5</f>
        <v>4.0555555555555554</v>
      </c>
      <c r="L853" s="1">
        <f>SUM(K853,_xlfn.XLOOKUP(A853,MEDIDAS!A:A,MEDIDAS!D:D,,0)*5)</f>
        <v>8.1111111111111107</v>
      </c>
      <c r="M85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53" t="str">
        <f>IF('ESTOQUE NOVEMBRO'!$E853&gt;0,"Novembro","outubro")</f>
        <v>outubro</v>
      </c>
      <c r="O853" s="15">
        <v>45597</v>
      </c>
    </row>
    <row r="854" spans="1:15">
      <c r="A854" s="5" t="s">
        <v>849</v>
      </c>
      <c r="B854" t="s">
        <v>1223</v>
      </c>
      <c r="C854" s="3">
        <f t="shared" si="26"/>
        <v>64.89</v>
      </c>
      <c r="D854" s="1">
        <f>_xlfn.XLOOKUP(Tabela4[[#This Row],[SKU]],'ESTOQUE OUTUBRO'!A:A,'ESTOQUE OUTUBRO'!F:F,,0)-_xlfn.XLOOKUP(Tabela4[[#This Row],[SKU]],'VENDA MES'!E:E,'VENDA MES'!F:F,0,0)</f>
        <v>3.7999999999999972</v>
      </c>
      <c r="E854" s="3">
        <f>IF(D854&lt;=0,(L854 * 2.5) - D854,IF(AND(Tabela4[[#This Row],[ESTOQUE_INICIAL]]&lt;=Tabela4[[#This Row],[PONTO_DE_REPOSICAO]],Tabela4[[#This Row],[ESTOQUE_INICIAL]]&gt;0),L854*1.5,D854*0))</f>
        <v>16.333333333333332</v>
      </c>
      <c r="F854" s="1">
        <f t="shared" si="27"/>
        <v>20.133333333333329</v>
      </c>
      <c r="G854" s="7">
        <v>12</v>
      </c>
      <c r="H854" s="7">
        <v>24</v>
      </c>
      <c r="I854" s="6" t="s">
        <v>1136</v>
      </c>
      <c r="J854" s="1">
        <f>'ESTOQUE NOVEMBRO'!$D854*'ESTOQUE NOVEMBRO'!$G854+'ESTOQUE NOVEMBRO'!$E854*'ESTOQUE NOVEMBRO'!$H854</f>
        <v>437.59999999999997</v>
      </c>
      <c r="K854" s="1">
        <f>_xlfn.XLOOKUP(A854,MEDIDAS!A:A,MEDIDAS!D:D,,0)*5</f>
        <v>5.4444444444444438</v>
      </c>
      <c r="L854" s="1">
        <f>SUM(K854,_xlfn.XLOOKUP(A854,MEDIDAS!A:A,MEDIDAS!D:D,,0)*5)</f>
        <v>10.888888888888888</v>
      </c>
      <c r="M85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54" t="str">
        <f>IF('ESTOQUE NOVEMBRO'!$E854&gt;0,"Novembro","outubro")</f>
        <v>Novembro</v>
      </c>
      <c r="O854" s="15">
        <v>45597</v>
      </c>
    </row>
    <row r="855" spans="1:15">
      <c r="A855" s="5" t="s">
        <v>850</v>
      </c>
      <c r="B855" t="s">
        <v>1223</v>
      </c>
      <c r="C855" s="3">
        <f t="shared" si="26"/>
        <v>64.89</v>
      </c>
      <c r="D855" s="1">
        <f>_xlfn.XLOOKUP(Tabela4[[#This Row],[SKU]],'ESTOQUE OUTUBRO'!A:A,'ESTOQUE OUTUBRO'!F:F,,0)-_xlfn.XLOOKUP(Tabela4[[#This Row],[SKU]],'VENDA MES'!E:E,'VENDA MES'!F:F,0,0)</f>
        <v>126.4</v>
      </c>
      <c r="E855" s="3">
        <f>IF(D855&lt;=0,(L855 * 2.5) - D855,IF(AND(Tabela4[[#This Row],[ESTOQUE_INICIAL]]&lt;=Tabela4[[#This Row],[PONTO_DE_REPOSICAO]],Tabela4[[#This Row],[ESTOQUE_INICIAL]]&gt;0),L855*1.5,D855*0))</f>
        <v>0</v>
      </c>
      <c r="F855" s="1">
        <f t="shared" si="27"/>
        <v>126.4</v>
      </c>
      <c r="G855" s="7">
        <v>12</v>
      </c>
      <c r="H855" s="7">
        <v>24</v>
      </c>
      <c r="I855" s="6" t="s">
        <v>1136</v>
      </c>
      <c r="J855" s="1">
        <f>'ESTOQUE NOVEMBRO'!$D855*'ESTOQUE NOVEMBRO'!$G855+'ESTOQUE NOVEMBRO'!$E855*'ESTOQUE NOVEMBRO'!$H855</f>
        <v>1516.8000000000002</v>
      </c>
      <c r="K855" s="1">
        <f>_xlfn.XLOOKUP(A855,MEDIDAS!A:A,MEDIDAS!D:D,,0)*5</f>
        <v>5</v>
      </c>
      <c r="L855" s="1">
        <f>SUM(K855,_xlfn.XLOOKUP(A855,MEDIDAS!A:A,MEDIDAS!D:D,,0)*5)</f>
        <v>10</v>
      </c>
      <c r="M85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55" t="str">
        <f>IF('ESTOQUE NOVEMBRO'!$E855&gt;0,"Novembro","outubro")</f>
        <v>outubro</v>
      </c>
      <c r="O855" s="15">
        <v>45597</v>
      </c>
    </row>
    <row r="856" spans="1:15">
      <c r="A856" s="5" t="s">
        <v>851</v>
      </c>
      <c r="B856" t="s">
        <v>1223</v>
      </c>
      <c r="C856" s="3">
        <f t="shared" si="26"/>
        <v>64.89</v>
      </c>
      <c r="D856" s="1">
        <f>_xlfn.XLOOKUP(Tabela4[[#This Row],[SKU]],'ESTOQUE OUTUBRO'!A:A,'ESTOQUE OUTUBRO'!F:F,,0)-_xlfn.XLOOKUP(Tabela4[[#This Row],[SKU]],'VENDA MES'!E:E,'VENDA MES'!F:F,0,0)</f>
        <v>76.200000000000017</v>
      </c>
      <c r="E856" s="3">
        <f>IF(D856&lt;=0,(L856 * 2.5) - D856,IF(AND(Tabela4[[#This Row],[ESTOQUE_INICIAL]]&lt;=Tabela4[[#This Row],[PONTO_DE_REPOSICAO]],Tabela4[[#This Row],[ESTOQUE_INICIAL]]&gt;0),L856*1.5,D856*0))</f>
        <v>0</v>
      </c>
      <c r="F856" s="1">
        <f t="shared" si="27"/>
        <v>76.200000000000017</v>
      </c>
      <c r="G856" s="7">
        <v>12</v>
      </c>
      <c r="H856" s="7">
        <v>24</v>
      </c>
      <c r="I856" s="6" t="s">
        <v>1136</v>
      </c>
      <c r="J856" s="1">
        <f>'ESTOQUE NOVEMBRO'!$D856*'ESTOQUE NOVEMBRO'!$G856+'ESTOQUE NOVEMBRO'!$E856*'ESTOQUE NOVEMBRO'!$H856</f>
        <v>914.4000000000002</v>
      </c>
      <c r="K856" s="1">
        <f>_xlfn.XLOOKUP(A856,MEDIDAS!A:A,MEDIDAS!D:D,,0)*5</f>
        <v>5.333333333333333</v>
      </c>
      <c r="L856" s="1">
        <f>SUM(K856,_xlfn.XLOOKUP(A856,MEDIDAS!A:A,MEDIDAS!D:D,,0)*5)</f>
        <v>10.666666666666666</v>
      </c>
      <c r="M85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56" t="str">
        <f>IF('ESTOQUE NOVEMBRO'!$E856&gt;0,"Novembro","outubro")</f>
        <v>outubro</v>
      </c>
      <c r="O856" s="15">
        <v>45597</v>
      </c>
    </row>
    <row r="857" spans="1:15">
      <c r="A857" s="5" t="s">
        <v>852</v>
      </c>
      <c r="B857" t="s">
        <v>1223</v>
      </c>
      <c r="C857" s="3">
        <f t="shared" si="26"/>
        <v>64.89</v>
      </c>
      <c r="D857" s="1">
        <f>_xlfn.XLOOKUP(Tabela4[[#This Row],[SKU]],'ESTOQUE OUTUBRO'!A:A,'ESTOQUE OUTUBRO'!F:F,,0)-_xlfn.XLOOKUP(Tabela4[[#This Row],[SKU]],'VENDA MES'!E:E,'VENDA MES'!F:F,0,0)</f>
        <v>17.399999999999999</v>
      </c>
      <c r="E857" s="3">
        <f>IF(D857&lt;=0,(L857 * 2.5) - D857,IF(AND(Tabela4[[#This Row],[ESTOQUE_INICIAL]]&lt;=Tabela4[[#This Row],[PONTO_DE_REPOSICAO]],Tabela4[[#This Row],[ESTOQUE_INICIAL]]&gt;0),L857*1.5,D857*0))</f>
        <v>0</v>
      </c>
      <c r="F857" s="1">
        <f t="shared" si="27"/>
        <v>17.399999999999999</v>
      </c>
      <c r="G857" s="7">
        <v>12</v>
      </c>
      <c r="H857" s="7">
        <v>24</v>
      </c>
      <c r="I857" s="6" t="s">
        <v>1136</v>
      </c>
      <c r="J857" s="1">
        <f>'ESTOQUE NOVEMBRO'!$D857*'ESTOQUE NOVEMBRO'!$G857+'ESTOQUE NOVEMBRO'!$E857*'ESTOQUE NOVEMBRO'!$H857</f>
        <v>208.79999999999998</v>
      </c>
      <c r="K857" s="1">
        <f>_xlfn.XLOOKUP(A857,MEDIDAS!A:A,MEDIDAS!D:D,,0)*5</f>
        <v>6.2222222222222223</v>
      </c>
      <c r="L857" s="1">
        <f>SUM(K857,_xlfn.XLOOKUP(A857,MEDIDAS!A:A,MEDIDAS!D:D,,0)*5)</f>
        <v>12.444444444444445</v>
      </c>
      <c r="M85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57" t="str">
        <f>IF('ESTOQUE NOVEMBRO'!$E857&gt;0,"Novembro","outubro")</f>
        <v>outubro</v>
      </c>
      <c r="O857" s="15">
        <v>45597</v>
      </c>
    </row>
    <row r="858" spans="1:15">
      <c r="A858" s="5" t="s">
        <v>853</v>
      </c>
      <c r="B858" t="s">
        <v>1223</v>
      </c>
      <c r="C858" s="3">
        <f t="shared" si="26"/>
        <v>64.89</v>
      </c>
      <c r="D858" s="1">
        <f>_xlfn.XLOOKUP(Tabela4[[#This Row],[SKU]],'ESTOQUE OUTUBRO'!A:A,'ESTOQUE OUTUBRO'!F:F,,0)-_xlfn.XLOOKUP(Tabela4[[#This Row],[SKU]],'VENDA MES'!E:E,'VENDA MES'!F:F,0,0)</f>
        <v>45.8</v>
      </c>
      <c r="E858" s="3">
        <f>IF(D858&lt;=0,(L858 * 2.5) - D858,IF(AND(Tabela4[[#This Row],[ESTOQUE_INICIAL]]&lt;=Tabela4[[#This Row],[PONTO_DE_REPOSICAO]],Tabela4[[#This Row],[ESTOQUE_INICIAL]]&gt;0),L858*1.5,D858*0))</f>
        <v>0</v>
      </c>
      <c r="F858" s="1">
        <f t="shared" si="27"/>
        <v>45.8</v>
      </c>
      <c r="G858" s="7">
        <v>12</v>
      </c>
      <c r="H858" s="7">
        <v>24</v>
      </c>
      <c r="I858" s="6" t="s">
        <v>1136</v>
      </c>
      <c r="J858" s="1">
        <f>'ESTOQUE NOVEMBRO'!$D858*'ESTOQUE NOVEMBRO'!$G858+'ESTOQUE NOVEMBRO'!$E858*'ESTOQUE NOVEMBRO'!$H858</f>
        <v>549.59999999999991</v>
      </c>
      <c r="K858" s="1">
        <f>_xlfn.XLOOKUP(A858,MEDIDAS!A:A,MEDIDAS!D:D,,0)*5</f>
        <v>6.6111111111111107</v>
      </c>
      <c r="L858" s="1">
        <f>SUM(K858,_xlfn.XLOOKUP(A858,MEDIDAS!A:A,MEDIDAS!D:D,,0)*5)</f>
        <v>13.222222222222221</v>
      </c>
      <c r="M85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58" t="str">
        <f>IF('ESTOQUE NOVEMBRO'!$E858&gt;0,"Novembro","outubro")</f>
        <v>outubro</v>
      </c>
      <c r="O858" s="15">
        <v>45597</v>
      </c>
    </row>
    <row r="859" spans="1:15">
      <c r="A859" s="5" t="s">
        <v>944</v>
      </c>
      <c r="B859" t="s">
        <v>1223</v>
      </c>
      <c r="C859" s="3">
        <f t="shared" si="26"/>
        <v>64.89</v>
      </c>
      <c r="D859" s="1">
        <f>_xlfn.XLOOKUP(Tabela4[[#This Row],[SKU]],'ESTOQUE OUTUBRO'!A:A,'ESTOQUE OUTUBRO'!F:F,,0)-_xlfn.XLOOKUP(Tabela4[[#This Row],[SKU]],'VENDA MES'!E:E,'VENDA MES'!F:F,0,0)</f>
        <v>94</v>
      </c>
      <c r="E859" s="3">
        <f>IF(D859&lt;=0,(L859 * 2.5) - D859,IF(AND(Tabela4[[#This Row],[ESTOQUE_INICIAL]]&lt;=Tabela4[[#This Row],[PONTO_DE_REPOSICAO]],Tabela4[[#This Row],[ESTOQUE_INICIAL]]&gt;0),L859*1.5,D859*0))</f>
        <v>0</v>
      </c>
      <c r="F859" s="1">
        <f t="shared" si="27"/>
        <v>94</v>
      </c>
      <c r="G859" s="7">
        <v>12</v>
      </c>
      <c r="H859" s="7">
        <v>24</v>
      </c>
      <c r="I859" s="6" t="s">
        <v>1136</v>
      </c>
      <c r="J859" s="1">
        <f>'ESTOQUE NOVEMBRO'!$D859*'ESTOQUE NOVEMBRO'!$G859+'ESTOQUE NOVEMBRO'!$E859*'ESTOQUE NOVEMBRO'!$H859</f>
        <v>1128</v>
      </c>
      <c r="K859" s="1">
        <f>_xlfn.XLOOKUP(A859,MEDIDAS!A:A,MEDIDAS!D:D,,0)*5</f>
        <v>7.833333333333333</v>
      </c>
      <c r="L859" s="1">
        <f>SUM(K859,_xlfn.XLOOKUP(A859,MEDIDAS!A:A,MEDIDAS!D:D,,0)*5)</f>
        <v>15.666666666666666</v>
      </c>
      <c r="M85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59" t="str">
        <f>IF('ESTOQUE NOVEMBRO'!$E859&gt;0,"Novembro","outubro")</f>
        <v>outubro</v>
      </c>
      <c r="O859" s="15">
        <v>45597</v>
      </c>
    </row>
    <row r="860" spans="1:15">
      <c r="A860" s="5" t="s">
        <v>854</v>
      </c>
      <c r="B860" t="s">
        <v>1223</v>
      </c>
      <c r="C860" s="3">
        <f t="shared" si="26"/>
        <v>64.89</v>
      </c>
      <c r="D860" s="1">
        <f>_xlfn.XLOOKUP(Tabela4[[#This Row],[SKU]],'ESTOQUE OUTUBRO'!A:A,'ESTOQUE OUTUBRO'!F:F,,0)-_xlfn.XLOOKUP(Tabela4[[#This Row],[SKU]],'VENDA MES'!E:E,'VENDA MES'!F:F,0,0)</f>
        <v>39.799999999999997</v>
      </c>
      <c r="E860" s="3">
        <f>IF(D860&lt;=0,(L860 * 2.5) - D860,IF(AND(Tabela4[[#This Row],[ESTOQUE_INICIAL]]&lt;=Tabela4[[#This Row],[PONTO_DE_REPOSICAO]],Tabela4[[#This Row],[ESTOQUE_INICIAL]]&gt;0),L860*1.5,D860*0))</f>
        <v>0</v>
      </c>
      <c r="F860" s="1">
        <f t="shared" si="27"/>
        <v>39.799999999999997</v>
      </c>
      <c r="G860" s="7">
        <v>12</v>
      </c>
      <c r="H860" s="7">
        <v>24</v>
      </c>
      <c r="I860" s="6" t="s">
        <v>1136</v>
      </c>
      <c r="J860" s="1">
        <f>'ESTOQUE NOVEMBRO'!$D860*'ESTOQUE NOVEMBRO'!$G860+'ESTOQUE NOVEMBRO'!$E860*'ESTOQUE NOVEMBRO'!$H860</f>
        <v>477.59999999999997</v>
      </c>
      <c r="K860" s="1">
        <f>_xlfn.XLOOKUP(A860,MEDIDAS!A:A,MEDIDAS!D:D,,0)*5</f>
        <v>6.6666666666666661</v>
      </c>
      <c r="L860" s="1">
        <f>SUM(K860,_xlfn.XLOOKUP(A860,MEDIDAS!A:A,MEDIDAS!D:D,,0)*5)</f>
        <v>13.333333333333332</v>
      </c>
      <c r="M86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60" t="str">
        <f>IF('ESTOQUE NOVEMBRO'!$E860&gt;0,"Novembro","outubro")</f>
        <v>outubro</v>
      </c>
      <c r="O860" s="15">
        <v>45597</v>
      </c>
    </row>
    <row r="861" spans="1:15">
      <c r="A861" s="5" t="s">
        <v>855</v>
      </c>
      <c r="B861" t="s">
        <v>1223</v>
      </c>
      <c r="C861" s="3">
        <f t="shared" si="26"/>
        <v>64.89</v>
      </c>
      <c r="D861" s="1">
        <f>_xlfn.XLOOKUP(Tabela4[[#This Row],[SKU]],'ESTOQUE OUTUBRO'!A:A,'ESTOQUE OUTUBRO'!F:F,,0)-_xlfn.XLOOKUP(Tabela4[[#This Row],[SKU]],'VENDA MES'!E:E,'VENDA MES'!F:F,0,0)</f>
        <v>31.599999999999994</v>
      </c>
      <c r="E861" s="3">
        <f>IF(D861&lt;=0,(L861 * 2.5) - D861,IF(AND(Tabela4[[#This Row],[ESTOQUE_INICIAL]]&lt;=Tabela4[[#This Row],[PONTO_DE_REPOSICAO]],Tabela4[[#This Row],[ESTOQUE_INICIAL]]&gt;0),L861*1.5,D861*0))</f>
        <v>0</v>
      </c>
      <c r="F861" s="1">
        <f t="shared" si="27"/>
        <v>31.599999999999994</v>
      </c>
      <c r="G861" s="7">
        <v>12</v>
      </c>
      <c r="H861" s="7">
        <v>24</v>
      </c>
      <c r="I861" s="6" t="s">
        <v>1136</v>
      </c>
      <c r="J861" s="1">
        <f>'ESTOQUE NOVEMBRO'!$D861*'ESTOQUE NOVEMBRO'!$G861+'ESTOQUE NOVEMBRO'!$E861*'ESTOQUE NOVEMBRO'!$H861</f>
        <v>379.19999999999993</v>
      </c>
      <c r="K861" s="1">
        <f>_xlfn.XLOOKUP(A861,MEDIDAS!A:A,MEDIDAS!D:D,,0)*5</f>
        <v>6.8888888888888893</v>
      </c>
      <c r="L861" s="1">
        <f>SUM(K861,_xlfn.XLOOKUP(A861,MEDIDAS!A:A,MEDIDAS!D:D,,0)*5)</f>
        <v>13.777777777777779</v>
      </c>
      <c r="M86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61" t="str">
        <f>IF('ESTOQUE NOVEMBRO'!$E861&gt;0,"Novembro","outubro")</f>
        <v>outubro</v>
      </c>
      <c r="O861" s="15">
        <v>45597</v>
      </c>
    </row>
    <row r="862" spans="1:15">
      <c r="A862" s="5" t="s">
        <v>857</v>
      </c>
      <c r="B862" t="s">
        <v>1223</v>
      </c>
      <c r="C862" s="3">
        <f t="shared" si="26"/>
        <v>64.89</v>
      </c>
      <c r="D862" s="1">
        <f>_xlfn.XLOOKUP(Tabela4[[#This Row],[SKU]],'ESTOQUE OUTUBRO'!A:A,'ESTOQUE OUTUBRO'!F:F,,0)-_xlfn.XLOOKUP(Tabela4[[#This Row],[SKU]],'VENDA MES'!E:E,'VENDA MES'!F:F,0,0)</f>
        <v>103.80000000000004</v>
      </c>
      <c r="E862" s="3">
        <f>IF(D862&lt;=0,(L862 * 2.5) - D862,IF(AND(Tabela4[[#This Row],[ESTOQUE_INICIAL]]&lt;=Tabela4[[#This Row],[PONTO_DE_REPOSICAO]],Tabela4[[#This Row],[ESTOQUE_INICIAL]]&gt;0),L862*1.5,D862*0))</f>
        <v>0</v>
      </c>
      <c r="F862" s="1">
        <f t="shared" si="27"/>
        <v>103.80000000000004</v>
      </c>
      <c r="G862" s="7">
        <v>12</v>
      </c>
      <c r="H862" s="7">
        <v>24</v>
      </c>
      <c r="I862" s="6" t="s">
        <v>1136</v>
      </c>
      <c r="J862" s="1">
        <f>'ESTOQUE NOVEMBRO'!$D862*'ESTOQUE NOVEMBRO'!$G862+'ESTOQUE NOVEMBRO'!$E862*'ESTOQUE NOVEMBRO'!$H862</f>
        <v>1245.6000000000004</v>
      </c>
      <c r="K862" s="1">
        <f>_xlfn.XLOOKUP(A862,MEDIDAS!A:A,MEDIDAS!D:D,,0)*5</f>
        <v>7.1111111111111116</v>
      </c>
      <c r="L862" s="1">
        <f>SUM(K862,_xlfn.XLOOKUP(A862,MEDIDAS!A:A,MEDIDAS!D:D,,0)*5)</f>
        <v>14.222222222222223</v>
      </c>
      <c r="M86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62" t="str">
        <f>IF('ESTOQUE NOVEMBRO'!$E862&gt;0,"Novembro","outubro")</f>
        <v>outubro</v>
      </c>
      <c r="O862" s="15">
        <v>45597</v>
      </c>
    </row>
    <row r="863" spans="1:15">
      <c r="A863" s="5" t="s">
        <v>858</v>
      </c>
      <c r="B863" t="s">
        <v>1223</v>
      </c>
      <c r="C863" s="3">
        <f t="shared" si="26"/>
        <v>64.89</v>
      </c>
      <c r="D863" s="1">
        <f>_xlfn.XLOOKUP(Tabela4[[#This Row],[SKU]],'ESTOQUE OUTUBRO'!A:A,'ESTOQUE OUTUBRO'!F:F,,0)-_xlfn.XLOOKUP(Tabela4[[#This Row],[SKU]],'VENDA MES'!E:E,'VENDA MES'!F:F,0,0)</f>
        <v>51.40000000000002</v>
      </c>
      <c r="E863" s="3">
        <f>IF(D863&lt;=0,(L863 * 2.5) - D863,IF(AND(Tabela4[[#This Row],[ESTOQUE_INICIAL]]&lt;=Tabela4[[#This Row],[PONTO_DE_REPOSICAO]],Tabela4[[#This Row],[ESTOQUE_INICIAL]]&gt;0),L863*1.5,D863*0))</f>
        <v>0</v>
      </c>
      <c r="F863" s="1">
        <f t="shared" si="27"/>
        <v>51.40000000000002</v>
      </c>
      <c r="G863" s="7">
        <v>12</v>
      </c>
      <c r="H863" s="7">
        <v>24</v>
      </c>
      <c r="I863" s="6" t="s">
        <v>1136</v>
      </c>
      <c r="J863" s="1">
        <f>'ESTOQUE NOVEMBRO'!$D863*'ESTOQUE NOVEMBRO'!$G863+'ESTOQUE NOVEMBRO'!$E863*'ESTOQUE NOVEMBRO'!$H863</f>
        <v>616.80000000000018</v>
      </c>
      <c r="K863" s="1">
        <f>_xlfn.XLOOKUP(A863,MEDIDAS!A:A,MEDIDAS!D:D,,0)*5</f>
        <v>5.6666666666666661</v>
      </c>
      <c r="L863" s="1">
        <f>SUM(K863,_xlfn.XLOOKUP(A863,MEDIDAS!A:A,MEDIDAS!D:D,,0)*5)</f>
        <v>11.333333333333332</v>
      </c>
      <c r="M86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63" t="str">
        <f>IF('ESTOQUE NOVEMBRO'!$E863&gt;0,"Novembro","outubro")</f>
        <v>outubro</v>
      </c>
      <c r="O863" s="15">
        <v>45597</v>
      </c>
    </row>
    <row r="864" spans="1:15">
      <c r="A864" s="5" t="s">
        <v>859</v>
      </c>
      <c r="B864" t="s">
        <v>1224</v>
      </c>
      <c r="C864" s="3">
        <f t="shared" si="26"/>
        <v>64.89</v>
      </c>
      <c r="D864" s="1">
        <f>_xlfn.XLOOKUP(Tabela4[[#This Row],[SKU]],'ESTOQUE OUTUBRO'!A:A,'ESTOQUE OUTUBRO'!F:F,,0)-_xlfn.XLOOKUP(Tabela4[[#This Row],[SKU]],'VENDA MES'!E:E,'VENDA MES'!F:F,0,0)</f>
        <v>164</v>
      </c>
      <c r="E864" s="3">
        <f>IF(D864&lt;=0,(L864 * 2.5) - D864,IF(AND(Tabela4[[#This Row],[ESTOQUE_INICIAL]]&lt;=Tabela4[[#This Row],[PONTO_DE_REPOSICAO]],Tabela4[[#This Row],[ESTOQUE_INICIAL]]&gt;0),L864*1.5,D864*0))</f>
        <v>0</v>
      </c>
      <c r="F864" s="1">
        <f t="shared" si="27"/>
        <v>164</v>
      </c>
      <c r="G864" s="7">
        <v>10</v>
      </c>
      <c r="H864" s="7">
        <v>20</v>
      </c>
      <c r="I864" s="6" t="s">
        <v>1134</v>
      </c>
      <c r="J864" s="1">
        <f>'ESTOQUE NOVEMBRO'!$D864*'ESTOQUE NOVEMBRO'!$G864+'ESTOQUE NOVEMBRO'!$E864*'ESTOQUE NOVEMBRO'!$H864</f>
        <v>1640</v>
      </c>
      <c r="K864" s="1">
        <f>_xlfn.XLOOKUP(A864,MEDIDAS!A:A,MEDIDAS!D:D,,0)*5</f>
        <v>6.8888888888888893</v>
      </c>
      <c r="L864" s="1">
        <f>SUM(K864,_xlfn.XLOOKUP(A864,MEDIDAS!A:A,MEDIDAS!D:D,,0)*5)</f>
        <v>13.777777777777779</v>
      </c>
      <c r="M86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64" t="str">
        <f>IF('ESTOQUE NOVEMBRO'!$E864&gt;0,"Novembro","outubro")</f>
        <v>outubro</v>
      </c>
      <c r="O864" s="15">
        <v>45597</v>
      </c>
    </row>
    <row r="865" spans="1:15">
      <c r="A865" s="5" t="s">
        <v>860</v>
      </c>
      <c r="B865" t="s">
        <v>1224</v>
      </c>
      <c r="C865" s="3">
        <f t="shared" si="26"/>
        <v>64.89</v>
      </c>
      <c r="D865" s="1">
        <f>_xlfn.XLOOKUP(Tabela4[[#This Row],[SKU]],'ESTOQUE OUTUBRO'!A:A,'ESTOQUE OUTUBRO'!F:F,,0)-_xlfn.XLOOKUP(Tabela4[[#This Row],[SKU]],'VENDA MES'!E:E,'VENDA MES'!F:F,0,0)</f>
        <v>133</v>
      </c>
      <c r="E865" s="3">
        <f>IF(D865&lt;=0,(L865 * 2.5) - D865,IF(AND(Tabela4[[#This Row],[ESTOQUE_INICIAL]]&lt;=Tabela4[[#This Row],[PONTO_DE_REPOSICAO]],Tabela4[[#This Row],[ESTOQUE_INICIAL]]&gt;0),L865*1.5,D865*0))</f>
        <v>0</v>
      </c>
      <c r="F865" s="1">
        <f t="shared" si="27"/>
        <v>133</v>
      </c>
      <c r="G865" s="7">
        <v>10</v>
      </c>
      <c r="H865" s="7">
        <v>20</v>
      </c>
      <c r="I865" s="6" t="s">
        <v>1134</v>
      </c>
      <c r="J865" s="1">
        <f>'ESTOQUE NOVEMBRO'!$D865*'ESTOQUE NOVEMBRO'!$G865+'ESTOQUE NOVEMBRO'!$E865*'ESTOQUE NOVEMBRO'!$H865</f>
        <v>1330</v>
      </c>
      <c r="K865" s="1">
        <f>_xlfn.XLOOKUP(A865,MEDIDAS!A:A,MEDIDAS!D:D,,0)*5</f>
        <v>9.0555555555555554</v>
      </c>
      <c r="L865" s="1">
        <f>SUM(K865,_xlfn.XLOOKUP(A865,MEDIDAS!A:A,MEDIDAS!D:D,,0)*5)</f>
        <v>18.111111111111111</v>
      </c>
      <c r="M86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65" t="str">
        <f>IF('ESTOQUE NOVEMBRO'!$E865&gt;0,"Novembro","outubro")</f>
        <v>outubro</v>
      </c>
      <c r="O865" s="15">
        <v>45597</v>
      </c>
    </row>
    <row r="866" spans="1:15">
      <c r="A866" s="5" t="s">
        <v>861</v>
      </c>
      <c r="B866" t="s">
        <v>1224</v>
      </c>
      <c r="C866" s="3">
        <f t="shared" si="26"/>
        <v>64.89</v>
      </c>
      <c r="D866" s="1">
        <f>_xlfn.XLOOKUP(Tabela4[[#This Row],[SKU]],'ESTOQUE OUTUBRO'!A:A,'ESTOQUE OUTUBRO'!F:F,,0)-_xlfn.XLOOKUP(Tabela4[[#This Row],[SKU]],'VENDA MES'!E:E,'VENDA MES'!F:F,0,0)</f>
        <v>102.00000000000003</v>
      </c>
      <c r="E866" s="3">
        <f>IF(D866&lt;=0,(L866 * 2.5) - D866,IF(AND(Tabela4[[#This Row],[ESTOQUE_INICIAL]]&lt;=Tabela4[[#This Row],[PONTO_DE_REPOSICAO]],Tabela4[[#This Row],[ESTOQUE_INICIAL]]&gt;0),L866*1.5,D866*0))</f>
        <v>0</v>
      </c>
      <c r="F866" s="1">
        <f t="shared" si="27"/>
        <v>102.00000000000003</v>
      </c>
      <c r="G866" s="7">
        <v>10</v>
      </c>
      <c r="H866" s="7">
        <v>20</v>
      </c>
      <c r="I866" s="6" t="s">
        <v>1134</v>
      </c>
      <c r="J866" s="1">
        <f>'ESTOQUE NOVEMBRO'!$D866*'ESTOQUE NOVEMBRO'!$G866+'ESTOQUE NOVEMBRO'!$E866*'ESTOQUE NOVEMBRO'!$H866</f>
        <v>1020.0000000000002</v>
      </c>
      <c r="K866" s="1">
        <f>_xlfn.XLOOKUP(A866,MEDIDAS!A:A,MEDIDAS!D:D,,0)*5</f>
        <v>7.2222222222222223</v>
      </c>
      <c r="L866" s="1">
        <f>SUM(K866,_xlfn.XLOOKUP(A866,MEDIDAS!A:A,MEDIDAS!D:D,,0)*5)</f>
        <v>14.444444444444445</v>
      </c>
      <c r="M86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66" t="str">
        <f>IF('ESTOQUE NOVEMBRO'!$E866&gt;0,"Novembro","outubro")</f>
        <v>outubro</v>
      </c>
      <c r="O866" s="15">
        <v>45597</v>
      </c>
    </row>
    <row r="867" spans="1:15">
      <c r="A867" s="5" t="s">
        <v>862</v>
      </c>
      <c r="B867" t="s">
        <v>1224</v>
      </c>
      <c r="C867" s="3">
        <f t="shared" si="26"/>
        <v>64.89</v>
      </c>
      <c r="D867" s="1">
        <f>_xlfn.XLOOKUP(Tabela4[[#This Row],[SKU]],'ESTOQUE OUTUBRO'!A:A,'ESTOQUE OUTUBRO'!F:F,,0)-_xlfn.XLOOKUP(Tabela4[[#This Row],[SKU]],'VENDA MES'!E:E,'VENDA MES'!F:F,0,0)</f>
        <v>68.200000000000017</v>
      </c>
      <c r="E867" s="3">
        <f>IF(D867&lt;=0,(L867 * 2.5) - D867,IF(AND(Tabela4[[#This Row],[ESTOQUE_INICIAL]]&lt;=Tabela4[[#This Row],[PONTO_DE_REPOSICAO]],Tabela4[[#This Row],[ESTOQUE_INICIAL]]&gt;0),L867*1.5,D867*0))</f>
        <v>0</v>
      </c>
      <c r="F867" s="1">
        <f t="shared" si="27"/>
        <v>68.200000000000017</v>
      </c>
      <c r="G867" s="7">
        <v>10</v>
      </c>
      <c r="H867" s="7">
        <v>20</v>
      </c>
      <c r="I867" s="6" t="s">
        <v>1134</v>
      </c>
      <c r="J867" s="1">
        <f>'ESTOQUE NOVEMBRO'!$D867*'ESTOQUE NOVEMBRO'!$G867+'ESTOQUE NOVEMBRO'!$E867*'ESTOQUE NOVEMBRO'!$H867</f>
        <v>682.00000000000023</v>
      </c>
      <c r="K867" s="1">
        <f>_xlfn.XLOOKUP(A867,MEDIDAS!A:A,MEDIDAS!D:D,,0)*5</f>
        <v>7.833333333333333</v>
      </c>
      <c r="L867" s="1">
        <f>SUM(K867,_xlfn.XLOOKUP(A867,MEDIDAS!A:A,MEDIDAS!D:D,,0)*5)</f>
        <v>15.666666666666666</v>
      </c>
      <c r="M86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67" t="str">
        <f>IF('ESTOQUE NOVEMBRO'!$E867&gt;0,"Novembro","outubro")</f>
        <v>outubro</v>
      </c>
      <c r="O867" s="15">
        <v>45597</v>
      </c>
    </row>
    <row r="868" spans="1:15">
      <c r="A868" s="5" t="s">
        <v>863</v>
      </c>
      <c r="B868" t="s">
        <v>1224</v>
      </c>
      <c r="C868" s="3">
        <f t="shared" si="26"/>
        <v>64.89</v>
      </c>
      <c r="D868" s="1">
        <f>_xlfn.XLOOKUP(Tabela4[[#This Row],[SKU]],'ESTOQUE OUTUBRO'!A:A,'ESTOQUE OUTUBRO'!F:F,,0)-_xlfn.XLOOKUP(Tabela4[[#This Row],[SKU]],'VENDA MES'!E:E,'VENDA MES'!F:F,0,0)</f>
        <v>113.4</v>
      </c>
      <c r="E868" s="3">
        <f>IF(D868&lt;=0,(L868 * 2.5) - D868,IF(AND(Tabela4[[#This Row],[ESTOQUE_INICIAL]]&lt;=Tabela4[[#This Row],[PONTO_DE_REPOSICAO]],Tabela4[[#This Row],[ESTOQUE_INICIAL]]&gt;0),L868*1.5,D868*0))</f>
        <v>0</v>
      </c>
      <c r="F868" s="1">
        <f t="shared" si="27"/>
        <v>113.4</v>
      </c>
      <c r="G868" s="7">
        <v>10</v>
      </c>
      <c r="H868" s="7">
        <v>20</v>
      </c>
      <c r="I868" s="6" t="s">
        <v>1134</v>
      </c>
      <c r="J868" s="1">
        <f>'ESTOQUE NOVEMBRO'!$D868*'ESTOQUE NOVEMBRO'!$G868+'ESTOQUE NOVEMBRO'!$E868*'ESTOQUE NOVEMBRO'!$H868</f>
        <v>1134</v>
      </c>
      <c r="K868" s="1">
        <f>_xlfn.XLOOKUP(A868,MEDIDAS!A:A,MEDIDAS!D:D,,0)*5</f>
        <v>5.2222222222222223</v>
      </c>
      <c r="L868" s="1">
        <f>SUM(K868,_xlfn.XLOOKUP(A868,MEDIDAS!A:A,MEDIDAS!D:D,,0)*5)</f>
        <v>10.444444444444445</v>
      </c>
      <c r="M86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68" t="str">
        <f>IF('ESTOQUE NOVEMBRO'!$E868&gt;0,"Novembro","outubro")</f>
        <v>outubro</v>
      </c>
      <c r="O868" s="15">
        <v>45597</v>
      </c>
    </row>
    <row r="869" spans="1:15">
      <c r="A869" s="5" t="s">
        <v>955</v>
      </c>
      <c r="B869" t="s">
        <v>1224</v>
      </c>
      <c r="C869" s="3">
        <f t="shared" si="26"/>
        <v>64.89</v>
      </c>
      <c r="D869" s="1">
        <f>_xlfn.XLOOKUP(Tabela4[[#This Row],[SKU]],'ESTOQUE OUTUBRO'!A:A,'ESTOQUE OUTUBRO'!F:F,,0)-_xlfn.XLOOKUP(Tabela4[[#This Row],[SKU]],'VENDA MES'!E:E,'VENDA MES'!F:F,0,0)</f>
        <v>104</v>
      </c>
      <c r="E869" s="3">
        <f>IF(D869&lt;=0,(L869 * 2.5) - D869,IF(AND(Tabela4[[#This Row],[ESTOQUE_INICIAL]]&lt;=Tabela4[[#This Row],[PONTO_DE_REPOSICAO]],Tabela4[[#This Row],[ESTOQUE_INICIAL]]&gt;0),L869*1.5,D869*0))</f>
        <v>0</v>
      </c>
      <c r="F869" s="1">
        <f t="shared" si="27"/>
        <v>104</v>
      </c>
      <c r="G869" s="7">
        <v>10</v>
      </c>
      <c r="H869" s="7">
        <v>20</v>
      </c>
      <c r="I869" s="6" t="s">
        <v>1134</v>
      </c>
      <c r="J869" s="1">
        <f>'ESTOQUE NOVEMBRO'!$D869*'ESTOQUE NOVEMBRO'!$G869+'ESTOQUE NOVEMBRO'!$E869*'ESTOQUE NOVEMBRO'!$H869</f>
        <v>1040</v>
      </c>
      <c r="K869" s="1">
        <f>_xlfn.XLOOKUP(A869,MEDIDAS!A:A,MEDIDAS!D:D,,0)*5</f>
        <v>6.6111111111111107</v>
      </c>
      <c r="L869" s="1">
        <f>SUM(K869,_xlfn.XLOOKUP(A869,MEDIDAS!A:A,MEDIDAS!D:D,,0)*5)</f>
        <v>13.222222222222221</v>
      </c>
      <c r="M86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69" t="str">
        <f>IF('ESTOQUE NOVEMBRO'!$E869&gt;0,"Novembro","outubro")</f>
        <v>outubro</v>
      </c>
      <c r="O869" s="15">
        <v>45597</v>
      </c>
    </row>
    <row r="870" spans="1:15">
      <c r="A870" s="5" t="s">
        <v>864</v>
      </c>
      <c r="B870" t="s">
        <v>1224</v>
      </c>
      <c r="C870" s="3">
        <f t="shared" si="26"/>
        <v>64.89</v>
      </c>
      <c r="D870" s="1">
        <f>_xlfn.XLOOKUP(Tabela4[[#This Row],[SKU]],'ESTOQUE OUTUBRO'!A:A,'ESTOQUE OUTUBRO'!F:F,,0)-_xlfn.XLOOKUP(Tabela4[[#This Row],[SKU]],'VENDA MES'!E:E,'VENDA MES'!F:F,0,0)</f>
        <v>9.7999999999999972</v>
      </c>
      <c r="E870" s="3">
        <f>IF(D870&lt;=0,(L870 * 2.5) - D870,IF(AND(Tabela4[[#This Row],[ESTOQUE_INICIAL]]&lt;=Tabela4[[#This Row],[PONTO_DE_REPOSICAO]],Tabela4[[#This Row],[ESTOQUE_INICIAL]]&gt;0),L870*1.5,D870*0))</f>
        <v>27.5</v>
      </c>
      <c r="F870" s="1">
        <f t="shared" si="27"/>
        <v>37.299999999999997</v>
      </c>
      <c r="G870" s="7">
        <v>10</v>
      </c>
      <c r="H870" s="7">
        <v>20</v>
      </c>
      <c r="I870" s="6" t="s">
        <v>1134</v>
      </c>
      <c r="J870" s="1">
        <f>'ESTOQUE NOVEMBRO'!$D870*'ESTOQUE NOVEMBRO'!$G870+'ESTOQUE NOVEMBRO'!$E870*'ESTOQUE NOVEMBRO'!$H870</f>
        <v>648</v>
      </c>
      <c r="K870" s="1">
        <f>_xlfn.XLOOKUP(A870,MEDIDAS!A:A,MEDIDAS!D:D,,0)*5</f>
        <v>9.1666666666666661</v>
      </c>
      <c r="L870" s="1">
        <f>SUM(K870,_xlfn.XLOOKUP(A870,MEDIDAS!A:A,MEDIDAS!D:D,,0)*5)</f>
        <v>18.333333333333332</v>
      </c>
      <c r="M87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70" t="str">
        <f>IF('ESTOQUE NOVEMBRO'!$E870&gt;0,"Novembro","outubro")</f>
        <v>Novembro</v>
      </c>
      <c r="O870" s="15">
        <v>45597</v>
      </c>
    </row>
    <row r="871" spans="1:15">
      <c r="A871" s="5" t="s">
        <v>865</v>
      </c>
      <c r="B871" t="s">
        <v>1224</v>
      </c>
      <c r="C871" s="3">
        <f t="shared" si="26"/>
        <v>64.89</v>
      </c>
      <c r="D871" s="1">
        <f>_xlfn.XLOOKUP(Tabela4[[#This Row],[SKU]],'ESTOQUE OUTUBRO'!A:A,'ESTOQUE OUTUBRO'!F:F,,0)-_xlfn.XLOOKUP(Tabela4[[#This Row],[SKU]],'VENDA MES'!E:E,'VENDA MES'!F:F,0,0)</f>
        <v>15.600000000000009</v>
      </c>
      <c r="E871" s="3">
        <f>IF(D871&lt;=0,(L871 * 2.5) - D871,IF(AND(Tabela4[[#This Row],[ESTOQUE_INICIAL]]&lt;=Tabela4[[#This Row],[PONTO_DE_REPOSICAO]],Tabela4[[#This Row],[ESTOQUE_INICIAL]]&gt;0),L871*1.5,D871*0))</f>
        <v>0</v>
      </c>
      <c r="F871" s="1">
        <f t="shared" si="27"/>
        <v>15.600000000000009</v>
      </c>
      <c r="G871" s="7">
        <v>10</v>
      </c>
      <c r="H871" s="7">
        <v>20</v>
      </c>
      <c r="I871" s="6" t="s">
        <v>1134</v>
      </c>
      <c r="J871" s="1">
        <f>'ESTOQUE NOVEMBRO'!$D871*'ESTOQUE NOVEMBRO'!$G871+'ESTOQUE NOVEMBRO'!$E871*'ESTOQUE NOVEMBRO'!$H871</f>
        <v>156.00000000000009</v>
      </c>
      <c r="K871" s="1">
        <f>_xlfn.XLOOKUP(A871,MEDIDAS!A:A,MEDIDAS!D:D,,0)*5</f>
        <v>6.166666666666667</v>
      </c>
      <c r="L871" s="1">
        <f>SUM(K871,_xlfn.XLOOKUP(A871,MEDIDAS!A:A,MEDIDAS!D:D,,0)*5)</f>
        <v>12.333333333333334</v>
      </c>
      <c r="M87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71" t="str">
        <f>IF('ESTOQUE NOVEMBRO'!$E871&gt;0,"Novembro","outubro")</f>
        <v>outubro</v>
      </c>
      <c r="O871" s="15">
        <v>45597</v>
      </c>
    </row>
    <row r="872" spans="1:15">
      <c r="A872" s="5" t="s">
        <v>866</v>
      </c>
      <c r="B872" t="s">
        <v>1224</v>
      </c>
      <c r="C872" s="3">
        <f t="shared" si="26"/>
        <v>64.89</v>
      </c>
      <c r="D872" s="1">
        <f>_xlfn.XLOOKUP(Tabela4[[#This Row],[SKU]],'ESTOQUE OUTUBRO'!A:A,'ESTOQUE OUTUBRO'!F:F,,0)-_xlfn.XLOOKUP(Tabela4[[#This Row],[SKU]],'VENDA MES'!E:E,'VENDA MES'!F:F,0,0)</f>
        <v>138.6</v>
      </c>
      <c r="E872" s="3">
        <f>IF(D872&lt;=0,(L872 * 2.5) - D872,IF(AND(Tabela4[[#This Row],[ESTOQUE_INICIAL]]&lt;=Tabela4[[#This Row],[PONTO_DE_REPOSICAO]],Tabela4[[#This Row],[ESTOQUE_INICIAL]]&gt;0),L872*1.5,D872*0))</f>
        <v>0</v>
      </c>
      <c r="F872" s="1">
        <f t="shared" si="27"/>
        <v>138.6</v>
      </c>
      <c r="G872" s="7">
        <v>10</v>
      </c>
      <c r="H872" s="7">
        <v>20</v>
      </c>
      <c r="I872" s="6" t="s">
        <v>1134</v>
      </c>
      <c r="J872" s="1">
        <f>'ESTOQUE NOVEMBRO'!$D872*'ESTOQUE NOVEMBRO'!$G872+'ESTOQUE NOVEMBRO'!$E872*'ESTOQUE NOVEMBRO'!$H872</f>
        <v>1386</v>
      </c>
      <c r="K872" s="1">
        <f>_xlfn.XLOOKUP(A872,MEDIDAS!A:A,MEDIDAS!D:D,,0)*5</f>
        <v>8</v>
      </c>
      <c r="L872" s="1">
        <f>SUM(K872,_xlfn.XLOOKUP(A872,MEDIDAS!A:A,MEDIDAS!D:D,,0)*5)</f>
        <v>16</v>
      </c>
      <c r="M87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72" t="str">
        <f>IF('ESTOQUE NOVEMBRO'!$E872&gt;0,"Novembro","outubro")</f>
        <v>outubro</v>
      </c>
      <c r="O872" s="15">
        <v>45597</v>
      </c>
    </row>
    <row r="873" spans="1:15">
      <c r="A873" s="5" t="s">
        <v>868</v>
      </c>
      <c r="B873" t="s">
        <v>1224</v>
      </c>
      <c r="C873" s="3">
        <f t="shared" si="26"/>
        <v>64.89</v>
      </c>
      <c r="D873" s="1">
        <f>_xlfn.XLOOKUP(Tabela4[[#This Row],[SKU]],'ESTOQUE OUTUBRO'!A:A,'ESTOQUE OUTUBRO'!F:F,,0)-_xlfn.XLOOKUP(Tabela4[[#This Row],[SKU]],'VENDA MES'!E:E,'VENDA MES'!F:F,0,0)</f>
        <v>126.6</v>
      </c>
      <c r="E873" s="3">
        <f>IF(D873&lt;=0,(L873 * 2.5) - D873,IF(AND(Tabela4[[#This Row],[ESTOQUE_INICIAL]]&lt;=Tabela4[[#This Row],[PONTO_DE_REPOSICAO]],Tabela4[[#This Row],[ESTOQUE_INICIAL]]&gt;0),L873*1.5,D873*0))</f>
        <v>0</v>
      </c>
      <c r="F873" s="1">
        <f t="shared" si="27"/>
        <v>126.6</v>
      </c>
      <c r="G873" s="7">
        <v>10</v>
      </c>
      <c r="H873" s="7">
        <v>20</v>
      </c>
      <c r="I873" s="6" t="s">
        <v>1134</v>
      </c>
      <c r="J873" s="1">
        <f>'ESTOQUE NOVEMBRO'!$D873*'ESTOQUE NOVEMBRO'!$G873+'ESTOQUE NOVEMBRO'!$E873*'ESTOQUE NOVEMBRO'!$H873</f>
        <v>1266</v>
      </c>
      <c r="K873" s="1">
        <f>_xlfn.XLOOKUP(A873,MEDIDAS!A:A,MEDIDAS!D:D,,0)*5</f>
        <v>6.8333333333333339</v>
      </c>
      <c r="L873" s="1">
        <f>SUM(K873,_xlfn.XLOOKUP(A873,MEDIDAS!A:A,MEDIDAS!D:D,,0)*5)</f>
        <v>13.666666666666668</v>
      </c>
      <c r="M87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73" t="str">
        <f>IF('ESTOQUE NOVEMBRO'!$E873&gt;0,"Novembro","outubro")</f>
        <v>outubro</v>
      </c>
      <c r="O873" s="15">
        <v>45597</v>
      </c>
    </row>
    <row r="874" spans="1:15">
      <c r="A874" s="5" t="s">
        <v>869</v>
      </c>
      <c r="B874" t="s">
        <v>1225</v>
      </c>
      <c r="C874" s="3">
        <f t="shared" si="26"/>
        <v>64.89</v>
      </c>
      <c r="D874" s="1">
        <f>_xlfn.XLOOKUP(Tabela4[[#This Row],[SKU]],'ESTOQUE OUTUBRO'!A:A,'ESTOQUE OUTUBRO'!F:F,,0)-_xlfn.XLOOKUP(Tabela4[[#This Row],[SKU]],'VENDA MES'!E:E,'VENDA MES'!F:F,0,0)</f>
        <v>115.6</v>
      </c>
      <c r="E874" s="3">
        <f>IF(D874&lt;=0,(L874 * 2.5) - D874,IF(AND(Tabela4[[#This Row],[ESTOQUE_INICIAL]]&lt;=Tabela4[[#This Row],[PONTO_DE_REPOSICAO]],Tabela4[[#This Row],[ESTOQUE_INICIAL]]&gt;0),L874*1.5,D874*0))</f>
        <v>0</v>
      </c>
      <c r="F874" s="1">
        <f t="shared" si="27"/>
        <v>115.6</v>
      </c>
      <c r="G874" s="7">
        <v>14</v>
      </c>
      <c r="H874" s="7">
        <v>28</v>
      </c>
      <c r="I874" s="6" t="s">
        <v>1142</v>
      </c>
      <c r="J874" s="1">
        <f>'ESTOQUE NOVEMBRO'!$D874*'ESTOQUE NOVEMBRO'!$G874+'ESTOQUE NOVEMBRO'!$E874*'ESTOQUE NOVEMBRO'!$H874</f>
        <v>1618.3999999999999</v>
      </c>
      <c r="K874" s="1">
        <f>_xlfn.XLOOKUP(A874,MEDIDAS!A:A,MEDIDAS!D:D,,0)*5</f>
        <v>4.2222222222222223</v>
      </c>
      <c r="L874" s="1">
        <f>SUM(K874,_xlfn.XLOOKUP(A874,MEDIDAS!A:A,MEDIDAS!D:D,,0)*5)</f>
        <v>8.4444444444444446</v>
      </c>
      <c r="M87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74" t="str">
        <f>IF('ESTOQUE NOVEMBRO'!$E874&gt;0,"Novembro","outubro")</f>
        <v>outubro</v>
      </c>
      <c r="O874" s="15">
        <v>45597</v>
      </c>
    </row>
    <row r="875" spans="1:15">
      <c r="A875" s="5" t="s">
        <v>870</v>
      </c>
      <c r="B875" t="s">
        <v>1225</v>
      </c>
      <c r="C875" s="3">
        <f t="shared" si="26"/>
        <v>64.89</v>
      </c>
      <c r="D875" s="1">
        <f>_xlfn.XLOOKUP(Tabela4[[#This Row],[SKU]],'ESTOQUE OUTUBRO'!A:A,'ESTOQUE OUTUBRO'!F:F,,0)-_xlfn.XLOOKUP(Tabela4[[#This Row],[SKU]],'VENDA MES'!E:E,'VENDA MES'!F:F,0,0)</f>
        <v>123.4</v>
      </c>
      <c r="E875" s="3">
        <f>IF(D875&lt;=0,(L875 * 2.5) - D875,IF(AND(Tabela4[[#This Row],[ESTOQUE_INICIAL]]&lt;=Tabela4[[#This Row],[PONTO_DE_REPOSICAO]],Tabela4[[#This Row],[ESTOQUE_INICIAL]]&gt;0),L875*1.5,D875*0))</f>
        <v>0</v>
      </c>
      <c r="F875" s="1">
        <f t="shared" si="27"/>
        <v>123.4</v>
      </c>
      <c r="G875" s="7">
        <v>14</v>
      </c>
      <c r="H875" s="7">
        <v>28</v>
      </c>
      <c r="I875" s="6" t="s">
        <v>1142</v>
      </c>
      <c r="J875" s="1">
        <f>'ESTOQUE NOVEMBRO'!$D875*'ESTOQUE NOVEMBRO'!$G875+'ESTOQUE NOVEMBRO'!$E875*'ESTOQUE NOVEMBRO'!$H875</f>
        <v>1727.6000000000001</v>
      </c>
      <c r="K875" s="1">
        <f>_xlfn.XLOOKUP(A875,MEDIDAS!A:A,MEDIDAS!D:D,,0)*5</f>
        <v>8.0555555555555554</v>
      </c>
      <c r="L875" s="1">
        <f>SUM(K875,_xlfn.XLOOKUP(A875,MEDIDAS!A:A,MEDIDAS!D:D,,0)*5)</f>
        <v>16.111111111111111</v>
      </c>
      <c r="M87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75" t="str">
        <f>IF('ESTOQUE NOVEMBRO'!$E875&gt;0,"Novembro","outubro")</f>
        <v>outubro</v>
      </c>
      <c r="O875" s="15">
        <v>45597</v>
      </c>
    </row>
    <row r="876" spans="1:15">
      <c r="A876" s="5" t="s">
        <v>871</v>
      </c>
      <c r="B876" t="s">
        <v>1225</v>
      </c>
      <c r="C876" s="3">
        <f t="shared" si="26"/>
        <v>64.89</v>
      </c>
      <c r="D876" s="1">
        <f>_xlfn.XLOOKUP(Tabela4[[#This Row],[SKU]],'ESTOQUE OUTUBRO'!A:A,'ESTOQUE OUTUBRO'!F:F,,0)-_xlfn.XLOOKUP(Tabela4[[#This Row],[SKU]],'VENDA MES'!E:E,'VENDA MES'!F:F,0,0)</f>
        <v>110.00000000000003</v>
      </c>
      <c r="E876" s="3">
        <f>IF(D876&lt;=0,(L876 * 2.5) - D876,IF(AND(Tabela4[[#This Row],[ESTOQUE_INICIAL]]&lt;=Tabela4[[#This Row],[PONTO_DE_REPOSICAO]],Tabela4[[#This Row],[ESTOQUE_INICIAL]]&gt;0),L876*1.5,D876*0))</f>
        <v>0</v>
      </c>
      <c r="F876" s="1">
        <f t="shared" si="27"/>
        <v>110.00000000000003</v>
      </c>
      <c r="G876" s="7">
        <v>14</v>
      </c>
      <c r="H876" s="7">
        <v>28</v>
      </c>
      <c r="I876" s="6" t="s">
        <v>1142</v>
      </c>
      <c r="J876" s="1">
        <f>'ESTOQUE NOVEMBRO'!$D876*'ESTOQUE NOVEMBRO'!$G876+'ESTOQUE NOVEMBRO'!$E876*'ESTOQUE NOVEMBRO'!$H876</f>
        <v>1540.0000000000005</v>
      </c>
      <c r="K876" s="1">
        <f>_xlfn.XLOOKUP(A876,MEDIDAS!A:A,MEDIDAS!D:D,,0)*5</f>
        <v>4.7777777777777777</v>
      </c>
      <c r="L876" s="1">
        <f>SUM(K876,_xlfn.XLOOKUP(A876,MEDIDAS!A:A,MEDIDAS!D:D,,0)*5)</f>
        <v>9.5555555555555554</v>
      </c>
      <c r="M87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76" t="str">
        <f>IF('ESTOQUE NOVEMBRO'!$E876&gt;0,"Novembro","outubro")</f>
        <v>outubro</v>
      </c>
      <c r="O876" s="15">
        <v>45597</v>
      </c>
    </row>
    <row r="877" spans="1:15">
      <c r="A877" s="5" t="s">
        <v>872</v>
      </c>
      <c r="B877" t="s">
        <v>1225</v>
      </c>
      <c r="C877" s="3">
        <f t="shared" si="26"/>
        <v>64.89</v>
      </c>
      <c r="D877" s="1">
        <f>_xlfn.XLOOKUP(Tabela4[[#This Row],[SKU]],'ESTOQUE OUTUBRO'!A:A,'ESTOQUE OUTUBRO'!F:F,,0)-_xlfn.XLOOKUP(Tabela4[[#This Row],[SKU]],'VENDA MES'!E:E,'VENDA MES'!F:F,0,0)</f>
        <v>21.200000000000017</v>
      </c>
      <c r="E877" s="3">
        <f>IF(D877&lt;=0,(L877 * 2.5) - D877,IF(AND(Tabela4[[#This Row],[ESTOQUE_INICIAL]]&lt;=Tabela4[[#This Row],[PONTO_DE_REPOSICAO]],Tabela4[[#This Row],[ESTOQUE_INICIAL]]&gt;0),L877*1.5,D877*0))</f>
        <v>0</v>
      </c>
      <c r="F877" s="1">
        <f t="shared" si="27"/>
        <v>21.200000000000017</v>
      </c>
      <c r="G877" s="7">
        <v>14</v>
      </c>
      <c r="H877" s="7">
        <v>28</v>
      </c>
      <c r="I877" s="6" t="s">
        <v>1142</v>
      </c>
      <c r="J877" s="1">
        <f>'ESTOQUE NOVEMBRO'!$D877*'ESTOQUE NOVEMBRO'!$G877+'ESTOQUE NOVEMBRO'!$E877*'ESTOQUE NOVEMBRO'!$H877</f>
        <v>296.80000000000024</v>
      </c>
      <c r="K877" s="1">
        <f>_xlfn.XLOOKUP(A877,MEDIDAS!A:A,MEDIDAS!D:D,,0)*5</f>
        <v>8.9444444444444446</v>
      </c>
      <c r="L877" s="1">
        <f>SUM(K877,_xlfn.XLOOKUP(A877,MEDIDAS!A:A,MEDIDAS!D:D,,0)*5)</f>
        <v>17.888888888888889</v>
      </c>
      <c r="M87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77" t="str">
        <f>IF('ESTOQUE NOVEMBRO'!$E877&gt;0,"Novembro","outubro")</f>
        <v>outubro</v>
      </c>
      <c r="O877" s="15">
        <v>45597</v>
      </c>
    </row>
    <row r="878" spans="1:15">
      <c r="A878" s="5" t="s">
        <v>873</v>
      </c>
      <c r="B878" t="s">
        <v>1225</v>
      </c>
      <c r="C878" s="3">
        <f t="shared" si="26"/>
        <v>64.89</v>
      </c>
      <c r="D878" s="1">
        <f>_xlfn.XLOOKUP(Tabela4[[#This Row],[SKU]],'ESTOQUE OUTUBRO'!A:A,'ESTOQUE OUTUBRO'!F:F,,0)-_xlfn.XLOOKUP(Tabela4[[#This Row],[SKU]],'VENDA MES'!E:E,'VENDA MES'!F:F,0,0)</f>
        <v>53.200000000000017</v>
      </c>
      <c r="E878" s="3">
        <f>IF(D878&lt;=0,(L878 * 2.5) - D878,IF(AND(Tabela4[[#This Row],[ESTOQUE_INICIAL]]&lt;=Tabela4[[#This Row],[PONTO_DE_REPOSICAO]],Tabela4[[#This Row],[ESTOQUE_INICIAL]]&gt;0),L878*1.5,D878*0))</f>
        <v>0</v>
      </c>
      <c r="F878" s="1">
        <f t="shared" si="27"/>
        <v>53.200000000000017</v>
      </c>
      <c r="G878" s="7">
        <v>14</v>
      </c>
      <c r="H878" s="7">
        <v>28</v>
      </c>
      <c r="I878" s="6" t="s">
        <v>1142</v>
      </c>
      <c r="J878" s="1">
        <f>'ESTOQUE NOVEMBRO'!$D878*'ESTOQUE NOVEMBRO'!$G878+'ESTOQUE NOVEMBRO'!$E878*'ESTOQUE NOVEMBRO'!$H878</f>
        <v>744.80000000000018</v>
      </c>
      <c r="K878" s="1">
        <f>_xlfn.XLOOKUP(A878,MEDIDAS!A:A,MEDIDAS!D:D,,0)*5</f>
        <v>9.8888888888888893</v>
      </c>
      <c r="L878" s="1">
        <f>SUM(K878,_xlfn.XLOOKUP(A878,MEDIDAS!A:A,MEDIDAS!D:D,,0)*5)</f>
        <v>19.777777777777779</v>
      </c>
      <c r="M87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78" t="str">
        <f>IF('ESTOQUE NOVEMBRO'!$E878&gt;0,"Novembro","outubro")</f>
        <v>outubro</v>
      </c>
      <c r="O878" s="15">
        <v>45597</v>
      </c>
    </row>
    <row r="879" spans="1:15">
      <c r="A879" s="5" t="s">
        <v>966</v>
      </c>
      <c r="B879" t="s">
        <v>1225</v>
      </c>
      <c r="C879" s="3">
        <f t="shared" si="26"/>
        <v>64.89</v>
      </c>
      <c r="D879" s="1">
        <f>_xlfn.XLOOKUP(Tabela4[[#This Row],[SKU]],'ESTOQUE OUTUBRO'!A:A,'ESTOQUE OUTUBRO'!F:F,,0)-_xlfn.XLOOKUP(Tabela4[[#This Row],[SKU]],'VENDA MES'!E:E,'VENDA MES'!F:F,0,0)</f>
        <v>105</v>
      </c>
      <c r="E879" s="3">
        <f>IF(D879&lt;=0,(L879 * 2.5) - D879,IF(AND(Tabela4[[#This Row],[ESTOQUE_INICIAL]]&lt;=Tabela4[[#This Row],[PONTO_DE_REPOSICAO]],Tabela4[[#This Row],[ESTOQUE_INICIAL]]&gt;0),L879*1.5,D879*0))</f>
        <v>0</v>
      </c>
      <c r="F879" s="1">
        <f t="shared" si="27"/>
        <v>105</v>
      </c>
      <c r="G879" s="7">
        <v>14</v>
      </c>
      <c r="H879" s="7">
        <v>28</v>
      </c>
      <c r="I879" s="6" t="s">
        <v>1142</v>
      </c>
      <c r="J879" s="1">
        <f>'ESTOQUE NOVEMBRO'!$D879*'ESTOQUE NOVEMBRO'!$G879+'ESTOQUE NOVEMBRO'!$E879*'ESTOQUE NOVEMBRO'!$H879</f>
        <v>1470</v>
      </c>
      <c r="K879" s="1">
        <f>_xlfn.XLOOKUP(A879,MEDIDAS!A:A,MEDIDAS!D:D,,0)*5</f>
        <v>4.8888888888888884</v>
      </c>
      <c r="L879" s="1">
        <f>SUM(K879,_xlfn.XLOOKUP(A879,MEDIDAS!A:A,MEDIDAS!D:D,,0)*5)</f>
        <v>9.7777777777777768</v>
      </c>
      <c r="M87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79" t="str">
        <f>IF('ESTOQUE NOVEMBRO'!$E879&gt;0,"Novembro","outubro")</f>
        <v>outubro</v>
      </c>
      <c r="O879" s="15">
        <v>45597</v>
      </c>
    </row>
    <row r="880" spans="1:15">
      <c r="A880" s="5" t="s">
        <v>874</v>
      </c>
      <c r="B880" t="s">
        <v>1225</v>
      </c>
      <c r="C880" s="3">
        <f t="shared" si="26"/>
        <v>64.89</v>
      </c>
      <c r="D880" s="1">
        <f>_xlfn.XLOOKUP(Tabela4[[#This Row],[SKU]],'ESTOQUE OUTUBRO'!A:A,'ESTOQUE OUTUBRO'!F:F,,0)-_xlfn.XLOOKUP(Tabela4[[#This Row],[SKU]],'VENDA MES'!E:E,'VENDA MES'!F:F,0,0)</f>
        <v>101.80000000000004</v>
      </c>
      <c r="E880" s="3">
        <f>IF(D880&lt;=0,(L880 * 2.5) - D880,IF(AND(Tabela4[[#This Row],[ESTOQUE_INICIAL]]&lt;=Tabela4[[#This Row],[PONTO_DE_REPOSICAO]],Tabela4[[#This Row],[ESTOQUE_INICIAL]]&gt;0),L880*1.5,D880*0))</f>
        <v>0</v>
      </c>
      <c r="F880" s="1">
        <f t="shared" si="27"/>
        <v>101.80000000000004</v>
      </c>
      <c r="G880" s="7">
        <v>14</v>
      </c>
      <c r="H880" s="7">
        <v>28</v>
      </c>
      <c r="I880" s="6" t="s">
        <v>1142</v>
      </c>
      <c r="J880" s="1">
        <f>'ESTOQUE NOVEMBRO'!$D880*'ESTOQUE NOVEMBRO'!$G880+'ESTOQUE NOVEMBRO'!$E880*'ESTOQUE NOVEMBRO'!$H880</f>
        <v>1425.2000000000005</v>
      </c>
      <c r="K880" s="1">
        <f>_xlfn.XLOOKUP(A880,MEDIDAS!A:A,MEDIDAS!D:D,,0)*5</f>
        <v>7.2777777777777777</v>
      </c>
      <c r="L880" s="1">
        <f>SUM(K880,_xlfn.XLOOKUP(A880,MEDIDAS!A:A,MEDIDAS!D:D,,0)*5)</f>
        <v>14.555555555555555</v>
      </c>
      <c r="M88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80" t="str">
        <f>IF('ESTOQUE NOVEMBRO'!$E880&gt;0,"Novembro","outubro")</f>
        <v>outubro</v>
      </c>
      <c r="O880" s="15">
        <v>45597</v>
      </c>
    </row>
    <row r="881" spans="1:15">
      <c r="A881" s="5" t="s">
        <v>875</v>
      </c>
      <c r="B881" t="s">
        <v>1225</v>
      </c>
      <c r="C881" s="3">
        <f t="shared" si="26"/>
        <v>64.89</v>
      </c>
      <c r="D881" s="1">
        <f>_xlfn.XLOOKUP(Tabela4[[#This Row],[SKU]],'ESTOQUE OUTUBRO'!A:A,'ESTOQUE OUTUBRO'!F:F,,0)-_xlfn.XLOOKUP(Tabela4[[#This Row],[SKU]],'VENDA MES'!E:E,'VENDA MES'!F:F,0,0)</f>
        <v>55.8</v>
      </c>
      <c r="E881" s="3">
        <f>IF(D881&lt;=0,(L881 * 2.5) - D881,IF(AND(Tabela4[[#This Row],[ESTOQUE_INICIAL]]&lt;=Tabela4[[#This Row],[PONTO_DE_REPOSICAO]],Tabela4[[#This Row],[ESTOQUE_INICIAL]]&gt;0),L881*1.5,D881*0))</f>
        <v>0</v>
      </c>
      <c r="F881" s="1">
        <f t="shared" si="27"/>
        <v>55.8</v>
      </c>
      <c r="G881" s="7">
        <v>14</v>
      </c>
      <c r="H881" s="7">
        <v>28</v>
      </c>
      <c r="I881" s="6" t="s">
        <v>1142</v>
      </c>
      <c r="J881" s="1">
        <f>'ESTOQUE NOVEMBRO'!$D881*'ESTOQUE NOVEMBRO'!$G881+'ESTOQUE NOVEMBRO'!$E881*'ESTOQUE NOVEMBRO'!$H881</f>
        <v>781.19999999999993</v>
      </c>
      <c r="K881" s="1">
        <f>_xlfn.XLOOKUP(A881,MEDIDAS!A:A,MEDIDAS!D:D,,0)*5</f>
        <v>7.5555555555555554</v>
      </c>
      <c r="L881" s="1">
        <f>SUM(K881,_xlfn.XLOOKUP(A881,MEDIDAS!A:A,MEDIDAS!D:D,,0)*5)</f>
        <v>15.111111111111111</v>
      </c>
      <c r="M88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81" t="str">
        <f>IF('ESTOQUE NOVEMBRO'!$E881&gt;0,"Novembro","outubro")</f>
        <v>outubro</v>
      </c>
      <c r="O881" s="15">
        <v>45597</v>
      </c>
    </row>
    <row r="882" spans="1:15">
      <c r="A882" s="5" t="s">
        <v>876</v>
      </c>
      <c r="B882" t="s">
        <v>1225</v>
      </c>
      <c r="C882" s="3">
        <f t="shared" si="26"/>
        <v>64.89</v>
      </c>
      <c r="D882" s="1">
        <f>_xlfn.XLOOKUP(Tabela4[[#This Row],[SKU]],'ESTOQUE OUTUBRO'!A:A,'ESTOQUE OUTUBRO'!F:F,,0)-_xlfn.XLOOKUP(Tabela4[[#This Row],[SKU]],'VENDA MES'!E:E,'VENDA MES'!F:F,0,0)</f>
        <v>54</v>
      </c>
      <c r="E882" s="3">
        <f>IF(D882&lt;=0,(L882 * 2.5) - D882,IF(AND(Tabela4[[#This Row],[ESTOQUE_INICIAL]]&lt;=Tabela4[[#This Row],[PONTO_DE_REPOSICAO]],Tabela4[[#This Row],[ESTOQUE_INICIAL]]&gt;0),L882*1.5,D882*0))</f>
        <v>0</v>
      </c>
      <c r="F882" s="1">
        <f t="shared" si="27"/>
        <v>54</v>
      </c>
      <c r="G882" s="7">
        <v>14</v>
      </c>
      <c r="H882" s="7">
        <v>28</v>
      </c>
      <c r="I882" s="6" t="s">
        <v>1142</v>
      </c>
      <c r="J882" s="1">
        <f>'ESTOQUE NOVEMBRO'!$D882*'ESTOQUE NOVEMBRO'!$G882+'ESTOQUE NOVEMBRO'!$E882*'ESTOQUE NOVEMBRO'!$H882</f>
        <v>756</v>
      </c>
      <c r="K882" s="1">
        <f>_xlfn.XLOOKUP(A882,MEDIDAS!A:A,MEDIDAS!D:D,,0)*5</f>
        <v>9.8333333333333321</v>
      </c>
      <c r="L882" s="1">
        <f>SUM(K882,_xlfn.XLOOKUP(A882,MEDIDAS!A:A,MEDIDAS!D:D,,0)*5)</f>
        <v>19.666666666666664</v>
      </c>
      <c r="M88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82" t="str">
        <f>IF('ESTOQUE NOVEMBRO'!$E882&gt;0,"Novembro","outubro")</f>
        <v>outubro</v>
      </c>
      <c r="O882" s="15">
        <v>45597</v>
      </c>
    </row>
    <row r="883" spans="1:15">
      <c r="A883" s="5" t="s">
        <v>877</v>
      </c>
      <c r="B883" t="s">
        <v>1225</v>
      </c>
      <c r="C883" s="3">
        <f t="shared" si="26"/>
        <v>64.89</v>
      </c>
      <c r="D883" s="1">
        <f>_xlfn.XLOOKUP(Tabela4[[#This Row],[SKU]],'ESTOQUE OUTUBRO'!A:A,'ESTOQUE OUTUBRO'!F:F,,0)-_xlfn.XLOOKUP(Tabela4[[#This Row],[SKU]],'VENDA MES'!E:E,'VENDA MES'!F:F,0,0)</f>
        <v>68.200000000000017</v>
      </c>
      <c r="E883" s="3">
        <f>IF(D883&lt;=0,(L883 * 2.5) - D883,IF(AND(Tabela4[[#This Row],[ESTOQUE_INICIAL]]&lt;=Tabela4[[#This Row],[PONTO_DE_REPOSICAO]],Tabela4[[#This Row],[ESTOQUE_INICIAL]]&gt;0),L883*1.5,D883*0))</f>
        <v>0</v>
      </c>
      <c r="F883" s="1">
        <f t="shared" si="27"/>
        <v>68.200000000000017</v>
      </c>
      <c r="G883" s="7">
        <v>14</v>
      </c>
      <c r="H883" s="7">
        <v>28</v>
      </c>
      <c r="I883" s="6" t="s">
        <v>1142</v>
      </c>
      <c r="J883" s="1">
        <f>'ESTOQUE NOVEMBRO'!$D883*'ESTOQUE NOVEMBRO'!$G883+'ESTOQUE NOVEMBRO'!$E883*'ESTOQUE NOVEMBRO'!$H883</f>
        <v>954.80000000000018</v>
      </c>
      <c r="K883" s="1">
        <f>_xlfn.XLOOKUP(A883,MEDIDAS!A:A,MEDIDAS!D:D,,0)*5</f>
        <v>8.7222222222222214</v>
      </c>
      <c r="L883" s="1">
        <f>SUM(K883,_xlfn.XLOOKUP(A883,MEDIDAS!A:A,MEDIDAS!D:D,,0)*5)</f>
        <v>17.444444444444443</v>
      </c>
      <c r="M88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83" t="str">
        <f>IF('ESTOQUE NOVEMBRO'!$E883&gt;0,"Novembro","outubro")</f>
        <v>outubro</v>
      </c>
      <c r="O883" s="15">
        <v>45597</v>
      </c>
    </row>
    <row r="884" spans="1:15">
      <c r="A884" s="5" t="s">
        <v>879</v>
      </c>
      <c r="B884" t="s">
        <v>1226</v>
      </c>
      <c r="C884" s="3">
        <f t="shared" si="26"/>
        <v>64.89</v>
      </c>
      <c r="D884" s="1">
        <f>_xlfn.XLOOKUP(Tabela4[[#This Row],[SKU]],'ESTOQUE OUTUBRO'!A:A,'ESTOQUE OUTUBRO'!F:F,,0)-_xlfn.XLOOKUP(Tabela4[[#This Row],[SKU]],'VENDA MES'!E:E,'VENDA MES'!F:F,0,0)</f>
        <v>63.40000000000002</v>
      </c>
      <c r="E884" s="3">
        <f>IF(D884&lt;=0,(L884 * 2.5) - D884,IF(AND(Tabela4[[#This Row],[ESTOQUE_INICIAL]]&lt;=Tabela4[[#This Row],[PONTO_DE_REPOSICAO]],Tabela4[[#This Row],[ESTOQUE_INICIAL]]&gt;0),L884*1.5,D884*0))</f>
        <v>0</v>
      </c>
      <c r="F884" s="1">
        <f t="shared" si="27"/>
        <v>63.40000000000002</v>
      </c>
      <c r="G884" s="7">
        <v>12</v>
      </c>
      <c r="H884" s="7">
        <v>24</v>
      </c>
      <c r="I884" s="6" t="s">
        <v>1136</v>
      </c>
      <c r="J884" s="1">
        <f>'ESTOQUE NOVEMBRO'!$D884*'ESTOQUE NOVEMBRO'!$G884+'ESTOQUE NOVEMBRO'!$E884*'ESTOQUE NOVEMBRO'!$H884</f>
        <v>760.80000000000018</v>
      </c>
      <c r="K884" s="1">
        <f>_xlfn.XLOOKUP(A884,MEDIDAS!A:A,MEDIDAS!D:D,,0)*5</f>
        <v>5.4444444444444438</v>
      </c>
      <c r="L884" s="1">
        <f>SUM(K884,_xlfn.XLOOKUP(A884,MEDIDAS!A:A,MEDIDAS!D:D,,0)*5)</f>
        <v>10.888888888888888</v>
      </c>
      <c r="M88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84" t="str">
        <f>IF('ESTOQUE NOVEMBRO'!$E884&gt;0,"Novembro","outubro")</f>
        <v>outubro</v>
      </c>
      <c r="O884" s="15">
        <v>45597</v>
      </c>
    </row>
    <row r="885" spans="1:15">
      <c r="A885" s="5" t="s">
        <v>880</v>
      </c>
      <c r="B885" t="s">
        <v>1226</v>
      </c>
      <c r="C885" s="3">
        <f t="shared" si="26"/>
        <v>64.89</v>
      </c>
      <c r="D885" s="1">
        <f>_xlfn.XLOOKUP(Tabela4[[#This Row],[SKU]],'ESTOQUE OUTUBRO'!A:A,'ESTOQUE OUTUBRO'!F:F,,0)-_xlfn.XLOOKUP(Tabela4[[#This Row],[SKU]],'VENDA MES'!E:E,'VENDA MES'!F:F,0,0)</f>
        <v>146.80000000000004</v>
      </c>
      <c r="E885" s="3">
        <f>IF(D885&lt;=0,(L885 * 2.5) - D885,IF(AND(Tabela4[[#This Row],[ESTOQUE_INICIAL]]&lt;=Tabela4[[#This Row],[PONTO_DE_REPOSICAO]],Tabela4[[#This Row],[ESTOQUE_INICIAL]]&gt;0),L885*1.5,D885*0))</f>
        <v>0</v>
      </c>
      <c r="F885" s="1">
        <f t="shared" si="27"/>
        <v>146.80000000000004</v>
      </c>
      <c r="G885" s="7">
        <v>12</v>
      </c>
      <c r="H885" s="7">
        <v>24</v>
      </c>
      <c r="I885" s="6" t="s">
        <v>1136</v>
      </c>
      <c r="J885" s="1">
        <f>'ESTOQUE NOVEMBRO'!$D885*'ESTOQUE NOVEMBRO'!$G885+'ESTOQUE NOVEMBRO'!$E885*'ESTOQUE NOVEMBRO'!$H885</f>
        <v>1761.6000000000004</v>
      </c>
      <c r="K885" s="1">
        <f>_xlfn.XLOOKUP(A885,MEDIDAS!A:A,MEDIDAS!D:D,,0)*5</f>
        <v>5.7777777777777768</v>
      </c>
      <c r="L885" s="1">
        <f>SUM(K885,_xlfn.XLOOKUP(A885,MEDIDAS!A:A,MEDIDAS!D:D,,0)*5)</f>
        <v>11.555555555555554</v>
      </c>
      <c r="M88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85" t="str">
        <f>IF('ESTOQUE NOVEMBRO'!$E885&gt;0,"Novembro","outubro")</f>
        <v>outubro</v>
      </c>
      <c r="O885" s="15">
        <v>45597</v>
      </c>
    </row>
    <row r="886" spans="1:15">
      <c r="A886" s="5" t="s">
        <v>881</v>
      </c>
      <c r="B886" t="s">
        <v>1226</v>
      </c>
      <c r="C886" s="3">
        <f t="shared" si="26"/>
        <v>64.89</v>
      </c>
      <c r="D886" s="1">
        <f>_xlfn.XLOOKUP(Tabela4[[#This Row],[SKU]],'ESTOQUE OUTUBRO'!A:A,'ESTOQUE OUTUBRO'!F:F,,0)-_xlfn.XLOOKUP(Tabela4[[#This Row],[SKU]],'VENDA MES'!E:E,'VENDA MES'!F:F,0,0)</f>
        <v>40.599999999999994</v>
      </c>
      <c r="E886" s="3">
        <f>IF(D886&lt;=0,(L886 * 2.5) - D886,IF(AND(Tabela4[[#This Row],[ESTOQUE_INICIAL]]&lt;=Tabela4[[#This Row],[PONTO_DE_REPOSICAO]],Tabela4[[#This Row],[ESTOQUE_INICIAL]]&gt;0),L886*1.5,D886*0))</f>
        <v>0</v>
      </c>
      <c r="F886" s="1">
        <f t="shared" si="27"/>
        <v>40.599999999999994</v>
      </c>
      <c r="G886" s="7">
        <v>12</v>
      </c>
      <c r="H886" s="7">
        <v>24</v>
      </c>
      <c r="I886" s="6" t="s">
        <v>1136</v>
      </c>
      <c r="J886" s="1">
        <f>'ESTOQUE NOVEMBRO'!$D886*'ESTOQUE NOVEMBRO'!$G886+'ESTOQUE NOVEMBRO'!$E886*'ESTOQUE NOVEMBRO'!$H886</f>
        <v>487.19999999999993</v>
      </c>
      <c r="K886" s="1">
        <f>_xlfn.XLOOKUP(A886,MEDIDAS!A:A,MEDIDAS!D:D,,0)*5</f>
        <v>7.2777777777777777</v>
      </c>
      <c r="L886" s="1">
        <f>SUM(K886,_xlfn.XLOOKUP(A886,MEDIDAS!A:A,MEDIDAS!D:D,,0)*5)</f>
        <v>14.555555555555555</v>
      </c>
      <c r="M88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86" t="str">
        <f>IF('ESTOQUE NOVEMBRO'!$E886&gt;0,"Novembro","outubro")</f>
        <v>outubro</v>
      </c>
      <c r="O886" s="15">
        <v>45597</v>
      </c>
    </row>
    <row r="887" spans="1:15">
      <c r="A887" s="5" t="s">
        <v>882</v>
      </c>
      <c r="B887" t="s">
        <v>1226</v>
      </c>
      <c r="C887" s="3">
        <f t="shared" si="26"/>
        <v>64.89</v>
      </c>
      <c r="D887" s="1">
        <f>_xlfn.XLOOKUP(Tabela4[[#This Row],[SKU]],'ESTOQUE OUTUBRO'!A:A,'ESTOQUE OUTUBRO'!F:F,,0)-_xlfn.XLOOKUP(Tabela4[[#This Row],[SKU]],'VENDA MES'!E:E,'VENDA MES'!F:F,0,0)</f>
        <v>61.40000000000002</v>
      </c>
      <c r="E887" s="3">
        <f>IF(D887&lt;=0,(L887 * 2.5) - D887,IF(AND(Tabela4[[#This Row],[ESTOQUE_INICIAL]]&lt;=Tabela4[[#This Row],[PONTO_DE_REPOSICAO]],Tabela4[[#This Row],[ESTOQUE_INICIAL]]&gt;0),L887*1.5,D887*0))</f>
        <v>0</v>
      </c>
      <c r="F887" s="1">
        <f t="shared" si="27"/>
        <v>61.40000000000002</v>
      </c>
      <c r="G887" s="7">
        <v>12</v>
      </c>
      <c r="H887" s="7">
        <v>24</v>
      </c>
      <c r="I887" s="6" t="s">
        <v>1136</v>
      </c>
      <c r="J887" s="1">
        <f>'ESTOQUE NOVEMBRO'!$D887*'ESTOQUE NOVEMBRO'!$G887+'ESTOQUE NOVEMBRO'!$E887*'ESTOQUE NOVEMBRO'!$H887</f>
        <v>736.80000000000018</v>
      </c>
      <c r="K887" s="1">
        <f>_xlfn.XLOOKUP(A887,MEDIDAS!A:A,MEDIDAS!D:D,,0)*5</f>
        <v>6.8333333333333339</v>
      </c>
      <c r="L887" s="1">
        <f>SUM(K887,_xlfn.XLOOKUP(A887,MEDIDAS!A:A,MEDIDAS!D:D,,0)*5)</f>
        <v>13.666666666666668</v>
      </c>
      <c r="M88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87" t="str">
        <f>IF('ESTOQUE NOVEMBRO'!$E887&gt;0,"Novembro","outubro")</f>
        <v>outubro</v>
      </c>
      <c r="O887" s="15">
        <v>45597</v>
      </c>
    </row>
    <row r="888" spans="1:15">
      <c r="A888" s="5" t="s">
        <v>883</v>
      </c>
      <c r="B888" t="s">
        <v>1226</v>
      </c>
      <c r="C888" s="3">
        <f t="shared" si="26"/>
        <v>64.89</v>
      </c>
      <c r="D888" s="1">
        <f>_xlfn.XLOOKUP(Tabela4[[#This Row],[SKU]],'ESTOQUE OUTUBRO'!A:A,'ESTOQUE OUTUBRO'!F:F,,0)-_xlfn.XLOOKUP(Tabela4[[#This Row],[SKU]],'VENDA MES'!E:E,'VENDA MES'!F:F,0,0)</f>
        <v>27.799999999999997</v>
      </c>
      <c r="E888" s="3">
        <f>IF(D888&lt;=0,(L888 * 2.5) - D888,IF(AND(Tabela4[[#This Row],[ESTOQUE_INICIAL]]&lt;=Tabela4[[#This Row],[PONTO_DE_REPOSICAO]],Tabela4[[#This Row],[ESTOQUE_INICIAL]]&gt;0),L888*1.5,D888*0))</f>
        <v>0</v>
      </c>
      <c r="F888" s="1">
        <f t="shared" si="27"/>
        <v>27.799999999999997</v>
      </c>
      <c r="G888" s="7">
        <v>12</v>
      </c>
      <c r="H888" s="7">
        <v>24</v>
      </c>
      <c r="I888" s="6" t="s">
        <v>1136</v>
      </c>
      <c r="J888" s="1">
        <f>'ESTOQUE NOVEMBRO'!$D888*'ESTOQUE NOVEMBRO'!$G888+'ESTOQUE NOVEMBRO'!$E888*'ESTOQUE NOVEMBRO'!$H888</f>
        <v>333.59999999999997</v>
      </c>
      <c r="K888" s="1">
        <f>_xlfn.XLOOKUP(A888,MEDIDAS!A:A,MEDIDAS!D:D,,0)*5</f>
        <v>5.7777777777777768</v>
      </c>
      <c r="L888" s="1">
        <f>SUM(K888,_xlfn.XLOOKUP(A888,MEDIDAS!A:A,MEDIDAS!D:D,,0)*5)</f>
        <v>11.555555555555554</v>
      </c>
      <c r="M88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88" t="str">
        <f>IF('ESTOQUE NOVEMBRO'!$E888&gt;0,"Novembro","outubro")</f>
        <v>outubro</v>
      </c>
      <c r="O888" s="15">
        <v>45597</v>
      </c>
    </row>
    <row r="889" spans="1:15">
      <c r="A889" s="5" t="s">
        <v>977</v>
      </c>
      <c r="B889" t="s">
        <v>1226</v>
      </c>
      <c r="C889" s="3">
        <f t="shared" si="26"/>
        <v>64.89</v>
      </c>
      <c r="D889" s="1">
        <f>_xlfn.XLOOKUP(Tabela4[[#This Row],[SKU]],'ESTOQUE OUTUBRO'!A:A,'ESTOQUE OUTUBRO'!F:F,,0)-_xlfn.XLOOKUP(Tabela4[[#This Row],[SKU]],'VENDA MES'!E:E,'VENDA MES'!F:F,0,0)</f>
        <v>114</v>
      </c>
      <c r="E889" s="3">
        <f>IF(D889&lt;=0,(L889 * 2.5) - D889,IF(AND(Tabela4[[#This Row],[ESTOQUE_INICIAL]]&lt;=Tabela4[[#This Row],[PONTO_DE_REPOSICAO]],Tabela4[[#This Row],[ESTOQUE_INICIAL]]&gt;0),L889*1.5,D889*0))</f>
        <v>0</v>
      </c>
      <c r="F889" s="1">
        <f t="shared" si="27"/>
        <v>114</v>
      </c>
      <c r="G889" s="7">
        <v>12</v>
      </c>
      <c r="H889" s="7">
        <v>24</v>
      </c>
      <c r="I889" s="6" t="s">
        <v>1136</v>
      </c>
      <c r="J889" s="1">
        <f>'ESTOQUE NOVEMBRO'!$D889*'ESTOQUE NOVEMBRO'!$G889+'ESTOQUE NOVEMBRO'!$E889*'ESTOQUE NOVEMBRO'!$H889</f>
        <v>1368</v>
      </c>
      <c r="K889" s="1">
        <f>_xlfn.XLOOKUP(A889,MEDIDAS!A:A,MEDIDAS!D:D,,0)*5</f>
        <v>2.2777777777777777</v>
      </c>
      <c r="L889" s="1">
        <f>SUM(K889,_xlfn.XLOOKUP(A889,MEDIDAS!A:A,MEDIDAS!D:D,,0)*5)</f>
        <v>4.5555555555555554</v>
      </c>
      <c r="M88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89" t="str">
        <f>IF('ESTOQUE NOVEMBRO'!$E889&gt;0,"Novembro","outubro")</f>
        <v>outubro</v>
      </c>
      <c r="O889" s="15">
        <v>45597</v>
      </c>
    </row>
    <row r="890" spans="1:15">
      <c r="A890" s="5" t="s">
        <v>884</v>
      </c>
      <c r="B890" t="s">
        <v>1226</v>
      </c>
      <c r="C890" s="3">
        <f t="shared" si="26"/>
        <v>64.89</v>
      </c>
      <c r="D890" s="1">
        <f>_xlfn.XLOOKUP(Tabela4[[#This Row],[SKU]],'ESTOQUE OUTUBRO'!A:A,'ESTOQUE OUTUBRO'!F:F,,0)-_xlfn.XLOOKUP(Tabela4[[#This Row],[SKU]],'VENDA MES'!E:E,'VENDA MES'!F:F,0,0)</f>
        <v>169.40000000000003</v>
      </c>
      <c r="E890" s="3">
        <f>IF(D890&lt;=0,(L890 * 2.5) - D890,IF(AND(Tabela4[[#This Row],[ESTOQUE_INICIAL]]&lt;=Tabela4[[#This Row],[PONTO_DE_REPOSICAO]],Tabela4[[#This Row],[ESTOQUE_INICIAL]]&gt;0),L890*1.5,D890*0))</f>
        <v>0</v>
      </c>
      <c r="F890" s="1">
        <f t="shared" si="27"/>
        <v>169.40000000000003</v>
      </c>
      <c r="G890" s="7">
        <v>12</v>
      </c>
      <c r="H890" s="7">
        <v>24</v>
      </c>
      <c r="I890" s="6" t="s">
        <v>1136</v>
      </c>
      <c r="J890" s="1">
        <f>'ESTOQUE NOVEMBRO'!$D890*'ESTOQUE NOVEMBRO'!$G890+'ESTOQUE NOVEMBRO'!$E890*'ESTOQUE NOVEMBRO'!$H890</f>
        <v>2032.8000000000004</v>
      </c>
      <c r="K890" s="1">
        <f>_xlfn.XLOOKUP(A890,MEDIDAS!A:A,MEDIDAS!D:D,,0)*5</f>
        <v>9.1111111111111107</v>
      </c>
      <c r="L890" s="1">
        <f>SUM(K890,_xlfn.XLOOKUP(A890,MEDIDAS!A:A,MEDIDAS!D:D,,0)*5)</f>
        <v>18.222222222222221</v>
      </c>
      <c r="M89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90" t="str">
        <f>IF('ESTOQUE NOVEMBRO'!$E890&gt;0,"Novembro","outubro")</f>
        <v>outubro</v>
      </c>
      <c r="O890" s="15">
        <v>45597</v>
      </c>
    </row>
    <row r="891" spans="1:15">
      <c r="A891" s="5" t="s">
        <v>885</v>
      </c>
      <c r="B891" t="s">
        <v>1226</v>
      </c>
      <c r="C891" s="3">
        <f t="shared" si="26"/>
        <v>64.89</v>
      </c>
      <c r="D891" s="1">
        <f>_xlfn.XLOOKUP(Tabela4[[#This Row],[SKU]],'ESTOQUE OUTUBRO'!A:A,'ESTOQUE OUTUBRO'!F:F,,0)-_xlfn.XLOOKUP(Tabela4[[#This Row],[SKU]],'VENDA MES'!E:E,'VENDA MES'!F:F,0,0)</f>
        <v>75.599999999999994</v>
      </c>
      <c r="E891" s="3">
        <f>IF(D891&lt;=0,(L891 * 2.5) - D891,IF(AND(Tabela4[[#This Row],[ESTOQUE_INICIAL]]&lt;=Tabela4[[#This Row],[PONTO_DE_REPOSICAO]],Tabela4[[#This Row],[ESTOQUE_INICIAL]]&gt;0),L891*1.5,D891*0))</f>
        <v>0</v>
      </c>
      <c r="F891" s="1">
        <f t="shared" si="27"/>
        <v>75.599999999999994</v>
      </c>
      <c r="G891" s="7">
        <v>12</v>
      </c>
      <c r="H891" s="7">
        <v>24</v>
      </c>
      <c r="I891" s="6" t="s">
        <v>1136</v>
      </c>
      <c r="J891" s="1">
        <f>'ESTOQUE NOVEMBRO'!$D891*'ESTOQUE NOVEMBRO'!$G891+'ESTOQUE NOVEMBRO'!$E891*'ESTOQUE NOVEMBRO'!$H891</f>
        <v>907.19999999999993</v>
      </c>
      <c r="K891" s="1">
        <f>_xlfn.XLOOKUP(A891,MEDIDAS!A:A,MEDIDAS!D:D,,0)*5</f>
        <v>8.3333333333333339</v>
      </c>
      <c r="L891" s="1">
        <f>SUM(K891,_xlfn.XLOOKUP(A891,MEDIDAS!A:A,MEDIDAS!D:D,,0)*5)</f>
        <v>16.666666666666668</v>
      </c>
      <c r="M89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91" t="str">
        <f>IF('ESTOQUE NOVEMBRO'!$E891&gt;0,"Novembro","outubro")</f>
        <v>outubro</v>
      </c>
      <c r="O891" s="15">
        <v>45597</v>
      </c>
    </row>
    <row r="892" spans="1:15">
      <c r="A892" s="5" t="s">
        <v>886</v>
      </c>
      <c r="B892" t="s">
        <v>1226</v>
      </c>
      <c r="C892" s="3">
        <f t="shared" si="26"/>
        <v>64.89</v>
      </c>
      <c r="D892" s="1">
        <f>_xlfn.XLOOKUP(Tabela4[[#This Row],[SKU]],'ESTOQUE OUTUBRO'!A:A,'ESTOQUE OUTUBRO'!F:F,,0)-_xlfn.XLOOKUP(Tabela4[[#This Row],[SKU]],'VENDA MES'!E:E,'VENDA MES'!F:F,0,0)</f>
        <v>105.4</v>
      </c>
      <c r="E892" s="3">
        <f>IF(D892&lt;=0,(L892 * 2.5) - D892,IF(AND(Tabela4[[#This Row],[ESTOQUE_INICIAL]]&lt;=Tabela4[[#This Row],[PONTO_DE_REPOSICAO]],Tabela4[[#This Row],[ESTOQUE_INICIAL]]&gt;0),L892*1.5,D892*0))</f>
        <v>0</v>
      </c>
      <c r="F892" s="1">
        <f t="shared" si="27"/>
        <v>105.4</v>
      </c>
      <c r="G892" s="7">
        <v>12</v>
      </c>
      <c r="H892" s="7">
        <v>24</v>
      </c>
      <c r="I892" s="6" t="s">
        <v>1136</v>
      </c>
      <c r="J892" s="1">
        <f>'ESTOQUE NOVEMBRO'!$D892*'ESTOQUE NOVEMBRO'!$G892+'ESTOQUE NOVEMBRO'!$E892*'ESTOQUE NOVEMBRO'!$H892</f>
        <v>1264.8000000000002</v>
      </c>
      <c r="K892" s="1">
        <f>_xlfn.XLOOKUP(A892,MEDIDAS!A:A,MEDIDAS!D:D,,0)*5</f>
        <v>6.333333333333333</v>
      </c>
      <c r="L892" s="1">
        <f>SUM(K892,_xlfn.XLOOKUP(A892,MEDIDAS!A:A,MEDIDAS!D:D,,0)*5)</f>
        <v>12.666666666666666</v>
      </c>
      <c r="M89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92" t="str">
        <f>IF('ESTOQUE NOVEMBRO'!$E892&gt;0,"Novembro","outubro")</f>
        <v>outubro</v>
      </c>
      <c r="O892" s="15">
        <v>45597</v>
      </c>
    </row>
    <row r="893" spans="1:15">
      <c r="A893" s="5" t="s">
        <v>887</v>
      </c>
      <c r="B893" t="s">
        <v>1226</v>
      </c>
      <c r="C893" s="3">
        <f t="shared" si="26"/>
        <v>64.89</v>
      </c>
      <c r="D893" s="1">
        <f>_xlfn.XLOOKUP(Tabela4[[#This Row],[SKU]],'ESTOQUE OUTUBRO'!A:A,'ESTOQUE OUTUBRO'!F:F,,0)-_xlfn.XLOOKUP(Tabela4[[#This Row],[SKU]],'VENDA MES'!E:E,'VENDA MES'!F:F,0,0)</f>
        <v>111.4</v>
      </c>
      <c r="E893" s="3">
        <f>IF(D893&lt;=0,(L893 * 2.5) - D893,IF(AND(Tabela4[[#This Row],[ESTOQUE_INICIAL]]&lt;=Tabela4[[#This Row],[PONTO_DE_REPOSICAO]],Tabela4[[#This Row],[ESTOQUE_INICIAL]]&gt;0),L893*1.5,D893*0))</f>
        <v>0</v>
      </c>
      <c r="F893" s="1">
        <f t="shared" si="27"/>
        <v>111.4</v>
      </c>
      <c r="G893" s="7">
        <v>12</v>
      </c>
      <c r="H893" s="7">
        <v>24</v>
      </c>
      <c r="I893" s="6" t="s">
        <v>1136</v>
      </c>
      <c r="J893" s="1">
        <f>'ESTOQUE NOVEMBRO'!$D893*'ESTOQUE NOVEMBRO'!$G893+'ESTOQUE NOVEMBRO'!$E893*'ESTOQUE NOVEMBRO'!$H893</f>
        <v>1336.8000000000002</v>
      </c>
      <c r="K893" s="1">
        <f>_xlfn.XLOOKUP(A893,MEDIDAS!A:A,MEDIDAS!D:D,,0)*5</f>
        <v>5.8333333333333339</v>
      </c>
      <c r="L893" s="1">
        <f>SUM(K893,_xlfn.XLOOKUP(A893,MEDIDAS!A:A,MEDIDAS!D:D,,0)*5)</f>
        <v>11.666666666666668</v>
      </c>
      <c r="M89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93" t="str">
        <f>IF('ESTOQUE NOVEMBRO'!$E893&gt;0,"Novembro","outubro")</f>
        <v>outubro</v>
      </c>
      <c r="O893" s="15">
        <v>45597</v>
      </c>
    </row>
    <row r="894" spans="1:15">
      <c r="A894" s="5" t="s">
        <v>888</v>
      </c>
      <c r="B894" t="s">
        <v>1227</v>
      </c>
      <c r="C894" s="3">
        <f t="shared" si="26"/>
        <v>64.89</v>
      </c>
      <c r="D894" s="1">
        <f>_xlfn.XLOOKUP(Tabela4[[#This Row],[SKU]],'ESTOQUE OUTUBRO'!A:A,'ESTOQUE OUTUBRO'!F:F,,0)-_xlfn.XLOOKUP(Tabela4[[#This Row],[SKU]],'VENDA MES'!E:E,'VENDA MES'!F:F,0,0)</f>
        <v>82.4</v>
      </c>
      <c r="E894" s="3">
        <f>IF(D894&lt;=0,(L894 * 2.5) - D894,IF(AND(Tabela4[[#This Row],[ESTOQUE_INICIAL]]&lt;=Tabela4[[#This Row],[PONTO_DE_REPOSICAO]],Tabela4[[#This Row],[ESTOQUE_INICIAL]]&gt;0),L894*1.5,D894*0))</f>
        <v>0</v>
      </c>
      <c r="F894" s="1">
        <f t="shared" si="27"/>
        <v>82.4</v>
      </c>
      <c r="G894" s="7">
        <v>24</v>
      </c>
      <c r="H894" s="7">
        <v>48</v>
      </c>
      <c r="I894" s="6" t="s">
        <v>1128</v>
      </c>
      <c r="J894" s="1">
        <f>'ESTOQUE NOVEMBRO'!$D894*'ESTOQUE NOVEMBRO'!$G894+'ESTOQUE NOVEMBRO'!$E894*'ESTOQUE NOVEMBRO'!$H894</f>
        <v>1977.6000000000001</v>
      </c>
      <c r="K894" s="1">
        <f>_xlfn.XLOOKUP(A894,MEDIDAS!A:A,MEDIDAS!D:D,,0)*5</f>
        <v>7</v>
      </c>
      <c r="L894" s="1">
        <f>SUM(K894,_xlfn.XLOOKUP(A894,MEDIDAS!A:A,MEDIDAS!D:D,,0)*5)</f>
        <v>14</v>
      </c>
      <c r="M89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94" t="str">
        <f>IF('ESTOQUE NOVEMBRO'!$E894&gt;0,"Novembro","outubro")</f>
        <v>outubro</v>
      </c>
      <c r="O894" s="15">
        <v>45597</v>
      </c>
    </row>
    <row r="895" spans="1:15">
      <c r="A895" s="5" t="s">
        <v>890</v>
      </c>
      <c r="B895" t="s">
        <v>1227</v>
      </c>
      <c r="C895" s="3">
        <f t="shared" si="26"/>
        <v>64.89</v>
      </c>
      <c r="D895" s="1">
        <f>_xlfn.XLOOKUP(Tabela4[[#This Row],[SKU]],'ESTOQUE OUTUBRO'!A:A,'ESTOQUE OUTUBRO'!F:F,,0)-_xlfn.XLOOKUP(Tabela4[[#This Row],[SKU]],'VENDA MES'!E:E,'VENDA MES'!F:F,0,0)</f>
        <v>175.80000000000004</v>
      </c>
      <c r="E895" s="3">
        <f>IF(D895&lt;=0,(L895 * 2.5) - D895,IF(AND(Tabela4[[#This Row],[ESTOQUE_INICIAL]]&lt;=Tabela4[[#This Row],[PONTO_DE_REPOSICAO]],Tabela4[[#This Row],[ESTOQUE_INICIAL]]&gt;0),L895*1.5,D895*0))</f>
        <v>0</v>
      </c>
      <c r="F895" s="1">
        <f t="shared" si="27"/>
        <v>175.80000000000004</v>
      </c>
      <c r="G895" s="7">
        <v>24</v>
      </c>
      <c r="H895" s="7">
        <v>48</v>
      </c>
      <c r="I895" s="6" t="s">
        <v>1128</v>
      </c>
      <c r="J895" s="1">
        <f>'ESTOQUE NOVEMBRO'!$D895*'ESTOQUE NOVEMBRO'!$G895+'ESTOQUE NOVEMBRO'!$E895*'ESTOQUE NOVEMBRO'!$H895</f>
        <v>4219.2000000000007</v>
      </c>
      <c r="K895" s="1">
        <f>_xlfn.XLOOKUP(A895,MEDIDAS!A:A,MEDIDAS!D:D,,0)*5</f>
        <v>6.166666666666667</v>
      </c>
      <c r="L895" s="1">
        <f>SUM(K895,_xlfn.XLOOKUP(A895,MEDIDAS!A:A,MEDIDAS!D:D,,0)*5)</f>
        <v>12.333333333333334</v>
      </c>
      <c r="M89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95" t="str">
        <f>IF('ESTOQUE NOVEMBRO'!$E895&gt;0,"Novembro","outubro")</f>
        <v>outubro</v>
      </c>
      <c r="O895" s="15">
        <v>45597</v>
      </c>
    </row>
    <row r="896" spans="1:15">
      <c r="A896" s="5" t="s">
        <v>891</v>
      </c>
      <c r="B896" t="s">
        <v>1227</v>
      </c>
      <c r="C896" s="3">
        <f t="shared" si="26"/>
        <v>64.89</v>
      </c>
      <c r="D896" s="1">
        <f>_xlfn.XLOOKUP(Tabela4[[#This Row],[SKU]],'ESTOQUE OUTUBRO'!A:A,'ESTOQUE OUTUBRO'!F:F,,0)-_xlfn.XLOOKUP(Tabela4[[#This Row],[SKU]],'VENDA MES'!E:E,'VENDA MES'!F:F,0,0)</f>
        <v>85.200000000000017</v>
      </c>
      <c r="E896" s="3">
        <f>IF(D896&lt;=0,(L896 * 2.5) - D896,IF(AND(Tabela4[[#This Row],[ESTOQUE_INICIAL]]&lt;=Tabela4[[#This Row],[PONTO_DE_REPOSICAO]],Tabela4[[#This Row],[ESTOQUE_INICIAL]]&gt;0),L896*1.5,D896*0))</f>
        <v>0</v>
      </c>
      <c r="F896" s="1">
        <f t="shared" si="27"/>
        <v>85.200000000000017</v>
      </c>
      <c r="G896" s="7">
        <v>24</v>
      </c>
      <c r="H896" s="7">
        <v>48</v>
      </c>
      <c r="I896" s="6" t="s">
        <v>1128</v>
      </c>
      <c r="J896" s="1">
        <f>'ESTOQUE NOVEMBRO'!$D896*'ESTOQUE NOVEMBRO'!$G896+'ESTOQUE NOVEMBRO'!$E896*'ESTOQUE NOVEMBRO'!$H896</f>
        <v>2044.8000000000004</v>
      </c>
      <c r="K896" s="1">
        <f>_xlfn.XLOOKUP(A896,MEDIDAS!A:A,MEDIDAS!D:D,,0)*5</f>
        <v>7.166666666666667</v>
      </c>
      <c r="L896" s="1">
        <f>SUM(K896,_xlfn.XLOOKUP(A896,MEDIDAS!A:A,MEDIDAS!D:D,,0)*5)</f>
        <v>14.333333333333334</v>
      </c>
      <c r="M89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96" t="str">
        <f>IF('ESTOQUE NOVEMBRO'!$E896&gt;0,"Novembro","outubro")</f>
        <v>outubro</v>
      </c>
      <c r="O896" s="15">
        <v>45597</v>
      </c>
    </row>
    <row r="897" spans="1:15">
      <c r="A897" s="5" t="s">
        <v>892</v>
      </c>
      <c r="B897" t="s">
        <v>1227</v>
      </c>
      <c r="C897" s="3">
        <f t="shared" si="26"/>
        <v>64.89</v>
      </c>
      <c r="D897" s="1">
        <f>_xlfn.XLOOKUP(Tabela4[[#This Row],[SKU]],'ESTOQUE OUTUBRO'!A:A,'ESTOQUE OUTUBRO'!F:F,,0)-_xlfn.XLOOKUP(Tabela4[[#This Row],[SKU]],'VENDA MES'!E:E,'VENDA MES'!F:F,0,0)</f>
        <v>94.199999999999989</v>
      </c>
      <c r="E897" s="3">
        <f>IF(D897&lt;=0,(L897 * 2.5) - D897,IF(AND(Tabela4[[#This Row],[ESTOQUE_INICIAL]]&lt;=Tabela4[[#This Row],[PONTO_DE_REPOSICAO]],Tabela4[[#This Row],[ESTOQUE_INICIAL]]&gt;0),L897*1.5,D897*0))</f>
        <v>0</v>
      </c>
      <c r="F897" s="1">
        <f t="shared" si="27"/>
        <v>94.199999999999989</v>
      </c>
      <c r="G897" s="7">
        <v>24</v>
      </c>
      <c r="H897" s="7">
        <v>48</v>
      </c>
      <c r="I897" s="6" t="s">
        <v>1128</v>
      </c>
      <c r="J897" s="1">
        <f>'ESTOQUE NOVEMBRO'!$D897*'ESTOQUE NOVEMBRO'!$G897+'ESTOQUE NOVEMBRO'!$E897*'ESTOQUE NOVEMBRO'!$H897</f>
        <v>2260.7999999999997</v>
      </c>
      <c r="K897" s="1">
        <f>_xlfn.XLOOKUP(A897,MEDIDAS!A:A,MEDIDAS!D:D,,0)*5</f>
        <v>9.7222222222222214</v>
      </c>
      <c r="L897" s="1">
        <f>SUM(K897,_xlfn.XLOOKUP(A897,MEDIDAS!A:A,MEDIDAS!D:D,,0)*5)</f>
        <v>19.444444444444443</v>
      </c>
      <c r="M89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897" t="str">
        <f>IF('ESTOQUE NOVEMBRO'!$E897&gt;0,"Novembro","outubro")</f>
        <v>outubro</v>
      </c>
      <c r="O897" s="15">
        <v>45597</v>
      </c>
    </row>
    <row r="898" spans="1:15">
      <c r="A898" s="5" t="s">
        <v>893</v>
      </c>
      <c r="B898" t="s">
        <v>1227</v>
      </c>
      <c r="C898" s="3">
        <f t="shared" si="26"/>
        <v>64.89</v>
      </c>
      <c r="D898" s="1">
        <f>_xlfn.XLOOKUP(Tabela4[[#This Row],[SKU]],'ESTOQUE OUTUBRO'!A:A,'ESTOQUE OUTUBRO'!F:F,,0)-_xlfn.XLOOKUP(Tabela4[[#This Row],[SKU]],'VENDA MES'!E:E,'VENDA MES'!F:F,0,0)</f>
        <v>145</v>
      </c>
      <c r="E898" s="3">
        <f>IF(D898&lt;=0,(L898 * 2.5) - D898,IF(AND(Tabela4[[#This Row],[ESTOQUE_INICIAL]]&lt;=Tabela4[[#This Row],[PONTO_DE_REPOSICAO]],Tabela4[[#This Row],[ESTOQUE_INICIAL]]&gt;0),L898*1.5,D898*0))</f>
        <v>0</v>
      </c>
      <c r="F898" s="1">
        <f t="shared" si="27"/>
        <v>145</v>
      </c>
      <c r="G898" s="7">
        <v>24</v>
      </c>
      <c r="H898" s="7">
        <v>48</v>
      </c>
      <c r="I898" s="6" t="s">
        <v>1128</v>
      </c>
      <c r="J898" s="1">
        <f>'ESTOQUE NOVEMBRO'!$D898*'ESTOQUE NOVEMBRO'!$G898+'ESTOQUE NOVEMBRO'!$E898*'ESTOQUE NOVEMBRO'!$H898</f>
        <v>3480</v>
      </c>
      <c r="K898" s="1">
        <f>_xlfn.XLOOKUP(A898,MEDIDAS!A:A,MEDIDAS!D:D,,0)*5</f>
        <v>7.0555555555555562</v>
      </c>
      <c r="L898" s="1">
        <f>SUM(K898,_xlfn.XLOOKUP(A898,MEDIDAS!A:A,MEDIDAS!D:D,,0)*5)</f>
        <v>14.111111111111112</v>
      </c>
      <c r="M89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98" t="str">
        <f>IF('ESTOQUE NOVEMBRO'!$E898&gt;0,"Novembro","outubro")</f>
        <v>outubro</v>
      </c>
      <c r="O898" s="15">
        <v>45597</v>
      </c>
    </row>
    <row r="899" spans="1:15">
      <c r="A899" s="5" t="s">
        <v>988</v>
      </c>
      <c r="B899" t="s">
        <v>1227</v>
      </c>
      <c r="C899" s="3">
        <f t="shared" ref="C899:C962" si="28">3.09*3*7</f>
        <v>64.89</v>
      </c>
      <c r="D899" s="1">
        <f>_xlfn.XLOOKUP(Tabela4[[#This Row],[SKU]],'ESTOQUE OUTUBRO'!A:A,'ESTOQUE OUTUBRO'!F:F,,0)-_xlfn.XLOOKUP(Tabela4[[#This Row],[SKU]],'VENDA MES'!E:E,'VENDA MES'!F:F,0,0)</f>
        <v>90</v>
      </c>
      <c r="E899" s="3">
        <f>IF(D899&lt;=0,(L899 * 2.5) - D899,IF(AND(Tabela4[[#This Row],[ESTOQUE_INICIAL]]&lt;=Tabela4[[#This Row],[PONTO_DE_REPOSICAO]],Tabela4[[#This Row],[ESTOQUE_INICIAL]]&gt;0),L899*1.5,D899*0))</f>
        <v>0</v>
      </c>
      <c r="F899" s="1">
        <f t="shared" ref="F899:F962" si="29">SUM(E899,D899)</f>
        <v>90</v>
      </c>
      <c r="G899" s="7">
        <v>24</v>
      </c>
      <c r="H899" s="7">
        <v>48</v>
      </c>
      <c r="I899" s="6" t="s">
        <v>1128</v>
      </c>
      <c r="J899" s="1">
        <f>'ESTOQUE NOVEMBRO'!$D899*'ESTOQUE NOVEMBRO'!$G899+'ESTOQUE NOVEMBRO'!$E899*'ESTOQUE NOVEMBRO'!$H899</f>
        <v>2160</v>
      </c>
      <c r="K899" s="1">
        <f>_xlfn.XLOOKUP(A899,MEDIDAS!A:A,MEDIDAS!D:D,,0)*5</f>
        <v>7.7777777777777777</v>
      </c>
      <c r="L899" s="1">
        <f>SUM(K899,_xlfn.XLOOKUP(A899,MEDIDAS!A:A,MEDIDAS!D:D,,0)*5)</f>
        <v>15.555555555555555</v>
      </c>
      <c r="M89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899" t="str">
        <f>IF('ESTOQUE NOVEMBRO'!$E899&gt;0,"Novembro","outubro")</f>
        <v>outubro</v>
      </c>
      <c r="O899" s="15">
        <v>45597</v>
      </c>
    </row>
    <row r="900" spans="1:15">
      <c r="A900" s="5" t="s">
        <v>894</v>
      </c>
      <c r="B900" t="s">
        <v>1227</v>
      </c>
      <c r="C900" s="3">
        <f t="shared" si="28"/>
        <v>64.89</v>
      </c>
      <c r="D900" s="1">
        <f>_xlfn.XLOOKUP(Tabela4[[#This Row],[SKU]],'ESTOQUE OUTUBRO'!A:A,'ESTOQUE OUTUBRO'!F:F,,0)-_xlfn.XLOOKUP(Tabela4[[#This Row],[SKU]],'VENDA MES'!E:E,'VENDA MES'!F:F,0,0)</f>
        <v>280.60000000000008</v>
      </c>
      <c r="E900" s="3">
        <f>IF(D900&lt;=0,(L900 * 2.5) - D900,IF(AND(Tabela4[[#This Row],[ESTOQUE_INICIAL]]&lt;=Tabela4[[#This Row],[PONTO_DE_REPOSICAO]],Tabela4[[#This Row],[ESTOQUE_INICIAL]]&gt;0),L900*1.5,D900*0))</f>
        <v>0</v>
      </c>
      <c r="F900" s="1">
        <f t="shared" si="29"/>
        <v>280.60000000000008</v>
      </c>
      <c r="G900" s="7">
        <v>24</v>
      </c>
      <c r="H900" s="7">
        <v>48</v>
      </c>
      <c r="I900" s="6" t="s">
        <v>1128</v>
      </c>
      <c r="J900" s="1">
        <f>'ESTOQUE NOVEMBRO'!$D900*'ESTOQUE NOVEMBRO'!$G900+'ESTOQUE NOVEMBRO'!$E900*'ESTOQUE NOVEMBRO'!$H900</f>
        <v>6734.4000000000015</v>
      </c>
      <c r="K900" s="1">
        <f>_xlfn.XLOOKUP(A900,MEDIDAS!A:A,MEDIDAS!D:D,,0)*5</f>
        <v>7.6111111111111107</v>
      </c>
      <c r="L900" s="1">
        <f>SUM(K900,_xlfn.XLOOKUP(A900,MEDIDAS!A:A,MEDIDAS!D:D,,0)*5)</f>
        <v>15.222222222222221</v>
      </c>
      <c r="M90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00" t="str">
        <f>IF('ESTOQUE NOVEMBRO'!$E900&gt;0,"Novembro","outubro")</f>
        <v>outubro</v>
      </c>
      <c r="O900" s="15">
        <v>45597</v>
      </c>
    </row>
    <row r="901" spans="1:15">
      <c r="A901" s="5" t="s">
        <v>895</v>
      </c>
      <c r="B901" t="s">
        <v>1227</v>
      </c>
      <c r="C901" s="3">
        <f t="shared" si="28"/>
        <v>64.89</v>
      </c>
      <c r="D901" s="1">
        <f>_xlfn.XLOOKUP(Tabela4[[#This Row],[SKU]],'ESTOQUE OUTUBRO'!A:A,'ESTOQUE OUTUBRO'!F:F,,0)-_xlfn.XLOOKUP(Tabela4[[#This Row],[SKU]],'VENDA MES'!E:E,'VENDA MES'!F:F,0,0)</f>
        <v>112.20000000000002</v>
      </c>
      <c r="E901" s="3">
        <f>IF(D901&lt;=0,(L901 * 2.5) - D901,IF(AND(Tabela4[[#This Row],[ESTOQUE_INICIAL]]&lt;=Tabela4[[#This Row],[PONTO_DE_REPOSICAO]],Tabela4[[#This Row],[ESTOQUE_INICIAL]]&gt;0),L901*1.5,D901*0))</f>
        <v>0</v>
      </c>
      <c r="F901" s="1">
        <f t="shared" si="29"/>
        <v>112.20000000000002</v>
      </c>
      <c r="G901" s="7">
        <v>24</v>
      </c>
      <c r="H901" s="7">
        <v>48</v>
      </c>
      <c r="I901" s="6" t="s">
        <v>1128</v>
      </c>
      <c r="J901" s="1">
        <f>'ESTOQUE NOVEMBRO'!$D901*'ESTOQUE NOVEMBRO'!$G901+'ESTOQUE NOVEMBRO'!$E901*'ESTOQUE NOVEMBRO'!$H901</f>
        <v>2692.8</v>
      </c>
      <c r="K901" s="1">
        <f>_xlfn.XLOOKUP(A901,MEDIDAS!A:A,MEDIDAS!D:D,,0)*5</f>
        <v>4.4444444444444446</v>
      </c>
      <c r="L901" s="1">
        <f>SUM(K901,_xlfn.XLOOKUP(A901,MEDIDAS!A:A,MEDIDAS!D:D,,0)*5)</f>
        <v>8.8888888888888893</v>
      </c>
      <c r="M90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01" t="str">
        <f>IF('ESTOQUE NOVEMBRO'!$E901&gt;0,"Novembro","outubro")</f>
        <v>outubro</v>
      </c>
      <c r="O901" s="15">
        <v>45597</v>
      </c>
    </row>
    <row r="902" spans="1:15">
      <c r="A902" s="5" t="s">
        <v>896</v>
      </c>
      <c r="B902" t="s">
        <v>1227</v>
      </c>
      <c r="C902" s="3">
        <f t="shared" si="28"/>
        <v>64.89</v>
      </c>
      <c r="D902" s="1">
        <f>_xlfn.XLOOKUP(Tabela4[[#This Row],[SKU]],'ESTOQUE OUTUBRO'!A:A,'ESTOQUE OUTUBRO'!F:F,,0)-_xlfn.XLOOKUP(Tabela4[[#This Row],[SKU]],'VENDA MES'!E:E,'VENDA MES'!F:F,0,0)</f>
        <v>106.00000000000003</v>
      </c>
      <c r="E902" s="3">
        <f>IF(D902&lt;=0,(L902 * 2.5) - D902,IF(AND(Tabela4[[#This Row],[ESTOQUE_INICIAL]]&lt;=Tabela4[[#This Row],[PONTO_DE_REPOSICAO]],Tabela4[[#This Row],[ESTOQUE_INICIAL]]&gt;0),L902*1.5,D902*0))</f>
        <v>0</v>
      </c>
      <c r="F902" s="1">
        <f t="shared" si="29"/>
        <v>106.00000000000003</v>
      </c>
      <c r="G902" s="7">
        <v>24</v>
      </c>
      <c r="H902" s="7">
        <v>48</v>
      </c>
      <c r="I902" s="6" t="s">
        <v>1128</v>
      </c>
      <c r="J902" s="1">
        <f>'ESTOQUE NOVEMBRO'!$D902*'ESTOQUE NOVEMBRO'!$G902+'ESTOQUE NOVEMBRO'!$E902*'ESTOQUE NOVEMBRO'!$H902</f>
        <v>2544.0000000000009</v>
      </c>
      <c r="K902" s="1">
        <f>_xlfn.XLOOKUP(A902,MEDIDAS!A:A,MEDIDAS!D:D,,0)*5</f>
        <v>5.3888888888888884</v>
      </c>
      <c r="L902" s="1">
        <f>SUM(K902,_xlfn.XLOOKUP(A902,MEDIDAS!A:A,MEDIDAS!D:D,,0)*5)</f>
        <v>10.777777777777777</v>
      </c>
      <c r="M90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02" t="str">
        <f>IF('ESTOQUE NOVEMBRO'!$E902&gt;0,"Novembro","outubro")</f>
        <v>outubro</v>
      </c>
      <c r="O902" s="15">
        <v>45597</v>
      </c>
    </row>
    <row r="903" spans="1:15">
      <c r="A903" s="5" t="s">
        <v>897</v>
      </c>
      <c r="B903" t="s">
        <v>1227</v>
      </c>
      <c r="C903" s="3">
        <f t="shared" si="28"/>
        <v>64.89</v>
      </c>
      <c r="D903" s="1">
        <f>_xlfn.XLOOKUP(Tabela4[[#This Row],[SKU]],'ESTOQUE OUTUBRO'!A:A,'ESTOQUE OUTUBRO'!F:F,,0)-_xlfn.XLOOKUP(Tabela4[[#This Row],[SKU]],'VENDA MES'!E:E,'VENDA MES'!F:F,0,0)</f>
        <v>24.599999999999994</v>
      </c>
      <c r="E903" s="3">
        <f>IF(D903&lt;=0,(L903 * 2.5) - D903,IF(AND(Tabela4[[#This Row],[ESTOQUE_INICIAL]]&lt;=Tabela4[[#This Row],[PONTO_DE_REPOSICAO]],Tabela4[[#This Row],[ESTOQUE_INICIAL]]&gt;0),L903*1.5,D903*0))</f>
        <v>0</v>
      </c>
      <c r="F903" s="1">
        <f t="shared" si="29"/>
        <v>24.599999999999994</v>
      </c>
      <c r="G903" s="7">
        <v>24</v>
      </c>
      <c r="H903" s="7">
        <v>48</v>
      </c>
      <c r="I903" s="6" t="s">
        <v>1128</v>
      </c>
      <c r="J903" s="1">
        <f>'ESTOQUE NOVEMBRO'!$D903*'ESTOQUE NOVEMBRO'!$G903+'ESTOQUE NOVEMBRO'!$E903*'ESTOQUE NOVEMBRO'!$H903</f>
        <v>590.39999999999986</v>
      </c>
      <c r="K903" s="1">
        <f>_xlfn.XLOOKUP(A903,MEDIDAS!A:A,MEDIDAS!D:D,,0)*5</f>
        <v>8.1111111111111107</v>
      </c>
      <c r="L903" s="1">
        <f>SUM(K903,_xlfn.XLOOKUP(A903,MEDIDAS!A:A,MEDIDAS!D:D,,0)*5)</f>
        <v>16.222222222222221</v>
      </c>
      <c r="M90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03" t="str">
        <f>IF('ESTOQUE NOVEMBRO'!$E903&gt;0,"Novembro","outubro")</f>
        <v>outubro</v>
      </c>
      <c r="O903" s="15">
        <v>45597</v>
      </c>
    </row>
    <row r="904" spans="1:15">
      <c r="A904" s="5" t="s">
        <v>898</v>
      </c>
      <c r="B904" t="s">
        <v>1228</v>
      </c>
      <c r="C904" s="3">
        <f t="shared" si="28"/>
        <v>64.89</v>
      </c>
      <c r="D904" s="1">
        <f>_xlfn.XLOOKUP(Tabela4[[#This Row],[SKU]],'ESTOQUE OUTUBRO'!A:A,'ESTOQUE OUTUBRO'!F:F,,0)-_xlfn.XLOOKUP(Tabela4[[#This Row],[SKU]],'VENDA MES'!E:E,'VENDA MES'!F:F,0,0)</f>
        <v>76.800000000000011</v>
      </c>
      <c r="E904" s="3">
        <f>IF(D904&lt;=0,(L904 * 2.5) - D904,IF(AND(Tabela4[[#This Row],[ESTOQUE_INICIAL]]&lt;=Tabela4[[#This Row],[PONTO_DE_REPOSICAO]],Tabela4[[#This Row],[ESTOQUE_INICIAL]]&gt;0),L904*1.5,D904*0))</f>
        <v>0</v>
      </c>
      <c r="F904" s="1">
        <f t="shared" si="29"/>
        <v>76.800000000000011</v>
      </c>
      <c r="G904" s="7">
        <v>18</v>
      </c>
      <c r="H904" s="7">
        <v>36</v>
      </c>
      <c r="I904" s="6" t="s">
        <v>1140</v>
      </c>
      <c r="J904" s="1">
        <f>'ESTOQUE NOVEMBRO'!$D904*'ESTOQUE NOVEMBRO'!$G904+'ESTOQUE NOVEMBRO'!$E904*'ESTOQUE NOVEMBRO'!$H904</f>
        <v>1382.4</v>
      </c>
      <c r="K904" s="1">
        <f>_xlfn.XLOOKUP(A904,MEDIDAS!A:A,MEDIDAS!D:D,,0)*5</f>
        <v>7.2777777777777777</v>
      </c>
      <c r="L904" s="1">
        <f>SUM(K904,_xlfn.XLOOKUP(A904,MEDIDAS!A:A,MEDIDAS!D:D,,0)*5)</f>
        <v>14.555555555555555</v>
      </c>
      <c r="M90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04" t="str">
        <f>IF('ESTOQUE NOVEMBRO'!$E904&gt;0,"Novembro","outubro")</f>
        <v>outubro</v>
      </c>
      <c r="O904" s="15">
        <v>45597</v>
      </c>
    </row>
    <row r="905" spans="1:15">
      <c r="A905" s="5" t="s">
        <v>899</v>
      </c>
      <c r="B905" t="s">
        <v>1228</v>
      </c>
      <c r="C905" s="3">
        <f t="shared" si="28"/>
        <v>64.89</v>
      </c>
      <c r="D905" s="1">
        <f>_xlfn.XLOOKUP(Tabela4[[#This Row],[SKU]],'ESTOQUE OUTUBRO'!A:A,'ESTOQUE OUTUBRO'!F:F,,0)-_xlfn.XLOOKUP(Tabela4[[#This Row],[SKU]],'VENDA MES'!E:E,'VENDA MES'!F:F,0,0)</f>
        <v>133.6</v>
      </c>
      <c r="E905" s="3">
        <f>IF(D905&lt;=0,(L905 * 2.5) - D905,IF(AND(Tabela4[[#This Row],[ESTOQUE_INICIAL]]&lt;=Tabela4[[#This Row],[PONTO_DE_REPOSICAO]],Tabela4[[#This Row],[ESTOQUE_INICIAL]]&gt;0),L905*1.5,D905*0))</f>
        <v>0</v>
      </c>
      <c r="F905" s="1">
        <f t="shared" si="29"/>
        <v>133.6</v>
      </c>
      <c r="G905" s="7">
        <v>18</v>
      </c>
      <c r="H905" s="7">
        <v>36</v>
      </c>
      <c r="I905" s="6" t="s">
        <v>1140</v>
      </c>
      <c r="J905" s="1">
        <f>'ESTOQUE NOVEMBRO'!$D905*'ESTOQUE NOVEMBRO'!$G905+'ESTOQUE NOVEMBRO'!$E905*'ESTOQUE NOVEMBRO'!$H905</f>
        <v>2404.7999999999997</v>
      </c>
      <c r="K905" s="1">
        <f>_xlfn.XLOOKUP(A905,MEDIDAS!A:A,MEDIDAS!D:D,,0)*5</f>
        <v>5.3888888888888884</v>
      </c>
      <c r="L905" s="1">
        <f>SUM(K905,_xlfn.XLOOKUP(A905,MEDIDAS!A:A,MEDIDAS!D:D,,0)*5)</f>
        <v>10.777777777777777</v>
      </c>
      <c r="M90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05" t="str">
        <f>IF('ESTOQUE NOVEMBRO'!$E905&gt;0,"Novembro","outubro")</f>
        <v>outubro</v>
      </c>
      <c r="O905" s="15">
        <v>45597</v>
      </c>
    </row>
    <row r="906" spans="1:15">
      <c r="A906" s="5" t="s">
        <v>901</v>
      </c>
      <c r="B906" t="s">
        <v>1228</v>
      </c>
      <c r="C906" s="3">
        <f t="shared" si="28"/>
        <v>64.89</v>
      </c>
      <c r="D906" s="1">
        <f>_xlfn.XLOOKUP(Tabela4[[#This Row],[SKU]],'ESTOQUE OUTUBRO'!A:A,'ESTOQUE OUTUBRO'!F:F,,0)-_xlfn.XLOOKUP(Tabela4[[#This Row],[SKU]],'VENDA MES'!E:E,'VENDA MES'!F:F,0,0)</f>
        <v>73.8</v>
      </c>
      <c r="E906" s="3">
        <f>IF(D906&lt;=0,(L906 * 2.5) - D906,IF(AND(Tabela4[[#This Row],[ESTOQUE_INICIAL]]&lt;=Tabela4[[#This Row],[PONTO_DE_REPOSICAO]],Tabela4[[#This Row],[ESTOQUE_INICIAL]]&gt;0),L906*1.5,D906*0))</f>
        <v>0</v>
      </c>
      <c r="F906" s="1">
        <f t="shared" si="29"/>
        <v>73.8</v>
      </c>
      <c r="G906" s="7">
        <v>18</v>
      </c>
      <c r="H906" s="7">
        <v>36</v>
      </c>
      <c r="I906" s="6" t="s">
        <v>1140</v>
      </c>
      <c r="J906" s="1">
        <f>'ESTOQUE NOVEMBRO'!$D906*'ESTOQUE NOVEMBRO'!$G906+'ESTOQUE NOVEMBRO'!$E906*'ESTOQUE NOVEMBRO'!$H906</f>
        <v>1328.3999999999999</v>
      </c>
      <c r="K906" s="1">
        <f>_xlfn.XLOOKUP(A906,MEDIDAS!A:A,MEDIDAS!D:D,,0)*5</f>
        <v>4.7222222222222223</v>
      </c>
      <c r="L906" s="1">
        <f>SUM(K906,_xlfn.XLOOKUP(A906,MEDIDAS!A:A,MEDIDAS!D:D,,0)*5)</f>
        <v>9.4444444444444446</v>
      </c>
      <c r="M90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06" t="str">
        <f>IF('ESTOQUE NOVEMBRO'!$E906&gt;0,"Novembro","outubro")</f>
        <v>outubro</v>
      </c>
      <c r="O906" s="15">
        <v>45597</v>
      </c>
    </row>
    <row r="907" spans="1:15">
      <c r="A907" s="5" t="s">
        <v>902</v>
      </c>
      <c r="B907" t="s">
        <v>1228</v>
      </c>
      <c r="C907" s="3">
        <f t="shared" si="28"/>
        <v>64.89</v>
      </c>
      <c r="D907" s="1">
        <f>_xlfn.XLOOKUP(Tabela4[[#This Row],[SKU]],'ESTOQUE OUTUBRO'!A:A,'ESTOQUE OUTUBRO'!F:F,,0)-_xlfn.XLOOKUP(Tabela4[[#This Row],[SKU]],'VENDA MES'!E:E,'VENDA MES'!F:F,0,0)</f>
        <v>67.599999999999994</v>
      </c>
      <c r="E907" s="3">
        <f>IF(D907&lt;=0,(L907 * 2.5) - D907,IF(AND(Tabela4[[#This Row],[ESTOQUE_INICIAL]]&lt;=Tabela4[[#This Row],[PONTO_DE_REPOSICAO]],Tabela4[[#This Row],[ESTOQUE_INICIAL]]&gt;0),L907*1.5,D907*0))</f>
        <v>0</v>
      </c>
      <c r="F907" s="1">
        <f t="shared" si="29"/>
        <v>67.599999999999994</v>
      </c>
      <c r="G907" s="7">
        <v>18</v>
      </c>
      <c r="H907" s="7">
        <v>36</v>
      </c>
      <c r="I907" s="6" t="s">
        <v>1140</v>
      </c>
      <c r="J907" s="1">
        <f>'ESTOQUE NOVEMBRO'!$D907*'ESTOQUE NOVEMBRO'!$G907+'ESTOQUE NOVEMBRO'!$E907*'ESTOQUE NOVEMBRO'!$H907</f>
        <v>1216.8</v>
      </c>
      <c r="K907" s="1">
        <f>_xlfn.XLOOKUP(A907,MEDIDAS!A:A,MEDIDAS!D:D,,0)*5</f>
        <v>4.8888888888888884</v>
      </c>
      <c r="L907" s="1">
        <f>SUM(K907,_xlfn.XLOOKUP(A907,MEDIDAS!A:A,MEDIDAS!D:D,,0)*5)</f>
        <v>9.7777777777777768</v>
      </c>
      <c r="M90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07" t="str">
        <f>IF('ESTOQUE NOVEMBRO'!$E907&gt;0,"Novembro","outubro")</f>
        <v>outubro</v>
      </c>
      <c r="O907" s="15">
        <v>45597</v>
      </c>
    </row>
    <row r="908" spans="1:15">
      <c r="A908" s="5" t="s">
        <v>903</v>
      </c>
      <c r="B908" t="s">
        <v>1228</v>
      </c>
      <c r="C908" s="3">
        <f t="shared" si="28"/>
        <v>64.89</v>
      </c>
      <c r="D908" s="1">
        <f>_xlfn.XLOOKUP(Tabela4[[#This Row],[SKU]],'ESTOQUE OUTUBRO'!A:A,'ESTOQUE OUTUBRO'!F:F,,0)-_xlfn.XLOOKUP(Tabela4[[#This Row],[SKU]],'VENDA MES'!E:E,'VENDA MES'!F:F,0,0)</f>
        <v>161</v>
      </c>
      <c r="E908" s="3">
        <f>IF(D908&lt;=0,(L908 * 2.5) - D908,IF(AND(Tabela4[[#This Row],[ESTOQUE_INICIAL]]&lt;=Tabela4[[#This Row],[PONTO_DE_REPOSICAO]],Tabela4[[#This Row],[ESTOQUE_INICIAL]]&gt;0),L908*1.5,D908*0))</f>
        <v>0</v>
      </c>
      <c r="F908" s="1">
        <f t="shared" si="29"/>
        <v>161</v>
      </c>
      <c r="G908" s="7">
        <v>18</v>
      </c>
      <c r="H908" s="7">
        <v>36</v>
      </c>
      <c r="I908" s="6" t="s">
        <v>1140</v>
      </c>
      <c r="J908" s="1">
        <f>'ESTOQUE NOVEMBRO'!$D908*'ESTOQUE NOVEMBRO'!$G908+'ESTOQUE NOVEMBRO'!$E908*'ESTOQUE NOVEMBRO'!$H908</f>
        <v>2898</v>
      </c>
      <c r="K908" s="1">
        <f>_xlfn.XLOOKUP(A908,MEDIDAS!A:A,MEDIDAS!D:D,,0)*5</f>
        <v>5.6666666666666661</v>
      </c>
      <c r="L908" s="1">
        <f>SUM(K908,_xlfn.XLOOKUP(A908,MEDIDAS!A:A,MEDIDAS!D:D,,0)*5)</f>
        <v>11.333333333333332</v>
      </c>
      <c r="M90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08" t="str">
        <f>IF('ESTOQUE NOVEMBRO'!$E908&gt;0,"Novembro","outubro")</f>
        <v>outubro</v>
      </c>
      <c r="O908" s="15">
        <v>45597</v>
      </c>
    </row>
    <row r="909" spans="1:15">
      <c r="A909" s="5" t="s">
        <v>999</v>
      </c>
      <c r="B909" t="s">
        <v>1228</v>
      </c>
      <c r="C909" s="3">
        <f t="shared" si="28"/>
        <v>64.89</v>
      </c>
      <c r="D909" s="1">
        <f>_xlfn.XLOOKUP(Tabela4[[#This Row],[SKU]],'ESTOQUE OUTUBRO'!A:A,'ESTOQUE OUTUBRO'!F:F,,0)-_xlfn.XLOOKUP(Tabela4[[#This Row],[SKU]],'VENDA MES'!E:E,'VENDA MES'!F:F,0,0)</f>
        <v>115</v>
      </c>
      <c r="E909" s="3">
        <f>IF(D909&lt;=0,(L909 * 2.5) - D909,IF(AND(Tabela4[[#This Row],[ESTOQUE_INICIAL]]&lt;=Tabela4[[#This Row],[PONTO_DE_REPOSICAO]],Tabela4[[#This Row],[ESTOQUE_INICIAL]]&gt;0),L909*1.5,D909*0))</f>
        <v>0</v>
      </c>
      <c r="F909" s="1">
        <f t="shared" si="29"/>
        <v>115</v>
      </c>
      <c r="G909" s="7">
        <v>18</v>
      </c>
      <c r="H909" s="7">
        <v>36</v>
      </c>
      <c r="I909" s="6" t="s">
        <v>1140</v>
      </c>
      <c r="J909" s="1">
        <f>'ESTOQUE NOVEMBRO'!$D909*'ESTOQUE NOVEMBRO'!$G909+'ESTOQUE NOVEMBRO'!$E909*'ESTOQUE NOVEMBRO'!$H909</f>
        <v>2070</v>
      </c>
      <c r="K909" s="1">
        <f>_xlfn.XLOOKUP(A909,MEDIDAS!A:A,MEDIDAS!D:D,,0)*5</f>
        <v>4.166666666666667</v>
      </c>
      <c r="L909" s="1">
        <f>SUM(K909,_xlfn.XLOOKUP(A909,MEDIDAS!A:A,MEDIDAS!D:D,,0)*5)</f>
        <v>8.3333333333333339</v>
      </c>
      <c r="M90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09" t="str">
        <f>IF('ESTOQUE NOVEMBRO'!$E909&gt;0,"Novembro","outubro")</f>
        <v>outubro</v>
      </c>
      <c r="O909" s="15">
        <v>45597</v>
      </c>
    </row>
    <row r="910" spans="1:15">
      <c r="A910" s="5" t="s">
        <v>904</v>
      </c>
      <c r="B910" t="s">
        <v>1228</v>
      </c>
      <c r="C910" s="3">
        <f t="shared" si="28"/>
        <v>64.89</v>
      </c>
      <c r="D910" s="1">
        <f>_xlfn.XLOOKUP(Tabela4[[#This Row],[SKU]],'ESTOQUE OUTUBRO'!A:A,'ESTOQUE OUTUBRO'!F:F,,0)-_xlfn.XLOOKUP(Tabela4[[#This Row],[SKU]],'VENDA MES'!E:E,'VENDA MES'!F:F,0,0)</f>
        <v>88.000000000000028</v>
      </c>
      <c r="E910" s="3">
        <f>IF(D910&lt;=0,(L910 * 2.5) - D910,IF(AND(Tabela4[[#This Row],[ESTOQUE_INICIAL]]&lt;=Tabela4[[#This Row],[PONTO_DE_REPOSICAO]],Tabela4[[#This Row],[ESTOQUE_INICIAL]]&gt;0),L910*1.5,D910*0))</f>
        <v>0</v>
      </c>
      <c r="F910" s="1">
        <f t="shared" si="29"/>
        <v>88.000000000000028</v>
      </c>
      <c r="G910" s="7">
        <v>18</v>
      </c>
      <c r="H910" s="7">
        <v>36</v>
      </c>
      <c r="I910" s="6" t="s">
        <v>1140</v>
      </c>
      <c r="J910" s="1">
        <f>'ESTOQUE NOVEMBRO'!$D910*'ESTOQUE NOVEMBRO'!$G910+'ESTOQUE NOVEMBRO'!$E910*'ESTOQUE NOVEMBRO'!$H910</f>
        <v>1584.0000000000005</v>
      </c>
      <c r="K910" s="1">
        <f>_xlfn.XLOOKUP(A910,MEDIDAS!A:A,MEDIDAS!D:D,,0)*5</f>
        <v>6.6111111111111107</v>
      </c>
      <c r="L910" s="1">
        <f>SUM(K910,_xlfn.XLOOKUP(A910,MEDIDAS!A:A,MEDIDAS!D:D,,0)*5)</f>
        <v>13.222222222222221</v>
      </c>
      <c r="M91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10" t="str">
        <f>IF('ESTOQUE NOVEMBRO'!$E910&gt;0,"Novembro","outubro")</f>
        <v>outubro</v>
      </c>
      <c r="O910" s="15">
        <v>45597</v>
      </c>
    </row>
    <row r="911" spans="1:15">
      <c r="A911" s="5" t="s">
        <v>905</v>
      </c>
      <c r="B911" t="s">
        <v>1228</v>
      </c>
      <c r="C911" s="3">
        <f t="shared" si="28"/>
        <v>64.89</v>
      </c>
      <c r="D911" s="1">
        <f>_xlfn.XLOOKUP(Tabela4[[#This Row],[SKU]],'ESTOQUE OUTUBRO'!A:A,'ESTOQUE OUTUBRO'!F:F,,0)-_xlfn.XLOOKUP(Tabela4[[#This Row],[SKU]],'VENDA MES'!E:E,'VENDA MES'!F:F,0,0)</f>
        <v>36.599999999999994</v>
      </c>
      <c r="E911" s="3">
        <f>IF(D911&lt;=0,(L911 * 2.5) - D911,IF(AND(Tabela4[[#This Row],[ESTOQUE_INICIAL]]&lt;=Tabela4[[#This Row],[PONTO_DE_REPOSICAO]],Tabela4[[#This Row],[ESTOQUE_INICIAL]]&gt;0),L911*1.5,D911*0))</f>
        <v>0</v>
      </c>
      <c r="F911" s="1">
        <f t="shared" si="29"/>
        <v>36.599999999999994</v>
      </c>
      <c r="G911" s="7">
        <v>18</v>
      </c>
      <c r="H911" s="7">
        <v>36</v>
      </c>
      <c r="I911" s="6" t="s">
        <v>1140</v>
      </c>
      <c r="J911" s="1">
        <f>'ESTOQUE NOVEMBRO'!$D911*'ESTOQUE NOVEMBRO'!$G911+'ESTOQUE NOVEMBRO'!$E911*'ESTOQUE NOVEMBRO'!$H911</f>
        <v>658.8</v>
      </c>
      <c r="K911" s="1">
        <f>_xlfn.XLOOKUP(A911,MEDIDAS!A:A,MEDIDAS!D:D,,0)*5</f>
        <v>5.9444444444444446</v>
      </c>
      <c r="L911" s="1">
        <f>SUM(K911,_xlfn.XLOOKUP(A911,MEDIDAS!A:A,MEDIDAS!D:D,,0)*5)</f>
        <v>11.888888888888889</v>
      </c>
      <c r="M91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11" t="str">
        <f>IF('ESTOQUE NOVEMBRO'!$E911&gt;0,"Novembro","outubro")</f>
        <v>outubro</v>
      </c>
      <c r="O911" s="15">
        <v>45597</v>
      </c>
    </row>
    <row r="912" spans="1:15">
      <c r="A912" s="5" t="s">
        <v>906</v>
      </c>
      <c r="B912" t="s">
        <v>1228</v>
      </c>
      <c r="C912" s="3">
        <f t="shared" si="28"/>
        <v>64.89</v>
      </c>
      <c r="D912" s="1">
        <f>_xlfn.XLOOKUP(Tabela4[[#This Row],[SKU]],'ESTOQUE OUTUBRO'!A:A,'ESTOQUE OUTUBRO'!F:F,,0)-_xlfn.XLOOKUP(Tabela4[[#This Row],[SKU]],'VENDA MES'!E:E,'VENDA MES'!F:F,0,0)</f>
        <v>104.19999999999999</v>
      </c>
      <c r="E912" s="3">
        <f>IF(D912&lt;=0,(L912 * 2.5) - D912,IF(AND(Tabela4[[#This Row],[ESTOQUE_INICIAL]]&lt;=Tabela4[[#This Row],[PONTO_DE_REPOSICAO]],Tabela4[[#This Row],[ESTOQUE_INICIAL]]&gt;0),L912*1.5,D912*0))</f>
        <v>0</v>
      </c>
      <c r="F912" s="1">
        <f t="shared" si="29"/>
        <v>104.19999999999999</v>
      </c>
      <c r="G912" s="7">
        <v>18</v>
      </c>
      <c r="H912" s="7">
        <v>36</v>
      </c>
      <c r="I912" s="6" t="s">
        <v>1140</v>
      </c>
      <c r="J912" s="1">
        <f>'ESTOQUE NOVEMBRO'!$D912*'ESTOQUE NOVEMBRO'!$G912+'ESTOQUE NOVEMBRO'!$E912*'ESTOQUE NOVEMBRO'!$H912</f>
        <v>1875.6</v>
      </c>
      <c r="K912" s="1">
        <f>_xlfn.XLOOKUP(A912,MEDIDAS!A:A,MEDIDAS!D:D,,0)*5</f>
        <v>5.9444444444444446</v>
      </c>
      <c r="L912" s="1">
        <f>SUM(K912,_xlfn.XLOOKUP(A912,MEDIDAS!A:A,MEDIDAS!D:D,,0)*5)</f>
        <v>11.888888888888889</v>
      </c>
      <c r="M91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12" t="str">
        <f>IF('ESTOQUE NOVEMBRO'!$E912&gt;0,"Novembro","outubro")</f>
        <v>outubro</v>
      </c>
      <c r="O912" s="15">
        <v>45597</v>
      </c>
    </row>
    <row r="913" spans="1:15">
      <c r="A913" s="5" t="s">
        <v>907</v>
      </c>
      <c r="B913" t="s">
        <v>1228</v>
      </c>
      <c r="C913" s="3">
        <f t="shared" si="28"/>
        <v>64.89</v>
      </c>
      <c r="D913" s="1">
        <f>_xlfn.XLOOKUP(Tabela4[[#This Row],[SKU]],'ESTOQUE OUTUBRO'!A:A,'ESTOQUE OUTUBRO'!F:F,,0)-_xlfn.XLOOKUP(Tabela4[[#This Row],[SKU]],'VENDA MES'!E:E,'VENDA MES'!F:F,0,0)</f>
        <v>120.19999999999999</v>
      </c>
      <c r="E913" s="3">
        <f>IF(D913&lt;=0,(L913 * 2.5) - D913,IF(AND(Tabela4[[#This Row],[ESTOQUE_INICIAL]]&lt;=Tabela4[[#This Row],[PONTO_DE_REPOSICAO]],Tabela4[[#This Row],[ESTOQUE_INICIAL]]&gt;0),L913*1.5,D913*0))</f>
        <v>0</v>
      </c>
      <c r="F913" s="1">
        <f t="shared" si="29"/>
        <v>120.19999999999999</v>
      </c>
      <c r="G913" s="7">
        <v>18</v>
      </c>
      <c r="H913" s="7">
        <v>36</v>
      </c>
      <c r="I913" s="6" t="s">
        <v>1140</v>
      </c>
      <c r="J913" s="1">
        <f>'ESTOQUE NOVEMBRO'!$D913*'ESTOQUE NOVEMBRO'!$G913+'ESTOQUE NOVEMBRO'!$E913*'ESTOQUE NOVEMBRO'!$H913</f>
        <v>2163.6</v>
      </c>
      <c r="K913" s="1">
        <f>_xlfn.XLOOKUP(A913,MEDIDAS!A:A,MEDIDAS!D:D,,0)*5</f>
        <v>5.7777777777777768</v>
      </c>
      <c r="L913" s="1">
        <f>SUM(K913,_xlfn.XLOOKUP(A913,MEDIDAS!A:A,MEDIDAS!D:D,,0)*5)</f>
        <v>11.555555555555554</v>
      </c>
      <c r="M91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13" t="str">
        <f>IF('ESTOQUE NOVEMBRO'!$E913&gt;0,"Novembro","outubro")</f>
        <v>outubro</v>
      </c>
      <c r="O913" s="15">
        <v>45597</v>
      </c>
    </row>
    <row r="914" spans="1:15">
      <c r="A914" s="5" t="s">
        <v>908</v>
      </c>
      <c r="B914" t="s">
        <v>1229</v>
      </c>
      <c r="C914" s="3">
        <f t="shared" si="28"/>
        <v>64.89</v>
      </c>
      <c r="D914" s="1">
        <f>_xlfn.XLOOKUP(Tabela4[[#This Row],[SKU]],'ESTOQUE OUTUBRO'!A:A,'ESTOQUE OUTUBRO'!F:F,,0)-_xlfn.XLOOKUP(Tabela4[[#This Row],[SKU]],'VENDA MES'!E:E,'VENDA MES'!F:F,0,0)</f>
        <v>44.8</v>
      </c>
      <c r="E914" s="3">
        <f>IF(D914&lt;=0,(L914 * 2.5) - D914,IF(AND(Tabela4[[#This Row],[ESTOQUE_INICIAL]]&lt;=Tabela4[[#This Row],[PONTO_DE_REPOSICAO]],Tabela4[[#This Row],[ESTOQUE_INICIAL]]&gt;0),L914*1.5,D914*0))</f>
        <v>0</v>
      </c>
      <c r="F914" s="1">
        <f t="shared" si="29"/>
        <v>44.8</v>
      </c>
      <c r="G914" s="7">
        <v>14</v>
      </c>
      <c r="H914" s="7">
        <v>28</v>
      </c>
      <c r="I914" s="6" t="s">
        <v>1142</v>
      </c>
      <c r="J914" s="1">
        <f>'ESTOQUE NOVEMBRO'!$D914*'ESTOQUE NOVEMBRO'!$G914+'ESTOQUE NOVEMBRO'!$E914*'ESTOQUE NOVEMBRO'!$H914</f>
        <v>627.19999999999993</v>
      </c>
      <c r="K914" s="1">
        <f>_xlfn.XLOOKUP(A914,MEDIDAS!A:A,MEDIDAS!D:D,,0)*5</f>
        <v>7.2222222222222223</v>
      </c>
      <c r="L914" s="1">
        <f>SUM(K914,_xlfn.XLOOKUP(A914,MEDIDAS!A:A,MEDIDAS!D:D,,0)*5)</f>
        <v>14.444444444444445</v>
      </c>
      <c r="M91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14" t="str">
        <f>IF('ESTOQUE NOVEMBRO'!$E914&gt;0,"Novembro","outubro")</f>
        <v>outubro</v>
      </c>
      <c r="O914" s="15">
        <v>45597</v>
      </c>
    </row>
    <row r="915" spans="1:15">
      <c r="A915" s="5" t="s">
        <v>909</v>
      </c>
      <c r="B915" t="s">
        <v>1229</v>
      </c>
      <c r="C915" s="3">
        <f t="shared" si="28"/>
        <v>64.89</v>
      </c>
      <c r="D915" s="1">
        <f>_xlfn.XLOOKUP(Tabela4[[#This Row],[SKU]],'ESTOQUE OUTUBRO'!A:A,'ESTOQUE OUTUBRO'!F:F,,0)-_xlfn.XLOOKUP(Tabela4[[#This Row],[SKU]],'VENDA MES'!E:E,'VENDA MES'!F:F,0,0)</f>
        <v>79.40000000000002</v>
      </c>
      <c r="E915" s="3">
        <f>IF(D915&lt;=0,(L915 * 2.5) - D915,IF(AND(Tabela4[[#This Row],[ESTOQUE_INICIAL]]&lt;=Tabela4[[#This Row],[PONTO_DE_REPOSICAO]],Tabela4[[#This Row],[ESTOQUE_INICIAL]]&gt;0),L915*1.5,D915*0))</f>
        <v>0</v>
      </c>
      <c r="F915" s="1">
        <f t="shared" si="29"/>
        <v>79.40000000000002</v>
      </c>
      <c r="G915" s="7">
        <v>14</v>
      </c>
      <c r="H915" s="7">
        <v>28</v>
      </c>
      <c r="I915" s="6" t="s">
        <v>1142</v>
      </c>
      <c r="J915" s="1">
        <f>'ESTOQUE NOVEMBRO'!$D915*'ESTOQUE NOVEMBRO'!$G915+'ESTOQUE NOVEMBRO'!$E915*'ESTOQUE NOVEMBRO'!$H915</f>
        <v>1111.6000000000004</v>
      </c>
      <c r="K915" s="1">
        <f>_xlfn.XLOOKUP(A915,MEDIDAS!A:A,MEDIDAS!D:D,,0)*5</f>
        <v>3.6666666666666665</v>
      </c>
      <c r="L915" s="1">
        <f>SUM(K915,_xlfn.XLOOKUP(A915,MEDIDAS!A:A,MEDIDAS!D:D,,0)*5)</f>
        <v>7.333333333333333</v>
      </c>
      <c r="M91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15" t="str">
        <f>IF('ESTOQUE NOVEMBRO'!$E915&gt;0,"Novembro","outubro")</f>
        <v>outubro</v>
      </c>
      <c r="O915" s="15">
        <v>45597</v>
      </c>
    </row>
    <row r="916" spans="1:15">
      <c r="A916" s="5" t="s">
        <v>910</v>
      </c>
      <c r="B916" t="s">
        <v>1229</v>
      </c>
      <c r="C916" s="3">
        <f t="shared" si="28"/>
        <v>64.89</v>
      </c>
      <c r="D916" s="1">
        <f>_xlfn.XLOOKUP(Tabela4[[#This Row],[SKU]],'ESTOQUE OUTUBRO'!A:A,'ESTOQUE OUTUBRO'!F:F,,0)-_xlfn.XLOOKUP(Tabela4[[#This Row],[SKU]],'VENDA MES'!E:E,'VENDA MES'!F:F,0,0)</f>
        <v>62.599999999999994</v>
      </c>
      <c r="E916" s="3">
        <f>IF(D916&lt;=0,(L916 * 2.5) - D916,IF(AND(Tabela4[[#This Row],[ESTOQUE_INICIAL]]&lt;=Tabela4[[#This Row],[PONTO_DE_REPOSICAO]],Tabela4[[#This Row],[ESTOQUE_INICIAL]]&gt;0),L916*1.5,D916*0))</f>
        <v>0</v>
      </c>
      <c r="F916" s="1">
        <f t="shared" si="29"/>
        <v>62.599999999999994</v>
      </c>
      <c r="G916" s="7">
        <v>14</v>
      </c>
      <c r="H916" s="7">
        <v>28</v>
      </c>
      <c r="I916" s="6" t="s">
        <v>1142</v>
      </c>
      <c r="J916" s="1">
        <f>'ESTOQUE NOVEMBRO'!$D916*'ESTOQUE NOVEMBRO'!$G916+'ESTOQUE NOVEMBRO'!$E916*'ESTOQUE NOVEMBRO'!$H916</f>
        <v>876.39999999999986</v>
      </c>
      <c r="K916" s="1">
        <f>_xlfn.XLOOKUP(A916,MEDIDAS!A:A,MEDIDAS!D:D,,0)*5</f>
        <v>8.5</v>
      </c>
      <c r="L916" s="1">
        <f>SUM(K916,_xlfn.XLOOKUP(A916,MEDIDAS!A:A,MEDIDAS!D:D,,0)*5)</f>
        <v>17</v>
      </c>
      <c r="M91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16" t="str">
        <f>IF('ESTOQUE NOVEMBRO'!$E916&gt;0,"Novembro","outubro")</f>
        <v>outubro</v>
      </c>
      <c r="O916" s="15">
        <v>45597</v>
      </c>
    </row>
    <row r="917" spans="1:15">
      <c r="A917" s="5" t="s">
        <v>912</v>
      </c>
      <c r="B917" t="s">
        <v>1229</v>
      </c>
      <c r="C917" s="3">
        <f t="shared" si="28"/>
        <v>64.89</v>
      </c>
      <c r="D917" s="1">
        <f>_xlfn.XLOOKUP(Tabela4[[#This Row],[SKU]],'ESTOQUE OUTUBRO'!A:A,'ESTOQUE OUTUBRO'!F:F,,0)-_xlfn.XLOOKUP(Tabela4[[#This Row],[SKU]],'VENDA MES'!E:E,'VENDA MES'!F:F,0,0)</f>
        <v>193</v>
      </c>
      <c r="E917" s="3">
        <f>IF(D917&lt;=0,(L917 * 2.5) - D917,IF(AND(Tabela4[[#This Row],[ESTOQUE_INICIAL]]&lt;=Tabela4[[#This Row],[PONTO_DE_REPOSICAO]],Tabela4[[#This Row],[ESTOQUE_INICIAL]]&gt;0),L917*1.5,D917*0))</f>
        <v>0</v>
      </c>
      <c r="F917" s="1">
        <f t="shared" si="29"/>
        <v>193</v>
      </c>
      <c r="G917" s="7">
        <v>14</v>
      </c>
      <c r="H917" s="7">
        <v>28</v>
      </c>
      <c r="I917" s="6" t="s">
        <v>1142</v>
      </c>
      <c r="J917" s="1">
        <f>'ESTOQUE NOVEMBRO'!$D917*'ESTOQUE NOVEMBRO'!$G917+'ESTOQUE NOVEMBRO'!$E917*'ESTOQUE NOVEMBRO'!$H917</f>
        <v>2702</v>
      </c>
      <c r="K917" s="1">
        <f>_xlfn.XLOOKUP(A917,MEDIDAS!A:A,MEDIDAS!D:D,,0)*5</f>
        <v>7.333333333333333</v>
      </c>
      <c r="L917" s="1">
        <f>SUM(K917,_xlfn.XLOOKUP(A917,MEDIDAS!A:A,MEDIDAS!D:D,,0)*5)</f>
        <v>14.666666666666666</v>
      </c>
      <c r="M91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17" t="str">
        <f>IF('ESTOQUE NOVEMBRO'!$E917&gt;0,"Novembro","outubro")</f>
        <v>outubro</v>
      </c>
      <c r="O917" s="15">
        <v>45597</v>
      </c>
    </row>
    <row r="918" spans="1:15">
      <c r="A918" s="5" t="s">
        <v>913</v>
      </c>
      <c r="B918" t="s">
        <v>1229</v>
      </c>
      <c r="C918" s="3">
        <f t="shared" si="28"/>
        <v>64.89</v>
      </c>
      <c r="D918" s="1">
        <f>_xlfn.XLOOKUP(Tabela4[[#This Row],[SKU]],'ESTOQUE OUTUBRO'!A:A,'ESTOQUE OUTUBRO'!F:F,,0)-_xlfn.XLOOKUP(Tabela4[[#This Row],[SKU]],'VENDA MES'!E:E,'VENDA MES'!F:F,0,0)</f>
        <v>240.00000000000006</v>
      </c>
      <c r="E918" s="3">
        <f>IF(D918&lt;=0,(L918 * 2.5) - D918,IF(AND(Tabela4[[#This Row],[ESTOQUE_INICIAL]]&lt;=Tabela4[[#This Row],[PONTO_DE_REPOSICAO]],Tabela4[[#This Row],[ESTOQUE_INICIAL]]&gt;0),L918*1.5,D918*0))</f>
        <v>0</v>
      </c>
      <c r="F918" s="1">
        <f t="shared" si="29"/>
        <v>240.00000000000006</v>
      </c>
      <c r="G918" s="7">
        <v>14</v>
      </c>
      <c r="H918" s="7">
        <v>28</v>
      </c>
      <c r="I918" s="6" t="s">
        <v>1142</v>
      </c>
      <c r="J918" s="1">
        <f>'ESTOQUE NOVEMBRO'!$D918*'ESTOQUE NOVEMBRO'!$G918+'ESTOQUE NOVEMBRO'!$E918*'ESTOQUE NOVEMBRO'!$H918</f>
        <v>3360.0000000000009</v>
      </c>
      <c r="K918" s="1">
        <f>_xlfn.XLOOKUP(A918,MEDIDAS!A:A,MEDIDAS!D:D,,0)*5</f>
        <v>9.6666666666666661</v>
      </c>
      <c r="L918" s="1">
        <f>SUM(K918,_xlfn.XLOOKUP(A918,MEDIDAS!A:A,MEDIDAS!D:D,,0)*5)</f>
        <v>19.333333333333332</v>
      </c>
      <c r="M91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18" t="str">
        <f>IF('ESTOQUE NOVEMBRO'!$E918&gt;0,"Novembro","outubro")</f>
        <v>outubro</v>
      </c>
      <c r="O918" s="15">
        <v>45597</v>
      </c>
    </row>
    <row r="919" spans="1:15">
      <c r="A919" s="5" t="s">
        <v>1010</v>
      </c>
      <c r="B919" t="s">
        <v>1229</v>
      </c>
      <c r="C919" s="3">
        <f t="shared" si="28"/>
        <v>64.89</v>
      </c>
      <c r="D919" s="1">
        <f>_xlfn.XLOOKUP(Tabela4[[#This Row],[SKU]],'ESTOQUE OUTUBRO'!A:A,'ESTOQUE OUTUBRO'!F:F,,0)-_xlfn.XLOOKUP(Tabela4[[#This Row],[SKU]],'VENDA MES'!E:E,'VENDA MES'!F:F,0,0)</f>
        <v>114</v>
      </c>
      <c r="E919" s="3">
        <f>IF(D919&lt;=0,(L919 * 2.5) - D919,IF(AND(Tabela4[[#This Row],[ESTOQUE_INICIAL]]&lt;=Tabela4[[#This Row],[PONTO_DE_REPOSICAO]],Tabela4[[#This Row],[ESTOQUE_INICIAL]]&gt;0),L919*1.5,D919*0))</f>
        <v>0</v>
      </c>
      <c r="F919" s="1">
        <f t="shared" si="29"/>
        <v>114</v>
      </c>
      <c r="G919" s="7">
        <v>14</v>
      </c>
      <c r="H919" s="7">
        <v>28</v>
      </c>
      <c r="I919" s="6" t="s">
        <v>1142</v>
      </c>
      <c r="J919" s="1">
        <f>'ESTOQUE NOVEMBRO'!$D919*'ESTOQUE NOVEMBRO'!$G919+'ESTOQUE NOVEMBRO'!$E919*'ESTOQUE NOVEMBRO'!$H919</f>
        <v>1596</v>
      </c>
      <c r="K919" s="1">
        <f>_xlfn.XLOOKUP(A919,MEDIDAS!A:A,MEDIDAS!D:D,,0)*5</f>
        <v>6</v>
      </c>
      <c r="L919" s="1">
        <f>SUM(K919,_xlfn.XLOOKUP(A919,MEDIDAS!A:A,MEDIDAS!D:D,,0)*5)</f>
        <v>12</v>
      </c>
      <c r="M91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19" t="str">
        <f>IF('ESTOQUE NOVEMBRO'!$E919&gt;0,"Novembro","outubro")</f>
        <v>outubro</v>
      </c>
      <c r="O919" s="15">
        <v>45597</v>
      </c>
    </row>
    <row r="920" spans="1:15">
      <c r="A920" s="5" t="s">
        <v>914</v>
      </c>
      <c r="B920" t="s">
        <v>1229</v>
      </c>
      <c r="C920" s="3">
        <f t="shared" si="28"/>
        <v>64.89</v>
      </c>
      <c r="D920" s="1">
        <f>_xlfn.XLOOKUP(Tabela4[[#This Row],[SKU]],'ESTOQUE OUTUBRO'!A:A,'ESTOQUE OUTUBRO'!F:F,,0)-_xlfn.XLOOKUP(Tabela4[[#This Row],[SKU]],'VENDA MES'!E:E,'VENDA MES'!F:F,0,0)</f>
        <v>55</v>
      </c>
      <c r="E920" s="3">
        <f>IF(D920&lt;=0,(L920 * 2.5) - D920,IF(AND(Tabela4[[#This Row],[ESTOQUE_INICIAL]]&lt;=Tabela4[[#This Row],[PONTO_DE_REPOSICAO]],Tabela4[[#This Row],[ESTOQUE_INICIAL]]&gt;0),L920*1.5,D920*0))</f>
        <v>0</v>
      </c>
      <c r="F920" s="1">
        <f t="shared" si="29"/>
        <v>55</v>
      </c>
      <c r="G920" s="7">
        <v>14</v>
      </c>
      <c r="H920" s="7">
        <v>28</v>
      </c>
      <c r="I920" s="6" t="s">
        <v>1142</v>
      </c>
      <c r="J920" s="1">
        <f>'ESTOQUE NOVEMBRO'!$D920*'ESTOQUE NOVEMBRO'!$G920+'ESTOQUE NOVEMBRO'!$E920*'ESTOQUE NOVEMBRO'!$H920</f>
        <v>770</v>
      </c>
      <c r="K920" s="1">
        <f>_xlfn.XLOOKUP(A920,MEDIDAS!A:A,MEDIDAS!D:D,,0)*5</f>
        <v>5.6111111111111107</v>
      </c>
      <c r="L920" s="1">
        <f>SUM(K920,_xlfn.XLOOKUP(A920,MEDIDAS!A:A,MEDIDAS!D:D,,0)*5)</f>
        <v>11.222222222222221</v>
      </c>
      <c r="M92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20" t="str">
        <f>IF('ESTOQUE NOVEMBRO'!$E920&gt;0,"Novembro","outubro")</f>
        <v>outubro</v>
      </c>
      <c r="O920" s="15">
        <v>45597</v>
      </c>
    </row>
    <row r="921" spans="1:15">
      <c r="A921" s="5" t="s">
        <v>915</v>
      </c>
      <c r="B921" t="s">
        <v>1229</v>
      </c>
      <c r="C921" s="3">
        <f t="shared" si="28"/>
        <v>64.89</v>
      </c>
      <c r="D921" s="1">
        <f>_xlfn.XLOOKUP(Tabela4[[#This Row],[SKU]],'ESTOQUE OUTUBRO'!A:A,'ESTOQUE OUTUBRO'!F:F,,0)-_xlfn.XLOOKUP(Tabela4[[#This Row],[SKU]],'VENDA MES'!E:E,'VENDA MES'!F:F,0,0)</f>
        <v>93.4</v>
      </c>
      <c r="E921" s="3">
        <f>IF(D921&lt;=0,(L921 * 2.5) - D921,IF(AND(Tabela4[[#This Row],[ESTOQUE_INICIAL]]&lt;=Tabela4[[#This Row],[PONTO_DE_REPOSICAO]],Tabela4[[#This Row],[ESTOQUE_INICIAL]]&gt;0),L921*1.5,D921*0))</f>
        <v>0</v>
      </c>
      <c r="F921" s="1">
        <f t="shared" si="29"/>
        <v>93.4</v>
      </c>
      <c r="G921" s="7">
        <v>14</v>
      </c>
      <c r="H921" s="7">
        <v>28</v>
      </c>
      <c r="I921" s="6" t="s">
        <v>1142</v>
      </c>
      <c r="J921" s="1">
        <f>'ESTOQUE NOVEMBRO'!$D921*'ESTOQUE NOVEMBRO'!$G921+'ESTOQUE NOVEMBRO'!$E921*'ESTOQUE NOVEMBRO'!$H921</f>
        <v>1307.6000000000001</v>
      </c>
      <c r="K921" s="1">
        <f>_xlfn.XLOOKUP(A921,MEDIDAS!A:A,MEDIDAS!D:D,,0)*5</f>
        <v>9.6111111111111107</v>
      </c>
      <c r="L921" s="1">
        <f>SUM(K921,_xlfn.XLOOKUP(A921,MEDIDAS!A:A,MEDIDAS!D:D,,0)*5)</f>
        <v>19.222222222222221</v>
      </c>
      <c r="M92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21" t="str">
        <f>IF('ESTOQUE NOVEMBRO'!$E921&gt;0,"Novembro","outubro")</f>
        <v>outubro</v>
      </c>
      <c r="O921" s="15">
        <v>45597</v>
      </c>
    </row>
    <row r="922" spans="1:15">
      <c r="A922" s="5" t="s">
        <v>916</v>
      </c>
      <c r="B922" t="s">
        <v>1229</v>
      </c>
      <c r="C922" s="3">
        <f t="shared" si="28"/>
        <v>64.89</v>
      </c>
      <c r="D922" s="1">
        <f>_xlfn.XLOOKUP(Tabela4[[#This Row],[SKU]],'ESTOQUE OUTUBRO'!A:A,'ESTOQUE OUTUBRO'!F:F,,0)-_xlfn.XLOOKUP(Tabela4[[#This Row],[SKU]],'VENDA MES'!E:E,'VENDA MES'!F:F,0,0)</f>
        <v>31</v>
      </c>
      <c r="E922" s="3">
        <f>IF(D922&lt;=0,(L922 * 2.5) - D922,IF(AND(Tabela4[[#This Row],[ESTOQUE_INICIAL]]&lt;=Tabela4[[#This Row],[PONTO_DE_REPOSICAO]],Tabela4[[#This Row],[ESTOQUE_INICIAL]]&gt;0),L922*1.5,D922*0))</f>
        <v>0</v>
      </c>
      <c r="F922" s="1">
        <f t="shared" si="29"/>
        <v>31</v>
      </c>
      <c r="G922" s="7">
        <v>14</v>
      </c>
      <c r="H922" s="7">
        <v>28</v>
      </c>
      <c r="I922" s="6" t="s">
        <v>1142</v>
      </c>
      <c r="J922" s="1">
        <f>'ESTOQUE NOVEMBRO'!$D922*'ESTOQUE NOVEMBRO'!$G922+'ESTOQUE NOVEMBRO'!$E922*'ESTOQUE NOVEMBRO'!$H922</f>
        <v>434</v>
      </c>
      <c r="K922" s="1">
        <f>_xlfn.XLOOKUP(A922,MEDIDAS!A:A,MEDIDAS!D:D,,0)*5</f>
        <v>4.4444444444444446</v>
      </c>
      <c r="L922" s="1">
        <f>SUM(K922,_xlfn.XLOOKUP(A922,MEDIDAS!A:A,MEDIDAS!D:D,,0)*5)</f>
        <v>8.8888888888888893</v>
      </c>
      <c r="M92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22" t="str">
        <f>IF('ESTOQUE NOVEMBRO'!$E922&gt;0,"Novembro","outubro")</f>
        <v>outubro</v>
      </c>
      <c r="O922" s="15">
        <v>45597</v>
      </c>
    </row>
    <row r="923" spans="1:15">
      <c r="A923" s="5" t="s">
        <v>917</v>
      </c>
      <c r="B923" t="s">
        <v>1229</v>
      </c>
      <c r="C923" s="3">
        <f t="shared" si="28"/>
        <v>64.89</v>
      </c>
      <c r="D923" s="1">
        <f>_xlfn.XLOOKUP(Tabela4[[#This Row],[SKU]],'ESTOQUE OUTUBRO'!A:A,'ESTOQUE OUTUBRO'!F:F,,0)-_xlfn.XLOOKUP(Tabela4[[#This Row],[SKU]],'VENDA MES'!E:E,'VENDA MES'!F:F,0,0)</f>
        <v>163.40000000000003</v>
      </c>
      <c r="E923" s="3">
        <f>IF(D923&lt;=0,(L923 * 2.5) - D923,IF(AND(Tabela4[[#This Row],[ESTOQUE_INICIAL]]&lt;=Tabela4[[#This Row],[PONTO_DE_REPOSICAO]],Tabela4[[#This Row],[ESTOQUE_INICIAL]]&gt;0),L923*1.5,D923*0))</f>
        <v>0</v>
      </c>
      <c r="F923" s="1">
        <f t="shared" si="29"/>
        <v>163.40000000000003</v>
      </c>
      <c r="G923" s="7">
        <v>14</v>
      </c>
      <c r="H923" s="7">
        <v>28</v>
      </c>
      <c r="I923" s="6" t="s">
        <v>1142</v>
      </c>
      <c r="J923" s="1">
        <f>'ESTOQUE NOVEMBRO'!$D923*'ESTOQUE NOVEMBRO'!$G923+'ESTOQUE NOVEMBRO'!$E923*'ESTOQUE NOVEMBRO'!$H923</f>
        <v>2287.6000000000004</v>
      </c>
      <c r="K923" s="1">
        <f>_xlfn.XLOOKUP(A923,MEDIDAS!A:A,MEDIDAS!D:D,,0)*5</f>
        <v>5.333333333333333</v>
      </c>
      <c r="L923" s="1">
        <f>SUM(K923,_xlfn.XLOOKUP(A923,MEDIDAS!A:A,MEDIDAS!D:D,,0)*5)</f>
        <v>10.666666666666666</v>
      </c>
      <c r="M92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23" t="str">
        <f>IF('ESTOQUE NOVEMBRO'!$E923&gt;0,"Novembro","outubro")</f>
        <v>outubro</v>
      </c>
      <c r="O923" s="15">
        <v>45597</v>
      </c>
    </row>
    <row r="924" spans="1:15">
      <c r="A924" s="5" t="s">
        <v>918</v>
      </c>
      <c r="B924" t="s">
        <v>1230</v>
      </c>
      <c r="C924" s="3">
        <f t="shared" si="28"/>
        <v>64.89</v>
      </c>
      <c r="D924" s="1">
        <f>_xlfn.XLOOKUP(Tabela4[[#This Row],[SKU]],'ESTOQUE OUTUBRO'!A:A,'ESTOQUE OUTUBRO'!F:F,,0)-_xlfn.XLOOKUP(Tabela4[[#This Row],[SKU]],'VENDA MES'!E:E,'VENDA MES'!F:F,0,0)</f>
        <v>47</v>
      </c>
      <c r="E924" s="3">
        <f>IF(D924&lt;=0,(L924 * 2.5) - D924,IF(AND(Tabela4[[#This Row],[ESTOQUE_INICIAL]]&lt;=Tabela4[[#This Row],[PONTO_DE_REPOSICAO]],Tabela4[[#This Row],[ESTOQUE_INICIAL]]&gt;0),L924*1.5,D924*0))</f>
        <v>0</v>
      </c>
      <c r="F924" s="1">
        <f t="shared" si="29"/>
        <v>47</v>
      </c>
      <c r="G924" s="7">
        <v>10</v>
      </c>
      <c r="H924" s="7">
        <v>20</v>
      </c>
      <c r="I924" s="6" t="s">
        <v>1134</v>
      </c>
      <c r="J924" s="1">
        <f>'ESTOQUE NOVEMBRO'!$D924*'ESTOQUE NOVEMBRO'!$G924+'ESTOQUE NOVEMBRO'!$E924*'ESTOQUE NOVEMBRO'!$H924</f>
        <v>470</v>
      </c>
      <c r="K924" s="1">
        <f>_xlfn.XLOOKUP(A924,MEDIDAS!A:A,MEDIDAS!D:D,,0)*5</f>
        <v>6.4444444444444446</v>
      </c>
      <c r="L924" s="1">
        <f>SUM(K924,_xlfn.XLOOKUP(A924,MEDIDAS!A:A,MEDIDAS!D:D,,0)*5)</f>
        <v>12.888888888888889</v>
      </c>
      <c r="M92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24" t="str">
        <f>IF('ESTOQUE NOVEMBRO'!$E924&gt;0,"Novembro","outubro")</f>
        <v>outubro</v>
      </c>
      <c r="O924" s="15">
        <v>45597</v>
      </c>
    </row>
    <row r="925" spans="1:15">
      <c r="A925" s="5" t="s">
        <v>919</v>
      </c>
      <c r="B925" t="s">
        <v>1230</v>
      </c>
      <c r="C925" s="3">
        <f t="shared" si="28"/>
        <v>64.89</v>
      </c>
      <c r="D925" s="1">
        <f>_xlfn.XLOOKUP(Tabela4[[#This Row],[SKU]],'ESTOQUE OUTUBRO'!A:A,'ESTOQUE OUTUBRO'!F:F,,0)-_xlfn.XLOOKUP(Tabela4[[#This Row],[SKU]],'VENDA MES'!E:E,'VENDA MES'!F:F,0,0)</f>
        <v>103.19999999999999</v>
      </c>
      <c r="E925" s="3">
        <f>IF(D925&lt;=0,(L925 * 2.5) - D925,IF(AND(Tabela4[[#This Row],[ESTOQUE_INICIAL]]&lt;=Tabela4[[#This Row],[PONTO_DE_REPOSICAO]],Tabela4[[#This Row],[ESTOQUE_INICIAL]]&gt;0),L925*1.5,D925*0))</f>
        <v>0</v>
      </c>
      <c r="F925" s="1">
        <f t="shared" si="29"/>
        <v>103.19999999999999</v>
      </c>
      <c r="G925" s="7">
        <v>10</v>
      </c>
      <c r="H925" s="7">
        <v>20</v>
      </c>
      <c r="I925" s="6" t="s">
        <v>1134</v>
      </c>
      <c r="J925" s="1">
        <f>'ESTOQUE NOVEMBRO'!$D925*'ESTOQUE NOVEMBRO'!$G925+'ESTOQUE NOVEMBRO'!$E925*'ESTOQUE NOVEMBRO'!$H925</f>
        <v>1032</v>
      </c>
      <c r="K925" s="1">
        <f>_xlfn.XLOOKUP(A925,MEDIDAS!A:A,MEDIDAS!D:D,,0)*5</f>
        <v>8.1111111111111107</v>
      </c>
      <c r="L925" s="1">
        <f>SUM(K925,_xlfn.XLOOKUP(A925,MEDIDAS!A:A,MEDIDAS!D:D,,0)*5)</f>
        <v>16.222222222222221</v>
      </c>
      <c r="M92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25" t="str">
        <f>IF('ESTOQUE NOVEMBRO'!$E925&gt;0,"Novembro","outubro")</f>
        <v>outubro</v>
      </c>
      <c r="O925" s="15">
        <v>45597</v>
      </c>
    </row>
    <row r="926" spans="1:15">
      <c r="A926" s="5" t="s">
        <v>920</v>
      </c>
      <c r="B926" t="s">
        <v>1230</v>
      </c>
      <c r="C926" s="3">
        <f t="shared" si="28"/>
        <v>64.89</v>
      </c>
      <c r="D926" s="1">
        <f>_xlfn.XLOOKUP(Tabela4[[#This Row],[SKU]],'ESTOQUE OUTUBRO'!A:A,'ESTOQUE OUTUBRO'!F:F,,0)-_xlfn.XLOOKUP(Tabela4[[#This Row],[SKU]],'VENDA MES'!E:E,'VENDA MES'!F:F,0,0)</f>
        <v>45.2</v>
      </c>
      <c r="E926" s="3">
        <f>IF(D926&lt;=0,(L926 * 2.5) - D926,IF(AND(Tabela4[[#This Row],[ESTOQUE_INICIAL]]&lt;=Tabela4[[#This Row],[PONTO_DE_REPOSICAO]],Tabela4[[#This Row],[ESTOQUE_INICIAL]]&gt;0),L926*1.5,D926*0))</f>
        <v>0</v>
      </c>
      <c r="F926" s="1">
        <f t="shared" si="29"/>
        <v>45.2</v>
      </c>
      <c r="G926" s="7">
        <v>10</v>
      </c>
      <c r="H926" s="7">
        <v>20</v>
      </c>
      <c r="I926" s="6" t="s">
        <v>1134</v>
      </c>
      <c r="J926" s="1">
        <f>'ESTOQUE NOVEMBRO'!$D926*'ESTOQUE NOVEMBRO'!$G926+'ESTOQUE NOVEMBRO'!$E926*'ESTOQUE NOVEMBRO'!$H926</f>
        <v>452</v>
      </c>
      <c r="K926" s="1">
        <f>_xlfn.XLOOKUP(A926,MEDIDAS!A:A,MEDIDAS!D:D,,0)*5</f>
        <v>5.0555555555555554</v>
      </c>
      <c r="L926" s="1">
        <f>SUM(K926,_xlfn.XLOOKUP(A926,MEDIDAS!A:A,MEDIDAS!D:D,,0)*5)</f>
        <v>10.111111111111111</v>
      </c>
      <c r="M92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26" t="str">
        <f>IF('ESTOQUE NOVEMBRO'!$E926&gt;0,"Novembro","outubro")</f>
        <v>outubro</v>
      </c>
      <c r="O926" s="15">
        <v>45597</v>
      </c>
    </row>
    <row r="927" spans="1:15">
      <c r="A927" s="5" t="s">
        <v>921</v>
      </c>
      <c r="B927" t="s">
        <v>1230</v>
      </c>
      <c r="C927" s="3">
        <f t="shared" si="28"/>
        <v>64.89</v>
      </c>
      <c r="D927" s="1">
        <f>_xlfn.XLOOKUP(Tabela4[[#This Row],[SKU]],'ESTOQUE OUTUBRO'!A:A,'ESTOQUE OUTUBRO'!F:F,,0)-_xlfn.XLOOKUP(Tabela4[[#This Row],[SKU]],'VENDA MES'!E:E,'VENDA MES'!F:F,0,0)</f>
        <v>114</v>
      </c>
      <c r="E927" s="3">
        <f>IF(D927&lt;=0,(L927 * 2.5) - D927,IF(AND(Tabela4[[#This Row],[ESTOQUE_INICIAL]]&lt;=Tabela4[[#This Row],[PONTO_DE_REPOSICAO]],Tabela4[[#This Row],[ESTOQUE_INICIAL]]&gt;0),L927*1.5,D927*0))</f>
        <v>0</v>
      </c>
      <c r="F927" s="1">
        <f t="shared" si="29"/>
        <v>114</v>
      </c>
      <c r="G927" s="7">
        <v>10</v>
      </c>
      <c r="H927" s="7">
        <v>20</v>
      </c>
      <c r="I927" s="6" t="s">
        <v>1134</v>
      </c>
      <c r="J927" s="1">
        <f>'ESTOQUE NOVEMBRO'!$D927*'ESTOQUE NOVEMBRO'!$G927+'ESTOQUE NOVEMBRO'!$E927*'ESTOQUE NOVEMBRO'!$H927</f>
        <v>1140</v>
      </c>
      <c r="K927" s="1">
        <f>_xlfn.XLOOKUP(A927,MEDIDAS!A:A,MEDIDAS!D:D,,0)*5</f>
        <v>9</v>
      </c>
      <c r="L927" s="1">
        <f>SUM(K927,_xlfn.XLOOKUP(A927,MEDIDAS!A:A,MEDIDAS!D:D,,0)*5)</f>
        <v>18</v>
      </c>
      <c r="M92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27" t="str">
        <f>IF('ESTOQUE NOVEMBRO'!$E927&gt;0,"Novembro","outubro")</f>
        <v>outubro</v>
      </c>
      <c r="O927" s="15">
        <v>45597</v>
      </c>
    </row>
    <row r="928" spans="1:15">
      <c r="A928" s="5" t="s">
        <v>923</v>
      </c>
      <c r="B928" t="s">
        <v>1230</v>
      </c>
      <c r="C928" s="3">
        <f t="shared" si="28"/>
        <v>64.89</v>
      </c>
      <c r="D928" s="1">
        <f>_xlfn.XLOOKUP(Tabela4[[#This Row],[SKU]],'ESTOQUE OUTUBRO'!A:A,'ESTOQUE OUTUBRO'!F:F,,0)-_xlfn.XLOOKUP(Tabela4[[#This Row],[SKU]],'VENDA MES'!E:E,'VENDA MES'!F:F,0,0)</f>
        <v>120.19999999999999</v>
      </c>
      <c r="E928" s="3">
        <f>IF(D928&lt;=0,(L928 * 2.5) - D928,IF(AND(Tabela4[[#This Row],[ESTOQUE_INICIAL]]&lt;=Tabela4[[#This Row],[PONTO_DE_REPOSICAO]],Tabela4[[#This Row],[ESTOQUE_INICIAL]]&gt;0),L928*1.5,D928*0))</f>
        <v>0</v>
      </c>
      <c r="F928" s="1">
        <f t="shared" si="29"/>
        <v>120.19999999999999</v>
      </c>
      <c r="G928" s="7">
        <v>10</v>
      </c>
      <c r="H928" s="7">
        <v>20</v>
      </c>
      <c r="I928" s="6" t="s">
        <v>1134</v>
      </c>
      <c r="J928" s="1">
        <f>'ESTOQUE NOVEMBRO'!$D928*'ESTOQUE NOVEMBRO'!$G928+'ESTOQUE NOVEMBRO'!$E928*'ESTOQUE NOVEMBRO'!$H928</f>
        <v>1202</v>
      </c>
      <c r="K928" s="1">
        <f>_xlfn.XLOOKUP(A928,MEDIDAS!A:A,MEDIDAS!D:D,,0)*5</f>
        <v>8.6111111111111107</v>
      </c>
      <c r="L928" s="1">
        <f>SUM(K928,_xlfn.XLOOKUP(A928,MEDIDAS!A:A,MEDIDAS!D:D,,0)*5)</f>
        <v>17.222222222222221</v>
      </c>
      <c r="M92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28" t="str">
        <f>IF('ESTOQUE NOVEMBRO'!$E928&gt;0,"Novembro","outubro")</f>
        <v>outubro</v>
      </c>
      <c r="O928" s="15">
        <v>45597</v>
      </c>
    </row>
    <row r="929" spans="1:15">
      <c r="A929" s="5" t="s">
        <v>1021</v>
      </c>
      <c r="B929" t="s">
        <v>1230</v>
      </c>
      <c r="C929" s="3">
        <f t="shared" si="28"/>
        <v>64.89</v>
      </c>
      <c r="D929" s="1">
        <f>_xlfn.XLOOKUP(Tabela4[[#This Row],[SKU]],'ESTOQUE OUTUBRO'!A:A,'ESTOQUE OUTUBRO'!F:F,,0)-_xlfn.XLOOKUP(Tabela4[[#This Row],[SKU]],'VENDA MES'!E:E,'VENDA MES'!F:F,0,0)</f>
        <v>68</v>
      </c>
      <c r="E929" s="3">
        <f>IF(D929&lt;=0,(L929 * 2.5) - D929,IF(AND(Tabela4[[#This Row],[ESTOQUE_INICIAL]]&lt;=Tabela4[[#This Row],[PONTO_DE_REPOSICAO]],Tabela4[[#This Row],[ESTOQUE_INICIAL]]&gt;0),L929*1.5,D929*0))</f>
        <v>0</v>
      </c>
      <c r="F929" s="1">
        <f t="shared" si="29"/>
        <v>68</v>
      </c>
      <c r="G929" s="7">
        <v>10</v>
      </c>
      <c r="H929" s="7">
        <v>20</v>
      </c>
      <c r="I929" s="6" t="s">
        <v>1134</v>
      </c>
      <c r="J929" s="1">
        <f>'ESTOQUE NOVEMBRO'!$D929*'ESTOQUE NOVEMBRO'!$G929+'ESTOQUE NOVEMBRO'!$E929*'ESTOQUE NOVEMBRO'!$H929</f>
        <v>680</v>
      </c>
      <c r="K929" s="1">
        <f>_xlfn.XLOOKUP(A929,MEDIDAS!A:A,MEDIDAS!D:D,,0)*5</f>
        <v>7.333333333333333</v>
      </c>
      <c r="L929" s="1">
        <f>SUM(K929,_xlfn.XLOOKUP(A929,MEDIDAS!A:A,MEDIDAS!D:D,,0)*5)</f>
        <v>14.666666666666666</v>
      </c>
      <c r="M92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29" t="str">
        <f>IF('ESTOQUE NOVEMBRO'!$E929&gt;0,"Novembro","outubro")</f>
        <v>outubro</v>
      </c>
      <c r="O929" s="15">
        <v>45597</v>
      </c>
    </row>
    <row r="930" spans="1:15">
      <c r="A930" s="5" t="s">
        <v>924</v>
      </c>
      <c r="B930" t="s">
        <v>1230</v>
      </c>
      <c r="C930" s="3">
        <f t="shared" si="28"/>
        <v>64.89</v>
      </c>
      <c r="D930" s="1">
        <f>_xlfn.XLOOKUP(Tabela4[[#This Row],[SKU]],'ESTOQUE OUTUBRO'!A:A,'ESTOQUE OUTUBRO'!F:F,,0)-_xlfn.XLOOKUP(Tabela4[[#This Row],[SKU]],'VENDA MES'!E:E,'VENDA MES'!F:F,0,0)</f>
        <v>-11.600000000000001</v>
      </c>
      <c r="E930" s="3">
        <f>IF(D930&lt;=0,(L930 * 2.5) - D930,IF(AND(Tabela4[[#This Row],[ESTOQUE_INICIAL]]&lt;=Tabela4[[#This Row],[PONTO_DE_REPOSICAO]],Tabela4[[#This Row],[ESTOQUE_INICIAL]]&gt;0),L930*1.5,D930*0))</f>
        <v>37.155555555555551</v>
      </c>
      <c r="F930" s="1">
        <f t="shared" si="29"/>
        <v>25.55555555555555</v>
      </c>
      <c r="G930" s="7">
        <v>10</v>
      </c>
      <c r="H930" s="7">
        <v>20</v>
      </c>
      <c r="I930" s="6" t="s">
        <v>1134</v>
      </c>
      <c r="J930" s="1">
        <f>'ESTOQUE NOVEMBRO'!$D930*'ESTOQUE NOVEMBRO'!$G930+'ESTOQUE NOVEMBRO'!$E930*'ESTOQUE NOVEMBRO'!$H930</f>
        <v>627.11111111111109</v>
      </c>
      <c r="K930" s="1">
        <f>_xlfn.XLOOKUP(A930,MEDIDAS!A:A,MEDIDAS!D:D,,0)*5</f>
        <v>5.1111111111111107</v>
      </c>
      <c r="L930" s="1">
        <f>SUM(K930,_xlfn.XLOOKUP(A930,MEDIDAS!A:A,MEDIDAS!D:D,,0)*5)</f>
        <v>10.222222222222221</v>
      </c>
      <c r="M93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30" t="str">
        <f>IF('ESTOQUE NOVEMBRO'!$E930&gt;0,"Novembro","outubro")</f>
        <v>Novembro</v>
      </c>
      <c r="O930" s="15">
        <v>45597</v>
      </c>
    </row>
    <row r="931" spans="1:15">
      <c r="A931" s="5" t="s">
        <v>925</v>
      </c>
      <c r="B931" t="s">
        <v>1230</v>
      </c>
      <c r="C931" s="3">
        <f t="shared" si="28"/>
        <v>64.89</v>
      </c>
      <c r="D931" s="1">
        <f>_xlfn.XLOOKUP(Tabela4[[#This Row],[SKU]],'ESTOQUE OUTUBRO'!A:A,'ESTOQUE OUTUBRO'!F:F,,0)-_xlfn.XLOOKUP(Tabela4[[#This Row],[SKU]],'VENDA MES'!E:E,'VENDA MES'!F:F,0,0)</f>
        <v>53.800000000000011</v>
      </c>
      <c r="E931" s="3">
        <f>IF(D931&lt;=0,(L931 * 2.5) - D931,IF(AND(Tabela4[[#This Row],[ESTOQUE_INICIAL]]&lt;=Tabela4[[#This Row],[PONTO_DE_REPOSICAO]],Tabela4[[#This Row],[ESTOQUE_INICIAL]]&gt;0),L931*1.5,D931*0))</f>
        <v>0</v>
      </c>
      <c r="F931" s="1">
        <f t="shared" si="29"/>
        <v>53.800000000000011</v>
      </c>
      <c r="G931" s="7">
        <v>10</v>
      </c>
      <c r="H931" s="7">
        <v>20</v>
      </c>
      <c r="I931" s="6" t="s">
        <v>1134</v>
      </c>
      <c r="J931" s="1">
        <f>'ESTOQUE NOVEMBRO'!$D931*'ESTOQUE NOVEMBRO'!$G931+'ESTOQUE NOVEMBRO'!$E931*'ESTOQUE NOVEMBRO'!$H931</f>
        <v>538.00000000000011</v>
      </c>
      <c r="K931" s="1">
        <f>_xlfn.XLOOKUP(A931,MEDIDAS!A:A,MEDIDAS!D:D,,0)*5</f>
        <v>6.6666666666666661</v>
      </c>
      <c r="L931" s="1">
        <f>SUM(K931,_xlfn.XLOOKUP(A931,MEDIDAS!A:A,MEDIDAS!D:D,,0)*5)</f>
        <v>13.333333333333332</v>
      </c>
      <c r="M93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31" t="str">
        <f>IF('ESTOQUE NOVEMBRO'!$E931&gt;0,"Novembro","outubro")</f>
        <v>outubro</v>
      </c>
      <c r="O931" s="15">
        <v>45597</v>
      </c>
    </row>
    <row r="932" spans="1:15">
      <c r="A932" s="5" t="s">
        <v>926</v>
      </c>
      <c r="B932" t="s">
        <v>1230</v>
      </c>
      <c r="C932" s="3">
        <f t="shared" si="28"/>
        <v>64.89</v>
      </c>
      <c r="D932" s="1">
        <f>_xlfn.XLOOKUP(Tabela4[[#This Row],[SKU]],'ESTOQUE OUTUBRO'!A:A,'ESTOQUE OUTUBRO'!F:F,,0)-_xlfn.XLOOKUP(Tabela4[[#This Row],[SKU]],'VENDA MES'!E:E,'VENDA MES'!F:F,0,0)</f>
        <v>118.6</v>
      </c>
      <c r="E932" s="3">
        <f>IF(D932&lt;=0,(L932 * 2.5) - D932,IF(AND(Tabela4[[#This Row],[ESTOQUE_INICIAL]]&lt;=Tabela4[[#This Row],[PONTO_DE_REPOSICAO]],Tabela4[[#This Row],[ESTOQUE_INICIAL]]&gt;0),L932*1.5,D932*0))</f>
        <v>0</v>
      </c>
      <c r="F932" s="1">
        <f t="shared" si="29"/>
        <v>118.6</v>
      </c>
      <c r="G932" s="7">
        <v>10</v>
      </c>
      <c r="H932" s="7">
        <v>20</v>
      </c>
      <c r="I932" s="6" t="s">
        <v>1134</v>
      </c>
      <c r="J932" s="1">
        <f>'ESTOQUE NOVEMBRO'!$D932*'ESTOQUE NOVEMBRO'!$G932+'ESTOQUE NOVEMBRO'!$E932*'ESTOQUE NOVEMBRO'!$H932</f>
        <v>1186</v>
      </c>
      <c r="K932" s="1">
        <f>_xlfn.XLOOKUP(A932,MEDIDAS!A:A,MEDIDAS!D:D,,0)*5</f>
        <v>7.3888888888888893</v>
      </c>
      <c r="L932" s="1">
        <f>SUM(K932,_xlfn.XLOOKUP(A932,MEDIDAS!A:A,MEDIDAS!D:D,,0)*5)</f>
        <v>14.777777777777779</v>
      </c>
      <c r="M93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32" t="str">
        <f>IF('ESTOQUE NOVEMBRO'!$E932&gt;0,"Novembro","outubro")</f>
        <v>outubro</v>
      </c>
      <c r="O932" s="15">
        <v>45597</v>
      </c>
    </row>
    <row r="933" spans="1:15">
      <c r="A933" s="5" t="s">
        <v>927</v>
      </c>
      <c r="B933" t="s">
        <v>1230</v>
      </c>
      <c r="C933" s="3">
        <f t="shared" si="28"/>
        <v>64.89</v>
      </c>
      <c r="D933" s="1">
        <f>_xlfn.XLOOKUP(Tabela4[[#This Row],[SKU]],'ESTOQUE OUTUBRO'!A:A,'ESTOQUE OUTUBRO'!F:F,,0)-_xlfn.XLOOKUP(Tabela4[[#This Row],[SKU]],'VENDA MES'!E:E,'VENDA MES'!F:F,0,0)</f>
        <v>42.40000000000002</v>
      </c>
      <c r="E933" s="3">
        <f>IF(D933&lt;=0,(L933 * 2.5) - D933,IF(AND(Tabela4[[#This Row],[ESTOQUE_INICIAL]]&lt;=Tabela4[[#This Row],[PONTO_DE_REPOSICAO]],Tabela4[[#This Row],[ESTOQUE_INICIAL]]&gt;0),L933*1.5,D933*0))</f>
        <v>0</v>
      </c>
      <c r="F933" s="1">
        <f t="shared" si="29"/>
        <v>42.40000000000002</v>
      </c>
      <c r="G933" s="7">
        <v>10</v>
      </c>
      <c r="H933" s="7">
        <v>20</v>
      </c>
      <c r="I933" s="6" t="s">
        <v>1134</v>
      </c>
      <c r="J933" s="1">
        <f>'ESTOQUE NOVEMBRO'!$D933*'ESTOQUE NOVEMBRO'!$G933+'ESTOQUE NOVEMBRO'!$E933*'ESTOQUE NOVEMBRO'!$H933</f>
        <v>424.00000000000023</v>
      </c>
      <c r="K933" s="1">
        <f>_xlfn.XLOOKUP(A933,MEDIDAS!A:A,MEDIDAS!D:D,,0)*5</f>
        <v>5.5555555555555554</v>
      </c>
      <c r="L933" s="1">
        <f>SUM(K933,_xlfn.XLOOKUP(A933,MEDIDAS!A:A,MEDIDAS!D:D,,0)*5)</f>
        <v>11.111111111111111</v>
      </c>
      <c r="M93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33" t="str">
        <f>IF('ESTOQUE NOVEMBRO'!$E933&gt;0,"Novembro","outubro")</f>
        <v>outubro</v>
      </c>
      <c r="O933" s="15">
        <v>45597</v>
      </c>
    </row>
    <row r="934" spans="1:15">
      <c r="A934" s="5" t="s">
        <v>928</v>
      </c>
      <c r="B934" t="s">
        <v>1231</v>
      </c>
      <c r="C934" s="3">
        <f t="shared" si="28"/>
        <v>64.89</v>
      </c>
      <c r="D934" s="1">
        <f>_xlfn.XLOOKUP(Tabela4[[#This Row],[SKU]],'ESTOQUE OUTUBRO'!A:A,'ESTOQUE OUTUBRO'!F:F,,0)-_xlfn.XLOOKUP(Tabela4[[#This Row],[SKU]],'VENDA MES'!E:E,'VENDA MES'!F:F,0,0)</f>
        <v>80.40000000000002</v>
      </c>
      <c r="E934" s="3">
        <f>IF(D934&lt;=0,(L934 * 2.5) - D934,IF(AND(Tabela4[[#This Row],[ESTOQUE_INICIAL]]&lt;=Tabela4[[#This Row],[PONTO_DE_REPOSICAO]],Tabela4[[#This Row],[ESTOQUE_INICIAL]]&gt;0),L934*1.5,D934*0))</f>
        <v>0</v>
      </c>
      <c r="F934" s="1">
        <f t="shared" si="29"/>
        <v>80.40000000000002</v>
      </c>
      <c r="G934" s="7">
        <v>18</v>
      </c>
      <c r="H934" s="7">
        <v>36</v>
      </c>
      <c r="I934" s="6" t="s">
        <v>1140</v>
      </c>
      <c r="J934" s="1">
        <f>'ESTOQUE NOVEMBRO'!$D934*'ESTOQUE NOVEMBRO'!$G934+'ESTOQUE NOVEMBRO'!$E934*'ESTOQUE NOVEMBRO'!$H934</f>
        <v>1447.2000000000003</v>
      </c>
      <c r="K934" s="1">
        <f>_xlfn.XLOOKUP(A934,MEDIDAS!A:A,MEDIDAS!D:D,,0)*5</f>
        <v>3.5555555555555558</v>
      </c>
      <c r="L934" s="1">
        <f>SUM(K934,_xlfn.XLOOKUP(A934,MEDIDAS!A:A,MEDIDAS!D:D,,0)*5)</f>
        <v>7.1111111111111116</v>
      </c>
      <c r="M93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34" t="str">
        <f>IF('ESTOQUE NOVEMBRO'!$E934&gt;0,"Novembro","outubro")</f>
        <v>outubro</v>
      </c>
      <c r="O934" s="15">
        <v>45597</v>
      </c>
    </row>
    <row r="935" spans="1:15">
      <c r="A935" s="5" t="s">
        <v>929</v>
      </c>
      <c r="B935" t="s">
        <v>1231</v>
      </c>
      <c r="C935" s="3">
        <f t="shared" si="28"/>
        <v>64.89</v>
      </c>
      <c r="D935" s="1">
        <f>_xlfn.XLOOKUP(Tabela4[[#This Row],[SKU]],'ESTOQUE OUTUBRO'!A:A,'ESTOQUE OUTUBRO'!F:F,,0)-_xlfn.XLOOKUP(Tabela4[[#This Row],[SKU]],'VENDA MES'!E:E,'VENDA MES'!F:F,0,0)</f>
        <v>233.00000000000006</v>
      </c>
      <c r="E935" s="3">
        <f>IF(D935&lt;=0,(L935 * 2.5) - D935,IF(AND(Tabela4[[#This Row],[ESTOQUE_INICIAL]]&lt;=Tabela4[[#This Row],[PONTO_DE_REPOSICAO]],Tabela4[[#This Row],[ESTOQUE_INICIAL]]&gt;0),L935*1.5,D935*0))</f>
        <v>0</v>
      </c>
      <c r="F935" s="1">
        <f t="shared" si="29"/>
        <v>233.00000000000006</v>
      </c>
      <c r="G935" s="7">
        <v>18</v>
      </c>
      <c r="H935" s="7">
        <v>36</v>
      </c>
      <c r="I935" s="6" t="s">
        <v>1140</v>
      </c>
      <c r="J935" s="1">
        <f>'ESTOQUE NOVEMBRO'!$D935*'ESTOQUE NOVEMBRO'!$G935+'ESTOQUE NOVEMBRO'!$E935*'ESTOQUE NOVEMBRO'!$H935</f>
        <v>4194.0000000000009</v>
      </c>
      <c r="K935" s="1">
        <f>_xlfn.XLOOKUP(A935,MEDIDAS!A:A,MEDIDAS!D:D,,0)*5</f>
        <v>6.0555555555555554</v>
      </c>
      <c r="L935" s="1">
        <f>SUM(K935,_xlfn.XLOOKUP(A935,MEDIDAS!A:A,MEDIDAS!D:D,,0)*5)</f>
        <v>12.111111111111111</v>
      </c>
      <c r="M93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35" t="str">
        <f>IF('ESTOQUE NOVEMBRO'!$E935&gt;0,"Novembro","outubro")</f>
        <v>outubro</v>
      </c>
      <c r="O935" s="15">
        <v>45597</v>
      </c>
    </row>
    <row r="936" spans="1:15">
      <c r="A936" s="5" t="s">
        <v>930</v>
      </c>
      <c r="B936" t="s">
        <v>1231</v>
      </c>
      <c r="C936" s="3">
        <f t="shared" si="28"/>
        <v>64.89</v>
      </c>
      <c r="D936" s="1">
        <f>_xlfn.XLOOKUP(Tabela4[[#This Row],[SKU]],'ESTOQUE OUTUBRO'!A:A,'ESTOQUE OUTUBRO'!F:F,,0)-_xlfn.XLOOKUP(Tabela4[[#This Row],[SKU]],'VENDA MES'!E:E,'VENDA MES'!F:F,0,0)</f>
        <v>43</v>
      </c>
      <c r="E936" s="3">
        <f>IF(D936&lt;=0,(L936 * 2.5) - D936,IF(AND(Tabela4[[#This Row],[ESTOQUE_INICIAL]]&lt;=Tabela4[[#This Row],[PONTO_DE_REPOSICAO]],Tabela4[[#This Row],[ESTOQUE_INICIAL]]&gt;0),L936*1.5,D936*0))</f>
        <v>0</v>
      </c>
      <c r="F936" s="1">
        <f t="shared" si="29"/>
        <v>43</v>
      </c>
      <c r="G936" s="7">
        <v>18</v>
      </c>
      <c r="H936" s="7">
        <v>36</v>
      </c>
      <c r="I936" s="6" t="s">
        <v>1140</v>
      </c>
      <c r="J936" s="1">
        <f>'ESTOQUE NOVEMBRO'!$D936*'ESTOQUE NOVEMBRO'!$G936+'ESTOQUE NOVEMBRO'!$E936*'ESTOQUE NOVEMBRO'!$H936</f>
        <v>774</v>
      </c>
      <c r="K936" s="1">
        <f>_xlfn.XLOOKUP(A936,MEDIDAS!A:A,MEDIDAS!D:D,,0)*5</f>
        <v>8.6666666666666679</v>
      </c>
      <c r="L936" s="1">
        <f>SUM(K936,_xlfn.XLOOKUP(A936,MEDIDAS!A:A,MEDIDAS!D:D,,0)*5)</f>
        <v>17.333333333333336</v>
      </c>
      <c r="M93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36" t="str">
        <f>IF('ESTOQUE NOVEMBRO'!$E936&gt;0,"Novembro","outubro")</f>
        <v>outubro</v>
      </c>
      <c r="O936" s="15">
        <v>45597</v>
      </c>
    </row>
    <row r="937" spans="1:15">
      <c r="A937" s="5" t="s">
        <v>931</v>
      </c>
      <c r="B937" t="s">
        <v>1231</v>
      </c>
      <c r="C937" s="3">
        <f t="shared" si="28"/>
        <v>64.89</v>
      </c>
      <c r="D937" s="1">
        <f>_xlfn.XLOOKUP(Tabela4[[#This Row],[SKU]],'ESTOQUE OUTUBRO'!A:A,'ESTOQUE OUTUBRO'!F:F,,0)-_xlfn.XLOOKUP(Tabela4[[#This Row],[SKU]],'VENDA MES'!E:E,'VENDA MES'!F:F,0,0)</f>
        <v>30</v>
      </c>
      <c r="E937" s="3">
        <f>IF(D937&lt;=0,(L937 * 2.5) - D937,IF(AND(Tabela4[[#This Row],[ESTOQUE_INICIAL]]&lt;=Tabela4[[#This Row],[PONTO_DE_REPOSICAO]],Tabela4[[#This Row],[ESTOQUE_INICIAL]]&gt;0),L937*1.5,D937*0))</f>
        <v>0</v>
      </c>
      <c r="F937" s="1">
        <f t="shared" si="29"/>
        <v>30</v>
      </c>
      <c r="G937" s="7">
        <v>18</v>
      </c>
      <c r="H937" s="7">
        <v>36</v>
      </c>
      <c r="I937" s="6" t="s">
        <v>1140</v>
      </c>
      <c r="J937" s="1">
        <f>'ESTOQUE NOVEMBRO'!$D937*'ESTOQUE NOVEMBRO'!$G937+'ESTOQUE NOVEMBRO'!$E937*'ESTOQUE NOVEMBRO'!$H937</f>
        <v>540</v>
      </c>
      <c r="K937" s="1">
        <f>_xlfn.XLOOKUP(A937,MEDIDAS!A:A,MEDIDAS!D:D,,0)*5</f>
        <v>7.4444444444444446</v>
      </c>
      <c r="L937" s="1">
        <f>SUM(K937,_xlfn.XLOOKUP(A937,MEDIDAS!A:A,MEDIDAS!D:D,,0)*5)</f>
        <v>14.888888888888889</v>
      </c>
      <c r="M93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37" t="str">
        <f>IF('ESTOQUE NOVEMBRO'!$E937&gt;0,"Novembro","outubro")</f>
        <v>outubro</v>
      </c>
      <c r="O937" s="15">
        <v>45597</v>
      </c>
    </row>
    <row r="938" spans="1:15">
      <c r="A938" s="5" t="s">
        <v>932</v>
      </c>
      <c r="B938" t="s">
        <v>1231</v>
      </c>
      <c r="C938" s="3">
        <f t="shared" si="28"/>
        <v>64.89</v>
      </c>
      <c r="D938" s="1">
        <f>_xlfn.XLOOKUP(Tabela4[[#This Row],[SKU]],'ESTOQUE OUTUBRO'!A:A,'ESTOQUE OUTUBRO'!F:F,,0)-_xlfn.XLOOKUP(Tabela4[[#This Row],[SKU]],'VENDA MES'!E:E,'VENDA MES'!F:F,0,0)</f>
        <v>48.599999999999994</v>
      </c>
      <c r="E938" s="3">
        <f>IF(D938&lt;=0,(L938 * 2.5) - D938,IF(AND(Tabela4[[#This Row],[ESTOQUE_INICIAL]]&lt;=Tabela4[[#This Row],[PONTO_DE_REPOSICAO]],Tabela4[[#This Row],[ESTOQUE_INICIAL]]&gt;0),L938*1.5,D938*0))</f>
        <v>0</v>
      </c>
      <c r="F938" s="1">
        <f t="shared" si="29"/>
        <v>48.599999999999994</v>
      </c>
      <c r="G938" s="7">
        <v>18</v>
      </c>
      <c r="H938" s="7">
        <v>36</v>
      </c>
      <c r="I938" s="6" t="s">
        <v>1140</v>
      </c>
      <c r="J938" s="1">
        <f>'ESTOQUE NOVEMBRO'!$D938*'ESTOQUE NOVEMBRO'!$G938+'ESTOQUE NOVEMBRO'!$E938*'ESTOQUE NOVEMBRO'!$H938</f>
        <v>874.8</v>
      </c>
      <c r="K938" s="1">
        <f>_xlfn.XLOOKUP(A938,MEDIDAS!A:A,MEDIDAS!D:D,,0)*5</f>
        <v>6.9444444444444446</v>
      </c>
      <c r="L938" s="1">
        <f>SUM(K938,_xlfn.XLOOKUP(A938,MEDIDAS!A:A,MEDIDAS!D:D,,0)*5)</f>
        <v>13.888888888888889</v>
      </c>
      <c r="M93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38" t="str">
        <f>IF('ESTOQUE NOVEMBRO'!$E938&gt;0,"Novembro","outubro")</f>
        <v>outubro</v>
      </c>
      <c r="O938" s="15">
        <v>45597</v>
      </c>
    </row>
    <row r="939" spans="1:15">
      <c r="A939" s="5" t="s">
        <v>1032</v>
      </c>
      <c r="B939" t="s">
        <v>1231</v>
      </c>
      <c r="C939" s="3">
        <f t="shared" si="28"/>
        <v>64.89</v>
      </c>
      <c r="D939" s="1">
        <f>_xlfn.XLOOKUP(Tabela4[[#This Row],[SKU]],'ESTOQUE OUTUBRO'!A:A,'ESTOQUE OUTUBRO'!F:F,,0)-_xlfn.XLOOKUP(Tabela4[[#This Row],[SKU]],'VENDA MES'!E:E,'VENDA MES'!F:F,0,0)</f>
        <v>98</v>
      </c>
      <c r="E939" s="3">
        <f>IF(D939&lt;=0,(L939 * 2.5) - D939,IF(AND(Tabela4[[#This Row],[ESTOQUE_INICIAL]]&lt;=Tabela4[[#This Row],[PONTO_DE_REPOSICAO]],Tabela4[[#This Row],[ESTOQUE_INICIAL]]&gt;0),L939*1.5,D939*0))</f>
        <v>0</v>
      </c>
      <c r="F939" s="1">
        <f t="shared" si="29"/>
        <v>98</v>
      </c>
      <c r="G939" s="7">
        <v>18</v>
      </c>
      <c r="H939" s="7">
        <v>36</v>
      </c>
      <c r="I939" s="6" t="s">
        <v>1140</v>
      </c>
      <c r="J939" s="1">
        <f>'ESTOQUE NOVEMBRO'!$D939*'ESTOQUE NOVEMBRO'!$G939+'ESTOQUE NOVEMBRO'!$E939*'ESTOQUE NOVEMBRO'!$H939</f>
        <v>1764</v>
      </c>
      <c r="K939" s="1">
        <f>_xlfn.XLOOKUP(A939,MEDIDAS!A:A,MEDIDAS!D:D,,0)*5</f>
        <v>6.5</v>
      </c>
      <c r="L939" s="1">
        <f>SUM(K939,_xlfn.XLOOKUP(A939,MEDIDAS!A:A,MEDIDAS!D:D,,0)*5)</f>
        <v>13</v>
      </c>
      <c r="M93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39" t="str">
        <f>IF('ESTOQUE NOVEMBRO'!$E939&gt;0,"Novembro","outubro")</f>
        <v>outubro</v>
      </c>
      <c r="O939" s="15">
        <v>45597</v>
      </c>
    </row>
    <row r="940" spans="1:15">
      <c r="A940" s="5" t="s">
        <v>934</v>
      </c>
      <c r="B940" t="s">
        <v>1231</v>
      </c>
      <c r="C940" s="3">
        <f t="shared" si="28"/>
        <v>64.89</v>
      </c>
      <c r="D940" s="1">
        <f>_xlfn.XLOOKUP(Tabela4[[#This Row],[SKU]],'ESTOQUE OUTUBRO'!A:A,'ESTOQUE OUTUBRO'!F:F,,0)-_xlfn.XLOOKUP(Tabela4[[#This Row],[SKU]],'VENDA MES'!E:E,'VENDA MES'!F:F,0,0)</f>
        <v>79.400000000000006</v>
      </c>
      <c r="E940" s="3">
        <f>IF(D940&lt;=0,(L940 * 2.5) - D940,IF(AND(Tabela4[[#This Row],[ESTOQUE_INICIAL]]&lt;=Tabela4[[#This Row],[PONTO_DE_REPOSICAO]],Tabela4[[#This Row],[ESTOQUE_INICIAL]]&gt;0),L940*1.5,D940*0))</f>
        <v>0</v>
      </c>
      <c r="F940" s="1">
        <f t="shared" si="29"/>
        <v>79.400000000000006</v>
      </c>
      <c r="G940" s="7">
        <v>18</v>
      </c>
      <c r="H940" s="7">
        <v>36</v>
      </c>
      <c r="I940" s="6" t="s">
        <v>1140</v>
      </c>
      <c r="J940" s="1">
        <f>'ESTOQUE NOVEMBRO'!$D940*'ESTOQUE NOVEMBRO'!$G940+'ESTOQUE NOVEMBRO'!$E940*'ESTOQUE NOVEMBRO'!$H940</f>
        <v>1429.2</v>
      </c>
      <c r="K940" s="1">
        <f>_xlfn.XLOOKUP(A940,MEDIDAS!A:A,MEDIDAS!D:D,,0)*5</f>
        <v>5.5555555555555554</v>
      </c>
      <c r="L940" s="1">
        <f>SUM(K940,_xlfn.XLOOKUP(A940,MEDIDAS!A:A,MEDIDAS!D:D,,0)*5)</f>
        <v>11.111111111111111</v>
      </c>
      <c r="M94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40" t="str">
        <f>IF('ESTOQUE NOVEMBRO'!$E940&gt;0,"Novembro","outubro")</f>
        <v>outubro</v>
      </c>
      <c r="O940" s="15">
        <v>45597</v>
      </c>
    </row>
    <row r="941" spans="1:15">
      <c r="A941" s="5" t="s">
        <v>935</v>
      </c>
      <c r="B941" t="s">
        <v>1231</v>
      </c>
      <c r="C941" s="3">
        <f t="shared" si="28"/>
        <v>64.89</v>
      </c>
      <c r="D941" s="1">
        <f>_xlfn.XLOOKUP(Tabela4[[#This Row],[SKU]],'ESTOQUE OUTUBRO'!A:A,'ESTOQUE OUTUBRO'!F:F,,0)-_xlfn.XLOOKUP(Tabela4[[#This Row],[SKU]],'VENDA MES'!E:E,'VENDA MES'!F:F,0,0)</f>
        <v>-2.4000000000000057</v>
      </c>
      <c r="E941" s="3">
        <f>IF(D941&lt;=0,(L941 * 2.5) - D941,IF(AND(Tabela4[[#This Row],[ESTOQUE_INICIAL]]&lt;=Tabela4[[#This Row],[PONTO_DE_REPOSICAO]],Tabela4[[#This Row],[ESTOQUE_INICIAL]]&gt;0),L941*1.5,D941*0))</f>
        <v>46.011111111111113</v>
      </c>
      <c r="F941" s="1">
        <f t="shared" si="29"/>
        <v>43.611111111111107</v>
      </c>
      <c r="G941" s="7">
        <v>18</v>
      </c>
      <c r="H941" s="7">
        <v>36</v>
      </c>
      <c r="I941" s="6" t="s">
        <v>1140</v>
      </c>
      <c r="J941" s="1">
        <f>'ESTOQUE NOVEMBRO'!$D941*'ESTOQUE NOVEMBRO'!$G941+'ESTOQUE NOVEMBRO'!$E941*'ESTOQUE NOVEMBRO'!$H941</f>
        <v>1613.2</v>
      </c>
      <c r="K941" s="1">
        <f>_xlfn.XLOOKUP(A941,MEDIDAS!A:A,MEDIDAS!D:D,,0)*5</f>
        <v>8.7222222222222214</v>
      </c>
      <c r="L941" s="1">
        <f>SUM(K941,_xlfn.XLOOKUP(A941,MEDIDAS!A:A,MEDIDAS!D:D,,0)*5)</f>
        <v>17.444444444444443</v>
      </c>
      <c r="M94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41" t="str">
        <f>IF('ESTOQUE NOVEMBRO'!$E941&gt;0,"Novembro","outubro")</f>
        <v>Novembro</v>
      </c>
      <c r="O941" s="15">
        <v>45597</v>
      </c>
    </row>
    <row r="942" spans="1:15">
      <c r="A942" s="5" t="s">
        <v>936</v>
      </c>
      <c r="B942" t="s">
        <v>1231</v>
      </c>
      <c r="C942" s="3">
        <f t="shared" si="28"/>
        <v>64.89</v>
      </c>
      <c r="D942" s="1">
        <f>_xlfn.XLOOKUP(Tabela4[[#This Row],[SKU]],'ESTOQUE OUTUBRO'!A:A,'ESTOQUE OUTUBRO'!F:F,,0)-_xlfn.XLOOKUP(Tabela4[[#This Row],[SKU]],'VENDA MES'!E:E,'VENDA MES'!F:F,0,0)</f>
        <v>43.599999999999994</v>
      </c>
      <c r="E942" s="3">
        <f>IF(D942&lt;=0,(L942 * 2.5) - D942,IF(AND(Tabela4[[#This Row],[ESTOQUE_INICIAL]]&lt;=Tabela4[[#This Row],[PONTO_DE_REPOSICAO]],Tabela4[[#This Row],[ESTOQUE_INICIAL]]&gt;0),L942*1.5,D942*0))</f>
        <v>0</v>
      </c>
      <c r="F942" s="1">
        <f t="shared" si="29"/>
        <v>43.599999999999994</v>
      </c>
      <c r="G942" s="7">
        <v>18</v>
      </c>
      <c r="H942" s="7">
        <v>36</v>
      </c>
      <c r="I942" s="6" t="s">
        <v>1140</v>
      </c>
      <c r="J942" s="1">
        <f>'ESTOQUE NOVEMBRO'!$D942*'ESTOQUE NOVEMBRO'!$G942+'ESTOQUE NOVEMBRO'!$E942*'ESTOQUE NOVEMBRO'!$H942</f>
        <v>784.8</v>
      </c>
      <c r="K942" s="1">
        <f>_xlfn.XLOOKUP(A942,MEDIDAS!A:A,MEDIDAS!D:D,,0)*5</f>
        <v>10.833333333333332</v>
      </c>
      <c r="L942" s="1">
        <f>SUM(K942,_xlfn.XLOOKUP(A942,MEDIDAS!A:A,MEDIDAS!D:D,,0)*5)</f>
        <v>21.666666666666664</v>
      </c>
      <c r="M94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42" t="str">
        <f>IF('ESTOQUE NOVEMBRO'!$E942&gt;0,"Novembro","outubro")</f>
        <v>outubro</v>
      </c>
      <c r="O942" s="15">
        <v>45597</v>
      </c>
    </row>
    <row r="943" spans="1:15">
      <c r="A943" s="5" t="s">
        <v>937</v>
      </c>
      <c r="B943" t="s">
        <v>1231</v>
      </c>
      <c r="C943" s="3">
        <f t="shared" si="28"/>
        <v>64.89</v>
      </c>
      <c r="D943" s="1">
        <f>_xlfn.XLOOKUP(Tabela4[[#This Row],[SKU]],'ESTOQUE OUTUBRO'!A:A,'ESTOQUE OUTUBRO'!F:F,,0)-_xlfn.XLOOKUP(Tabela4[[#This Row],[SKU]],'VENDA MES'!E:E,'VENDA MES'!F:F,0,0)</f>
        <v>131.6</v>
      </c>
      <c r="E943" s="3">
        <f>IF(D943&lt;=0,(L943 * 2.5) - D943,IF(AND(Tabela4[[#This Row],[ESTOQUE_INICIAL]]&lt;=Tabela4[[#This Row],[PONTO_DE_REPOSICAO]],Tabela4[[#This Row],[ESTOQUE_INICIAL]]&gt;0),L943*1.5,D943*0))</f>
        <v>0</v>
      </c>
      <c r="F943" s="1">
        <f t="shared" si="29"/>
        <v>131.6</v>
      </c>
      <c r="G943" s="7">
        <v>18</v>
      </c>
      <c r="H943" s="7">
        <v>36</v>
      </c>
      <c r="I943" s="6" t="s">
        <v>1140</v>
      </c>
      <c r="J943" s="1">
        <f>'ESTOQUE NOVEMBRO'!$D943*'ESTOQUE NOVEMBRO'!$G943+'ESTOQUE NOVEMBRO'!$E943*'ESTOQUE NOVEMBRO'!$H943</f>
        <v>2368.7999999999997</v>
      </c>
      <c r="K943" s="1">
        <f>_xlfn.XLOOKUP(A943,MEDIDAS!A:A,MEDIDAS!D:D,,0)*5</f>
        <v>7.666666666666667</v>
      </c>
      <c r="L943" s="1">
        <f>SUM(K943,_xlfn.XLOOKUP(A943,MEDIDAS!A:A,MEDIDAS!D:D,,0)*5)</f>
        <v>15.333333333333334</v>
      </c>
      <c r="M94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43" t="str">
        <f>IF('ESTOQUE NOVEMBRO'!$E943&gt;0,"Novembro","outubro")</f>
        <v>outubro</v>
      </c>
      <c r="O943" s="15">
        <v>45597</v>
      </c>
    </row>
    <row r="944" spans="1:15">
      <c r="A944" s="5" t="s">
        <v>938</v>
      </c>
      <c r="B944" t="s">
        <v>1232</v>
      </c>
      <c r="C944" s="3">
        <f t="shared" si="28"/>
        <v>64.89</v>
      </c>
      <c r="D944" s="1">
        <f>_xlfn.XLOOKUP(Tabela4[[#This Row],[SKU]],'ESTOQUE OUTUBRO'!A:A,'ESTOQUE OUTUBRO'!F:F,,0)-_xlfn.XLOOKUP(Tabela4[[#This Row],[SKU]],'VENDA MES'!E:E,'VENDA MES'!F:F,0,0)</f>
        <v>160.40000000000003</v>
      </c>
      <c r="E944" s="3">
        <f>IF(D944&lt;=0,(L944 * 2.5) - D944,IF(AND(Tabela4[[#This Row],[ESTOQUE_INICIAL]]&lt;=Tabela4[[#This Row],[PONTO_DE_REPOSICAO]],Tabela4[[#This Row],[ESTOQUE_INICIAL]]&gt;0),L944*1.5,D944*0))</f>
        <v>0</v>
      </c>
      <c r="F944" s="1">
        <f t="shared" si="29"/>
        <v>160.40000000000003</v>
      </c>
      <c r="G944" s="7">
        <v>8</v>
      </c>
      <c r="H944" s="7">
        <v>16</v>
      </c>
      <c r="I944" s="6" t="s">
        <v>1142</v>
      </c>
      <c r="J944" s="1">
        <f>'ESTOQUE NOVEMBRO'!$D944*'ESTOQUE NOVEMBRO'!$G944+'ESTOQUE NOVEMBRO'!$E944*'ESTOQUE NOVEMBRO'!$H944</f>
        <v>1283.2000000000003</v>
      </c>
      <c r="K944" s="1">
        <f>_xlfn.XLOOKUP(A944,MEDIDAS!A:A,MEDIDAS!D:D,,0)*5</f>
        <v>6.166666666666667</v>
      </c>
      <c r="L944" s="1">
        <f>SUM(K944,_xlfn.XLOOKUP(A944,MEDIDAS!A:A,MEDIDAS!D:D,,0)*5)</f>
        <v>12.333333333333334</v>
      </c>
      <c r="M94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44" t="str">
        <f>IF('ESTOQUE NOVEMBRO'!$E944&gt;0,"Novembro","outubro")</f>
        <v>outubro</v>
      </c>
      <c r="O944" s="15">
        <v>45597</v>
      </c>
    </row>
    <row r="945" spans="1:15">
      <c r="A945" s="5" t="s">
        <v>939</v>
      </c>
      <c r="B945" t="s">
        <v>1232</v>
      </c>
      <c r="C945" s="3">
        <f t="shared" si="28"/>
        <v>64.89</v>
      </c>
      <c r="D945" s="1">
        <f>_xlfn.XLOOKUP(Tabela4[[#This Row],[SKU]],'ESTOQUE OUTUBRO'!A:A,'ESTOQUE OUTUBRO'!F:F,,0)-_xlfn.XLOOKUP(Tabela4[[#This Row],[SKU]],'VENDA MES'!E:E,'VENDA MES'!F:F,0,0)</f>
        <v>33.40000000000002</v>
      </c>
      <c r="E945" s="3">
        <f>IF(D945&lt;=0,(L945 * 2.5) - D945,IF(AND(Tabela4[[#This Row],[ESTOQUE_INICIAL]]&lt;=Tabela4[[#This Row],[PONTO_DE_REPOSICAO]],Tabela4[[#This Row],[ESTOQUE_INICIAL]]&gt;0),L945*1.5,D945*0))</f>
        <v>0</v>
      </c>
      <c r="F945" s="1">
        <f t="shared" si="29"/>
        <v>33.40000000000002</v>
      </c>
      <c r="G945" s="7">
        <v>8</v>
      </c>
      <c r="H945" s="7">
        <v>16</v>
      </c>
      <c r="I945" s="6" t="s">
        <v>1142</v>
      </c>
      <c r="J945" s="1">
        <f>'ESTOQUE NOVEMBRO'!$D945*'ESTOQUE NOVEMBRO'!$G945+'ESTOQUE NOVEMBRO'!$E945*'ESTOQUE NOVEMBRO'!$H945</f>
        <v>267.20000000000016</v>
      </c>
      <c r="K945" s="1">
        <f>_xlfn.XLOOKUP(A945,MEDIDAS!A:A,MEDIDAS!D:D,,0)*5</f>
        <v>6.333333333333333</v>
      </c>
      <c r="L945" s="1">
        <f>SUM(K945,_xlfn.XLOOKUP(A945,MEDIDAS!A:A,MEDIDAS!D:D,,0)*5)</f>
        <v>12.666666666666666</v>
      </c>
      <c r="M94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45" t="str">
        <f>IF('ESTOQUE NOVEMBRO'!$E945&gt;0,"Novembro","outubro")</f>
        <v>outubro</v>
      </c>
      <c r="O945" s="15">
        <v>45597</v>
      </c>
    </row>
    <row r="946" spans="1:15">
      <c r="A946" s="5" t="s">
        <v>940</v>
      </c>
      <c r="B946" t="s">
        <v>1232</v>
      </c>
      <c r="C946" s="3">
        <f t="shared" si="28"/>
        <v>64.89</v>
      </c>
      <c r="D946" s="1">
        <f>_xlfn.XLOOKUP(Tabela4[[#This Row],[SKU]],'ESTOQUE OUTUBRO'!A:A,'ESTOQUE OUTUBRO'!F:F,,0)-_xlfn.XLOOKUP(Tabela4[[#This Row],[SKU]],'VENDA MES'!E:E,'VENDA MES'!F:F,0,0)</f>
        <v>122.4</v>
      </c>
      <c r="E946" s="3">
        <f>IF(D946&lt;=0,(L946 * 2.5) - D946,IF(AND(Tabela4[[#This Row],[ESTOQUE_INICIAL]]&lt;=Tabela4[[#This Row],[PONTO_DE_REPOSICAO]],Tabela4[[#This Row],[ESTOQUE_INICIAL]]&gt;0),L946*1.5,D946*0))</f>
        <v>0</v>
      </c>
      <c r="F946" s="1">
        <f t="shared" si="29"/>
        <v>122.4</v>
      </c>
      <c r="G946" s="7">
        <v>8</v>
      </c>
      <c r="H946" s="7">
        <v>16</v>
      </c>
      <c r="I946" s="6" t="s">
        <v>1142</v>
      </c>
      <c r="J946" s="1">
        <f>'ESTOQUE NOVEMBRO'!$D946*'ESTOQUE NOVEMBRO'!$G946+'ESTOQUE NOVEMBRO'!$E946*'ESTOQUE NOVEMBRO'!$H946</f>
        <v>979.2</v>
      </c>
      <c r="K946" s="1">
        <f>_xlfn.XLOOKUP(A946,MEDIDAS!A:A,MEDIDAS!D:D,,0)*5</f>
        <v>5.6666666666666661</v>
      </c>
      <c r="L946" s="1">
        <f>SUM(K946,_xlfn.XLOOKUP(A946,MEDIDAS!A:A,MEDIDAS!D:D,,0)*5)</f>
        <v>11.333333333333332</v>
      </c>
      <c r="M94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46" t="str">
        <f>IF('ESTOQUE NOVEMBRO'!$E946&gt;0,"Novembro","outubro")</f>
        <v>outubro</v>
      </c>
      <c r="O946" s="15">
        <v>45597</v>
      </c>
    </row>
    <row r="947" spans="1:15">
      <c r="A947" s="5" t="s">
        <v>941</v>
      </c>
      <c r="B947" t="s">
        <v>1232</v>
      </c>
      <c r="C947" s="3">
        <f t="shared" si="28"/>
        <v>64.89</v>
      </c>
      <c r="D947" s="1">
        <f>_xlfn.XLOOKUP(Tabela4[[#This Row],[SKU]],'ESTOQUE OUTUBRO'!A:A,'ESTOQUE OUTUBRO'!F:F,,0)-_xlfn.XLOOKUP(Tabela4[[#This Row],[SKU]],'VENDA MES'!E:E,'VENDA MES'!F:F,0,0)</f>
        <v>81.8</v>
      </c>
      <c r="E947" s="3">
        <f>IF(D947&lt;=0,(L947 * 2.5) - D947,IF(AND(Tabela4[[#This Row],[ESTOQUE_INICIAL]]&lt;=Tabela4[[#This Row],[PONTO_DE_REPOSICAO]],Tabela4[[#This Row],[ESTOQUE_INICIAL]]&gt;0),L947*1.5,D947*0))</f>
        <v>0</v>
      </c>
      <c r="F947" s="1">
        <f t="shared" si="29"/>
        <v>81.8</v>
      </c>
      <c r="G947" s="7">
        <v>8</v>
      </c>
      <c r="H947" s="7">
        <v>16</v>
      </c>
      <c r="I947" s="6" t="s">
        <v>1142</v>
      </c>
      <c r="J947" s="1">
        <f>'ESTOQUE NOVEMBRO'!$D947*'ESTOQUE NOVEMBRO'!$G947+'ESTOQUE NOVEMBRO'!$E947*'ESTOQUE NOVEMBRO'!$H947</f>
        <v>654.4</v>
      </c>
      <c r="K947" s="1">
        <f>_xlfn.XLOOKUP(A947,MEDIDAS!A:A,MEDIDAS!D:D,,0)*5</f>
        <v>5.5</v>
      </c>
      <c r="L947" s="1">
        <f>SUM(K947,_xlfn.XLOOKUP(A947,MEDIDAS!A:A,MEDIDAS!D:D,,0)*5)</f>
        <v>11</v>
      </c>
      <c r="M94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47" t="str">
        <f>IF('ESTOQUE NOVEMBRO'!$E947&gt;0,"Novembro","outubro")</f>
        <v>outubro</v>
      </c>
      <c r="O947" s="15">
        <v>45597</v>
      </c>
    </row>
    <row r="948" spans="1:15">
      <c r="A948" s="5" t="s">
        <v>942</v>
      </c>
      <c r="B948" t="s">
        <v>1232</v>
      </c>
      <c r="C948" s="3">
        <f t="shared" si="28"/>
        <v>64.89</v>
      </c>
      <c r="D948" s="1">
        <f>_xlfn.XLOOKUP(Tabela4[[#This Row],[SKU]],'ESTOQUE OUTUBRO'!A:A,'ESTOQUE OUTUBRO'!F:F,,0)-_xlfn.XLOOKUP(Tabela4[[#This Row],[SKU]],'VENDA MES'!E:E,'VENDA MES'!F:F,0,0)</f>
        <v>122.4</v>
      </c>
      <c r="E948" s="3">
        <f>IF(D948&lt;=0,(L948 * 2.5) - D948,IF(AND(Tabela4[[#This Row],[ESTOQUE_INICIAL]]&lt;=Tabela4[[#This Row],[PONTO_DE_REPOSICAO]],Tabela4[[#This Row],[ESTOQUE_INICIAL]]&gt;0),L948*1.5,D948*0))</f>
        <v>0</v>
      </c>
      <c r="F948" s="1">
        <f t="shared" si="29"/>
        <v>122.4</v>
      </c>
      <c r="G948" s="7">
        <v>8</v>
      </c>
      <c r="H948" s="7">
        <v>16</v>
      </c>
      <c r="I948" s="6" t="s">
        <v>1142</v>
      </c>
      <c r="J948" s="1">
        <f>'ESTOQUE NOVEMBRO'!$D948*'ESTOQUE NOVEMBRO'!$G948+'ESTOQUE NOVEMBRO'!$E948*'ESTOQUE NOVEMBRO'!$H948</f>
        <v>979.2</v>
      </c>
      <c r="K948" s="1">
        <f>_xlfn.XLOOKUP(A948,MEDIDAS!A:A,MEDIDAS!D:D,,0)*5</f>
        <v>7.4444444444444446</v>
      </c>
      <c r="L948" s="1">
        <f>SUM(K948,_xlfn.XLOOKUP(A948,MEDIDAS!A:A,MEDIDAS!D:D,,0)*5)</f>
        <v>14.888888888888889</v>
      </c>
      <c r="M94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48" t="str">
        <f>IF('ESTOQUE NOVEMBRO'!$E948&gt;0,"Novembro","outubro")</f>
        <v>outubro</v>
      </c>
      <c r="O948" s="15">
        <v>45597</v>
      </c>
    </row>
    <row r="949" spans="1:15">
      <c r="A949" s="5" t="s">
        <v>1043</v>
      </c>
      <c r="B949" t="s">
        <v>1232</v>
      </c>
      <c r="C949" s="3">
        <f t="shared" si="28"/>
        <v>64.89</v>
      </c>
      <c r="D949" s="1">
        <f>_xlfn.XLOOKUP(Tabela4[[#This Row],[SKU]],'ESTOQUE OUTUBRO'!A:A,'ESTOQUE OUTUBRO'!F:F,,0)-_xlfn.XLOOKUP(Tabela4[[#This Row],[SKU]],'VENDA MES'!E:E,'VENDA MES'!F:F,0,0)</f>
        <v>98</v>
      </c>
      <c r="E949" s="3">
        <f>IF(D949&lt;=0,(L949 * 2.5) - D949,IF(AND(Tabela4[[#This Row],[ESTOQUE_INICIAL]]&lt;=Tabela4[[#This Row],[PONTO_DE_REPOSICAO]],Tabela4[[#This Row],[ESTOQUE_INICIAL]]&gt;0),L949*1.5,D949*0))</f>
        <v>0</v>
      </c>
      <c r="F949" s="1">
        <f t="shared" si="29"/>
        <v>98</v>
      </c>
      <c r="G949" s="7">
        <v>8</v>
      </c>
      <c r="H949" s="7">
        <v>16</v>
      </c>
      <c r="I949" s="6" t="s">
        <v>1142</v>
      </c>
      <c r="J949" s="1">
        <f>'ESTOQUE NOVEMBRO'!$D949*'ESTOQUE NOVEMBRO'!$G949+'ESTOQUE NOVEMBRO'!$E949*'ESTOQUE NOVEMBRO'!$H949</f>
        <v>784</v>
      </c>
      <c r="K949" s="1">
        <f>_xlfn.XLOOKUP(A949,MEDIDAS!A:A,MEDIDAS!D:D,,0)*5</f>
        <v>4.2777777777777777</v>
      </c>
      <c r="L949" s="1">
        <f>SUM(K949,_xlfn.XLOOKUP(A949,MEDIDAS!A:A,MEDIDAS!D:D,,0)*5)</f>
        <v>8.5555555555555554</v>
      </c>
      <c r="M94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49" t="str">
        <f>IF('ESTOQUE NOVEMBRO'!$E949&gt;0,"Novembro","outubro")</f>
        <v>outubro</v>
      </c>
      <c r="O949" s="15">
        <v>45597</v>
      </c>
    </row>
    <row r="950" spans="1:15">
      <c r="A950" s="5" t="s">
        <v>943</v>
      </c>
      <c r="B950" t="s">
        <v>1232</v>
      </c>
      <c r="C950" s="3">
        <f t="shared" si="28"/>
        <v>64.89</v>
      </c>
      <c r="D950" s="1">
        <f>_xlfn.XLOOKUP(Tabela4[[#This Row],[SKU]],'ESTOQUE OUTUBRO'!A:A,'ESTOQUE OUTUBRO'!F:F,,0)-_xlfn.XLOOKUP(Tabela4[[#This Row],[SKU]],'VENDA MES'!E:E,'VENDA MES'!F:F,0,0)</f>
        <v>-40.4</v>
      </c>
      <c r="E950" s="3">
        <f>IF(D950&lt;=0,(L950 * 2.5) - D950,IF(AND(Tabela4[[#This Row],[ESTOQUE_INICIAL]]&lt;=Tabela4[[#This Row],[PONTO_DE_REPOSICAO]],Tabela4[[#This Row],[ESTOQUE_INICIAL]]&gt;0),L950*1.5,D950*0))</f>
        <v>82.62222222222222</v>
      </c>
      <c r="F950" s="1">
        <f t="shared" si="29"/>
        <v>42.222222222222221</v>
      </c>
      <c r="G950" s="7">
        <v>8</v>
      </c>
      <c r="H950" s="7">
        <v>16</v>
      </c>
      <c r="I950" s="6" t="s">
        <v>1142</v>
      </c>
      <c r="J950" s="1">
        <f>'ESTOQUE NOVEMBRO'!$D950*'ESTOQUE NOVEMBRO'!$G950+'ESTOQUE NOVEMBRO'!$E950*'ESTOQUE NOVEMBRO'!$H950</f>
        <v>998.75555555555547</v>
      </c>
      <c r="K950" s="1">
        <f>_xlfn.XLOOKUP(A950,MEDIDAS!A:A,MEDIDAS!D:D,,0)*5</f>
        <v>8.4444444444444446</v>
      </c>
      <c r="L950" s="1">
        <f>SUM(K950,_xlfn.XLOOKUP(A950,MEDIDAS!A:A,MEDIDAS!D:D,,0)*5)</f>
        <v>16.888888888888889</v>
      </c>
      <c r="M95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50" t="str">
        <f>IF('ESTOQUE NOVEMBRO'!$E950&gt;0,"Novembro","outubro")</f>
        <v>Novembro</v>
      </c>
      <c r="O950" s="15">
        <v>45597</v>
      </c>
    </row>
    <row r="951" spans="1:15">
      <c r="A951" s="5" t="s">
        <v>945</v>
      </c>
      <c r="B951" t="s">
        <v>1232</v>
      </c>
      <c r="C951" s="3">
        <f t="shared" si="28"/>
        <v>64.89</v>
      </c>
      <c r="D951" s="1">
        <f>_xlfn.XLOOKUP(Tabela4[[#This Row],[SKU]],'ESTOQUE OUTUBRO'!A:A,'ESTOQUE OUTUBRO'!F:F,,0)-_xlfn.XLOOKUP(Tabela4[[#This Row],[SKU]],'VENDA MES'!E:E,'VENDA MES'!F:F,0,0)</f>
        <v>75.800000000000011</v>
      </c>
      <c r="E951" s="3">
        <f>IF(D951&lt;=0,(L951 * 2.5) - D951,IF(AND(Tabela4[[#This Row],[ESTOQUE_INICIAL]]&lt;=Tabela4[[#This Row],[PONTO_DE_REPOSICAO]],Tabela4[[#This Row],[ESTOQUE_INICIAL]]&gt;0),L951*1.5,D951*0))</f>
        <v>0</v>
      </c>
      <c r="F951" s="1">
        <f t="shared" si="29"/>
        <v>75.800000000000011</v>
      </c>
      <c r="G951" s="7">
        <v>8</v>
      </c>
      <c r="H951" s="7">
        <v>16</v>
      </c>
      <c r="I951" s="6" t="s">
        <v>1142</v>
      </c>
      <c r="J951" s="1">
        <f>'ESTOQUE NOVEMBRO'!$D951*'ESTOQUE NOVEMBRO'!$G951+'ESTOQUE NOVEMBRO'!$E951*'ESTOQUE NOVEMBRO'!$H951</f>
        <v>606.40000000000009</v>
      </c>
      <c r="K951" s="1">
        <f>_xlfn.XLOOKUP(A951,MEDIDAS!A:A,MEDIDAS!D:D,,0)*5</f>
        <v>6.333333333333333</v>
      </c>
      <c r="L951" s="1">
        <f>SUM(K951,_xlfn.XLOOKUP(A951,MEDIDAS!A:A,MEDIDAS!D:D,,0)*5)</f>
        <v>12.666666666666666</v>
      </c>
      <c r="M95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51" t="str">
        <f>IF('ESTOQUE NOVEMBRO'!$E951&gt;0,"Novembro","outubro")</f>
        <v>outubro</v>
      </c>
      <c r="O951" s="15">
        <v>45597</v>
      </c>
    </row>
    <row r="952" spans="1:15">
      <c r="A952" s="5" t="s">
        <v>946</v>
      </c>
      <c r="B952" t="s">
        <v>1232</v>
      </c>
      <c r="C952" s="3">
        <f t="shared" si="28"/>
        <v>64.89</v>
      </c>
      <c r="D952" s="1">
        <f>_xlfn.XLOOKUP(Tabela4[[#This Row],[SKU]],'ESTOQUE OUTUBRO'!A:A,'ESTOQUE OUTUBRO'!F:F,,0)-_xlfn.XLOOKUP(Tabela4[[#This Row],[SKU]],'VENDA MES'!E:E,'VENDA MES'!F:F,0,0)</f>
        <v>39.40000000000002</v>
      </c>
      <c r="E952" s="3">
        <f>IF(D952&lt;=0,(L952 * 2.5) - D952,IF(AND(Tabela4[[#This Row],[ESTOQUE_INICIAL]]&lt;=Tabela4[[#This Row],[PONTO_DE_REPOSICAO]],Tabela4[[#This Row],[ESTOQUE_INICIAL]]&gt;0),L952*1.5,D952*0))</f>
        <v>0</v>
      </c>
      <c r="F952" s="1">
        <f t="shared" si="29"/>
        <v>39.40000000000002</v>
      </c>
      <c r="G952" s="7">
        <v>8</v>
      </c>
      <c r="H952" s="7">
        <v>16</v>
      </c>
      <c r="I952" s="6" t="s">
        <v>1142</v>
      </c>
      <c r="J952" s="1">
        <f>'ESTOQUE NOVEMBRO'!$D952*'ESTOQUE NOVEMBRO'!$G952+'ESTOQUE NOVEMBRO'!$E952*'ESTOQUE NOVEMBRO'!$H952</f>
        <v>315.20000000000016</v>
      </c>
      <c r="K952" s="1">
        <f>_xlfn.XLOOKUP(A952,MEDIDAS!A:A,MEDIDAS!D:D,,0)*5</f>
        <v>3.4444444444444446</v>
      </c>
      <c r="L952" s="1">
        <f>SUM(K952,_xlfn.XLOOKUP(A952,MEDIDAS!A:A,MEDIDAS!D:D,,0)*5)</f>
        <v>6.8888888888888893</v>
      </c>
      <c r="M95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52" t="str">
        <f>IF('ESTOQUE NOVEMBRO'!$E952&gt;0,"Novembro","outubro")</f>
        <v>outubro</v>
      </c>
      <c r="O952" s="15">
        <v>45597</v>
      </c>
    </row>
    <row r="953" spans="1:15">
      <c r="A953" s="5" t="s">
        <v>947</v>
      </c>
      <c r="B953" t="s">
        <v>1232</v>
      </c>
      <c r="C953" s="3">
        <f t="shared" si="28"/>
        <v>64.89</v>
      </c>
      <c r="D953" s="1">
        <f>_xlfn.XLOOKUP(Tabela4[[#This Row],[SKU]],'ESTOQUE OUTUBRO'!A:A,'ESTOQUE OUTUBRO'!F:F,,0)-_xlfn.XLOOKUP(Tabela4[[#This Row],[SKU]],'VENDA MES'!E:E,'VENDA MES'!F:F,0,0)</f>
        <v>79.80000000000004</v>
      </c>
      <c r="E953" s="3">
        <f>IF(D953&lt;=0,(L953 * 2.5) - D953,IF(AND(Tabela4[[#This Row],[ESTOQUE_INICIAL]]&lt;=Tabela4[[#This Row],[PONTO_DE_REPOSICAO]],Tabela4[[#This Row],[ESTOQUE_INICIAL]]&gt;0),L953*1.5,D953*0))</f>
        <v>0</v>
      </c>
      <c r="F953" s="1">
        <f t="shared" si="29"/>
        <v>79.80000000000004</v>
      </c>
      <c r="G953" s="7">
        <v>8</v>
      </c>
      <c r="H953" s="7">
        <v>16</v>
      </c>
      <c r="I953" s="6" t="s">
        <v>1142</v>
      </c>
      <c r="J953" s="1">
        <f>'ESTOQUE NOVEMBRO'!$D953*'ESTOQUE NOVEMBRO'!$G953+'ESTOQUE NOVEMBRO'!$E953*'ESTOQUE NOVEMBRO'!$H953</f>
        <v>638.40000000000032</v>
      </c>
      <c r="K953" s="1">
        <f>_xlfn.XLOOKUP(A953,MEDIDAS!A:A,MEDIDAS!D:D,,0)*5</f>
        <v>7.166666666666667</v>
      </c>
      <c r="L953" s="1">
        <f>SUM(K953,_xlfn.XLOOKUP(A953,MEDIDAS!A:A,MEDIDAS!D:D,,0)*5)</f>
        <v>14.333333333333334</v>
      </c>
      <c r="M95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53" t="str">
        <f>IF('ESTOQUE NOVEMBRO'!$E953&gt;0,"Novembro","outubro")</f>
        <v>outubro</v>
      </c>
      <c r="O953" s="15">
        <v>45597</v>
      </c>
    </row>
    <row r="954" spans="1:15">
      <c r="A954" s="5" t="s">
        <v>948</v>
      </c>
      <c r="B954" t="s">
        <v>1233</v>
      </c>
      <c r="C954" s="3">
        <f t="shared" si="28"/>
        <v>64.89</v>
      </c>
      <c r="D954" s="1">
        <f>_xlfn.XLOOKUP(Tabela4[[#This Row],[SKU]],'ESTOQUE OUTUBRO'!A:A,'ESTOQUE OUTUBRO'!F:F,,0)-_xlfn.XLOOKUP(Tabela4[[#This Row],[SKU]],'VENDA MES'!E:E,'VENDA MES'!F:F,0,0)</f>
        <v>17.399999999999999</v>
      </c>
      <c r="E954" s="3">
        <f>IF(D954&lt;=0,(L954 * 2.5) - D954,IF(AND(Tabela4[[#This Row],[ESTOQUE_INICIAL]]&lt;=Tabela4[[#This Row],[PONTO_DE_REPOSICAO]],Tabela4[[#This Row],[ESTOQUE_INICIAL]]&gt;0),L954*1.5,D954*0))</f>
        <v>0</v>
      </c>
      <c r="F954" s="1">
        <f t="shared" si="29"/>
        <v>17.399999999999999</v>
      </c>
      <c r="G954" s="7">
        <v>36</v>
      </c>
      <c r="H954" s="7">
        <v>72</v>
      </c>
      <c r="I954" s="6" t="s">
        <v>1152</v>
      </c>
      <c r="J954" s="1">
        <f>'ESTOQUE NOVEMBRO'!$D954*'ESTOQUE NOVEMBRO'!$G954+'ESTOQUE NOVEMBRO'!$E954*'ESTOQUE NOVEMBRO'!$H954</f>
        <v>626.4</v>
      </c>
      <c r="K954" s="1">
        <f>_xlfn.XLOOKUP(A954,MEDIDAS!A:A,MEDIDAS!D:D,,0)*5</f>
        <v>5.2777777777777777</v>
      </c>
      <c r="L954" s="1">
        <f>SUM(K954,_xlfn.XLOOKUP(A954,MEDIDAS!A:A,MEDIDAS!D:D,,0)*5)</f>
        <v>10.555555555555555</v>
      </c>
      <c r="M95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54" t="str">
        <f>IF('ESTOQUE NOVEMBRO'!$E954&gt;0,"Novembro","outubro")</f>
        <v>outubro</v>
      </c>
      <c r="O954" s="15">
        <v>45597</v>
      </c>
    </row>
    <row r="955" spans="1:15">
      <c r="A955" s="5" t="s">
        <v>949</v>
      </c>
      <c r="B955" t="s">
        <v>1233</v>
      </c>
      <c r="C955" s="3">
        <f t="shared" si="28"/>
        <v>64.89</v>
      </c>
      <c r="D955" s="1">
        <f>_xlfn.XLOOKUP(Tabela4[[#This Row],[SKU]],'ESTOQUE OUTUBRO'!A:A,'ESTOQUE OUTUBRO'!F:F,,0)-_xlfn.XLOOKUP(Tabela4[[#This Row],[SKU]],'VENDA MES'!E:E,'VENDA MES'!F:F,0,0)</f>
        <v>113.4</v>
      </c>
      <c r="E955" s="3">
        <f>IF(D955&lt;=0,(L955 * 2.5) - D955,IF(AND(Tabela4[[#This Row],[ESTOQUE_INICIAL]]&lt;=Tabela4[[#This Row],[PONTO_DE_REPOSICAO]],Tabela4[[#This Row],[ESTOQUE_INICIAL]]&gt;0),L955*1.5,D955*0))</f>
        <v>0</v>
      </c>
      <c r="F955" s="1">
        <f t="shared" si="29"/>
        <v>113.4</v>
      </c>
      <c r="G955" s="7">
        <v>36</v>
      </c>
      <c r="H955" s="7">
        <v>72</v>
      </c>
      <c r="I955" s="6" t="s">
        <v>1152</v>
      </c>
      <c r="J955" s="1">
        <f>'ESTOQUE NOVEMBRO'!$D955*'ESTOQUE NOVEMBRO'!$G955+'ESTOQUE NOVEMBRO'!$E955*'ESTOQUE NOVEMBRO'!$H955</f>
        <v>4082.4</v>
      </c>
      <c r="K955" s="1">
        <f>_xlfn.XLOOKUP(A955,MEDIDAS!A:A,MEDIDAS!D:D,,0)*5</f>
        <v>7.3888888888888893</v>
      </c>
      <c r="L955" s="1">
        <f>SUM(K955,_xlfn.XLOOKUP(A955,MEDIDAS!A:A,MEDIDAS!D:D,,0)*5)</f>
        <v>14.777777777777779</v>
      </c>
      <c r="M95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55" t="str">
        <f>IF('ESTOQUE NOVEMBRO'!$E955&gt;0,"Novembro","outubro")</f>
        <v>outubro</v>
      </c>
      <c r="O955" s="15">
        <v>45597</v>
      </c>
    </row>
    <row r="956" spans="1:15">
      <c r="A956" s="5" t="s">
        <v>950</v>
      </c>
      <c r="B956" t="s">
        <v>1233</v>
      </c>
      <c r="C956" s="3">
        <f t="shared" si="28"/>
        <v>64.89</v>
      </c>
      <c r="D956" s="1">
        <f>_xlfn.XLOOKUP(Tabela4[[#This Row],[SKU]],'ESTOQUE OUTUBRO'!A:A,'ESTOQUE OUTUBRO'!F:F,,0)-_xlfn.XLOOKUP(Tabela4[[#This Row],[SKU]],'VENDA MES'!E:E,'VENDA MES'!F:F,0,0)</f>
        <v>180.2</v>
      </c>
      <c r="E956" s="3">
        <f>IF(D956&lt;=0,(L956 * 2.5) - D956,IF(AND(Tabela4[[#This Row],[ESTOQUE_INICIAL]]&lt;=Tabela4[[#This Row],[PONTO_DE_REPOSICAO]],Tabela4[[#This Row],[ESTOQUE_INICIAL]]&gt;0),L956*1.5,D956*0))</f>
        <v>0</v>
      </c>
      <c r="F956" s="1">
        <f t="shared" si="29"/>
        <v>180.2</v>
      </c>
      <c r="G956" s="7">
        <v>36</v>
      </c>
      <c r="H956" s="7">
        <v>72</v>
      </c>
      <c r="I956" s="6" t="s">
        <v>1152</v>
      </c>
      <c r="J956" s="1">
        <f>'ESTOQUE NOVEMBRO'!$D956*'ESTOQUE NOVEMBRO'!$G956+'ESTOQUE NOVEMBRO'!$E956*'ESTOQUE NOVEMBRO'!$H956</f>
        <v>6487.2</v>
      </c>
      <c r="K956" s="1">
        <f>_xlfn.XLOOKUP(A956,MEDIDAS!A:A,MEDIDAS!D:D,,0)*5</f>
        <v>5.2222222222222223</v>
      </c>
      <c r="L956" s="1">
        <f>SUM(K956,_xlfn.XLOOKUP(A956,MEDIDAS!A:A,MEDIDAS!D:D,,0)*5)</f>
        <v>10.444444444444445</v>
      </c>
      <c r="M95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56" t="str">
        <f>IF('ESTOQUE NOVEMBRO'!$E956&gt;0,"Novembro","outubro")</f>
        <v>outubro</v>
      </c>
      <c r="O956" s="15">
        <v>45597</v>
      </c>
    </row>
    <row r="957" spans="1:15">
      <c r="A957" s="5" t="s">
        <v>951</v>
      </c>
      <c r="B957" t="s">
        <v>1233</v>
      </c>
      <c r="C957" s="3">
        <f t="shared" si="28"/>
        <v>64.89</v>
      </c>
      <c r="D957" s="1">
        <f>_xlfn.XLOOKUP(Tabela4[[#This Row],[SKU]],'ESTOQUE OUTUBRO'!A:A,'ESTOQUE OUTUBRO'!F:F,,0)-_xlfn.XLOOKUP(Tabela4[[#This Row],[SKU]],'VENDA MES'!E:E,'VENDA MES'!F:F,0,0)</f>
        <v>16</v>
      </c>
      <c r="E957" s="3">
        <f>IF(D957&lt;=0,(L957 * 2.5) - D957,IF(AND(Tabela4[[#This Row],[ESTOQUE_INICIAL]]&lt;=Tabela4[[#This Row],[PONTO_DE_REPOSICAO]],Tabela4[[#This Row],[ESTOQUE_INICIAL]]&gt;0),L957*1.5,D957*0))</f>
        <v>0</v>
      </c>
      <c r="F957" s="1">
        <f t="shared" si="29"/>
        <v>16</v>
      </c>
      <c r="G957" s="7">
        <v>36</v>
      </c>
      <c r="H957" s="7">
        <v>72</v>
      </c>
      <c r="I957" s="6" t="s">
        <v>1152</v>
      </c>
      <c r="J957" s="1">
        <f>'ESTOQUE NOVEMBRO'!$D957*'ESTOQUE NOVEMBRO'!$G957+'ESTOQUE NOVEMBRO'!$E957*'ESTOQUE NOVEMBRO'!$H957</f>
        <v>576</v>
      </c>
      <c r="K957" s="1">
        <f>_xlfn.XLOOKUP(A957,MEDIDAS!A:A,MEDIDAS!D:D,,0)*5</f>
        <v>7.3888888888888893</v>
      </c>
      <c r="L957" s="1">
        <f>SUM(K957,_xlfn.XLOOKUP(A957,MEDIDAS!A:A,MEDIDAS!D:D,,0)*5)</f>
        <v>14.777777777777779</v>
      </c>
      <c r="M95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57" t="str">
        <f>IF('ESTOQUE NOVEMBRO'!$E957&gt;0,"Novembro","outubro")</f>
        <v>outubro</v>
      </c>
      <c r="O957" s="15">
        <v>45597</v>
      </c>
    </row>
    <row r="958" spans="1:15">
      <c r="A958" s="5" t="s">
        <v>952</v>
      </c>
      <c r="B958" t="s">
        <v>1233</v>
      </c>
      <c r="C958" s="3">
        <f t="shared" si="28"/>
        <v>64.89</v>
      </c>
      <c r="D958" s="1">
        <f>_xlfn.XLOOKUP(Tabela4[[#This Row],[SKU]],'ESTOQUE OUTUBRO'!A:A,'ESTOQUE OUTUBRO'!F:F,,0)-_xlfn.XLOOKUP(Tabela4[[#This Row],[SKU]],'VENDA MES'!E:E,'VENDA MES'!F:F,0,0)</f>
        <v>-11.600000000000001</v>
      </c>
      <c r="E958" s="3">
        <f>IF(D958&lt;=0,(L958 * 2.5) - D958,IF(AND(Tabela4[[#This Row],[ESTOQUE_INICIAL]]&lt;=Tabela4[[#This Row],[PONTO_DE_REPOSICAO]],Tabela4[[#This Row],[ESTOQUE_INICIAL]]&gt;0),L958*1.5,D958*0))</f>
        <v>44.655555555555559</v>
      </c>
      <c r="F958" s="1">
        <f t="shared" si="29"/>
        <v>33.055555555555557</v>
      </c>
      <c r="G958" s="7">
        <v>36</v>
      </c>
      <c r="H958" s="7">
        <v>72</v>
      </c>
      <c r="I958" s="6" t="s">
        <v>1152</v>
      </c>
      <c r="J958" s="1">
        <f>'ESTOQUE NOVEMBRO'!$D958*'ESTOQUE NOVEMBRO'!$G958+'ESTOQUE NOVEMBRO'!$E958*'ESTOQUE NOVEMBRO'!$H958</f>
        <v>2797.6000000000004</v>
      </c>
      <c r="K958" s="1">
        <f>_xlfn.XLOOKUP(A958,MEDIDAS!A:A,MEDIDAS!D:D,,0)*5</f>
        <v>6.6111111111111107</v>
      </c>
      <c r="L958" s="1">
        <f>SUM(K958,_xlfn.XLOOKUP(A958,MEDIDAS!A:A,MEDIDAS!D:D,,0)*5)</f>
        <v>13.222222222222221</v>
      </c>
      <c r="M95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58" t="str">
        <f>IF('ESTOQUE NOVEMBRO'!$E958&gt;0,"Novembro","outubro")</f>
        <v>Novembro</v>
      </c>
      <c r="O958" s="15">
        <v>45597</v>
      </c>
    </row>
    <row r="959" spans="1:15">
      <c r="A959" s="5" t="s">
        <v>1054</v>
      </c>
      <c r="B959" t="s">
        <v>1233</v>
      </c>
      <c r="C959" s="3">
        <f t="shared" si="28"/>
        <v>64.89</v>
      </c>
      <c r="D959" s="1">
        <f>_xlfn.XLOOKUP(Tabela4[[#This Row],[SKU]],'ESTOQUE OUTUBRO'!A:A,'ESTOQUE OUTUBRO'!F:F,,0)-_xlfn.XLOOKUP(Tabela4[[#This Row],[SKU]],'VENDA MES'!E:E,'VENDA MES'!F:F,0,0)</f>
        <v>90</v>
      </c>
      <c r="E959" s="3">
        <f>IF(D959&lt;=0,(L959 * 2.5) - D959,IF(AND(Tabela4[[#This Row],[ESTOQUE_INICIAL]]&lt;=Tabela4[[#This Row],[PONTO_DE_REPOSICAO]],Tabela4[[#This Row],[ESTOQUE_INICIAL]]&gt;0),L959*1.5,D959*0))</f>
        <v>0</v>
      </c>
      <c r="F959" s="1">
        <f t="shared" si="29"/>
        <v>90</v>
      </c>
      <c r="G959" s="7">
        <v>36</v>
      </c>
      <c r="H959" s="7">
        <v>72</v>
      </c>
      <c r="I959" s="6" t="s">
        <v>1152</v>
      </c>
      <c r="J959" s="1">
        <f>'ESTOQUE NOVEMBRO'!$D959*'ESTOQUE NOVEMBRO'!$G959+'ESTOQUE NOVEMBRO'!$E959*'ESTOQUE NOVEMBRO'!$H959</f>
        <v>3240</v>
      </c>
      <c r="K959" s="1">
        <f>_xlfn.XLOOKUP(A959,MEDIDAS!A:A,MEDIDAS!D:D,,0)*5</f>
        <v>7.7777777777777777</v>
      </c>
      <c r="L959" s="1">
        <f>SUM(K959,_xlfn.XLOOKUP(A959,MEDIDAS!A:A,MEDIDAS!D:D,,0)*5)</f>
        <v>15.555555555555555</v>
      </c>
      <c r="M95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59" t="str">
        <f>IF('ESTOQUE NOVEMBRO'!$E959&gt;0,"Novembro","outubro")</f>
        <v>outubro</v>
      </c>
      <c r="O959" s="15">
        <v>45597</v>
      </c>
    </row>
    <row r="960" spans="1:15">
      <c r="A960" s="5" t="s">
        <v>953</v>
      </c>
      <c r="B960" t="s">
        <v>1233</v>
      </c>
      <c r="C960" s="3">
        <f t="shared" si="28"/>
        <v>64.89</v>
      </c>
      <c r="D960" s="1">
        <f>_xlfn.XLOOKUP(Tabela4[[#This Row],[SKU]],'ESTOQUE OUTUBRO'!A:A,'ESTOQUE OUTUBRO'!F:F,,0)-_xlfn.XLOOKUP(Tabela4[[#This Row],[SKU]],'VENDA MES'!E:E,'VENDA MES'!F:F,0,0)</f>
        <v>78.599999999999994</v>
      </c>
      <c r="E960" s="3">
        <f>IF(D960&lt;=0,(L960 * 2.5) - D960,IF(AND(Tabela4[[#This Row],[ESTOQUE_INICIAL]]&lt;=Tabela4[[#This Row],[PONTO_DE_REPOSICAO]],Tabela4[[#This Row],[ESTOQUE_INICIAL]]&gt;0),L960*1.5,D960*0))</f>
        <v>0</v>
      </c>
      <c r="F960" s="1">
        <f t="shared" si="29"/>
        <v>78.599999999999994</v>
      </c>
      <c r="G960" s="7">
        <v>36</v>
      </c>
      <c r="H960" s="7">
        <v>72</v>
      </c>
      <c r="I960" s="6" t="s">
        <v>1152</v>
      </c>
      <c r="J960" s="1">
        <f>'ESTOQUE NOVEMBRO'!$D960*'ESTOQUE NOVEMBRO'!$G960+'ESTOQUE NOVEMBRO'!$E960*'ESTOQUE NOVEMBRO'!$H960</f>
        <v>2829.6</v>
      </c>
      <c r="K960" s="1">
        <f>_xlfn.XLOOKUP(A960,MEDIDAS!A:A,MEDIDAS!D:D,,0)*5</f>
        <v>3.9444444444444442</v>
      </c>
      <c r="L960" s="1">
        <f>SUM(K960,_xlfn.XLOOKUP(A960,MEDIDAS!A:A,MEDIDAS!D:D,,0)*5)</f>
        <v>7.8888888888888884</v>
      </c>
      <c r="M96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60" t="str">
        <f>IF('ESTOQUE NOVEMBRO'!$E960&gt;0,"Novembro","outubro")</f>
        <v>outubro</v>
      </c>
      <c r="O960" s="15">
        <v>45597</v>
      </c>
    </row>
    <row r="961" spans="1:15">
      <c r="A961" s="5" t="s">
        <v>954</v>
      </c>
      <c r="B961" t="s">
        <v>1233</v>
      </c>
      <c r="C961" s="3">
        <f t="shared" si="28"/>
        <v>64.89</v>
      </c>
      <c r="D961" s="1">
        <f>_xlfn.XLOOKUP(Tabela4[[#This Row],[SKU]],'ESTOQUE OUTUBRO'!A:A,'ESTOQUE OUTUBRO'!F:F,,0)-_xlfn.XLOOKUP(Tabela4[[#This Row],[SKU]],'VENDA MES'!E:E,'VENDA MES'!F:F,0,0)</f>
        <v>124.19999999999999</v>
      </c>
      <c r="E961" s="3">
        <f>IF(D961&lt;=0,(L961 * 2.5) - D961,IF(AND(Tabela4[[#This Row],[ESTOQUE_INICIAL]]&lt;=Tabela4[[#This Row],[PONTO_DE_REPOSICAO]],Tabela4[[#This Row],[ESTOQUE_INICIAL]]&gt;0),L961*1.5,D961*0))</f>
        <v>0</v>
      </c>
      <c r="F961" s="1">
        <f t="shared" si="29"/>
        <v>124.19999999999999</v>
      </c>
      <c r="G961" s="7">
        <v>36</v>
      </c>
      <c r="H961" s="7">
        <v>72</v>
      </c>
      <c r="I961" s="6" t="s">
        <v>1152</v>
      </c>
      <c r="J961" s="1">
        <f>'ESTOQUE NOVEMBRO'!$D961*'ESTOQUE NOVEMBRO'!$G961+'ESTOQUE NOVEMBRO'!$E961*'ESTOQUE NOVEMBRO'!$H961</f>
        <v>4471.2</v>
      </c>
      <c r="K961" s="1">
        <f>_xlfn.XLOOKUP(A961,MEDIDAS!A:A,MEDIDAS!D:D,,0)*5</f>
        <v>5.6666666666666661</v>
      </c>
      <c r="L961" s="1">
        <f>SUM(K961,_xlfn.XLOOKUP(A961,MEDIDAS!A:A,MEDIDAS!D:D,,0)*5)</f>
        <v>11.333333333333332</v>
      </c>
      <c r="M96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61" t="str">
        <f>IF('ESTOQUE NOVEMBRO'!$E961&gt;0,"Novembro","outubro")</f>
        <v>outubro</v>
      </c>
      <c r="O961" s="15">
        <v>45597</v>
      </c>
    </row>
    <row r="962" spans="1:15">
      <c r="A962" s="5" t="s">
        <v>956</v>
      </c>
      <c r="B962" t="s">
        <v>1233</v>
      </c>
      <c r="C962" s="3">
        <f t="shared" si="28"/>
        <v>64.89</v>
      </c>
      <c r="D962" s="1">
        <f>_xlfn.XLOOKUP(Tabela4[[#This Row],[SKU]],'ESTOQUE OUTUBRO'!A:A,'ESTOQUE OUTUBRO'!F:F,,0)-_xlfn.XLOOKUP(Tabela4[[#This Row],[SKU]],'VENDA MES'!E:E,'VENDA MES'!F:F,0,0)</f>
        <v>122.00000000000003</v>
      </c>
      <c r="E962" s="3">
        <f>IF(D962&lt;=0,(L962 * 2.5) - D962,IF(AND(Tabela4[[#This Row],[ESTOQUE_INICIAL]]&lt;=Tabela4[[#This Row],[PONTO_DE_REPOSICAO]],Tabela4[[#This Row],[ESTOQUE_INICIAL]]&gt;0),L962*1.5,D962*0))</f>
        <v>0</v>
      </c>
      <c r="F962" s="1">
        <f t="shared" si="29"/>
        <v>122.00000000000003</v>
      </c>
      <c r="G962" s="7">
        <v>36</v>
      </c>
      <c r="H962" s="7">
        <v>72</v>
      </c>
      <c r="I962" s="6" t="s">
        <v>1152</v>
      </c>
      <c r="J962" s="1">
        <f>'ESTOQUE NOVEMBRO'!$D962*'ESTOQUE NOVEMBRO'!$G962+'ESTOQUE NOVEMBRO'!$E962*'ESTOQUE NOVEMBRO'!$H962</f>
        <v>4392.0000000000009</v>
      </c>
      <c r="K962" s="1">
        <f>_xlfn.XLOOKUP(A962,MEDIDAS!A:A,MEDIDAS!D:D,,0)*5</f>
        <v>5.4444444444444438</v>
      </c>
      <c r="L962" s="1">
        <f>SUM(K962,_xlfn.XLOOKUP(A962,MEDIDAS!A:A,MEDIDAS!D:D,,0)*5)</f>
        <v>10.888888888888888</v>
      </c>
      <c r="M96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62" t="str">
        <f>IF('ESTOQUE NOVEMBRO'!$E962&gt;0,"Novembro","outubro")</f>
        <v>outubro</v>
      </c>
      <c r="O962" s="15">
        <v>45597</v>
      </c>
    </row>
    <row r="963" spans="1:15">
      <c r="A963" s="5" t="s">
        <v>957</v>
      </c>
      <c r="B963" t="s">
        <v>1233</v>
      </c>
      <c r="C963" s="3">
        <f t="shared" ref="C963:C1026" si="30">3.09*3*7</f>
        <v>64.89</v>
      </c>
      <c r="D963" s="1">
        <f>_xlfn.XLOOKUP(Tabela4[[#This Row],[SKU]],'ESTOQUE OUTUBRO'!A:A,'ESTOQUE OUTUBRO'!F:F,,0)-_xlfn.XLOOKUP(Tabela4[[#This Row],[SKU]],'VENDA MES'!E:E,'VENDA MES'!F:F,0,0)</f>
        <v>97.000000000000028</v>
      </c>
      <c r="E963" s="3">
        <f>IF(D963&lt;=0,(L963 * 2.5) - D963,IF(AND(Tabela4[[#This Row],[ESTOQUE_INICIAL]]&lt;=Tabela4[[#This Row],[PONTO_DE_REPOSICAO]],Tabela4[[#This Row],[ESTOQUE_INICIAL]]&gt;0),L963*1.5,D963*0))</f>
        <v>0</v>
      </c>
      <c r="F963" s="1">
        <f t="shared" ref="F963:F1026" si="31">SUM(E963,D963)</f>
        <v>97.000000000000028</v>
      </c>
      <c r="G963" s="7">
        <v>36</v>
      </c>
      <c r="H963" s="7">
        <v>72</v>
      </c>
      <c r="I963" s="6" t="s">
        <v>1152</v>
      </c>
      <c r="J963" s="1">
        <f>'ESTOQUE NOVEMBRO'!$D963*'ESTOQUE NOVEMBRO'!$G963+'ESTOQUE NOVEMBRO'!$E963*'ESTOQUE NOVEMBRO'!$H963</f>
        <v>3492.0000000000009</v>
      </c>
      <c r="K963" s="1">
        <f>_xlfn.XLOOKUP(A963,MEDIDAS!A:A,MEDIDAS!D:D,,0)*5</f>
        <v>5.0555555555555554</v>
      </c>
      <c r="L963" s="1">
        <f>SUM(K963,_xlfn.XLOOKUP(A963,MEDIDAS!A:A,MEDIDAS!D:D,,0)*5)</f>
        <v>10.111111111111111</v>
      </c>
      <c r="M96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63" t="str">
        <f>IF('ESTOQUE NOVEMBRO'!$E963&gt;0,"Novembro","outubro")</f>
        <v>outubro</v>
      </c>
      <c r="O963" s="15">
        <v>45597</v>
      </c>
    </row>
    <row r="964" spans="1:15">
      <c r="A964" s="5" t="s">
        <v>958</v>
      </c>
      <c r="B964" t="s">
        <v>1234</v>
      </c>
      <c r="C964" s="3">
        <f t="shared" si="30"/>
        <v>64.89</v>
      </c>
      <c r="D964" s="1">
        <f>_xlfn.XLOOKUP(Tabela4[[#This Row],[SKU]],'ESTOQUE OUTUBRO'!A:A,'ESTOQUE OUTUBRO'!F:F,,0)-_xlfn.XLOOKUP(Tabela4[[#This Row],[SKU]],'VENDA MES'!E:E,'VENDA MES'!F:F,0,0)</f>
        <v>123.20000000000002</v>
      </c>
      <c r="E964" s="3">
        <f>IF(D964&lt;=0,(L964 * 2.5) - D964,IF(AND(Tabela4[[#This Row],[ESTOQUE_INICIAL]]&lt;=Tabela4[[#This Row],[PONTO_DE_REPOSICAO]],Tabela4[[#This Row],[ESTOQUE_INICIAL]]&gt;0),L964*1.5,D964*0))</f>
        <v>0</v>
      </c>
      <c r="F964" s="1">
        <f t="shared" si="31"/>
        <v>123.20000000000002</v>
      </c>
      <c r="G964" s="7">
        <v>12</v>
      </c>
      <c r="H964" s="7">
        <v>24</v>
      </c>
      <c r="I964" s="6" t="s">
        <v>1136</v>
      </c>
      <c r="J964" s="1">
        <f>'ESTOQUE NOVEMBRO'!$D964*'ESTOQUE NOVEMBRO'!$G964+'ESTOQUE NOVEMBRO'!$E964*'ESTOQUE NOVEMBRO'!$H964</f>
        <v>1478.4</v>
      </c>
      <c r="K964" s="1">
        <f>_xlfn.XLOOKUP(A964,MEDIDAS!A:A,MEDIDAS!D:D,,0)*5</f>
        <v>2.833333333333333</v>
      </c>
      <c r="L964" s="1">
        <f>SUM(K964,_xlfn.XLOOKUP(A964,MEDIDAS!A:A,MEDIDAS!D:D,,0)*5)</f>
        <v>5.6666666666666661</v>
      </c>
      <c r="M96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64" t="str">
        <f>IF('ESTOQUE NOVEMBRO'!$E964&gt;0,"Novembro","outubro")</f>
        <v>outubro</v>
      </c>
      <c r="O964" s="15">
        <v>45597</v>
      </c>
    </row>
    <row r="965" spans="1:15">
      <c r="A965" s="5" t="s">
        <v>959</v>
      </c>
      <c r="B965" t="s">
        <v>1234</v>
      </c>
      <c r="C965" s="3">
        <f t="shared" si="30"/>
        <v>64.89</v>
      </c>
      <c r="D965" s="1">
        <f>_xlfn.XLOOKUP(Tabela4[[#This Row],[SKU]],'ESTOQUE OUTUBRO'!A:A,'ESTOQUE OUTUBRO'!F:F,,0)-_xlfn.XLOOKUP(Tabela4[[#This Row],[SKU]],'VENDA MES'!E:E,'VENDA MES'!F:F,0,0)</f>
        <v>155.40000000000003</v>
      </c>
      <c r="E965" s="3">
        <f>IF(D965&lt;=0,(L965 * 2.5) - D965,IF(AND(Tabela4[[#This Row],[ESTOQUE_INICIAL]]&lt;=Tabela4[[#This Row],[PONTO_DE_REPOSICAO]],Tabela4[[#This Row],[ESTOQUE_INICIAL]]&gt;0),L965*1.5,D965*0))</f>
        <v>0</v>
      </c>
      <c r="F965" s="1">
        <f t="shared" si="31"/>
        <v>155.40000000000003</v>
      </c>
      <c r="G965" s="7">
        <v>12</v>
      </c>
      <c r="H965" s="7">
        <v>24</v>
      </c>
      <c r="I965" s="6" t="s">
        <v>1136</v>
      </c>
      <c r="J965" s="1">
        <f>'ESTOQUE NOVEMBRO'!$D965*'ESTOQUE NOVEMBRO'!$G965+'ESTOQUE NOVEMBRO'!$E965*'ESTOQUE NOVEMBRO'!$H965</f>
        <v>1864.8000000000004</v>
      </c>
      <c r="K965" s="1">
        <f>_xlfn.XLOOKUP(A965,MEDIDAS!A:A,MEDIDAS!D:D,,0)*5</f>
        <v>4</v>
      </c>
      <c r="L965" s="1">
        <f>SUM(K965,_xlfn.XLOOKUP(A965,MEDIDAS!A:A,MEDIDAS!D:D,,0)*5)</f>
        <v>8</v>
      </c>
      <c r="M96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65" t="str">
        <f>IF('ESTOQUE NOVEMBRO'!$E965&gt;0,"Novembro","outubro")</f>
        <v>outubro</v>
      </c>
      <c r="O965" s="15">
        <v>45597</v>
      </c>
    </row>
    <row r="966" spans="1:15">
      <c r="A966" s="5" t="s">
        <v>960</v>
      </c>
      <c r="B966" t="s">
        <v>1234</v>
      </c>
      <c r="C966" s="3">
        <f t="shared" si="30"/>
        <v>64.89</v>
      </c>
      <c r="D966" s="1">
        <f>_xlfn.XLOOKUP(Tabela4[[#This Row],[SKU]],'ESTOQUE OUTUBRO'!A:A,'ESTOQUE OUTUBRO'!F:F,,0)-_xlfn.XLOOKUP(Tabela4[[#This Row],[SKU]],'VENDA MES'!E:E,'VENDA MES'!F:F,0,0)</f>
        <v>197.2</v>
      </c>
      <c r="E966" s="3">
        <f>IF(D966&lt;=0,(L966 * 2.5) - D966,IF(AND(Tabela4[[#This Row],[ESTOQUE_INICIAL]]&lt;=Tabela4[[#This Row],[PONTO_DE_REPOSICAO]],Tabela4[[#This Row],[ESTOQUE_INICIAL]]&gt;0),L966*1.5,D966*0))</f>
        <v>0</v>
      </c>
      <c r="F966" s="1">
        <f t="shared" si="31"/>
        <v>197.2</v>
      </c>
      <c r="G966" s="7">
        <v>12</v>
      </c>
      <c r="H966" s="7">
        <v>24</v>
      </c>
      <c r="I966" s="6" t="s">
        <v>1136</v>
      </c>
      <c r="J966" s="1">
        <f>'ESTOQUE NOVEMBRO'!$D966*'ESTOQUE NOVEMBRO'!$G966+'ESTOQUE NOVEMBRO'!$E966*'ESTOQUE NOVEMBRO'!$H966</f>
        <v>2366.3999999999996</v>
      </c>
      <c r="K966" s="1">
        <f>_xlfn.XLOOKUP(A966,MEDIDAS!A:A,MEDIDAS!D:D,,0)*5</f>
        <v>7.6111111111111107</v>
      </c>
      <c r="L966" s="1">
        <f>SUM(K966,_xlfn.XLOOKUP(A966,MEDIDAS!A:A,MEDIDAS!D:D,,0)*5)</f>
        <v>15.222222222222221</v>
      </c>
      <c r="M96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66" t="str">
        <f>IF('ESTOQUE NOVEMBRO'!$E966&gt;0,"Novembro","outubro")</f>
        <v>outubro</v>
      </c>
      <c r="O966" s="15">
        <v>45597</v>
      </c>
    </row>
    <row r="967" spans="1:15">
      <c r="A967" s="5" t="s">
        <v>961</v>
      </c>
      <c r="B967" t="s">
        <v>1234</v>
      </c>
      <c r="C967" s="3">
        <f t="shared" si="30"/>
        <v>64.89</v>
      </c>
      <c r="D967" s="1">
        <f>_xlfn.XLOOKUP(Tabela4[[#This Row],[SKU]],'ESTOQUE OUTUBRO'!A:A,'ESTOQUE OUTUBRO'!F:F,,0)-_xlfn.XLOOKUP(Tabela4[[#This Row],[SKU]],'VENDA MES'!E:E,'VENDA MES'!F:F,0,0)</f>
        <v>150.6</v>
      </c>
      <c r="E967" s="3">
        <f>IF(D967&lt;=0,(L967 * 2.5) - D967,IF(AND(Tabela4[[#This Row],[ESTOQUE_INICIAL]]&lt;=Tabela4[[#This Row],[PONTO_DE_REPOSICAO]],Tabela4[[#This Row],[ESTOQUE_INICIAL]]&gt;0),L967*1.5,D967*0))</f>
        <v>0</v>
      </c>
      <c r="F967" s="1">
        <f t="shared" si="31"/>
        <v>150.6</v>
      </c>
      <c r="G967" s="7">
        <v>12</v>
      </c>
      <c r="H967" s="7">
        <v>24</v>
      </c>
      <c r="I967" s="6" t="s">
        <v>1136</v>
      </c>
      <c r="J967" s="1">
        <f>'ESTOQUE NOVEMBRO'!$D967*'ESTOQUE NOVEMBRO'!$G967+'ESTOQUE NOVEMBRO'!$E967*'ESTOQUE NOVEMBRO'!$H967</f>
        <v>1807.1999999999998</v>
      </c>
      <c r="K967" s="1">
        <f>_xlfn.XLOOKUP(A967,MEDIDAS!A:A,MEDIDAS!D:D,,0)*5</f>
        <v>5.4444444444444438</v>
      </c>
      <c r="L967" s="1">
        <f>SUM(K967,_xlfn.XLOOKUP(A967,MEDIDAS!A:A,MEDIDAS!D:D,,0)*5)</f>
        <v>10.888888888888888</v>
      </c>
      <c r="M96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67" t="str">
        <f>IF('ESTOQUE NOVEMBRO'!$E967&gt;0,"Novembro","outubro")</f>
        <v>outubro</v>
      </c>
      <c r="O967" s="15">
        <v>45597</v>
      </c>
    </row>
    <row r="968" spans="1:15">
      <c r="A968" s="5" t="s">
        <v>962</v>
      </c>
      <c r="B968" t="s">
        <v>1234</v>
      </c>
      <c r="C968" s="3">
        <f t="shared" si="30"/>
        <v>64.89</v>
      </c>
      <c r="D968" s="1">
        <f>_xlfn.XLOOKUP(Tabela4[[#This Row],[SKU]],'ESTOQUE OUTUBRO'!A:A,'ESTOQUE OUTUBRO'!F:F,,0)-_xlfn.XLOOKUP(Tabela4[[#This Row],[SKU]],'VENDA MES'!E:E,'VENDA MES'!F:F,0,0)</f>
        <v>30.4</v>
      </c>
      <c r="E968" s="3">
        <f>IF(D968&lt;=0,(L968 * 2.5) - D968,IF(AND(Tabela4[[#This Row],[ESTOQUE_INICIAL]]&lt;=Tabela4[[#This Row],[PONTO_DE_REPOSICAO]],Tabela4[[#This Row],[ESTOQUE_INICIAL]]&gt;0),L968*1.5,D968*0))</f>
        <v>0</v>
      </c>
      <c r="F968" s="1">
        <f t="shared" si="31"/>
        <v>30.4</v>
      </c>
      <c r="G968" s="7">
        <v>12</v>
      </c>
      <c r="H968" s="7">
        <v>24</v>
      </c>
      <c r="I968" s="6" t="s">
        <v>1136</v>
      </c>
      <c r="J968" s="1">
        <f>'ESTOQUE NOVEMBRO'!$D968*'ESTOQUE NOVEMBRO'!$G968+'ESTOQUE NOVEMBRO'!$E968*'ESTOQUE NOVEMBRO'!$H968</f>
        <v>364.79999999999995</v>
      </c>
      <c r="K968" s="1">
        <f>_xlfn.XLOOKUP(A968,MEDIDAS!A:A,MEDIDAS!D:D,,0)*5</f>
        <v>4.7777777777777777</v>
      </c>
      <c r="L968" s="1">
        <f>SUM(K968,_xlfn.XLOOKUP(A968,MEDIDAS!A:A,MEDIDAS!D:D,,0)*5)</f>
        <v>9.5555555555555554</v>
      </c>
      <c r="M96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68" t="str">
        <f>IF('ESTOQUE NOVEMBRO'!$E968&gt;0,"Novembro","outubro")</f>
        <v>outubro</v>
      </c>
      <c r="O968" s="15">
        <v>45597</v>
      </c>
    </row>
    <row r="969" spans="1:15">
      <c r="A969" s="5" t="s">
        <v>1064</v>
      </c>
      <c r="B969" t="s">
        <v>1234</v>
      </c>
      <c r="C969" s="3">
        <f t="shared" si="30"/>
        <v>64.89</v>
      </c>
      <c r="D969" s="1">
        <f>_xlfn.XLOOKUP(Tabela4[[#This Row],[SKU]],'ESTOQUE OUTUBRO'!A:A,'ESTOQUE OUTUBRO'!F:F,,0)-_xlfn.XLOOKUP(Tabela4[[#This Row],[SKU]],'VENDA MES'!E:E,'VENDA MES'!F:F,0,0)</f>
        <v>125</v>
      </c>
      <c r="E969" s="3">
        <f>IF(D969&lt;=0,(L969 * 2.5) - D969,IF(AND(Tabela4[[#This Row],[ESTOQUE_INICIAL]]&lt;=Tabela4[[#This Row],[PONTO_DE_REPOSICAO]],Tabela4[[#This Row],[ESTOQUE_INICIAL]]&gt;0),L969*1.5,D969*0))</f>
        <v>0</v>
      </c>
      <c r="F969" s="1">
        <f t="shared" si="31"/>
        <v>125</v>
      </c>
      <c r="G969" s="7">
        <v>12</v>
      </c>
      <c r="H969" s="7">
        <v>24</v>
      </c>
      <c r="I969" s="6" t="s">
        <v>1136</v>
      </c>
      <c r="J969" s="1">
        <f>'ESTOQUE NOVEMBRO'!$D969*'ESTOQUE NOVEMBRO'!$G969+'ESTOQUE NOVEMBRO'!$E969*'ESTOQUE NOVEMBRO'!$H969</f>
        <v>1500</v>
      </c>
      <c r="K969" s="1">
        <f>_xlfn.XLOOKUP(A969,MEDIDAS!A:A,MEDIDAS!D:D,,0)*5</f>
        <v>3.0555555555555558</v>
      </c>
      <c r="L969" s="1">
        <f>SUM(K969,_xlfn.XLOOKUP(A969,MEDIDAS!A:A,MEDIDAS!D:D,,0)*5)</f>
        <v>6.1111111111111116</v>
      </c>
      <c r="M96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69" t="str">
        <f>IF('ESTOQUE NOVEMBRO'!$E969&gt;0,"Novembro","outubro")</f>
        <v>outubro</v>
      </c>
      <c r="O969" s="15">
        <v>45597</v>
      </c>
    </row>
    <row r="970" spans="1:15">
      <c r="A970" s="5" t="s">
        <v>963</v>
      </c>
      <c r="B970" t="s">
        <v>1234</v>
      </c>
      <c r="C970" s="3">
        <f t="shared" si="30"/>
        <v>64.89</v>
      </c>
      <c r="D970" s="1">
        <f>_xlfn.XLOOKUP(Tabela4[[#This Row],[SKU]],'ESTOQUE OUTUBRO'!A:A,'ESTOQUE OUTUBRO'!F:F,,0)-_xlfn.XLOOKUP(Tabela4[[#This Row],[SKU]],'VENDA MES'!E:E,'VENDA MES'!F:F,0,0)</f>
        <v>77.200000000000017</v>
      </c>
      <c r="E970" s="3">
        <f>IF(D970&lt;=0,(L970 * 2.5) - D970,IF(AND(Tabela4[[#This Row],[ESTOQUE_INICIAL]]&lt;=Tabela4[[#This Row],[PONTO_DE_REPOSICAO]],Tabela4[[#This Row],[ESTOQUE_INICIAL]]&gt;0),L970*1.5,D970*0))</f>
        <v>0</v>
      </c>
      <c r="F970" s="1">
        <f t="shared" si="31"/>
        <v>77.200000000000017</v>
      </c>
      <c r="G970" s="7">
        <v>12</v>
      </c>
      <c r="H970" s="7">
        <v>24</v>
      </c>
      <c r="I970" s="6" t="s">
        <v>1136</v>
      </c>
      <c r="J970" s="1">
        <f>'ESTOQUE NOVEMBRO'!$D970*'ESTOQUE NOVEMBRO'!$G970+'ESTOQUE NOVEMBRO'!$E970*'ESTOQUE NOVEMBRO'!$H970</f>
        <v>926.4000000000002</v>
      </c>
      <c r="K970" s="1">
        <f>_xlfn.XLOOKUP(A970,MEDIDAS!A:A,MEDIDAS!D:D,,0)*5</f>
        <v>5.8888888888888893</v>
      </c>
      <c r="L970" s="1">
        <f>SUM(K970,_xlfn.XLOOKUP(A970,MEDIDAS!A:A,MEDIDAS!D:D,,0)*5)</f>
        <v>11.777777777777779</v>
      </c>
      <c r="M97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70" t="str">
        <f>IF('ESTOQUE NOVEMBRO'!$E970&gt;0,"Novembro","outubro")</f>
        <v>outubro</v>
      </c>
      <c r="O970" s="15">
        <v>45597</v>
      </c>
    </row>
    <row r="971" spans="1:15">
      <c r="A971" s="5" t="s">
        <v>964</v>
      </c>
      <c r="B971" t="s">
        <v>1234</v>
      </c>
      <c r="C971" s="3">
        <f t="shared" si="30"/>
        <v>64.89</v>
      </c>
      <c r="D971" s="1">
        <f>_xlfn.XLOOKUP(Tabela4[[#This Row],[SKU]],'ESTOQUE OUTUBRO'!A:A,'ESTOQUE OUTUBRO'!F:F,,0)-_xlfn.XLOOKUP(Tabela4[[#This Row],[SKU]],'VENDA MES'!E:E,'VENDA MES'!F:F,0,0)</f>
        <v>38.40000000000002</v>
      </c>
      <c r="E971" s="3">
        <f>IF(D971&lt;=0,(L971 * 2.5) - D971,IF(AND(Tabela4[[#This Row],[ESTOQUE_INICIAL]]&lt;=Tabela4[[#This Row],[PONTO_DE_REPOSICAO]],Tabela4[[#This Row],[ESTOQUE_INICIAL]]&gt;0),L971*1.5,D971*0))</f>
        <v>0</v>
      </c>
      <c r="F971" s="1">
        <f t="shared" si="31"/>
        <v>38.40000000000002</v>
      </c>
      <c r="G971" s="7">
        <v>12</v>
      </c>
      <c r="H971" s="7">
        <v>24</v>
      </c>
      <c r="I971" s="6" t="s">
        <v>1136</v>
      </c>
      <c r="J971" s="1">
        <f>'ESTOQUE NOVEMBRO'!$D971*'ESTOQUE NOVEMBRO'!$G971+'ESTOQUE NOVEMBRO'!$E971*'ESTOQUE NOVEMBRO'!$H971</f>
        <v>460.80000000000024</v>
      </c>
      <c r="K971" s="1">
        <f>_xlfn.XLOOKUP(A971,MEDIDAS!A:A,MEDIDAS!D:D,,0)*5</f>
        <v>5.8333333333333339</v>
      </c>
      <c r="L971" s="1">
        <f>SUM(K971,_xlfn.XLOOKUP(A971,MEDIDAS!A:A,MEDIDAS!D:D,,0)*5)</f>
        <v>11.666666666666668</v>
      </c>
      <c r="M97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71" t="str">
        <f>IF('ESTOQUE NOVEMBRO'!$E971&gt;0,"Novembro","outubro")</f>
        <v>outubro</v>
      </c>
      <c r="O971" s="15">
        <v>45597</v>
      </c>
    </row>
    <row r="972" spans="1:15">
      <c r="A972" s="5" t="s">
        <v>965</v>
      </c>
      <c r="B972" t="s">
        <v>1234</v>
      </c>
      <c r="C972" s="3">
        <f t="shared" si="30"/>
        <v>64.89</v>
      </c>
      <c r="D972" s="1">
        <f>_xlfn.XLOOKUP(Tabela4[[#This Row],[SKU]],'ESTOQUE OUTUBRO'!A:A,'ESTOQUE OUTUBRO'!F:F,,0)-_xlfn.XLOOKUP(Tabela4[[#This Row],[SKU]],'VENDA MES'!E:E,'VENDA MES'!F:F,0,0)</f>
        <v>91.40000000000002</v>
      </c>
      <c r="E972" s="3">
        <f>IF(D972&lt;=0,(L972 * 2.5) - D972,IF(AND(Tabela4[[#This Row],[ESTOQUE_INICIAL]]&lt;=Tabela4[[#This Row],[PONTO_DE_REPOSICAO]],Tabela4[[#This Row],[ESTOQUE_INICIAL]]&gt;0),L972*1.5,D972*0))</f>
        <v>0</v>
      </c>
      <c r="F972" s="1">
        <f t="shared" si="31"/>
        <v>91.40000000000002</v>
      </c>
      <c r="G972" s="7">
        <v>12</v>
      </c>
      <c r="H972" s="7">
        <v>24</v>
      </c>
      <c r="I972" s="6" t="s">
        <v>1136</v>
      </c>
      <c r="J972" s="1">
        <f>'ESTOQUE NOVEMBRO'!$D972*'ESTOQUE NOVEMBRO'!$G972+'ESTOQUE NOVEMBRO'!$E972*'ESTOQUE NOVEMBRO'!$H972</f>
        <v>1096.8000000000002</v>
      </c>
      <c r="K972" s="1">
        <f>_xlfn.XLOOKUP(A972,MEDIDAS!A:A,MEDIDAS!D:D,,0)*5</f>
        <v>3.7777777777777777</v>
      </c>
      <c r="L972" s="1">
        <f>SUM(K972,_xlfn.XLOOKUP(A972,MEDIDAS!A:A,MEDIDAS!D:D,,0)*5)</f>
        <v>7.5555555555555554</v>
      </c>
      <c r="M97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72" t="str">
        <f>IF('ESTOQUE NOVEMBRO'!$E972&gt;0,"Novembro","outubro")</f>
        <v>outubro</v>
      </c>
      <c r="O972" s="15">
        <v>45597</v>
      </c>
    </row>
    <row r="973" spans="1:15">
      <c r="A973" s="5" t="s">
        <v>967</v>
      </c>
      <c r="B973" t="s">
        <v>1234</v>
      </c>
      <c r="C973" s="3">
        <f t="shared" si="30"/>
        <v>64.89</v>
      </c>
      <c r="D973" s="1">
        <f>_xlfn.XLOOKUP(Tabela4[[#This Row],[SKU]],'ESTOQUE OUTUBRO'!A:A,'ESTOQUE OUTUBRO'!F:F,,0)-_xlfn.XLOOKUP(Tabela4[[#This Row],[SKU]],'VENDA MES'!E:E,'VENDA MES'!F:F,0,0)</f>
        <v>49.40000000000002</v>
      </c>
      <c r="E973" s="3">
        <f>IF(D973&lt;=0,(L973 * 2.5) - D973,IF(AND(Tabela4[[#This Row],[ESTOQUE_INICIAL]]&lt;=Tabela4[[#This Row],[PONTO_DE_REPOSICAO]],Tabela4[[#This Row],[ESTOQUE_INICIAL]]&gt;0),L973*1.5,D973*0))</f>
        <v>0</v>
      </c>
      <c r="F973" s="1">
        <f t="shared" si="31"/>
        <v>49.40000000000002</v>
      </c>
      <c r="G973" s="7">
        <v>12</v>
      </c>
      <c r="H973" s="7">
        <v>24</v>
      </c>
      <c r="I973" s="6" t="s">
        <v>1136</v>
      </c>
      <c r="J973" s="1">
        <f>'ESTOQUE NOVEMBRO'!$D973*'ESTOQUE NOVEMBRO'!$G973+'ESTOQUE NOVEMBRO'!$E973*'ESTOQUE NOVEMBRO'!$H973</f>
        <v>592.80000000000018</v>
      </c>
      <c r="K973" s="1">
        <f>_xlfn.XLOOKUP(A973,MEDIDAS!A:A,MEDIDAS!D:D,,0)*5</f>
        <v>5.9444444444444446</v>
      </c>
      <c r="L973" s="1">
        <f>SUM(K973,_xlfn.XLOOKUP(A973,MEDIDAS!A:A,MEDIDAS!D:D,,0)*5)</f>
        <v>11.888888888888889</v>
      </c>
      <c r="M97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73" t="str">
        <f>IF('ESTOQUE NOVEMBRO'!$E973&gt;0,"Novembro","outubro")</f>
        <v>outubro</v>
      </c>
      <c r="O973" s="15">
        <v>45597</v>
      </c>
    </row>
    <row r="974" spans="1:15">
      <c r="A974" s="5" t="s">
        <v>968</v>
      </c>
      <c r="B974" t="s">
        <v>1235</v>
      </c>
      <c r="C974" s="3">
        <f t="shared" si="30"/>
        <v>64.89</v>
      </c>
      <c r="D974" s="1">
        <f>_xlfn.XLOOKUP(Tabela4[[#This Row],[SKU]],'ESTOQUE OUTUBRO'!A:A,'ESTOQUE OUTUBRO'!F:F,,0)-_xlfn.XLOOKUP(Tabela4[[#This Row],[SKU]],'VENDA MES'!E:E,'VENDA MES'!F:F,0,0)</f>
        <v>83.6</v>
      </c>
      <c r="E974" s="3">
        <f>IF(D974&lt;=0,(L974 * 2.5) - D974,IF(AND(Tabela4[[#This Row],[ESTOQUE_INICIAL]]&lt;=Tabela4[[#This Row],[PONTO_DE_REPOSICAO]],Tabela4[[#This Row],[ESTOQUE_INICIAL]]&gt;0),L974*1.5,D974*0))</f>
        <v>0</v>
      </c>
      <c r="F974" s="1">
        <f t="shared" si="31"/>
        <v>83.6</v>
      </c>
      <c r="G974" s="7">
        <v>14</v>
      </c>
      <c r="H974" s="7">
        <v>28</v>
      </c>
      <c r="I974" s="6" t="s">
        <v>1142</v>
      </c>
      <c r="J974" s="1">
        <f>'ESTOQUE NOVEMBRO'!$D974*'ESTOQUE NOVEMBRO'!$G974+'ESTOQUE NOVEMBRO'!$E974*'ESTOQUE NOVEMBRO'!$H974</f>
        <v>1170.3999999999999</v>
      </c>
      <c r="K974" s="1">
        <f>_xlfn.XLOOKUP(A974,MEDIDAS!A:A,MEDIDAS!D:D,,0)*5</f>
        <v>5.9444444444444446</v>
      </c>
      <c r="L974" s="1">
        <f>SUM(K974,_xlfn.XLOOKUP(A974,MEDIDAS!A:A,MEDIDAS!D:D,,0)*5)</f>
        <v>11.888888888888889</v>
      </c>
      <c r="M97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74" t="str">
        <f>IF('ESTOQUE NOVEMBRO'!$E974&gt;0,"Novembro","outubro")</f>
        <v>outubro</v>
      </c>
      <c r="O974" s="15">
        <v>45597</v>
      </c>
    </row>
    <row r="975" spans="1:15">
      <c r="A975" s="5" t="s">
        <v>969</v>
      </c>
      <c r="B975" t="s">
        <v>1235</v>
      </c>
      <c r="C975" s="3">
        <f t="shared" si="30"/>
        <v>64.89</v>
      </c>
      <c r="D975" s="1">
        <f>_xlfn.XLOOKUP(Tabela4[[#This Row],[SKU]],'ESTOQUE OUTUBRO'!A:A,'ESTOQUE OUTUBRO'!F:F,,0)-_xlfn.XLOOKUP(Tabela4[[#This Row],[SKU]],'VENDA MES'!E:E,'VENDA MES'!F:F,0,0)</f>
        <v>70.599999999999994</v>
      </c>
      <c r="E975" s="3">
        <f>IF(D975&lt;=0,(L975 * 2.5) - D975,IF(AND(Tabela4[[#This Row],[ESTOQUE_INICIAL]]&lt;=Tabela4[[#This Row],[PONTO_DE_REPOSICAO]],Tabela4[[#This Row],[ESTOQUE_INICIAL]]&gt;0),L975*1.5,D975*0))</f>
        <v>0</v>
      </c>
      <c r="F975" s="1">
        <f t="shared" si="31"/>
        <v>70.599999999999994</v>
      </c>
      <c r="G975" s="7">
        <v>14</v>
      </c>
      <c r="H975" s="7">
        <v>28</v>
      </c>
      <c r="I975" s="6" t="s">
        <v>1142</v>
      </c>
      <c r="J975" s="1">
        <f>'ESTOQUE NOVEMBRO'!$D975*'ESTOQUE NOVEMBRO'!$G975+'ESTOQUE NOVEMBRO'!$E975*'ESTOQUE NOVEMBRO'!$H975</f>
        <v>988.39999999999986</v>
      </c>
      <c r="K975" s="1">
        <f>_xlfn.XLOOKUP(A975,MEDIDAS!A:A,MEDIDAS!D:D,,0)*5</f>
        <v>9.1111111111111107</v>
      </c>
      <c r="L975" s="1">
        <f>SUM(K975,_xlfn.XLOOKUP(A975,MEDIDAS!A:A,MEDIDAS!D:D,,0)*5)</f>
        <v>18.222222222222221</v>
      </c>
      <c r="M97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75" t="str">
        <f>IF('ESTOQUE NOVEMBRO'!$E975&gt;0,"Novembro","outubro")</f>
        <v>outubro</v>
      </c>
      <c r="O975" s="15">
        <v>45597</v>
      </c>
    </row>
    <row r="976" spans="1:15">
      <c r="A976" s="5" t="s">
        <v>970</v>
      </c>
      <c r="B976" t="s">
        <v>1235</v>
      </c>
      <c r="C976" s="3">
        <f t="shared" si="30"/>
        <v>64.89</v>
      </c>
      <c r="D976" s="1">
        <f>_xlfn.XLOOKUP(Tabela4[[#This Row],[SKU]],'ESTOQUE OUTUBRO'!A:A,'ESTOQUE OUTUBRO'!F:F,,0)-_xlfn.XLOOKUP(Tabela4[[#This Row],[SKU]],'VENDA MES'!E:E,'VENDA MES'!F:F,0,0)</f>
        <v>44</v>
      </c>
      <c r="E976" s="3">
        <f>IF(D976&lt;=0,(L976 * 2.5) - D976,IF(AND(Tabela4[[#This Row],[ESTOQUE_INICIAL]]&lt;=Tabela4[[#This Row],[PONTO_DE_REPOSICAO]],Tabela4[[#This Row],[ESTOQUE_INICIAL]]&gt;0),L976*1.5,D976*0))</f>
        <v>0</v>
      </c>
      <c r="F976" s="1">
        <f t="shared" si="31"/>
        <v>44</v>
      </c>
      <c r="G976" s="7">
        <v>14</v>
      </c>
      <c r="H976" s="7">
        <v>28</v>
      </c>
      <c r="I976" s="6" t="s">
        <v>1142</v>
      </c>
      <c r="J976" s="1">
        <f>'ESTOQUE NOVEMBRO'!$D976*'ESTOQUE NOVEMBRO'!$G976+'ESTOQUE NOVEMBRO'!$E976*'ESTOQUE NOVEMBRO'!$H976</f>
        <v>616</v>
      </c>
      <c r="K976" s="1">
        <f>_xlfn.XLOOKUP(A976,MEDIDAS!A:A,MEDIDAS!D:D,,0)*5</f>
        <v>5.6666666666666661</v>
      </c>
      <c r="L976" s="1">
        <f>SUM(K976,_xlfn.XLOOKUP(A976,MEDIDAS!A:A,MEDIDAS!D:D,,0)*5)</f>
        <v>11.333333333333332</v>
      </c>
      <c r="M97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76" t="str">
        <f>IF('ESTOQUE NOVEMBRO'!$E976&gt;0,"Novembro","outubro")</f>
        <v>outubro</v>
      </c>
      <c r="O976" s="15">
        <v>45597</v>
      </c>
    </row>
    <row r="977" spans="1:15">
      <c r="A977" s="5" t="s">
        <v>971</v>
      </c>
      <c r="B977" t="s">
        <v>1235</v>
      </c>
      <c r="C977" s="3">
        <f t="shared" si="30"/>
        <v>64.89</v>
      </c>
      <c r="D977" s="1">
        <f>_xlfn.XLOOKUP(Tabela4[[#This Row],[SKU]],'ESTOQUE OUTUBRO'!A:A,'ESTOQUE OUTUBRO'!F:F,,0)-_xlfn.XLOOKUP(Tabela4[[#This Row],[SKU]],'VENDA MES'!E:E,'VENDA MES'!F:F,0,0)</f>
        <v>100.19999999999999</v>
      </c>
      <c r="E977" s="3">
        <f>IF(D977&lt;=0,(L977 * 2.5) - D977,IF(AND(Tabela4[[#This Row],[ESTOQUE_INICIAL]]&lt;=Tabela4[[#This Row],[PONTO_DE_REPOSICAO]],Tabela4[[#This Row],[ESTOQUE_INICIAL]]&gt;0),L977*1.5,D977*0))</f>
        <v>0</v>
      </c>
      <c r="F977" s="1">
        <f t="shared" si="31"/>
        <v>100.19999999999999</v>
      </c>
      <c r="G977" s="7">
        <v>14</v>
      </c>
      <c r="H977" s="7">
        <v>28</v>
      </c>
      <c r="I977" s="6" t="s">
        <v>1142</v>
      </c>
      <c r="J977" s="1">
        <f>'ESTOQUE NOVEMBRO'!$D977*'ESTOQUE NOVEMBRO'!$G977+'ESTOQUE NOVEMBRO'!$E977*'ESTOQUE NOVEMBRO'!$H977</f>
        <v>1402.7999999999997</v>
      </c>
      <c r="K977" s="1">
        <f>_xlfn.XLOOKUP(A977,MEDIDAS!A:A,MEDIDAS!D:D,,0)*5</f>
        <v>8.5555555555555554</v>
      </c>
      <c r="L977" s="1">
        <f>SUM(K977,_xlfn.XLOOKUP(A977,MEDIDAS!A:A,MEDIDAS!D:D,,0)*5)</f>
        <v>17.111111111111111</v>
      </c>
      <c r="M97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77" t="str">
        <f>IF('ESTOQUE NOVEMBRO'!$E977&gt;0,"Novembro","outubro")</f>
        <v>outubro</v>
      </c>
      <c r="O977" s="15">
        <v>45597</v>
      </c>
    </row>
    <row r="978" spans="1:15">
      <c r="A978" s="5" t="s">
        <v>972</v>
      </c>
      <c r="B978" t="s">
        <v>1235</v>
      </c>
      <c r="C978" s="3">
        <f t="shared" si="30"/>
        <v>64.89</v>
      </c>
      <c r="D978" s="1">
        <f>_xlfn.XLOOKUP(Tabela4[[#This Row],[SKU]],'ESTOQUE OUTUBRO'!A:A,'ESTOQUE OUTUBRO'!F:F,,0)-_xlfn.XLOOKUP(Tabela4[[#This Row],[SKU]],'VENDA MES'!E:E,'VENDA MES'!F:F,0,0)</f>
        <v>112.4</v>
      </c>
      <c r="E978" s="3">
        <f>IF(D978&lt;=0,(L978 * 2.5) - D978,IF(AND(Tabela4[[#This Row],[ESTOQUE_INICIAL]]&lt;=Tabela4[[#This Row],[PONTO_DE_REPOSICAO]],Tabela4[[#This Row],[ESTOQUE_INICIAL]]&gt;0),L978*1.5,D978*0))</f>
        <v>0</v>
      </c>
      <c r="F978" s="1">
        <f t="shared" si="31"/>
        <v>112.4</v>
      </c>
      <c r="G978" s="7">
        <v>14</v>
      </c>
      <c r="H978" s="7">
        <v>28</v>
      </c>
      <c r="I978" s="6" t="s">
        <v>1142</v>
      </c>
      <c r="J978" s="1">
        <f>'ESTOQUE NOVEMBRO'!$D978*'ESTOQUE NOVEMBRO'!$G978+'ESTOQUE NOVEMBRO'!$E978*'ESTOQUE NOVEMBRO'!$H978</f>
        <v>1573.6000000000001</v>
      </c>
      <c r="K978" s="1">
        <f>_xlfn.XLOOKUP(A978,MEDIDAS!A:A,MEDIDAS!D:D,,0)*5</f>
        <v>9.1111111111111107</v>
      </c>
      <c r="L978" s="1">
        <f>SUM(K978,_xlfn.XLOOKUP(A978,MEDIDAS!A:A,MEDIDAS!D:D,,0)*5)</f>
        <v>18.222222222222221</v>
      </c>
      <c r="M97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78" t="str">
        <f>IF('ESTOQUE NOVEMBRO'!$E978&gt;0,"Novembro","outubro")</f>
        <v>outubro</v>
      </c>
      <c r="O978" s="15">
        <v>45597</v>
      </c>
    </row>
    <row r="979" spans="1:15">
      <c r="A979" s="5" t="s">
        <v>1075</v>
      </c>
      <c r="B979" t="s">
        <v>1235</v>
      </c>
      <c r="C979" s="3">
        <f t="shared" si="30"/>
        <v>64.89</v>
      </c>
      <c r="D979" s="1">
        <f>_xlfn.XLOOKUP(Tabela4[[#This Row],[SKU]],'ESTOQUE OUTUBRO'!A:A,'ESTOQUE OUTUBRO'!F:F,,0)-_xlfn.XLOOKUP(Tabela4[[#This Row],[SKU]],'VENDA MES'!E:E,'VENDA MES'!F:F,0,0)</f>
        <v>98</v>
      </c>
      <c r="E979" s="3">
        <f>IF(D979&lt;=0,(L979 * 2.5) - D979,IF(AND(Tabela4[[#This Row],[ESTOQUE_INICIAL]]&lt;=Tabela4[[#This Row],[PONTO_DE_REPOSICAO]],Tabela4[[#This Row],[ESTOQUE_INICIAL]]&gt;0),L979*1.5,D979*0))</f>
        <v>0</v>
      </c>
      <c r="F979" s="1">
        <f t="shared" si="31"/>
        <v>98</v>
      </c>
      <c r="G979" s="7">
        <v>14</v>
      </c>
      <c r="H979" s="7">
        <v>28</v>
      </c>
      <c r="I979" s="6" t="s">
        <v>1142</v>
      </c>
      <c r="J979" s="1">
        <f>'ESTOQUE NOVEMBRO'!$D979*'ESTOQUE NOVEMBRO'!$G979+'ESTOQUE NOVEMBRO'!$E979*'ESTOQUE NOVEMBRO'!$H979</f>
        <v>1372</v>
      </c>
      <c r="K979" s="1">
        <f>_xlfn.XLOOKUP(A979,MEDIDAS!A:A,MEDIDAS!D:D,,0)*5</f>
        <v>5.5</v>
      </c>
      <c r="L979" s="1">
        <f>SUM(K979,_xlfn.XLOOKUP(A979,MEDIDAS!A:A,MEDIDAS!D:D,,0)*5)</f>
        <v>11</v>
      </c>
      <c r="M97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79" t="str">
        <f>IF('ESTOQUE NOVEMBRO'!$E979&gt;0,"Novembro","outubro")</f>
        <v>outubro</v>
      </c>
      <c r="O979" s="15">
        <v>45597</v>
      </c>
    </row>
    <row r="980" spans="1:15">
      <c r="A980" s="5" t="s">
        <v>973</v>
      </c>
      <c r="B980" t="s">
        <v>1235</v>
      </c>
      <c r="C980" s="3">
        <f t="shared" si="30"/>
        <v>64.89</v>
      </c>
      <c r="D980" s="1">
        <f>_xlfn.XLOOKUP(Tabela4[[#This Row],[SKU]],'ESTOQUE OUTUBRO'!A:A,'ESTOQUE OUTUBRO'!F:F,,0)-_xlfn.XLOOKUP(Tabela4[[#This Row],[SKU]],'VENDA MES'!E:E,'VENDA MES'!F:F,0,0)</f>
        <v>132.40000000000003</v>
      </c>
      <c r="E980" s="3">
        <f>IF(D980&lt;=0,(L980 * 2.5) - D980,IF(AND(Tabela4[[#This Row],[ESTOQUE_INICIAL]]&lt;=Tabela4[[#This Row],[PONTO_DE_REPOSICAO]],Tabela4[[#This Row],[ESTOQUE_INICIAL]]&gt;0),L980*1.5,D980*0))</f>
        <v>0</v>
      </c>
      <c r="F980" s="1">
        <f t="shared" si="31"/>
        <v>132.40000000000003</v>
      </c>
      <c r="G980" s="7">
        <v>14</v>
      </c>
      <c r="H980" s="7">
        <v>28</v>
      </c>
      <c r="I980" s="6" t="s">
        <v>1142</v>
      </c>
      <c r="J980" s="1">
        <f>'ESTOQUE NOVEMBRO'!$D980*'ESTOQUE NOVEMBRO'!$G980+'ESTOQUE NOVEMBRO'!$E980*'ESTOQUE NOVEMBRO'!$H980</f>
        <v>1853.6000000000004</v>
      </c>
      <c r="K980" s="1">
        <f>_xlfn.XLOOKUP(A980,MEDIDAS!A:A,MEDIDAS!D:D,,0)*5</f>
        <v>8.7777777777777786</v>
      </c>
      <c r="L980" s="1">
        <f>SUM(K980,_xlfn.XLOOKUP(A980,MEDIDAS!A:A,MEDIDAS!D:D,,0)*5)</f>
        <v>17.555555555555557</v>
      </c>
      <c r="M98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80" t="str">
        <f>IF('ESTOQUE NOVEMBRO'!$E980&gt;0,"Novembro","outubro")</f>
        <v>outubro</v>
      </c>
      <c r="O980" s="15">
        <v>45597</v>
      </c>
    </row>
    <row r="981" spans="1:15">
      <c r="A981" s="5" t="s">
        <v>974</v>
      </c>
      <c r="B981" t="s">
        <v>1235</v>
      </c>
      <c r="C981" s="3">
        <f t="shared" si="30"/>
        <v>64.89</v>
      </c>
      <c r="D981" s="1">
        <f>_xlfn.XLOOKUP(Tabela4[[#This Row],[SKU]],'ESTOQUE OUTUBRO'!A:A,'ESTOQUE OUTUBRO'!F:F,,0)-_xlfn.XLOOKUP(Tabela4[[#This Row],[SKU]],'VENDA MES'!E:E,'VENDA MES'!F:F,0,0)</f>
        <v>58.8</v>
      </c>
      <c r="E981" s="3">
        <f>IF(D981&lt;=0,(L981 * 2.5) - D981,IF(AND(Tabela4[[#This Row],[ESTOQUE_INICIAL]]&lt;=Tabela4[[#This Row],[PONTO_DE_REPOSICAO]],Tabela4[[#This Row],[ESTOQUE_INICIAL]]&gt;0),L981*1.5,D981*0))</f>
        <v>0</v>
      </c>
      <c r="F981" s="1">
        <f t="shared" si="31"/>
        <v>58.8</v>
      </c>
      <c r="G981" s="7">
        <v>14</v>
      </c>
      <c r="H981" s="7">
        <v>28</v>
      </c>
      <c r="I981" s="6" t="s">
        <v>1142</v>
      </c>
      <c r="J981" s="1">
        <f>'ESTOQUE NOVEMBRO'!$D981*'ESTOQUE NOVEMBRO'!$G981+'ESTOQUE NOVEMBRO'!$E981*'ESTOQUE NOVEMBRO'!$H981</f>
        <v>823.19999999999993</v>
      </c>
      <c r="K981" s="1">
        <f>_xlfn.XLOOKUP(A981,MEDIDAS!A:A,MEDIDAS!D:D,,0)*5</f>
        <v>6.333333333333333</v>
      </c>
      <c r="L981" s="1">
        <f>SUM(K981,_xlfn.XLOOKUP(A981,MEDIDAS!A:A,MEDIDAS!D:D,,0)*5)</f>
        <v>12.666666666666666</v>
      </c>
      <c r="M98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81" t="str">
        <f>IF('ESTOQUE NOVEMBRO'!$E981&gt;0,"Novembro","outubro")</f>
        <v>outubro</v>
      </c>
      <c r="O981" s="15">
        <v>45597</v>
      </c>
    </row>
    <row r="982" spans="1:15">
      <c r="A982" s="5" t="s">
        <v>975</v>
      </c>
      <c r="B982" t="s">
        <v>1235</v>
      </c>
      <c r="C982" s="3">
        <f t="shared" si="30"/>
        <v>64.89</v>
      </c>
      <c r="D982" s="1">
        <f>_xlfn.XLOOKUP(Tabela4[[#This Row],[SKU]],'ESTOQUE OUTUBRO'!A:A,'ESTOQUE OUTUBRO'!F:F,,0)-_xlfn.XLOOKUP(Tabela4[[#This Row],[SKU]],'VENDA MES'!E:E,'VENDA MES'!F:F,0,0)</f>
        <v>138.6</v>
      </c>
      <c r="E982" s="3">
        <f>IF(D982&lt;=0,(L982 * 2.5) - D982,IF(AND(Tabela4[[#This Row],[ESTOQUE_INICIAL]]&lt;=Tabela4[[#This Row],[PONTO_DE_REPOSICAO]],Tabela4[[#This Row],[ESTOQUE_INICIAL]]&gt;0),L982*1.5,D982*0))</f>
        <v>0</v>
      </c>
      <c r="F982" s="1">
        <f t="shared" si="31"/>
        <v>138.6</v>
      </c>
      <c r="G982" s="7">
        <v>14</v>
      </c>
      <c r="H982" s="7">
        <v>28</v>
      </c>
      <c r="I982" s="6" t="s">
        <v>1142</v>
      </c>
      <c r="J982" s="1">
        <f>'ESTOQUE NOVEMBRO'!$D982*'ESTOQUE NOVEMBRO'!$G982+'ESTOQUE NOVEMBRO'!$E982*'ESTOQUE NOVEMBRO'!$H982</f>
        <v>1940.3999999999999</v>
      </c>
      <c r="K982" s="1">
        <f>_xlfn.XLOOKUP(A982,MEDIDAS!A:A,MEDIDAS!D:D,,0)*5</f>
        <v>6</v>
      </c>
      <c r="L982" s="1">
        <f>SUM(K982,_xlfn.XLOOKUP(A982,MEDIDAS!A:A,MEDIDAS!D:D,,0)*5)</f>
        <v>12</v>
      </c>
      <c r="M98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82" t="str">
        <f>IF('ESTOQUE NOVEMBRO'!$E982&gt;0,"Novembro","outubro")</f>
        <v>outubro</v>
      </c>
      <c r="O982" s="15">
        <v>45597</v>
      </c>
    </row>
    <row r="983" spans="1:15">
      <c r="A983" s="5" t="s">
        <v>976</v>
      </c>
      <c r="B983" t="s">
        <v>1235</v>
      </c>
      <c r="C983" s="3">
        <f t="shared" si="30"/>
        <v>64.89</v>
      </c>
      <c r="D983" s="1">
        <f>_xlfn.XLOOKUP(Tabela4[[#This Row],[SKU]],'ESTOQUE OUTUBRO'!A:A,'ESTOQUE OUTUBRO'!F:F,,0)-_xlfn.XLOOKUP(Tabela4[[#This Row],[SKU]],'VENDA MES'!E:E,'VENDA MES'!F:F,0,0)</f>
        <v>60.800000000000011</v>
      </c>
      <c r="E983" s="3">
        <f>IF(D983&lt;=0,(L983 * 2.5) - D983,IF(AND(Tabela4[[#This Row],[ESTOQUE_INICIAL]]&lt;=Tabela4[[#This Row],[PONTO_DE_REPOSICAO]],Tabela4[[#This Row],[ESTOQUE_INICIAL]]&gt;0),L983*1.5,D983*0))</f>
        <v>0</v>
      </c>
      <c r="F983" s="1">
        <f t="shared" si="31"/>
        <v>60.800000000000011</v>
      </c>
      <c r="G983" s="7">
        <v>14</v>
      </c>
      <c r="H983" s="7">
        <v>28</v>
      </c>
      <c r="I983" s="6" t="s">
        <v>1142</v>
      </c>
      <c r="J983" s="1">
        <f>'ESTOQUE NOVEMBRO'!$D983*'ESTOQUE NOVEMBRO'!$G983+'ESTOQUE NOVEMBRO'!$E983*'ESTOQUE NOVEMBRO'!$H983</f>
        <v>851.20000000000016</v>
      </c>
      <c r="K983" s="1">
        <f>_xlfn.XLOOKUP(A983,MEDIDAS!A:A,MEDIDAS!D:D,,0)*5</f>
        <v>6.8888888888888893</v>
      </c>
      <c r="L983" s="1">
        <f>SUM(K983,_xlfn.XLOOKUP(A983,MEDIDAS!A:A,MEDIDAS!D:D,,0)*5)</f>
        <v>13.777777777777779</v>
      </c>
      <c r="M98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83" t="str">
        <f>IF('ESTOQUE NOVEMBRO'!$E983&gt;0,"Novembro","outubro")</f>
        <v>outubro</v>
      </c>
      <c r="O983" s="15">
        <v>45597</v>
      </c>
    </row>
    <row r="984" spans="1:15">
      <c r="A984" s="5" t="s">
        <v>978</v>
      </c>
      <c r="B984" t="s">
        <v>1236</v>
      </c>
      <c r="C984" s="3">
        <f t="shared" si="30"/>
        <v>64.89</v>
      </c>
      <c r="D984" s="1">
        <f>_xlfn.XLOOKUP(Tabela4[[#This Row],[SKU]],'ESTOQUE OUTUBRO'!A:A,'ESTOQUE OUTUBRO'!F:F,,0)-_xlfn.XLOOKUP(Tabela4[[#This Row],[SKU]],'VENDA MES'!E:E,'VENDA MES'!F:F,0,0)</f>
        <v>154.80000000000004</v>
      </c>
      <c r="E984" s="3">
        <f>IF(D984&lt;=0,(L984 * 2.5) - D984,IF(AND(Tabela4[[#This Row],[ESTOQUE_INICIAL]]&lt;=Tabela4[[#This Row],[PONTO_DE_REPOSICAO]],Tabela4[[#This Row],[ESTOQUE_INICIAL]]&gt;0),L984*1.5,D984*0))</f>
        <v>0</v>
      </c>
      <c r="F984" s="1">
        <f t="shared" si="31"/>
        <v>154.80000000000004</v>
      </c>
      <c r="G984" s="7">
        <v>60</v>
      </c>
      <c r="H984" s="7">
        <v>120</v>
      </c>
      <c r="I984" s="6" t="s">
        <v>1128</v>
      </c>
      <c r="J984" s="1">
        <f>'ESTOQUE NOVEMBRO'!$D984*'ESTOQUE NOVEMBRO'!$G984+'ESTOQUE NOVEMBRO'!$E984*'ESTOQUE NOVEMBRO'!$H984</f>
        <v>9288.0000000000018</v>
      </c>
      <c r="K984" s="1">
        <f>_xlfn.XLOOKUP(A984,MEDIDAS!A:A,MEDIDAS!D:D,,0)*5</f>
        <v>6.3888888888888884</v>
      </c>
      <c r="L984" s="1">
        <f>SUM(K984,_xlfn.XLOOKUP(A984,MEDIDAS!A:A,MEDIDAS!D:D,,0)*5)</f>
        <v>12.777777777777777</v>
      </c>
      <c r="M98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84" t="str">
        <f>IF('ESTOQUE NOVEMBRO'!$E984&gt;0,"Novembro","outubro")</f>
        <v>outubro</v>
      </c>
      <c r="O984" s="15">
        <v>45597</v>
      </c>
    </row>
    <row r="985" spans="1:15">
      <c r="A985" s="5" t="s">
        <v>979</v>
      </c>
      <c r="B985" t="s">
        <v>1236</v>
      </c>
      <c r="C985" s="3">
        <f t="shared" si="30"/>
        <v>64.89</v>
      </c>
      <c r="D985" s="1">
        <f>_xlfn.XLOOKUP(Tabela4[[#This Row],[SKU]],'ESTOQUE OUTUBRO'!A:A,'ESTOQUE OUTUBRO'!F:F,,0)-_xlfn.XLOOKUP(Tabela4[[#This Row],[SKU]],'VENDA MES'!E:E,'VENDA MES'!F:F,0,0)</f>
        <v>57.599999999999994</v>
      </c>
      <c r="E985" s="3">
        <f>IF(D985&lt;=0,(L985 * 2.5) - D985,IF(AND(Tabela4[[#This Row],[ESTOQUE_INICIAL]]&lt;=Tabela4[[#This Row],[PONTO_DE_REPOSICAO]],Tabela4[[#This Row],[ESTOQUE_INICIAL]]&gt;0),L985*1.5,D985*0))</f>
        <v>0</v>
      </c>
      <c r="F985" s="1">
        <f t="shared" si="31"/>
        <v>57.599999999999994</v>
      </c>
      <c r="G985" s="7">
        <v>60</v>
      </c>
      <c r="H985" s="7">
        <v>120</v>
      </c>
      <c r="I985" s="6" t="s">
        <v>1128</v>
      </c>
      <c r="J985" s="1">
        <f>'ESTOQUE NOVEMBRO'!$D985*'ESTOQUE NOVEMBRO'!$G985+'ESTOQUE NOVEMBRO'!$E985*'ESTOQUE NOVEMBRO'!$H985</f>
        <v>3455.9999999999995</v>
      </c>
      <c r="K985" s="1">
        <f>_xlfn.XLOOKUP(A985,MEDIDAS!A:A,MEDIDAS!D:D,,0)*5</f>
        <v>4.3888888888888893</v>
      </c>
      <c r="L985" s="1">
        <f>SUM(K985,_xlfn.XLOOKUP(A985,MEDIDAS!A:A,MEDIDAS!D:D,,0)*5)</f>
        <v>8.7777777777777786</v>
      </c>
      <c r="M98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85" t="str">
        <f>IF('ESTOQUE NOVEMBRO'!$E985&gt;0,"Novembro","outubro")</f>
        <v>outubro</v>
      </c>
      <c r="O985" s="15">
        <v>45597</v>
      </c>
    </row>
    <row r="986" spans="1:15">
      <c r="A986" s="5" t="s">
        <v>980</v>
      </c>
      <c r="B986" t="s">
        <v>1236</v>
      </c>
      <c r="C986" s="3">
        <f t="shared" si="30"/>
        <v>64.89</v>
      </c>
      <c r="D986" s="1">
        <f>_xlfn.XLOOKUP(Tabela4[[#This Row],[SKU]],'ESTOQUE OUTUBRO'!A:A,'ESTOQUE OUTUBRO'!F:F,,0)-_xlfn.XLOOKUP(Tabela4[[#This Row],[SKU]],'VENDA MES'!E:E,'VENDA MES'!F:F,0,0)</f>
        <v>67.599999999999994</v>
      </c>
      <c r="E986" s="3">
        <f>IF(D986&lt;=0,(L986 * 2.5) - D986,IF(AND(Tabela4[[#This Row],[ESTOQUE_INICIAL]]&lt;=Tabela4[[#This Row],[PONTO_DE_REPOSICAO]],Tabela4[[#This Row],[ESTOQUE_INICIAL]]&gt;0),L986*1.5,D986*0))</f>
        <v>0</v>
      </c>
      <c r="F986" s="1">
        <f t="shared" si="31"/>
        <v>67.599999999999994</v>
      </c>
      <c r="G986" s="7">
        <v>60</v>
      </c>
      <c r="H986" s="7">
        <v>120</v>
      </c>
      <c r="I986" s="6" t="s">
        <v>1128</v>
      </c>
      <c r="J986" s="1">
        <f>'ESTOQUE NOVEMBRO'!$D986*'ESTOQUE NOVEMBRO'!$G986+'ESTOQUE NOVEMBRO'!$E986*'ESTOQUE NOVEMBRO'!$H986</f>
        <v>4055.9999999999995</v>
      </c>
      <c r="K986" s="1">
        <f>_xlfn.XLOOKUP(A986,MEDIDAS!A:A,MEDIDAS!D:D,,0)*5</f>
        <v>8.6666666666666679</v>
      </c>
      <c r="L986" s="1">
        <f>SUM(K986,_xlfn.XLOOKUP(A986,MEDIDAS!A:A,MEDIDAS!D:D,,0)*5)</f>
        <v>17.333333333333336</v>
      </c>
      <c r="M98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986" t="str">
        <f>IF('ESTOQUE NOVEMBRO'!$E986&gt;0,"Novembro","outubro")</f>
        <v>outubro</v>
      </c>
      <c r="O986" s="15">
        <v>45597</v>
      </c>
    </row>
    <row r="987" spans="1:15">
      <c r="A987" s="5" t="s">
        <v>981</v>
      </c>
      <c r="B987" t="s">
        <v>1236</v>
      </c>
      <c r="C987" s="3">
        <f t="shared" si="30"/>
        <v>64.89</v>
      </c>
      <c r="D987" s="1">
        <f>_xlfn.XLOOKUP(Tabela4[[#This Row],[SKU]],'ESTOQUE OUTUBRO'!A:A,'ESTOQUE OUTUBRO'!F:F,,0)-_xlfn.XLOOKUP(Tabela4[[#This Row],[SKU]],'VENDA MES'!E:E,'VENDA MES'!F:F,0,0)</f>
        <v>66.40000000000002</v>
      </c>
      <c r="E987" s="3">
        <f>IF(D987&lt;=0,(L987 * 2.5) - D987,IF(AND(Tabela4[[#This Row],[ESTOQUE_INICIAL]]&lt;=Tabela4[[#This Row],[PONTO_DE_REPOSICAO]],Tabela4[[#This Row],[ESTOQUE_INICIAL]]&gt;0),L987*1.5,D987*0))</f>
        <v>0</v>
      </c>
      <c r="F987" s="1">
        <f t="shared" si="31"/>
        <v>66.40000000000002</v>
      </c>
      <c r="G987" s="7">
        <v>60</v>
      </c>
      <c r="H987" s="7">
        <v>120</v>
      </c>
      <c r="I987" s="6" t="s">
        <v>1128</v>
      </c>
      <c r="J987" s="1">
        <f>'ESTOQUE NOVEMBRO'!$D987*'ESTOQUE NOVEMBRO'!$G987+'ESTOQUE NOVEMBRO'!$E987*'ESTOQUE NOVEMBRO'!$H987</f>
        <v>3984.0000000000014</v>
      </c>
      <c r="K987" s="1">
        <f>_xlfn.XLOOKUP(A987,MEDIDAS!A:A,MEDIDAS!D:D,,0)*5</f>
        <v>6.7222222222222232</v>
      </c>
      <c r="L987" s="1">
        <f>SUM(K987,_xlfn.XLOOKUP(A987,MEDIDAS!A:A,MEDIDAS!D:D,,0)*5)</f>
        <v>13.444444444444446</v>
      </c>
      <c r="M98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87" t="str">
        <f>IF('ESTOQUE NOVEMBRO'!$E987&gt;0,"Novembro","outubro")</f>
        <v>outubro</v>
      </c>
      <c r="O987" s="15">
        <v>45597</v>
      </c>
    </row>
    <row r="988" spans="1:15">
      <c r="A988" s="5" t="s">
        <v>982</v>
      </c>
      <c r="B988" t="s">
        <v>1236</v>
      </c>
      <c r="C988" s="3">
        <f t="shared" si="30"/>
        <v>64.89</v>
      </c>
      <c r="D988" s="1">
        <f>_xlfn.XLOOKUP(Tabela4[[#This Row],[SKU]],'ESTOQUE OUTUBRO'!A:A,'ESTOQUE OUTUBRO'!F:F,,0)-_xlfn.XLOOKUP(Tabela4[[#This Row],[SKU]],'VENDA MES'!E:E,'VENDA MES'!F:F,0,0)</f>
        <v>93.6</v>
      </c>
      <c r="E988" s="3">
        <f>IF(D988&lt;=0,(L988 * 2.5) - D988,IF(AND(Tabela4[[#This Row],[ESTOQUE_INICIAL]]&lt;=Tabela4[[#This Row],[PONTO_DE_REPOSICAO]],Tabela4[[#This Row],[ESTOQUE_INICIAL]]&gt;0),L988*1.5,D988*0))</f>
        <v>0</v>
      </c>
      <c r="F988" s="1">
        <f t="shared" si="31"/>
        <v>93.6</v>
      </c>
      <c r="G988" s="7">
        <v>60</v>
      </c>
      <c r="H988" s="7">
        <v>120</v>
      </c>
      <c r="I988" s="6" t="s">
        <v>1128</v>
      </c>
      <c r="J988" s="1">
        <f>'ESTOQUE NOVEMBRO'!$D988*'ESTOQUE NOVEMBRO'!$G988+'ESTOQUE NOVEMBRO'!$E988*'ESTOQUE NOVEMBRO'!$H988</f>
        <v>5616</v>
      </c>
      <c r="K988" s="1">
        <f>_xlfn.XLOOKUP(A988,MEDIDAS!A:A,MEDIDAS!D:D,,0)*5</f>
        <v>8.2222222222222214</v>
      </c>
      <c r="L988" s="1">
        <f>SUM(K988,_xlfn.XLOOKUP(A988,MEDIDAS!A:A,MEDIDAS!D:D,,0)*5)</f>
        <v>16.444444444444443</v>
      </c>
      <c r="M98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88" t="str">
        <f>IF('ESTOQUE NOVEMBRO'!$E988&gt;0,"Novembro","outubro")</f>
        <v>outubro</v>
      </c>
      <c r="O988" s="15">
        <v>45597</v>
      </c>
    </row>
    <row r="989" spans="1:15">
      <c r="A989" s="5" t="s">
        <v>1086</v>
      </c>
      <c r="B989" t="s">
        <v>1236</v>
      </c>
      <c r="C989" s="3">
        <f t="shared" si="30"/>
        <v>64.89</v>
      </c>
      <c r="D989" s="1">
        <f>_xlfn.XLOOKUP(Tabela4[[#This Row],[SKU]],'ESTOQUE OUTUBRO'!A:A,'ESTOQUE OUTUBRO'!F:F,,0)-_xlfn.XLOOKUP(Tabela4[[#This Row],[SKU]],'VENDA MES'!E:E,'VENDA MES'!F:F,0,0)</f>
        <v>93</v>
      </c>
      <c r="E989" s="3">
        <f>IF(D989&lt;=0,(L989 * 2.5) - D989,IF(AND(Tabela4[[#This Row],[ESTOQUE_INICIAL]]&lt;=Tabela4[[#This Row],[PONTO_DE_REPOSICAO]],Tabela4[[#This Row],[ESTOQUE_INICIAL]]&gt;0),L989*1.5,D989*0))</f>
        <v>0</v>
      </c>
      <c r="F989" s="1">
        <f t="shared" si="31"/>
        <v>93</v>
      </c>
      <c r="G989" s="7">
        <v>60</v>
      </c>
      <c r="H989" s="7">
        <v>120</v>
      </c>
      <c r="I989" s="6" t="s">
        <v>1128</v>
      </c>
      <c r="J989" s="1">
        <f>'ESTOQUE NOVEMBRO'!$D989*'ESTOQUE NOVEMBRO'!$G989+'ESTOQUE NOVEMBRO'!$E989*'ESTOQUE NOVEMBRO'!$H989</f>
        <v>5580</v>
      </c>
      <c r="K989" s="1">
        <f>_xlfn.XLOOKUP(A989,MEDIDAS!A:A,MEDIDAS!D:D,,0)*5</f>
        <v>6.8888888888888893</v>
      </c>
      <c r="L989" s="1">
        <f>SUM(K989,_xlfn.XLOOKUP(A989,MEDIDAS!A:A,MEDIDAS!D:D,,0)*5)</f>
        <v>13.777777777777779</v>
      </c>
      <c r="M98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89" t="str">
        <f>IF('ESTOQUE NOVEMBRO'!$E989&gt;0,"Novembro","outubro")</f>
        <v>outubro</v>
      </c>
      <c r="O989" s="15">
        <v>45597</v>
      </c>
    </row>
    <row r="990" spans="1:15">
      <c r="A990" s="5" t="s">
        <v>983</v>
      </c>
      <c r="B990" t="s">
        <v>1236</v>
      </c>
      <c r="C990" s="3">
        <f t="shared" si="30"/>
        <v>64.89</v>
      </c>
      <c r="D990" s="1">
        <f>_xlfn.XLOOKUP(Tabela4[[#This Row],[SKU]],'ESTOQUE OUTUBRO'!A:A,'ESTOQUE OUTUBRO'!F:F,,0)-_xlfn.XLOOKUP(Tabela4[[#This Row],[SKU]],'VENDA MES'!E:E,'VENDA MES'!F:F,0,0)</f>
        <v>65.8</v>
      </c>
      <c r="E990" s="3">
        <f>IF(D990&lt;=0,(L990 * 2.5) - D990,IF(AND(Tabela4[[#This Row],[ESTOQUE_INICIAL]]&lt;=Tabela4[[#This Row],[PONTO_DE_REPOSICAO]],Tabela4[[#This Row],[ESTOQUE_INICIAL]]&gt;0),L990*1.5,D990*0))</f>
        <v>0</v>
      </c>
      <c r="F990" s="1">
        <f t="shared" si="31"/>
        <v>65.8</v>
      </c>
      <c r="G990" s="7">
        <v>60</v>
      </c>
      <c r="H990" s="7">
        <v>120</v>
      </c>
      <c r="I990" s="6" t="s">
        <v>1128</v>
      </c>
      <c r="J990" s="1">
        <f>'ESTOQUE NOVEMBRO'!$D990*'ESTOQUE NOVEMBRO'!$G990+'ESTOQUE NOVEMBRO'!$E990*'ESTOQUE NOVEMBRO'!$H990</f>
        <v>3948</v>
      </c>
      <c r="K990" s="1">
        <f>_xlfn.XLOOKUP(A990,MEDIDAS!A:A,MEDIDAS!D:D,,0)*5</f>
        <v>7</v>
      </c>
      <c r="L990" s="1">
        <f>SUM(K990,_xlfn.XLOOKUP(A990,MEDIDAS!A:A,MEDIDAS!D:D,,0)*5)</f>
        <v>14</v>
      </c>
      <c r="M99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90" t="str">
        <f>IF('ESTOQUE NOVEMBRO'!$E990&gt;0,"Novembro","outubro")</f>
        <v>outubro</v>
      </c>
      <c r="O990" s="15">
        <v>45597</v>
      </c>
    </row>
    <row r="991" spans="1:15">
      <c r="A991" s="5" t="s">
        <v>984</v>
      </c>
      <c r="B991" t="s">
        <v>1236</v>
      </c>
      <c r="C991" s="3">
        <f t="shared" si="30"/>
        <v>64.89</v>
      </c>
      <c r="D991" s="1">
        <f>_xlfn.XLOOKUP(Tabela4[[#This Row],[SKU]],'ESTOQUE OUTUBRO'!A:A,'ESTOQUE OUTUBRO'!F:F,,0)-_xlfn.XLOOKUP(Tabela4[[#This Row],[SKU]],'VENDA MES'!E:E,'VENDA MES'!F:F,0,0)</f>
        <v>76</v>
      </c>
      <c r="E991" s="3">
        <f>IF(D991&lt;=0,(L991 * 2.5) - D991,IF(AND(Tabela4[[#This Row],[ESTOQUE_INICIAL]]&lt;=Tabela4[[#This Row],[PONTO_DE_REPOSICAO]],Tabela4[[#This Row],[ESTOQUE_INICIAL]]&gt;0),L991*1.5,D991*0))</f>
        <v>0</v>
      </c>
      <c r="F991" s="1">
        <f t="shared" si="31"/>
        <v>76</v>
      </c>
      <c r="G991" s="7">
        <v>60</v>
      </c>
      <c r="H991" s="7">
        <v>120</v>
      </c>
      <c r="I991" s="6" t="s">
        <v>1128</v>
      </c>
      <c r="J991" s="1">
        <f>'ESTOQUE NOVEMBRO'!$D991*'ESTOQUE NOVEMBRO'!$G991+'ESTOQUE NOVEMBRO'!$E991*'ESTOQUE NOVEMBRO'!$H991</f>
        <v>4560</v>
      </c>
      <c r="K991" s="1">
        <f>_xlfn.XLOOKUP(A991,MEDIDAS!A:A,MEDIDAS!D:D,,0)*5</f>
        <v>5.1111111111111107</v>
      </c>
      <c r="L991" s="1">
        <f>SUM(K991,_xlfn.XLOOKUP(A991,MEDIDAS!A:A,MEDIDAS!D:D,,0)*5)</f>
        <v>10.222222222222221</v>
      </c>
      <c r="M99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91" t="str">
        <f>IF('ESTOQUE NOVEMBRO'!$E991&gt;0,"Novembro","outubro")</f>
        <v>outubro</v>
      </c>
      <c r="O991" s="15">
        <v>45597</v>
      </c>
    </row>
    <row r="992" spans="1:15">
      <c r="A992" s="5" t="s">
        <v>985</v>
      </c>
      <c r="B992" t="s">
        <v>1236</v>
      </c>
      <c r="C992" s="3">
        <f t="shared" si="30"/>
        <v>64.89</v>
      </c>
      <c r="D992" s="1">
        <f>_xlfn.XLOOKUP(Tabela4[[#This Row],[SKU]],'ESTOQUE OUTUBRO'!A:A,'ESTOQUE OUTUBRO'!F:F,,0)-_xlfn.XLOOKUP(Tabela4[[#This Row],[SKU]],'VENDA MES'!E:E,'VENDA MES'!F:F,0,0)</f>
        <v>133.6</v>
      </c>
      <c r="E992" s="3">
        <f>IF(D992&lt;=0,(L992 * 2.5) - D992,IF(AND(Tabela4[[#This Row],[ESTOQUE_INICIAL]]&lt;=Tabela4[[#This Row],[PONTO_DE_REPOSICAO]],Tabela4[[#This Row],[ESTOQUE_INICIAL]]&gt;0),L992*1.5,D992*0))</f>
        <v>0</v>
      </c>
      <c r="F992" s="1">
        <f t="shared" si="31"/>
        <v>133.6</v>
      </c>
      <c r="G992" s="7">
        <v>60</v>
      </c>
      <c r="H992" s="7">
        <v>120</v>
      </c>
      <c r="I992" s="6" t="s">
        <v>1128</v>
      </c>
      <c r="J992" s="1">
        <f>'ESTOQUE NOVEMBRO'!$D992*'ESTOQUE NOVEMBRO'!$G992+'ESTOQUE NOVEMBRO'!$E992*'ESTOQUE NOVEMBRO'!$H992</f>
        <v>8016</v>
      </c>
      <c r="K992" s="1">
        <f>_xlfn.XLOOKUP(A992,MEDIDAS!A:A,MEDIDAS!D:D,,0)*5</f>
        <v>7.8888888888888884</v>
      </c>
      <c r="L992" s="1">
        <f>SUM(K992,_xlfn.XLOOKUP(A992,MEDIDAS!A:A,MEDIDAS!D:D,,0)*5)</f>
        <v>15.777777777777777</v>
      </c>
      <c r="M99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92" t="str">
        <f>IF('ESTOQUE NOVEMBRO'!$E992&gt;0,"Novembro","outubro")</f>
        <v>outubro</v>
      </c>
      <c r="O992" s="15">
        <v>45597</v>
      </c>
    </row>
    <row r="993" spans="1:15">
      <c r="A993" s="5" t="s">
        <v>986</v>
      </c>
      <c r="B993" t="s">
        <v>1236</v>
      </c>
      <c r="C993" s="3">
        <f t="shared" si="30"/>
        <v>64.89</v>
      </c>
      <c r="D993" s="1">
        <f>_xlfn.XLOOKUP(Tabela4[[#This Row],[SKU]],'ESTOQUE OUTUBRO'!A:A,'ESTOQUE OUTUBRO'!F:F,,0)-_xlfn.XLOOKUP(Tabela4[[#This Row],[SKU]],'VENDA MES'!E:E,'VENDA MES'!F:F,0,0)</f>
        <v>47</v>
      </c>
      <c r="E993" s="3">
        <f>IF(D993&lt;=0,(L993 * 2.5) - D993,IF(AND(Tabela4[[#This Row],[ESTOQUE_INICIAL]]&lt;=Tabela4[[#This Row],[PONTO_DE_REPOSICAO]],Tabela4[[#This Row],[ESTOQUE_INICIAL]]&gt;0),L993*1.5,D993*0))</f>
        <v>0</v>
      </c>
      <c r="F993" s="1">
        <f t="shared" si="31"/>
        <v>47</v>
      </c>
      <c r="G993" s="7">
        <v>60</v>
      </c>
      <c r="H993" s="7">
        <v>120</v>
      </c>
      <c r="I993" s="6" t="s">
        <v>1128</v>
      </c>
      <c r="J993" s="1">
        <f>'ESTOQUE NOVEMBRO'!$D993*'ESTOQUE NOVEMBRO'!$G993+'ESTOQUE NOVEMBRO'!$E993*'ESTOQUE NOVEMBRO'!$H993</f>
        <v>2820</v>
      </c>
      <c r="K993" s="1">
        <f>_xlfn.XLOOKUP(A993,MEDIDAS!A:A,MEDIDAS!D:D,,0)*5</f>
        <v>3.7222222222222223</v>
      </c>
      <c r="L993" s="1">
        <f>SUM(K993,_xlfn.XLOOKUP(A993,MEDIDAS!A:A,MEDIDAS!D:D,,0)*5)</f>
        <v>7.4444444444444446</v>
      </c>
      <c r="M99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93" t="str">
        <f>IF('ESTOQUE NOVEMBRO'!$E993&gt;0,"Novembro","outubro")</f>
        <v>outubro</v>
      </c>
      <c r="O993" s="15">
        <v>45597</v>
      </c>
    </row>
    <row r="994" spans="1:15">
      <c r="A994" s="5" t="s">
        <v>987</v>
      </c>
      <c r="B994" t="s">
        <v>1237</v>
      </c>
      <c r="C994" s="3">
        <f t="shared" si="30"/>
        <v>64.89</v>
      </c>
      <c r="D994" s="1">
        <f>_xlfn.XLOOKUP(Tabela4[[#This Row],[SKU]],'ESTOQUE OUTUBRO'!A:A,'ESTOQUE OUTUBRO'!F:F,,0)-_xlfn.XLOOKUP(Tabela4[[#This Row],[SKU]],'VENDA MES'!E:E,'VENDA MES'!F:F,0,0)</f>
        <v>227.2</v>
      </c>
      <c r="E994" s="3">
        <f>IF(D994&lt;=0,(L994 * 2.5) - D994,IF(AND(Tabela4[[#This Row],[ESTOQUE_INICIAL]]&lt;=Tabela4[[#This Row],[PONTO_DE_REPOSICAO]],Tabela4[[#This Row],[ESTOQUE_INICIAL]]&gt;0),L994*1.5,D994*0))</f>
        <v>0</v>
      </c>
      <c r="F994" s="1">
        <f t="shared" si="31"/>
        <v>227.2</v>
      </c>
      <c r="G994" s="7">
        <v>10</v>
      </c>
      <c r="H994" s="7">
        <v>20</v>
      </c>
      <c r="I994" s="6" t="s">
        <v>1134</v>
      </c>
      <c r="J994" s="1">
        <f>'ESTOQUE NOVEMBRO'!$D994*'ESTOQUE NOVEMBRO'!$G994+'ESTOQUE NOVEMBRO'!$E994*'ESTOQUE NOVEMBRO'!$H994</f>
        <v>2272</v>
      </c>
      <c r="K994" s="1">
        <f>_xlfn.XLOOKUP(A994,MEDIDAS!A:A,MEDIDAS!D:D,,0)*5</f>
        <v>7.3888888888888893</v>
      </c>
      <c r="L994" s="1">
        <f>SUM(K994,_xlfn.XLOOKUP(A994,MEDIDAS!A:A,MEDIDAS!D:D,,0)*5)</f>
        <v>14.777777777777779</v>
      </c>
      <c r="M99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94" t="str">
        <f>IF('ESTOQUE NOVEMBRO'!$E994&gt;0,"Novembro","outubro")</f>
        <v>outubro</v>
      </c>
      <c r="O994" s="15">
        <v>45597</v>
      </c>
    </row>
    <row r="995" spans="1:15">
      <c r="A995" s="5" t="s">
        <v>989</v>
      </c>
      <c r="B995" t="s">
        <v>1237</v>
      </c>
      <c r="C995" s="3">
        <f t="shared" si="30"/>
        <v>64.89</v>
      </c>
      <c r="D995" s="1">
        <f>_xlfn.XLOOKUP(Tabela4[[#This Row],[SKU]],'ESTOQUE OUTUBRO'!A:A,'ESTOQUE OUTUBRO'!F:F,,0)-_xlfn.XLOOKUP(Tabela4[[#This Row],[SKU]],'VENDA MES'!E:E,'VENDA MES'!F:F,0,0)</f>
        <v>53.8</v>
      </c>
      <c r="E995" s="3">
        <f>IF(D995&lt;=0,(L995 * 2.5) - D995,IF(AND(Tabela4[[#This Row],[ESTOQUE_INICIAL]]&lt;=Tabela4[[#This Row],[PONTO_DE_REPOSICAO]],Tabela4[[#This Row],[ESTOQUE_INICIAL]]&gt;0),L995*1.5,D995*0))</f>
        <v>0</v>
      </c>
      <c r="F995" s="1">
        <f t="shared" si="31"/>
        <v>53.8</v>
      </c>
      <c r="G995" s="7">
        <v>10</v>
      </c>
      <c r="H995" s="7">
        <v>20</v>
      </c>
      <c r="I995" s="6" t="s">
        <v>1134</v>
      </c>
      <c r="J995" s="1">
        <f>'ESTOQUE NOVEMBRO'!$D995*'ESTOQUE NOVEMBRO'!$G995+'ESTOQUE NOVEMBRO'!$E995*'ESTOQUE NOVEMBRO'!$H995</f>
        <v>538</v>
      </c>
      <c r="K995" s="1">
        <f>_xlfn.XLOOKUP(A995,MEDIDAS!A:A,MEDIDAS!D:D,,0)*5</f>
        <v>5.2777777777777777</v>
      </c>
      <c r="L995" s="1">
        <f>SUM(K995,_xlfn.XLOOKUP(A995,MEDIDAS!A:A,MEDIDAS!D:D,,0)*5)</f>
        <v>10.555555555555555</v>
      </c>
      <c r="M99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95" t="str">
        <f>IF('ESTOQUE NOVEMBRO'!$E995&gt;0,"Novembro","outubro")</f>
        <v>outubro</v>
      </c>
      <c r="O995" s="15">
        <v>45597</v>
      </c>
    </row>
    <row r="996" spans="1:15">
      <c r="A996" s="5" t="s">
        <v>990</v>
      </c>
      <c r="B996" t="s">
        <v>1237</v>
      </c>
      <c r="C996" s="3">
        <f t="shared" si="30"/>
        <v>64.89</v>
      </c>
      <c r="D996" s="1">
        <f>_xlfn.XLOOKUP(Tabela4[[#This Row],[SKU]],'ESTOQUE OUTUBRO'!A:A,'ESTOQUE OUTUBRO'!F:F,,0)-_xlfn.XLOOKUP(Tabela4[[#This Row],[SKU]],'VENDA MES'!E:E,'VENDA MES'!F:F,0,0)</f>
        <v>67.8</v>
      </c>
      <c r="E996" s="3">
        <f>IF(D996&lt;=0,(L996 * 2.5) - D996,IF(AND(Tabela4[[#This Row],[ESTOQUE_INICIAL]]&lt;=Tabela4[[#This Row],[PONTO_DE_REPOSICAO]],Tabela4[[#This Row],[ESTOQUE_INICIAL]]&gt;0),L996*1.5,D996*0))</f>
        <v>0</v>
      </c>
      <c r="F996" s="1">
        <f t="shared" si="31"/>
        <v>67.8</v>
      </c>
      <c r="G996" s="7">
        <v>10</v>
      </c>
      <c r="H996" s="7">
        <v>20</v>
      </c>
      <c r="I996" s="6" t="s">
        <v>1134</v>
      </c>
      <c r="J996" s="1">
        <f>'ESTOQUE NOVEMBRO'!$D996*'ESTOQUE NOVEMBRO'!$G996+'ESTOQUE NOVEMBRO'!$E996*'ESTOQUE NOVEMBRO'!$H996</f>
        <v>678</v>
      </c>
      <c r="K996" s="1">
        <f>_xlfn.XLOOKUP(A996,MEDIDAS!A:A,MEDIDAS!D:D,,0)*5</f>
        <v>4.4444444444444446</v>
      </c>
      <c r="L996" s="1">
        <f>SUM(K996,_xlfn.XLOOKUP(A996,MEDIDAS!A:A,MEDIDAS!D:D,,0)*5)</f>
        <v>8.8888888888888893</v>
      </c>
      <c r="M99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96" t="str">
        <f>IF('ESTOQUE NOVEMBRO'!$E996&gt;0,"Novembro","outubro")</f>
        <v>outubro</v>
      </c>
      <c r="O996" s="15">
        <v>45597</v>
      </c>
    </row>
    <row r="997" spans="1:15">
      <c r="A997" s="5" t="s">
        <v>991</v>
      </c>
      <c r="B997" t="s">
        <v>1237</v>
      </c>
      <c r="C997" s="3">
        <f t="shared" si="30"/>
        <v>64.89</v>
      </c>
      <c r="D997" s="1">
        <f>_xlfn.XLOOKUP(Tabela4[[#This Row],[SKU]],'ESTOQUE OUTUBRO'!A:A,'ESTOQUE OUTUBRO'!F:F,,0)-_xlfn.XLOOKUP(Tabela4[[#This Row],[SKU]],'VENDA MES'!E:E,'VENDA MES'!F:F,0,0)</f>
        <v>114.6</v>
      </c>
      <c r="E997" s="3">
        <f>IF(D997&lt;=0,(L997 * 2.5) - D997,IF(AND(Tabela4[[#This Row],[ESTOQUE_INICIAL]]&lt;=Tabela4[[#This Row],[PONTO_DE_REPOSICAO]],Tabela4[[#This Row],[ESTOQUE_INICIAL]]&gt;0),L997*1.5,D997*0))</f>
        <v>0</v>
      </c>
      <c r="F997" s="1">
        <f t="shared" si="31"/>
        <v>114.6</v>
      </c>
      <c r="G997" s="7">
        <v>10</v>
      </c>
      <c r="H997" s="7">
        <v>20</v>
      </c>
      <c r="I997" s="6" t="s">
        <v>1134</v>
      </c>
      <c r="J997" s="1">
        <f>'ESTOQUE NOVEMBRO'!$D997*'ESTOQUE NOVEMBRO'!$G997+'ESTOQUE NOVEMBRO'!$E997*'ESTOQUE NOVEMBRO'!$H997</f>
        <v>1146</v>
      </c>
      <c r="K997" s="1">
        <f>_xlfn.XLOOKUP(A997,MEDIDAS!A:A,MEDIDAS!D:D,,0)*5</f>
        <v>5.9444444444444446</v>
      </c>
      <c r="L997" s="1">
        <f>SUM(K997,_xlfn.XLOOKUP(A997,MEDIDAS!A:A,MEDIDAS!D:D,,0)*5)</f>
        <v>11.888888888888889</v>
      </c>
      <c r="M99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97" t="str">
        <f>IF('ESTOQUE NOVEMBRO'!$E997&gt;0,"Novembro","outubro")</f>
        <v>outubro</v>
      </c>
      <c r="O997" s="15">
        <v>45597</v>
      </c>
    </row>
    <row r="998" spans="1:15">
      <c r="A998" s="5" t="s">
        <v>992</v>
      </c>
      <c r="B998" t="s">
        <v>1237</v>
      </c>
      <c r="C998" s="3">
        <f t="shared" si="30"/>
        <v>64.89</v>
      </c>
      <c r="D998" s="1">
        <f>_xlfn.XLOOKUP(Tabela4[[#This Row],[SKU]],'ESTOQUE OUTUBRO'!A:A,'ESTOQUE OUTUBRO'!F:F,,0)-_xlfn.XLOOKUP(Tabela4[[#This Row],[SKU]],'VENDA MES'!E:E,'VENDA MES'!F:F,0,0)</f>
        <v>78</v>
      </c>
      <c r="E998" s="3">
        <f>IF(D998&lt;=0,(L998 * 2.5) - D998,IF(AND(Tabela4[[#This Row],[ESTOQUE_INICIAL]]&lt;=Tabela4[[#This Row],[PONTO_DE_REPOSICAO]],Tabela4[[#This Row],[ESTOQUE_INICIAL]]&gt;0),L998*1.5,D998*0))</f>
        <v>0</v>
      </c>
      <c r="F998" s="1">
        <f t="shared" si="31"/>
        <v>78</v>
      </c>
      <c r="G998" s="7">
        <v>10</v>
      </c>
      <c r="H998" s="7">
        <v>20</v>
      </c>
      <c r="I998" s="6" t="s">
        <v>1134</v>
      </c>
      <c r="J998" s="1">
        <f>'ESTOQUE NOVEMBRO'!$D998*'ESTOQUE NOVEMBRO'!$G998+'ESTOQUE NOVEMBRO'!$E998*'ESTOQUE NOVEMBRO'!$H998</f>
        <v>780</v>
      </c>
      <c r="K998" s="1">
        <f>_xlfn.XLOOKUP(A998,MEDIDAS!A:A,MEDIDAS!D:D,,0)*5</f>
        <v>4.2222222222222223</v>
      </c>
      <c r="L998" s="1">
        <f>SUM(K998,_xlfn.XLOOKUP(A998,MEDIDAS!A:A,MEDIDAS!D:D,,0)*5)</f>
        <v>8.4444444444444446</v>
      </c>
      <c r="M99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98" t="str">
        <f>IF('ESTOQUE NOVEMBRO'!$E998&gt;0,"Novembro","outubro")</f>
        <v>outubro</v>
      </c>
      <c r="O998" s="15">
        <v>45597</v>
      </c>
    </row>
    <row r="999" spans="1:15">
      <c r="A999" s="5" t="s">
        <v>1097</v>
      </c>
      <c r="B999" t="s">
        <v>1237</v>
      </c>
      <c r="C999" s="3">
        <f t="shared" si="30"/>
        <v>64.89</v>
      </c>
      <c r="D999" s="1">
        <f>_xlfn.XLOOKUP(Tabela4[[#This Row],[SKU]],'ESTOQUE OUTUBRO'!A:A,'ESTOQUE OUTUBRO'!F:F,,0)-_xlfn.XLOOKUP(Tabela4[[#This Row],[SKU]],'VENDA MES'!E:E,'VENDA MES'!F:F,0,0)</f>
        <v>116</v>
      </c>
      <c r="E999" s="3">
        <f>IF(D999&lt;=0,(L999 * 2.5) - D999,IF(AND(Tabela4[[#This Row],[ESTOQUE_INICIAL]]&lt;=Tabela4[[#This Row],[PONTO_DE_REPOSICAO]],Tabela4[[#This Row],[ESTOQUE_INICIAL]]&gt;0),L999*1.5,D999*0))</f>
        <v>0</v>
      </c>
      <c r="F999" s="1">
        <f t="shared" si="31"/>
        <v>116</v>
      </c>
      <c r="G999" s="7">
        <v>10</v>
      </c>
      <c r="H999" s="7">
        <v>20</v>
      </c>
      <c r="I999" s="6" t="s">
        <v>1134</v>
      </c>
      <c r="J999" s="1">
        <f>'ESTOQUE NOVEMBRO'!$D999*'ESTOQUE NOVEMBRO'!$G999+'ESTOQUE NOVEMBRO'!$E999*'ESTOQUE NOVEMBRO'!$H999</f>
        <v>1160</v>
      </c>
      <c r="K999" s="1">
        <f>_xlfn.XLOOKUP(A999,MEDIDAS!A:A,MEDIDAS!D:D,,0)*5</f>
        <v>5.166666666666667</v>
      </c>
      <c r="L999" s="1">
        <f>SUM(K999,_xlfn.XLOOKUP(A999,MEDIDAS!A:A,MEDIDAS!D:D,,0)*5)</f>
        <v>10.333333333333334</v>
      </c>
      <c r="M99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999" t="str">
        <f>IF('ESTOQUE NOVEMBRO'!$E999&gt;0,"Novembro","outubro")</f>
        <v>outubro</v>
      </c>
      <c r="O999" s="15">
        <v>45597</v>
      </c>
    </row>
    <row r="1000" spans="1:15">
      <c r="A1000" s="5" t="s">
        <v>993</v>
      </c>
      <c r="B1000" t="s">
        <v>1237</v>
      </c>
      <c r="C1000" s="3">
        <f t="shared" si="30"/>
        <v>64.89</v>
      </c>
      <c r="D1000" s="1">
        <f>_xlfn.XLOOKUP(Tabela4[[#This Row],[SKU]],'ESTOQUE OUTUBRO'!A:A,'ESTOQUE OUTUBRO'!F:F,,0)-_xlfn.XLOOKUP(Tabela4[[#This Row],[SKU]],'VENDA MES'!E:E,'VENDA MES'!F:F,0,0)</f>
        <v>124</v>
      </c>
      <c r="E1000" s="3">
        <f>IF(D1000&lt;=0,(L1000 * 2.5) - D1000,IF(AND(Tabela4[[#This Row],[ESTOQUE_INICIAL]]&lt;=Tabela4[[#This Row],[PONTO_DE_REPOSICAO]],Tabela4[[#This Row],[ESTOQUE_INICIAL]]&gt;0),L1000*1.5,D1000*0))</f>
        <v>0</v>
      </c>
      <c r="F1000" s="1">
        <f t="shared" si="31"/>
        <v>124</v>
      </c>
      <c r="G1000" s="7">
        <v>10</v>
      </c>
      <c r="H1000" s="7">
        <v>20</v>
      </c>
      <c r="I1000" s="6" t="s">
        <v>1134</v>
      </c>
      <c r="J1000" s="1">
        <f>'ESTOQUE NOVEMBRO'!$D1000*'ESTOQUE NOVEMBRO'!$G1000+'ESTOQUE NOVEMBRO'!$E1000*'ESTOQUE NOVEMBRO'!$H1000</f>
        <v>1240</v>
      </c>
      <c r="K1000" s="1">
        <f>_xlfn.XLOOKUP(A1000,MEDIDAS!A:A,MEDIDAS!D:D,,0)*5</f>
        <v>5.166666666666667</v>
      </c>
      <c r="L1000" s="1">
        <f>SUM(K1000,_xlfn.XLOOKUP(A1000,MEDIDAS!A:A,MEDIDAS!D:D,,0)*5)</f>
        <v>10.333333333333334</v>
      </c>
      <c r="M100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00" t="str">
        <f>IF('ESTOQUE NOVEMBRO'!$E1000&gt;0,"Novembro","outubro")</f>
        <v>outubro</v>
      </c>
      <c r="O1000" s="15">
        <v>45597</v>
      </c>
    </row>
    <row r="1001" spans="1:15">
      <c r="A1001" s="5" t="s">
        <v>994</v>
      </c>
      <c r="B1001" t="s">
        <v>1237</v>
      </c>
      <c r="C1001" s="3">
        <f t="shared" si="30"/>
        <v>64.89</v>
      </c>
      <c r="D1001" s="1">
        <f>_xlfn.XLOOKUP(Tabela4[[#This Row],[SKU]],'ESTOQUE OUTUBRO'!A:A,'ESTOQUE OUTUBRO'!F:F,,0)-_xlfn.XLOOKUP(Tabela4[[#This Row],[SKU]],'VENDA MES'!E:E,'VENDA MES'!F:F,0,0)</f>
        <v>36.200000000000003</v>
      </c>
      <c r="E1001" s="3">
        <f>IF(D1001&lt;=0,(L1001 * 2.5) - D1001,IF(AND(Tabela4[[#This Row],[ESTOQUE_INICIAL]]&lt;=Tabela4[[#This Row],[PONTO_DE_REPOSICAO]],Tabela4[[#This Row],[ESTOQUE_INICIAL]]&gt;0),L1001*1.5,D1001*0))</f>
        <v>0</v>
      </c>
      <c r="F1001" s="1">
        <f t="shared" si="31"/>
        <v>36.200000000000003</v>
      </c>
      <c r="G1001" s="7">
        <v>10</v>
      </c>
      <c r="H1001" s="7">
        <v>20</v>
      </c>
      <c r="I1001" s="6" t="s">
        <v>1134</v>
      </c>
      <c r="J1001" s="1">
        <f>'ESTOQUE NOVEMBRO'!$D1001*'ESTOQUE NOVEMBRO'!$G1001+'ESTOQUE NOVEMBRO'!$E1001*'ESTOQUE NOVEMBRO'!$H1001</f>
        <v>362</v>
      </c>
      <c r="K1001" s="1">
        <f>_xlfn.XLOOKUP(A1001,MEDIDAS!A:A,MEDIDAS!D:D,,0)*5</f>
        <v>6.2777777777777777</v>
      </c>
      <c r="L1001" s="1">
        <f>SUM(K1001,_xlfn.XLOOKUP(A1001,MEDIDAS!A:A,MEDIDAS!D:D,,0)*5)</f>
        <v>12.555555555555555</v>
      </c>
      <c r="M100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01" t="str">
        <f>IF('ESTOQUE NOVEMBRO'!$E1001&gt;0,"Novembro","outubro")</f>
        <v>outubro</v>
      </c>
      <c r="O1001" s="15">
        <v>45597</v>
      </c>
    </row>
    <row r="1002" spans="1:15">
      <c r="A1002" s="5" t="s">
        <v>995</v>
      </c>
      <c r="B1002" t="s">
        <v>1237</v>
      </c>
      <c r="C1002" s="3">
        <f t="shared" si="30"/>
        <v>64.89</v>
      </c>
      <c r="D1002" s="1">
        <f>_xlfn.XLOOKUP(Tabela4[[#This Row],[SKU]],'ESTOQUE OUTUBRO'!A:A,'ESTOQUE OUTUBRO'!F:F,,0)-_xlfn.XLOOKUP(Tabela4[[#This Row],[SKU]],'VENDA MES'!E:E,'VENDA MES'!F:F,0,0)</f>
        <v>22.200000000000003</v>
      </c>
      <c r="E1002" s="3">
        <f>IF(D1002&lt;=0,(L1002 * 2.5) - D1002,IF(AND(Tabela4[[#This Row],[ESTOQUE_INICIAL]]&lt;=Tabela4[[#This Row],[PONTO_DE_REPOSICAO]],Tabela4[[#This Row],[ESTOQUE_INICIAL]]&gt;0),L1002*1.5,D1002*0))</f>
        <v>0</v>
      </c>
      <c r="F1002" s="1">
        <f t="shared" si="31"/>
        <v>22.200000000000003</v>
      </c>
      <c r="G1002" s="7">
        <v>10</v>
      </c>
      <c r="H1002" s="7">
        <v>20</v>
      </c>
      <c r="I1002" s="6" t="s">
        <v>1134</v>
      </c>
      <c r="J1002" s="1">
        <f>'ESTOQUE NOVEMBRO'!$D1002*'ESTOQUE NOVEMBRO'!$G1002+'ESTOQUE NOVEMBRO'!$E1002*'ESTOQUE NOVEMBRO'!$H1002</f>
        <v>222.00000000000003</v>
      </c>
      <c r="K1002" s="1">
        <f>_xlfn.XLOOKUP(A1002,MEDIDAS!A:A,MEDIDAS!D:D,,0)*5</f>
        <v>7.166666666666667</v>
      </c>
      <c r="L1002" s="1">
        <f>SUM(K1002,_xlfn.XLOOKUP(A1002,MEDIDAS!A:A,MEDIDAS!D:D,,0)*5)</f>
        <v>14.333333333333334</v>
      </c>
      <c r="M100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IDEAL</v>
      </c>
      <c r="N1002" t="str">
        <f>IF('ESTOQUE NOVEMBRO'!$E1002&gt;0,"Novembro","outubro")</f>
        <v>outubro</v>
      </c>
      <c r="O1002" s="15">
        <v>45597</v>
      </c>
    </row>
    <row r="1003" spans="1:15">
      <c r="A1003" s="5" t="s">
        <v>996</v>
      </c>
      <c r="B1003" t="s">
        <v>1237</v>
      </c>
      <c r="C1003" s="3">
        <f t="shared" si="30"/>
        <v>64.89</v>
      </c>
      <c r="D1003" s="1">
        <f>_xlfn.XLOOKUP(Tabela4[[#This Row],[SKU]],'ESTOQUE OUTUBRO'!A:A,'ESTOQUE OUTUBRO'!F:F,,0)-_xlfn.XLOOKUP(Tabela4[[#This Row],[SKU]],'VENDA MES'!E:E,'VENDA MES'!F:F,0,0)</f>
        <v>97.4</v>
      </c>
      <c r="E1003" s="3">
        <f>IF(D1003&lt;=0,(L1003 * 2.5) - D1003,IF(AND(Tabela4[[#This Row],[ESTOQUE_INICIAL]]&lt;=Tabela4[[#This Row],[PONTO_DE_REPOSICAO]],Tabela4[[#This Row],[ESTOQUE_INICIAL]]&gt;0),L1003*1.5,D1003*0))</f>
        <v>0</v>
      </c>
      <c r="F1003" s="1">
        <f t="shared" si="31"/>
        <v>97.4</v>
      </c>
      <c r="G1003" s="7">
        <v>10</v>
      </c>
      <c r="H1003" s="7">
        <v>20</v>
      </c>
      <c r="I1003" s="6" t="s">
        <v>1134</v>
      </c>
      <c r="J1003" s="1">
        <f>'ESTOQUE NOVEMBRO'!$D1003*'ESTOQUE NOVEMBRO'!$G1003+'ESTOQUE NOVEMBRO'!$E1003*'ESTOQUE NOVEMBRO'!$H1003</f>
        <v>974</v>
      </c>
      <c r="K1003" s="1">
        <f>_xlfn.XLOOKUP(A1003,MEDIDAS!A:A,MEDIDAS!D:D,,0)*5</f>
        <v>5.4444444444444438</v>
      </c>
      <c r="L1003" s="1">
        <f>SUM(K1003,_xlfn.XLOOKUP(A1003,MEDIDAS!A:A,MEDIDAS!D:D,,0)*5)</f>
        <v>10.888888888888888</v>
      </c>
      <c r="M100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03" t="str">
        <f>IF('ESTOQUE NOVEMBRO'!$E1003&gt;0,"Novembro","outubro")</f>
        <v>outubro</v>
      </c>
      <c r="O1003" s="15">
        <v>45597</v>
      </c>
    </row>
    <row r="1004" spans="1:15">
      <c r="A1004" s="5" t="s">
        <v>997</v>
      </c>
      <c r="B1004" t="s">
        <v>1209</v>
      </c>
      <c r="C1004" s="3">
        <f t="shared" si="30"/>
        <v>64.89</v>
      </c>
      <c r="D1004" s="1">
        <f>_xlfn.XLOOKUP(Tabela4[[#This Row],[SKU]],'ESTOQUE OUTUBRO'!A:A,'ESTOQUE OUTUBRO'!F:F,,0)-_xlfn.XLOOKUP(Tabela4[[#This Row],[SKU]],'VENDA MES'!E:E,'VENDA MES'!F:F,0,0)</f>
        <v>50.4</v>
      </c>
      <c r="E1004" s="3">
        <f>IF(D1004&lt;=0,(L1004 * 2.5) - D1004,IF(AND(Tabela4[[#This Row],[ESTOQUE_INICIAL]]&lt;=Tabela4[[#This Row],[PONTO_DE_REPOSICAO]],Tabela4[[#This Row],[ESTOQUE_INICIAL]]&gt;0),L1004*1.5,D1004*0))</f>
        <v>0</v>
      </c>
      <c r="F1004" s="1">
        <f t="shared" si="31"/>
        <v>50.4</v>
      </c>
      <c r="G1004">
        <v>10</v>
      </c>
      <c r="H1004">
        <v>20</v>
      </c>
      <c r="I1004" t="s">
        <v>1134</v>
      </c>
      <c r="J1004" s="1">
        <f>'ESTOQUE NOVEMBRO'!$D1004*'ESTOQUE NOVEMBRO'!$G1004+'ESTOQUE NOVEMBRO'!$E1004*'ESTOQUE NOVEMBRO'!$H1004</f>
        <v>504</v>
      </c>
      <c r="K1004" s="1">
        <f>_xlfn.XLOOKUP(A1004,MEDIDAS!A:A,MEDIDAS!D:D,,0)*5</f>
        <v>3.9444444444444442</v>
      </c>
      <c r="L1004" s="1">
        <f>SUM(K1004,_xlfn.XLOOKUP(A1004,MEDIDAS!A:A,MEDIDAS!D:D,,0)*5)</f>
        <v>7.8888888888888884</v>
      </c>
      <c r="M100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04" t="str">
        <f>IF('ESTOQUE NOVEMBRO'!$E1004&gt;0,"Novembro","outubro")</f>
        <v>outubro</v>
      </c>
      <c r="O1004" s="15">
        <v>45597</v>
      </c>
    </row>
    <row r="1005" spans="1:15">
      <c r="A1005" s="5" t="s">
        <v>998</v>
      </c>
      <c r="B1005" t="s">
        <v>1141</v>
      </c>
      <c r="C1005" s="3">
        <f t="shared" si="30"/>
        <v>64.89</v>
      </c>
      <c r="D1005" s="1">
        <f>_xlfn.XLOOKUP(Tabela4[[#This Row],[SKU]],'ESTOQUE OUTUBRO'!A:A,'ESTOQUE OUTUBRO'!F:F,,0)-_xlfn.XLOOKUP(Tabela4[[#This Row],[SKU]],'VENDA MES'!E:E,'VENDA MES'!F:F,0,0)</f>
        <v>84</v>
      </c>
      <c r="E1005" s="3">
        <f>IF(D1005&lt;=0,(L1005 * 2.5) - D1005,IF(AND(Tabela4[[#This Row],[ESTOQUE_INICIAL]]&lt;=Tabela4[[#This Row],[PONTO_DE_REPOSICAO]],Tabela4[[#This Row],[ESTOQUE_INICIAL]]&gt;0),L1005*1.5,D1005*0))</f>
        <v>0</v>
      </c>
      <c r="F1005" s="1">
        <f t="shared" si="31"/>
        <v>84</v>
      </c>
      <c r="G1005">
        <v>8</v>
      </c>
      <c r="H1005">
        <v>16</v>
      </c>
      <c r="I1005" t="s">
        <v>1142</v>
      </c>
      <c r="J1005" s="1">
        <f>'ESTOQUE NOVEMBRO'!$D1005*'ESTOQUE NOVEMBRO'!$G1005+'ESTOQUE NOVEMBRO'!$E1005*'ESTOQUE NOVEMBRO'!$H1005</f>
        <v>672</v>
      </c>
      <c r="K1005" s="1">
        <f>_xlfn.XLOOKUP(A1005,MEDIDAS!A:A,MEDIDAS!D:D,,0)*5</f>
        <v>3.3888888888888893</v>
      </c>
      <c r="L1005" s="1">
        <f>SUM(K1005,_xlfn.XLOOKUP(A1005,MEDIDAS!A:A,MEDIDAS!D:D,,0)*5)</f>
        <v>6.7777777777777786</v>
      </c>
      <c r="M100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05" t="str">
        <f>IF('ESTOQUE NOVEMBRO'!$E1005&gt;0,"Novembro","outubro")</f>
        <v>outubro</v>
      </c>
      <c r="O1005" s="15">
        <v>45597</v>
      </c>
    </row>
    <row r="1006" spans="1:15">
      <c r="A1006" s="5" t="s">
        <v>1000</v>
      </c>
      <c r="B1006" t="s">
        <v>1223</v>
      </c>
      <c r="C1006" s="3">
        <f t="shared" si="30"/>
        <v>64.89</v>
      </c>
      <c r="D1006" s="1">
        <f>_xlfn.XLOOKUP(Tabela4[[#This Row],[SKU]],'ESTOQUE OUTUBRO'!A:A,'ESTOQUE OUTUBRO'!F:F,,0)-_xlfn.XLOOKUP(Tabela4[[#This Row],[SKU]],'VENDA MES'!E:E,'VENDA MES'!F:F,0,0)</f>
        <v>78.40000000000002</v>
      </c>
      <c r="E1006" s="3">
        <f>IF(D1006&lt;=0,(L1006 * 2.5) - D1006,IF(AND(Tabela4[[#This Row],[ESTOQUE_INICIAL]]&lt;=Tabela4[[#This Row],[PONTO_DE_REPOSICAO]],Tabela4[[#This Row],[ESTOQUE_INICIAL]]&gt;0),L1006*1.5,D1006*0))</f>
        <v>0</v>
      </c>
      <c r="F1006" s="1">
        <f t="shared" si="31"/>
        <v>78.40000000000002</v>
      </c>
      <c r="G1006">
        <v>12</v>
      </c>
      <c r="H1006">
        <v>24</v>
      </c>
      <c r="I1006" t="s">
        <v>1136</v>
      </c>
      <c r="J1006" s="1">
        <f>'ESTOQUE NOVEMBRO'!$D1006*'ESTOQUE NOVEMBRO'!$G1006+'ESTOQUE NOVEMBRO'!$E1006*'ESTOQUE NOVEMBRO'!$H1006</f>
        <v>940.80000000000018</v>
      </c>
      <c r="K1006" s="1">
        <f>_xlfn.XLOOKUP(A1006,MEDIDAS!A:A,MEDIDAS!D:D,,0)*5</f>
        <v>3.6111111111111112</v>
      </c>
      <c r="L1006" s="1">
        <f>SUM(K1006,_xlfn.XLOOKUP(A1006,MEDIDAS!A:A,MEDIDAS!D:D,,0)*5)</f>
        <v>7.2222222222222223</v>
      </c>
      <c r="M100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06" t="str">
        <f>IF('ESTOQUE NOVEMBRO'!$E1006&gt;0,"Novembro","outubro")</f>
        <v>outubro</v>
      </c>
      <c r="O1006" s="15">
        <v>45597</v>
      </c>
    </row>
    <row r="1007" spans="1:15">
      <c r="A1007" s="5" t="s">
        <v>1001</v>
      </c>
      <c r="B1007" t="s">
        <v>1204</v>
      </c>
      <c r="C1007" s="3">
        <f t="shared" si="30"/>
        <v>64.89</v>
      </c>
      <c r="D1007" s="1">
        <f>_xlfn.XLOOKUP(Tabela4[[#This Row],[SKU]],'ESTOQUE OUTUBRO'!A:A,'ESTOQUE OUTUBRO'!F:F,,0)-_xlfn.XLOOKUP(Tabela4[[#This Row],[SKU]],'VENDA MES'!E:E,'VENDA MES'!F:F,0,0)</f>
        <v>56</v>
      </c>
      <c r="E1007" s="3">
        <f>IF(D1007&lt;=0,(L1007 * 2.5) - D1007,IF(AND(Tabela4[[#This Row],[ESTOQUE_INICIAL]]&lt;=Tabela4[[#This Row],[PONTO_DE_REPOSICAO]],Tabela4[[#This Row],[ESTOQUE_INICIAL]]&gt;0),L1007*1.5,D1007*0))</f>
        <v>0</v>
      </c>
      <c r="F1007" s="1">
        <f t="shared" si="31"/>
        <v>56</v>
      </c>
      <c r="G1007">
        <v>4</v>
      </c>
      <c r="H1007">
        <v>8</v>
      </c>
      <c r="I1007" t="s">
        <v>1160</v>
      </c>
      <c r="J1007" s="1">
        <f>'ESTOQUE NOVEMBRO'!$D1007*'ESTOQUE NOVEMBRO'!$G1007+'ESTOQUE NOVEMBRO'!$E1007*'ESTOQUE NOVEMBRO'!$H1007</f>
        <v>224</v>
      </c>
      <c r="K1007" s="1">
        <f>_xlfn.XLOOKUP(A1007,MEDIDAS!A:A,MEDIDAS!D:D,,0)*5</f>
        <v>2.6111111111111112</v>
      </c>
      <c r="L1007" s="1">
        <f>SUM(K1007,_xlfn.XLOOKUP(A1007,MEDIDAS!A:A,MEDIDAS!D:D,,0)*5)</f>
        <v>5.2222222222222223</v>
      </c>
      <c r="M100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07" t="str">
        <f>IF('ESTOQUE NOVEMBRO'!$E1007&gt;0,"Novembro","outubro")</f>
        <v>outubro</v>
      </c>
      <c r="O1007" s="15">
        <v>45597</v>
      </c>
    </row>
    <row r="1008" spans="1:15">
      <c r="A1008" s="5" t="s">
        <v>1002</v>
      </c>
      <c r="B1008" t="s">
        <v>1220</v>
      </c>
      <c r="C1008" s="3">
        <f t="shared" si="30"/>
        <v>64.89</v>
      </c>
      <c r="D1008" s="1">
        <f>_xlfn.XLOOKUP(Tabela4[[#This Row],[SKU]],'ESTOQUE OUTUBRO'!A:A,'ESTOQUE OUTUBRO'!F:F,,0)-_xlfn.XLOOKUP(Tabela4[[#This Row],[SKU]],'VENDA MES'!E:E,'VENDA MES'!F:F,0,0)</f>
        <v>240.8</v>
      </c>
      <c r="E1008" s="3">
        <f>IF(D1008&lt;=0,(L1008 * 2.5) - D1008,IF(AND(Tabela4[[#This Row],[ESTOQUE_INICIAL]]&lt;=Tabela4[[#This Row],[PONTO_DE_REPOSICAO]],Tabela4[[#This Row],[ESTOQUE_INICIAL]]&gt;0),L1008*1.5,D1008*0))</f>
        <v>0</v>
      </c>
      <c r="F1008" s="1">
        <f t="shared" si="31"/>
        <v>240.8</v>
      </c>
      <c r="G1008">
        <v>4</v>
      </c>
      <c r="H1008">
        <v>8</v>
      </c>
      <c r="I1008" t="s">
        <v>1160</v>
      </c>
      <c r="J1008" s="1">
        <f>'ESTOQUE NOVEMBRO'!$D1008*'ESTOQUE NOVEMBRO'!$G1008+'ESTOQUE NOVEMBRO'!$E1008*'ESTOQUE NOVEMBRO'!$H1008</f>
        <v>963.2</v>
      </c>
      <c r="K1008" s="1">
        <f>_xlfn.XLOOKUP(A1008,MEDIDAS!A:A,MEDIDAS!D:D,,0)*5</f>
        <v>3.7777777777777777</v>
      </c>
      <c r="L1008" s="1">
        <f>SUM(K1008,_xlfn.XLOOKUP(A1008,MEDIDAS!A:A,MEDIDAS!D:D,,0)*5)</f>
        <v>7.5555555555555554</v>
      </c>
      <c r="M100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08" t="str">
        <f>IF('ESTOQUE NOVEMBRO'!$E1008&gt;0,"Novembro","outubro")</f>
        <v>outubro</v>
      </c>
      <c r="O1008" s="15">
        <v>45597</v>
      </c>
    </row>
    <row r="1009" spans="1:15">
      <c r="A1009" s="5" t="s">
        <v>1003</v>
      </c>
      <c r="B1009" t="s">
        <v>1184</v>
      </c>
      <c r="C1009" s="3">
        <f t="shared" si="30"/>
        <v>64.89</v>
      </c>
      <c r="D1009" s="1">
        <f>_xlfn.XLOOKUP(Tabela4[[#This Row],[SKU]],'ESTOQUE OUTUBRO'!A:A,'ESTOQUE OUTUBRO'!F:F,,0)-_xlfn.XLOOKUP(Tabela4[[#This Row],[SKU]],'VENDA MES'!E:E,'VENDA MES'!F:F,0,0)</f>
        <v>212.80000000000004</v>
      </c>
      <c r="E1009" s="3">
        <f>IF(D1009&lt;=0,(L1009 * 2.5) - D1009,IF(AND(Tabela4[[#This Row],[ESTOQUE_INICIAL]]&lt;=Tabela4[[#This Row],[PONTO_DE_REPOSICAO]],Tabela4[[#This Row],[ESTOQUE_INICIAL]]&gt;0),L1009*1.5,D1009*0))</f>
        <v>0</v>
      </c>
      <c r="F1009" s="1">
        <f t="shared" si="31"/>
        <v>212.80000000000004</v>
      </c>
      <c r="G1009">
        <v>8</v>
      </c>
      <c r="H1009">
        <v>16</v>
      </c>
      <c r="I1009" t="s">
        <v>1142</v>
      </c>
      <c r="J1009" s="1">
        <f>'ESTOQUE NOVEMBRO'!$D1009*'ESTOQUE NOVEMBRO'!$G1009+'ESTOQUE NOVEMBRO'!$E1009*'ESTOQUE NOVEMBRO'!$H1009</f>
        <v>1702.4000000000003</v>
      </c>
      <c r="K1009" s="1">
        <f>_xlfn.XLOOKUP(A1009,MEDIDAS!A:A,MEDIDAS!D:D,,0)*5</f>
        <v>4</v>
      </c>
      <c r="L1009" s="1">
        <f>SUM(K1009,_xlfn.XLOOKUP(A1009,MEDIDAS!A:A,MEDIDAS!D:D,,0)*5)</f>
        <v>8</v>
      </c>
      <c r="M100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09" t="str">
        <f>IF('ESTOQUE NOVEMBRO'!$E1009&gt;0,"Novembro","outubro")</f>
        <v>outubro</v>
      </c>
      <c r="O1009" s="15">
        <v>45597</v>
      </c>
    </row>
    <row r="1010" spans="1:15">
      <c r="A1010" s="5" t="s">
        <v>1004</v>
      </c>
      <c r="B1010" t="s">
        <v>1192</v>
      </c>
      <c r="C1010" s="3">
        <f t="shared" si="30"/>
        <v>64.89</v>
      </c>
      <c r="D1010" s="1">
        <f>_xlfn.XLOOKUP(Tabela4[[#This Row],[SKU]],'ESTOQUE OUTUBRO'!A:A,'ESTOQUE OUTUBRO'!F:F,,0)-_xlfn.XLOOKUP(Tabela4[[#This Row],[SKU]],'VENDA MES'!E:E,'VENDA MES'!F:F,0,0)</f>
        <v>117.6</v>
      </c>
      <c r="E1010" s="3">
        <f>IF(D1010&lt;=0,(L1010 * 2.5) - D1010,IF(AND(Tabela4[[#This Row],[ESTOQUE_INICIAL]]&lt;=Tabela4[[#This Row],[PONTO_DE_REPOSICAO]],Tabela4[[#This Row],[ESTOQUE_INICIAL]]&gt;0),L1010*1.5,D1010*0))</f>
        <v>0</v>
      </c>
      <c r="F1010" s="1">
        <f t="shared" si="31"/>
        <v>117.6</v>
      </c>
      <c r="G1010">
        <v>24</v>
      </c>
      <c r="H1010">
        <v>48</v>
      </c>
      <c r="I1010" t="s">
        <v>1128</v>
      </c>
      <c r="J1010" s="1">
        <f>'ESTOQUE NOVEMBRO'!$D1010*'ESTOQUE NOVEMBRO'!$G1010+'ESTOQUE NOVEMBRO'!$E1010*'ESTOQUE NOVEMBRO'!$H1010</f>
        <v>2822.3999999999996</v>
      </c>
      <c r="K1010" s="1">
        <f>_xlfn.XLOOKUP(A1010,MEDIDAS!A:A,MEDIDAS!D:D,,0)*5</f>
        <v>3.6111111111111112</v>
      </c>
      <c r="L1010" s="1">
        <f>SUM(K1010,_xlfn.XLOOKUP(A1010,MEDIDAS!A:A,MEDIDAS!D:D,,0)*5)</f>
        <v>7.2222222222222223</v>
      </c>
      <c r="M101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10" t="str">
        <f>IF('ESTOQUE NOVEMBRO'!$E1010&gt;0,"Novembro","outubro")</f>
        <v>outubro</v>
      </c>
      <c r="O1010" s="15">
        <v>45597</v>
      </c>
    </row>
    <row r="1011" spans="1:15">
      <c r="A1011" s="5" t="s">
        <v>1005</v>
      </c>
      <c r="B1011" t="s">
        <v>1191</v>
      </c>
      <c r="C1011" s="3">
        <f t="shared" si="30"/>
        <v>64.89</v>
      </c>
      <c r="D1011" s="1">
        <f>_xlfn.XLOOKUP(Tabela4[[#This Row],[SKU]],'ESTOQUE OUTUBRO'!A:A,'ESTOQUE OUTUBRO'!F:F,,0)-_xlfn.XLOOKUP(Tabela4[[#This Row],[SKU]],'VENDA MES'!E:E,'VENDA MES'!F:F,0,0)</f>
        <v>123.20000000000002</v>
      </c>
      <c r="E1011" s="3">
        <f>IF(D1011&lt;=0,(L1011 * 2.5) - D1011,IF(AND(Tabela4[[#This Row],[ESTOQUE_INICIAL]]&lt;=Tabela4[[#This Row],[PONTO_DE_REPOSICAO]],Tabela4[[#This Row],[ESTOQUE_INICIAL]]&gt;0),L1011*1.5,D1011*0))</f>
        <v>0</v>
      </c>
      <c r="F1011" s="1">
        <f t="shared" si="31"/>
        <v>123.20000000000002</v>
      </c>
      <c r="G1011">
        <v>24</v>
      </c>
      <c r="H1011">
        <v>48</v>
      </c>
      <c r="I1011" t="s">
        <v>1128</v>
      </c>
      <c r="J1011" s="1">
        <f>'ESTOQUE NOVEMBRO'!$D1011*'ESTOQUE NOVEMBRO'!$G1011+'ESTOQUE NOVEMBRO'!$E1011*'ESTOQUE NOVEMBRO'!$H1011</f>
        <v>2956.8</v>
      </c>
      <c r="K1011" s="1">
        <f>_xlfn.XLOOKUP(A1011,MEDIDAS!A:A,MEDIDAS!D:D,,0)*5</f>
        <v>4.7222222222222223</v>
      </c>
      <c r="L1011" s="1">
        <f>SUM(K1011,_xlfn.XLOOKUP(A1011,MEDIDAS!A:A,MEDIDAS!D:D,,0)*5)</f>
        <v>9.4444444444444446</v>
      </c>
      <c r="M101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11" t="str">
        <f>IF('ESTOQUE NOVEMBRO'!$E1011&gt;0,"Novembro","outubro")</f>
        <v>outubro</v>
      </c>
      <c r="O1011" s="15">
        <v>45597</v>
      </c>
    </row>
    <row r="1012" spans="1:15">
      <c r="A1012" s="5" t="s">
        <v>1006</v>
      </c>
      <c r="B1012" t="s">
        <v>1147</v>
      </c>
      <c r="C1012" s="3">
        <f t="shared" si="30"/>
        <v>64.89</v>
      </c>
      <c r="D1012" s="1">
        <f>_xlfn.XLOOKUP(Tabela4[[#This Row],[SKU]],'ESTOQUE OUTUBRO'!A:A,'ESTOQUE OUTUBRO'!F:F,,0)-_xlfn.XLOOKUP(Tabela4[[#This Row],[SKU]],'VENDA MES'!E:E,'VENDA MES'!F:F,0,0)</f>
        <v>50.4</v>
      </c>
      <c r="E1012" s="3">
        <f>IF(D1012&lt;=0,(L1012 * 2.5) - D1012,IF(AND(Tabela4[[#This Row],[ESTOQUE_INICIAL]]&lt;=Tabela4[[#This Row],[PONTO_DE_REPOSICAO]],Tabela4[[#This Row],[ESTOQUE_INICIAL]]&gt;0),L1012*1.5,D1012*0))</f>
        <v>0</v>
      </c>
      <c r="F1012" s="1">
        <f t="shared" si="31"/>
        <v>50.4</v>
      </c>
      <c r="G1012">
        <v>80</v>
      </c>
      <c r="H1012">
        <v>160</v>
      </c>
      <c r="I1012" t="s">
        <v>1148</v>
      </c>
      <c r="J1012" s="1">
        <f>'ESTOQUE NOVEMBRO'!$D1012*'ESTOQUE NOVEMBRO'!$G1012+'ESTOQUE NOVEMBRO'!$E1012*'ESTOQUE NOVEMBRO'!$H1012</f>
        <v>4032</v>
      </c>
      <c r="K1012" s="1">
        <f>_xlfn.XLOOKUP(A1012,MEDIDAS!A:A,MEDIDAS!D:D,,0)*5</f>
        <v>4.0555555555555554</v>
      </c>
      <c r="L1012" s="1">
        <f>SUM(K1012,_xlfn.XLOOKUP(A1012,MEDIDAS!A:A,MEDIDAS!D:D,,0)*5)</f>
        <v>8.1111111111111107</v>
      </c>
      <c r="M101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12" t="str">
        <f>IF('ESTOQUE NOVEMBRO'!$E1012&gt;0,"Novembro","outubro")</f>
        <v>outubro</v>
      </c>
      <c r="O1012" s="15">
        <v>45597</v>
      </c>
    </row>
    <row r="1013" spans="1:15">
      <c r="A1013" s="5" t="s">
        <v>1007</v>
      </c>
      <c r="B1013" t="s">
        <v>1235</v>
      </c>
      <c r="C1013" s="3">
        <f t="shared" si="30"/>
        <v>64.89</v>
      </c>
      <c r="D1013" s="1">
        <f>_xlfn.XLOOKUP(Tabela4[[#This Row],[SKU]],'ESTOQUE OUTUBRO'!A:A,'ESTOQUE OUTUBRO'!F:F,,0)-_xlfn.XLOOKUP(Tabela4[[#This Row],[SKU]],'VENDA MES'!E:E,'VENDA MES'!F:F,0,0)</f>
        <v>117.6</v>
      </c>
      <c r="E1013" s="3">
        <f>IF(D1013&lt;=0,(L1013 * 2.5) - D1013,IF(AND(Tabela4[[#This Row],[ESTOQUE_INICIAL]]&lt;=Tabela4[[#This Row],[PONTO_DE_REPOSICAO]],Tabela4[[#This Row],[ESTOQUE_INICIAL]]&gt;0),L1013*1.5,D1013*0))</f>
        <v>0</v>
      </c>
      <c r="F1013" s="1">
        <f t="shared" si="31"/>
        <v>117.6</v>
      </c>
      <c r="G1013">
        <v>14</v>
      </c>
      <c r="H1013">
        <v>28</v>
      </c>
      <c r="I1013" t="s">
        <v>1142</v>
      </c>
      <c r="J1013" s="1">
        <f>'ESTOQUE NOVEMBRO'!$D1013*'ESTOQUE NOVEMBRO'!$G1013+'ESTOQUE NOVEMBRO'!$E1013*'ESTOQUE NOVEMBRO'!$H1013</f>
        <v>1646.3999999999999</v>
      </c>
      <c r="K1013" s="1">
        <f>_xlfn.XLOOKUP(A1013,MEDIDAS!A:A,MEDIDAS!D:D,,0)*5</f>
        <v>5.2222222222222223</v>
      </c>
      <c r="L1013" s="1">
        <f>SUM(K1013,_xlfn.XLOOKUP(A1013,MEDIDAS!A:A,MEDIDAS!D:D,,0)*5)</f>
        <v>10.444444444444445</v>
      </c>
      <c r="M101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13" t="str">
        <f>IF('ESTOQUE NOVEMBRO'!$E1013&gt;0,"Novembro","outubro")</f>
        <v>outubro</v>
      </c>
      <c r="O1013" s="15">
        <v>45597</v>
      </c>
    </row>
    <row r="1014" spans="1:15">
      <c r="A1014" s="5" t="s">
        <v>1008</v>
      </c>
      <c r="B1014" t="s">
        <v>1159</v>
      </c>
      <c r="C1014" s="3">
        <f t="shared" si="30"/>
        <v>64.89</v>
      </c>
      <c r="D1014" s="1">
        <f>_xlfn.XLOOKUP(Tabela4[[#This Row],[SKU]],'ESTOQUE OUTUBRO'!A:A,'ESTOQUE OUTUBRO'!F:F,,0)-_xlfn.XLOOKUP(Tabela4[[#This Row],[SKU]],'VENDA MES'!E:E,'VENDA MES'!F:F,0,0)</f>
        <v>95.200000000000017</v>
      </c>
      <c r="E1014" s="3">
        <f>IF(D1014&lt;=0,(L1014 * 2.5) - D1014,IF(AND(Tabela4[[#This Row],[ESTOQUE_INICIAL]]&lt;=Tabela4[[#This Row],[PONTO_DE_REPOSICAO]],Tabela4[[#This Row],[ESTOQUE_INICIAL]]&gt;0),L1014*1.5,D1014*0))</f>
        <v>0</v>
      </c>
      <c r="F1014" s="1">
        <f t="shared" si="31"/>
        <v>95.200000000000017</v>
      </c>
      <c r="G1014">
        <v>4</v>
      </c>
      <c r="H1014">
        <v>8</v>
      </c>
      <c r="I1014" t="s">
        <v>1160</v>
      </c>
      <c r="J1014" s="1">
        <f>'ESTOQUE NOVEMBRO'!$D1014*'ESTOQUE NOVEMBRO'!$G1014+'ESTOQUE NOVEMBRO'!$E1014*'ESTOQUE NOVEMBRO'!$H1014</f>
        <v>380.80000000000007</v>
      </c>
      <c r="K1014" s="1">
        <f>_xlfn.XLOOKUP(A1014,MEDIDAS!A:A,MEDIDAS!D:D,,0)*5</f>
        <v>4.5555555555555554</v>
      </c>
      <c r="L1014" s="1">
        <f>SUM(K1014,_xlfn.XLOOKUP(A1014,MEDIDAS!A:A,MEDIDAS!D:D,,0)*5)</f>
        <v>9.1111111111111107</v>
      </c>
      <c r="M101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14" t="str">
        <f>IF('ESTOQUE NOVEMBRO'!$E1014&gt;0,"Novembro","outubro")</f>
        <v>outubro</v>
      </c>
      <c r="O1014" s="15">
        <v>45597</v>
      </c>
    </row>
    <row r="1015" spans="1:15">
      <c r="A1015" s="5" t="s">
        <v>1009</v>
      </c>
      <c r="B1015" t="s">
        <v>1196</v>
      </c>
      <c r="C1015" s="3">
        <f t="shared" si="30"/>
        <v>64.89</v>
      </c>
      <c r="D1015" s="1">
        <f>_xlfn.XLOOKUP(Tabela4[[#This Row],[SKU]],'ESTOQUE OUTUBRO'!A:A,'ESTOQUE OUTUBRO'!F:F,,0)-_xlfn.XLOOKUP(Tabela4[[#This Row],[SKU]],'VENDA MES'!E:E,'VENDA MES'!F:F,0,0)</f>
        <v>89.6</v>
      </c>
      <c r="E1015" s="3">
        <f>IF(D1015&lt;=0,(L1015 * 2.5) - D1015,IF(AND(Tabela4[[#This Row],[ESTOQUE_INICIAL]]&lt;=Tabela4[[#This Row],[PONTO_DE_REPOSICAO]],Tabela4[[#This Row],[ESTOQUE_INICIAL]]&gt;0),L1015*1.5,D1015*0))</f>
        <v>0</v>
      </c>
      <c r="F1015" s="1">
        <f t="shared" si="31"/>
        <v>89.6</v>
      </c>
      <c r="G1015">
        <v>36</v>
      </c>
      <c r="H1015">
        <v>72</v>
      </c>
      <c r="I1015" t="s">
        <v>1152</v>
      </c>
      <c r="J1015" s="1">
        <f>'ESTOQUE NOVEMBRO'!$D1015*'ESTOQUE NOVEMBRO'!$G1015+'ESTOQUE NOVEMBRO'!$E1015*'ESTOQUE NOVEMBRO'!$H1015</f>
        <v>3225.6</v>
      </c>
      <c r="K1015" s="1">
        <f>_xlfn.XLOOKUP(A1015,MEDIDAS!A:A,MEDIDAS!D:D,,0)*5</f>
        <v>7.3888888888888893</v>
      </c>
      <c r="L1015" s="1">
        <f>SUM(K1015,_xlfn.XLOOKUP(A1015,MEDIDAS!A:A,MEDIDAS!D:D,,0)*5)</f>
        <v>14.777777777777779</v>
      </c>
      <c r="M101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15" t="str">
        <f>IF('ESTOQUE NOVEMBRO'!$E1015&gt;0,"Novembro","outubro")</f>
        <v>outubro</v>
      </c>
      <c r="O1015" s="15">
        <v>45597</v>
      </c>
    </row>
    <row r="1016" spans="1:15">
      <c r="A1016" s="5" t="s">
        <v>1011</v>
      </c>
      <c r="B1016" t="s">
        <v>1195</v>
      </c>
      <c r="C1016" s="3">
        <f t="shared" si="30"/>
        <v>64.89</v>
      </c>
      <c r="D1016" s="1">
        <f>_xlfn.XLOOKUP(Tabela4[[#This Row],[SKU]],'ESTOQUE OUTUBRO'!A:A,'ESTOQUE OUTUBRO'!F:F,,0)-_xlfn.XLOOKUP(Tabela4[[#This Row],[SKU]],'VENDA MES'!E:E,'VENDA MES'!F:F,0,0)</f>
        <v>173.6</v>
      </c>
      <c r="E1016" s="3">
        <f>IF(D1016&lt;=0,(L1016 * 2.5) - D1016,IF(AND(Tabela4[[#This Row],[ESTOQUE_INICIAL]]&lt;=Tabela4[[#This Row],[PONTO_DE_REPOSICAO]],Tabela4[[#This Row],[ESTOQUE_INICIAL]]&gt;0),L1016*1.5,D1016*0))</f>
        <v>0</v>
      </c>
      <c r="F1016" s="1">
        <f t="shared" si="31"/>
        <v>173.6</v>
      </c>
      <c r="G1016">
        <v>36</v>
      </c>
      <c r="H1016">
        <v>72</v>
      </c>
      <c r="I1016" t="s">
        <v>1152</v>
      </c>
      <c r="J1016" s="1">
        <f>'ESTOQUE NOVEMBRO'!$D1016*'ESTOQUE NOVEMBRO'!$G1016+'ESTOQUE NOVEMBRO'!$E1016*'ESTOQUE NOVEMBRO'!$H1016</f>
        <v>6249.5999999999995</v>
      </c>
      <c r="K1016" s="1">
        <f>_xlfn.XLOOKUP(A1016,MEDIDAS!A:A,MEDIDAS!D:D,,0)*5</f>
        <v>5.9444444444444446</v>
      </c>
      <c r="L1016" s="1">
        <f>SUM(K1016,_xlfn.XLOOKUP(A1016,MEDIDAS!A:A,MEDIDAS!D:D,,0)*5)</f>
        <v>11.888888888888889</v>
      </c>
      <c r="M101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16" t="str">
        <f>IF('ESTOQUE NOVEMBRO'!$E1016&gt;0,"Novembro","outubro")</f>
        <v>outubro</v>
      </c>
      <c r="O1016" s="15">
        <v>45597</v>
      </c>
    </row>
    <row r="1017" spans="1:15">
      <c r="A1017" s="5" t="s">
        <v>1012</v>
      </c>
      <c r="B1017" t="s">
        <v>1168</v>
      </c>
      <c r="C1017" s="3">
        <f t="shared" si="30"/>
        <v>64.89</v>
      </c>
      <c r="D1017" s="1">
        <f>_xlfn.XLOOKUP(Tabela4[[#This Row],[SKU]],'ESTOQUE OUTUBRO'!A:A,'ESTOQUE OUTUBRO'!F:F,,0)-_xlfn.XLOOKUP(Tabela4[[#This Row],[SKU]],'VENDA MES'!E:E,'VENDA MES'!F:F,0,0)</f>
        <v>112</v>
      </c>
      <c r="E1017" s="3">
        <f>IF(D1017&lt;=0,(L1017 * 2.5) - D1017,IF(AND(Tabela4[[#This Row],[ESTOQUE_INICIAL]]&lt;=Tabela4[[#This Row],[PONTO_DE_REPOSICAO]],Tabela4[[#This Row],[ESTOQUE_INICIAL]]&gt;0),L1017*1.5,D1017*0))</f>
        <v>0</v>
      </c>
      <c r="F1017" s="1">
        <f t="shared" si="31"/>
        <v>112</v>
      </c>
      <c r="G1017">
        <v>8</v>
      </c>
      <c r="H1017">
        <v>16</v>
      </c>
      <c r="I1017" t="s">
        <v>1142</v>
      </c>
      <c r="J1017" s="1">
        <f>'ESTOQUE NOVEMBRO'!$D1017*'ESTOQUE NOVEMBRO'!$G1017+'ESTOQUE NOVEMBRO'!$E1017*'ESTOQUE NOVEMBRO'!$H1017</f>
        <v>896</v>
      </c>
      <c r="K1017" s="1">
        <f>_xlfn.XLOOKUP(A1017,MEDIDAS!A:A,MEDIDAS!D:D,,0)*5</f>
        <v>2.7777777777777777</v>
      </c>
      <c r="L1017" s="1">
        <f>SUM(K1017,_xlfn.XLOOKUP(A1017,MEDIDAS!A:A,MEDIDAS!D:D,,0)*5)</f>
        <v>5.5555555555555554</v>
      </c>
      <c r="M101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17" t="str">
        <f>IF('ESTOQUE NOVEMBRO'!$E1017&gt;0,"Novembro","outubro")</f>
        <v>outubro</v>
      </c>
      <c r="O1017" s="15">
        <v>45597</v>
      </c>
    </row>
    <row r="1018" spans="1:15">
      <c r="A1018" s="5" t="s">
        <v>1013</v>
      </c>
      <c r="B1018" t="s">
        <v>1194</v>
      </c>
      <c r="C1018" s="3">
        <f t="shared" si="30"/>
        <v>64.89</v>
      </c>
      <c r="D1018" s="1">
        <f>_xlfn.XLOOKUP(Tabela4[[#This Row],[SKU]],'ESTOQUE OUTUBRO'!A:A,'ESTOQUE OUTUBRO'!F:F,,0)-_xlfn.XLOOKUP(Tabela4[[#This Row],[SKU]],'VENDA MES'!E:E,'VENDA MES'!F:F,0,0)</f>
        <v>100.8</v>
      </c>
      <c r="E1018" s="3">
        <f>IF(D1018&lt;=0,(L1018 * 2.5) - D1018,IF(AND(Tabela4[[#This Row],[ESTOQUE_INICIAL]]&lt;=Tabela4[[#This Row],[PONTO_DE_REPOSICAO]],Tabela4[[#This Row],[ESTOQUE_INICIAL]]&gt;0),L1018*1.5,D1018*0))</f>
        <v>0</v>
      </c>
      <c r="F1018" s="1">
        <f t="shared" si="31"/>
        <v>100.8</v>
      </c>
      <c r="G1018">
        <v>60</v>
      </c>
      <c r="H1018">
        <v>120</v>
      </c>
      <c r="I1018" t="s">
        <v>1128</v>
      </c>
      <c r="J1018" s="1">
        <f>'ESTOQUE NOVEMBRO'!$D1018*'ESTOQUE NOVEMBRO'!$G1018+'ESTOQUE NOVEMBRO'!$E1018*'ESTOQUE NOVEMBRO'!$H1018</f>
        <v>6048</v>
      </c>
      <c r="K1018" s="1">
        <f>_xlfn.XLOOKUP(A1018,MEDIDAS!A:A,MEDIDAS!D:D,,0)*5</f>
        <v>3.1111111111111112</v>
      </c>
      <c r="L1018" s="1">
        <f>SUM(K1018,_xlfn.XLOOKUP(A1018,MEDIDAS!A:A,MEDIDAS!D:D,,0)*5)</f>
        <v>6.2222222222222223</v>
      </c>
      <c r="M101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18" t="str">
        <f>IF('ESTOQUE NOVEMBRO'!$E1018&gt;0,"Novembro","outubro")</f>
        <v>outubro</v>
      </c>
      <c r="O1018" s="15">
        <v>45597</v>
      </c>
    </row>
    <row r="1019" spans="1:15">
      <c r="A1019" s="5" t="s">
        <v>1014</v>
      </c>
      <c r="B1019" t="s">
        <v>1193</v>
      </c>
      <c r="C1019" s="3">
        <f t="shared" si="30"/>
        <v>64.89</v>
      </c>
      <c r="D1019" s="1">
        <f>_xlfn.XLOOKUP(Tabela4[[#This Row],[SKU]],'ESTOQUE OUTUBRO'!A:A,'ESTOQUE OUTUBRO'!F:F,,0)-_xlfn.XLOOKUP(Tabela4[[#This Row],[SKU]],'VENDA MES'!E:E,'VENDA MES'!F:F,0,0)</f>
        <v>50.4</v>
      </c>
      <c r="E1019" s="3">
        <f>IF(D1019&lt;=0,(L1019 * 2.5) - D1019,IF(AND(Tabela4[[#This Row],[ESTOQUE_INICIAL]]&lt;=Tabela4[[#This Row],[PONTO_DE_REPOSICAO]],Tabela4[[#This Row],[ESTOQUE_INICIAL]]&gt;0),L1019*1.5,D1019*0))</f>
        <v>0</v>
      </c>
      <c r="F1019" s="1">
        <f t="shared" si="31"/>
        <v>50.4</v>
      </c>
      <c r="G1019">
        <v>60</v>
      </c>
      <c r="H1019">
        <v>120</v>
      </c>
      <c r="I1019" t="s">
        <v>1128</v>
      </c>
      <c r="J1019" s="1">
        <f>'ESTOQUE NOVEMBRO'!$D1019*'ESTOQUE NOVEMBRO'!$G1019+'ESTOQUE NOVEMBRO'!$E1019*'ESTOQUE NOVEMBRO'!$H1019</f>
        <v>3024</v>
      </c>
      <c r="K1019" s="1">
        <f>_xlfn.XLOOKUP(A1019,MEDIDAS!A:A,MEDIDAS!D:D,,0)*5</f>
        <v>3.8333333333333335</v>
      </c>
      <c r="L1019" s="1">
        <f>SUM(K1019,_xlfn.XLOOKUP(A1019,MEDIDAS!A:A,MEDIDAS!D:D,,0)*5)</f>
        <v>7.666666666666667</v>
      </c>
      <c r="M101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19" t="str">
        <f>IF('ESTOQUE NOVEMBRO'!$E1019&gt;0,"Novembro","outubro")</f>
        <v>outubro</v>
      </c>
      <c r="O1019" s="15">
        <v>45597</v>
      </c>
    </row>
    <row r="1020" spans="1:15">
      <c r="A1020" s="5" t="s">
        <v>1015</v>
      </c>
      <c r="B1020" t="s">
        <v>1129</v>
      </c>
      <c r="C1020" s="3">
        <f t="shared" si="30"/>
        <v>64.89</v>
      </c>
      <c r="D1020" s="1">
        <f>_xlfn.XLOOKUP(Tabela4[[#This Row],[SKU]],'ESTOQUE OUTUBRO'!A:A,'ESTOQUE OUTUBRO'!F:F,,0)-_xlfn.XLOOKUP(Tabela4[[#This Row],[SKU]],'VENDA MES'!E:E,'VENDA MES'!F:F,0,0)</f>
        <v>173.6</v>
      </c>
      <c r="E1020" s="3">
        <f>IF(D1020&lt;=0,(L1020 * 2.5) - D1020,IF(AND(Tabela4[[#This Row],[ESTOQUE_INICIAL]]&lt;=Tabela4[[#This Row],[PONTO_DE_REPOSICAO]],Tabela4[[#This Row],[ESTOQUE_INICIAL]]&gt;0),L1020*1.5,D1020*0))</f>
        <v>0</v>
      </c>
      <c r="F1020" s="1">
        <f t="shared" si="31"/>
        <v>173.6</v>
      </c>
      <c r="G1020">
        <v>5</v>
      </c>
      <c r="H1020">
        <v>10</v>
      </c>
      <c r="I1020" t="s">
        <v>1130</v>
      </c>
      <c r="J1020" s="1">
        <f>'ESTOQUE NOVEMBRO'!$D1020*'ESTOQUE NOVEMBRO'!$G1020+'ESTOQUE NOVEMBRO'!$E1020*'ESTOQUE NOVEMBRO'!$H1020</f>
        <v>868</v>
      </c>
      <c r="K1020" s="1">
        <f>_xlfn.XLOOKUP(A1020,MEDIDAS!A:A,MEDIDAS!D:D,,0)*5</f>
        <v>4.2222222222222223</v>
      </c>
      <c r="L1020" s="1">
        <f>SUM(K1020,_xlfn.XLOOKUP(A1020,MEDIDAS!A:A,MEDIDAS!D:D,,0)*5)</f>
        <v>8.4444444444444446</v>
      </c>
      <c r="M102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20" t="str">
        <f>IF('ESTOQUE NOVEMBRO'!$E1020&gt;0,"Novembro","outubro")</f>
        <v>outubro</v>
      </c>
      <c r="O1020" s="15">
        <v>45597</v>
      </c>
    </row>
    <row r="1021" spans="1:15">
      <c r="A1021" s="5" t="s">
        <v>1016</v>
      </c>
      <c r="B1021" t="s">
        <v>1162</v>
      </c>
      <c r="C1021" s="3">
        <f t="shared" si="30"/>
        <v>64.89</v>
      </c>
      <c r="D1021" s="1">
        <f>_xlfn.XLOOKUP(Tabela4[[#This Row],[SKU]],'ESTOQUE OUTUBRO'!A:A,'ESTOQUE OUTUBRO'!F:F,,0)-_xlfn.XLOOKUP(Tabela4[[#This Row],[SKU]],'VENDA MES'!E:E,'VENDA MES'!F:F,0,0)</f>
        <v>117.6</v>
      </c>
      <c r="E1021" s="3">
        <f>IF(D1021&lt;=0,(L1021 * 2.5) - D1021,IF(AND(Tabela4[[#This Row],[ESTOQUE_INICIAL]]&lt;=Tabela4[[#This Row],[PONTO_DE_REPOSICAO]],Tabela4[[#This Row],[ESTOQUE_INICIAL]]&gt;0),L1021*1.5,D1021*0))</f>
        <v>0</v>
      </c>
      <c r="F1021" s="1">
        <f t="shared" si="31"/>
        <v>117.6</v>
      </c>
      <c r="G1021">
        <v>5</v>
      </c>
      <c r="H1021">
        <v>10</v>
      </c>
      <c r="I1021" t="s">
        <v>1130</v>
      </c>
      <c r="J1021" s="1">
        <f>'ESTOQUE NOVEMBRO'!$D1021*'ESTOQUE NOVEMBRO'!$G1021+'ESTOQUE NOVEMBRO'!$E1021*'ESTOQUE NOVEMBRO'!$H1021</f>
        <v>588</v>
      </c>
      <c r="K1021" s="1">
        <f>_xlfn.XLOOKUP(A1021,MEDIDAS!A:A,MEDIDAS!D:D,,0)*5</f>
        <v>4.0555555555555554</v>
      </c>
      <c r="L1021" s="1">
        <f>SUM(K1021,_xlfn.XLOOKUP(A1021,MEDIDAS!A:A,MEDIDAS!D:D,,0)*5)</f>
        <v>8.1111111111111107</v>
      </c>
      <c r="M102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21" t="str">
        <f>IF('ESTOQUE NOVEMBRO'!$E1021&gt;0,"Novembro","outubro")</f>
        <v>outubro</v>
      </c>
      <c r="O1021" s="15">
        <v>45597</v>
      </c>
    </row>
    <row r="1022" spans="1:15">
      <c r="A1022" s="5" t="s">
        <v>1017</v>
      </c>
      <c r="B1022" t="s">
        <v>1173</v>
      </c>
      <c r="C1022" s="3">
        <f t="shared" si="30"/>
        <v>64.89</v>
      </c>
      <c r="D1022" s="1">
        <f>_xlfn.XLOOKUP(Tabela4[[#This Row],[SKU]],'ESTOQUE OUTUBRO'!A:A,'ESTOQUE OUTUBRO'!F:F,,0)-_xlfn.XLOOKUP(Tabela4[[#This Row],[SKU]],'VENDA MES'!E:E,'VENDA MES'!F:F,0,0)</f>
        <v>123.20000000000002</v>
      </c>
      <c r="E1022" s="3">
        <f>IF(D1022&lt;=0,(L1022 * 2.5) - D1022,IF(AND(Tabela4[[#This Row],[ESTOQUE_INICIAL]]&lt;=Tabela4[[#This Row],[PONTO_DE_REPOSICAO]],Tabela4[[#This Row],[ESTOQUE_INICIAL]]&gt;0),L1022*1.5,D1022*0))</f>
        <v>0</v>
      </c>
      <c r="F1022" s="1">
        <f t="shared" si="31"/>
        <v>123.20000000000002</v>
      </c>
      <c r="G1022">
        <v>30</v>
      </c>
      <c r="H1022">
        <v>60</v>
      </c>
      <c r="I1022" t="s">
        <v>1146</v>
      </c>
      <c r="J1022" s="1">
        <f>'ESTOQUE NOVEMBRO'!$D1022*'ESTOQUE NOVEMBRO'!$G1022+'ESTOQUE NOVEMBRO'!$E1022*'ESTOQUE NOVEMBRO'!$H1022</f>
        <v>3696.0000000000005</v>
      </c>
      <c r="K1022" s="1">
        <f>_xlfn.XLOOKUP(A1022,MEDIDAS!A:A,MEDIDAS!D:D,,0)*5</f>
        <v>3.6666666666666665</v>
      </c>
      <c r="L1022" s="1">
        <f>SUM(K1022,_xlfn.XLOOKUP(A1022,MEDIDAS!A:A,MEDIDAS!D:D,,0)*5)</f>
        <v>7.333333333333333</v>
      </c>
      <c r="M102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22" t="str">
        <f>IF('ESTOQUE NOVEMBRO'!$E1022&gt;0,"Novembro","outubro")</f>
        <v>outubro</v>
      </c>
      <c r="O1022" s="15">
        <v>45597</v>
      </c>
    </row>
    <row r="1023" spans="1:15">
      <c r="A1023" s="5" t="s">
        <v>1018</v>
      </c>
      <c r="B1023" t="s">
        <v>1190</v>
      </c>
      <c r="C1023" s="3">
        <f t="shared" si="30"/>
        <v>64.89</v>
      </c>
      <c r="D1023" s="1">
        <f>_xlfn.XLOOKUP(Tabela4[[#This Row],[SKU]],'ESTOQUE OUTUBRO'!A:A,'ESTOQUE OUTUBRO'!F:F,,0)-_xlfn.XLOOKUP(Tabela4[[#This Row],[SKU]],'VENDA MES'!E:E,'VENDA MES'!F:F,0,0)</f>
        <v>78.40000000000002</v>
      </c>
      <c r="E1023" s="3">
        <f>IF(D1023&lt;=0,(L1023 * 2.5) - D1023,IF(AND(Tabela4[[#This Row],[ESTOQUE_INICIAL]]&lt;=Tabela4[[#This Row],[PONTO_DE_REPOSICAO]],Tabela4[[#This Row],[ESTOQUE_INICIAL]]&gt;0),L1023*1.5,D1023*0))</f>
        <v>0</v>
      </c>
      <c r="F1023" s="1">
        <f t="shared" si="31"/>
        <v>78.40000000000002</v>
      </c>
      <c r="G1023">
        <v>60</v>
      </c>
      <c r="H1023">
        <v>120</v>
      </c>
      <c r="I1023" t="s">
        <v>1128</v>
      </c>
      <c r="J1023" s="1">
        <f>'ESTOQUE NOVEMBRO'!$D1023*'ESTOQUE NOVEMBRO'!$G1023+'ESTOQUE NOVEMBRO'!$E1023*'ESTOQUE NOVEMBRO'!$H1023</f>
        <v>4704.0000000000009</v>
      </c>
      <c r="K1023" s="1">
        <f>_xlfn.XLOOKUP(A1023,MEDIDAS!A:A,MEDIDAS!D:D,,0)*5</f>
        <v>4.3888888888888893</v>
      </c>
      <c r="L1023" s="1">
        <f>SUM(K1023,_xlfn.XLOOKUP(A1023,MEDIDAS!A:A,MEDIDAS!D:D,,0)*5)</f>
        <v>8.7777777777777786</v>
      </c>
      <c r="M102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23" t="str">
        <f>IF('ESTOQUE NOVEMBRO'!$E1023&gt;0,"Novembro","outubro")</f>
        <v>outubro</v>
      </c>
      <c r="O1023" s="15">
        <v>45597</v>
      </c>
    </row>
    <row r="1024" spans="1:15">
      <c r="A1024" s="5" t="s">
        <v>1019</v>
      </c>
      <c r="B1024" t="s">
        <v>1179</v>
      </c>
      <c r="C1024" s="3">
        <f t="shared" si="30"/>
        <v>64.89</v>
      </c>
      <c r="D1024" s="1">
        <f>_xlfn.XLOOKUP(Tabela4[[#This Row],[SKU]],'ESTOQUE OUTUBRO'!A:A,'ESTOQUE OUTUBRO'!F:F,,0)-_xlfn.XLOOKUP(Tabela4[[#This Row],[SKU]],'VENDA MES'!E:E,'VENDA MES'!F:F,0,0)</f>
        <v>78.40000000000002</v>
      </c>
      <c r="E1024" s="3">
        <f>IF(D1024&lt;=0,(L1024 * 2.5) - D1024,IF(AND(Tabela4[[#This Row],[ESTOQUE_INICIAL]]&lt;=Tabela4[[#This Row],[PONTO_DE_REPOSICAO]],Tabela4[[#This Row],[ESTOQUE_INICIAL]]&gt;0),L1024*1.5,D1024*0))</f>
        <v>0</v>
      </c>
      <c r="F1024" s="1">
        <f t="shared" si="31"/>
        <v>78.40000000000002</v>
      </c>
      <c r="G1024">
        <v>24</v>
      </c>
      <c r="H1024">
        <v>48</v>
      </c>
      <c r="I1024" t="s">
        <v>1128</v>
      </c>
      <c r="J1024" s="1">
        <f>'ESTOQUE NOVEMBRO'!$D1024*'ESTOQUE NOVEMBRO'!$G1024+'ESTOQUE NOVEMBRO'!$E1024*'ESTOQUE NOVEMBRO'!$H1024</f>
        <v>1881.6000000000004</v>
      </c>
      <c r="K1024" s="1">
        <f>_xlfn.XLOOKUP(A1024,MEDIDAS!A:A,MEDIDAS!D:D,,0)*5</f>
        <v>3.8888888888888888</v>
      </c>
      <c r="L1024" s="1">
        <f>SUM(K1024,_xlfn.XLOOKUP(A1024,MEDIDAS!A:A,MEDIDAS!D:D,,0)*5)</f>
        <v>7.7777777777777777</v>
      </c>
      <c r="M102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24" t="str">
        <f>IF('ESTOQUE NOVEMBRO'!$E1024&gt;0,"Novembro","outubro")</f>
        <v>outubro</v>
      </c>
      <c r="O1024" s="15">
        <v>45597</v>
      </c>
    </row>
    <row r="1025" spans="1:15">
      <c r="A1025" s="5" t="s">
        <v>1020</v>
      </c>
      <c r="B1025" t="s">
        <v>1202</v>
      </c>
      <c r="C1025" s="3">
        <f t="shared" si="30"/>
        <v>64.89</v>
      </c>
      <c r="D1025" s="1">
        <f>_xlfn.XLOOKUP(Tabela4[[#This Row],[SKU]],'ESTOQUE OUTUBRO'!A:A,'ESTOQUE OUTUBRO'!F:F,,0)-_xlfn.XLOOKUP(Tabela4[[#This Row],[SKU]],'VENDA MES'!E:E,'VENDA MES'!F:F,0,0)</f>
        <v>78.40000000000002</v>
      </c>
      <c r="E1025" s="3">
        <f>IF(D1025&lt;=0,(L1025 * 2.5) - D1025,IF(AND(Tabela4[[#This Row],[ESTOQUE_INICIAL]]&lt;=Tabela4[[#This Row],[PONTO_DE_REPOSICAO]],Tabela4[[#This Row],[ESTOQUE_INICIAL]]&gt;0),L1025*1.5,D1025*0))</f>
        <v>0</v>
      </c>
      <c r="F1025" s="1">
        <f t="shared" si="31"/>
        <v>78.40000000000002</v>
      </c>
      <c r="G1025">
        <v>24</v>
      </c>
      <c r="H1025">
        <v>48</v>
      </c>
      <c r="I1025" t="s">
        <v>1128</v>
      </c>
      <c r="J1025" s="1">
        <f>'ESTOQUE NOVEMBRO'!$D1025*'ESTOQUE NOVEMBRO'!$G1025+'ESTOQUE NOVEMBRO'!$E1025*'ESTOQUE NOVEMBRO'!$H1025</f>
        <v>1881.6000000000004</v>
      </c>
      <c r="K1025" s="1">
        <f>_xlfn.XLOOKUP(A1025,MEDIDAS!A:A,MEDIDAS!D:D,,0)*5</f>
        <v>3.1111111111111112</v>
      </c>
      <c r="L1025" s="1">
        <f>SUM(K1025,_xlfn.XLOOKUP(A1025,MEDIDAS!A:A,MEDIDAS!D:D,,0)*5)</f>
        <v>6.2222222222222223</v>
      </c>
      <c r="M102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25" t="str">
        <f>IF('ESTOQUE NOVEMBRO'!$E1025&gt;0,"Novembro","outubro")</f>
        <v>outubro</v>
      </c>
      <c r="O1025" s="15">
        <v>45597</v>
      </c>
    </row>
    <row r="1026" spans="1:15">
      <c r="A1026" s="5" t="s">
        <v>1022</v>
      </c>
      <c r="B1026" t="s">
        <v>1222</v>
      </c>
      <c r="C1026" s="3">
        <f t="shared" si="30"/>
        <v>64.89</v>
      </c>
      <c r="D1026" s="1">
        <f>_xlfn.XLOOKUP(Tabela4[[#This Row],[SKU]],'ESTOQUE OUTUBRO'!A:A,'ESTOQUE OUTUBRO'!F:F,,0)-_xlfn.XLOOKUP(Tabela4[[#This Row],[SKU]],'VENDA MES'!E:E,'VENDA MES'!F:F,0,0)</f>
        <v>72.8</v>
      </c>
      <c r="E1026" s="3">
        <f>IF(D1026&lt;=0,(L1026 * 2.5) - D1026,IF(AND(Tabela4[[#This Row],[ESTOQUE_INICIAL]]&lt;=Tabela4[[#This Row],[PONTO_DE_REPOSICAO]],Tabela4[[#This Row],[ESTOQUE_INICIAL]]&gt;0),L1026*1.5,D1026*0))</f>
        <v>0</v>
      </c>
      <c r="F1026" s="1">
        <f t="shared" si="31"/>
        <v>72.8</v>
      </c>
      <c r="G1026">
        <v>12</v>
      </c>
      <c r="H1026">
        <v>24</v>
      </c>
      <c r="I1026" t="s">
        <v>1136</v>
      </c>
      <c r="J1026" s="1">
        <f>'ESTOQUE NOVEMBRO'!$D1026*'ESTOQUE NOVEMBRO'!$G1026+'ESTOQUE NOVEMBRO'!$E1026*'ESTOQUE NOVEMBRO'!$H1026</f>
        <v>873.59999999999991</v>
      </c>
      <c r="K1026" s="1">
        <f>_xlfn.XLOOKUP(A1026,MEDIDAS!A:A,MEDIDAS!D:D,,0)*5</f>
        <v>4.666666666666667</v>
      </c>
      <c r="L1026" s="1">
        <f>SUM(K1026,_xlfn.XLOOKUP(A1026,MEDIDAS!A:A,MEDIDAS!D:D,,0)*5)</f>
        <v>9.3333333333333339</v>
      </c>
      <c r="M102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26" t="str">
        <f>IF('ESTOQUE NOVEMBRO'!$E1026&gt;0,"Novembro","outubro")</f>
        <v>outubro</v>
      </c>
      <c r="O1026" s="15">
        <v>45597</v>
      </c>
    </row>
    <row r="1027" spans="1:15">
      <c r="A1027" s="5" t="s">
        <v>1023</v>
      </c>
      <c r="B1027" t="s">
        <v>1230</v>
      </c>
      <c r="C1027" s="3">
        <f t="shared" ref="C1027:C1090" si="32">3.09*3*7</f>
        <v>64.89</v>
      </c>
      <c r="D1027" s="1">
        <f>_xlfn.XLOOKUP(Tabela4[[#This Row],[SKU]],'ESTOQUE OUTUBRO'!A:A,'ESTOQUE OUTUBRO'!F:F,,0)-_xlfn.XLOOKUP(Tabela4[[#This Row],[SKU]],'VENDA MES'!E:E,'VENDA MES'!F:F,0,0)</f>
        <v>84</v>
      </c>
      <c r="E1027" s="3">
        <f>IF(D1027&lt;=0,(L1027 * 2.5) - D1027,IF(AND(Tabela4[[#This Row],[ESTOQUE_INICIAL]]&lt;=Tabela4[[#This Row],[PONTO_DE_REPOSICAO]],Tabela4[[#This Row],[ESTOQUE_INICIAL]]&gt;0),L1027*1.5,D1027*0))</f>
        <v>0</v>
      </c>
      <c r="F1027" s="1">
        <f t="shared" ref="F1027:F1090" si="33">SUM(E1027,D1027)</f>
        <v>84</v>
      </c>
      <c r="G1027">
        <v>10</v>
      </c>
      <c r="H1027">
        <v>20</v>
      </c>
      <c r="I1027" t="s">
        <v>1134</v>
      </c>
      <c r="J1027" s="1">
        <f>'ESTOQUE NOVEMBRO'!$D1027*'ESTOQUE NOVEMBRO'!$G1027+'ESTOQUE NOVEMBRO'!$E1027*'ESTOQUE NOVEMBRO'!$H1027</f>
        <v>840</v>
      </c>
      <c r="K1027" s="1">
        <f>_xlfn.XLOOKUP(A1027,MEDIDAS!A:A,MEDIDAS!D:D,,0)*5</f>
        <v>1.7777777777777779</v>
      </c>
      <c r="L1027" s="1">
        <f>SUM(K1027,_xlfn.XLOOKUP(A1027,MEDIDAS!A:A,MEDIDAS!D:D,,0)*5)</f>
        <v>3.5555555555555558</v>
      </c>
      <c r="M102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27" t="str">
        <f>IF('ESTOQUE NOVEMBRO'!$E1027&gt;0,"Novembro","outubro")</f>
        <v>outubro</v>
      </c>
      <c r="O1027" s="15">
        <v>45597</v>
      </c>
    </row>
    <row r="1028" spans="1:15">
      <c r="A1028" s="5" t="s">
        <v>1024</v>
      </c>
      <c r="B1028" t="s">
        <v>1207</v>
      </c>
      <c r="C1028" s="3">
        <f t="shared" si="32"/>
        <v>64.89</v>
      </c>
      <c r="D1028" s="1">
        <f>_xlfn.XLOOKUP(Tabela4[[#This Row],[SKU]],'ESTOQUE OUTUBRO'!A:A,'ESTOQUE OUTUBRO'!F:F,,0)-_xlfn.XLOOKUP(Tabela4[[#This Row],[SKU]],'VENDA MES'!E:E,'VENDA MES'!F:F,0,0)</f>
        <v>100.8</v>
      </c>
      <c r="E1028" s="3">
        <f>IF(D1028&lt;=0,(L1028 * 2.5) - D1028,IF(AND(Tabela4[[#This Row],[ESTOQUE_INICIAL]]&lt;=Tabela4[[#This Row],[PONTO_DE_REPOSICAO]],Tabela4[[#This Row],[ESTOQUE_INICIAL]]&gt;0),L1028*1.5,D1028*0))</f>
        <v>0</v>
      </c>
      <c r="F1028" s="1">
        <f t="shared" si="33"/>
        <v>100.8</v>
      </c>
      <c r="G1028">
        <v>10</v>
      </c>
      <c r="H1028">
        <v>20</v>
      </c>
      <c r="I1028" t="s">
        <v>1134</v>
      </c>
      <c r="J1028" s="1">
        <f>'ESTOQUE NOVEMBRO'!$D1028*'ESTOQUE NOVEMBRO'!$G1028+'ESTOQUE NOVEMBRO'!$E1028*'ESTOQUE NOVEMBRO'!$H1028</f>
        <v>1008</v>
      </c>
      <c r="K1028" s="1">
        <f>_xlfn.XLOOKUP(A1028,MEDIDAS!A:A,MEDIDAS!D:D,,0)*5</f>
        <v>2.166666666666667</v>
      </c>
      <c r="L1028" s="1">
        <f>SUM(K1028,_xlfn.XLOOKUP(A1028,MEDIDAS!A:A,MEDIDAS!D:D,,0)*5)</f>
        <v>4.3333333333333339</v>
      </c>
      <c r="M102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28" t="str">
        <f>IF('ESTOQUE NOVEMBRO'!$E1028&gt;0,"Novembro","outubro")</f>
        <v>outubro</v>
      </c>
      <c r="O1028" s="15">
        <v>45597</v>
      </c>
    </row>
    <row r="1029" spans="1:15">
      <c r="A1029" s="5" t="s">
        <v>1025</v>
      </c>
      <c r="B1029" t="s">
        <v>1205</v>
      </c>
      <c r="C1029" s="3">
        <f t="shared" si="32"/>
        <v>64.89</v>
      </c>
      <c r="D1029" s="1">
        <f>_xlfn.XLOOKUP(Tabela4[[#This Row],[SKU]],'ESTOQUE OUTUBRO'!A:A,'ESTOQUE OUTUBRO'!F:F,,0)-_xlfn.XLOOKUP(Tabela4[[#This Row],[SKU]],'VENDA MES'!E:E,'VENDA MES'!F:F,0,0)</f>
        <v>128.80000000000001</v>
      </c>
      <c r="E1029" s="3">
        <f>IF(D1029&lt;=0,(L1029 * 2.5) - D1029,IF(AND(Tabela4[[#This Row],[ESTOQUE_INICIAL]]&lt;=Tabela4[[#This Row],[PONTO_DE_REPOSICAO]],Tabela4[[#This Row],[ESTOQUE_INICIAL]]&gt;0),L1029*1.5,D1029*0))</f>
        <v>0</v>
      </c>
      <c r="F1029" s="1">
        <f t="shared" si="33"/>
        <v>128.80000000000001</v>
      </c>
      <c r="G1029">
        <v>12</v>
      </c>
      <c r="H1029">
        <v>24</v>
      </c>
      <c r="I1029" t="s">
        <v>1136</v>
      </c>
      <c r="J1029" s="1">
        <f>'ESTOQUE NOVEMBRO'!$D1029*'ESTOQUE NOVEMBRO'!$G1029+'ESTOQUE NOVEMBRO'!$E1029*'ESTOQUE NOVEMBRO'!$H1029</f>
        <v>1545.6000000000001</v>
      </c>
      <c r="K1029" s="1">
        <f>_xlfn.XLOOKUP(A1029,MEDIDAS!A:A,MEDIDAS!D:D,,0)*5</f>
        <v>4.6111111111111116</v>
      </c>
      <c r="L1029" s="1">
        <f>SUM(K1029,_xlfn.XLOOKUP(A1029,MEDIDAS!A:A,MEDIDAS!D:D,,0)*5)</f>
        <v>9.2222222222222232</v>
      </c>
      <c r="M102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29" t="str">
        <f>IF('ESTOQUE NOVEMBRO'!$E1029&gt;0,"Novembro","outubro")</f>
        <v>outubro</v>
      </c>
      <c r="O1029" s="15">
        <v>45597</v>
      </c>
    </row>
    <row r="1030" spans="1:15">
      <c r="A1030" s="5" t="s">
        <v>1026</v>
      </c>
      <c r="B1030" t="s">
        <v>1170</v>
      </c>
      <c r="C1030" s="3">
        <f t="shared" si="32"/>
        <v>64.89</v>
      </c>
      <c r="D1030" s="1">
        <f>_xlfn.XLOOKUP(Tabela4[[#This Row],[SKU]],'ESTOQUE OUTUBRO'!A:A,'ESTOQUE OUTUBRO'!F:F,,0)-_xlfn.XLOOKUP(Tabela4[[#This Row],[SKU]],'VENDA MES'!E:E,'VENDA MES'!F:F,0,0)</f>
        <v>78.40000000000002</v>
      </c>
      <c r="E1030" s="3">
        <f>IF(D1030&lt;=0,(L1030 * 2.5) - D1030,IF(AND(Tabela4[[#This Row],[ESTOQUE_INICIAL]]&lt;=Tabela4[[#This Row],[PONTO_DE_REPOSICAO]],Tabela4[[#This Row],[ESTOQUE_INICIAL]]&gt;0),L1030*1.5,D1030*0))</f>
        <v>0</v>
      </c>
      <c r="F1030" s="1">
        <f t="shared" si="33"/>
        <v>78.40000000000002</v>
      </c>
      <c r="G1030">
        <v>10</v>
      </c>
      <c r="H1030">
        <v>20</v>
      </c>
      <c r="I1030" t="s">
        <v>1134</v>
      </c>
      <c r="J1030" s="1">
        <f>'ESTOQUE NOVEMBRO'!$D1030*'ESTOQUE NOVEMBRO'!$G1030+'ESTOQUE NOVEMBRO'!$E1030*'ESTOQUE NOVEMBRO'!$H1030</f>
        <v>784.00000000000023</v>
      </c>
      <c r="K1030" s="1">
        <f>_xlfn.XLOOKUP(A1030,MEDIDAS!A:A,MEDIDAS!D:D,,0)*5</f>
        <v>4.8888888888888884</v>
      </c>
      <c r="L1030" s="1">
        <f>SUM(K1030,_xlfn.XLOOKUP(A1030,MEDIDAS!A:A,MEDIDAS!D:D,,0)*5)</f>
        <v>9.7777777777777768</v>
      </c>
      <c r="M103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30" t="str">
        <f>IF('ESTOQUE NOVEMBRO'!$E1030&gt;0,"Novembro","outubro")</f>
        <v>outubro</v>
      </c>
      <c r="O1030" s="15">
        <v>45597</v>
      </c>
    </row>
    <row r="1031" spans="1:15">
      <c r="A1031" s="5" t="s">
        <v>1027</v>
      </c>
      <c r="B1031" t="s">
        <v>1127</v>
      </c>
      <c r="C1031" s="3">
        <f t="shared" si="32"/>
        <v>64.89</v>
      </c>
      <c r="D1031" s="1">
        <f>_xlfn.XLOOKUP(Tabela4[[#This Row],[SKU]],'ESTOQUE OUTUBRO'!A:A,'ESTOQUE OUTUBRO'!F:F,,0)-_xlfn.XLOOKUP(Tabela4[[#This Row],[SKU]],'VENDA MES'!E:E,'VENDA MES'!F:F,0,0)</f>
        <v>151.19999999999999</v>
      </c>
      <c r="E1031" s="3">
        <f>IF(D1031&lt;=0,(L1031 * 2.5) - D1031,IF(AND(Tabela4[[#This Row],[ESTOQUE_INICIAL]]&lt;=Tabela4[[#This Row],[PONTO_DE_REPOSICAO]],Tabela4[[#This Row],[ESTOQUE_INICIAL]]&gt;0),L1031*1.5,D1031*0))</f>
        <v>0</v>
      </c>
      <c r="F1031" s="1">
        <f t="shared" si="33"/>
        <v>151.19999999999999</v>
      </c>
      <c r="G1031">
        <v>24</v>
      </c>
      <c r="H1031">
        <v>48</v>
      </c>
      <c r="I1031" t="s">
        <v>1128</v>
      </c>
      <c r="J1031" s="1">
        <f>'ESTOQUE NOVEMBRO'!$D1031*'ESTOQUE NOVEMBRO'!$G1031+'ESTOQUE NOVEMBRO'!$E1031*'ESTOQUE NOVEMBRO'!$H1031</f>
        <v>3628.7999999999997</v>
      </c>
      <c r="K1031" s="1">
        <f>_xlfn.XLOOKUP(A1031,MEDIDAS!A:A,MEDIDAS!D:D,,0)*5</f>
        <v>4.2222222222222223</v>
      </c>
      <c r="L1031" s="1">
        <f>SUM(K1031,_xlfn.XLOOKUP(A1031,MEDIDAS!A:A,MEDIDAS!D:D,,0)*5)</f>
        <v>8.4444444444444446</v>
      </c>
      <c r="M103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31" t="str">
        <f>IF('ESTOQUE NOVEMBRO'!$E1031&gt;0,"Novembro","outubro")</f>
        <v>outubro</v>
      </c>
      <c r="O1031" s="15">
        <v>45597</v>
      </c>
    </row>
    <row r="1032" spans="1:15">
      <c r="A1032" s="5" t="s">
        <v>1028</v>
      </c>
      <c r="B1032" t="s">
        <v>1199</v>
      </c>
      <c r="C1032" s="3">
        <f t="shared" si="32"/>
        <v>64.89</v>
      </c>
      <c r="D1032" s="1">
        <f>_xlfn.XLOOKUP(Tabela4[[#This Row],[SKU]],'ESTOQUE OUTUBRO'!A:A,'ESTOQUE OUTUBRO'!F:F,,0)-_xlfn.XLOOKUP(Tabela4[[#This Row],[SKU]],'VENDA MES'!E:E,'VENDA MES'!F:F,0,0)</f>
        <v>207.2</v>
      </c>
      <c r="E1032" s="3">
        <f>IF(D1032&lt;=0,(L1032 * 2.5) - D1032,IF(AND(Tabela4[[#This Row],[ESTOQUE_INICIAL]]&lt;=Tabela4[[#This Row],[PONTO_DE_REPOSICAO]],Tabela4[[#This Row],[ESTOQUE_INICIAL]]&gt;0),L1032*1.5,D1032*0))</f>
        <v>0</v>
      </c>
      <c r="F1032" s="1">
        <f t="shared" si="33"/>
        <v>207.2</v>
      </c>
      <c r="G1032">
        <v>60</v>
      </c>
      <c r="H1032">
        <v>120</v>
      </c>
      <c r="I1032" t="s">
        <v>1128</v>
      </c>
      <c r="J1032" s="1">
        <f>'ESTOQUE NOVEMBRO'!$D1032*'ESTOQUE NOVEMBRO'!$G1032+'ESTOQUE NOVEMBRO'!$E1032*'ESTOQUE NOVEMBRO'!$H1032</f>
        <v>12432</v>
      </c>
      <c r="K1032" s="1">
        <f>_xlfn.XLOOKUP(A1032,MEDIDAS!A:A,MEDIDAS!D:D,,0)*5</f>
        <v>5.7222222222222214</v>
      </c>
      <c r="L1032" s="1">
        <f>SUM(K1032,_xlfn.XLOOKUP(A1032,MEDIDAS!A:A,MEDIDAS!D:D,,0)*5)</f>
        <v>11.444444444444443</v>
      </c>
      <c r="M103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32" t="str">
        <f>IF('ESTOQUE NOVEMBRO'!$E1032&gt;0,"Novembro","outubro")</f>
        <v>outubro</v>
      </c>
      <c r="O1032" s="15">
        <v>45597</v>
      </c>
    </row>
    <row r="1033" spans="1:15">
      <c r="A1033" s="5" t="s">
        <v>1029</v>
      </c>
      <c r="B1033" t="s">
        <v>1211</v>
      </c>
      <c r="C1033" s="3">
        <f t="shared" si="32"/>
        <v>64.89</v>
      </c>
      <c r="D1033" s="1">
        <f>_xlfn.XLOOKUP(Tabela4[[#This Row],[SKU]],'ESTOQUE OUTUBRO'!A:A,'ESTOQUE OUTUBRO'!F:F,,0)-_xlfn.XLOOKUP(Tabela4[[#This Row],[SKU]],'VENDA MES'!E:E,'VENDA MES'!F:F,0,0)</f>
        <v>95.200000000000017</v>
      </c>
      <c r="E1033" s="3">
        <f>IF(D1033&lt;=0,(L1033 * 2.5) - D1033,IF(AND(Tabela4[[#This Row],[ESTOQUE_INICIAL]]&lt;=Tabela4[[#This Row],[PONTO_DE_REPOSICAO]],Tabela4[[#This Row],[ESTOQUE_INICIAL]]&gt;0),L1033*1.5,D1033*0))</f>
        <v>0</v>
      </c>
      <c r="F1033" s="1">
        <f t="shared" si="33"/>
        <v>95.200000000000017</v>
      </c>
      <c r="G1033">
        <v>10</v>
      </c>
      <c r="H1033">
        <v>20</v>
      </c>
      <c r="I1033" t="s">
        <v>1134</v>
      </c>
      <c r="J1033" s="1">
        <f>'ESTOQUE NOVEMBRO'!$D1033*'ESTOQUE NOVEMBRO'!$G1033+'ESTOQUE NOVEMBRO'!$E1033*'ESTOQUE NOVEMBRO'!$H1033</f>
        <v>952.00000000000023</v>
      </c>
      <c r="K1033" s="1">
        <f>_xlfn.XLOOKUP(A1033,MEDIDAS!A:A,MEDIDAS!D:D,,0)*5</f>
        <v>3.5</v>
      </c>
      <c r="L1033" s="1">
        <f>SUM(K1033,_xlfn.XLOOKUP(A1033,MEDIDAS!A:A,MEDIDAS!D:D,,0)*5)</f>
        <v>7</v>
      </c>
      <c r="M103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33" t="str">
        <f>IF('ESTOQUE NOVEMBRO'!$E1033&gt;0,"Novembro","outubro")</f>
        <v>outubro</v>
      </c>
      <c r="O1033" s="15">
        <v>45597</v>
      </c>
    </row>
    <row r="1034" spans="1:15">
      <c r="A1034" s="5" t="s">
        <v>1030</v>
      </c>
      <c r="B1034" t="s">
        <v>1135</v>
      </c>
      <c r="C1034" s="3">
        <f t="shared" si="32"/>
        <v>64.89</v>
      </c>
      <c r="D1034" s="1">
        <f>_xlfn.XLOOKUP(Tabela4[[#This Row],[SKU]],'ESTOQUE OUTUBRO'!A:A,'ESTOQUE OUTUBRO'!F:F,,0)-_xlfn.XLOOKUP(Tabela4[[#This Row],[SKU]],'VENDA MES'!E:E,'VENDA MES'!F:F,0,0)</f>
        <v>117.6</v>
      </c>
      <c r="E1034" s="3">
        <f>IF(D1034&lt;=0,(L1034 * 2.5) - D1034,IF(AND(Tabela4[[#This Row],[ESTOQUE_INICIAL]]&lt;=Tabela4[[#This Row],[PONTO_DE_REPOSICAO]],Tabela4[[#This Row],[ESTOQUE_INICIAL]]&gt;0),L1034*1.5,D1034*0))</f>
        <v>0</v>
      </c>
      <c r="F1034" s="1">
        <f t="shared" si="33"/>
        <v>117.6</v>
      </c>
      <c r="G1034">
        <v>12</v>
      </c>
      <c r="H1034">
        <v>24</v>
      </c>
      <c r="I1034" t="s">
        <v>1136</v>
      </c>
      <c r="J1034" s="1">
        <f>'ESTOQUE NOVEMBRO'!$D1034*'ESTOQUE NOVEMBRO'!$G1034+'ESTOQUE NOVEMBRO'!$E1034*'ESTOQUE NOVEMBRO'!$H1034</f>
        <v>1411.1999999999998</v>
      </c>
      <c r="K1034" s="1">
        <f>_xlfn.XLOOKUP(A1034,MEDIDAS!A:A,MEDIDAS!D:D,,0)*5</f>
        <v>4.2777777777777777</v>
      </c>
      <c r="L1034" s="1">
        <f>SUM(K1034,_xlfn.XLOOKUP(A1034,MEDIDAS!A:A,MEDIDAS!D:D,,0)*5)</f>
        <v>8.5555555555555554</v>
      </c>
      <c r="M103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34" t="str">
        <f>IF('ESTOQUE NOVEMBRO'!$E1034&gt;0,"Novembro","outubro")</f>
        <v>outubro</v>
      </c>
      <c r="O1034" s="15">
        <v>45597</v>
      </c>
    </row>
    <row r="1035" spans="1:15">
      <c r="A1035" s="5" t="s">
        <v>1031</v>
      </c>
      <c r="B1035" t="s">
        <v>1167</v>
      </c>
      <c r="C1035" s="3">
        <f t="shared" si="32"/>
        <v>64.89</v>
      </c>
      <c r="D1035" s="1">
        <f>_xlfn.XLOOKUP(Tabela4[[#This Row],[SKU]],'ESTOQUE OUTUBRO'!A:A,'ESTOQUE OUTUBRO'!F:F,,0)-_xlfn.XLOOKUP(Tabela4[[#This Row],[SKU]],'VENDA MES'!E:E,'VENDA MES'!F:F,0,0)</f>
        <v>207.2</v>
      </c>
      <c r="E1035" s="3">
        <f>IF(D1035&lt;=0,(L1035 * 2.5) - D1035,IF(AND(Tabela4[[#This Row],[ESTOQUE_INICIAL]]&lt;=Tabela4[[#This Row],[PONTO_DE_REPOSICAO]],Tabela4[[#This Row],[ESTOQUE_INICIAL]]&gt;0),L1035*1.5,D1035*0))</f>
        <v>0</v>
      </c>
      <c r="F1035" s="1">
        <f t="shared" si="33"/>
        <v>207.2</v>
      </c>
      <c r="G1035">
        <v>12</v>
      </c>
      <c r="H1035">
        <v>24</v>
      </c>
      <c r="I1035" t="s">
        <v>1136</v>
      </c>
      <c r="J1035" s="1">
        <f>'ESTOQUE NOVEMBRO'!$D1035*'ESTOQUE NOVEMBRO'!$G1035+'ESTOQUE NOVEMBRO'!$E1035*'ESTOQUE NOVEMBRO'!$H1035</f>
        <v>2486.3999999999996</v>
      </c>
      <c r="K1035" s="1">
        <f>_xlfn.XLOOKUP(A1035,MEDIDAS!A:A,MEDIDAS!D:D,,0)*5</f>
        <v>5.1111111111111107</v>
      </c>
      <c r="L1035" s="1">
        <f>SUM(K1035,_xlfn.XLOOKUP(A1035,MEDIDAS!A:A,MEDIDAS!D:D,,0)*5)</f>
        <v>10.222222222222221</v>
      </c>
      <c r="M103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35" t="str">
        <f>IF('ESTOQUE NOVEMBRO'!$E1035&gt;0,"Novembro","outubro")</f>
        <v>outubro</v>
      </c>
      <c r="O1035" s="15">
        <v>45597</v>
      </c>
    </row>
    <row r="1036" spans="1:15">
      <c r="A1036" s="5" t="s">
        <v>1033</v>
      </c>
      <c r="B1036" t="s">
        <v>1197</v>
      </c>
      <c r="C1036" s="3">
        <f t="shared" si="32"/>
        <v>64.89</v>
      </c>
      <c r="D1036" s="1">
        <f>_xlfn.XLOOKUP(Tabela4[[#This Row],[SKU]],'ESTOQUE OUTUBRO'!A:A,'ESTOQUE OUTUBRO'!F:F,,0)-_xlfn.XLOOKUP(Tabela4[[#This Row],[SKU]],'VENDA MES'!E:E,'VENDA MES'!F:F,0,0)</f>
        <v>134.4</v>
      </c>
      <c r="E1036" s="3">
        <f>IF(D1036&lt;=0,(L1036 * 2.5) - D1036,IF(AND(Tabela4[[#This Row],[ESTOQUE_INICIAL]]&lt;=Tabela4[[#This Row],[PONTO_DE_REPOSICAO]],Tabela4[[#This Row],[ESTOQUE_INICIAL]]&gt;0),L1036*1.5,D1036*0))</f>
        <v>0</v>
      </c>
      <c r="F1036" s="1">
        <f t="shared" si="33"/>
        <v>134.4</v>
      </c>
      <c r="G1036">
        <v>8</v>
      </c>
      <c r="H1036">
        <v>16</v>
      </c>
      <c r="I1036" t="s">
        <v>1142</v>
      </c>
      <c r="J1036" s="1">
        <f>'ESTOQUE NOVEMBRO'!$D1036*'ESTOQUE NOVEMBRO'!$G1036+'ESTOQUE NOVEMBRO'!$E1036*'ESTOQUE NOVEMBRO'!$H1036</f>
        <v>1075.2</v>
      </c>
      <c r="K1036" s="1">
        <f>_xlfn.XLOOKUP(A1036,MEDIDAS!A:A,MEDIDAS!D:D,,0)*5</f>
        <v>2.5555555555555554</v>
      </c>
      <c r="L1036" s="1">
        <f>SUM(K1036,_xlfn.XLOOKUP(A1036,MEDIDAS!A:A,MEDIDAS!D:D,,0)*5)</f>
        <v>5.1111111111111107</v>
      </c>
      <c r="M103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36" t="str">
        <f>IF('ESTOQUE NOVEMBRO'!$E1036&gt;0,"Novembro","outubro")</f>
        <v>outubro</v>
      </c>
      <c r="O1036" s="15">
        <v>45597</v>
      </c>
    </row>
    <row r="1037" spans="1:15">
      <c r="A1037" s="5" t="s">
        <v>1034</v>
      </c>
      <c r="B1037" t="s">
        <v>1156</v>
      </c>
      <c r="C1037" s="3">
        <f t="shared" si="32"/>
        <v>64.89</v>
      </c>
      <c r="D1037" s="1">
        <f>_xlfn.XLOOKUP(Tabela4[[#This Row],[SKU]],'ESTOQUE OUTUBRO'!A:A,'ESTOQUE OUTUBRO'!F:F,,0)-_xlfn.XLOOKUP(Tabela4[[#This Row],[SKU]],'VENDA MES'!E:E,'VENDA MES'!F:F,0,0)</f>
        <v>112</v>
      </c>
      <c r="E1037" s="3">
        <f>IF(D1037&lt;=0,(L1037 * 2.5) - D1037,IF(AND(Tabela4[[#This Row],[ESTOQUE_INICIAL]]&lt;=Tabela4[[#This Row],[PONTO_DE_REPOSICAO]],Tabela4[[#This Row],[ESTOQUE_INICIAL]]&gt;0),L1037*1.5,D1037*0))</f>
        <v>0</v>
      </c>
      <c r="F1037" s="1">
        <f t="shared" si="33"/>
        <v>112</v>
      </c>
      <c r="G1037">
        <v>18</v>
      </c>
      <c r="H1037">
        <v>36</v>
      </c>
      <c r="I1037" t="s">
        <v>1140</v>
      </c>
      <c r="J1037" s="1">
        <f>'ESTOQUE NOVEMBRO'!$D1037*'ESTOQUE NOVEMBRO'!$G1037+'ESTOQUE NOVEMBRO'!$E1037*'ESTOQUE NOVEMBRO'!$H1037</f>
        <v>2016</v>
      </c>
      <c r="K1037" s="1">
        <f>_xlfn.XLOOKUP(A1037,MEDIDAS!A:A,MEDIDAS!D:D,,0)*5</f>
        <v>3.5</v>
      </c>
      <c r="L1037" s="1">
        <f>SUM(K1037,_xlfn.XLOOKUP(A1037,MEDIDAS!A:A,MEDIDAS!D:D,,0)*5)</f>
        <v>7</v>
      </c>
      <c r="M103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37" t="str">
        <f>IF('ESTOQUE NOVEMBRO'!$E1037&gt;0,"Novembro","outubro")</f>
        <v>outubro</v>
      </c>
      <c r="O1037" s="15">
        <v>45597</v>
      </c>
    </row>
    <row r="1038" spans="1:15">
      <c r="A1038" s="5" t="s">
        <v>1035</v>
      </c>
      <c r="B1038" t="s">
        <v>1200</v>
      </c>
      <c r="C1038" s="3">
        <f t="shared" si="32"/>
        <v>64.89</v>
      </c>
      <c r="D1038" s="1">
        <f>_xlfn.XLOOKUP(Tabela4[[#This Row],[SKU]],'ESTOQUE OUTUBRO'!A:A,'ESTOQUE OUTUBRO'!F:F,,0)-_xlfn.XLOOKUP(Tabela4[[#This Row],[SKU]],'VENDA MES'!E:E,'VENDA MES'!F:F,0,0)</f>
        <v>224</v>
      </c>
      <c r="E1038" s="3">
        <f>IF(D1038&lt;=0,(L1038 * 2.5) - D1038,IF(AND(Tabela4[[#This Row],[ESTOQUE_INICIAL]]&lt;=Tabela4[[#This Row],[PONTO_DE_REPOSICAO]],Tabela4[[#This Row],[ESTOQUE_INICIAL]]&gt;0),L1038*1.5,D1038*0))</f>
        <v>0</v>
      </c>
      <c r="F1038" s="1">
        <f t="shared" si="33"/>
        <v>224</v>
      </c>
      <c r="G1038">
        <v>14</v>
      </c>
      <c r="H1038">
        <v>28</v>
      </c>
      <c r="I1038" t="s">
        <v>1142</v>
      </c>
      <c r="J1038" s="1">
        <f>'ESTOQUE NOVEMBRO'!$D1038*'ESTOQUE NOVEMBRO'!$G1038+'ESTOQUE NOVEMBRO'!$E1038*'ESTOQUE NOVEMBRO'!$H1038</f>
        <v>3136</v>
      </c>
      <c r="K1038" s="1">
        <f>_xlfn.XLOOKUP(A1038,MEDIDAS!A:A,MEDIDAS!D:D,,0)*5</f>
        <v>5.3888888888888884</v>
      </c>
      <c r="L1038" s="1">
        <f>SUM(K1038,_xlfn.XLOOKUP(A1038,MEDIDAS!A:A,MEDIDAS!D:D,,0)*5)</f>
        <v>10.777777777777777</v>
      </c>
      <c r="M103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38" t="str">
        <f>IF('ESTOQUE NOVEMBRO'!$E1038&gt;0,"Novembro","outubro")</f>
        <v>outubro</v>
      </c>
      <c r="O1038" s="15">
        <v>45597</v>
      </c>
    </row>
    <row r="1039" spans="1:15">
      <c r="A1039" s="5" t="s">
        <v>1036</v>
      </c>
      <c r="B1039" t="s">
        <v>1228</v>
      </c>
      <c r="C1039" s="3">
        <f t="shared" si="32"/>
        <v>64.89</v>
      </c>
      <c r="D1039" s="1">
        <f>_xlfn.XLOOKUP(Tabela4[[#This Row],[SKU]],'ESTOQUE OUTUBRO'!A:A,'ESTOQUE OUTUBRO'!F:F,,0)-_xlfn.XLOOKUP(Tabela4[[#This Row],[SKU]],'VENDA MES'!E:E,'VENDA MES'!F:F,0,0)</f>
        <v>78.40000000000002</v>
      </c>
      <c r="E1039" s="3">
        <f>IF(D1039&lt;=0,(L1039 * 2.5) - D1039,IF(AND(Tabela4[[#This Row],[ESTOQUE_INICIAL]]&lt;=Tabela4[[#This Row],[PONTO_DE_REPOSICAO]],Tabela4[[#This Row],[ESTOQUE_INICIAL]]&gt;0),L1039*1.5,D1039*0))</f>
        <v>0</v>
      </c>
      <c r="F1039" s="1">
        <f t="shared" si="33"/>
        <v>78.40000000000002</v>
      </c>
      <c r="G1039">
        <v>18</v>
      </c>
      <c r="H1039">
        <v>36</v>
      </c>
      <c r="I1039" t="s">
        <v>1140</v>
      </c>
      <c r="J1039" s="1">
        <f>'ESTOQUE NOVEMBRO'!$D1039*'ESTOQUE NOVEMBRO'!$G1039+'ESTOQUE NOVEMBRO'!$E1039*'ESTOQUE NOVEMBRO'!$H1039</f>
        <v>1411.2000000000003</v>
      </c>
      <c r="K1039" s="1">
        <f>_xlfn.XLOOKUP(A1039,MEDIDAS!A:A,MEDIDAS!D:D,,0)*5</f>
        <v>2.9444444444444446</v>
      </c>
      <c r="L1039" s="1">
        <f>SUM(K1039,_xlfn.XLOOKUP(A1039,MEDIDAS!A:A,MEDIDAS!D:D,,0)*5)</f>
        <v>5.8888888888888893</v>
      </c>
      <c r="M103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39" t="str">
        <f>IF('ESTOQUE NOVEMBRO'!$E1039&gt;0,"Novembro","outubro")</f>
        <v>outubro</v>
      </c>
      <c r="O1039" s="15">
        <v>45597</v>
      </c>
    </row>
    <row r="1040" spans="1:15">
      <c r="A1040" s="5" t="s">
        <v>1037</v>
      </c>
      <c r="B1040" t="s">
        <v>1153</v>
      </c>
      <c r="C1040" s="3">
        <f t="shared" si="32"/>
        <v>64.89</v>
      </c>
      <c r="D1040" s="1">
        <f>_xlfn.XLOOKUP(Tabela4[[#This Row],[SKU]],'ESTOQUE OUTUBRO'!A:A,'ESTOQUE OUTUBRO'!F:F,,0)-_xlfn.XLOOKUP(Tabela4[[#This Row],[SKU]],'VENDA MES'!E:E,'VENDA MES'!F:F,0,0)</f>
        <v>128.80000000000001</v>
      </c>
      <c r="E1040" s="3">
        <f>IF(D1040&lt;=0,(L1040 * 2.5) - D1040,IF(AND(Tabela4[[#This Row],[ESTOQUE_INICIAL]]&lt;=Tabela4[[#This Row],[PONTO_DE_REPOSICAO]],Tabela4[[#This Row],[ESTOQUE_INICIAL]]&gt;0),L1040*1.5,D1040*0))</f>
        <v>0</v>
      </c>
      <c r="F1040" s="1">
        <f t="shared" si="33"/>
        <v>128.80000000000001</v>
      </c>
      <c r="G1040">
        <v>10</v>
      </c>
      <c r="H1040">
        <v>20</v>
      </c>
      <c r="I1040" t="s">
        <v>1134</v>
      </c>
      <c r="J1040" s="1">
        <f>'ESTOQUE NOVEMBRO'!$D1040*'ESTOQUE NOVEMBRO'!$G1040+'ESTOQUE NOVEMBRO'!$E1040*'ESTOQUE NOVEMBRO'!$H1040</f>
        <v>1288</v>
      </c>
      <c r="K1040" s="1">
        <f>_xlfn.XLOOKUP(A1040,MEDIDAS!A:A,MEDIDAS!D:D,,0)*5</f>
        <v>3.2777777777777777</v>
      </c>
      <c r="L1040" s="1">
        <f>SUM(K1040,_xlfn.XLOOKUP(A1040,MEDIDAS!A:A,MEDIDAS!D:D,,0)*5)</f>
        <v>6.5555555555555554</v>
      </c>
      <c r="M104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40" t="str">
        <f>IF('ESTOQUE NOVEMBRO'!$E1040&gt;0,"Novembro","outubro")</f>
        <v>outubro</v>
      </c>
      <c r="O1040" s="15">
        <v>45597</v>
      </c>
    </row>
    <row r="1041" spans="1:15">
      <c r="A1041" s="5" t="s">
        <v>1038</v>
      </c>
      <c r="B1041" t="s">
        <v>1139</v>
      </c>
      <c r="C1041" s="3">
        <f t="shared" si="32"/>
        <v>64.89</v>
      </c>
      <c r="D1041" s="1">
        <f>_xlfn.XLOOKUP(Tabela4[[#This Row],[SKU]],'ESTOQUE OUTUBRO'!A:A,'ESTOQUE OUTUBRO'!F:F,,0)-_xlfn.XLOOKUP(Tabela4[[#This Row],[SKU]],'VENDA MES'!E:E,'VENDA MES'!F:F,0,0)</f>
        <v>252.00000000000006</v>
      </c>
      <c r="E1041" s="3">
        <f>IF(D1041&lt;=0,(L1041 * 2.5) - D1041,IF(AND(Tabela4[[#This Row],[ESTOQUE_INICIAL]]&lt;=Tabela4[[#This Row],[PONTO_DE_REPOSICAO]],Tabela4[[#This Row],[ESTOQUE_INICIAL]]&gt;0),L1041*1.5,D1041*0))</f>
        <v>0</v>
      </c>
      <c r="F1041" s="1">
        <f t="shared" si="33"/>
        <v>252.00000000000006</v>
      </c>
      <c r="G1041">
        <v>18</v>
      </c>
      <c r="H1041">
        <v>36</v>
      </c>
      <c r="I1041" t="s">
        <v>1140</v>
      </c>
      <c r="J1041" s="1">
        <f>'ESTOQUE NOVEMBRO'!$D1041*'ESTOQUE NOVEMBRO'!$G1041+'ESTOQUE NOVEMBRO'!$E1041*'ESTOQUE NOVEMBRO'!$H1041</f>
        <v>4536.0000000000009</v>
      </c>
      <c r="K1041" s="1">
        <f>_xlfn.XLOOKUP(A1041,MEDIDAS!A:A,MEDIDAS!D:D,,0)*5</f>
        <v>4.3333333333333339</v>
      </c>
      <c r="L1041" s="1">
        <f>SUM(K1041,_xlfn.XLOOKUP(A1041,MEDIDAS!A:A,MEDIDAS!D:D,,0)*5)</f>
        <v>8.6666666666666679</v>
      </c>
      <c r="M104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41" t="str">
        <f>IF('ESTOQUE NOVEMBRO'!$E1041&gt;0,"Novembro","outubro")</f>
        <v>outubro</v>
      </c>
      <c r="O1041" s="15">
        <v>45597</v>
      </c>
    </row>
    <row r="1042" spans="1:15">
      <c r="A1042" s="5" t="s">
        <v>1039</v>
      </c>
      <c r="B1042" t="s">
        <v>1227</v>
      </c>
      <c r="C1042" s="3">
        <f t="shared" si="32"/>
        <v>64.89</v>
      </c>
      <c r="D1042" s="1">
        <f>_xlfn.XLOOKUP(Tabela4[[#This Row],[SKU]],'ESTOQUE OUTUBRO'!A:A,'ESTOQUE OUTUBRO'!F:F,,0)-_xlfn.XLOOKUP(Tabela4[[#This Row],[SKU]],'VENDA MES'!E:E,'VENDA MES'!F:F,0,0)</f>
        <v>100.8</v>
      </c>
      <c r="E1042" s="3">
        <f>IF(D1042&lt;=0,(L1042 * 2.5) - D1042,IF(AND(Tabela4[[#This Row],[ESTOQUE_INICIAL]]&lt;=Tabela4[[#This Row],[PONTO_DE_REPOSICAO]],Tabela4[[#This Row],[ESTOQUE_INICIAL]]&gt;0),L1042*1.5,D1042*0))</f>
        <v>0</v>
      </c>
      <c r="F1042" s="1">
        <f t="shared" si="33"/>
        <v>100.8</v>
      </c>
      <c r="G1042">
        <v>24</v>
      </c>
      <c r="H1042">
        <v>48</v>
      </c>
      <c r="I1042" t="s">
        <v>1128</v>
      </c>
      <c r="J1042" s="1">
        <f>'ESTOQUE NOVEMBRO'!$D1042*'ESTOQUE NOVEMBRO'!$G1042+'ESTOQUE NOVEMBRO'!$E1042*'ESTOQUE NOVEMBRO'!$H1042</f>
        <v>2419.1999999999998</v>
      </c>
      <c r="K1042" s="1">
        <f>_xlfn.XLOOKUP(A1042,MEDIDAS!A:A,MEDIDAS!D:D,,0)*5</f>
        <v>4.833333333333333</v>
      </c>
      <c r="L1042" s="1">
        <f>SUM(K1042,_xlfn.XLOOKUP(A1042,MEDIDAS!A:A,MEDIDAS!D:D,,0)*5)</f>
        <v>9.6666666666666661</v>
      </c>
      <c r="M104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42" t="str">
        <f>IF('ESTOQUE NOVEMBRO'!$E1042&gt;0,"Novembro","outubro")</f>
        <v>outubro</v>
      </c>
      <c r="O1042" s="15">
        <v>45597</v>
      </c>
    </row>
    <row r="1043" spans="1:15">
      <c r="A1043" s="5" t="s">
        <v>1040</v>
      </c>
      <c r="B1043" t="s">
        <v>1216</v>
      </c>
      <c r="C1043" s="3">
        <f t="shared" si="32"/>
        <v>64.89</v>
      </c>
      <c r="D1043" s="1">
        <f>_xlfn.XLOOKUP(Tabela4[[#This Row],[SKU]],'ESTOQUE OUTUBRO'!A:A,'ESTOQUE OUTUBRO'!F:F,,0)-_xlfn.XLOOKUP(Tabela4[[#This Row],[SKU]],'VENDA MES'!E:E,'VENDA MES'!F:F,0,0)</f>
        <v>44.8</v>
      </c>
      <c r="E1043" s="3">
        <f>IF(D1043&lt;=0,(L1043 * 2.5) - D1043,IF(AND(Tabela4[[#This Row],[ESTOQUE_INICIAL]]&lt;=Tabela4[[#This Row],[PONTO_DE_REPOSICAO]],Tabela4[[#This Row],[ESTOQUE_INICIAL]]&gt;0),L1043*1.5,D1043*0))</f>
        <v>0</v>
      </c>
      <c r="F1043" s="1">
        <f t="shared" si="33"/>
        <v>44.8</v>
      </c>
      <c r="G1043">
        <v>36</v>
      </c>
      <c r="H1043">
        <v>72</v>
      </c>
      <c r="I1043" t="s">
        <v>1152</v>
      </c>
      <c r="J1043" s="1">
        <f>'ESTOQUE NOVEMBRO'!$D1043*'ESTOQUE NOVEMBRO'!$G1043+'ESTOQUE NOVEMBRO'!$E1043*'ESTOQUE NOVEMBRO'!$H1043</f>
        <v>1612.8</v>
      </c>
      <c r="K1043" s="1">
        <f>_xlfn.XLOOKUP(A1043,MEDIDAS!A:A,MEDIDAS!D:D,,0)*5</f>
        <v>3.5555555555555558</v>
      </c>
      <c r="L1043" s="1">
        <f>SUM(K1043,_xlfn.XLOOKUP(A1043,MEDIDAS!A:A,MEDIDAS!D:D,,0)*5)</f>
        <v>7.1111111111111116</v>
      </c>
      <c r="M104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43" t="str">
        <f>IF('ESTOQUE NOVEMBRO'!$E1043&gt;0,"Novembro","outubro")</f>
        <v>outubro</v>
      </c>
      <c r="O1043" s="15">
        <v>45597</v>
      </c>
    </row>
    <row r="1044" spans="1:15">
      <c r="A1044" s="5" t="s">
        <v>1041</v>
      </c>
      <c r="B1044" t="s">
        <v>1236</v>
      </c>
      <c r="C1044" s="3">
        <f t="shared" si="32"/>
        <v>64.89</v>
      </c>
      <c r="D1044" s="1">
        <f>_xlfn.XLOOKUP(Tabela4[[#This Row],[SKU]],'ESTOQUE OUTUBRO'!A:A,'ESTOQUE OUTUBRO'!F:F,,0)-_xlfn.XLOOKUP(Tabela4[[#This Row],[SKU]],'VENDA MES'!E:E,'VENDA MES'!F:F,0,0)</f>
        <v>84</v>
      </c>
      <c r="E1044" s="3">
        <f>IF(D1044&lt;=0,(L1044 * 2.5) - D1044,IF(AND(Tabela4[[#This Row],[ESTOQUE_INICIAL]]&lt;=Tabela4[[#This Row],[PONTO_DE_REPOSICAO]],Tabela4[[#This Row],[ESTOQUE_INICIAL]]&gt;0),L1044*1.5,D1044*0))</f>
        <v>0</v>
      </c>
      <c r="F1044" s="1">
        <f t="shared" si="33"/>
        <v>84</v>
      </c>
      <c r="G1044">
        <v>60</v>
      </c>
      <c r="H1044">
        <v>120</v>
      </c>
      <c r="I1044" t="s">
        <v>1128</v>
      </c>
      <c r="J1044" s="1">
        <f>'ESTOQUE NOVEMBRO'!$D1044*'ESTOQUE NOVEMBRO'!$G1044+'ESTOQUE NOVEMBRO'!$E1044*'ESTOQUE NOVEMBRO'!$H1044</f>
        <v>5040</v>
      </c>
      <c r="K1044" s="1">
        <f>_xlfn.XLOOKUP(A1044,MEDIDAS!A:A,MEDIDAS!D:D,,0)*5</f>
        <v>4.0555555555555554</v>
      </c>
      <c r="L1044" s="1">
        <f>SUM(K1044,_xlfn.XLOOKUP(A1044,MEDIDAS!A:A,MEDIDAS!D:D,,0)*5)</f>
        <v>8.1111111111111107</v>
      </c>
      <c r="M104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44" t="str">
        <f>IF('ESTOQUE NOVEMBRO'!$E1044&gt;0,"Novembro","outubro")</f>
        <v>outubro</v>
      </c>
      <c r="O1044" s="15">
        <v>45597</v>
      </c>
    </row>
    <row r="1045" spans="1:15">
      <c r="A1045" s="5" t="s">
        <v>1042</v>
      </c>
      <c r="B1045" t="s">
        <v>1208</v>
      </c>
      <c r="C1045" s="3">
        <f t="shared" si="32"/>
        <v>64.89</v>
      </c>
      <c r="D1045" s="1">
        <f>_xlfn.XLOOKUP(Tabela4[[#This Row],[SKU]],'ESTOQUE OUTUBRO'!A:A,'ESTOQUE OUTUBRO'!F:F,,0)-_xlfn.XLOOKUP(Tabela4[[#This Row],[SKU]],'VENDA MES'!E:E,'VENDA MES'!F:F,0,0)</f>
        <v>128.80000000000001</v>
      </c>
      <c r="E1045" s="3">
        <f>IF(D1045&lt;=0,(L1045 * 2.5) - D1045,IF(AND(Tabela4[[#This Row],[ESTOQUE_INICIAL]]&lt;=Tabela4[[#This Row],[PONTO_DE_REPOSICAO]],Tabela4[[#This Row],[ESTOQUE_INICIAL]]&gt;0),L1045*1.5,D1045*0))</f>
        <v>0</v>
      </c>
      <c r="F1045" s="1">
        <f t="shared" si="33"/>
        <v>128.80000000000001</v>
      </c>
      <c r="G1045">
        <v>12</v>
      </c>
      <c r="H1045">
        <v>24</v>
      </c>
      <c r="I1045" t="s">
        <v>1136</v>
      </c>
      <c r="J1045" s="1">
        <f>'ESTOQUE NOVEMBRO'!$D1045*'ESTOQUE NOVEMBRO'!$G1045+'ESTOQUE NOVEMBRO'!$E1045*'ESTOQUE NOVEMBRO'!$H1045</f>
        <v>1545.6000000000001</v>
      </c>
      <c r="K1045" s="1">
        <f>_xlfn.XLOOKUP(A1045,MEDIDAS!A:A,MEDIDAS!D:D,,0)*5</f>
        <v>3.2222222222222223</v>
      </c>
      <c r="L1045" s="1">
        <f>SUM(K1045,_xlfn.XLOOKUP(A1045,MEDIDAS!A:A,MEDIDAS!D:D,,0)*5)</f>
        <v>6.4444444444444446</v>
      </c>
      <c r="M104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45" t="str">
        <f>IF('ESTOQUE NOVEMBRO'!$E1045&gt;0,"Novembro","outubro")</f>
        <v>outubro</v>
      </c>
      <c r="O1045" s="15">
        <v>45597</v>
      </c>
    </row>
    <row r="1046" spans="1:15">
      <c r="A1046" s="5" t="s">
        <v>1044</v>
      </c>
      <c r="B1046" t="s">
        <v>1206</v>
      </c>
      <c r="C1046" s="3">
        <f t="shared" si="32"/>
        <v>64.89</v>
      </c>
      <c r="D1046" s="1">
        <f>_xlfn.XLOOKUP(Tabela4[[#This Row],[SKU]],'ESTOQUE OUTUBRO'!A:A,'ESTOQUE OUTUBRO'!F:F,,0)-_xlfn.XLOOKUP(Tabela4[[#This Row],[SKU]],'VENDA MES'!E:E,'VENDA MES'!F:F,0,0)</f>
        <v>100.8</v>
      </c>
      <c r="E1046" s="3">
        <f>IF(D1046&lt;=0,(L1046 * 2.5) - D1046,IF(AND(Tabela4[[#This Row],[ESTOQUE_INICIAL]]&lt;=Tabela4[[#This Row],[PONTO_DE_REPOSICAO]],Tabela4[[#This Row],[ESTOQUE_INICIAL]]&gt;0),L1046*1.5,D1046*0))</f>
        <v>0</v>
      </c>
      <c r="F1046" s="1">
        <f t="shared" si="33"/>
        <v>100.8</v>
      </c>
      <c r="G1046">
        <v>60</v>
      </c>
      <c r="H1046">
        <v>120</v>
      </c>
      <c r="I1046" t="s">
        <v>1128</v>
      </c>
      <c r="J1046" s="1">
        <f>'ESTOQUE NOVEMBRO'!$D1046*'ESTOQUE NOVEMBRO'!$G1046+'ESTOQUE NOVEMBRO'!$E1046*'ESTOQUE NOVEMBRO'!$H1046</f>
        <v>6048</v>
      </c>
      <c r="K1046" s="1">
        <f>_xlfn.XLOOKUP(A1046,MEDIDAS!A:A,MEDIDAS!D:D,,0)*5</f>
        <v>4.666666666666667</v>
      </c>
      <c r="L1046" s="1">
        <f>SUM(K1046,_xlfn.XLOOKUP(A1046,MEDIDAS!A:A,MEDIDAS!D:D,,0)*5)</f>
        <v>9.3333333333333339</v>
      </c>
      <c r="M104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46" t="str">
        <f>IF('ESTOQUE NOVEMBRO'!$E1046&gt;0,"Novembro","outubro")</f>
        <v>outubro</v>
      </c>
      <c r="O1046" s="15">
        <v>45597</v>
      </c>
    </row>
    <row r="1047" spans="1:15">
      <c r="A1047" s="5" t="s">
        <v>1045</v>
      </c>
      <c r="B1047" t="s">
        <v>1231</v>
      </c>
      <c r="C1047" s="3">
        <f t="shared" si="32"/>
        <v>64.89</v>
      </c>
      <c r="D1047" s="1">
        <f>_xlfn.XLOOKUP(Tabela4[[#This Row],[SKU]],'ESTOQUE OUTUBRO'!A:A,'ESTOQUE OUTUBRO'!F:F,,0)-_xlfn.XLOOKUP(Tabela4[[#This Row],[SKU]],'VENDA MES'!E:E,'VENDA MES'!F:F,0,0)</f>
        <v>168</v>
      </c>
      <c r="E1047" s="3">
        <f>IF(D1047&lt;=0,(L1047 * 2.5) - D1047,IF(AND(Tabela4[[#This Row],[ESTOQUE_INICIAL]]&lt;=Tabela4[[#This Row],[PONTO_DE_REPOSICAO]],Tabela4[[#This Row],[ESTOQUE_INICIAL]]&gt;0),L1047*1.5,D1047*0))</f>
        <v>0</v>
      </c>
      <c r="F1047" s="1">
        <f t="shared" si="33"/>
        <v>168</v>
      </c>
      <c r="G1047">
        <v>18</v>
      </c>
      <c r="H1047">
        <v>36</v>
      </c>
      <c r="I1047" t="s">
        <v>1140</v>
      </c>
      <c r="J1047" s="1">
        <f>'ESTOQUE NOVEMBRO'!$D1047*'ESTOQUE NOVEMBRO'!$G1047+'ESTOQUE NOVEMBRO'!$E1047*'ESTOQUE NOVEMBRO'!$H1047</f>
        <v>3024</v>
      </c>
      <c r="K1047" s="1">
        <f>_xlfn.XLOOKUP(A1047,MEDIDAS!A:A,MEDIDAS!D:D,,0)*5</f>
        <v>4.666666666666667</v>
      </c>
      <c r="L1047" s="1">
        <f>SUM(K1047,_xlfn.XLOOKUP(A1047,MEDIDAS!A:A,MEDIDAS!D:D,,0)*5)</f>
        <v>9.3333333333333339</v>
      </c>
      <c r="M104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47" t="str">
        <f>IF('ESTOQUE NOVEMBRO'!$E1047&gt;0,"Novembro","outubro")</f>
        <v>outubro</v>
      </c>
      <c r="O1047" s="15">
        <v>45597</v>
      </c>
    </row>
    <row r="1048" spans="1:15">
      <c r="A1048" s="5" t="s">
        <v>1046</v>
      </c>
      <c r="B1048" t="s">
        <v>1175</v>
      </c>
      <c r="C1048" s="3">
        <f t="shared" si="32"/>
        <v>64.89</v>
      </c>
      <c r="D1048" s="1">
        <f>_xlfn.XLOOKUP(Tabela4[[#This Row],[SKU]],'ESTOQUE OUTUBRO'!A:A,'ESTOQUE OUTUBRO'!F:F,,0)-_xlfn.XLOOKUP(Tabela4[[#This Row],[SKU]],'VENDA MES'!E:E,'VENDA MES'!F:F,0,0)</f>
        <v>89.6</v>
      </c>
      <c r="E1048" s="3">
        <f>IF(D1048&lt;=0,(L1048 * 2.5) - D1048,IF(AND(Tabela4[[#This Row],[ESTOQUE_INICIAL]]&lt;=Tabela4[[#This Row],[PONTO_DE_REPOSICAO]],Tabela4[[#This Row],[ESTOQUE_INICIAL]]&gt;0),L1048*1.5,D1048*0))</f>
        <v>0</v>
      </c>
      <c r="F1048" s="1">
        <f t="shared" si="33"/>
        <v>89.6</v>
      </c>
      <c r="G1048">
        <v>60</v>
      </c>
      <c r="H1048">
        <v>120</v>
      </c>
      <c r="I1048" t="s">
        <v>1128</v>
      </c>
      <c r="J1048" s="1">
        <f>'ESTOQUE NOVEMBRO'!$D1048*'ESTOQUE NOVEMBRO'!$G1048+'ESTOQUE NOVEMBRO'!$E1048*'ESTOQUE NOVEMBRO'!$H1048</f>
        <v>5376</v>
      </c>
      <c r="K1048" s="1">
        <f>_xlfn.XLOOKUP(A1048,MEDIDAS!A:A,MEDIDAS!D:D,,0)*5</f>
        <v>5.1111111111111107</v>
      </c>
      <c r="L1048" s="1">
        <f>SUM(K1048,_xlfn.XLOOKUP(A1048,MEDIDAS!A:A,MEDIDAS!D:D,,0)*5)</f>
        <v>10.222222222222221</v>
      </c>
      <c r="M104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48" t="str">
        <f>IF('ESTOQUE NOVEMBRO'!$E1048&gt;0,"Novembro","outubro")</f>
        <v>outubro</v>
      </c>
      <c r="O1048" s="15">
        <v>45597</v>
      </c>
    </row>
    <row r="1049" spans="1:15">
      <c r="A1049" s="5" t="s">
        <v>1047</v>
      </c>
      <c r="B1049" t="s">
        <v>1145</v>
      </c>
      <c r="C1049" s="3">
        <f t="shared" si="32"/>
        <v>64.89</v>
      </c>
      <c r="D1049" s="1">
        <f>_xlfn.XLOOKUP(Tabela4[[#This Row],[SKU]],'ESTOQUE OUTUBRO'!A:A,'ESTOQUE OUTUBRO'!F:F,,0)-_xlfn.XLOOKUP(Tabela4[[#This Row],[SKU]],'VENDA MES'!E:E,'VENDA MES'!F:F,0,0)</f>
        <v>95.200000000000017</v>
      </c>
      <c r="E1049" s="3">
        <f>IF(D1049&lt;=0,(L1049 * 2.5) - D1049,IF(AND(Tabela4[[#This Row],[ESTOQUE_INICIAL]]&lt;=Tabela4[[#This Row],[PONTO_DE_REPOSICAO]],Tabela4[[#This Row],[ESTOQUE_INICIAL]]&gt;0),L1049*1.5,D1049*0))</f>
        <v>0</v>
      </c>
      <c r="F1049" s="1">
        <f t="shared" si="33"/>
        <v>95.200000000000017</v>
      </c>
      <c r="G1049">
        <v>30</v>
      </c>
      <c r="H1049">
        <v>60</v>
      </c>
      <c r="I1049" t="s">
        <v>1146</v>
      </c>
      <c r="J1049" s="1">
        <f>'ESTOQUE NOVEMBRO'!$D1049*'ESTOQUE NOVEMBRO'!$G1049+'ESTOQUE NOVEMBRO'!$E1049*'ESTOQUE NOVEMBRO'!$H1049</f>
        <v>2856.0000000000005</v>
      </c>
      <c r="K1049" s="1">
        <f>_xlfn.XLOOKUP(A1049,MEDIDAS!A:A,MEDIDAS!D:D,,0)*5</f>
        <v>2</v>
      </c>
      <c r="L1049" s="1">
        <f>SUM(K1049,_xlfn.XLOOKUP(A1049,MEDIDAS!A:A,MEDIDAS!D:D,,0)*5)</f>
        <v>4</v>
      </c>
      <c r="M104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49" t="str">
        <f>IF('ESTOQUE NOVEMBRO'!$E1049&gt;0,"Novembro","outubro")</f>
        <v>outubro</v>
      </c>
      <c r="O1049" s="15">
        <v>45597</v>
      </c>
    </row>
    <row r="1050" spans="1:15">
      <c r="A1050" s="5" t="s">
        <v>1048</v>
      </c>
      <c r="B1050" t="s">
        <v>1171</v>
      </c>
      <c r="C1050" s="3">
        <f t="shared" si="32"/>
        <v>64.89</v>
      </c>
      <c r="D1050" s="1">
        <f>_xlfn.XLOOKUP(Tabela4[[#This Row],[SKU]],'ESTOQUE OUTUBRO'!A:A,'ESTOQUE OUTUBRO'!F:F,,0)-_xlfn.XLOOKUP(Tabela4[[#This Row],[SKU]],'VENDA MES'!E:E,'VENDA MES'!F:F,0,0)</f>
        <v>134.4</v>
      </c>
      <c r="E1050" s="3">
        <f>IF(D1050&lt;=0,(L1050 * 2.5) - D1050,IF(AND(Tabela4[[#This Row],[ESTOQUE_INICIAL]]&lt;=Tabela4[[#This Row],[PONTO_DE_REPOSICAO]],Tabela4[[#This Row],[ESTOQUE_INICIAL]]&gt;0),L1050*1.5,D1050*0))</f>
        <v>0</v>
      </c>
      <c r="F1050" s="1">
        <f t="shared" si="33"/>
        <v>134.4</v>
      </c>
      <c r="G1050">
        <v>24</v>
      </c>
      <c r="H1050">
        <v>48</v>
      </c>
      <c r="I1050" t="s">
        <v>1128</v>
      </c>
      <c r="J1050" s="1">
        <f>'ESTOQUE NOVEMBRO'!$D1050*'ESTOQUE NOVEMBRO'!$G1050+'ESTOQUE NOVEMBRO'!$E1050*'ESTOQUE NOVEMBRO'!$H1050</f>
        <v>3225.6000000000004</v>
      </c>
      <c r="K1050" s="1">
        <f>_xlfn.XLOOKUP(A1050,MEDIDAS!A:A,MEDIDAS!D:D,,0)*5</f>
        <v>3.1111111111111112</v>
      </c>
      <c r="L1050" s="1">
        <f>SUM(K1050,_xlfn.XLOOKUP(A1050,MEDIDAS!A:A,MEDIDAS!D:D,,0)*5)</f>
        <v>6.2222222222222223</v>
      </c>
      <c r="M105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50" t="str">
        <f>IF('ESTOQUE NOVEMBRO'!$E1050&gt;0,"Novembro","outubro")</f>
        <v>outubro</v>
      </c>
      <c r="O1050" s="15">
        <v>45597</v>
      </c>
    </row>
    <row r="1051" spans="1:15">
      <c r="A1051" s="5" t="s">
        <v>1049</v>
      </c>
      <c r="B1051" t="s">
        <v>1163</v>
      </c>
      <c r="C1051" s="3">
        <f t="shared" si="32"/>
        <v>64.89</v>
      </c>
      <c r="D1051" s="1">
        <f>_xlfn.XLOOKUP(Tabela4[[#This Row],[SKU]],'ESTOQUE OUTUBRO'!A:A,'ESTOQUE OUTUBRO'!F:F,,0)-_xlfn.XLOOKUP(Tabela4[[#This Row],[SKU]],'VENDA MES'!E:E,'VENDA MES'!F:F,0,0)</f>
        <v>252.00000000000006</v>
      </c>
      <c r="E1051" s="3">
        <f>IF(D1051&lt;=0,(L1051 * 2.5) - D1051,IF(AND(Tabela4[[#This Row],[ESTOQUE_INICIAL]]&lt;=Tabela4[[#This Row],[PONTO_DE_REPOSICAO]],Tabela4[[#This Row],[ESTOQUE_INICIAL]]&gt;0),L1051*1.5,D1051*0))</f>
        <v>0</v>
      </c>
      <c r="F1051" s="1">
        <f t="shared" si="33"/>
        <v>252.00000000000006</v>
      </c>
      <c r="G1051">
        <v>5</v>
      </c>
      <c r="H1051">
        <v>10</v>
      </c>
      <c r="I1051" t="s">
        <v>1130</v>
      </c>
      <c r="J1051" s="1">
        <f>'ESTOQUE NOVEMBRO'!$D1051*'ESTOQUE NOVEMBRO'!$G1051+'ESTOQUE NOVEMBRO'!$E1051*'ESTOQUE NOVEMBRO'!$H1051</f>
        <v>1260.0000000000002</v>
      </c>
      <c r="K1051" s="1">
        <f>_xlfn.XLOOKUP(A1051,MEDIDAS!A:A,MEDIDAS!D:D,,0)*5</f>
        <v>5.8333333333333339</v>
      </c>
      <c r="L1051" s="1">
        <f>SUM(K1051,_xlfn.XLOOKUP(A1051,MEDIDAS!A:A,MEDIDAS!D:D,,0)*5)</f>
        <v>11.666666666666668</v>
      </c>
      <c r="M105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51" t="str">
        <f>IF('ESTOQUE NOVEMBRO'!$E1051&gt;0,"Novembro","outubro")</f>
        <v>outubro</v>
      </c>
      <c r="O1051" s="15">
        <v>45597</v>
      </c>
    </row>
    <row r="1052" spans="1:15">
      <c r="A1052" s="5" t="s">
        <v>1050</v>
      </c>
      <c r="B1052" t="s">
        <v>1213</v>
      </c>
      <c r="C1052" s="3">
        <f t="shared" si="32"/>
        <v>64.89</v>
      </c>
      <c r="D1052" s="1">
        <f>_xlfn.XLOOKUP(Tabela4[[#This Row],[SKU]],'ESTOQUE OUTUBRO'!A:A,'ESTOQUE OUTUBRO'!F:F,,0)-_xlfn.XLOOKUP(Tabela4[[#This Row],[SKU]],'VENDA MES'!E:E,'VENDA MES'!F:F,0,0)</f>
        <v>207.2</v>
      </c>
      <c r="E1052" s="3">
        <f>IF(D1052&lt;=0,(L1052 * 2.5) - D1052,IF(AND(Tabela4[[#This Row],[ESTOQUE_INICIAL]]&lt;=Tabela4[[#This Row],[PONTO_DE_REPOSICAO]],Tabela4[[#This Row],[ESTOQUE_INICIAL]]&gt;0),L1052*1.5,D1052*0))</f>
        <v>0</v>
      </c>
      <c r="F1052" s="1">
        <f t="shared" si="33"/>
        <v>207.2</v>
      </c>
      <c r="G1052">
        <v>12</v>
      </c>
      <c r="H1052">
        <v>24</v>
      </c>
      <c r="I1052" t="s">
        <v>1136</v>
      </c>
      <c r="J1052" s="1">
        <f>'ESTOQUE NOVEMBRO'!$D1052*'ESTOQUE NOVEMBRO'!$G1052+'ESTOQUE NOVEMBRO'!$E1052*'ESTOQUE NOVEMBRO'!$H1052</f>
        <v>2486.3999999999996</v>
      </c>
      <c r="K1052" s="1">
        <f>_xlfn.XLOOKUP(A1052,MEDIDAS!A:A,MEDIDAS!D:D,,0)*5</f>
        <v>6.333333333333333</v>
      </c>
      <c r="L1052" s="1">
        <f>SUM(K1052,_xlfn.XLOOKUP(A1052,MEDIDAS!A:A,MEDIDAS!D:D,,0)*5)</f>
        <v>12.666666666666666</v>
      </c>
      <c r="M105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52" t="str">
        <f>IF('ESTOQUE NOVEMBRO'!$E1052&gt;0,"Novembro","outubro")</f>
        <v>outubro</v>
      </c>
      <c r="O1052" s="15">
        <v>45597</v>
      </c>
    </row>
    <row r="1053" spans="1:15">
      <c r="A1053" s="5" t="s">
        <v>1051</v>
      </c>
      <c r="B1053" t="s">
        <v>1178</v>
      </c>
      <c r="C1053" s="3">
        <f t="shared" si="32"/>
        <v>64.89</v>
      </c>
      <c r="D1053" s="1">
        <f>_xlfn.XLOOKUP(Tabela4[[#This Row],[SKU]],'ESTOQUE OUTUBRO'!A:A,'ESTOQUE OUTUBRO'!F:F,,0)-_xlfn.XLOOKUP(Tabela4[[#This Row],[SKU]],'VENDA MES'!E:E,'VENDA MES'!F:F,0,0)</f>
        <v>117.6</v>
      </c>
      <c r="E1053" s="3">
        <f>IF(D1053&lt;=0,(L1053 * 2.5) - D1053,IF(AND(Tabela4[[#This Row],[ESTOQUE_INICIAL]]&lt;=Tabela4[[#This Row],[PONTO_DE_REPOSICAO]],Tabela4[[#This Row],[ESTOQUE_INICIAL]]&gt;0),L1053*1.5,D1053*0))</f>
        <v>0</v>
      </c>
      <c r="F1053" s="1">
        <f t="shared" si="33"/>
        <v>117.6</v>
      </c>
      <c r="G1053">
        <v>36</v>
      </c>
      <c r="H1053">
        <v>72</v>
      </c>
      <c r="I1053" t="s">
        <v>1152</v>
      </c>
      <c r="J1053" s="1">
        <f>'ESTOQUE NOVEMBRO'!$D1053*'ESTOQUE NOVEMBRO'!$G1053+'ESTOQUE NOVEMBRO'!$E1053*'ESTOQUE NOVEMBRO'!$H1053</f>
        <v>4233.5999999999995</v>
      </c>
      <c r="K1053" s="1">
        <f>_xlfn.XLOOKUP(A1053,MEDIDAS!A:A,MEDIDAS!D:D,,0)*5</f>
        <v>5.333333333333333</v>
      </c>
      <c r="L1053" s="1">
        <f>SUM(K1053,_xlfn.XLOOKUP(A1053,MEDIDAS!A:A,MEDIDAS!D:D,,0)*5)</f>
        <v>10.666666666666666</v>
      </c>
      <c r="M105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53" t="str">
        <f>IF('ESTOQUE NOVEMBRO'!$E1053&gt;0,"Novembro","outubro")</f>
        <v>outubro</v>
      </c>
      <c r="O1053" s="15">
        <v>45597</v>
      </c>
    </row>
    <row r="1054" spans="1:15">
      <c r="A1054" s="5" t="s">
        <v>1052</v>
      </c>
      <c r="B1054" t="s">
        <v>1158</v>
      </c>
      <c r="C1054" s="3">
        <f t="shared" si="32"/>
        <v>64.89</v>
      </c>
      <c r="D1054" s="1">
        <f>_xlfn.XLOOKUP(Tabela4[[#This Row],[SKU]],'ESTOQUE OUTUBRO'!A:A,'ESTOQUE OUTUBRO'!F:F,,0)-_xlfn.XLOOKUP(Tabela4[[#This Row],[SKU]],'VENDA MES'!E:E,'VENDA MES'!F:F,0,0)</f>
        <v>128.80000000000001</v>
      </c>
      <c r="E1054" s="3">
        <f>IF(D1054&lt;=0,(L1054 * 2.5) - D1054,IF(AND(Tabela4[[#This Row],[ESTOQUE_INICIAL]]&lt;=Tabela4[[#This Row],[PONTO_DE_REPOSICAO]],Tabela4[[#This Row],[ESTOQUE_INICIAL]]&gt;0),L1054*1.5,D1054*0))</f>
        <v>0</v>
      </c>
      <c r="F1054" s="1">
        <f t="shared" si="33"/>
        <v>128.80000000000001</v>
      </c>
      <c r="G1054">
        <v>12</v>
      </c>
      <c r="H1054">
        <v>24</v>
      </c>
      <c r="I1054" t="s">
        <v>1136</v>
      </c>
      <c r="J1054" s="1">
        <f>'ESTOQUE NOVEMBRO'!$D1054*'ESTOQUE NOVEMBRO'!$G1054+'ESTOQUE NOVEMBRO'!$E1054*'ESTOQUE NOVEMBRO'!$H1054</f>
        <v>1545.6000000000001</v>
      </c>
      <c r="K1054" s="1">
        <f>_xlfn.XLOOKUP(A1054,MEDIDAS!A:A,MEDIDAS!D:D,,0)*5</f>
        <v>2.9444444444444446</v>
      </c>
      <c r="L1054" s="1">
        <f>SUM(K1054,_xlfn.XLOOKUP(A1054,MEDIDAS!A:A,MEDIDAS!D:D,,0)*5)</f>
        <v>5.8888888888888893</v>
      </c>
      <c r="M105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54" t="str">
        <f>IF('ESTOQUE NOVEMBRO'!$E1054&gt;0,"Novembro","outubro")</f>
        <v>outubro</v>
      </c>
      <c r="O1054" s="15">
        <v>45597</v>
      </c>
    </row>
    <row r="1055" spans="1:15">
      <c r="A1055" s="5" t="s">
        <v>1053</v>
      </c>
      <c r="B1055" t="s">
        <v>1151</v>
      </c>
      <c r="C1055" s="3">
        <f t="shared" si="32"/>
        <v>64.89</v>
      </c>
      <c r="D1055" s="1">
        <f>_xlfn.XLOOKUP(Tabela4[[#This Row],[SKU]],'ESTOQUE OUTUBRO'!A:A,'ESTOQUE OUTUBRO'!F:F,,0)-_xlfn.XLOOKUP(Tabela4[[#This Row],[SKU]],'VENDA MES'!E:E,'VENDA MES'!F:F,0,0)</f>
        <v>95.200000000000017</v>
      </c>
      <c r="E1055" s="3">
        <f>IF(D1055&lt;=0,(L1055 * 2.5) - D1055,IF(AND(Tabela4[[#This Row],[ESTOQUE_INICIAL]]&lt;=Tabela4[[#This Row],[PONTO_DE_REPOSICAO]],Tabela4[[#This Row],[ESTOQUE_INICIAL]]&gt;0),L1055*1.5,D1055*0))</f>
        <v>0</v>
      </c>
      <c r="F1055" s="1">
        <f t="shared" si="33"/>
        <v>95.200000000000017</v>
      </c>
      <c r="G1055">
        <v>50</v>
      </c>
      <c r="H1055">
        <v>100</v>
      </c>
      <c r="I1055" t="s">
        <v>1152</v>
      </c>
      <c r="J1055" s="1">
        <f>'ESTOQUE NOVEMBRO'!$D1055*'ESTOQUE NOVEMBRO'!$G1055+'ESTOQUE NOVEMBRO'!$E1055*'ESTOQUE NOVEMBRO'!$H1055</f>
        <v>4760.0000000000009</v>
      </c>
      <c r="K1055" s="1">
        <f>_xlfn.XLOOKUP(A1055,MEDIDAS!A:A,MEDIDAS!D:D,,0)*5</f>
        <v>2.9444444444444446</v>
      </c>
      <c r="L1055" s="1">
        <f>SUM(K1055,_xlfn.XLOOKUP(A1055,MEDIDAS!A:A,MEDIDAS!D:D,,0)*5)</f>
        <v>5.8888888888888893</v>
      </c>
      <c r="M105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55" t="str">
        <f>IF('ESTOQUE NOVEMBRO'!$E1055&gt;0,"Novembro","outubro")</f>
        <v>outubro</v>
      </c>
      <c r="O1055" s="15">
        <v>45597</v>
      </c>
    </row>
    <row r="1056" spans="1:15">
      <c r="A1056" s="5" t="s">
        <v>1055</v>
      </c>
      <c r="B1056" t="s">
        <v>1133</v>
      </c>
      <c r="C1056" s="3">
        <f t="shared" si="32"/>
        <v>64.89</v>
      </c>
      <c r="D1056" s="1">
        <f>_xlfn.XLOOKUP(Tabela4[[#This Row],[SKU]],'ESTOQUE OUTUBRO'!A:A,'ESTOQUE OUTUBRO'!F:F,,0)-_xlfn.XLOOKUP(Tabela4[[#This Row],[SKU]],'VENDA MES'!E:E,'VENDA MES'!F:F,0,0)</f>
        <v>140.00000000000003</v>
      </c>
      <c r="E1056" s="3">
        <f>IF(D1056&lt;=0,(L1056 * 2.5) - D1056,IF(AND(Tabela4[[#This Row],[ESTOQUE_INICIAL]]&lt;=Tabela4[[#This Row],[PONTO_DE_REPOSICAO]],Tabela4[[#This Row],[ESTOQUE_INICIAL]]&gt;0),L1056*1.5,D1056*0))</f>
        <v>0</v>
      </c>
      <c r="F1056" s="1">
        <f t="shared" si="33"/>
        <v>140.00000000000003</v>
      </c>
      <c r="G1056">
        <v>10</v>
      </c>
      <c r="H1056">
        <v>20</v>
      </c>
      <c r="I1056" t="s">
        <v>1134</v>
      </c>
      <c r="J1056" s="1">
        <f>'ESTOQUE NOVEMBRO'!$D1056*'ESTOQUE NOVEMBRO'!$G1056+'ESTOQUE NOVEMBRO'!$E1056*'ESTOQUE NOVEMBRO'!$H1056</f>
        <v>1400.0000000000002</v>
      </c>
      <c r="K1056" s="1">
        <f>_xlfn.XLOOKUP(A1056,MEDIDAS!A:A,MEDIDAS!D:D,,0)*5</f>
        <v>4.0555555555555554</v>
      </c>
      <c r="L1056" s="1">
        <f>SUM(K1056,_xlfn.XLOOKUP(A1056,MEDIDAS!A:A,MEDIDAS!D:D,,0)*5)</f>
        <v>8.1111111111111107</v>
      </c>
      <c r="M105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56" t="str">
        <f>IF('ESTOQUE NOVEMBRO'!$E1056&gt;0,"Novembro","outubro")</f>
        <v>outubro</v>
      </c>
      <c r="O1056" s="15">
        <v>45597</v>
      </c>
    </row>
    <row r="1057" spans="1:15">
      <c r="A1057" s="5" t="s">
        <v>1056</v>
      </c>
      <c r="B1057" t="s">
        <v>1218</v>
      </c>
      <c r="C1057" s="3">
        <f t="shared" si="32"/>
        <v>64.89</v>
      </c>
      <c r="D1057" s="1">
        <f>_xlfn.XLOOKUP(Tabela4[[#This Row],[SKU]],'ESTOQUE OUTUBRO'!A:A,'ESTOQUE OUTUBRO'!F:F,,0)-_xlfn.XLOOKUP(Tabela4[[#This Row],[SKU]],'VENDA MES'!E:E,'VENDA MES'!F:F,0,0)</f>
        <v>61.600000000000009</v>
      </c>
      <c r="E1057" s="3">
        <f>IF(D1057&lt;=0,(L1057 * 2.5) - D1057,IF(AND(Tabela4[[#This Row],[ESTOQUE_INICIAL]]&lt;=Tabela4[[#This Row],[PONTO_DE_REPOSICAO]],Tabela4[[#This Row],[ESTOQUE_INICIAL]]&gt;0),L1057*1.5,D1057*0))</f>
        <v>0</v>
      </c>
      <c r="F1057" s="1">
        <f t="shared" si="33"/>
        <v>61.600000000000009</v>
      </c>
      <c r="G1057">
        <v>14</v>
      </c>
      <c r="H1057">
        <v>28</v>
      </c>
      <c r="I1057" t="s">
        <v>1142</v>
      </c>
      <c r="J1057" s="1">
        <f>'ESTOQUE NOVEMBRO'!$D1057*'ESTOQUE NOVEMBRO'!$G1057+'ESTOQUE NOVEMBRO'!$E1057*'ESTOQUE NOVEMBRO'!$H1057</f>
        <v>862.40000000000009</v>
      </c>
      <c r="K1057" s="1">
        <f>_xlfn.XLOOKUP(A1057,MEDIDAS!A:A,MEDIDAS!D:D,,0)*5</f>
        <v>3.333333333333333</v>
      </c>
      <c r="L1057" s="1">
        <f>SUM(K1057,_xlfn.XLOOKUP(A1057,MEDIDAS!A:A,MEDIDAS!D:D,,0)*5)</f>
        <v>6.6666666666666661</v>
      </c>
      <c r="M105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57" t="str">
        <f>IF('ESTOQUE NOVEMBRO'!$E1057&gt;0,"Novembro","outubro")</f>
        <v>outubro</v>
      </c>
      <c r="O1057" s="15">
        <v>45597</v>
      </c>
    </row>
    <row r="1058" spans="1:15">
      <c r="A1058" s="5" t="s">
        <v>1057</v>
      </c>
      <c r="B1058" t="s">
        <v>1198</v>
      </c>
      <c r="C1058" s="3">
        <f t="shared" si="32"/>
        <v>64.89</v>
      </c>
      <c r="D1058" s="1">
        <f>_xlfn.XLOOKUP(Tabela4[[#This Row],[SKU]],'ESTOQUE OUTUBRO'!A:A,'ESTOQUE OUTUBRO'!F:F,,0)-_xlfn.XLOOKUP(Tabela4[[#This Row],[SKU]],'VENDA MES'!E:E,'VENDA MES'!F:F,0,0)</f>
        <v>212.80000000000004</v>
      </c>
      <c r="E1058" s="3">
        <f>IF(D1058&lt;=0,(L1058 * 2.5) - D1058,IF(AND(Tabela4[[#This Row],[ESTOQUE_INICIAL]]&lt;=Tabela4[[#This Row],[PONTO_DE_REPOSICAO]],Tabela4[[#This Row],[ESTOQUE_INICIAL]]&gt;0),L1058*1.5,D1058*0))</f>
        <v>0</v>
      </c>
      <c r="F1058" s="1">
        <f t="shared" si="33"/>
        <v>212.80000000000004</v>
      </c>
      <c r="G1058">
        <v>12</v>
      </c>
      <c r="H1058">
        <v>24</v>
      </c>
      <c r="I1058" t="s">
        <v>1136</v>
      </c>
      <c r="J1058" s="1">
        <f>'ESTOQUE NOVEMBRO'!$D1058*'ESTOQUE NOVEMBRO'!$G1058+'ESTOQUE NOVEMBRO'!$E1058*'ESTOQUE NOVEMBRO'!$H1058</f>
        <v>2553.6000000000004</v>
      </c>
      <c r="K1058" s="1">
        <f>_xlfn.XLOOKUP(A1058,MEDIDAS!A:A,MEDIDAS!D:D,,0)*5</f>
        <v>6.2777777777777777</v>
      </c>
      <c r="L1058" s="1">
        <f>SUM(K1058,_xlfn.XLOOKUP(A1058,MEDIDAS!A:A,MEDIDAS!D:D,,0)*5)</f>
        <v>12.555555555555555</v>
      </c>
      <c r="M105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58" t="str">
        <f>IF('ESTOQUE NOVEMBRO'!$E1058&gt;0,"Novembro","outubro")</f>
        <v>outubro</v>
      </c>
      <c r="O1058" s="15">
        <v>45597</v>
      </c>
    </row>
    <row r="1059" spans="1:15">
      <c r="A1059" s="5" t="s">
        <v>1058</v>
      </c>
      <c r="B1059" t="s">
        <v>1233</v>
      </c>
      <c r="C1059" s="3">
        <f t="shared" si="32"/>
        <v>64.89</v>
      </c>
      <c r="D1059" s="1">
        <f>_xlfn.XLOOKUP(Tabela4[[#This Row],[SKU]],'ESTOQUE OUTUBRO'!A:A,'ESTOQUE OUTUBRO'!F:F,,0)-_xlfn.XLOOKUP(Tabela4[[#This Row],[SKU]],'VENDA MES'!E:E,'VENDA MES'!F:F,0,0)</f>
        <v>112</v>
      </c>
      <c r="E1059" s="3">
        <f>IF(D1059&lt;=0,(L1059 * 2.5) - D1059,IF(AND(Tabela4[[#This Row],[ESTOQUE_INICIAL]]&lt;=Tabela4[[#This Row],[PONTO_DE_REPOSICAO]],Tabela4[[#This Row],[ESTOQUE_INICIAL]]&gt;0),L1059*1.5,D1059*0))</f>
        <v>0</v>
      </c>
      <c r="F1059" s="1">
        <f t="shared" si="33"/>
        <v>112</v>
      </c>
      <c r="G1059">
        <v>36</v>
      </c>
      <c r="H1059">
        <v>72</v>
      </c>
      <c r="I1059" t="s">
        <v>1152</v>
      </c>
      <c r="J1059" s="1">
        <f>'ESTOQUE NOVEMBRO'!$D1059*'ESTOQUE NOVEMBRO'!$G1059+'ESTOQUE NOVEMBRO'!$E1059*'ESTOQUE NOVEMBRO'!$H1059</f>
        <v>4032</v>
      </c>
      <c r="K1059" s="1">
        <f>_xlfn.XLOOKUP(A1059,MEDIDAS!A:A,MEDIDAS!D:D,,0)*5</f>
        <v>4.3888888888888893</v>
      </c>
      <c r="L1059" s="1">
        <f>SUM(K1059,_xlfn.XLOOKUP(A1059,MEDIDAS!A:A,MEDIDAS!D:D,,0)*5)</f>
        <v>8.7777777777777786</v>
      </c>
      <c r="M105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59" t="str">
        <f>IF('ESTOQUE NOVEMBRO'!$E1059&gt;0,"Novembro","outubro")</f>
        <v>outubro</v>
      </c>
      <c r="O1059" s="15">
        <v>45597</v>
      </c>
    </row>
    <row r="1060" spans="1:15">
      <c r="A1060" s="5" t="s">
        <v>1059</v>
      </c>
      <c r="B1060" t="s">
        <v>1221</v>
      </c>
      <c r="C1060" s="3">
        <f t="shared" si="32"/>
        <v>64.89</v>
      </c>
      <c r="D1060" s="1">
        <f>_xlfn.XLOOKUP(Tabela4[[#This Row],[SKU]],'ESTOQUE OUTUBRO'!A:A,'ESTOQUE OUTUBRO'!F:F,,0)-_xlfn.XLOOKUP(Tabela4[[#This Row],[SKU]],'VENDA MES'!E:E,'VENDA MES'!F:F,0,0)</f>
        <v>117.6</v>
      </c>
      <c r="E1060" s="3">
        <f>IF(D1060&lt;=0,(L1060 * 2.5) - D1060,IF(AND(Tabela4[[#This Row],[ESTOQUE_INICIAL]]&lt;=Tabela4[[#This Row],[PONTO_DE_REPOSICAO]],Tabela4[[#This Row],[ESTOQUE_INICIAL]]&gt;0),L1060*1.5,D1060*0))</f>
        <v>0</v>
      </c>
      <c r="F1060" s="1">
        <f t="shared" si="33"/>
        <v>117.6</v>
      </c>
      <c r="G1060">
        <v>60</v>
      </c>
      <c r="H1060">
        <v>120</v>
      </c>
      <c r="I1060" t="s">
        <v>1128</v>
      </c>
      <c r="J1060" s="1">
        <f>'ESTOQUE NOVEMBRO'!$D1060*'ESTOQUE NOVEMBRO'!$G1060+'ESTOQUE NOVEMBRO'!$E1060*'ESTOQUE NOVEMBRO'!$H1060</f>
        <v>7056</v>
      </c>
      <c r="K1060" s="1">
        <f>_xlfn.XLOOKUP(A1060,MEDIDAS!A:A,MEDIDAS!D:D,,0)*5</f>
        <v>4.166666666666667</v>
      </c>
      <c r="L1060" s="1">
        <f>SUM(K1060,_xlfn.XLOOKUP(A1060,MEDIDAS!A:A,MEDIDAS!D:D,,0)*5)</f>
        <v>8.3333333333333339</v>
      </c>
      <c r="M106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60" t="str">
        <f>IF('ESTOQUE NOVEMBRO'!$E1060&gt;0,"Novembro","outubro")</f>
        <v>outubro</v>
      </c>
      <c r="O1060" s="15">
        <v>45597</v>
      </c>
    </row>
    <row r="1061" spans="1:15">
      <c r="A1061" s="5" t="s">
        <v>1060</v>
      </c>
      <c r="B1061" t="s">
        <v>1181</v>
      </c>
      <c r="C1061" s="3">
        <f t="shared" si="32"/>
        <v>64.89</v>
      </c>
      <c r="D1061" s="1">
        <f>_xlfn.XLOOKUP(Tabela4[[#This Row],[SKU]],'ESTOQUE OUTUBRO'!A:A,'ESTOQUE OUTUBRO'!F:F,,0)-_xlfn.XLOOKUP(Tabela4[[#This Row],[SKU]],'VENDA MES'!E:E,'VENDA MES'!F:F,0,0)</f>
        <v>84</v>
      </c>
      <c r="E1061" s="3">
        <f>IF(D1061&lt;=0,(L1061 * 2.5) - D1061,IF(AND(Tabela4[[#This Row],[ESTOQUE_INICIAL]]&lt;=Tabela4[[#This Row],[PONTO_DE_REPOSICAO]],Tabela4[[#This Row],[ESTOQUE_INICIAL]]&gt;0),L1061*1.5,D1061*0))</f>
        <v>0</v>
      </c>
      <c r="F1061" s="1">
        <f t="shared" si="33"/>
        <v>84</v>
      </c>
      <c r="G1061">
        <v>5</v>
      </c>
      <c r="H1061">
        <v>10</v>
      </c>
      <c r="I1061" t="s">
        <v>1130</v>
      </c>
      <c r="J1061" s="1">
        <f>'ESTOQUE NOVEMBRO'!$D1061*'ESTOQUE NOVEMBRO'!$G1061+'ESTOQUE NOVEMBRO'!$E1061*'ESTOQUE NOVEMBRO'!$H1061</f>
        <v>420</v>
      </c>
      <c r="K1061" s="1">
        <f>_xlfn.XLOOKUP(A1061,MEDIDAS!A:A,MEDIDAS!D:D,,0)*5</f>
        <v>3.1111111111111112</v>
      </c>
      <c r="L1061" s="1">
        <f>SUM(K1061,_xlfn.XLOOKUP(A1061,MEDIDAS!A:A,MEDIDAS!D:D,,0)*5)</f>
        <v>6.2222222222222223</v>
      </c>
      <c r="M106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61" t="str">
        <f>IF('ESTOQUE NOVEMBRO'!$E1061&gt;0,"Novembro","outubro")</f>
        <v>outubro</v>
      </c>
      <c r="O1061" s="15">
        <v>45597</v>
      </c>
    </row>
    <row r="1062" spans="1:15">
      <c r="A1062" s="5" t="s">
        <v>1061</v>
      </c>
      <c r="B1062" t="s">
        <v>1203</v>
      </c>
      <c r="C1062" s="3">
        <f t="shared" si="32"/>
        <v>64.89</v>
      </c>
      <c r="D1062" s="1">
        <f>_xlfn.XLOOKUP(Tabela4[[#This Row],[SKU]],'ESTOQUE OUTUBRO'!A:A,'ESTOQUE OUTUBRO'!F:F,,0)-_xlfn.XLOOKUP(Tabela4[[#This Row],[SKU]],'VENDA MES'!E:E,'VENDA MES'!F:F,0,0)</f>
        <v>112</v>
      </c>
      <c r="E1062" s="3">
        <f>IF(D1062&lt;=0,(L1062 * 2.5) - D1062,IF(AND(Tabela4[[#This Row],[ESTOQUE_INICIAL]]&lt;=Tabela4[[#This Row],[PONTO_DE_REPOSICAO]],Tabela4[[#This Row],[ESTOQUE_INICIAL]]&gt;0),L1062*1.5,D1062*0))</f>
        <v>0</v>
      </c>
      <c r="F1062" s="1">
        <f t="shared" si="33"/>
        <v>112</v>
      </c>
      <c r="G1062">
        <v>36</v>
      </c>
      <c r="H1062">
        <v>72</v>
      </c>
      <c r="I1062" t="s">
        <v>1152</v>
      </c>
      <c r="J1062" s="1">
        <f>'ESTOQUE NOVEMBRO'!$D1062*'ESTOQUE NOVEMBRO'!$G1062+'ESTOQUE NOVEMBRO'!$E1062*'ESTOQUE NOVEMBRO'!$H1062</f>
        <v>4032</v>
      </c>
      <c r="K1062" s="1">
        <f>_xlfn.XLOOKUP(A1062,MEDIDAS!A:A,MEDIDAS!D:D,,0)*5</f>
        <v>3.6111111111111112</v>
      </c>
      <c r="L1062" s="1">
        <f>SUM(K1062,_xlfn.XLOOKUP(A1062,MEDIDAS!A:A,MEDIDAS!D:D,,0)*5)</f>
        <v>7.2222222222222223</v>
      </c>
      <c r="M106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62" t="str">
        <f>IF('ESTOQUE NOVEMBRO'!$E1062&gt;0,"Novembro","outubro")</f>
        <v>outubro</v>
      </c>
      <c r="O1062" s="15">
        <v>45597</v>
      </c>
    </row>
    <row r="1063" spans="1:15">
      <c r="A1063" s="5" t="s">
        <v>1062</v>
      </c>
      <c r="B1063" t="s">
        <v>1224</v>
      </c>
      <c r="C1063" s="3">
        <f t="shared" si="32"/>
        <v>64.89</v>
      </c>
      <c r="D1063" s="1">
        <f>_xlfn.XLOOKUP(Tabela4[[#This Row],[SKU]],'ESTOQUE OUTUBRO'!A:A,'ESTOQUE OUTUBRO'!F:F,,0)-_xlfn.XLOOKUP(Tabela4[[#This Row],[SKU]],'VENDA MES'!E:E,'VENDA MES'!F:F,0,0)</f>
        <v>151.19999999999999</v>
      </c>
      <c r="E1063" s="3">
        <f>IF(D1063&lt;=0,(L1063 * 2.5) - D1063,IF(AND(Tabela4[[#This Row],[ESTOQUE_INICIAL]]&lt;=Tabela4[[#This Row],[PONTO_DE_REPOSICAO]],Tabela4[[#This Row],[ESTOQUE_INICIAL]]&gt;0),L1063*1.5,D1063*0))</f>
        <v>0</v>
      </c>
      <c r="F1063" s="1">
        <f t="shared" si="33"/>
        <v>151.19999999999999</v>
      </c>
      <c r="G1063">
        <v>10</v>
      </c>
      <c r="H1063">
        <v>20</v>
      </c>
      <c r="I1063" t="s">
        <v>1134</v>
      </c>
      <c r="J1063" s="1">
        <f>'ESTOQUE NOVEMBRO'!$D1063*'ESTOQUE NOVEMBRO'!$G1063+'ESTOQUE NOVEMBRO'!$E1063*'ESTOQUE NOVEMBRO'!$H1063</f>
        <v>1512</v>
      </c>
      <c r="K1063" s="1">
        <f>_xlfn.XLOOKUP(A1063,MEDIDAS!A:A,MEDIDAS!D:D,,0)*5</f>
        <v>3.5555555555555558</v>
      </c>
      <c r="L1063" s="1">
        <f>SUM(K1063,_xlfn.XLOOKUP(A1063,MEDIDAS!A:A,MEDIDAS!D:D,,0)*5)</f>
        <v>7.1111111111111116</v>
      </c>
      <c r="M106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63" t="str">
        <f>IF('ESTOQUE NOVEMBRO'!$E1063&gt;0,"Novembro","outubro")</f>
        <v>outubro</v>
      </c>
      <c r="O1063" s="15">
        <v>45597</v>
      </c>
    </row>
    <row r="1064" spans="1:15">
      <c r="A1064" s="5" t="s">
        <v>1063</v>
      </c>
      <c r="B1064" t="s">
        <v>1154</v>
      </c>
      <c r="C1064" s="3">
        <f t="shared" si="32"/>
        <v>64.89</v>
      </c>
      <c r="D1064" s="1">
        <f>_xlfn.XLOOKUP(Tabela4[[#This Row],[SKU]],'ESTOQUE OUTUBRO'!A:A,'ESTOQUE OUTUBRO'!F:F,,0)-_xlfn.XLOOKUP(Tabela4[[#This Row],[SKU]],'VENDA MES'!E:E,'VENDA MES'!F:F,0,0)</f>
        <v>100.8</v>
      </c>
      <c r="E1064" s="3">
        <f>IF(D1064&lt;=0,(L1064 * 2.5) - D1064,IF(AND(Tabela4[[#This Row],[ESTOQUE_INICIAL]]&lt;=Tabela4[[#This Row],[PONTO_DE_REPOSICAO]],Tabela4[[#This Row],[ESTOQUE_INICIAL]]&gt;0),L1064*1.5,D1064*0))</f>
        <v>0</v>
      </c>
      <c r="F1064" s="1">
        <f t="shared" si="33"/>
        <v>100.8</v>
      </c>
      <c r="G1064">
        <v>40</v>
      </c>
      <c r="H1064">
        <v>80</v>
      </c>
      <c r="I1064" t="s">
        <v>1138</v>
      </c>
      <c r="J1064" s="1">
        <f>'ESTOQUE NOVEMBRO'!$D1064*'ESTOQUE NOVEMBRO'!$G1064+'ESTOQUE NOVEMBRO'!$E1064*'ESTOQUE NOVEMBRO'!$H1064</f>
        <v>4032</v>
      </c>
      <c r="K1064" s="1">
        <f>_xlfn.XLOOKUP(A1064,MEDIDAS!A:A,MEDIDAS!D:D,,0)*5</f>
        <v>3.4444444444444446</v>
      </c>
      <c r="L1064" s="1">
        <f>SUM(K1064,_xlfn.XLOOKUP(A1064,MEDIDAS!A:A,MEDIDAS!D:D,,0)*5)</f>
        <v>6.8888888888888893</v>
      </c>
      <c r="M106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64" t="str">
        <f>IF('ESTOQUE NOVEMBRO'!$E1064&gt;0,"Novembro","outubro")</f>
        <v>outubro</v>
      </c>
      <c r="O1064" s="15">
        <v>45597</v>
      </c>
    </row>
    <row r="1065" spans="1:15">
      <c r="A1065" s="5" t="s">
        <v>1065</v>
      </c>
      <c r="B1065" t="s">
        <v>1143</v>
      </c>
      <c r="C1065" s="3">
        <f t="shared" si="32"/>
        <v>64.89</v>
      </c>
      <c r="D1065" s="1">
        <f>_xlfn.XLOOKUP(Tabela4[[#This Row],[SKU]],'ESTOQUE OUTUBRO'!A:A,'ESTOQUE OUTUBRO'!F:F,,0)-_xlfn.XLOOKUP(Tabela4[[#This Row],[SKU]],'VENDA MES'!E:E,'VENDA MES'!F:F,0,0)</f>
        <v>50.4</v>
      </c>
      <c r="E1065" s="3">
        <f>IF(D1065&lt;=0,(L1065 * 2.5) - D1065,IF(AND(Tabela4[[#This Row],[ESTOQUE_INICIAL]]&lt;=Tabela4[[#This Row],[PONTO_DE_REPOSICAO]],Tabela4[[#This Row],[ESTOQUE_INICIAL]]&gt;0),L1065*1.5,D1065*0))</f>
        <v>0</v>
      </c>
      <c r="F1065" s="1">
        <f t="shared" si="33"/>
        <v>50.4</v>
      </c>
      <c r="G1065">
        <v>14</v>
      </c>
      <c r="H1065">
        <v>28</v>
      </c>
      <c r="I1065" t="s">
        <v>1142</v>
      </c>
      <c r="J1065" s="1">
        <f>'ESTOQUE NOVEMBRO'!$D1065*'ESTOQUE NOVEMBRO'!$G1065+'ESTOQUE NOVEMBRO'!$E1065*'ESTOQUE NOVEMBRO'!$H1065</f>
        <v>705.6</v>
      </c>
      <c r="K1065" s="1">
        <f>_xlfn.XLOOKUP(A1065,MEDIDAS!A:A,MEDIDAS!D:D,,0)*5</f>
        <v>3.4444444444444446</v>
      </c>
      <c r="L1065" s="1">
        <f>SUM(K1065,_xlfn.XLOOKUP(A1065,MEDIDAS!A:A,MEDIDAS!D:D,,0)*5)</f>
        <v>6.8888888888888893</v>
      </c>
      <c r="M106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65" t="str">
        <f>IF('ESTOQUE NOVEMBRO'!$E1065&gt;0,"Novembro","outubro")</f>
        <v>outubro</v>
      </c>
      <c r="O1065" s="15">
        <v>45597</v>
      </c>
    </row>
    <row r="1066" spans="1:15">
      <c r="A1066" s="5" t="s">
        <v>1066</v>
      </c>
      <c r="B1066" t="s">
        <v>1217</v>
      </c>
      <c r="C1066" s="3">
        <f t="shared" si="32"/>
        <v>64.89</v>
      </c>
      <c r="D1066" s="1">
        <f>_xlfn.XLOOKUP(Tabela4[[#This Row],[SKU]],'ESTOQUE OUTUBRO'!A:A,'ESTOQUE OUTUBRO'!F:F,,0)-_xlfn.XLOOKUP(Tabela4[[#This Row],[SKU]],'VENDA MES'!E:E,'VENDA MES'!F:F,0,0)</f>
        <v>67.2</v>
      </c>
      <c r="E1066" s="3">
        <f>IF(D1066&lt;=0,(L1066 * 2.5) - D1066,IF(AND(Tabela4[[#This Row],[ESTOQUE_INICIAL]]&lt;=Tabela4[[#This Row],[PONTO_DE_REPOSICAO]],Tabela4[[#This Row],[ESTOQUE_INICIAL]]&gt;0),L1066*1.5,D1066*0))</f>
        <v>0</v>
      </c>
      <c r="F1066" s="1">
        <f t="shared" si="33"/>
        <v>67.2</v>
      </c>
      <c r="G1066">
        <v>24</v>
      </c>
      <c r="H1066">
        <v>48</v>
      </c>
      <c r="I1066" t="s">
        <v>1128</v>
      </c>
      <c r="J1066" s="1">
        <f>'ESTOQUE NOVEMBRO'!$D1066*'ESTOQUE NOVEMBRO'!$G1066+'ESTOQUE NOVEMBRO'!$E1066*'ESTOQUE NOVEMBRO'!$H1066</f>
        <v>1612.8000000000002</v>
      </c>
      <c r="K1066" s="1">
        <f>_xlfn.XLOOKUP(A1066,MEDIDAS!A:A,MEDIDAS!D:D,,0)*5</f>
        <v>3.0555555555555558</v>
      </c>
      <c r="L1066" s="1">
        <f>SUM(K1066,_xlfn.XLOOKUP(A1066,MEDIDAS!A:A,MEDIDAS!D:D,,0)*5)</f>
        <v>6.1111111111111116</v>
      </c>
      <c r="M106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66" t="str">
        <f>IF('ESTOQUE NOVEMBRO'!$E1066&gt;0,"Novembro","outubro")</f>
        <v>outubro</v>
      </c>
      <c r="O1066" s="15">
        <v>45597</v>
      </c>
    </row>
    <row r="1067" spans="1:15">
      <c r="A1067" s="5" t="s">
        <v>1067</v>
      </c>
      <c r="B1067" t="s">
        <v>1155</v>
      </c>
      <c r="C1067" s="3">
        <f t="shared" si="32"/>
        <v>64.89</v>
      </c>
      <c r="D1067" s="1">
        <f>_xlfn.XLOOKUP(Tabela4[[#This Row],[SKU]],'ESTOQUE OUTUBRO'!A:A,'ESTOQUE OUTUBRO'!F:F,,0)-_xlfn.XLOOKUP(Tabela4[[#This Row],[SKU]],'VENDA MES'!E:E,'VENDA MES'!F:F,0,0)</f>
        <v>67.2</v>
      </c>
      <c r="E1067" s="3">
        <f>IF(D1067&lt;=0,(L1067 * 2.5) - D1067,IF(AND(Tabela4[[#This Row],[ESTOQUE_INICIAL]]&lt;=Tabela4[[#This Row],[PONTO_DE_REPOSICAO]],Tabela4[[#This Row],[ESTOQUE_INICIAL]]&gt;0),L1067*1.5,D1067*0))</f>
        <v>0</v>
      </c>
      <c r="F1067" s="1">
        <f t="shared" si="33"/>
        <v>67.2</v>
      </c>
      <c r="G1067">
        <v>50</v>
      </c>
      <c r="H1067">
        <v>100</v>
      </c>
      <c r="I1067" t="s">
        <v>1152</v>
      </c>
      <c r="J1067" s="1">
        <f>'ESTOQUE NOVEMBRO'!$D1067*'ESTOQUE NOVEMBRO'!$G1067+'ESTOQUE NOVEMBRO'!$E1067*'ESTOQUE NOVEMBRO'!$H1067</f>
        <v>3360</v>
      </c>
      <c r="K1067" s="1">
        <f>_xlfn.XLOOKUP(A1067,MEDIDAS!A:A,MEDIDAS!D:D,,0)*5</f>
        <v>3.1666666666666665</v>
      </c>
      <c r="L1067" s="1">
        <f>SUM(K1067,_xlfn.XLOOKUP(A1067,MEDIDAS!A:A,MEDIDAS!D:D,,0)*5)</f>
        <v>6.333333333333333</v>
      </c>
      <c r="M106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67" t="str">
        <f>IF('ESTOQUE NOVEMBRO'!$E1067&gt;0,"Novembro","outubro")</f>
        <v>outubro</v>
      </c>
      <c r="O1067" s="15">
        <v>45597</v>
      </c>
    </row>
    <row r="1068" spans="1:15">
      <c r="A1068" s="5" t="s">
        <v>1068</v>
      </c>
      <c r="B1068" t="s">
        <v>1174</v>
      </c>
      <c r="C1068" s="3">
        <f t="shared" si="32"/>
        <v>64.89</v>
      </c>
      <c r="D1068" s="1">
        <f>_xlfn.XLOOKUP(Tabela4[[#This Row],[SKU]],'ESTOQUE OUTUBRO'!A:A,'ESTOQUE OUTUBRO'!F:F,,0)-_xlfn.XLOOKUP(Tabela4[[#This Row],[SKU]],'VENDA MES'!E:E,'VENDA MES'!F:F,0,0)</f>
        <v>128.80000000000001</v>
      </c>
      <c r="E1068" s="3">
        <f>IF(D1068&lt;=0,(L1068 * 2.5) - D1068,IF(AND(Tabela4[[#This Row],[ESTOQUE_INICIAL]]&lt;=Tabela4[[#This Row],[PONTO_DE_REPOSICAO]],Tabela4[[#This Row],[ESTOQUE_INICIAL]]&gt;0),L1068*1.5,D1068*0))</f>
        <v>0</v>
      </c>
      <c r="F1068" s="1">
        <f t="shared" si="33"/>
        <v>128.80000000000001</v>
      </c>
      <c r="G1068">
        <v>5</v>
      </c>
      <c r="H1068">
        <v>10</v>
      </c>
      <c r="I1068" t="s">
        <v>1130</v>
      </c>
      <c r="J1068" s="1">
        <f>'ESTOQUE NOVEMBRO'!$D1068*'ESTOQUE NOVEMBRO'!$G1068+'ESTOQUE NOVEMBRO'!$E1068*'ESTOQUE NOVEMBRO'!$H1068</f>
        <v>644</v>
      </c>
      <c r="K1068" s="1">
        <f>_xlfn.XLOOKUP(A1068,MEDIDAS!A:A,MEDIDAS!D:D,,0)*5</f>
        <v>4.1111111111111107</v>
      </c>
      <c r="L1068" s="1">
        <f>SUM(K1068,_xlfn.XLOOKUP(A1068,MEDIDAS!A:A,MEDIDAS!D:D,,0)*5)</f>
        <v>8.2222222222222214</v>
      </c>
      <c r="M106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68" t="str">
        <f>IF('ESTOQUE NOVEMBRO'!$E1068&gt;0,"Novembro","outubro")</f>
        <v>outubro</v>
      </c>
      <c r="O1068" s="15">
        <v>45597</v>
      </c>
    </row>
    <row r="1069" spans="1:15">
      <c r="A1069" s="5" t="s">
        <v>1069</v>
      </c>
      <c r="B1069" t="s">
        <v>1149</v>
      </c>
      <c r="C1069" s="3">
        <f t="shared" si="32"/>
        <v>64.89</v>
      </c>
      <c r="D1069" s="1">
        <f>_xlfn.XLOOKUP(Tabela4[[#This Row],[SKU]],'ESTOQUE OUTUBRO'!A:A,'ESTOQUE OUTUBRO'!F:F,,0)-_xlfn.XLOOKUP(Tabela4[[#This Row],[SKU]],'VENDA MES'!E:E,'VENDA MES'!F:F,0,0)</f>
        <v>61.600000000000009</v>
      </c>
      <c r="E1069" s="3">
        <f>IF(D1069&lt;=0,(L1069 * 2.5) - D1069,IF(AND(Tabela4[[#This Row],[ESTOQUE_INICIAL]]&lt;=Tabela4[[#This Row],[PONTO_DE_REPOSICAO]],Tabela4[[#This Row],[ESTOQUE_INICIAL]]&gt;0),L1069*1.5,D1069*0))</f>
        <v>0</v>
      </c>
      <c r="F1069" s="1">
        <f t="shared" si="33"/>
        <v>61.600000000000009</v>
      </c>
      <c r="G1069">
        <v>24</v>
      </c>
      <c r="H1069">
        <v>48</v>
      </c>
      <c r="I1069" t="s">
        <v>1128</v>
      </c>
      <c r="J1069" s="1">
        <f>'ESTOQUE NOVEMBRO'!$D1069*'ESTOQUE NOVEMBRO'!$G1069+'ESTOQUE NOVEMBRO'!$E1069*'ESTOQUE NOVEMBRO'!$H1069</f>
        <v>1478.4</v>
      </c>
      <c r="K1069" s="1">
        <f>_xlfn.XLOOKUP(A1069,MEDIDAS!A:A,MEDIDAS!D:D,,0)*5</f>
        <v>2.833333333333333</v>
      </c>
      <c r="L1069" s="1">
        <f>SUM(K1069,_xlfn.XLOOKUP(A1069,MEDIDAS!A:A,MEDIDAS!D:D,,0)*5)</f>
        <v>5.6666666666666661</v>
      </c>
      <c r="M106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69" t="str">
        <f>IF('ESTOQUE NOVEMBRO'!$E1069&gt;0,"Novembro","outubro")</f>
        <v>outubro</v>
      </c>
      <c r="O1069" s="15">
        <v>45597</v>
      </c>
    </row>
    <row r="1070" spans="1:15">
      <c r="A1070" s="5" t="s">
        <v>1070</v>
      </c>
      <c r="B1070" t="s">
        <v>1185</v>
      </c>
      <c r="C1070" s="3">
        <f t="shared" si="32"/>
        <v>64.89</v>
      </c>
      <c r="D1070" s="1">
        <f>_xlfn.XLOOKUP(Tabela4[[#This Row],[SKU]],'ESTOQUE OUTUBRO'!A:A,'ESTOQUE OUTUBRO'!F:F,,0)-_xlfn.XLOOKUP(Tabela4[[#This Row],[SKU]],'VENDA MES'!E:E,'VENDA MES'!F:F,0,0)</f>
        <v>201.6</v>
      </c>
      <c r="E1070" s="3">
        <f>IF(D1070&lt;=0,(L1070 * 2.5) - D1070,IF(AND(Tabela4[[#This Row],[ESTOQUE_INICIAL]]&lt;=Tabela4[[#This Row],[PONTO_DE_REPOSICAO]],Tabela4[[#This Row],[ESTOQUE_INICIAL]]&gt;0),L1070*1.5,D1070*0))</f>
        <v>0</v>
      </c>
      <c r="F1070" s="1">
        <f t="shared" si="33"/>
        <v>201.6</v>
      </c>
      <c r="G1070">
        <v>4</v>
      </c>
      <c r="H1070">
        <v>8</v>
      </c>
      <c r="I1070" t="s">
        <v>1160</v>
      </c>
      <c r="J1070" s="1">
        <f>'ESTOQUE NOVEMBRO'!$D1070*'ESTOQUE NOVEMBRO'!$G1070+'ESTOQUE NOVEMBRO'!$E1070*'ESTOQUE NOVEMBRO'!$H1070</f>
        <v>806.4</v>
      </c>
      <c r="K1070" s="1">
        <f>_xlfn.XLOOKUP(A1070,MEDIDAS!A:A,MEDIDAS!D:D,,0)*5</f>
        <v>3.8333333333333335</v>
      </c>
      <c r="L1070" s="1">
        <f>SUM(K1070,_xlfn.XLOOKUP(A1070,MEDIDAS!A:A,MEDIDAS!D:D,,0)*5)</f>
        <v>7.666666666666667</v>
      </c>
      <c r="M107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70" t="str">
        <f>IF('ESTOQUE NOVEMBRO'!$E1070&gt;0,"Novembro","outubro")</f>
        <v>outubro</v>
      </c>
      <c r="O1070" s="15">
        <v>45597</v>
      </c>
    </row>
    <row r="1071" spans="1:15">
      <c r="A1071" s="5" t="s">
        <v>1071</v>
      </c>
      <c r="B1071" t="s">
        <v>1166</v>
      </c>
      <c r="C1071" s="3">
        <f t="shared" si="32"/>
        <v>64.89</v>
      </c>
      <c r="D1071" s="1">
        <f>_xlfn.XLOOKUP(Tabela4[[#This Row],[SKU]],'ESTOQUE OUTUBRO'!A:A,'ESTOQUE OUTUBRO'!F:F,,0)-_xlfn.XLOOKUP(Tabela4[[#This Row],[SKU]],'VENDA MES'!E:E,'VENDA MES'!F:F,0,0)</f>
        <v>151.19999999999999</v>
      </c>
      <c r="E1071" s="3">
        <f>IF(D1071&lt;=0,(L1071 * 2.5) - D1071,IF(AND(Tabela4[[#This Row],[ESTOQUE_INICIAL]]&lt;=Tabela4[[#This Row],[PONTO_DE_REPOSICAO]],Tabela4[[#This Row],[ESTOQUE_INICIAL]]&gt;0),L1071*1.5,D1071*0))</f>
        <v>0</v>
      </c>
      <c r="F1071" s="1">
        <f t="shared" si="33"/>
        <v>151.19999999999999</v>
      </c>
      <c r="G1071">
        <v>60</v>
      </c>
      <c r="H1071">
        <v>120</v>
      </c>
      <c r="I1071" t="s">
        <v>1128</v>
      </c>
      <c r="J1071" s="1">
        <f>'ESTOQUE NOVEMBRO'!$D1071*'ESTOQUE NOVEMBRO'!$G1071+'ESTOQUE NOVEMBRO'!$E1071*'ESTOQUE NOVEMBRO'!$H1071</f>
        <v>9072</v>
      </c>
      <c r="K1071" s="1">
        <f>_xlfn.XLOOKUP(A1071,MEDIDAS!A:A,MEDIDAS!D:D,,0)*5</f>
        <v>4.1111111111111107</v>
      </c>
      <c r="L1071" s="1">
        <f>SUM(K1071,_xlfn.XLOOKUP(A1071,MEDIDAS!A:A,MEDIDAS!D:D,,0)*5)</f>
        <v>8.2222222222222214</v>
      </c>
      <c r="M107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71" t="str">
        <f>IF('ESTOQUE NOVEMBRO'!$E1071&gt;0,"Novembro","outubro")</f>
        <v>outubro</v>
      </c>
      <c r="O1071" s="15">
        <v>45597</v>
      </c>
    </row>
    <row r="1072" spans="1:15">
      <c r="A1072" s="5" t="s">
        <v>1072</v>
      </c>
      <c r="B1072" t="s">
        <v>1164</v>
      </c>
      <c r="C1072" s="3">
        <f t="shared" si="32"/>
        <v>64.89</v>
      </c>
      <c r="D1072" s="1">
        <f>_xlfn.XLOOKUP(Tabela4[[#This Row],[SKU]],'ESTOQUE OUTUBRO'!A:A,'ESTOQUE OUTUBRO'!F:F,,0)-_xlfn.XLOOKUP(Tabela4[[#This Row],[SKU]],'VENDA MES'!E:E,'VENDA MES'!F:F,0,0)</f>
        <v>67.2</v>
      </c>
      <c r="E1072" s="3">
        <f>IF(D1072&lt;=0,(L1072 * 2.5) - D1072,IF(AND(Tabela4[[#This Row],[ESTOQUE_INICIAL]]&lt;=Tabela4[[#This Row],[PONTO_DE_REPOSICAO]],Tabela4[[#This Row],[ESTOQUE_INICIAL]]&gt;0),L1072*1.5,D1072*0))</f>
        <v>0</v>
      </c>
      <c r="F1072" s="1">
        <f t="shared" si="33"/>
        <v>67.2</v>
      </c>
      <c r="G1072">
        <v>24</v>
      </c>
      <c r="H1072">
        <v>48</v>
      </c>
      <c r="I1072" t="s">
        <v>1128</v>
      </c>
      <c r="J1072" s="1">
        <f>'ESTOQUE NOVEMBRO'!$D1072*'ESTOQUE NOVEMBRO'!$G1072+'ESTOQUE NOVEMBRO'!$E1072*'ESTOQUE NOVEMBRO'!$H1072</f>
        <v>1612.8000000000002</v>
      </c>
      <c r="K1072" s="1">
        <f>_xlfn.XLOOKUP(A1072,MEDIDAS!A:A,MEDIDAS!D:D,,0)*5</f>
        <v>4</v>
      </c>
      <c r="L1072" s="1">
        <f>SUM(K1072,_xlfn.XLOOKUP(A1072,MEDIDAS!A:A,MEDIDAS!D:D,,0)*5)</f>
        <v>8</v>
      </c>
      <c r="M107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72" t="str">
        <f>IF('ESTOQUE NOVEMBRO'!$E1072&gt;0,"Novembro","outubro")</f>
        <v>outubro</v>
      </c>
      <c r="O1072" s="15">
        <v>45597</v>
      </c>
    </row>
    <row r="1073" spans="1:15">
      <c r="A1073" s="5" t="s">
        <v>1073</v>
      </c>
      <c r="B1073" t="s">
        <v>1215</v>
      </c>
      <c r="C1073" s="3">
        <f t="shared" si="32"/>
        <v>64.89</v>
      </c>
      <c r="D1073" s="1">
        <f>_xlfn.XLOOKUP(Tabela4[[#This Row],[SKU]],'ESTOQUE OUTUBRO'!A:A,'ESTOQUE OUTUBRO'!F:F,,0)-_xlfn.XLOOKUP(Tabela4[[#This Row],[SKU]],'VENDA MES'!E:E,'VENDA MES'!F:F,0,0)</f>
        <v>162.4</v>
      </c>
      <c r="E1073" s="3">
        <f>IF(D1073&lt;=0,(L1073 * 2.5) - D1073,IF(AND(Tabela4[[#This Row],[ESTOQUE_INICIAL]]&lt;=Tabela4[[#This Row],[PONTO_DE_REPOSICAO]],Tabela4[[#This Row],[ESTOQUE_INICIAL]]&gt;0),L1073*1.5,D1073*0))</f>
        <v>0</v>
      </c>
      <c r="F1073" s="1">
        <f t="shared" si="33"/>
        <v>162.4</v>
      </c>
      <c r="G1073">
        <v>10</v>
      </c>
      <c r="H1073">
        <v>20</v>
      </c>
      <c r="I1073" t="s">
        <v>1134</v>
      </c>
      <c r="J1073" s="1">
        <f>'ESTOQUE NOVEMBRO'!$D1073*'ESTOQUE NOVEMBRO'!$G1073+'ESTOQUE NOVEMBRO'!$E1073*'ESTOQUE NOVEMBRO'!$H1073</f>
        <v>1624</v>
      </c>
      <c r="K1073" s="1">
        <f>_xlfn.XLOOKUP(A1073,MEDIDAS!A:A,MEDIDAS!D:D,,0)*5</f>
        <v>5.5</v>
      </c>
      <c r="L1073" s="1">
        <f>SUM(K1073,_xlfn.XLOOKUP(A1073,MEDIDAS!A:A,MEDIDAS!D:D,,0)*5)</f>
        <v>11</v>
      </c>
      <c r="M107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73" t="str">
        <f>IF('ESTOQUE NOVEMBRO'!$E1073&gt;0,"Novembro","outubro")</f>
        <v>outubro</v>
      </c>
      <c r="O1073" s="15">
        <v>45597</v>
      </c>
    </row>
    <row r="1074" spans="1:15">
      <c r="A1074" s="5" t="s">
        <v>1074</v>
      </c>
      <c r="B1074" t="s">
        <v>1189</v>
      </c>
      <c r="C1074" s="3">
        <f t="shared" si="32"/>
        <v>64.89</v>
      </c>
      <c r="D1074" s="1">
        <f>_xlfn.XLOOKUP(Tabela4[[#This Row],[SKU]],'ESTOQUE OUTUBRO'!A:A,'ESTOQUE OUTUBRO'!F:F,,0)-_xlfn.XLOOKUP(Tabela4[[#This Row],[SKU]],'VENDA MES'!E:E,'VENDA MES'!F:F,0,0)</f>
        <v>162.4</v>
      </c>
      <c r="E1074" s="3">
        <f>IF(D1074&lt;=0,(L1074 * 2.5) - D1074,IF(AND(Tabela4[[#This Row],[ESTOQUE_INICIAL]]&lt;=Tabela4[[#This Row],[PONTO_DE_REPOSICAO]],Tabela4[[#This Row],[ESTOQUE_INICIAL]]&gt;0),L1074*1.5,D1074*0))</f>
        <v>0</v>
      </c>
      <c r="F1074" s="1">
        <f t="shared" si="33"/>
        <v>162.4</v>
      </c>
      <c r="G1074">
        <v>24</v>
      </c>
      <c r="H1074">
        <v>48</v>
      </c>
      <c r="I1074" t="s">
        <v>1128</v>
      </c>
      <c r="J1074" s="1">
        <f>'ESTOQUE NOVEMBRO'!$D1074*'ESTOQUE NOVEMBRO'!$G1074+'ESTOQUE NOVEMBRO'!$E1074*'ESTOQUE NOVEMBRO'!$H1074</f>
        <v>3897.6000000000004</v>
      </c>
      <c r="K1074" s="1">
        <f>_xlfn.XLOOKUP(A1074,MEDIDAS!A:A,MEDIDAS!D:D,,0)*5</f>
        <v>4.5555555555555554</v>
      </c>
      <c r="L1074" s="1">
        <f>SUM(K1074,_xlfn.XLOOKUP(A1074,MEDIDAS!A:A,MEDIDAS!D:D,,0)*5)</f>
        <v>9.1111111111111107</v>
      </c>
      <c r="M107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74" t="str">
        <f>IF('ESTOQUE NOVEMBRO'!$E1074&gt;0,"Novembro","outubro")</f>
        <v>outubro</v>
      </c>
      <c r="O1074" s="15">
        <v>45597</v>
      </c>
    </row>
    <row r="1075" spans="1:15">
      <c r="A1075" s="5" t="s">
        <v>1076</v>
      </c>
      <c r="B1075" t="s">
        <v>1188</v>
      </c>
      <c r="C1075" s="3">
        <f t="shared" si="32"/>
        <v>64.89</v>
      </c>
      <c r="D1075" s="1">
        <f>_xlfn.XLOOKUP(Tabela4[[#This Row],[SKU]],'ESTOQUE OUTUBRO'!A:A,'ESTOQUE OUTUBRO'!F:F,,0)-_xlfn.XLOOKUP(Tabela4[[#This Row],[SKU]],'VENDA MES'!E:E,'VENDA MES'!F:F,0,0)</f>
        <v>123.20000000000002</v>
      </c>
      <c r="E1075" s="3">
        <f>IF(D1075&lt;=0,(L1075 * 2.5) - D1075,IF(AND(Tabela4[[#This Row],[ESTOQUE_INICIAL]]&lt;=Tabela4[[#This Row],[PONTO_DE_REPOSICAO]],Tabela4[[#This Row],[ESTOQUE_INICIAL]]&gt;0),L1075*1.5,D1075*0))</f>
        <v>0</v>
      </c>
      <c r="F1075" s="1">
        <f t="shared" si="33"/>
        <v>123.20000000000002</v>
      </c>
      <c r="G1075">
        <v>24</v>
      </c>
      <c r="H1075">
        <v>48</v>
      </c>
      <c r="I1075" t="s">
        <v>1128</v>
      </c>
      <c r="J1075" s="1">
        <f>'ESTOQUE NOVEMBRO'!$D1075*'ESTOQUE NOVEMBRO'!$G1075+'ESTOQUE NOVEMBRO'!$E1075*'ESTOQUE NOVEMBRO'!$H1075</f>
        <v>2956.8</v>
      </c>
      <c r="K1075" s="1">
        <f>_xlfn.XLOOKUP(A1075,MEDIDAS!A:A,MEDIDAS!D:D,,0)*5</f>
        <v>4.2777777777777777</v>
      </c>
      <c r="L1075" s="1">
        <f>SUM(K1075,_xlfn.XLOOKUP(A1075,MEDIDAS!A:A,MEDIDAS!D:D,,0)*5)</f>
        <v>8.5555555555555554</v>
      </c>
      <c r="M107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75" t="str">
        <f>IF('ESTOQUE NOVEMBRO'!$E1075&gt;0,"Novembro","outubro")</f>
        <v>outubro</v>
      </c>
      <c r="O1075" s="15">
        <v>45597</v>
      </c>
    </row>
    <row r="1076" spans="1:15">
      <c r="A1076" s="5" t="s">
        <v>1077</v>
      </c>
      <c r="B1076" t="s">
        <v>1234</v>
      </c>
      <c r="C1076" s="3">
        <f t="shared" si="32"/>
        <v>64.89</v>
      </c>
      <c r="D1076" s="1">
        <f>_xlfn.XLOOKUP(Tabela4[[#This Row],[SKU]],'ESTOQUE OUTUBRO'!A:A,'ESTOQUE OUTUBRO'!F:F,,0)-_xlfn.XLOOKUP(Tabela4[[#This Row],[SKU]],'VENDA MES'!E:E,'VENDA MES'!F:F,0,0)</f>
        <v>61.600000000000009</v>
      </c>
      <c r="E1076" s="3">
        <f>IF(D1076&lt;=0,(L1076 * 2.5) - D1076,IF(AND(Tabela4[[#This Row],[ESTOQUE_INICIAL]]&lt;=Tabela4[[#This Row],[PONTO_DE_REPOSICAO]],Tabela4[[#This Row],[ESTOQUE_INICIAL]]&gt;0),L1076*1.5,D1076*0))</f>
        <v>0</v>
      </c>
      <c r="F1076" s="1">
        <f t="shared" si="33"/>
        <v>61.600000000000009</v>
      </c>
      <c r="G1076">
        <v>12</v>
      </c>
      <c r="H1076">
        <v>24</v>
      </c>
      <c r="I1076" t="s">
        <v>1136</v>
      </c>
      <c r="J1076" s="1">
        <f>'ESTOQUE NOVEMBRO'!$D1076*'ESTOQUE NOVEMBRO'!$G1076+'ESTOQUE NOVEMBRO'!$E1076*'ESTOQUE NOVEMBRO'!$H1076</f>
        <v>739.2</v>
      </c>
      <c r="K1076" s="1">
        <f>_xlfn.XLOOKUP(A1076,MEDIDAS!A:A,MEDIDAS!D:D,,0)*5</f>
        <v>5.5</v>
      </c>
      <c r="L1076" s="1">
        <f>SUM(K1076,_xlfn.XLOOKUP(A1076,MEDIDAS!A:A,MEDIDAS!D:D,,0)*5)</f>
        <v>11</v>
      </c>
      <c r="M107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76" t="str">
        <f>IF('ESTOQUE NOVEMBRO'!$E1076&gt;0,"Novembro","outubro")</f>
        <v>outubro</v>
      </c>
      <c r="O1076" s="15">
        <v>45597</v>
      </c>
    </row>
    <row r="1077" spans="1:15">
      <c r="A1077" s="5" t="s">
        <v>1078</v>
      </c>
      <c r="B1077" t="s">
        <v>1157</v>
      </c>
      <c r="C1077" s="3">
        <f t="shared" si="32"/>
        <v>64.89</v>
      </c>
      <c r="D1077" s="1">
        <f>_xlfn.XLOOKUP(Tabela4[[#This Row],[SKU]],'ESTOQUE OUTUBRO'!A:A,'ESTOQUE OUTUBRO'!F:F,,0)-_xlfn.XLOOKUP(Tabela4[[#This Row],[SKU]],'VENDA MES'!E:E,'VENDA MES'!F:F,0,0)</f>
        <v>162.4</v>
      </c>
      <c r="E1077" s="3">
        <f>IF(D1077&lt;=0,(L1077 * 2.5) - D1077,IF(AND(Tabela4[[#This Row],[ESTOQUE_INICIAL]]&lt;=Tabela4[[#This Row],[PONTO_DE_REPOSICAO]],Tabela4[[#This Row],[ESTOQUE_INICIAL]]&gt;0),L1077*1.5,D1077*0))</f>
        <v>0</v>
      </c>
      <c r="F1077" s="1">
        <f t="shared" si="33"/>
        <v>162.4</v>
      </c>
      <c r="G1077">
        <v>24</v>
      </c>
      <c r="H1077">
        <v>48</v>
      </c>
      <c r="I1077" t="s">
        <v>1128</v>
      </c>
      <c r="J1077" s="1">
        <f>'ESTOQUE NOVEMBRO'!$D1077*'ESTOQUE NOVEMBRO'!$G1077+'ESTOQUE NOVEMBRO'!$E1077*'ESTOQUE NOVEMBRO'!$H1077</f>
        <v>3897.6000000000004</v>
      </c>
      <c r="K1077" s="1">
        <f>_xlfn.XLOOKUP(A1077,MEDIDAS!A:A,MEDIDAS!D:D,,0)*5</f>
        <v>3</v>
      </c>
      <c r="L1077" s="1">
        <f>SUM(K1077,_xlfn.XLOOKUP(A1077,MEDIDAS!A:A,MEDIDAS!D:D,,0)*5)</f>
        <v>6</v>
      </c>
      <c r="M107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77" t="str">
        <f>IF('ESTOQUE NOVEMBRO'!$E1077&gt;0,"Novembro","outubro")</f>
        <v>outubro</v>
      </c>
      <c r="O1077" s="15">
        <v>45597</v>
      </c>
    </row>
    <row r="1078" spans="1:15">
      <c r="A1078" s="5" t="s">
        <v>1079</v>
      </c>
      <c r="B1078" t="s">
        <v>1137</v>
      </c>
      <c r="C1078" s="3">
        <f t="shared" si="32"/>
        <v>64.89</v>
      </c>
      <c r="D1078" s="1">
        <f>_xlfn.XLOOKUP(Tabela4[[#This Row],[SKU]],'ESTOQUE OUTUBRO'!A:A,'ESTOQUE OUTUBRO'!F:F,,0)-_xlfn.XLOOKUP(Tabela4[[#This Row],[SKU]],'VENDA MES'!E:E,'VENDA MES'!F:F,0,0)</f>
        <v>128.80000000000001</v>
      </c>
      <c r="E1078" s="3">
        <f>IF(D1078&lt;=0,(L1078 * 2.5) - D1078,IF(AND(Tabela4[[#This Row],[ESTOQUE_INICIAL]]&lt;=Tabela4[[#This Row],[PONTO_DE_REPOSICAO]],Tabela4[[#This Row],[ESTOQUE_INICIAL]]&gt;0),L1078*1.5,D1078*0))</f>
        <v>0</v>
      </c>
      <c r="F1078" s="1">
        <f t="shared" si="33"/>
        <v>128.80000000000001</v>
      </c>
      <c r="G1078">
        <v>40</v>
      </c>
      <c r="H1078">
        <v>80</v>
      </c>
      <c r="I1078" t="s">
        <v>1138</v>
      </c>
      <c r="J1078" s="1">
        <f>'ESTOQUE NOVEMBRO'!$D1078*'ESTOQUE NOVEMBRO'!$G1078+'ESTOQUE NOVEMBRO'!$E1078*'ESTOQUE NOVEMBRO'!$H1078</f>
        <v>5152</v>
      </c>
      <c r="K1078" s="1">
        <f>_xlfn.XLOOKUP(A1078,MEDIDAS!A:A,MEDIDAS!D:D,,0)*5</f>
        <v>2.5</v>
      </c>
      <c r="L1078" s="1">
        <f>SUM(K1078,_xlfn.XLOOKUP(A1078,MEDIDAS!A:A,MEDIDAS!D:D,,0)*5)</f>
        <v>5</v>
      </c>
      <c r="M107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78" t="str">
        <f>IF('ESTOQUE NOVEMBRO'!$E1078&gt;0,"Novembro","outubro")</f>
        <v>outubro</v>
      </c>
      <c r="O1078" s="15">
        <v>45597</v>
      </c>
    </row>
    <row r="1079" spans="1:15">
      <c r="A1079" s="5" t="s">
        <v>1080</v>
      </c>
      <c r="B1079" t="s">
        <v>1177</v>
      </c>
      <c r="C1079" s="3">
        <f t="shared" si="32"/>
        <v>64.89</v>
      </c>
      <c r="D1079" s="1">
        <f>_xlfn.XLOOKUP(Tabela4[[#This Row],[SKU]],'ESTOQUE OUTUBRO'!A:A,'ESTOQUE OUTUBRO'!F:F,,0)-_xlfn.XLOOKUP(Tabela4[[#This Row],[SKU]],'VENDA MES'!E:E,'VENDA MES'!F:F,0,0)</f>
        <v>72.8</v>
      </c>
      <c r="E1079" s="3">
        <f>IF(D1079&lt;=0,(L1079 * 2.5) - D1079,IF(AND(Tabela4[[#This Row],[ESTOQUE_INICIAL]]&lt;=Tabela4[[#This Row],[PONTO_DE_REPOSICAO]],Tabela4[[#This Row],[ESTOQUE_INICIAL]]&gt;0),L1079*1.5,D1079*0))</f>
        <v>0</v>
      </c>
      <c r="F1079" s="1">
        <f t="shared" si="33"/>
        <v>72.8</v>
      </c>
      <c r="G1079">
        <v>10</v>
      </c>
      <c r="H1079">
        <v>20</v>
      </c>
      <c r="I1079" t="s">
        <v>1134</v>
      </c>
      <c r="J1079" s="1">
        <f>'ESTOQUE NOVEMBRO'!$D1079*'ESTOQUE NOVEMBRO'!$G1079+'ESTOQUE NOVEMBRO'!$E1079*'ESTOQUE NOVEMBRO'!$H1079</f>
        <v>728</v>
      </c>
      <c r="K1079" s="1">
        <f>_xlfn.XLOOKUP(A1079,MEDIDAS!A:A,MEDIDAS!D:D,,0)*5</f>
        <v>1.3888888888888888</v>
      </c>
      <c r="L1079" s="1">
        <f>SUM(K1079,_xlfn.XLOOKUP(A1079,MEDIDAS!A:A,MEDIDAS!D:D,,0)*5)</f>
        <v>2.7777777777777777</v>
      </c>
      <c r="M107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79" t="str">
        <f>IF('ESTOQUE NOVEMBRO'!$E1079&gt;0,"Novembro","outubro")</f>
        <v>outubro</v>
      </c>
      <c r="O1079" s="15">
        <v>45597</v>
      </c>
    </row>
    <row r="1080" spans="1:15">
      <c r="A1080" s="5" t="s">
        <v>1081</v>
      </c>
      <c r="B1080" t="s">
        <v>1176</v>
      </c>
      <c r="C1080" s="3">
        <f t="shared" si="32"/>
        <v>64.89</v>
      </c>
      <c r="D1080" s="1">
        <f>_xlfn.XLOOKUP(Tabela4[[#This Row],[SKU]],'ESTOQUE OUTUBRO'!A:A,'ESTOQUE OUTUBRO'!F:F,,0)-_xlfn.XLOOKUP(Tabela4[[#This Row],[SKU]],'VENDA MES'!E:E,'VENDA MES'!F:F,0,0)</f>
        <v>123.20000000000002</v>
      </c>
      <c r="E1080" s="3">
        <f>IF(D1080&lt;=0,(L1080 * 2.5) - D1080,IF(AND(Tabela4[[#This Row],[ESTOQUE_INICIAL]]&lt;=Tabela4[[#This Row],[PONTO_DE_REPOSICAO]],Tabela4[[#This Row],[ESTOQUE_INICIAL]]&gt;0),L1080*1.5,D1080*0))</f>
        <v>0</v>
      </c>
      <c r="F1080" s="1">
        <f t="shared" si="33"/>
        <v>123.20000000000002</v>
      </c>
      <c r="G1080">
        <v>10</v>
      </c>
      <c r="H1080">
        <v>20</v>
      </c>
      <c r="I1080" t="s">
        <v>1134</v>
      </c>
      <c r="J1080" s="1">
        <f>'ESTOQUE NOVEMBRO'!$D1080*'ESTOQUE NOVEMBRO'!$G1080+'ESTOQUE NOVEMBRO'!$E1080*'ESTOQUE NOVEMBRO'!$H1080</f>
        <v>1232.0000000000002</v>
      </c>
      <c r="K1080" s="1">
        <f>_xlfn.XLOOKUP(A1080,MEDIDAS!A:A,MEDIDAS!D:D,,0)*5</f>
        <v>3.8888888888888888</v>
      </c>
      <c r="L1080" s="1">
        <f>SUM(K1080,_xlfn.XLOOKUP(A1080,MEDIDAS!A:A,MEDIDAS!D:D,,0)*5)</f>
        <v>7.7777777777777777</v>
      </c>
      <c r="M108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80" t="str">
        <f>IF('ESTOQUE NOVEMBRO'!$E1080&gt;0,"Novembro","outubro")</f>
        <v>outubro</v>
      </c>
      <c r="O1080" s="15">
        <v>45597</v>
      </c>
    </row>
    <row r="1081" spans="1:15">
      <c r="A1081" s="5" t="s">
        <v>1082</v>
      </c>
      <c r="B1081" t="s">
        <v>1132</v>
      </c>
      <c r="C1081" s="3">
        <f t="shared" si="32"/>
        <v>64.89</v>
      </c>
      <c r="D1081" s="1">
        <f>_xlfn.XLOOKUP(Tabela4[[#This Row],[SKU]],'ESTOQUE OUTUBRO'!A:A,'ESTOQUE OUTUBRO'!F:F,,0)-_xlfn.XLOOKUP(Tabela4[[#This Row],[SKU]],'VENDA MES'!E:E,'VENDA MES'!F:F,0,0)</f>
        <v>78.40000000000002</v>
      </c>
      <c r="E1081" s="3">
        <f>IF(D1081&lt;=0,(L1081 * 2.5) - D1081,IF(AND(Tabela4[[#This Row],[ESTOQUE_INICIAL]]&lt;=Tabela4[[#This Row],[PONTO_DE_REPOSICAO]],Tabela4[[#This Row],[ESTOQUE_INICIAL]]&gt;0),L1081*1.5,D1081*0))</f>
        <v>0</v>
      </c>
      <c r="F1081" s="1">
        <f t="shared" si="33"/>
        <v>78.40000000000002</v>
      </c>
      <c r="G1081">
        <v>16</v>
      </c>
      <c r="H1081">
        <v>32</v>
      </c>
      <c r="I1081" t="s">
        <v>1128</v>
      </c>
      <c r="J1081" s="1">
        <f>'ESTOQUE NOVEMBRO'!$D1081*'ESTOQUE NOVEMBRO'!$G1081+'ESTOQUE NOVEMBRO'!$E1081*'ESTOQUE NOVEMBRO'!$H1081</f>
        <v>1254.4000000000003</v>
      </c>
      <c r="K1081" s="1">
        <f>_xlfn.XLOOKUP(A1081,MEDIDAS!A:A,MEDIDAS!D:D,,0)*5</f>
        <v>4.8888888888888884</v>
      </c>
      <c r="L1081" s="1">
        <f>SUM(K1081,_xlfn.XLOOKUP(A1081,MEDIDAS!A:A,MEDIDAS!D:D,,0)*5)</f>
        <v>9.7777777777777768</v>
      </c>
      <c r="M108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81" t="str">
        <f>IF('ESTOQUE NOVEMBRO'!$E1081&gt;0,"Novembro","outubro")</f>
        <v>outubro</v>
      </c>
      <c r="O1081" s="15">
        <v>45597</v>
      </c>
    </row>
    <row r="1082" spans="1:15">
      <c r="A1082" s="5" t="s">
        <v>1083</v>
      </c>
      <c r="B1082" t="s">
        <v>1180</v>
      </c>
      <c r="C1082" s="3">
        <f t="shared" si="32"/>
        <v>64.89</v>
      </c>
      <c r="D1082" s="1">
        <f>_xlfn.XLOOKUP(Tabela4[[#This Row],[SKU]],'ESTOQUE OUTUBRO'!A:A,'ESTOQUE OUTUBRO'!F:F,,0)-_xlfn.XLOOKUP(Tabela4[[#This Row],[SKU]],'VENDA MES'!E:E,'VENDA MES'!F:F,0,0)</f>
        <v>156.80000000000004</v>
      </c>
      <c r="E1082" s="3">
        <f>IF(D1082&lt;=0,(L1082 * 2.5) - D1082,IF(AND(Tabela4[[#This Row],[ESTOQUE_INICIAL]]&lt;=Tabela4[[#This Row],[PONTO_DE_REPOSICAO]],Tabela4[[#This Row],[ESTOQUE_INICIAL]]&gt;0),L1082*1.5,D1082*0))</f>
        <v>0</v>
      </c>
      <c r="F1082" s="1">
        <f t="shared" si="33"/>
        <v>156.80000000000004</v>
      </c>
      <c r="G1082">
        <v>60</v>
      </c>
      <c r="H1082">
        <v>120</v>
      </c>
      <c r="I1082" t="s">
        <v>1128</v>
      </c>
      <c r="J1082" s="1">
        <f>'ESTOQUE NOVEMBRO'!$D1082*'ESTOQUE NOVEMBRO'!$G1082+'ESTOQUE NOVEMBRO'!$E1082*'ESTOQUE NOVEMBRO'!$H1082</f>
        <v>9408.0000000000018</v>
      </c>
      <c r="K1082" s="1">
        <f>_xlfn.XLOOKUP(A1082,MEDIDAS!A:A,MEDIDAS!D:D,,0)*5</f>
        <v>3.2222222222222223</v>
      </c>
      <c r="L1082" s="1">
        <f>SUM(K1082,_xlfn.XLOOKUP(A1082,MEDIDAS!A:A,MEDIDAS!D:D,,0)*5)</f>
        <v>6.4444444444444446</v>
      </c>
      <c r="M108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82" t="str">
        <f>IF('ESTOQUE NOVEMBRO'!$E1082&gt;0,"Novembro","outubro")</f>
        <v>outubro</v>
      </c>
      <c r="O1082" s="15">
        <v>45597</v>
      </c>
    </row>
    <row r="1083" spans="1:15">
      <c r="A1083" s="5" t="s">
        <v>1084</v>
      </c>
      <c r="B1083" t="s">
        <v>1225</v>
      </c>
      <c r="C1083" s="3">
        <f t="shared" si="32"/>
        <v>64.89</v>
      </c>
      <c r="D1083" s="1">
        <f>_xlfn.XLOOKUP(Tabela4[[#This Row],[SKU]],'ESTOQUE OUTUBRO'!A:A,'ESTOQUE OUTUBRO'!F:F,,0)-_xlfn.XLOOKUP(Tabela4[[#This Row],[SKU]],'VENDA MES'!E:E,'VENDA MES'!F:F,0,0)</f>
        <v>56</v>
      </c>
      <c r="E1083" s="3">
        <f>IF(D1083&lt;=0,(L1083 * 2.5) - D1083,IF(AND(Tabela4[[#This Row],[ESTOQUE_INICIAL]]&lt;=Tabela4[[#This Row],[PONTO_DE_REPOSICAO]],Tabela4[[#This Row],[ESTOQUE_INICIAL]]&gt;0),L1083*1.5,D1083*0))</f>
        <v>0</v>
      </c>
      <c r="F1083" s="1">
        <f t="shared" si="33"/>
        <v>56</v>
      </c>
      <c r="G1083">
        <v>14</v>
      </c>
      <c r="H1083">
        <v>28</v>
      </c>
      <c r="I1083" t="s">
        <v>1142</v>
      </c>
      <c r="J1083" s="1">
        <f>'ESTOQUE NOVEMBRO'!$D1083*'ESTOQUE NOVEMBRO'!$G1083+'ESTOQUE NOVEMBRO'!$E1083*'ESTOQUE NOVEMBRO'!$H1083</f>
        <v>784</v>
      </c>
      <c r="K1083" s="1">
        <f>_xlfn.XLOOKUP(A1083,MEDIDAS!A:A,MEDIDAS!D:D,,0)*5</f>
        <v>1.6111111111111112</v>
      </c>
      <c r="L1083" s="1">
        <f>SUM(K1083,_xlfn.XLOOKUP(A1083,MEDIDAS!A:A,MEDIDAS!D:D,,0)*5)</f>
        <v>3.2222222222222223</v>
      </c>
      <c r="M108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83" t="str">
        <f>IF('ESTOQUE NOVEMBRO'!$E1083&gt;0,"Novembro","outubro")</f>
        <v>outubro</v>
      </c>
      <c r="O1083" s="15">
        <v>45597</v>
      </c>
    </row>
    <row r="1084" spans="1:15">
      <c r="A1084" s="5" t="s">
        <v>1085</v>
      </c>
      <c r="B1084" t="s">
        <v>1201</v>
      </c>
      <c r="C1084" s="3">
        <f t="shared" si="32"/>
        <v>64.89</v>
      </c>
      <c r="D1084" s="1">
        <f>_xlfn.XLOOKUP(Tabela4[[#This Row],[SKU]],'ESTOQUE OUTUBRO'!A:A,'ESTOQUE OUTUBRO'!F:F,,0)-_xlfn.XLOOKUP(Tabela4[[#This Row],[SKU]],'VENDA MES'!E:E,'VENDA MES'!F:F,0,0)</f>
        <v>134.4</v>
      </c>
      <c r="E1084" s="3">
        <f>IF(D1084&lt;=0,(L1084 * 2.5) - D1084,IF(AND(Tabela4[[#This Row],[ESTOQUE_INICIAL]]&lt;=Tabela4[[#This Row],[PONTO_DE_REPOSICAO]],Tabela4[[#This Row],[ESTOQUE_INICIAL]]&gt;0),L1084*1.5,D1084*0))</f>
        <v>0</v>
      </c>
      <c r="F1084" s="1">
        <f t="shared" si="33"/>
        <v>134.4</v>
      </c>
      <c r="G1084">
        <v>10</v>
      </c>
      <c r="H1084">
        <v>20</v>
      </c>
      <c r="I1084" t="s">
        <v>1134</v>
      </c>
      <c r="J1084" s="1">
        <f>'ESTOQUE NOVEMBRO'!$D1084*'ESTOQUE NOVEMBRO'!$G1084+'ESTOQUE NOVEMBRO'!$E1084*'ESTOQUE NOVEMBRO'!$H1084</f>
        <v>1344</v>
      </c>
      <c r="K1084" s="1">
        <f>_xlfn.XLOOKUP(A1084,MEDIDAS!A:A,MEDIDAS!D:D,,0)*5</f>
        <v>3.5</v>
      </c>
      <c r="L1084" s="1">
        <f>SUM(K1084,_xlfn.XLOOKUP(A1084,MEDIDAS!A:A,MEDIDAS!D:D,,0)*5)</f>
        <v>7</v>
      </c>
      <c r="M108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84" t="str">
        <f>IF('ESTOQUE NOVEMBRO'!$E1084&gt;0,"Novembro","outubro")</f>
        <v>outubro</v>
      </c>
      <c r="O1084" s="15">
        <v>45597</v>
      </c>
    </row>
    <row r="1085" spans="1:15">
      <c r="A1085" s="5" t="s">
        <v>1087</v>
      </c>
      <c r="B1085" t="s">
        <v>1187</v>
      </c>
      <c r="C1085" s="3">
        <f t="shared" si="32"/>
        <v>64.89</v>
      </c>
      <c r="D1085" s="1">
        <f>_xlfn.XLOOKUP(Tabela4[[#This Row],[SKU]],'ESTOQUE OUTUBRO'!A:A,'ESTOQUE OUTUBRO'!F:F,,0)-_xlfn.XLOOKUP(Tabela4[[#This Row],[SKU]],'VENDA MES'!E:E,'VENDA MES'!F:F,0,0)</f>
        <v>100.8</v>
      </c>
      <c r="E1085" s="3">
        <f>IF(D1085&lt;=0,(L1085 * 2.5) - D1085,IF(AND(Tabela4[[#This Row],[ESTOQUE_INICIAL]]&lt;=Tabela4[[#This Row],[PONTO_DE_REPOSICAO]],Tabela4[[#This Row],[ESTOQUE_INICIAL]]&gt;0),L1085*1.5,D1085*0))</f>
        <v>0</v>
      </c>
      <c r="F1085" s="1">
        <f t="shared" si="33"/>
        <v>100.8</v>
      </c>
      <c r="G1085">
        <v>60</v>
      </c>
      <c r="H1085">
        <v>120</v>
      </c>
      <c r="I1085" t="s">
        <v>1128</v>
      </c>
      <c r="J1085" s="1">
        <f>'ESTOQUE NOVEMBRO'!$D1085*'ESTOQUE NOVEMBRO'!$G1085+'ESTOQUE NOVEMBRO'!$E1085*'ESTOQUE NOVEMBRO'!$H1085</f>
        <v>6048</v>
      </c>
      <c r="K1085" s="1">
        <f>_xlfn.XLOOKUP(A1085,MEDIDAS!A:A,MEDIDAS!D:D,,0)*5</f>
        <v>3</v>
      </c>
      <c r="L1085" s="1">
        <f>SUM(K1085,_xlfn.XLOOKUP(A1085,MEDIDAS!A:A,MEDIDAS!D:D,,0)*5)</f>
        <v>6</v>
      </c>
      <c r="M108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85" t="str">
        <f>IF('ESTOQUE NOVEMBRO'!$E1085&gt;0,"Novembro","outubro")</f>
        <v>outubro</v>
      </c>
      <c r="O1085" s="15">
        <v>45597</v>
      </c>
    </row>
    <row r="1086" spans="1:15">
      <c r="A1086" s="5" t="s">
        <v>1088</v>
      </c>
      <c r="B1086" t="s">
        <v>1186</v>
      </c>
      <c r="C1086" s="3">
        <f t="shared" si="32"/>
        <v>64.89</v>
      </c>
      <c r="D1086" s="1">
        <f>_xlfn.XLOOKUP(Tabela4[[#This Row],[SKU]],'ESTOQUE OUTUBRO'!A:A,'ESTOQUE OUTUBRO'!F:F,,0)-_xlfn.XLOOKUP(Tabela4[[#This Row],[SKU]],'VENDA MES'!E:E,'VENDA MES'!F:F,0,0)</f>
        <v>201.6</v>
      </c>
      <c r="E1086" s="3">
        <f>IF(D1086&lt;=0,(L1086 * 2.5) - D1086,IF(AND(Tabela4[[#This Row],[ESTOQUE_INICIAL]]&lt;=Tabela4[[#This Row],[PONTO_DE_REPOSICAO]],Tabela4[[#This Row],[ESTOQUE_INICIAL]]&gt;0),L1086*1.5,D1086*0))</f>
        <v>0</v>
      </c>
      <c r="F1086" s="1">
        <f t="shared" si="33"/>
        <v>201.6</v>
      </c>
      <c r="G1086">
        <v>60</v>
      </c>
      <c r="H1086">
        <v>120</v>
      </c>
      <c r="I1086" t="s">
        <v>1128</v>
      </c>
      <c r="J1086" s="1">
        <f>'ESTOQUE NOVEMBRO'!$D1086*'ESTOQUE NOVEMBRO'!$G1086+'ESTOQUE NOVEMBRO'!$E1086*'ESTOQUE NOVEMBRO'!$H1086</f>
        <v>12096</v>
      </c>
      <c r="K1086" s="1">
        <f>_xlfn.XLOOKUP(A1086,MEDIDAS!A:A,MEDIDAS!D:D,,0)*5</f>
        <v>6.6111111111111107</v>
      </c>
      <c r="L1086" s="1">
        <f>SUM(K1086,_xlfn.XLOOKUP(A1086,MEDIDAS!A:A,MEDIDAS!D:D,,0)*5)</f>
        <v>13.222222222222221</v>
      </c>
      <c r="M108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86" t="str">
        <f>IF('ESTOQUE NOVEMBRO'!$E1086&gt;0,"Novembro","outubro")</f>
        <v>outubro</v>
      </c>
      <c r="O1086" s="15">
        <v>45597</v>
      </c>
    </row>
    <row r="1087" spans="1:15">
      <c r="A1087" s="5" t="s">
        <v>1089</v>
      </c>
      <c r="B1087" t="s">
        <v>1219</v>
      </c>
      <c r="C1087" s="3">
        <f t="shared" si="32"/>
        <v>64.89</v>
      </c>
      <c r="D1087" s="1">
        <f>_xlfn.XLOOKUP(Tabela4[[#This Row],[SKU]],'ESTOQUE OUTUBRO'!A:A,'ESTOQUE OUTUBRO'!F:F,,0)-_xlfn.XLOOKUP(Tabela4[[#This Row],[SKU]],'VENDA MES'!E:E,'VENDA MES'!F:F,0,0)</f>
        <v>78.40000000000002</v>
      </c>
      <c r="E1087" s="3">
        <f>IF(D1087&lt;=0,(L1087 * 2.5) - D1087,IF(AND(Tabela4[[#This Row],[ESTOQUE_INICIAL]]&lt;=Tabela4[[#This Row],[PONTO_DE_REPOSICAO]],Tabela4[[#This Row],[ESTOQUE_INICIAL]]&gt;0),L1087*1.5,D1087*0))</f>
        <v>0</v>
      </c>
      <c r="F1087" s="1">
        <f t="shared" si="33"/>
        <v>78.40000000000002</v>
      </c>
      <c r="G1087">
        <v>12</v>
      </c>
      <c r="H1087">
        <v>24</v>
      </c>
      <c r="I1087" t="s">
        <v>1136</v>
      </c>
      <c r="J1087" s="1">
        <f>'ESTOQUE NOVEMBRO'!$D1087*'ESTOQUE NOVEMBRO'!$G1087+'ESTOQUE NOVEMBRO'!$E1087*'ESTOQUE NOVEMBRO'!$H1087</f>
        <v>940.80000000000018</v>
      </c>
      <c r="K1087" s="1">
        <f>_xlfn.XLOOKUP(A1087,MEDIDAS!A:A,MEDIDAS!D:D,,0)*5</f>
        <v>4.2222222222222223</v>
      </c>
      <c r="L1087" s="1">
        <f>SUM(K1087,_xlfn.XLOOKUP(A1087,MEDIDAS!A:A,MEDIDAS!D:D,,0)*5)</f>
        <v>8.4444444444444446</v>
      </c>
      <c r="M108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87" t="str">
        <f>IF('ESTOQUE NOVEMBRO'!$E1087&gt;0,"Novembro","outubro")</f>
        <v>outubro</v>
      </c>
      <c r="O1087" s="15">
        <v>45597</v>
      </c>
    </row>
    <row r="1088" spans="1:15">
      <c r="A1088" s="5" t="s">
        <v>1090</v>
      </c>
      <c r="B1088" t="s">
        <v>1172</v>
      </c>
      <c r="C1088" s="3">
        <f t="shared" si="32"/>
        <v>64.89</v>
      </c>
      <c r="D1088" s="1">
        <f>_xlfn.XLOOKUP(Tabela4[[#This Row],[SKU]],'ESTOQUE OUTUBRO'!A:A,'ESTOQUE OUTUBRO'!F:F,,0)-_xlfn.XLOOKUP(Tabela4[[#This Row],[SKU]],'VENDA MES'!E:E,'VENDA MES'!F:F,0,0)</f>
        <v>84</v>
      </c>
      <c r="E1088" s="3">
        <f>IF(D1088&lt;=0,(L1088 * 2.5) - D1088,IF(AND(Tabela4[[#This Row],[ESTOQUE_INICIAL]]&lt;=Tabela4[[#This Row],[PONTO_DE_REPOSICAO]],Tabela4[[#This Row],[ESTOQUE_INICIAL]]&gt;0),L1088*1.5,D1088*0))</f>
        <v>0</v>
      </c>
      <c r="F1088" s="1">
        <f t="shared" si="33"/>
        <v>84</v>
      </c>
      <c r="G1088">
        <v>14</v>
      </c>
      <c r="H1088">
        <v>28</v>
      </c>
      <c r="I1088" t="s">
        <v>1142</v>
      </c>
      <c r="J1088" s="1">
        <f>'ESTOQUE NOVEMBRO'!$D1088*'ESTOQUE NOVEMBRO'!$G1088+'ESTOQUE NOVEMBRO'!$E1088*'ESTOQUE NOVEMBRO'!$H1088</f>
        <v>1176</v>
      </c>
      <c r="K1088" s="1">
        <f>_xlfn.XLOOKUP(A1088,MEDIDAS!A:A,MEDIDAS!D:D,,0)*5</f>
        <v>2.4444444444444442</v>
      </c>
      <c r="L1088" s="1">
        <f>SUM(K1088,_xlfn.XLOOKUP(A1088,MEDIDAS!A:A,MEDIDAS!D:D,,0)*5)</f>
        <v>4.8888888888888884</v>
      </c>
      <c r="M108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88" t="str">
        <f>IF('ESTOQUE NOVEMBRO'!$E1088&gt;0,"Novembro","outubro")</f>
        <v>outubro</v>
      </c>
      <c r="O1088" s="15">
        <v>45597</v>
      </c>
    </row>
    <row r="1089" spans="1:15">
      <c r="A1089" s="5" t="s">
        <v>1091</v>
      </c>
      <c r="B1089" t="s">
        <v>1212</v>
      </c>
      <c r="C1089" s="3">
        <f t="shared" si="32"/>
        <v>64.89</v>
      </c>
      <c r="D1089" s="1">
        <f>_xlfn.XLOOKUP(Tabela4[[#This Row],[SKU]],'ESTOQUE OUTUBRO'!A:A,'ESTOQUE OUTUBRO'!F:F,,0)-_xlfn.XLOOKUP(Tabela4[[#This Row],[SKU]],'VENDA MES'!E:E,'VENDA MES'!F:F,0,0)</f>
        <v>56</v>
      </c>
      <c r="E1089" s="3">
        <f>IF(D1089&lt;=0,(L1089 * 2.5) - D1089,IF(AND(Tabela4[[#This Row],[ESTOQUE_INICIAL]]&lt;=Tabela4[[#This Row],[PONTO_DE_REPOSICAO]],Tabela4[[#This Row],[ESTOQUE_INICIAL]]&gt;0),L1089*1.5,D1089*0))</f>
        <v>0</v>
      </c>
      <c r="F1089" s="1">
        <f t="shared" si="33"/>
        <v>56</v>
      </c>
      <c r="G1089">
        <v>40</v>
      </c>
      <c r="H1089">
        <v>80</v>
      </c>
      <c r="I1089" t="s">
        <v>1138</v>
      </c>
      <c r="J1089" s="1">
        <f>'ESTOQUE NOVEMBRO'!$D1089*'ESTOQUE NOVEMBRO'!$G1089+'ESTOQUE NOVEMBRO'!$E1089*'ESTOQUE NOVEMBRO'!$H1089</f>
        <v>2240</v>
      </c>
      <c r="K1089" s="1">
        <f>_xlfn.XLOOKUP(A1089,MEDIDAS!A:A,MEDIDAS!D:D,,0)*5</f>
        <v>4</v>
      </c>
      <c r="L1089" s="1">
        <f>SUM(K1089,_xlfn.XLOOKUP(A1089,MEDIDAS!A:A,MEDIDAS!D:D,,0)*5)</f>
        <v>8</v>
      </c>
      <c r="M108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89" t="str">
        <f>IF('ESTOQUE NOVEMBRO'!$E1089&gt;0,"Novembro","outubro")</f>
        <v>outubro</v>
      </c>
      <c r="O1089" s="15">
        <v>45597</v>
      </c>
    </row>
    <row r="1090" spans="1:15">
      <c r="A1090" s="5" t="s">
        <v>1092</v>
      </c>
      <c r="B1090" t="s">
        <v>1131</v>
      </c>
      <c r="C1090" s="3">
        <f t="shared" si="32"/>
        <v>64.89</v>
      </c>
      <c r="D1090" s="1">
        <f>_xlfn.XLOOKUP(Tabela4[[#This Row],[SKU]],'ESTOQUE OUTUBRO'!A:A,'ESTOQUE OUTUBRO'!F:F,,0)-_xlfn.XLOOKUP(Tabela4[[#This Row],[SKU]],'VENDA MES'!E:E,'VENDA MES'!F:F,0,0)</f>
        <v>190.40000000000003</v>
      </c>
      <c r="E1090" s="3">
        <f>IF(D1090&lt;=0,(L1090 * 2.5) - D1090,IF(AND(Tabela4[[#This Row],[ESTOQUE_INICIAL]]&lt;=Tabela4[[#This Row],[PONTO_DE_REPOSICAO]],Tabela4[[#This Row],[ESTOQUE_INICIAL]]&gt;0),L1090*1.5,D1090*0))</f>
        <v>0</v>
      </c>
      <c r="F1090" s="1">
        <f t="shared" si="33"/>
        <v>190.40000000000003</v>
      </c>
      <c r="G1090">
        <v>60</v>
      </c>
      <c r="H1090">
        <v>120</v>
      </c>
      <c r="I1090" t="s">
        <v>1128</v>
      </c>
      <c r="J1090" s="1">
        <f>'ESTOQUE NOVEMBRO'!$D1090*'ESTOQUE NOVEMBRO'!$G1090+'ESTOQUE NOVEMBRO'!$E1090*'ESTOQUE NOVEMBRO'!$H1090</f>
        <v>11424.000000000002</v>
      </c>
      <c r="K1090" s="1">
        <f>_xlfn.XLOOKUP(A1090,MEDIDAS!A:A,MEDIDAS!D:D,,0)*5</f>
        <v>4.4444444444444446</v>
      </c>
      <c r="L1090" s="1">
        <f>SUM(K1090,_xlfn.XLOOKUP(A1090,MEDIDAS!A:A,MEDIDAS!D:D,,0)*5)</f>
        <v>8.8888888888888893</v>
      </c>
      <c r="M109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90" t="str">
        <f>IF('ESTOQUE NOVEMBRO'!$E1090&gt;0,"Novembro","outubro")</f>
        <v>outubro</v>
      </c>
      <c r="O1090" s="15">
        <v>45597</v>
      </c>
    </row>
    <row r="1091" spans="1:15">
      <c r="A1091" s="5" t="s">
        <v>1093</v>
      </c>
      <c r="B1091" t="s">
        <v>1161</v>
      </c>
      <c r="C1091" s="3">
        <f t="shared" ref="C1091:C1101" si="34">3.09*3*7</f>
        <v>64.89</v>
      </c>
      <c r="D1091" s="1">
        <f>_xlfn.XLOOKUP(Tabela4[[#This Row],[SKU]],'ESTOQUE OUTUBRO'!A:A,'ESTOQUE OUTUBRO'!F:F,,0)-_xlfn.XLOOKUP(Tabela4[[#This Row],[SKU]],'VENDA MES'!E:E,'VENDA MES'!F:F,0,0)</f>
        <v>145.6</v>
      </c>
      <c r="E1091" s="3">
        <f>IF(D1091&lt;=0,(L1091 * 2.5) - D1091,IF(AND(Tabela4[[#This Row],[ESTOQUE_INICIAL]]&lt;=Tabela4[[#This Row],[PONTO_DE_REPOSICAO]],Tabela4[[#This Row],[ESTOQUE_INICIAL]]&gt;0),L1091*1.5,D1091*0))</f>
        <v>0</v>
      </c>
      <c r="F1091" s="1">
        <f t="shared" ref="F1091:F1101" si="35">SUM(E1091,D1091)</f>
        <v>145.6</v>
      </c>
      <c r="G1091">
        <v>24</v>
      </c>
      <c r="H1091">
        <v>48</v>
      </c>
      <c r="I1091" t="s">
        <v>1128</v>
      </c>
      <c r="J1091" s="1">
        <f>'ESTOQUE NOVEMBRO'!$D1091*'ESTOQUE NOVEMBRO'!$G1091+'ESTOQUE NOVEMBRO'!$E1091*'ESTOQUE NOVEMBRO'!$H1091</f>
        <v>3494.3999999999996</v>
      </c>
      <c r="K1091" s="1">
        <f>_xlfn.XLOOKUP(A1091,MEDIDAS!A:A,MEDIDAS!D:D,,0)*5</f>
        <v>4.2777777777777777</v>
      </c>
      <c r="L1091" s="1">
        <f>SUM(K1091,_xlfn.XLOOKUP(A1091,MEDIDAS!A:A,MEDIDAS!D:D,,0)*5)</f>
        <v>8.5555555555555554</v>
      </c>
      <c r="M109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91" t="str">
        <f>IF('ESTOQUE NOVEMBRO'!$E1091&gt;0,"Novembro","outubro")</f>
        <v>outubro</v>
      </c>
      <c r="O1091" s="15">
        <v>45597</v>
      </c>
    </row>
    <row r="1092" spans="1:15">
      <c r="A1092" s="5" t="s">
        <v>1094</v>
      </c>
      <c r="B1092" t="s">
        <v>1237</v>
      </c>
      <c r="C1092" s="3">
        <f t="shared" si="34"/>
        <v>64.89</v>
      </c>
      <c r="D1092" s="1">
        <f>_xlfn.XLOOKUP(Tabela4[[#This Row],[SKU]],'ESTOQUE OUTUBRO'!A:A,'ESTOQUE OUTUBRO'!F:F,,0)-_xlfn.XLOOKUP(Tabela4[[#This Row],[SKU]],'VENDA MES'!E:E,'VENDA MES'!F:F,0,0)</f>
        <v>67.2</v>
      </c>
      <c r="E1092" s="3">
        <f>IF(D1092&lt;=0,(L1092 * 2.5) - D1092,IF(AND(Tabela4[[#This Row],[ESTOQUE_INICIAL]]&lt;=Tabela4[[#This Row],[PONTO_DE_REPOSICAO]],Tabela4[[#This Row],[ESTOQUE_INICIAL]]&gt;0),L1092*1.5,D1092*0))</f>
        <v>0</v>
      </c>
      <c r="F1092" s="1">
        <f t="shared" si="35"/>
        <v>67.2</v>
      </c>
      <c r="G1092">
        <v>10</v>
      </c>
      <c r="H1092">
        <v>20</v>
      </c>
      <c r="I1092" t="s">
        <v>1134</v>
      </c>
      <c r="J1092" s="1">
        <f>'ESTOQUE NOVEMBRO'!$D1092*'ESTOQUE NOVEMBRO'!$G1092+'ESTOQUE NOVEMBRO'!$E1092*'ESTOQUE NOVEMBRO'!$H1092</f>
        <v>672</v>
      </c>
      <c r="K1092" s="1">
        <f>_xlfn.XLOOKUP(A1092,MEDIDAS!A:A,MEDIDAS!D:D,,0)*5</f>
        <v>4.7222222222222223</v>
      </c>
      <c r="L1092" s="1">
        <f>SUM(K1092,_xlfn.XLOOKUP(A1092,MEDIDAS!A:A,MEDIDAS!D:D,,0)*5)</f>
        <v>9.4444444444444446</v>
      </c>
      <c r="M1092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92" t="str">
        <f>IF('ESTOQUE NOVEMBRO'!$E1092&gt;0,"Novembro","outubro")</f>
        <v>outubro</v>
      </c>
      <c r="O1092" s="15">
        <v>45597</v>
      </c>
    </row>
    <row r="1093" spans="1:15">
      <c r="A1093" s="5" t="s">
        <v>1095</v>
      </c>
      <c r="B1093" t="s">
        <v>1144</v>
      </c>
      <c r="C1093" s="3">
        <f t="shared" si="34"/>
        <v>64.89</v>
      </c>
      <c r="D1093" s="1">
        <f>_xlfn.XLOOKUP(Tabela4[[#This Row],[SKU]],'ESTOQUE OUTUBRO'!A:A,'ESTOQUE OUTUBRO'!F:F,,0)-_xlfn.XLOOKUP(Tabela4[[#This Row],[SKU]],'VENDA MES'!E:E,'VENDA MES'!F:F,0,0)</f>
        <v>201.6</v>
      </c>
      <c r="E1093" s="3">
        <f>IF(D1093&lt;=0,(L1093 * 2.5) - D1093,IF(AND(Tabela4[[#This Row],[ESTOQUE_INICIAL]]&lt;=Tabela4[[#This Row],[PONTO_DE_REPOSICAO]],Tabela4[[#This Row],[ESTOQUE_INICIAL]]&gt;0),L1093*1.5,D1093*0))</f>
        <v>0</v>
      </c>
      <c r="F1093" s="1">
        <f t="shared" si="35"/>
        <v>201.6</v>
      </c>
      <c r="G1093">
        <v>10</v>
      </c>
      <c r="H1093">
        <v>20</v>
      </c>
      <c r="I1093" t="s">
        <v>1134</v>
      </c>
      <c r="J1093" s="1">
        <f>'ESTOQUE NOVEMBRO'!$D1093*'ESTOQUE NOVEMBRO'!$G1093+'ESTOQUE NOVEMBRO'!$E1093*'ESTOQUE NOVEMBRO'!$H1093</f>
        <v>2016</v>
      </c>
      <c r="K1093" s="1">
        <f>_xlfn.XLOOKUP(A1093,MEDIDAS!A:A,MEDIDAS!D:D,,0)*5</f>
        <v>3.1666666666666665</v>
      </c>
      <c r="L1093" s="1">
        <f>SUM(K1093,_xlfn.XLOOKUP(A1093,MEDIDAS!A:A,MEDIDAS!D:D,,0)*5)</f>
        <v>6.333333333333333</v>
      </c>
      <c r="M1093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93" t="str">
        <f>IF('ESTOQUE NOVEMBRO'!$E1093&gt;0,"Novembro","outubro")</f>
        <v>outubro</v>
      </c>
      <c r="O1093" s="15">
        <v>45597</v>
      </c>
    </row>
    <row r="1094" spans="1:15">
      <c r="A1094" s="5" t="s">
        <v>1096</v>
      </c>
      <c r="B1094" t="s">
        <v>1232</v>
      </c>
      <c r="C1094" s="3">
        <f t="shared" si="34"/>
        <v>64.89</v>
      </c>
      <c r="D1094" s="1">
        <f>_xlfn.XLOOKUP(Tabela4[[#This Row],[SKU]],'ESTOQUE OUTUBRO'!A:A,'ESTOQUE OUTUBRO'!F:F,,0)-_xlfn.XLOOKUP(Tabela4[[#This Row],[SKU]],'VENDA MES'!E:E,'VENDA MES'!F:F,0,0)</f>
        <v>67.2</v>
      </c>
      <c r="E1094" s="3">
        <f>IF(D1094&lt;=0,(L1094 * 2.5) - D1094,IF(AND(Tabela4[[#This Row],[ESTOQUE_INICIAL]]&lt;=Tabela4[[#This Row],[PONTO_DE_REPOSICAO]],Tabela4[[#This Row],[ESTOQUE_INICIAL]]&gt;0),L1094*1.5,D1094*0))</f>
        <v>0</v>
      </c>
      <c r="F1094" s="1">
        <f t="shared" si="35"/>
        <v>67.2</v>
      </c>
      <c r="G1094">
        <v>8</v>
      </c>
      <c r="H1094">
        <v>16</v>
      </c>
      <c r="I1094" t="s">
        <v>1142</v>
      </c>
      <c r="J1094" s="1">
        <f>'ESTOQUE NOVEMBRO'!$D1094*'ESTOQUE NOVEMBRO'!$G1094+'ESTOQUE NOVEMBRO'!$E1094*'ESTOQUE NOVEMBRO'!$H1094</f>
        <v>537.6</v>
      </c>
      <c r="K1094" s="1">
        <f>_xlfn.XLOOKUP(A1094,MEDIDAS!A:A,MEDIDAS!D:D,,0)*5</f>
        <v>3.7777777777777777</v>
      </c>
      <c r="L1094" s="1">
        <f>SUM(K1094,_xlfn.XLOOKUP(A1094,MEDIDAS!A:A,MEDIDAS!D:D,,0)*5)</f>
        <v>7.5555555555555554</v>
      </c>
      <c r="M1094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94" t="str">
        <f>IF('ESTOQUE NOVEMBRO'!$E1094&gt;0,"Novembro","outubro")</f>
        <v>outubro</v>
      </c>
      <c r="O1094" s="15">
        <v>45597</v>
      </c>
    </row>
    <row r="1095" spans="1:15">
      <c r="A1095" s="5" t="s">
        <v>1098</v>
      </c>
      <c r="B1095" t="s">
        <v>1165</v>
      </c>
      <c r="C1095" s="3">
        <f t="shared" si="34"/>
        <v>64.89</v>
      </c>
      <c r="D1095" s="1">
        <f>_xlfn.XLOOKUP(Tabela4[[#This Row],[SKU]],'ESTOQUE OUTUBRO'!A:A,'ESTOQUE OUTUBRO'!F:F,,0)-_xlfn.XLOOKUP(Tabela4[[#This Row],[SKU]],'VENDA MES'!E:E,'VENDA MES'!F:F,0,0)</f>
        <v>156.80000000000004</v>
      </c>
      <c r="E1095" s="3">
        <f>IF(D1095&lt;=0,(L1095 * 2.5) - D1095,IF(AND(Tabela4[[#This Row],[ESTOQUE_INICIAL]]&lt;=Tabela4[[#This Row],[PONTO_DE_REPOSICAO]],Tabela4[[#This Row],[ESTOQUE_INICIAL]]&gt;0),L1095*1.5,D1095*0))</f>
        <v>0</v>
      </c>
      <c r="F1095" s="1">
        <f t="shared" si="35"/>
        <v>156.80000000000004</v>
      </c>
      <c r="G1095">
        <v>14</v>
      </c>
      <c r="H1095">
        <v>28</v>
      </c>
      <c r="I1095" t="s">
        <v>1142</v>
      </c>
      <c r="J1095" s="1">
        <f>'ESTOQUE NOVEMBRO'!$D1095*'ESTOQUE NOVEMBRO'!$G1095+'ESTOQUE NOVEMBRO'!$E1095*'ESTOQUE NOVEMBRO'!$H1095</f>
        <v>2195.2000000000007</v>
      </c>
      <c r="K1095" s="1">
        <f>_xlfn.XLOOKUP(A1095,MEDIDAS!A:A,MEDIDAS!D:D,,0)*5</f>
        <v>4.6111111111111116</v>
      </c>
      <c r="L1095" s="1">
        <f>SUM(K1095,_xlfn.XLOOKUP(A1095,MEDIDAS!A:A,MEDIDAS!D:D,,0)*5)</f>
        <v>9.2222222222222232</v>
      </c>
      <c r="M1095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95" t="str">
        <f>IF('ESTOQUE NOVEMBRO'!$E1095&gt;0,"Novembro","outubro")</f>
        <v>outubro</v>
      </c>
      <c r="O1095" s="15">
        <v>45597</v>
      </c>
    </row>
    <row r="1096" spans="1:15">
      <c r="A1096" s="5" t="s">
        <v>1099</v>
      </c>
      <c r="B1096" t="s">
        <v>1183</v>
      </c>
      <c r="C1096" s="3">
        <f t="shared" si="34"/>
        <v>64.89</v>
      </c>
      <c r="D1096" s="1">
        <f>_xlfn.XLOOKUP(Tabela4[[#This Row],[SKU]],'ESTOQUE OUTUBRO'!A:A,'ESTOQUE OUTUBRO'!F:F,,0)-_xlfn.XLOOKUP(Tabela4[[#This Row],[SKU]],'VENDA MES'!E:E,'VENDA MES'!F:F,0,0)</f>
        <v>134.4</v>
      </c>
      <c r="E1096" s="3">
        <f>IF(D1096&lt;=0,(L1096 * 2.5) - D1096,IF(AND(Tabela4[[#This Row],[ESTOQUE_INICIAL]]&lt;=Tabela4[[#This Row],[PONTO_DE_REPOSICAO]],Tabela4[[#This Row],[ESTOQUE_INICIAL]]&gt;0),L1096*1.5,D1096*0))</f>
        <v>0</v>
      </c>
      <c r="F1096" s="1">
        <f t="shared" si="35"/>
        <v>134.4</v>
      </c>
      <c r="G1096">
        <v>30</v>
      </c>
      <c r="H1096">
        <v>60</v>
      </c>
      <c r="I1096" t="s">
        <v>1146</v>
      </c>
      <c r="J1096" s="1">
        <f>'ESTOQUE NOVEMBRO'!$D1096*'ESTOQUE NOVEMBRO'!$G1096+'ESTOQUE NOVEMBRO'!$E1096*'ESTOQUE NOVEMBRO'!$H1096</f>
        <v>4032</v>
      </c>
      <c r="K1096" s="1">
        <f>_xlfn.XLOOKUP(A1096,MEDIDAS!A:A,MEDIDAS!D:D,,0)*5</f>
        <v>2.7222222222222219</v>
      </c>
      <c r="L1096" s="1">
        <f>SUM(K1096,_xlfn.XLOOKUP(A1096,MEDIDAS!A:A,MEDIDAS!D:D,,0)*5)</f>
        <v>5.4444444444444438</v>
      </c>
      <c r="M1096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96" t="str">
        <f>IF('ESTOQUE NOVEMBRO'!$E1096&gt;0,"Novembro","outubro")</f>
        <v>outubro</v>
      </c>
      <c r="O1096" s="15">
        <v>45597</v>
      </c>
    </row>
    <row r="1097" spans="1:15">
      <c r="A1097" s="5" t="s">
        <v>1100</v>
      </c>
      <c r="B1097" t="s">
        <v>1182</v>
      </c>
      <c r="C1097" s="3">
        <f t="shared" si="34"/>
        <v>64.89</v>
      </c>
      <c r="D1097" s="1">
        <f>_xlfn.XLOOKUP(Tabela4[[#This Row],[SKU]],'ESTOQUE OUTUBRO'!A:A,'ESTOQUE OUTUBRO'!F:F,,0)-_xlfn.XLOOKUP(Tabela4[[#This Row],[SKU]],'VENDA MES'!E:E,'VENDA MES'!F:F,0,0)</f>
        <v>201.6</v>
      </c>
      <c r="E1097" s="3">
        <f>IF(D1097&lt;=0,(L1097 * 2.5) - D1097,IF(AND(Tabela4[[#This Row],[ESTOQUE_INICIAL]]&lt;=Tabela4[[#This Row],[PONTO_DE_REPOSICAO]],Tabela4[[#This Row],[ESTOQUE_INICIAL]]&gt;0),L1097*1.5,D1097*0))</f>
        <v>0</v>
      </c>
      <c r="F1097" s="1">
        <f t="shared" si="35"/>
        <v>201.6</v>
      </c>
      <c r="G1097">
        <v>14</v>
      </c>
      <c r="H1097">
        <v>28</v>
      </c>
      <c r="I1097" t="s">
        <v>1142</v>
      </c>
      <c r="J1097" s="1">
        <f>'ESTOQUE NOVEMBRO'!$D1097*'ESTOQUE NOVEMBRO'!$G1097+'ESTOQUE NOVEMBRO'!$E1097*'ESTOQUE NOVEMBRO'!$H1097</f>
        <v>2822.4</v>
      </c>
      <c r="K1097" s="1">
        <f>_xlfn.XLOOKUP(A1097,MEDIDAS!A:A,MEDIDAS!D:D,,0)*5</f>
        <v>5.7777777777777768</v>
      </c>
      <c r="L1097" s="1">
        <f>SUM(K1097,_xlfn.XLOOKUP(A1097,MEDIDAS!A:A,MEDIDAS!D:D,,0)*5)</f>
        <v>11.555555555555554</v>
      </c>
      <c r="M1097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97" t="str">
        <f>IF('ESTOQUE NOVEMBRO'!$E1097&gt;0,"Novembro","outubro")</f>
        <v>outubro</v>
      </c>
      <c r="O1097" s="15">
        <v>45597</v>
      </c>
    </row>
    <row r="1098" spans="1:15">
      <c r="A1098" s="5" t="s">
        <v>1101</v>
      </c>
      <c r="B1098" t="s">
        <v>1229</v>
      </c>
      <c r="C1098" s="3">
        <f t="shared" si="34"/>
        <v>64.89</v>
      </c>
      <c r="D1098" s="1">
        <f>_xlfn.XLOOKUP(Tabela4[[#This Row],[SKU]],'ESTOQUE OUTUBRO'!A:A,'ESTOQUE OUTUBRO'!F:F,,0)-_xlfn.XLOOKUP(Tabela4[[#This Row],[SKU]],'VENDA MES'!E:E,'VENDA MES'!F:F,0,0)</f>
        <v>117.6</v>
      </c>
      <c r="E1098" s="3">
        <f>IF(D1098&lt;=0,(L1098 * 2.5) - D1098,IF(AND(Tabela4[[#This Row],[ESTOQUE_INICIAL]]&lt;=Tabela4[[#This Row],[PONTO_DE_REPOSICAO]],Tabela4[[#This Row],[ESTOQUE_INICIAL]]&gt;0),L1098*1.5,D1098*0))</f>
        <v>0</v>
      </c>
      <c r="F1098" s="1">
        <f t="shared" si="35"/>
        <v>117.6</v>
      </c>
      <c r="G1098">
        <v>14</v>
      </c>
      <c r="H1098">
        <v>28</v>
      </c>
      <c r="I1098" t="s">
        <v>1142</v>
      </c>
      <c r="J1098" s="1">
        <f>'ESTOQUE NOVEMBRO'!$D1098*'ESTOQUE NOVEMBRO'!$G1098+'ESTOQUE NOVEMBRO'!$E1098*'ESTOQUE NOVEMBRO'!$H1098</f>
        <v>1646.3999999999999</v>
      </c>
      <c r="K1098" s="1">
        <f>_xlfn.XLOOKUP(A1098,MEDIDAS!A:A,MEDIDAS!D:D,,0)*5</f>
        <v>5.7222222222222214</v>
      </c>
      <c r="L1098" s="1">
        <f>SUM(K1098,_xlfn.XLOOKUP(A1098,MEDIDAS!A:A,MEDIDAS!D:D,,0)*5)</f>
        <v>11.444444444444443</v>
      </c>
      <c r="M1098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98" t="str">
        <f>IF('ESTOQUE NOVEMBRO'!$E1098&gt;0,"Novembro","outubro")</f>
        <v>outubro</v>
      </c>
      <c r="O1098" s="15">
        <v>45597</v>
      </c>
    </row>
    <row r="1099" spans="1:15">
      <c r="A1099" s="5" t="s">
        <v>1102</v>
      </c>
      <c r="B1099" t="s">
        <v>1214</v>
      </c>
      <c r="C1099" s="3">
        <f t="shared" si="34"/>
        <v>64.89</v>
      </c>
      <c r="D1099" s="1">
        <f>_xlfn.XLOOKUP(Tabela4[[#This Row],[SKU]],'ESTOQUE OUTUBRO'!A:A,'ESTOQUE OUTUBRO'!F:F,,0)-_xlfn.XLOOKUP(Tabela4[[#This Row],[SKU]],'VENDA MES'!E:E,'VENDA MES'!F:F,0,0)</f>
        <v>128.80000000000001</v>
      </c>
      <c r="E1099" s="3">
        <f>IF(D1099&lt;=0,(L1099 * 2.5) - D1099,IF(AND(Tabela4[[#This Row],[ESTOQUE_INICIAL]]&lt;=Tabela4[[#This Row],[PONTO_DE_REPOSICAO]],Tabela4[[#This Row],[ESTOQUE_INICIAL]]&gt;0),L1099*1.5,D1099*0))</f>
        <v>0</v>
      </c>
      <c r="F1099" s="1">
        <f t="shared" si="35"/>
        <v>128.80000000000001</v>
      </c>
      <c r="G1099">
        <v>60</v>
      </c>
      <c r="H1099">
        <v>120</v>
      </c>
      <c r="I1099" t="s">
        <v>1128</v>
      </c>
      <c r="J1099" s="1">
        <f>'ESTOQUE NOVEMBRO'!$D1099*'ESTOQUE NOVEMBRO'!$G1099+'ESTOQUE NOVEMBRO'!$E1099*'ESTOQUE NOVEMBRO'!$H1099</f>
        <v>7728.0000000000009</v>
      </c>
      <c r="K1099" s="1">
        <f>_xlfn.XLOOKUP(A1099,MEDIDAS!A:A,MEDIDAS!D:D,,0)*5</f>
        <v>4.3888888888888893</v>
      </c>
      <c r="L1099" s="1">
        <f>SUM(K1099,_xlfn.XLOOKUP(A1099,MEDIDAS!A:A,MEDIDAS!D:D,,0)*5)</f>
        <v>8.7777777777777786</v>
      </c>
      <c r="M1099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099" t="str">
        <f>IF('ESTOQUE NOVEMBRO'!$E1099&gt;0,"Novembro","outubro")</f>
        <v>outubro</v>
      </c>
      <c r="O1099" s="15">
        <v>45597</v>
      </c>
    </row>
    <row r="1100" spans="1:15">
      <c r="A1100" s="5" t="s">
        <v>1103</v>
      </c>
      <c r="B1100" t="s">
        <v>1226</v>
      </c>
      <c r="C1100" s="3">
        <f t="shared" si="34"/>
        <v>64.89</v>
      </c>
      <c r="D1100" s="1">
        <f>_xlfn.XLOOKUP(Tabela4[[#This Row],[SKU]],'ESTOQUE OUTUBRO'!A:A,'ESTOQUE OUTUBRO'!F:F,,0)-_xlfn.XLOOKUP(Tabela4[[#This Row],[SKU]],'VENDA MES'!E:E,'VENDA MES'!F:F,0,0)</f>
        <v>67.2</v>
      </c>
      <c r="E1100" s="3">
        <f>IF(D1100&lt;=0,(L1100 * 2.5) - D1100,IF(AND(Tabela4[[#This Row],[ESTOQUE_INICIAL]]&lt;=Tabela4[[#This Row],[PONTO_DE_REPOSICAO]],Tabela4[[#This Row],[ESTOQUE_INICIAL]]&gt;0),L1100*1.5,D1100*0))</f>
        <v>0</v>
      </c>
      <c r="F1100" s="1">
        <f t="shared" si="35"/>
        <v>67.2</v>
      </c>
      <c r="G1100">
        <v>12</v>
      </c>
      <c r="H1100">
        <v>24</v>
      </c>
      <c r="I1100" t="s">
        <v>1136</v>
      </c>
      <c r="J1100" s="1">
        <f>'ESTOQUE NOVEMBRO'!$D1100*'ESTOQUE NOVEMBRO'!$G1100+'ESTOQUE NOVEMBRO'!$E1100*'ESTOQUE NOVEMBRO'!$H1100</f>
        <v>806.40000000000009</v>
      </c>
      <c r="K1100" s="1">
        <f>_xlfn.XLOOKUP(A1100,MEDIDAS!A:A,MEDIDAS!D:D,,0)*5</f>
        <v>3.5</v>
      </c>
      <c r="L1100" s="1">
        <f>SUM(K1100,_xlfn.XLOOKUP(A1100,MEDIDAS!A:A,MEDIDAS!D:D,,0)*5)</f>
        <v>7</v>
      </c>
      <c r="M1100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100" t="str">
        <f>IF('ESTOQUE NOVEMBRO'!$E1100&gt;0,"Novembro","outubro")</f>
        <v>outubro</v>
      </c>
      <c r="O1100" s="15">
        <v>45597</v>
      </c>
    </row>
    <row r="1101" spans="1:15">
      <c r="A1101" s="5" t="s">
        <v>1104</v>
      </c>
      <c r="B1101" t="s">
        <v>1150</v>
      </c>
      <c r="C1101" s="3">
        <f t="shared" si="34"/>
        <v>64.89</v>
      </c>
      <c r="D1101" s="1">
        <f>_xlfn.XLOOKUP(Tabela4[[#This Row],[SKU]],'ESTOQUE OUTUBRO'!A:A,'ESTOQUE OUTUBRO'!F:F,,0)-_xlfn.XLOOKUP(Tabela4[[#This Row],[SKU]],'VENDA MES'!E:E,'VENDA MES'!F:F,0,0)</f>
        <v>112</v>
      </c>
      <c r="E1101" s="3">
        <f>IF(D1101&lt;=0,(L1101 * 2.5) - D1101,IF(AND(Tabela4[[#This Row],[ESTOQUE_INICIAL]]&lt;=Tabela4[[#This Row],[PONTO_DE_REPOSICAO]],Tabela4[[#This Row],[ESTOQUE_INICIAL]]&gt;0),L1101*1.5,D1101*0))</f>
        <v>0</v>
      </c>
      <c r="F1101" s="1">
        <f t="shared" si="35"/>
        <v>112</v>
      </c>
      <c r="G1101">
        <v>20</v>
      </c>
      <c r="H1101">
        <v>40</v>
      </c>
      <c r="I1101" t="s">
        <v>1138</v>
      </c>
      <c r="J1101" s="1">
        <f>'ESTOQUE NOVEMBRO'!$D1101*'ESTOQUE NOVEMBRO'!$G1101+'ESTOQUE NOVEMBRO'!$E1101*'ESTOQUE NOVEMBRO'!$H1101</f>
        <v>2240</v>
      </c>
      <c r="K1101" s="1">
        <f>_xlfn.XLOOKUP(A1101,MEDIDAS!A:A,MEDIDAS!D:D,,0)*5</f>
        <v>2.0555555555555554</v>
      </c>
      <c r="L1101" s="1">
        <f>SUM(K1101,_xlfn.XLOOKUP(A1101,MEDIDAS!A:A,MEDIDAS!D:D,,0)*5)</f>
        <v>4.1111111111111107</v>
      </c>
      <c r="M1101" s="1" t="str">
        <f>IF(Tabela4[[#This Row],[ESTOQUE_ATUAL]]&gt;=SUM(AVERAGE(_xlfn.XLOOKUP(Tabela4[[#This Row],[SKU]],'VENDA MES'!A:A,'VENDA MES'!B:B,0,0),_xlfn.XLOOKUP(Tabela4[[#This Row],[SKU]],'VENDA MES'!E:E,'VENDA MES'!F:F,0,0)),STDEV(_xlfn.XLOOKUP(Tabela4[[#This Row],[SKU]],'VENDA MES'!A:A,'VENDA MES'!B:B,0,0),_xlfn.XLOOKUP(Tabela4[[#This Row],[SKU]],'VENDA MES'!E:E,'VENDA MES'!F:F,0,0))),"OVER",IF(Tabela4[[#This Row],[SKU]]&lt;=AVERAGE(_xlfn.XLOOKUP(Tabela4[[#This Row],[SKU]],'VENDA MES'!A:A,'VENDA MES'!B:B,0,0),_xlfn.XLOOKUP(Tabela4[[#This Row],[SKU]],'VENDA MES'!E:E,'VENDA MES'!F:F,0,0))-STDEV(_xlfn.XLOOKUP(Tabela4[[#This Row],[SKU]],'VENDA MES'!A:A,'VENDA MES'!B:B,0,0),_xlfn.XLOOKUP(Tabela4[[#This Row],[SKU]],'VENDA MES'!E:E,'VENDA MES'!F:F,0,0)),"OUT","IDEAL"))</f>
        <v>OVER</v>
      </c>
      <c r="N1101" t="str">
        <f>IF('ESTOQUE NOVEMBRO'!$E1101&gt;0,"Novembro","outubro")</f>
        <v>outubro</v>
      </c>
      <c r="O1101" s="15">
        <v>45597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4F7B6-366A-444D-86FA-499B33E1E522}">
  <dimension ref="A1:O1101"/>
  <sheetViews>
    <sheetView tabSelected="1" topLeftCell="H1" zoomScaleNormal="100" workbookViewId="0">
      <selection activeCell="M5" sqref="M5"/>
    </sheetView>
  </sheetViews>
  <sheetFormatPr defaultRowHeight="15"/>
  <cols>
    <col min="1" max="1" width="8.5703125" bestFit="1" customWidth="1"/>
    <col min="2" max="2" width="31.28515625" bestFit="1" customWidth="1"/>
    <col min="3" max="3" width="28.140625" bestFit="1" customWidth="1"/>
    <col min="4" max="4" width="19.7109375" style="12" bestFit="1" customWidth="1"/>
    <col min="5" max="5" width="18.7109375" style="12" bestFit="1" customWidth="1"/>
    <col min="6" max="6" width="18.42578125" style="12" bestFit="1" customWidth="1"/>
    <col min="7" max="7" width="26" style="12" bestFit="1" customWidth="1"/>
    <col min="8" max="8" width="25.140625" bestFit="1" customWidth="1"/>
    <col min="9" max="9" width="16.42578125" bestFit="1" customWidth="1"/>
    <col min="10" max="10" width="26.28515625" bestFit="1" customWidth="1"/>
    <col min="11" max="11" width="20.140625" bestFit="1" customWidth="1"/>
    <col min="12" max="12" width="25.140625" bestFit="1" customWidth="1"/>
    <col min="13" max="13" width="27.140625" bestFit="1" customWidth="1"/>
    <col min="14" max="14" width="26.7109375" bestFit="1" customWidth="1"/>
    <col min="15" max="15" width="16.28515625" bestFit="1" customWidth="1"/>
  </cols>
  <sheetData>
    <row r="1" spans="1:15">
      <c r="A1" t="s">
        <v>0</v>
      </c>
      <c r="B1" s="2" t="s">
        <v>1113</v>
      </c>
      <c r="C1" t="s">
        <v>1114</v>
      </c>
      <c r="D1" s="12" t="s">
        <v>1115</v>
      </c>
      <c r="E1" s="12" t="s">
        <v>1116</v>
      </c>
      <c r="F1" s="13" t="s">
        <v>1117</v>
      </c>
      <c r="G1" s="12" t="s">
        <v>1118</v>
      </c>
      <c r="H1" s="2" t="s">
        <v>1119</v>
      </c>
      <c r="I1" s="2" t="s">
        <v>1120</v>
      </c>
      <c r="J1" t="s">
        <v>1121</v>
      </c>
      <c r="K1" t="s">
        <v>1122</v>
      </c>
      <c r="L1" t="s">
        <v>1123</v>
      </c>
      <c r="M1" t="s">
        <v>1124</v>
      </c>
      <c r="N1" t="s">
        <v>1240</v>
      </c>
      <c r="O1" t="s">
        <v>1126</v>
      </c>
    </row>
    <row r="2" spans="1:15">
      <c r="A2" s="4" t="s">
        <v>5</v>
      </c>
      <c r="B2" s="6" t="s">
        <v>1127</v>
      </c>
      <c r="C2" s="8">
        <f t="shared" ref="C2:C65" si="0">3.09*3*7</f>
        <v>64.89</v>
      </c>
      <c r="D2" s="13">
        <f>_xlfn.XLOOKUP(Tabela5[[#This Row],[SKU]],'ESTOQUE NOVEMBRO'!A:A,'ESTOQUE NOVEMBRO'!F:F,,0)-_xlfn.XLOOKUP(Tabela5[[#This Row],[SKU]],'VENDA MES'!H:H,'VENDA MES'!I:I,0,0)</f>
        <v>128</v>
      </c>
      <c r="E2" s="13">
        <f>IF(D2&lt;=0,(L2 * 2.5) - D2,IF(AND(Tabela5[[#This Row],[ESTOQUE_INICIAL]]&lt;=Tabela5[[#This Row],[PONTO_DE_REPOSICAO]],Tabela5[[#This Row],[ESTOQUE_INICIAL]]&gt;0),L2*2.5,D2*0))</f>
        <v>0</v>
      </c>
      <c r="F2" s="13">
        <f t="shared" ref="F2:F65" si="1">SUM(E2,D2)</f>
        <v>128</v>
      </c>
      <c r="G2" s="14">
        <f>IF('ESTOQUE DEZEMBRO'!$N2="outubro",_xlfn.XLOOKUP('ESTOQUE DEZEMBRO'!$A2,MEDIDAS!H:H,MEDIDAS!J:J,,0),IF('ESTOQUE DEZEMBRO'!$N2="novembro",_xlfn.XLOOKUP('ESTOQUE DEZEMBRO'!$A2,MEDIDAS!H:H,MEDIDAS!K:K,,0),"0"))</f>
        <v>24</v>
      </c>
      <c r="H2" s="16">
        <v>60</v>
      </c>
      <c r="I2" s="6" t="s">
        <v>1128</v>
      </c>
      <c r="J2" s="1">
        <f>'ESTOQUE DEZEMBRO'!$D2*'ESTOQUE DEZEMBRO'!$G2+'ESTOQUE DEZEMBRO'!$E2*'ESTOQUE DEZEMBRO'!$H2</f>
        <v>3072</v>
      </c>
      <c r="K2" s="1">
        <f>_xlfn.XLOOKUP(A2,MEDIDAS!A:A,MEDIDAS!D:D,,0)*5</f>
        <v>5.7222222222222214</v>
      </c>
      <c r="L2" s="1">
        <f>SUM(K2,_xlfn.XLOOKUP(A2,MEDIDAS!A:A,MEDIDAS!D:D,,0)*5)</f>
        <v>11.444444444444443</v>
      </c>
      <c r="M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" t="str">
        <f>IF('ESTOQUE DEZEMBRO'!$E2&gt;0,"dezembro",_xlfn.XLOOKUP('ESTOQUE DEZEMBRO'!$A2,'ESTOQUE NOVEMBRO'!$A$2:$A$1101,'ESTOQUE NOVEMBRO'!$N$2:$N$1101,,0))</f>
        <v>outubro</v>
      </c>
      <c r="O2" s="15">
        <v>45627</v>
      </c>
    </row>
    <row r="3" spans="1:15">
      <c r="A3" s="4" t="s">
        <v>6</v>
      </c>
      <c r="B3" s="6" t="s">
        <v>1127</v>
      </c>
      <c r="C3" s="8">
        <f t="shared" si="0"/>
        <v>64.89</v>
      </c>
      <c r="D3" s="13">
        <f>_xlfn.XLOOKUP(Tabela5[[#This Row],[SKU]],'ESTOQUE NOVEMBRO'!A:A,'ESTOQUE NOVEMBRO'!F:F,,0)-_xlfn.XLOOKUP(Tabela5[[#This Row],[SKU]],'VENDA MES'!H:H,'VENDA MES'!I:I,0,0)</f>
        <v>31</v>
      </c>
      <c r="E3" s="13">
        <f>IF(D3&lt;=0,(L3 * 2.5) - D3,IF(AND(Tabela5[[#This Row],[ESTOQUE_INICIAL]]&lt;=Tabela5[[#This Row],[PONTO_DE_REPOSICAO]],Tabela5[[#This Row],[ESTOQUE_INICIAL]]&gt;0),L3*2.5,D3*0))</f>
        <v>0</v>
      </c>
      <c r="F3" s="13">
        <f t="shared" si="1"/>
        <v>31</v>
      </c>
      <c r="G3" s="14">
        <f>IF('ESTOQUE DEZEMBRO'!$N3="outubro",_xlfn.XLOOKUP('ESTOQUE DEZEMBRO'!$A3,MEDIDAS!H:H,MEDIDAS!J:J,,0),IF('ESTOQUE DEZEMBRO'!$N3="novembro",_xlfn.XLOOKUP('ESTOQUE DEZEMBRO'!$A3,MEDIDAS!H:H,MEDIDAS!K:K,,0),"0"))</f>
        <v>24</v>
      </c>
      <c r="H3" s="16">
        <v>60</v>
      </c>
      <c r="I3" s="6" t="s">
        <v>1128</v>
      </c>
      <c r="J3" s="1">
        <f>'ESTOQUE DEZEMBRO'!$D3*'ESTOQUE DEZEMBRO'!$G3+'ESTOQUE DEZEMBRO'!$E3*'ESTOQUE DEZEMBRO'!$H3</f>
        <v>744</v>
      </c>
      <c r="K3" s="1">
        <f>_xlfn.XLOOKUP(A3,MEDIDAS!A:A,MEDIDAS!D:D,,0)*5</f>
        <v>5.6111111111111107</v>
      </c>
      <c r="L3" s="1">
        <f>SUM(K3,_xlfn.XLOOKUP(A3,MEDIDAS!A:A,MEDIDAS!D:D,,0)*5)</f>
        <v>11.222222222222221</v>
      </c>
      <c r="M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" t="str">
        <f>IF('ESTOQUE DEZEMBRO'!$E3&gt;0,"dezembro",_xlfn.XLOOKUP('ESTOQUE DEZEMBRO'!$A3,'ESTOQUE NOVEMBRO'!$A$2:$A$1101,'ESTOQUE NOVEMBRO'!$N$2:$N$1101,,0))</f>
        <v>outubro</v>
      </c>
      <c r="O3" s="15">
        <v>45627</v>
      </c>
    </row>
    <row r="4" spans="1:15">
      <c r="A4" s="4" t="s">
        <v>7</v>
      </c>
      <c r="B4" s="6" t="s">
        <v>1127</v>
      </c>
      <c r="C4" s="8">
        <f t="shared" si="0"/>
        <v>64.89</v>
      </c>
      <c r="D4" s="13">
        <f>_xlfn.XLOOKUP(Tabela5[[#This Row],[SKU]],'ESTOQUE NOVEMBRO'!A:A,'ESTOQUE NOVEMBRO'!F:F,,0)-_xlfn.XLOOKUP(Tabela5[[#This Row],[SKU]],'VENDA MES'!H:H,'VENDA MES'!I:I,0,0)</f>
        <v>156.19999999999999</v>
      </c>
      <c r="E4" s="13">
        <f>IF(D4&lt;=0,(L4 * 2.5) - D4,IF(AND(Tabela5[[#This Row],[ESTOQUE_INICIAL]]&lt;=Tabela5[[#This Row],[PONTO_DE_REPOSICAO]],Tabela5[[#This Row],[ESTOQUE_INICIAL]]&gt;0),L4*2.5,D4*0))</f>
        <v>0</v>
      </c>
      <c r="F4" s="13">
        <f t="shared" si="1"/>
        <v>156.19999999999999</v>
      </c>
      <c r="G4" s="14">
        <f>IF('ESTOQUE DEZEMBRO'!$N4="outubro",_xlfn.XLOOKUP('ESTOQUE DEZEMBRO'!$A4,MEDIDAS!H:H,MEDIDAS!J:J,,0),IF('ESTOQUE DEZEMBRO'!$N4="novembro",_xlfn.XLOOKUP('ESTOQUE DEZEMBRO'!$A4,MEDIDAS!H:H,MEDIDAS!K:K,,0),"0"))</f>
        <v>24</v>
      </c>
      <c r="H4" s="16">
        <v>60</v>
      </c>
      <c r="I4" s="6" t="s">
        <v>1128</v>
      </c>
      <c r="J4" s="1">
        <f>'ESTOQUE DEZEMBRO'!$D4*'ESTOQUE DEZEMBRO'!$G4+'ESTOQUE DEZEMBRO'!$E4*'ESTOQUE DEZEMBRO'!$H4</f>
        <v>3748.7999999999997</v>
      </c>
      <c r="K4" s="1">
        <f>_xlfn.XLOOKUP(A4,MEDIDAS!A:A,MEDIDAS!D:D,,0)*5</f>
        <v>6.7222222222222232</v>
      </c>
      <c r="L4" s="1">
        <f>SUM(K4,_xlfn.XLOOKUP(A4,MEDIDAS!A:A,MEDIDAS!D:D,,0)*5)</f>
        <v>13.444444444444446</v>
      </c>
      <c r="M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" t="str">
        <f>IF('ESTOQUE DEZEMBRO'!$E4&gt;0,"dezembro",_xlfn.XLOOKUP('ESTOQUE DEZEMBRO'!$A4,'ESTOQUE NOVEMBRO'!$A$2:$A$1101,'ESTOQUE NOVEMBRO'!$N$2:$N$1101,,0))</f>
        <v>outubro</v>
      </c>
      <c r="O4" s="15">
        <v>45627</v>
      </c>
    </row>
    <row r="5" spans="1:15">
      <c r="A5" s="4" t="s">
        <v>8</v>
      </c>
      <c r="B5" s="6" t="s">
        <v>1127</v>
      </c>
      <c r="C5" s="8">
        <f t="shared" si="0"/>
        <v>64.89</v>
      </c>
      <c r="D5" s="13">
        <f>_xlfn.XLOOKUP(Tabela5[[#This Row],[SKU]],'ESTOQUE NOVEMBRO'!A:A,'ESTOQUE NOVEMBRO'!F:F,,0)-_xlfn.XLOOKUP(Tabela5[[#This Row],[SKU]],'VENDA MES'!H:H,'VENDA MES'!I:I,0,0)</f>
        <v>1.6000000000000085</v>
      </c>
      <c r="E5" s="13">
        <f>IF(D5&lt;=0,(L5 * 2.5) - D5,IF(AND(Tabela5[[#This Row],[ESTOQUE_INICIAL]]&lt;=Tabela5[[#This Row],[PONTO_DE_REPOSICAO]],Tabela5[[#This Row],[ESTOQUE_INICIAL]]&gt;0),L5*2.5,D5*0))</f>
        <v>19.722222222222221</v>
      </c>
      <c r="F5" s="13">
        <f t="shared" si="1"/>
        <v>21.32222222222223</v>
      </c>
      <c r="G5" s="14" t="str">
        <f>IF('ESTOQUE DEZEMBRO'!$N5="outubro",_xlfn.XLOOKUP('ESTOQUE DEZEMBRO'!$A5,MEDIDAS!H:H,MEDIDAS!J:J,,0),IF('ESTOQUE DEZEMBRO'!$N5="novembro",_xlfn.XLOOKUP('ESTOQUE DEZEMBRO'!$A5,MEDIDAS!H:H,MEDIDAS!K:K,,0),"0"))</f>
        <v>0</v>
      </c>
      <c r="H5" s="16">
        <v>60</v>
      </c>
      <c r="I5" s="6" t="s">
        <v>1128</v>
      </c>
      <c r="J5" s="1">
        <f>'ESTOQUE DEZEMBRO'!$D5*'ESTOQUE DEZEMBRO'!$G5+'ESTOQUE DEZEMBRO'!$E5*'ESTOQUE DEZEMBRO'!$H5</f>
        <v>1183.3333333333333</v>
      </c>
      <c r="K5" s="1">
        <f>_xlfn.XLOOKUP(A5,MEDIDAS!A:A,MEDIDAS!D:D,,0)*5</f>
        <v>3.9444444444444442</v>
      </c>
      <c r="L5" s="1">
        <f>SUM(K5,_xlfn.XLOOKUP(A5,MEDIDAS!A:A,MEDIDAS!D:D,,0)*5)</f>
        <v>7.8888888888888884</v>
      </c>
      <c r="M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" t="str">
        <f>IF('ESTOQUE DEZEMBRO'!$E5&gt;0,"dezembro",_xlfn.XLOOKUP('ESTOQUE DEZEMBRO'!$A5,'ESTOQUE NOVEMBRO'!$A$2:$A$1101,'ESTOQUE NOVEMBRO'!$N$2:$N$1101,,0))</f>
        <v>dezembro</v>
      </c>
      <c r="O5" s="15">
        <v>45627</v>
      </c>
    </row>
    <row r="6" spans="1:15">
      <c r="A6" s="4" t="s">
        <v>9</v>
      </c>
      <c r="B6" s="6" t="s">
        <v>1127</v>
      </c>
      <c r="C6" s="8">
        <f t="shared" si="0"/>
        <v>64.89</v>
      </c>
      <c r="D6" s="13">
        <f>_xlfn.XLOOKUP(Tabela5[[#This Row],[SKU]],'ESTOQUE NOVEMBRO'!A:A,'ESTOQUE NOVEMBRO'!F:F,,0)-_xlfn.XLOOKUP(Tabela5[[#This Row],[SKU]],'VENDA MES'!H:H,'VENDA MES'!I:I,0,0)</f>
        <v>-0.55555555555555713</v>
      </c>
      <c r="E6" s="13">
        <f>IF(D6&lt;=0,(L6 * 2.5) - D6,IF(AND(Tabela5[[#This Row],[ESTOQUE_INICIAL]]&lt;=Tabela5[[#This Row],[PONTO_DE_REPOSICAO]],Tabela5[[#This Row],[ESTOQUE_INICIAL]]&gt;0),L6*2.5,D6*0))</f>
        <v>35</v>
      </c>
      <c r="F6" s="13">
        <f t="shared" si="1"/>
        <v>34.444444444444443</v>
      </c>
      <c r="G6" s="14" t="str">
        <f>IF('ESTOQUE DEZEMBRO'!$N6="outubro",_xlfn.XLOOKUP('ESTOQUE DEZEMBRO'!$A6,MEDIDAS!H:H,MEDIDAS!J:J,,0),IF('ESTOQUE DEZEMBRO'!$N6="novembro",_xlfn.XLOOKUP('ESTOQUE DEZEMBRO'!$A6,MEDIDAS!H:H,MEDIDAS!K:K,,0),"0"))</f>
        <v>0</v>
      </c>
      <c r="H6" s="16">
        <v>60</v>
      </c>
      <c r="I6" s="6" t="s">
        <v>1128</v>
      </c>
      <c r="J6" s="1">
        <f>'ESTOQUE DEZEMBRO'!$D6*'ESTOQUE DEZEMBRO'!$G6+'ESTOQUE DEZEMBRO'!$E6*'ESTOQUE DEZEMBRO'!$H6</f>
        <v>2100</v>
      </c>
      <c r="K6" s="1">
        <f>_xlfn.XLOOKUP(A6,MEDIDAS!A:A,MEDIDAS!D:D,,0)*5</f>
        <v>6.8888888888888893</v>
      </c>
      <c r="L6" s="1">
        <f>SUM(K6,_xlfn.XLOOKUP(A6,MEDIDAS!A:A,MEDIDAS!D:D,,0)*5)</f>
        <v>13.777777777777779</v>
      </c>
      <c r="M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" t="str">
        <f>IF('ESTOQUE DEZEMBRO'!$E6&gt;0,"dezembro",_xlfn.XLOOKUP('ESTOQUE DEZEMBRO'!$A6,'ESTOQUE NOVEMBRO'!$A$2:$A$1101,'ESTOQUE NOVEMBRO'!$N$2:$N$1101,,0))</f>
        <v>dezembro</v>
      </c>
      <c r="O6" s="15">
        <v>45627</v>
      </c>
    </row>
    <row r="7" spans="1:15">
      <c r="A7" s="4" t="s">
        <v>11</v>
      </c>
      <c r="B7" s="6" t="s">
        <v>1127</v>
      </c>
      <c r="C7" s="8">
        <f t="shared" si="0"/>
        <v>64.89</v>
      </c>
      <c r="D7" s="13">
        <f>_xlfn.XLOOKUP(Tabela5[[#This Row],[SKU]],'ESTOQUE NOVEMBRO'!A:A,'ESTOQUE NOVEMBRO'!F:F,,0)-_xlfn.XLOOKUP(Tabela5[[#This Row],[SKU]],'VENDA MES'!H:H,'VENDA MES'!I:I,0,0)</f>
        <v>64</v>
      </c>
      <c r="E7" s="13">
        <f>IF(D7&lt;=0,(L7 * 2.5) - D7,IF(AND(Tabela5[[#This Row],[ESTOQUE_INICIAL]]&lt;=Tabela5[[#This Row],[PONTO_DE_REPOSICAO]],Tabela5[[#This Row],[ESTOQUE_INICIAL]]&gt;0),L7*2.5,D7*0))</f>
        <v>0</v>
      </c>
      <c r="F7" s="13">
        <f t="shared" si="1"/>
        <v>64</v>
      </c>
      <c r="G7" s="14">
        <f>IF('ESTOQUE DEZEMBRO'!$N7="outubro",_xlfn.XLOOKUP('ESTOQUE DEZEMBRO'!$A7,MEDIDAS!H:H,MEDIDAS!J:J,,0),IF('ESTOQUE DEZEMBRO'!$N7="novembro",_xlfn.XLOOKUP('ESTOQUE DEZEMBRO'!$A7,MEDIDAS!H:H,MEDIDAS!K:K,,0),"0"))</f>
        <v>24</v>
      </c>
      <c r="H7" s="16">
        <v>60</v>
      </c>
      <c r="I7" s="6" t="s">
        <v>1128</v>
      </c>
      <c r="J7" s="1">
        <f>'ESTOQUE DEZEMBRO'!$D7*'ESTOQUE DEZEMBRO'!$G7+'ESTOQUE DEZEMBRO'!$E7*'ESTOQUE DEZEMBRO'!$H7</f>
        <v>1536</v>
      </c>
      <c r="K7" s="1">
        <f>_xlfn.XLOOKUP(A7,MEDIDAS!A:A,MEDIDAS!D:D,,0)*5</f>
        <v>4.7777777777777777</v>
      </c>
      <c r="L7" s="1">
        <f>SUM(K7,_xlfn.XLOOKUP(A7,MEDIDAS!A:A,MEDIDAS!D:D,,0)*5)</f>
        <v>9.5555555555555554</v>
      </c>
      <c r="M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" t="str">
        <f>IF('ESTOQUE DEZEMBRO'!$E7&gt;0,"dezembro",_xlfn.XLOOKUP('ESTOQUE DEZEMBRO'!$A7,'ESTOQUE NOVEMBRO'!$A$2:$A$1101,'ESTOQUE NOVEMBRO'!$N$2:$N$1101,,0))</f>
        <v>outubro</v>
      </c>
      <c r="O7" s="15">
        <v>45627</v>
      </c>
    </row>
    <row r="8" spans="1:15">
      <c r="A8" s="4" t="s">
        <v>10</v>
      </c>
      <c r="B8" s="6" t="s">
        <v>1127</v>
      </c>
      <c r="C8" s="8">
        <f t="shared" si="0"/>
        <v>64.89</v>
      </c>
      <c r="D8" s="13">
        <f>_xlfn.XLOOKUP(Tabela5[[#This Row],[SKU]],'ESTOQUE NOVEMBRO'!A:A,'ESTOQUE NOVEMBRO'!F:F,,0)-_xlfn.XLOOKUP(Tabela5[[#This Row],[SKU]],'VENDA MES'!H:H,'VENDA MES'!I:I,0,0)</f>
        <v>111.4</v>
      </c>
      <c r="E8" s="13">
        <f>IF(D8&lt;=0,(L8 * 2.5) - D8,IF(AND(Tabela5[[#This Row],[ESTOQUE_INICIAL]]&lt;=Tabela5[[#This Row],[PONTO_DE_REPOSICAO]],Tabela5[[#This Row],[ESTOQUE_INICIAL]]&gt;0),L8*2.5,D8*0))</f>
        <v>0</v>
      </c>
      <c r="F8" s="13">
        <f t="shared" si="1"/>
        <v>111.4</v>
      </c>
      <c r="G8" s="14">
        <f>IF('ESTOQUE DEZEMBRO'!$N8="outubro",_xlfn.XLOOKUP('ESTOQUE DEZEMBRO'!$A8,MEDIDAS!H:H,MEDIDAS!J:J,,0),IF('ESTOQUE DEZEMBRO'!$N8="novembro",_xlfn.XLOOKUP('ESTOQUE DEZEMBRO'!$A8,MEDIDAS!H:H,MEDIDAS!K:K,,0),"0"))</f>
        <v>24</v>
      </c>
      <c r="H8" s="16">
        <v>60</v>
      </c>
      <c r="I8" s="6" t="s">
        <v>1128</v>
      </c>
      <c r="J8" s="1">
        <f>'ESTOQUE DEZEMBRO'!$D8*'ESTOQUE DEZEMBRO'!$G8+'ESTOQUE DEZEMBRO'!$E8*'ESTOQUE DEZEMBRO'!$H8</f>
        <v>2673.6000000000004</v>
      </c>
      <c r="K8" s="1">
        <f>_xlfn.XLOOKUP(A8,MEDIDAS!A:A,MEDIDAS!D:D,,0)*5</f>
        <v>4.4444444444444446</v>
      </c>
      <c r="L8" s="1">
        <f>SUM(K8,_xlfn.XLOOKUP(A8,MEDIDAS!A:A,MEDIDAS!D:D,,0)*5)</f>
        <v>8.8888888888888893</v>
      </c>
      <c r="M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" t="str">
        <f>IF('ESTOQUE DEZEMBRO'!$E8&gt;0,"dezembro",_xlfn.XLOOKUP('ESTOQUE DEZEMBRO'!$A8,'ESTOQUE NOVEMBRO'!$A$2:$A$1101,'ESTOQUE NOVEMBRO'!$N$2:$N$1101,,0))</f>
        <v>outubro</v>
      </c>
      <c r="O8" s="15">
        <v>45627</v>
      </c>
    </row>
    <row r="9" spans="1:15">
      <c r="A9" s="4" t="s">
        <v>12</v>
      </c>
      <c r="B9" s="6" t="s">
        <v>1127</v>
      </c>
      <c r="C9" s="8">
        <f t="shared" si="0"/>
        <v>64.89</v>
      </c>
      <c r="D9" s="13">
        <f>_xlfn.XLOOKUP(Tabela5[[#This Row],[SKU]],'ESTOQUE NOVEMBRO'!A:A,'ESTOQUE NOVEMBRO'!F:F,,0)-_xlfn.XLOOKUP(Tabela5[[#This Row],[SKU]],'VENDA MES'!H:H,'VENDA MES'!I:I,0,0)</f>
        <v>88</v>
      </c>
      <c r="E9" s="13">
        <f>IF(D9&lt;=0,(L9 * 2.5) - D9,IF(AND(Tabela5[[#This Row],[ESTOQUE_INICIAL]]&lt;=Tabela5[[#This Row],[PONTO_DE_REPOSICAO]],Tabela5[[#This Row],[ESTOQUE_INICIAL]]&gt;0),L9*2.5,D9*0))</f>
        <v>0</v>
      </c>
      <c r="F9" s="13">
        <f t="shared" si="1"/>
        <v>88</v>
      </c>
      <c r="G9" s="14">
        <f>IF('ESTOQUE DEZEMBRO'!$N9="outubro",_xlfn.XLOOKUP('ESTOQUE DEZEMBRO'!$A9,MEDIDAS!H:H,MEDIDAS!J:J,,0),IF('ESTOQUE DEZEMBRO'!$N9="novembro",_xlfn.XLOOKUP('ESTOQUE DEZEMBRO'!$A9,MEDIDAS!H:H,MEDIDAS!K:K,,0),"0"))</f>
        <v>24</v>
      </c>
      <c r="H9" s="16">
        <v>60</v>
      </c>
      <c r="I9" s="6" t="s">
        <v>1128</v>
      </c>
      <c r="J9" s="1">
        <f>'ESTOQUE DEZEMBRO'!$D9*'ESTOQUE DEZEMBRO'!$G9+'ESTOQUE DEZEMBRO'!$E9*'ESTOQUE DEZEMBRO'!$H9</f>
        <v>2112</v>
      </c>
      <c r="K9" s="1">
        <f>_xlfn.XLOOKUP(A9,MEDIDAS!A:A,MEDIDAS!D:D,,0)*5</f>
        <v>6.1111111111111116</v>
      </c>
      <c r="L9" s="1">
        <f>SUM(K9,_xlfn.XLOOKUP(A9,MEDIDAS!A:A,MEDIDAS!D:D,,0)*5)</f>
        <v>12.222222222222223</v>
      </c>
      <c r="M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" t="str">
        <f>IF('ESTOQUE DEZEMBRO'!$E9&gt;0,"dezembro",_xlfn.XLOOKUP('ESTOQUE DEZEMBRO'!$A9,'ESTOQUE NOVEMBRO'!$A$2:$A$1101,'ESTOQUE NOVEMBRO'!$N$2:$N$1101,,0))</f>
        <v>outubro</v>
      </c>
      <c r="O9" s="15">
        <v>45627</v>
      </c>
    </row>
    <row r="10" spans="1:15">
      <c r="A10" s="4" t="s">
        <v>13</v>
      </c>
      <c r="B10" s="6" t="s">
        <v>1127</v>
      </c>
      <c r="C10" s="8">
        <f t="shared" si="0"/>
        <v>64.89</v>
      </c>
      <c r="D10" s="13">
        <f>_xlfn.XLOOKUP(Tabela5[[#This Row],[SKU]],'ESTOQUE NOVEMBRO'!A:A,'ESTOQUE NOVEMBRO'!F:F,,0)-_xlfn.XLOOKUP(Tabela5[[#This Row],[SKU]],'VENDA MES'!H:H,'VENDA MES'!I:I,0,0)</f>
        <v>57.199999999999989</v>
      </c>
      <c r="E10" s="13">
        <f>IF(D10&lt;=0,(L10 * 2.5) - D10,IF(AND(Tabela5[[#This Row],[ESTOQUE_INICIAL]]&lt;=Tabela5[[#This Row],[PONTO_DE_REPOSICAO]],Tabela5[[#This Row],[ESTOQUE_INICIAL]]&gt;0),L10*2.5,D10*0))</f>
        <v>0</v>
      </c>
      <c r="F10" s="13">
        <f t="shared" si="1"/>
        <v>57.199999999999989</v>
      </c>
      <c r="G10" s="14">
        <f>IF('ESTOQUE DEZEMBRO'!$N10="outubro",_xlfn.XLOOKUP('ESTOQUE DEZEMBRO'!$A10,MEDIDAS!H:H,MEDIDAS!J:J,,0),IF('ESTOQUE DEZEMBRO'!$N10="novembro",_xlfn.XLOOKUP('ESTOQUE DEZEMBRO'!$A10,MEDIDAS!H:H,MEDIDAS!K:K,,0),"0"))</f>
        <v>24</v>
      </c>
      <c r="H10" s="16">
        <v>60</v>
      </c>
      <c r="I10" s="6" t="s">
        <v>1128</v>
      </c>
      <c r="J10" s="1">
        <f>'ESTOQUE DEZEMBRO'!$D10*'ESTOQUE DEZEMBRO'!$G10+'ESTOQUE DEZEMBRO'!$E10*'ESTOQUE DEZEMBRO'!$H10</f>
        <v>1372.7999999999997</v>
      </c>
      <c r="K10" s="1">
        <f>_xlfn.XLOOKUP(A10,MEDIDAS!A:A,MEDIDAS!D:D,,0)*5</f>
        <v>6.7222222222222232</v>
      </c>
      <c r="L10" s="1">
        <f>SUM(K10,_xlfn.XLOOKUP(A10,MEDIDAS!A:A,MEDIDAS!D:D,,0)*5)</f>
        <v>13.444444444444446</v>
      </c>
      <c r="M1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" t="str">
        <f>IF('ESTOQUE DEZEMBRO'!$E10&gt;0,"dezembro",_xlfn.XLOOKUP('ESTOQUE DEZEMBRO'!$A10,'ESTOQUE NOVEMBRO'!$A$2:$A$1101,'ESTOQUE NOVEMBRO'!$N$2:$N$1101,,0))</f>
        <v>outubro</v>
      </c>
      <c r="O10" s="15">
        <v>45627</v>
      </c>
    </row>
    <row r="11" spans="1:15">
      <c r="A11" s="5" t="s">
        <v>14</v>
      </c>
      <c r="B11" s="6" t="s">
        <v>1127</v>
      </c>
      <c r="C11" s="8">
        <f t="shared" si="0"/>
        <v>64.89</v>
      </c>
      <c r="D11" s="13">
        <f>_xlfn.XLOOKUP(Tabela5[[#This Row],[SKU]],'ESTOQUE NOVEMBRO'!A:A,'ESTOQUE NOVEMBRO'!F:F,,0)-_xlfn.XLOOKUP(Tabela5[[#This Row],[SKU]],'VENDA MES'!H:H,'VENDA MES'!I:I,0,0)</f>
        <v>3.4000000000000057</v>
      </c>
      <c r="E11" s="13">
        <f>IF(D11&lt;=0,(L11 * 2.5) - D11,IF(AND(Tabela5[[#This Row],[ESTOQUE_INICIAL]]&lt;=Tabela5[[#This Row],[PONTO_DE_REPOSICAO]],Tabela5[[#This Row],[ESTOQUE_INICIAL]]&gt;0),L11*2.5,D11*0))</f>
        <v>43.055555555555557</v>
      </c>
      <c r="F11" s="13">
        <f t="shared" si="1"/>
        <v>46.455555555555563</v>
      </c>
      <c r="G11" s="14" t="str">
        <f>IF('ESTOQUE DEZEMBRO'!$N11="outubro",_xlfn.XLOOKUP('ESTOQUE DEZEMBRO'!$A11,MEDIDAS!H:H,MEDIDAS!J:J,,0),IF('ESTOQUE DEZEMBRO'!$N11="novembro",_xlfn.XLOOKUP('ESTOQUE DEZEMBRO'!$A11,MEDIDAS!H:H,MEDIDAS!K:K,,0),"0"))</f>
        <v>0</v>
      </c>
      <c r="H11" s="16">
        <v>60</v>
      </c>
      <c r="I11" s="6" t="s">
        <v>1128</v>
      </c>
      <c r="J11" s="1">
        <f>'ESTOQUE DEZEMBRO'!$D11*'ESTOQUE DEZEMBRO'!$G11+'ESTOQUE DEZEMBRO'!$E11*'ESTOQUE DEZEMBRO'!$H11</f>
        <v>2583.3333333333335</v>
      </c>
      <c r="K11" s="1">
        <f>_xlfn.XLOOKUP(A11,MEDIDAS!A:A,MEDIDAS!D:D,,0)*5</f>
        <v>8.6111111111111107</v>
      </c>
      <c r="L11" s="1">
        <f>SUM(K11,_xlfn.XLOOKUP(A11,MEDIDAS!A:A,MEDIDAS!D:D,,0)*5)</f>
        <v>17.222222222222221</v>
      </c>
      <c r="M1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1" t="str">
        <f>IF('ESTOQUE DEZEMBRO'!$E11&gt;0,"dezembro",_xlfn.XLOOKUP('ESTOQUE DEZEMBRO'!$A11,'ESTOQUE NOVEMBRO'!$A$2:$A$1101,'ESTOQUE NOVEMBRO'!$N$2:$N$1101,,0))</f>
        <v>dezembro</v>
      </c>
      <c r="O11" s="15">
        <v>45627</v>
      </c>
    </row>
    <row r="12" spans="1:15">
      <c r="A12" s="4" t="s">
        <v>15</v>
      </c>
      <c r="B12" s="6" t="s">
        <v>1129</v>
      </c>
      <c r="C12" s="8">
        <f t="shared" si="0"/>
        <v>64.89</v>
      </c>
      <c r="D12" s="13">
        <f>_xlfn.XLOOKUP(Tabela5[[#This Row],[SKU]],'ESTOQUE NOVEMBRO'!A:A,'ESTOQUE NOVEMBRO'!F:F,,0)-_xlfn.XLOOKUP(Tabela5[[#This Row],[SKU]],'VENDA MES'!H:H,'VENDA MES'!I:I,0,0)</f>
        <v>-23.200000000000003</v>
      </c>
      <c r="E12" s="13">
        <f>IF(D12&lt;=0,(L12 * 2.5) - D12,IF(AND(Tabela5[[#This Row],[ESTOQUE_INICIAL]]&lt;=Tabela5[[#This Row],[PONTO_DE_REPOSICAO]],Tabela5[[#This Row],[ESTOQUE_INICIAL]]&gt;0),L12*2.5,D12*0))</f>
        <v>53.477777777777781</v>
      </c>
      <c r="F12" s="13">
        <f t="shared" si="1"/>
        <v>30.277777777777779</v>
      </c>
      <c r="G12" s="14" t="str">
        <f>IF('ESTOQUE DEZEMBRO'!$N12="outubro",_xlfn.XLOOKUP('ESTOQUE DEZEMBRO'!$A12,MEDIDAS!H:H,MEDIDAS!J:J,,0),IF('ESTOQUE DEZEMBRO'!$N12="novembro",_xlfn.XLOOKUP('ESTOQUE DEZEMBRO'!$A12,MEDIDAS!H:H,MEDIDAS!K:K,,0),"0"))</f>
        <v>0</v>
      </c>
      <c r="H12" s="16">
        <v>12.5</v>
      </c>
      <c r="I12" s="6" t="s">
        <v>1130</v>
      </c>
      <c r="J12" s="1">
        <f>'ESTOQUE DEZEMBRO'!$D12*'ESTOQUE DEZEMBRO'!$G12+'ESTOQUE DEZEMBRO'!$E12*'ESTOQUE DEZEMBRO'!$H12</f>
        <v>668.47222222222229</v>
      </c>
      <c r="K12" s="1">
        <f>_xlfn.XLOOKUP(A12,MEDIDAS!A:A,MEDIDAS!D:D,,0)*5</f>
        <v>6.0555555555555554</v>
      </c>
      <c r="L12" s="1">
        <f>SUM(K12,_xlfn.XLOOKUP(A12,MEDIDAS!A:A,MEDIDAS!D:D,,0)*5)</f>
        <v>12.111111111111111</v>
      </c>
      <c r="M1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2" t="str">
        <f>IF('ESTOQUE DEZEMBRO'!$E12&gt;0,"dezembro",_xlfn.XLOOKUP('ESTOQUE DEZEMBRO'!$A12,'ESTOQUE NOVEMBRO'!$A$2:$A$1101,'ESTOQUE NOVEMBRO'!$N$2:$N$1101,,0))</f>
        <v>dezembro</v>
      </c>
      <c r="O12" s="15">
        <v>45627</v>
      </c>
    </row>
    <row r="13" spans="1:15">
      <c r="A13" s="4" t="s">
        <v>16</v>
      </c>
      <c r="B13" s="6" t="s">
        <v>1129</v>
      </c>
      <c r="C13" s="8">
        <f t="shared" si="0"/>
        <v>64.89</v>
      </c>
      <c r="D13" s="13">
        <f>_xlfn.XLOOKUP(Tabela5[[#This Row],[SKU]],'ESTOQUE NOVEMBRO'!A:A,'ESTOQUE NOVEMBRO'!F:F,,0)-_xlfn.XLOOKUP(Tabela5[[#This Row],[SKU]],'VENDA MES'!H:H,'VENDA MES'!I:I,0,0)</f>
        <v>25.599999999999994</v>
      </c>
      <c r="E13" s="13">
        <f>IF(D13&lt;=0,(L13 * 2.5) - D13,IF(AND(Tabela5[[#This Row],[ESTOQUE_INICIAL]]&lt;=Tabela5[[#This Row],[PONTO_DE_REPOSICAO]],Tabela5[[#This Row],[ESTOQUE_INICIAL]]&gt;0),L13*2.5,D13*0))</f>
        <v>0</v>
      </c>
      <c r="F13" s="13">
        <f t="shared" si="1"/>
        <v>25.599999999999994</v>
      </c>
      <c r="G13" s="14">
        <f>IF('ESTOQUE DEZEMBRO'!$N13="outubro",_xlfn.XLOOKUP('ESTOQUE DEZEMBRO'!$A13,MEDIDAS!H:H,MEDIDAS!J:J,,0),IF('ESTOQUE DEZEMBRO'!$N13="novembro",_xlfn.XLOOKUP('ESTOQUE DEZEMBRO'!$A13,MEDIDAS!H:H,MEDIDAS!K:K,,0),"0"))</f>
        <v>5</v>
      </c>
      <c r="H13" s="16">
        <v>12.5</v>
      </c>
      <c r="I13" s="6" t="s">
        <v>1130</v>
      </c>
      <c r="J13" s="1">
        <f>'ESTOQUE DEZEMBRO'!$D13*'ESTOQUE DEZEMBRO'!$G13+'ESTOQUE DEZEMBRO'!$E13*'ESTOQUE DEZEMBRO'!$H13</f>
        <v>127.99999999999997</v>
      </c>
      <c r="K13" s="1">
        <f>_xlfn.XLOOKUP(A13,MEDIDAS!A:A,MEDIDAS!D:D,,0)*5</f>
        <v>4.4444444444444446</v>
      </c>
      <c r="L13" s="1">
        <f>SUM(K13,_xlfn.XLOOKUP(A13,MEDIDAS!A:A,MEDIDAS!D:D,,0)*5)</f>
        <v>8.8888888888888893</v>
      </c>
      <c r="M1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3" t="str">
        <f>IF('ESTOQUE DEZEMBRO'!$E13&gt;0,"dezembro",_xlfn.XLOOKUP('ESTOQUE DEZEMBRO'!$A13,'ESTOQUE NOVEMBRO'!$A$2:$A$1101,'ESTOQUE NOVEMBRO'!$N$2:$N$1101,,0))</f>
        <v>outubro</v>
      </c>
      <c r="O13" s="15">
        <v>45627</v>
      </c>
    </row>
    <row r="14" spans="1:15">
      <c r="A14" s="4" t="s">
        <v>17</v>
      </c>
      <c r="B14" s="6" t="s">
        <v>1129</v>
      </c>
      <c r="C14" s="8">
        <f t="shared" si="0"/>
        <v>64.89</v>
      </c>
      <c r="D14" s="13">
        <f>_xlfn.XLOOKUP(Tabela5[[#This Row],[SKU]],'ESTOQUE NOVEMBRO'!A:A,'ESTOQUE NOVEMBRO'!F:F,,0)-_xlfn.XLOOKUP(Tabela5[[#This Row],[SKU]],'VENDA MES'!H:H,'VENDA MES'!I:I,0,0)</f>
        <v>107.80000000000004</v>
      </c>
      <c r="E14" s="13">
        <f>IF(D14&lt;=0,(L14 * 2.5) - D14,IF(AND(Tabela5[[#This Row],[ESTOQUE_INICIAL]]&lt;=Tabela5[[#This Row],[PONTO_DE_REPOSICAO]],Tabela5[[#This Row],[ESTOQUE_INICIAL]]&gt;0),L14*2.5,D14*0))</f>
        <v>0</v>
      </c>
      <c r="F14" s="13">
        <f t="shared" si="1"/>
        <v>107.80000000000004</v>
      </c>
      <c r="G14" s="14">
        <f>IF('ESTOQUE DEZEMBRO'!$N14="outubro",_xlfn.XLOOKUP('ESTOQUE DEZEMBRO'!$A14,MEDIDAS!H:H,MEDIDAS!J:J,,0),IF('ESTOQUE DEZEMBRO'!$N14="novembro",_xlfn.XLOOKUP('ESTOQUE DEZEMBRO'!$A14,MEDIDAS!H:H,MEDIDAS!K:K,,0),"0"))</f>
        <v>5</v>
      </c>
      <c r="H14" s="16">
        <v>12.5</v>
      </c>
      <c r="I14" s="6" t="s">
        <v>1130</v>
      </c>
      <c r="J14" s="1">
        <f>'ESTOQUE DEZEMBRO'!$D14*'ESTOQUE DEZEMBRO'!$G14+'ESTOQUE DEZEMBRO'!$E14*'ESTOQUE DEZEMBRO'!$H14</f>
        <v>539.00000000000023</v>
      </c>
      <c r="K14" s="1">
        <f>_xlfn.XLOOKUP(A14,MEDIDAS!A:A,MEDIDAS!D:D,,0)*5</f>
        <v>7.9444444444444438</v>
      </c>
      <c r="L14" s="1">
        <f>SUM(K14,_xlfn.XLOOKUP(A14,MEDIDAS!A:A,MEDIDAS!D:D,,0)*5)</f>
        <v>15.888888888888888</v>
      </c>
      <c r="M1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4" t="str">
        <f>IF('ESTOQUE DEZEMBRO'!$E14&gt;0,"dezembro",_xlfn.XLOOKUP('ESTOQUE DEZEMBRO'!$A14,'ESTOQUE NOVEMBRO'!$A$2:$A$1101,'ESTOQUE NOVEMBRO'!$N$2:$N$1101,,0))</f>
        <v>outubro</v>
      </c>
      <c r="O14" s="15">
        <v>45627</v>
      </c>
    </row>
    <row r="15" spans="1:15">
      <c r="A15" s="4" t="s">
        <v>18</v>
      </c>
      <c r="B15" s="6" t="s">
        <v>1129</v>
      </c>
      <c r="C15" s="8">
        <f t="shared" si="0"/>
        <v>64.89</v>
      </c>
      <c r="D15" s="13">
        <f>_xlfn.XLOOKUP(Tabela5[[#This Row],[SKU]],'ESTOQUE NOVEMBRO'!A:A,'ESTOQUE NOVEMBRO'!F:F,,0)-_xlfn.XLOOKUP(Tabela5[[#This Row],[SKU]],'VENDA MES'!H:H,'VENDA MES'!I:I,0,0)</f>
        <v>152.6</v>
      </c>
      <c r="E15" s="13">
        <f>IF(D15&lt;=0,(L15 * 2.5) - D15,IF(AND(Tabela5[[#This Row],[ESTOQUE_INICIAL]]&lt;=Tabela5[[#This Row],[PONTO_DE_REPOSICAO]],Tabela5[[#This Row],[ESTOQUE_INICIAL]]&gt;0),L15*2.5,D15*0))</f>
        <v>0</v>
      </c>
      <c r="F15" s="13">
        <f t="shared" si="1"/>
        <v>152.6</v>
      </c>
      <c r="G15" s="14">
        <f>IF('ESTOQUE DEZEMBRO'!$N15="outubro",_xlfn.XLOOKUP('ESTOQUE DEZEMBRO'!$A15,MEDIDAS!H:H,MEDIDAS!J:J,,0),IF('ESTOQUE DEZEMBRO'!$N15="novembro",_xlfn.XLOOKUP('ESTOQUE DEZEMBRO'!$A15,MEDIDAS!H:H,MEDIDAS!K:K,,0),"0"))</f>
        <v>5</v>
      </c>
      <c r="H15" s="16">
        <v>12.5</v>
      </c>
      <c r="I15" s="6" t="s">
        <v>1130</v>
      </c>
      <c r="J15" s="1">
        <f>'ESTOQUE DEZEMBRO'!$D15*'ESTOQUE DEZEMBRO'!$G15+'ESTOQUE DEZEMBRO'!$E15*'ESTOQUE DEZEMBRO'!$H15</f>
        <v>763</v>
      </c>
      <c r="K15" s="1">
        <f>_xlfn.XLOOKUP(A15,MEDIDAS!A:A,MEDIDAS!D:D,,0)*5</f>
        <v>4.7222222222222223</v>
      </c>
      <c r="L15" s="1">
        <f>SUM(K15,_xlfn.XLOOKUP(A15,MEDIDAS!A:A,MEDIDAS!D:D,,0)*5)</f>
        <v>9.4444444444444446</v>
      </c>
      <c r="M1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5" t="str">
        <f>IF('ESTOQUE DEZEMBRO'!$E15&gt;0,"dezembro",_xlfn.XLOOKUP('ESTOQUE DEZEMBRO'!$A15,'ESTOQUE NOVEMBRO'!$A$2:$A$1101,'ESTOQUE NOVEMBRO'!$N$2:$N$1101,,0))</f>
        <v>outubro</v>
      </c>
      <c r="O15" s="15">
        <v>45627</v>
      </c>
    </row>
    <row r="16" spans="1:15">
      <c r="A16" s="4" t="s">
        <v>19</v>
      </c>
      <c r="B16" s="6" t="s">
        <v>1129</v>
      </c>
      <c r="C16" s="8">
        <f t="shared" si="0"/>
        <v>64.89</v>
      </c>
      <c r="D16" s="13">
        <f>_xlfn.XLOOKUP(Tabela5[[#This Row],[SKU]],'ESTOQUE NOVEMBRO'!A:A,'ESTOQUE NOVEMBRO'!F:F,,0)-_xlfn.XLOOKUP(Tabela5[[#This Row],[SKU]],'VENDA MES'!H:H,'VENDA MES'!I:I,0,0)</f>
        <v>106.19999999999999</v>
      </c>
      <c r="E16" s="13">
        <f>IF(D16&lt;=0,(L16 * 2.5) - D16,IF(AND(Tabela5[[#This Row],[ESTOQUE_INICIAL]]&lt;=Tabela5[[#This Row],[PONTO_DE_REPOSICAO]],Tabela5[[#This Row],[ESTOQUE_INICIAL]]&gt;0),L16*2.5,D16*0))</f>
        <v>0</v>
      </c>
      <c r="F16" s="13">
        <f t="shared" si="1"/>
        <v>106.19999999999999</v>
      </c>
      <c r="G16" s="14">
        <f>IF('ESTOQUE DEZEMBRO'!$N16="outubro",_xlfn.XLOOKUP('ESTOQUE DEZEMBRO'!$A16,MEDIDAS!H:H,MEDIDAS!J:J,,0),IF('ESTOQUE DEZEMBRO'!$N16="novembro",_xlfn.XLOOKUP('ESTOQUE DEZEMBRO'!$A16,MEDIDAS!H:H,MEDIDAS!K:K,,0),"0"))</f>
        <v>5</v>
      </c>
      <c r="H16" s="16">
        <v>12.5</v>
      </c>
      <c r="I16" s="6" t="s">
        <v>1130</v>
      </c>
      <c r="J16" s="1">
        <f>'ESTOQUE DEZEMBRO'!$D16*'ESTOQUE DEZEMBRO'!$G16+'ESTOQUE DEZEMBRO'!$E16*'ESTOQUE DEZEMBRO'!$H16</f>
        <v>531</v>
      </c>
      <c r="K16" s="1">
        <f>_xlfn.XLOOKUP(A16,MEDIDAS!A:A,MEDIDAS!D:D,,0)*5</f>
        <v>9.5</v>
      </c>
      <c r="L16" s="1">
        <f>SUM(K16,_xlfn.XLOOKUP(A16,MEDIDAS!A:A,MEDIDAS!D:D,,0)*5)</f>
        <v>19</v>
      </c>
      <c r="M1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6" t="str">
        <f>IF('ESTOQUE DEZEMBRO'!$E16&gt;0,"dezembro",_xlfn.XLOOKUP('ESTOQUE DEZEMBRO'!$A16,'ESTOQUE NOVEMBRO'!$A$2:$A$1101,'ESTOQUE NOVEMBRO'!$N$2:$N$1101,,0))</f>
        <v>outubro</v>
      </c>
      <c r="O16" s="15">
        <v>45627</v>
      </c>
    </row>
    <row r="17" spans="1:15">
      <c r="A17" s="4" t="s">
        <v>22</v>
      </c>
      <c r="B17" s="6" t="s">
        <v>1129</v>
      </c>
      <c r="C17" s="8">
        <f t="shared" si="0"/>
        <v>64.89</v>
      </c>
      <c r="D17" s="13">
        <f>_xlfn.XLOOKUP(Tabela5[[#This Row],[SKU]],'ESTOQUE NOVEMBRO'!A:A,'ESTOQUE NOVEMBRO'!F:F,,0)-_xlfn.XLOOKUP(Tabela5[[#This Row],[SKU]],'VENDA MES'!H:H,'VENDA MES'!I:I,0,0)</f>
        <v>19</v>
      </c>
      <c r="E17" s="13">
        <f>IF(D17&lt;=0,(L17 * 2.5) - D17,IF(AND(Tabela5[[#This Row],[ESTOQUE_INICIAL]]&lt;=Tabela5[[#This Row],[PONTO_DE_REPOSICAO]],Tabela5[[#This Row],[ESTOQUE_INICIAL]]&gt;0),L17*2.5,D17*0))</f>
        <v>0</v>
      </c>
      <c r="F17" s="13">
        <f t="shared" si="1"/>
        <v>19</v>
      </c>
      <c r="G17" s="14">
        <f>IF('ESTOQUE DEZEMBRO'!$N17="outubro",_xlfn.XLOOKUP('ESTOQUE DEZEMBRO'!$A17,MEDIDAS!H:H,MEDIDAS!J:J,,0),IF('ESTOQUE DEZEMBRO'!$N17="novembro",_xlfn.XLOOKUP('ESTOQUE DEZEMBRO'!$A17,MEDIDAS!H:H,MEDIDAS!K:K,,0),"0"))</f>
        <v>5</v>
      </c>
      <c r="H17" s="16">
        <v>12.5</v>
      </c>
      <c r="I17" s="6" t="s">
        <v>1130</v>
      </c>
      <c r="J17" s="1">
        <f>'ESTOQUE DEZEMBRO'!$D17*'ESTOQUE DEZEMBRO'!$G17+'ESTOQUE DEZEMBRO'!$E17*'ESTOQUE DEZEMBRO'!$H17</f>
        <v>95</v>
      </c>
      <c r="K17" s="1">
        <f>_xlfn.XLOOKUP(A17,MEDIDAS!A:A,MEDIDAS!D:D,,0)*5</f>
        <v>7.2777777777777777</v>
      </c>
      <c r="L17" s="1">
        <f>SUM(K17,_xlfn.XLOOKUP(A17,MEDIDAS!A:A,MEDIDAS!D:D,,0)*5)</f>
        <v>14.555555555555555</v>
      </c>
      <c r="M1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7" t="str">
        <f>IF('ESTOQUE DEZEMBRO'!$E17&gt;0,"dezembro",_xlfn.XLOOKUP('ESTOQUE DEZEMBRO'!$A17,'ESTOQUE NOVEMBRO'!$A$2:$A$1101,'ESTOQUE NOVEMBRO'!$N$2:$N$1101,,0))</f>
        <v>outubro</v>
      </c>
      <c r="O17" s="15">
        <v>45627</v>
      </c>
    </row>
    <row r="18" spans="1:15">
      <c r="A18" s="4" t="s">
        <v>20</v>
      </c>
      <c r="B18" s="6" t="s">
        <v>1129</v>
      </c>
      <c r="C18" s="8">
        <f t="shared" si="0"/>
        <v>64.89</v>
      </c>
      <c r="D18" s="13">
        <f>_xlfn.XLOOKUP(Tabela5[[#This Row],[SKU]],'ESTOQUE NOVEMBRO'!A:A,'ESTOQUE NOVEMBRO'!F:F,,0)-_xlfn.XLOOKUP(Tabela5[[#This Row],[SKU]],'VENDA MES'!H:H,'VENDA MES'!I:I,0,0)</f>
        <v>9.7999999999999972</v>
      </c>
      <c r="E18" s="13">
        <f>IF(D18&lt;=0,(L18 * 2.5) - D18,IF(AND(Tabela5[[#This Row],[ESTOQUE_INICIAL]]&lt;=Tabela5[[#This Row],[PONTO_DE_REPOSICAO]],Tabela5[[#This Row],[ESTOQUE_INICIAL]]&gt;0),L18*2.5,D18*0))</f>
        <v>30.277777777777779</v>
      </c>
      <c r="F18" s="13">
        <f t="shared" si="1"/>
        <v>40.077777777777776</v>
      </c>
      <c r="G18" s="14" t="str">
        <f>IF('ESTOQUE DEZEMBRO'!$N18="outubro",_xlfn.XLOOKUP('ESTOQUE DEZEMBRO'!$A18,MEDIDAS!H:H,MEDIDAS!J:J,,0),IF('ESTOQUE DEZEMBRO'!$N18="novembro",_xlfn.XLOOKUP('ESTOQUE DEZEMBRO'!$A18,MEDIDAS!H:H,MEDIDAS!K:K,,0),"0"))</f>
        <v>0</v>
      </c>
      <c r="H18" s="16">
        <v>12.5</v>
      </c>
      <c r="I18" s="6" t="s">
        <v>1130</v>
      </c>
      <c r="J18" s="1">
        <f>'ESTOQUE DEZEMBRO'!$D18*'ESTOQUE DEZEMBRO'!$G18+'ESTOQUE DEZEMBRO'!$E18*'ESTOQUE DEZEMBRO'!$H18</f>
        <v>378.47222222222223</v>
      </c>
      <c r="K18" s="1">
        <f>_xlfn.XLOOKUP(A18,MEDIDAS!A:A,MEDIDAS!D:D,,0)*5</f>
        <v>6.0555555555555554</v>
      </c>
      <c r="L18" s="1">
        <f>SUM(K18,_xlfn.XLOOKUP(A18,MEDIDAS!A:A,MEDIDAS!D:D,,0)*5)</f>
        <v>12.111111111111111</v>
      </c>
      <c r="M1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8" t="str">
        <f>IF('ESTOQUE DEZEMBRO'!$E18&gt;0,"dezembro",_xlfn.XLOOKUP('ESTOQUE DEZEMBRO'!$A18,'ESTOQUE NOVEMBRO'!$A$2:$A$1101,'ESTOQUE NOVEMBRO'!$N$2:$N$1101,,0))</f>
        <v>dezembro</v>
      </c>
      <c r="O18" s="15">
        <v>45627</v>
      </c>
    </row>
    <row r="19" spans="1:15">
      <c r="A19" s="4" t="s">
        <v>21</v>
      </c>
      <c r="B19" s="6" t="s">
        <v>1129</v>
      </c>
      <c r="C19" s="8">
        <f t="shared" si="0"/>
        <v>64.89</v>
      </c>
      <c r="D19" s="13">
        <f>_xlfn.XLOOKUP(Tabela5[[#This Row],[SKU]],'ESTOQUE NOVEMBRO'!A:A,'ESTOQUE NOVEMBRO'!F:F,,0)-_xlfn.XLOOKUP(Tabela5[[#This Row],[SKU]],'VENDA MES'!H:H,'VENDA MES'!I:I,0,0)</f>
        <v>120.19999999999999</v>
      </c>
      <c r="E19" s="13">
        <f>IF(D19&lt;=0,(L19 * 2.5) - D19,IF(AND(Tabela5[[#This Row],[ESTOQUE_INICIAL]]&lt;=Tabela5[[#This Row],[PONTO_DE_REPOSICAO]],Tabela5[[#This Row],[ESTOQUE_INICIAL]]&gt;0),L19*2.5,D19*0))</f>
        <v>0</v>
      </c>
      <c r="F19" s="13">
        <f t="shared" si="1"/>
        <v>120.19999999999999</v>
      </c>
      <c r="G19" s="14">
        <f>IF('ESTOQUE DEZEMBRO'!$N19="outubro",_xlfn.XLOOKUP('ESTOQUE DEZEMBRO'!$A19,MEDIDAS!H:H,MEDIDAS!J:J,,0),IF('ESTOQUE DEZEMBRO'!$N19="novembro",_xlfn.XLOOKUP('ESTOQUE DEZEMBRO'!$A19,MEDIDAS!H:H,MEDIDAS!K:K,,0),"0"))</f>
        <v>5</v>
      </c>
      <c r="H19" s="16">
        <v>12.5</v>
      </c>
      <c r="I19" s="6" t="s">
        <v>1130</v>
      </c>
      <c r="J19" s="1">
        <f>'ESTOQUE DEZEMBRO'!$D19*'ESTOQUE DEZEMBRO'!$G19+'ESTOQUE DEZEMBRO'!$E19*'ESTOQUE DEZEMBRO'!$H19</f>
        <v>601</v>
      </c>
      <c r="K19" s="1">
        <f>_xlfn.XLOOKUP(A19,MEDIDAS!A:A,MEDIDAS!D:D,,0)*5</f>
        <v>6.8888888888888893</v>
      </c>
      <c r="L19" s="1">
        <f>SUM(K19,_xlfn.XLOOKUP(A19,MEDIDAS!A:A,MEDIDAS!D:D,,0)*5)</f>
        <v>13.777777777777779</v>
      </c>
      <c r="M1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9" t="str">
        <f>IF('ESTOQUE DEZEMBRO'!$E19&gt;0,"dezembro",_xlfn.XLOOKUP('ESTOQUE DEZEMBRO'!$A19,'ESTOQUE NOVEMBRO'!$A$2:$A$1101,'ESTOQUE NOVEMBRO'!$N$2:$N$1101,,0))</f>
        <v>outubro</v>
      </c>
      <c r="O19" s="15">
        <v>45627</v>
      </c>
    </row>
    <row r="20" spans="1:15">
      <c r="A20" s="4" t="s">
        <v>23</v>
      </c>
      <c r="B20" s="6" t="s">
        <v>1129</v>
      </c>
      <c r="C20" s="8">
        <f t="shared" si="0"/>
        <v>64.89</v>
      </c>
      <c r="D20" s="13">
        <f>_xlfn.XLOOKUP(Tabela5[[#This Row],[SKU]],'ESTOQUE NOVEMBRO'!A:A,'ESTOQUE NOVEMBRO'!F:F,,0)-_xlfn.XLOOKUP(Tabela5[[#This Row],[SKU]],'VENDA MES'!H:H,'VENDA MES'!I:I,0,0)</f>
        <v>45.000000000000028</v>
      </c>
      <c r="E20" s="13">
        <f>IF(D20&lt;=0,(L20 * 2.5) - D20,IF(AND(Tabela5[[#This Row],[ESTOQUE_INICIAL]]&lt;=Tabela5[[#This Row],[PONTO_DE_REPOSICAO]],Tabela5[[#This Row],[ESTOQUE_INICIAL]]&gt;0),L20*2.5,D20*0))</f>
        <v>0</v>
      </c>
      <c r="F20" s="13">
        <f t="shared" si="1"/>
        <v>45.000000000000028</v>
      </c>
      <c r="G20" s="14">
        <f>IF('ESTOQUE DEZEMBRO'!$N20="outubro",_xlfn.XLOOKUP('ESTOQUE DEZEMBRO'!$A20,MEDIDAS!H:H,MEDIDAS!J:J,,0),IF('ESTOQUE DEZEMBRO'!$N20="novembro",_xlfn.XLOOKUP('ESTOQUE DEZEMBRO'!$A20,MEDIDAS!H:H,MEDIDAS!K:K,,0),"0"))</f>
        <v>5</v>
      </c>
      <c r="H20" s="16">
        <v>12.5</v>
      </c>
      <c r="I20" s="6" t="s">
        <v>1130</v>
      </c>
      <c r="J20" s="1">
        <f>'ESTOQUE DEZEMBRO'!$D20*'ESTOQUE DEZEMBRO'!$G20+'ESTOQUE DEZEMBRO'!$E20*'ESTOQUE DEZEMBRO'!$H20</f>
        <v>225.00000000000014</v>
      </c>
      <c r="K20" s="1">
        <f>_xlfn.XLOOKUP(A20,MEDIDAS!A:A,MEDIDAS!D:D,,0)*5</f>
        <v>6.6666666666666661</v>
      </c>
      <c r="L20" s="1">
        <f>SUM(K20,_xlfn.XLOOKUP(A20,MEDIDAS!A:A,MEDIDAS!D:D,,0)*5)</f>
        <v>13.333333333333332</v>
      </c>
      <c r="M2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0" t="str">
        <f>IF('ESTOQUE DEZEMBRO'!$E20&gt;0,"dezembro",_xlfn.XLOOKUP('ESTOQUE DEZEMBRO'!$A20,'ESTOQUE NOVEMBRO'!$A$2:$A$1101,'ESTOQUE NOVEMBRO'!$N$2:$N$1101,,0))</f>
        <v>outubro</v>
      </c>
      <c r="O20" s="15">
        <v>45627</v>
      </c>
    </row>
    <row r="21" spans="1:15">
      <c r="A21" s="5" t="s">
        <v>24</v>
      </c>
      <c r="B21" s="6" t="s">
        <v>1129</v>
      </c>
      <c r="C21" s="8">
        <f t="shared" si="0"/>
        <v>64.89</v>
      </c>
      <c r="D21" s="13">
        <f>_xlfn.XLOOKUP(Tabela5[[#This Row],[SKU]],'ESTOQUE NOVEMBRO'!A:A,'ESTOQUE NOVEMBRO'!F:F,,0)-_xlfn.XLOOKUP(Tabela5[[#This Row],[SKU]],'VENDA MES'!H:H,'VENDA MES'!I:I,0,0)</f>
        <v>-31.200000000000003</v>
      </c>
      <c r="E21" s="13">
        <f>IF(D21&lt;=0,(L21 * 2.5) - D21,IF(AND(Tabela5[[#This Row],[ESTOQUE_INICIAL]]&lt;=Tabela5[[#This Row],[PONTO_DE_REPOSICAO]],Tabela5[[#This Row],[ESTOQUE_INICIAL]]&gt;0),L21*2.5,D21*0))</f>
        <v>63.7</v>
      </c>
      <c r="F21" s="13">
        <f t="shared" si="1"/>
        <v>32.5</v>
      </c>
      <c r="G21" s="14" t="str">
        <f>IF('ESTOQUE DEZEMBRO'!$N21="outubro",_xlfn.XLOOKUP('ESTOQUE DEZEMBRO'!$A21,MEDIDAS!H:H,MEDIDAS!J:J,,0),IF('ESTOQUE DEZEMBRO'!$N21="novembro",_xlfn.XLOOKUP('ESTOQUE DEZEMBRO'!$A21,MEDIDAS!H:H,MEDIDAS!K:K,,0),"0"))</f>
        <v>0</v>
      </c>
      <c r="H21" s="16">
        <v>12.5</v>
      </c>
      <c r="I21" s="6" t="s">
        <v>1130</v>
      </c>
      <c r="J21" s="1">
        <f>'ESTOQUE DEZEMBRO'!$D21*'ESTOQUE DEZEMBRO'!$G21+'ESTOQUE DEZEMBRO'!$E21*'ESTOQUE DEZEMBRO'!$H21</f>
        <v>796.25</v>
      </c>
      <c r="K21" s="1">
        <f>_xlfn.XLOOKUP(A21,MEDIDAS!A:A,MEDIDAS!D:D,,0)*5</f>
        <v>6.5</v>
      </c>
      <c r="L21" s="1">
        <f>SUM(K21,_xlfn.XLOOKUP(A21,MEDIDAS!A:A,MEDIDAS!D:D,,0)*5)</f>
        <v>13</v>
      </c>
      <c r="M2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1" t="str">
        <f>IF('ESTOQUE DEZEMBRO'!$E21&gt;0,"dezembro",_xlfn.XLOOKUP('ESTOQUE DEZEMBRO'!$A21,'ESTOQUE NOVEMBRO'!$A$2:$A$1101,'ESTOQUE NOVEMBRO'!$N$2:$N$1101,,0))</f>
        <v>dezembro</v>
      </c>
      <c r="O21" s="15">
        <v>45627</v>
      </c>
    </row>
    <row r="22" spans="1:15">
      <c r="A22" s="4" t="s">
        <v>25</v>
      </c>
      <c r="B22" s="6" t="s">
        <v>1131</v>
      </c>
      <c r="C22" s="8">
        <f t="shared" si="0"/>
        <v>64.89</v>
      </c>
      <c r="D22" s="13">
        <f>_xlfn.XLOOKUP(Tabela5[[#This Row],[SKU]],'ESTOQUE NOVEMBRO'!A:A,'ESTOQUE NOVEMBRO'!F:F,,0)-_xlfn.XLOOKUP(Tabela5[[#This Row],[SKU]],'VENDA MES'!H:H,'VENDA MES'!I:I,0,0)</f>
        <v>112.19999999999999</v>
      </c>
      <c r="E22" s="13">
        <f>IF(D22&lt;=0,(L22 * 2.5) - D22,IF(AND(Tabela5[[#This Row],[ESTOQUE_INICIAL]]&lt;=Tabela5[[#This Row],[PONTO_DE_REPOSICAO]],Tabela5[[#This Row],[ESTOQUE_INICIAL]]&gt;0),L22*2.5,D22*0))</f>
        <v>0</v>
      </c>
      <c r="F22" s="13">
        <f t="shared" si="1"/>
        <v>112.19999999999999</v>
      </c>
      <c r="G22" s="14">
        <f>IF('ESTOQUE DEZEMBRO'!$N22="outubro",_xlfn.XLOOKUP('ESTOQUE DEZEMBRO'!$A22,MEDIDAS!H:H,MEDIDAS!J:J,,0),IF('ESTOQUE DEZEMBRO'!$N22="novembro",_xlfn.XLOOKUP('ESTOQUE DEZEMBRO'!$A22,MEDIDAS!H:H,MEDIDAS!K:K,,0),"0"))</f>
        <v>60</v>
      </c>
      <c r="H22" s="16">
        <v>150</v>
      </c>
      <c r="I22" s="6" t="s">
        <v>1128</v>
      </c>
      <c r="J22" s="1">
        <f>'ESTOQUE DEZEMBRO'!$D22*'ESTOQUE DEZEMBRO'!$G22+'ESTOQUE DEZEMBRO'!$E22*'ESTOQUE DEZEMBRO'!$H22</f>
        <v>6731.9999999999991</v>
      </c>
      <c r="K22" s="1">
        <f>_xlfn.XLOOKUP(A22,MEDIDAS!A:A,MEDIDAS!D:D,,0)*5</f>
        <v>9.1666666666666661</v>
      </c>
      <c r="L22" s="1">
        <f>SUM(K22,_xlfn.XLOOKUP(A22,MEDIDAS!A:A,MEDIDAS!D:D,,0)*5)</f>
        <v>18.333333333333332</v>
      </c>
      <c r="M2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2" t="str">
        <f>IF('ESTOQUE DEZEMBRO'!$E22&gt;0,"dezembro",_xlfn.XLOOKUP('ESTOQUE DEZEMBRO'!$A22,'ESTOQUE NOVEMBRO'!$A$2:$A$1101,'ESTOQUE NOVEMBRO'!$N$2:$N$1101,,0))</f>
        <v>outubro</v>
      </c>
      <c r="O22" s="15">
        <v>45627</v>
      </c>
    </row>
    <row r="23" spans="1:15">
      <c r="A23" s="4" t="s">
        <v>26</v>
      </c>
      <c r="B23" s="6" t="s">
        <v>1131</v>
      </c>
      <c r="C23" s="8">
        <f t="shared" si="0"/>
        <v>64.89</v>
      </c>
      <c r="D23" s="13">
        <f>_xlfn.XLOOKUP(Tabela5[[#This Row],[SKU]],'ESTOQUE NOVEMBRO'!A:A,'ESTOQUE NOVEMBRO'!F:F,,0)-_xlfn.XLOOKUP(Tabela5[[#This Row],[SKU]],'VENDA MES'!H:H,'VENDA MES'!I:I,0,0)</f>
        <v>-48.8</v>
      </c>
      <c r="E23" s="13">
        <f>IF(D23&lt;=0,(L23 * 2.5) - D23,IF(AND(Tabela5[[#This Row],[ESTOQUE_INICIAL]]&lt;=Tabela5[[#This Row],[PONTO_DE_REPOSICAO]],Tabela5[[#This Row],[ESTOQUE_INICIAL]]&gt;0),L23*2.5,D23*0))</f>
        <v>84.355555555555554</v>
      </c>
      <c r="F23" s="13">
        <f t="shared" si="1"/>
        <v>35.555555555555557</v>
      </c>
      <c r="G23" s="14" t="str">
        <f>IF('ESTOQUE DEZEMBRO'!$N23="outubro",_xlfn.XLOOKUP('ESTOQUE DEZEMBRO'!$A23,MEDIDAS!H:H,MEDIDAS!J:J,,0),IF('ESTOQUE DEZEMBRO'!$N23="novembro",_xlfn.XLOOKUP('ESTOQUE DEZEMBRO'!$A23,MEDIDAS!H:H,MEDIDAS!K:K,,0),"0"))</f>
        <v>0</v>
      </c>
      <c r="H23" s="16">
        <v>150</v>
      </c>
      <c r="I23" s="6" t="s">
        <v>1128</v>
      </c>
      <c r="J23" s="1">
        <f>'ESTOQUE DEZEMBRO'!$D23*'ESTOQUE DEZEMBRO'!$G23+'ESTOQUE DEZEMBRO'!$E23*'ESTOQUE DEZEMBRO'!$H23</f>
        <v>12653.333333333334</v>
      </c>
      <c r="K23" s="1">
        <f>_xlfn.XLOOKUP(A23,MEDIDAS!A:A,MEDIDAS!D:D,,0)*5</f>
        <v>7.1111111111111116</v>
      </c>
      <c r="L23" s="1">
        <f>SUM(K23,_xlfn.XLOOKUP(A23,MEDIDAS!A:A,MEDIDAS!D:D,,0)*5)</f>
        <v>14.222222222222223</v>
      </c>
      <c r="M2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3" t="str">
        <f>IF('ESTOQUE DEZEMBRO'!$E23&gt;0,"dezembro",_xlfn.XLOOKUP('ESTOQUE DEZEMBRO'!$A23,'ESTOQUE NOVEMBRO'!$A$2:$A$1101,'ESTOQUE NOVEMBRO'!$N$2:$N$1101,,0))</f>
        <v>dezembro</v>
      </c>
      <c r="O23" s="15">
        <v>45627</v>
      </c>
    </row>
    <row r="24" spans="1:15">
      <c r="A24" s="4" t="s">
        <v>27</v>
      </c>
      <c r="B24" s="6" t="s">
        <v>1131</v>
      </c>
      <c r="C24" s="8">
        <f t="shared" si="0"/>
        <v>64.89</v>
      </c>
      <c r="D24" s="13">
        <f>_xlfn.XLOOKUP(Tabela5[[#This Row],[SKU]],'ESTOQUE NOVEMBRO'!A:A,'ESTOQUE NOVEMBRO'!F:F,,0)-_xlfn.XLOOKUP(Tabela5[[#This Row],[SKU]],'VENDA MES'!H:H,'VENDA MES'!I:I,0,0)</f>
        <v>-34</v>
      </c>
      <c r="E24" s="13">
        <f>IF(D24&lt;=0,(L24 * 2.5) - D24,IF(AND(Tabela5[[#This Row],[ESTOQUE_INICIAL]]&lt;=Tabela5[[#This Row],[PONTO_DE_REPOSICAO]],Tabela5[[#This Row],[ESTOQUE_INICIAL]]&gt;0),L24*2.5,D24*0))</f>
        <v>70.944444444444443</v>
      </c>
      <c r="F24" s="13">
        <f t="shared" si="1"/>
        <v>36.944444444444443</v>
      </c>
      <c r="G24" s="14" t="str">
        <f>IF('ESTOQUE DEZEMBRO'!$N24="outubro",_xlfn.XLOOKUP('ESTOQUE DEZEMBRO'!$A24,MEDIDAS!H:H,MEDIDAS!J:J,,0),IF('ESTOQUE DEZEMBRO'!$N24="novembro",_xlfn.XLOOKUP('ESTOQUE DEZEMBRO'!$A24,MEDIDAS!H:H,MEDIDAS!K:K,,0),"0"))</f>
        <v>0</v>
      </c>
      <c r="H24" s="16">
        <v>150</v>
      </c>
      <c r="I24" s="6" t="s">
        <v>1128</v>
      </c>
      <c r="J24" s="1">
        <f>'ESTOQUE DEZEMBRO'!$D24*'ESTOQUE DEZEMBRO'!$G24+'ESTOQUE DEZEMBRO'!$E24*'ESTOQUE DEZEMBRO'!$H24</f>
        <v>10641.666666666666</v>
      </c>
      <c r="K24" s="1">
        <f>_xlfn.XLOOKUP(A24,MEDIDAS!A:A,MEDIDAS!D:D,,0)*5</f>
        <v>7.3888888888888893</v>
      </c>
      <c r="L24" s="1">
        <f>SUM(K24,_xlfn.XLOOKUP(A24,MEDIDAS!A:A,MEDIDAS!D:D,,0)*5)</f>
        <v>14.777777777777779</v>
      </c>
      <c r="M2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4" t="str">
        <f>IF('ESTOQUE DEZEMBRO'!$E24&gt;0,"dezembro",_xlfn.XLOOKUP('ESTOQUE DEZEMBRO'!$A24,'ESTOQUE NOVEMBRO'!$A$2:$A$1101,'ESTOQUE NOVEMBRO'!$N$2:$N$1101,,0))</f>
        <v>dezembro</v>
      </c>
      <c r="O24" s="15">
        <v>45627</v>
      </c>
    </row>
    <row r="25" spans="1:15">
      <c r="A25" s="4" t="s">
        <v>28</v>
      </c>
      <c r="B25" s="6" t="s">
        <v>1131</v>
      </c>
      <c r="C25" s="8">
        <f t="shared" si="0"/>
        <v>64.89</v>
      </c>
      <c r="D25" s="13">
        <f>_xlfn.XLOOKUP(Tabela5[[#This Row],[SKU]],'ESTOQUE NOVEMBRO'!A:A,'ESTOQUE NOVEMBRO'!F:F,,0)-_xlfn.XLOOKUP(Tabela5[[#This Row],[SKU]],'VENDA MES'!H:H,'VENDA MES'!I:I,0,0)</f>
        <v>-13.799999999999983</v>
      </c>
      <c r="E25" s="13">
        <f>IF(D25&lt;=0,(L25 * 2.5) - D25,IF(AND(Tabela5[[#This Row],[ESTOQUE_INICIAL]]&lt;=Tabela5[[#This Row],[PONTO_DE_REPOSICAO]],Tabela5[[#This Row],[ESTOQUE_INICIAL]]&gt;0),L25*2.5,D25*0))</f>
        <v>48.799999999999983</v>
      </c>
      <c r="F25" s="13">
        <f t="shared" si="1"/>
        <v>35</v>
      </c>
      <c r="G25" s="14" t="str">
        <f>IF('ESTOQUE DEZEMBRO'!$N25="outubro",_xlfn.XLOOKUP('ESTOQUE DEZEMBRO'!$A25,MEDIDAS!H:H,MEDIDAS!J:J,,0),IF('ESTOQUE DEZEMBRO'!$N25="novembro",_xlfn.XLOOKUP('ESTOQUE DEZEMBRO'!$A25,MEDIDAS!H:H,MEDIDAS!K:K,,0),"0"))</f>
        <v>0</v>
      </c>
      <c r="H25" s="16">
        <v>150</v>
      </c>
      <c r="I25" s="6" t="s">
        <v>1128</v>
      </c>
      <c r="J25" s="1">
        <f>'ESTOQUE DEZEMBRO'!$D25*'ESTOQUE DEZEMBRO'!$G25+'ESTOQUE DEZEMBRO'!$E25*'ESTOQUE DEZEMBRO'!$H25</f>
        <v>7319.9999999999973</v>
      </c>
      <c r="K25" s="1">
        <f>_xlfn.XLOOKUP(A25,MEDIDAS!A:A,MEDIDAS!D:D,,0)*5</f>
        <v>7</v>
      </c>
      <c r="L25" s="1">
        <f>SUM(K25,_xlfn.XLOOKUP(A25,MEDIDAS!A:A,MEDIDAS!D:D,,0)*5)</f>
        <v>14</v>
      </c>
      <c r="M2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5" t="str">
        <f>IF('ESTOQUE DEZEMBRO'!$E25&gt;0,"dezembro",_xlfn.XLOOKUP('ESTOQUE DEZEMBRO'!$A25,'ESTOQUE NOVEMBRO'!$A$2:$A$1101,'ESTOQUE NOVEMBRO'!$N$2:$N$1101,,0))</f>
        <v>dezembro</v>
      </c>
      <c r="O25" s="15">
        <v>45627</v>
      </c>
    </row>
    <row r="26" spans="1:15">
      <c r="A26" s="4" t="s">
        <v>29</v>
      </c>
      <c r="B26" s="6" t="s">
        <v>1131</v>
      </c>
      <c r="C26" s="8">
        <f t="shared" si="0"/>
        <v>64.89</v>
      </c>
      <c r="D26" s="13">
        <f>_xlfn.XLOOKUP(Tabela5[[#This Row],[SKU]],'ESTOQUE NOVEMBRO'!A:A,'ESTOQUE NOVEMBRO'!F:F,,0)-_xlfn.XLOOKUP(Tabela5[[#This Row],[SKU]],'VENDA MES'!H:H,'VENDA MES'!I:I,0,0)</f>
        <v>55.80000000000004</v>
      </c>
      <c r="E26" s="13">
        <f>IF(D26&lt;=0,(L26 * 2.5) - D26,IF(AND(Tabela5[[#This Row],[ESTOQUE_INICIAL]]&lt;=Tabela5[[#This Row],[PONTO_DE_REPOSICAO]],Tabela5[[#This Row],[ESTOQUE_INICIAL]]&gt;0),L26*2.5,D26*0))</f>
        <v>0</v>
      </c>
      <c r="F26" s="13">
        <f t="shared" si="1"/>
        <v>55.80000000000004</v>
      </c>
      <c r="G26" s="14">
        <f>IF('ESTOQUE DEZEMBRO'!$N26="outubro",_xlfn.XLOOKUP('ESTOQUE DEZEMBRO'!$A26,MEDIDAS!H:H,MEDIDAS!J:J,,0),IF('ESTOQUE DEZEMBRO'!$N26="novembro",_xlfn.XLOOKUP('ESTOQUE DEZEMBRO'!$A26,MEDIDAS!H:H,MEDIDAS!K:K,,0),"0"))</f>
        <v>60</v>
      </c>
      <c r="H26" s="16">
        <v>150</v>
      </c>
      <c r="I26" s="6" t="s">
        <v>1128</v>
      </c>
      <c r="J26" s="1">
        <f>'ESTOQUE DEZEMBRO'!$D26*'ESTOQUE DEZEMBRO'!$G26+'ESTOQUE DEZEMBRO'!$E26*'ESTOQUE DEZEMBRO'!$H26</f>
        <v>3348.0000000000023</v>
      </c>
      <c r="K26" s="1">
        <f>_xlfn.XLOOKUP(A26,MEDIDAS!A:A,MEDIDAS!D:D,,0)*5</f>
        <v>7.166666666666667</v>
      </c>
      <c r="L26" s="1">
        <f>SUM(K26,_xlfn.XLOOKUP(A26,MEDIDAS!A:A,MEDIDAS!D:D,,0)*5)</f>
        <v>14.333333333333334</v>
      </c>
      <c r="M2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6" t="str">
        <f>IF('ESTOQUE DEZEMBRO'!$E26&gt;0,"dezembro",_xlfn.XLOOKUP('ESTOQUE DEZEMBRO'!$A26,'ESTOQUE NOVEMBRO'!$A$2:$A$1101,'ESTOQUE NOVEMBRO'!$N$2:$N$1101,,0))</f>
        <v>outubro</v>
      </c>
      <c r="O26" s="15">
        <v>45627</v>
      </c>
    </row>
    <row r="27" spans="1:15">
      <c r="A27" s="4" t="s">
        <v>33</v>
      </c>
      <c r="B27" s="6" t="s">
        <v>1131</v>
      </c>
      <c r="C27" s="8">
        <f t="shared" si="0"/>
        <v>64.89</v>
      </c>
      <c r="D27" s="13">
        <f>_xlfn.XLOOKUP(Tabela5[[#This Row],[SKU]],'ESTOQUE NOVEMBRO'!A:A,'ESTOQUE NOVEMBRO'!F:F,,0)-_xlfn.XLOOKUP(Tabela5[[#This Row],[SKU]],'VENDA MES'!H:H,'VENDA MES'!I:I,0,0)</f>
        <v>74</v>
      </c>
      <c r="E27" s="13">
        <f>IF(D27&lt;=0,(L27 * 2.5) - D27,IF(AND(Tabela5[[#This Row],[ESTOQUE_INICIAL]]&lt;=Tabela5[[#This Row],[PONTO_DE_REPOSICAO]],Tabela5[[#This Row],[ESTOQUE_INICIAL]]&gt;0),L27*2.5,D27*0))</f>
        <v>0</v>
      </c>
      <c r="F27" s="13">
        <f t="shared" si="1"/>
        <v>74</v>
      </c>
      <c r="G27" s="14">
        <f>IF('ESTOQUE DEZEMBRO'!$N27="outubro",_xlfn.XLOOKUP('ESTOQUE DEZEMBRO'!$A27,MEDIDAS!H:H,MEDIDAS!J:J,,0),IF('ESTOQUE DEZEMBRO'!$N27="novembro",_xlfn.XLOOKUP('ESTOQUE DEZEMBRO'!$A27,MEDIDAS!H:H,MEDIDAS!K:K,,0),"0"))</f>
        <v>60</v>
      </c>
      <c r="H27" s="16">
        <v>150</v>
      </c>
      <c r="I27" s="6" t="s">
        <v>1128</v>
      </c>
      <c r="J27" s="1">
        <f>'ESTOQUE DEZEMBRO'!$D27*'ESTOQUE DEZEMBRO'!$G27+'ESTOQUE DEZEMBRO'!$E27*'ESTOQUE DEZEMBRO'!$H27</f>
        <v>4440</v>
      </c>
      <c r="K27" s="1">
        <f>_xlfn.XLOOKUP(A27,MEDIDAS!A:A,MEDIDAS!D:D,,0)*5</f>
        <v>4.2222222222222223</v>
      </c>
      <c r="L27" s="1">
        <f>SUM(K27,_xlfn.XLOOKUP(A27,MEDIDAS!A:A,MEDIDAS!D:D,,0)*5)</f>
        <v>8.4444444444444446</v>
      </c>
      <c r="M2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7" t="str">
        <f>IF('ESTOQUE DEZEMBRO'!$E27&gt;0,"dezembro",_xlfn.XLOOKUP('ESTOQUE DEZEMBRO'!$A27,'ESTOQUE NOVEMBRO'!$A$2:$A$1101,'ESTOQUE NOVEMBRO'!$N$2:$N$1101,,0))</f>
        <v>outubro</v>
      </c>
      <c r="O27" s="15">
        <v>45627</v>
      </c>
    </row>
    <row r="28" spans="1:15">
      <c r="A28" s="4" t="s">
        <v>30</v>
      </c>
      <c r="B28" s="6" t="s">
        <v>1131</v>
      </c>
      <c r="C28" s="8">
        <f t="shared" si="0"/>
        <v>64.89</v>
      </c>
      <c r="D28" s="13">
        <f>_xlfn.XLOOKUP(Tabela5[[#This Row],[SKU]],'ESTOQUE NOVEMBRO'!A:A,'ESTOQUE NOVEMBRO'!F:F,,0)-_xlfn.XLOOKUP(Tabela5[[#This Row],[SKU]],'VENDA MES'!H:H,'VENDA MES'!I:I,0,0)</f>
        <v>38.000000000000028</v>
      </c>
      <c r="E28" s="13">
        <f>IF(D28&lt;=0,(L28 * 2.5) - D28,IF(AND(Tabela5[[#This Row],[ESTOQUE_INICIAL]]&lt;=Tabela5[[#This Row],[PONTO_DE_REPOSICAO]],Tabela5[[#This Row],[ESTOQUE_INICIAL]]&gt;0),L28*2.5,D28*0))</f>
        <v>0</v>
      </c>
      <c r="F28" s="13">
        <f t="shared" si="1"/>
        <v>38.000000000000028</v>
      </c>
      <c r="G28" s="14">
        <f>IF('ESTOQUE DEZEMBRO'!$N28="outubro",_xlfn.XLOOKUP('ESTOQUE DEZEMBRO'!$A28,MEDIDAS!H:H,MEDIDAS!J:J,,0),IF('ESTOQUE DEZEMBRO'!$N28="novembro",_xlfn.XLOOKUP('ESTOQUE DEZEMBRO'!$A28,MEDIDAS!H:H,MEDIDAS!K:K,,0),"0"))</f>
        <v>60</v>
      </c>
      <c r="H28" s="16">
        <v>150</v>
      </c>
      <c r="I28" s="6" t="s">
        <v>1128</v>
      </c>
      <c r="J28" s="1">
        <f>'ESTOQUE DEZEMBRO'!$D28*'ESTOQUE DEZEMBRO'!$G28+'ESTOQUE DEZEMBRO'!$E28*'ESTOQUE DEZEMBRO'!$H28</f>
        <v>2280.0000000000018</v>
      </c>
      <c r="K28" s="1">
        <f>_xlfn.XLOOKUP(A28,MEDIDAS!A:A,MEDIDAS!D:D,,0)*5</f>
        <v>7.0555555555555562</v>
      </c>
      <c r="L28" s="1">
        <f>SUM(K28,_xlfn.XLOOKUP(A28,MEDIDAS!A:A,MEDIDAS!D:D,,0)*5)</f>
        <v>14.111111111111112</v>
      </c>
      <c r="M2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8" t="str">
        <f>IF('ESTOQUE DEZEMBRO'!$E28&gt;0,"dezembro",_xlfn.XLOOKUP('ESTOQUE DEZEMBRO'!$A28,'ESTOQUE NOVEMBRO'!$A$2:$A$1101,'ESTOQUE NOVEMBRO'!$N$2:$N$1101,,0))</f>
        <v>outubro</v>
      </c>
      <c r="O28" s="15">
        <v>45627</v>
      </c>
    </row>
    <row r="29" spans="1:15">
      <c r="A29" s="4" t="s">
        <v>31</v>
      </c>
      <c r="B29" s="6" t="s">
        <v>1131</v>
      </c>
      <c r="C29" s="8">
        <f t="shared" si="0"/>
        <v>64.89</v>
      </c>
      <c r="D29" s="13">
        <f>_xlfn.XLOOKUP(Tabela5[[#This Row],[SKU]],'ESTOQUE NOVEMBRO'!A:A,'ESTOQUE NOVEMBRO'!F:F,,0)-_xlfn.XLOOKUP(Tabela5[[#This Row],[SKU]],'VENDA MES'!H:H,'VENDA MES'!I:I,0,0)</f>
        <v>82.6</v>
      </c>
      <c r="E29" s="13">
        <f>IF(D29&lt;=0,(L29 * 2.5) - D29,IF(AND(Tabela5[[#This Row],[ESTOQUE_INICIAL]]&lt;=Tabela5[[#This Row],[PONTO_DE_REPOSICAO]],Tabela5[[#This Row],[ESTOQUE_INICIAL]]&gt;0),L29*2.5,D29*0))</f>
        <v>0</v>
      </c>
      <c r="F29" s="13">
        <f t="shared" si="1"/>
        <v>82.6</v>
      </c>
      <c r="G29" s="14">
        <f>IF('ESTOQUE DEZEMBRO'!$N29="outubro",_xlfn.XLOOKUP('ESTOQUE DEZEMBRO'!$A29,MEDIDAS!H:H,MEDIDAS!J:J,,0),IF('ESTOQUE DEZEMBRO'!$N29="novembro",_xlfn.XLOOKUP('ESTOQUE DEZEMBRO'!$A29,MEDIDAS!H:H,MEDIDAS!K:K,,0),"0"))</f>
        <v>60</v>
      </c>
      <c r="H29" s="16">
        <v>150</v>
      </c>
      <c r="I29" s="6" t="s">
        <v>1128</v>
      </c>
      <c r="J29" s="1">
        <f>'ESTOQUE DEZEMBRO'!$D29*'ESTOQUE DEZEMBRO'!$G29+'ESTOQUE DEZEMBRO'!$E29*'ESTOQUE DEZEMBRO'!$H29</f>
        <v>4956</v>
      </c>
      <c r="K29" s="1">
        <f>_xlfn.XLOOKUP(A29,MEDIDAS!A:A,MEDIDAS!D:D,,0)*5</f>
        <v>6.7777777777777786</v>
      </c>
      <c r="L29" s="1">
        <f>SUM(K29,_xlfn.XLOOKUP(A29,MEDIDAS!A:A,MEDIDAS!D:D,,0)*5)</f>
        <v>13.555555555555557</v>
      </c>
      <c r="M2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9" t="str">
        <f>IF('ESTOQUE DEZEMBRO'!$E29&gt;0,"dezembro",_xlfn.XLOOKUP('ESTOQUE DEZEMBRO'!$A29,'ESTOQUE NOVEMBRO'!$A$2:$A$1101,'ESTOQUE NOVEMBRO'!$N$2:$N$1101,,0))</f>
        <v>outubro</v>
      </c>
      <c r="O29" s="15">
        <v>45627</v>
      </c>
    </row>
    <row r="30" spans="1:15">
      <c r="A30" s="4" t="s">
        <v>32</v>
      </c>
      <c r="B30" s="6" t="s">
        <v>1131</v>
      </c>
      <c r="C30" s="8">
        <f t="shared" si="0"/>
        <v>64.89</v>
      </c>
      <c r="D30" s="13">
        <f>_xlfn.XLOOKUP(Tabela5[[#This Row],[SKU]],'ESTOQUE NOVEMBRO'!A:A,'ESTOQUE NOVEMBRO'!F:F,,0)-_xlfn.XLOOKUP(Tabela5[[#This Row],[SKU]],'VENDA MES'!H:H,'VENDA MES'!I:I,0,0)</f>
        <v>80.199999999999989</v>
      </c>
      <c r="E30" s="13">
        <f>IF(D30&lt;=0,(L30 * 2.5) - D30,IF(AND(Tabela5[[#This Row],[ESTOQUE_INICIAL]]&lt;=Tabela5[[#This Row],[PONTO_DE_REPOSICAO]],Tabela5[[#This Row],[ESTOQUE_INICIAL]]&gt;0),L30*2.5,D30*0))</f>
        <v>0</v>
      </c>
      <c r="F30" s="13">
        <f t="shared" si="1"/>
        <v>80.199999999999989</v>
      </c>
      <c r="G30" s="14">
        <f>IF('ESTOQUE DEZEMBRO'!$N30="outubro",_xlfn.XLOOKUP('ESTOQUE DEZEMBRO'!$A30,MEDIDAS!H:H,MEDIDAS!J:J,,0),IF('ESTOQUE DEZEMBRO'!$N30="novembro",_xlfn.XLOOKUP('ESTOQUE DEZEMBRO'!$A30,MEDIDAS!H:H,MEDIDAS!K:K,,0),"0"))</f>
        <v>60</v>
      </c>
      <c r="H30" s="16">
        <v>150</v>
      </c>
      <c r="I30" s="6" t="s">
        <v>1128</v>
      </c>
      <c r="J30" s="1">
        <f>'ESTOQUE DEZEMBRO'!$D30*'ESTOQUE DEZEMBRO'!$G30+'ESTOQUE DEZEMBRO'!$E30*'ESTOQUE DEZEMBRO'!$H30</f>
        <v>4811.9999999999991</v>
      </c>
      <c r="K30" s="1">
        <f>_xlfn.XLOOKUP(A30,MEDIDAS!A:A,MEDIDAS!D:D,,0)*5</f>
        <v>9.1111111111111107</v>
      </c>
      <c r="L30" s="1">
        <f>SUM(K30,_xlfn.XLOOKUP(A30,MEDIDAS!A:A,MEDIDAS!D:D,,0)*5)</f>
        <v>18.222222222222221</v>
      </c>
      <c r="M3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0" t="str">
        <f>IF('ESTOQUE DEZEMBRO'!$E30&gt;0,"dezembro",_xlfn.XLOOKUP('ESTOQUE DEZEMBRO'!$A30,'ESTOQUE NOVEMBRO'!$A$2:$A$1101,'ESTOQUE NOVEMBRO'!$N$2:$N$1101,,0))</f>
        <v>outubro</v>
      </c>
      <c r="O30" s="15">
        <v>45627</v>
      </c>
    </row>
    <row r="31" spans="1:15">
      <c r="A31" s="5" t="s">
        <v>34</v>
      </c>
      <c r="B31" s="6" t="s">
        <v>1131</v>
      </c>
      <c r="C31" s="8">
        <f t="shared" si="0"/>
        <v>64.89</v>
      </c>
      <c r="D31" s="13">
        <f>_xlfn.XLOOKUP(Tabela5[[#This Row],[SKU]],'ESTOQUE NOVEMBRO'!A:A,'ESTOQUE NOVEMBRO'!F:F,,0)-_xlfn.XLOOKUP(Tabela5[[#This Row],[SKU]],'VENDA MES'!H:H,'VENDA MES'!I:I,0,0)</f>
        <v>189.39999999999998</v>
      </c>
      <c r="E31" s="13">
        <f>IF(D31&lt;=0,(L31 * 2.5) - D31,IF(AND(Tabela5[[#This Row],[ESTOQUE_INICIAL]]&lt;=Tabela5[[#This Row],[PONTO_DE_REPOSICAO]],Tabela5[[#This Row],[ESTOQUE_INICIAL]]&gt;0),L31*2.5,D31*0))</f>
        <v>0</v>
      </c>
      <c r="F31" s="13">
        <f t="shared" si="1"/>
        <v>189.39999999999998</v>
      </c>
      <c r="G31" s="14">
        <f>IF('ESTOQUE DEZEMBRO'!$N31="outubro",_xlfn.XLOOKUP('ESTOQUE DEZEMBRO'!$A31,MEDIDAS!H:H,MEDIDAS!J:J,,0),IF('ESTOQUE DEZEMBRO'!$N31="novembro",_xlfn.XLOOKUP('ESTOQUE DEZEMBRO'!$A31,MEDIDAS!H:H,MEDIDAS!K:K,,0),"0"))</f>
        <v>60</v>
      </c>
      <c r="H31" s="16">
        <v>150</v>
      </c>
      <c r="I31" s="6" t="s">
        <v>1128</v>
      </c>
      <c r="J31" s="1">
        <f>'ESTOQUE DEZEMBRO'!$D31*'ESTOQUE DEZEMBRO'!$G31+'ESTOQUE DEZEMBRO'!$E31*'ESTOQUE DEZEMBRO'!$H31</f>
        <v>11363.999999999998</v>
      </c>
      <c r="K31" s="1">
        <f>_xlfn.XLOOKUP(A31,MEDIDAS!A:A,MEDIDAS!D:D,,0)*5</f>
        <v>7.4444444444444446</v>
      </c>
      <c r="L31" s="1">
        <f>SUM(K31,_xlfn.XLOOKUP(A31,MEDIDAS!A:A,MEDIDAS!D:D,,0)*5)</f>
        <v>14.888888888888889</v>
      </c>
      <c r="M3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1" t="str">
        <f>IF('ESTOQUE DEZEMBRO'!$E31&gt;0,"dezembro",_xlfn.XLOOKUP('ESTOQUE DEZEMBRO'!$A31,'ESTOQUE NOVEMBRO'!$A$2:$A$1101,'ESTOQUE NOVEMBRO'!$N$2:$N$1101,,0))</f>
        <v>outubro</v>
      </c>
      <c r="O31" s="15">
        <v>45627</v>
      </c>
    </row>
    <row r="32" spans="1:15">
      <c r="A32" s="4" t="s">
        <v>35</v>
      </c>
      <c r="B32" s="6" t="s">
        <v>1132</v>
      </c>
      <c r="C32" s="8">
        <f t="shared" si="0"/>
        <v>64.89</v>
      </c>
      <c r="D32" s="13">
        <f>_xlfn.XLOOKUP(Tabela5[[#This Row],[SKU]],'ESTOQUE NOVEMBRO'!A:A,'ESTOQUE NOVEMBRO'!F:F,,0)-_xlfn.XLOOKUP(Tabela5[[#This Row],[SKU]],'VENDA MES'!H:H,'VENDA MES'!I:I,0,0)</f>
        <v>5.0000000000000284</v>
      </c>
      <c r="E32" s="13">
        <f>IF(D32&lt;=0,(L32 * 2.5) - D32,IF(AND(Tabela5[[#This Row],[ESTOQUE_INICIAL]]&lt;=Tabela5[[#This Row],[PONTO_DE_REPOSICAO]],Tabela5[[#This Row],[ESTOQUE_INICIAL]]&gt;0),L32*2.5,D32*0))</f>
        <v>44.444444444444443</v>
      </c>
      <c r="F32" s="13">
        <f t="shared" si="1"/>
        <v>49.444444444444471</v>
      </c>
      <c r="G32" s="14" t="str">
        <f>IF('ESTOQUE DEZEMBRO'!$N32="outubro",_xlfn.XLOOKUP('ESTOQUE DEZEMBRO'!$A32,MEDIDAS!H:H,MEDIDAS!J:J,,0),IF('ESTOQUE DEZEMBRO'!$N32="novembro",_xlfn.XLOOKUP('ESTOQUE DEZEMBRO'!$A32,MEDIDAS!H:H,MEDIDAS!K:K,,0),"0"))</f>
        <v>0</v>
      </c>
      <c r="H32" s="16">
        <v>40</v>
      </c>
      <c r="I32" s="6" t="s">
        <v>1128</v>
      </c>
      <c r="J32" s="1">
        <f>'ESTOQUE DEZEMBRO'!$D32*'ESTOQUE DEZEMBRO'!$G32+'ESTOQUE DEZEMBRO'!$E32*'ESTOQUE DEZEMBRO'!$H32</f>
        <v>1777.7777777777778</v>
      </c>
      <c r="K32" s="1">
        <f>_xlfn.XLOOKUP(A32,MEDIDAS!A:A,MEDIDAS!D:D,,0)*5</f>
        <v>8.8888888888888893</v>
      </c>
      <c r="L32" s="1">
        <f>SUM(K32,_xlfn.XLOOKUP(A32,MEDIDAS!A:A,MEDIDAS!D:D,,0)*5)</f>
        <v>17.777777777777779</v>
      </c>
      <c r="M3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2" t="str">
        <f>IF('ESTOQUE DEZEMBRO'!$E32&gt;0,"dezembro",_xlfn.XLOOKUP('ESTOQUE DEZEMBRO'!$A32,'ESTOQUE NOVEMBRO'!$A$2:$A$1101,'ESTOQUE NOVEMBRO'!$N$2:$N$1101,,0))</f>
        <v>dezembro</v>
      </c>
      <c r="O32" s="15">
        <v>45627</v>
      </c>
    </row>
    <row r="33" spans="1:15">
      <c r="A33" s="4" t="s">
        <v>36</v>
      </c>
      <c r="B33" s="6" t="s">
        <v>1132</v>
      </c>
      <c r="C33" s="8">
        <f t="shared" si="0"/>
        <v>64.89</v>
      </c>
      <c r="D33" s="13">
        <f>_xlfn.XLOOKUP(Tabela5[[#This Row],[SKU]],'ESTOQUE NOVEMBRO'!A:A,'ESTOQUE NOVEMBRO'!F:F,,0)-_xlfn.XLOOKUP(Tabela5[[#This Row],[SKU]],'VENDA MES'!H:H,'VENDA MES'!I:I,0,0)</f>
        <v>40.800000000000011</v>
      </c>
      <c r="E33" s="13">
        <f>IF(D33&lt;=0,(L33 * 2.5) - D33,IF(AND(Tabela5[[#This Row],[ESTOQUE_INICIAL]]&lt;=Tabela5[[#This Row],[PONTO_DE_REPOSICAO]],Tabela5[[#This Row],[ESTOQUE_INICIAL]]&gt;0),L33*2.5,D33*0))</f>
        <v>0</v>
      </c>
      <c r="F33" s="13">
        <f t="shared" si="1"/>
        <v>40.800000000000011</v>
      </c>
      <c r="G33" s="14">
        <f>IF('ESTOQUE DEZEMBRO'!$N33="outubro",_xlfn.XLOOKUP('ESTOQUE DEZEMBRO'!$A33,MEDIDAS!H:H,MEDIDAS!J:J,,0),IF('ESTOQUE DEZEMBRO'!$N33="novembro",_xlfn.XLOOKUP('ESTOQUE DEZEMBRO'!$A33,MEDIDAS!H:H,MEDIDAS!K:K,,0),"0"))</f>
        <v>16</v>
      </c>
      <c r="H33" s="16">
        <v>40</v>
      </c>
      <c r="I33" s="6" t="s">
        <v>1128</v>
      </c>
      <c r="J33" s="1">
        <f>'ESTOQUE DEZEMBRO'!$D33*'ESTOQUE DEZEMBRO'!$G33+'ESTOQUE DEZEMBRO'!$E33*'ESTOQUE DEZEMBRO'!$H33</f>
        <v>652.80000000000018</v>
      </c>
      <c r="K33" s="1">
        <f>_xlfn.XLOOKUP(A33,MEDIDAS!A:A,MEDIDAS!D:D,,0)*5</f>
        <v>6.166666666666667</v>
      </c>
      <c r="L33" s="1">
        <f>SUM(K33,_xlfn.XLOOKUP(A33,MEDIDAS!A:A,MEDIDAS!D:D,,0)*5)</f>
        <v>12.333333333333334</v>
      </c>
      <c r="M3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3" t="str">
        <f>IF('ESTOQUE DEZEMBRO'!$E33&gt;0,"dezembro",_xlfn.XLOOKUP('ESTOQUE DEZEMBRO'!$A33,'ESTOQUE NOVEMBRO'!$A$2:$A$1101,'ESTOQUE NOVEMBRO'!$N$2:$N$1101,,0))</f>
        <v>outubro</v>
      </c>
      <c r="O33" s="15">
        <v>45627</v>
      </c>
    </row>
    <row r="34" spans="1:15">
      <c r="A34" s="4" t="s">
        <v>37</v>
      </c>
      <c r="B34" s="6" t="s">
        <v>1132</v>
      </c>
      <c r="C34" s="8">
        <f t="shared" si="0"/>
        <v>64.89</v>
      </c>
      <c r="D34" s="13">
        <f>_xlfn.XLOOKUP(Tabela5[[#This Row],[SKU]],'ESTOQUE NOVEMBRO'!A:A,'ESTOQUE NOVEMBRO'!F:F,,0)-_xlfn.XLOOKUP(Tabela5[[#This Row],[SKU]],'VENDA MES'!H:H,'VENDA MES'!I:I,0,0)</f>
        <v>104.80000000000004</v>
      </c>
      <c r="E34" s="13">
        <f>IF(D34&lt;=0,(L34 * 2.5) - D34,IF(AND(Tabela5[[#This Row],[ESTOQUE_INICIAL]]&lt;=Tabela5[[#This Row],[PONTO_DE_REPOSICAO]],Tabela5[[#This Row],[ESTOQUE_INICIAL]]&gt;0),L34*2.5,D34*0))</f>
        <v>0</v>
      </c>
      <c r="F34" s="13">
        <f t="shared" si="1"/>
        <v>104.80000000000004</v>
      </c>
      <c r="G34" s="14">
        <f>IF('ESTOQUE DEZEMBRO'!$N34="outubro",_xlfn.XLOOKUP('ESTOQUE DEZEMBRO'!$A34,MEDIDAS!H:H,MEDIDAS!J:J,,0),IF('ESTOQUE DEZEMBRO'!$N34="novembro",_xlfn.XLOOKUP('ESTOQUE DEZEMBRO'!$A34,MEDIDAS!H:H,MEDIDAS!K:K,,0),"0"))</f>
        <v>16</v>
      </c>
      <c r="H34" s="16">
        <v>40</v>
      </c>
      <c r="I34" s="6" t="s">
        <v>1128</v>
      </c>
      <c r="J34" s="1">
        <f>'ESTOQUE DEZEMBRO'!$D34*'ESTOQUE DEZEMBRO'!$G34+'ESTOQUE DEZEMBRO'!$E34*'ESTOQUE DEZEMBRO'!$H34</f>
        <v>1676.8000000000006</v>
      </c>
      <c r="K34" s="1">
        <f>_xlfn.XLOOKUP(A34,MEDIDAS!A:A,MEDIDAS!D:D,,0)*5</f>
        <v>6.2777777777777777</v>
      </c>
      <c r="L34" s="1">
        <f>SUM(K34,_xlfn.XLOOKUP(A34,MEDIDAS!A:A,MEDIDAS!D:D,,0)*5)</f>
        <v>12.555555555555555</v>
      </c>
      <c r="M3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4" t="str">
        <f>IF('ESTOQUE DEZEMBRO'!$E34&gt;0,"dezembro",_xlfn.XLOOKUP('ESTOQUE DEZEMBRO'!$A34,'ESTOQUE NOVEMBRO'!$A$2:$A$1101,'ESTOQUE NOVEMBRO'!$N$2:$N$1101,,0))</f>
        <v>outubro</v>
      </c>
      <c r="O34" s="15">
        <v>45627</v>
      </c>
    </row>
    <row r="35" spans="1:15">
      <c r="A35" s="4" t="s">
        <v>38</v>
      </c>
      <c r="B35" s="6" t="s">
        <v>1132</v>
      </c>
      <c r="C35" s="8">
        <f t="shared" si="0"/>
        <v>64.89</v>
      </c>
      <c r="D35" s="13">
        <f>_xlfn.XLOOKUP(Tabela5[[#This Row],[SKU]],'ESTOQUE NOVEMBRO'!A:A,'ESTOQUE NOVEMBRO'!F:F,,0)-_xlfn.XLOOKUP(Tabela5[[#This Row],[SKU]],'VENDA MES'!H:H,'VENDA MES'!I:I,0,0)</f>
        <v>77.199999999999989</v>
      </c>
      <c r="E35" s="13">
        <f>IF(D35&lt;=0,(L35 * 2.5) - D35,IF(AND(Tabela5[[#This Row],[ESTOQUE_INICIAL]]&lt;=Tabela5[[#This Row],[PONTO_DE_REPOSICAO]],Tabela5[[#This Row],[ESTOQUE_INICIAL]]&gt;0),L35*2.5,D35*0))</f>
        <v>0</v>
      </c>
      <c r="F35" s="13">
        <f t="shared" si="1"/>
        <v>77.199999999999989</v>
      </c>
      <c r="G35" s="14">
        <f>IF('ESTOQUE DEZEMBRO'!$N35="outubro",_xlfn.XLOOKUP('ESTOQUE DEZEMBRO'!$A35,MEDIDAS!H:H,MEDIDAS!J:J,,0),IF('ESTOQUE DEZEMBRO'!$N35="novembro",_xlfn.XLOOKUP('ESTOQUE DEZEMBRO'!$A35,MEDIDAS!H:H,MEDIDAS!K:K,,0),"0"))</f>
        <v>16</v>
      </c>
      <c r="H35" s="16">
        <v>40</v>
      </c>
      <c r="I35" s="6" t="s">
        <v>1128</v>
      </c>
      <c r="J35" s="1">
        <f>'ESTOQUE DEZEMBRO'!$D35*'ESTOQUE DEZEMBRO'!$G35+'ESTOQUE DEZEMBRO'!$E35*'ESTOQUE DEZEMBRO'!$H35</f>
        <v>1235.1999999999998</v>
      </c>
      <c r="K35" s="1">
        <f>_xlfn.XLOOKUP(A35,MEDIDAS!A:A,MEDIDAS!D:D,,0)*5</f>
        <v>9.2777777777777786</v>
      </c>
      <c r="L35" s="1">
        <f>SUM(K35,_xlfn.XLOOKUP(A35,MEDIDAS!A:A,MEDIDAS!D:D,,0)*5)</f>
        <v>18.555555555555557</v>
      </c>
      <c r="M3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5" t="str">
        <f>IF('ESTOQUE DEZEMBRO'!$E35&gt;0,"dezembro",_xlfn.XLOOKUP('ESTOQUE DEZEMBRO'!$A35,'ESTOQUE NOVEMBRO'!$A$2:$A$1101,'ESTOQUE NOVEMBRO'!$N$2:$N$1101,,0))</f>
        <v>outubro</v>
      </c>
      <c r="O35" s="15">
        <v>45627</v>
      </c>
    </row>
    <row r="36" spans="1:15">
      <c r="A36" s="4" t="s">
        <v>39</v>
      </c>
      <c r="B36" s="6" t="s">
        <v>1132</v>
      </c>
      <c r="C36" s="8">
        <f t="shared" si="0"/>
        <v>64.89</v>
      </c>
      <c r="D36" s="13">
        <f>_xlfn.XLOOKUP(Tabela5[[#This Row],[SKU]],'ESTOQUE NOVEMBRO'!A:A,'ESTOQUE NOVEMBRO'!F:F,,0)-_xlfn.XLOOKUP(Tabela5[[#This Row],[SKU]],'VENDA MES'!H:H,'VENDA MES'!I:I,0,0)</f>
        <v>190.2</v>
      </c>
      <c r="E36" s="13">
        <f>IF(D36&lt;=0,(L36 * 2.5) - D36,IF(AND(Tabela5[[#This Row],[ESTOQUE_INICIAL]]&lt;=Tabela5[[#This Row],[PONTO_DE_REPOSICAO]],Tabela5[[#This Row],[ESTOQUE_INICIAL]]&gt;0),L36*2.5,D36*0))</f>
        <v>0</v>
      </c>
      <c r="F36" s="13">
        <f t="shared" si="1"/>
        <v>190.2</v>
      </c>
      <c r="G36" s="14">
        <f>IF('ESTOQUE DEZEMBRO'!$N36="outubro",_xlfn.XLOOKUP('ESTOQUE DEZEMBRO'!$A36,MEDIDAS!H:H,MEDIDAS!J:J,,0),IF('ESTOQUE DEZEMBRO'!$N36="novembro",_xlfn.XLOOKUP('ESTOQUE DEZEMBRO'!$A36,MEDIDAS!H:H,MEDIDAS!K:K,,0),"0"))</f>
        <v>16</v>
      </c>
      <c r="H36" s="16">
        <v>40</v>
      </c>
      <c r="I36" s="6" t="s">
        <v>1128</v>
      </c>
      <c r="J36" s="1">
        <f>'ESTOQUE DEZEMBRO'!$D36*'ESTOQUE DEZEMBRO'!$G36+'ESTOQUE DEZEMBRO'!$E36*'ESTOQUE DEZEMBRO'!$H36</f>
        <v>3043.2</v>
      </c>
      <c r="K36" s="1">
        <f>_xlfn.XLOOKUP(A36,MEDIDAS!A:A,MEDIDAS!D:D,,0)*5</f>
        <v>3</v>
      </c>
      <c r="L36" s="1">
        <f>SUM(K36,_xlfn.XLOOKUP(A36,MEDIDAS!A:A,MEDIDAS!D:D,,0)*5)</f>
        <v>6</v>
      </c>
      <c r="M3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6" t="str">
        <f>IF('ESTOQUE DEZEMBRO'!$E36&gt;0,"dezembro",_xlfn.XLOOKUP('ESTOQUE DEZEMBRO'!$A36,'ESTOQUE NOVEMBRO'!$A$2:$A$1101,'ESTOQUE NOVEMBRO'!$N$2:$N$1101,,0))</f>
        <v>outubro</v>
      </c>
      <c r="O36" s="15">
        <v>45627</v>
      </c>
    </row>
    <row r="37" spans="1:15">
      <c r="A37" s="4" t="s">
        <v>44</v>
      </c>
      <c r="B37" s="6" t="s">
        <v>1132</v>
      </c>
      <c r="C37" s="8">
        <f t="shared" si="0"/>
        <v>64.89</v>
      </c>
      <c r="D37" s="13">
        <f>_xlfn.XLOOKUP(Tabela5[[#This Row],[SKU]],'ESTOQUE NOVEMBRO'!A:A,'ESTOQUE NOVEMBRO'!F:F,,0)-_xlfn.XLOOKUP(Tabela5[[#This Row],[SKU]],'VENDA MES'!H:H,'VENDA MES'!I:I,0,0)</f>
        <v>53</v>
      </c>
      <c r="E37" s="13">
        <f>IF(D37&lt;=0,(L37 * 2.5) - D37,IF(AND(Tabela5[[#This Row],[ESTOQUE_INICIAL]]&lt;=Tabela5[[#This Row],[PONTO_DE_REPOSICAO]],Tabela5[[#This Row],[ESTOQUE_INICIAL]]&gt;0),L37*2.5,D37*0))</f>
        <v>0</v>
      </c>
      <c r="F37" s="13">
        <f t="shared" si="1"/>
        <v>53</v>
      </c>
      <c r="G37" s="14">
        <f>IF('ESTOQUE DEZEMBRO'!$N37="outubro",_xlfn.XLOOKUP('ESTOQUE DEZEMBRO'!$A37,MEDIDAS!H:H,MEDIDAS!J:J,,0),IF('ESTOQUE DEZEMBRO'!$N37="novembro",_xlfn.XLOOKUP('ESTOQUE DEZEMBRO'!$A37,MEDIDAS!H:H,MEDIDAS!K:K,,0),"0"))</f>
        <v>16</v>
      </c>
      <c r="H37" s="16">
        <v>40</v>
      </c>
      <c r="I37" s="6" t="s">
        <v>1128</v>
      </c>
      <c r="J37" s="1">
        <f>'ESTOQUE DEZEMBRO'!$D37*'ESTOQUE DEZEMBRO'!$G37+'ESTOQUE DEZEMBRO'!$E37*'ESTOQUE DEZEMBRO'!$H37</f>
        <v>848</v>
      </c>
      <c r="K37" s="1">
        <f>_xlfn.XLOOKUP(A37,MEDIDAS!A:A,MEDIDAS!D:D,,0)*5</f>
        <v>5.3888888888888884</v>
      </c>
      <c r="L37" s="1">
        <f>SUM(K37,_xlfn.XLOOKUP(A37,MEDIDAS!A:A,MEDIDAS!D:D,,0)*5)</f>
        <v>10.777777777777777</v>
      </c>
      <c r="M3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7" t="str">
        <f>IF('ESTOQUE DEZEMBRO'!$E37&gt;0,"dezembro",_xlfn.XLOOKUP('ESTOQUE DEZEMBRO'!$A37,'ESTOQUE NOVEMBRO'!$A$2:$A$1101,'ESTOQUE NOVEMBRO'!$N$2:$N$1101,,0))</f>
        <v>outubro</v>
      </c>
      <c r="O37" s="15">
        <v>45627</v>
      </c>
    </row>
    <row r="38" spans="1:15">
      <c r="A38" s="4" t="s">
        <v>40</v>
      </c>
      <c r="B38" s="6" t="s">
        <v>1132</v>
      </c>
      <c r="C38" s="8">
        <f t="shared" si="0"/>
        <v>64.89</v>
      </c>
      <c r="D38" s="13">
        <f>_xlfn.XLOOKUP(Tabela5[[#This Row],[SKU]],'ESTOQUE NOVEMBRO'!A:A,'ESTOQUE NOVEMBRO'!F:F,,0)-_xlfn.XLOOKUP(Tabela5[[#This Row],[SKU]],'VENDA MES'!H:H,'VENDA MES'!I:I,0,0)</f>
        <v>39.599999999999994</v>
      </c>
      <c r="E38" s="13">
        <f>IF(D38&lt;=0,(L38 * 2.5) - D38,IF(AND(Tabela5[[#This Row],[ESTOQUE_INICIAL]]&lt;=Tabela5[[#This Row],[PONTO_DE_REPOSICAO]],Tabela5[[#This Row],[ESTOQUE_INICIAL]]&gt;0),L38*2.5,D38*0))</f>
        <v>0</v>
      </c>
      <c r="F38" s="13">
        <f t="shared" si="1"/>
        <v>39.599999999999994</v>
      </c>
      <c r="G38" s="14">
        <f>IF('ESTOQUE DEZEMBRO'!$N38="outubro",_xlfn.XLOOKUP('ESTOQUE DEZEMBRO'!$A38,MEDIDAS!H:H,MEDIDAS!J:J,,0),IF('ESTOQUE DEZEMBRO'!$N38="novembro",_xlfn.XLOOKUP('ESTOQUE DEZEMBRO'!$A38,MEDIDAS!H:H,MEDIDAS!K:K,,0),"0"))</f>
        <v>16</v>
      </c>
      <c r="H38" s="16">
        <v>40</v>
      </c>
      <c r="I38" s="6" t="s">
        <v>1128</v>
      </c>
      <c r="J38" s="1">
        <f>'ESTOQUE DEZEMBRO'!$D38*'ESTOQUE DEZEMBRO'!$G38+'ESTOQUE DEZEMBRO'!$E38*'ESTOQUE DEZEMBRO'!$H38</f>
        <v>633.59999999999991</v>
      </c>
      <c r="K38" s="1">
        <f>_xlfn.XLOOKUP(A38,MEDIDAS!A:A,MEDIDAS!D:D,,0)*5</f>
        <v>7.333333333333333</v>
      </c>
      <c r="L38" s="1">
        <f>SUM(K38,_xlfn.XLOOKUP(A38,MEDIDAS!A:A,MEDIDAS!D:D,,0)*5)</f>
        <v>14.666666666666666</v>
      </c>
      <c r="M3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8" t="str">
        <f>IF('ESTOQUE DEZEMBRO'!$E38&gt;0,"dezembro",_xlfn.XLOOKUP('ESTOQUE DEZEMBRO'!$A38,'ESTOQUE NOVEMBRO'!$A$2:$A$1101,'ESTOQUE NOVEMBRO'!$N$2:$N$1101,,0))</f>
        <v>outubro</v>
      </c>
      <c r="O38" s="15">
        <v>45627</v>
      </c>
    </row>
    <row r="39" spans="1:15">
      <c r="A39" s="4" t="s">
        <v>41</v>
      </c>
      <c r="B39" s="6" t="s">
        <v>1132</v>
      </c>
      <c r="C39" s="8">
        <f t="shared" si="0"/>
        <v>64.89</v>
      </c>
      <c r="D39" s="13">
        <f>_xlfn.XLOOKUP(Tabela5[[#This Row],[SKU]],'ESTOQUE NOVEMBRO'!A:A,'ESTOQUE NOVEMBRO'!F:F,,0)-_xlfn.XLOOKUP(Tabela5[[#This Row],[SKU]],'VENDA MES'!H:H,'VENDA MES'!I:I,0,0)</f>
        <v>79</v>
      </c>
      <c r="E39" s="13">
        <f>IF(D39&lt;=0,(L39 * 2.5) - D39,IF(AND(Tabela5[[#This Row],[ESTOQUE_INICIAL]]&lt;=Tabela5[[#This Row],[PONTO_DE_REPOSICAO]],Tabela5[[#This Row],[ESTOQUE_INICIAL]]&gt;0),L39*2.5,D39*0))</f>
        <v>0</v>
      </c>
      <c r="F39" s="13">
        <f t="shared" si="1"/>
        <v>79</v>
      </c>
      <c r="G39" s="14">
        <f>IF('ESTOQUE DEZEMBRO'!$N39="outubro",_xlfn.XLOOKUP('ESTOQUE DEZEMBRO'!$A39,MEDIDAS!H:H,MEDIDAS!J:J,,0),IF('ESTOQUE DEZEMBRO'!$N39="novembro",_xlfn.XLOOKUP('ESTOQUE DEZEMBRO'!$A39,MEDIDAS!H:H,MEDIDAS!K:K,,0),"0"))</f>
        <v>16</v>
      </c>
      <c r="H39" s="16">
        <v>40</v>
      </c>
      <c r="I39" s="6" t="s">
        <v>1128</v>
      </c>
      <c r="J39" s="1">
        <f>'ESTOQUE DEZEMBRO'!$D39*'ESTOQUE DEZEMBRO'!$G39+'ESTOQUE DEZEMBRO'!$E39*'ESTOQUE DEZEMBRO'!$H39</f>
        <v>1264</v>
      </c>
      <c r="K39" s="1">
        <f>_xlfn.XLOOKUP(A39,MEDIDAS!A:A,MEDIDAS!D:D,,0)*5</f>
        <v>2.9444444444444446</v>
      </c>
      <c r="L39" s="1">
        <f>SUM(K39,_xlfn.XLOOKUP(A39,MEDIDAS!A:A,MEDIDAS!D:D,,0)*5)</f>
        <v>5.8888888888888893</v>
      </c>
      <c r="M3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9" t="str">
        <f>IF('ESTOQUE DEZEMBRO'!$E39&gt;0,"dezembro",_xlfn.XLOOKUP('ESTOQUE DEZEMBRO'!$A39,'ESTOQUE NOVEMBRO'!$A$2:$A$1101,'ESTOQUE NOVEMBRO'!$N$2:$N$1101,,0))</f>
        <v>outubro</v>
      </c>
      <c r="O39" s="15">
        <v>45627</v>
      </c>
    </row>
    <row r="40" spans="1:15">
      <c r="A40" s="4" t="s">
        <v>42</v>
      </c>
      <c r="B40" s="6" t="s">
        <v>1132</v>
      </c>
      <c r="C40" s="8">
        <f t="shared" si="0"/>
        <v>64.89</v>
      </c>
      <c r="D40" s="13">
        <f>_xlfn.XLOOKUP(Tabela5[[#This Row],[SKU]],'ESTOQUE NOVEMBRO'!A:A,'ESTOQUE NOVEMBRO'!F:F,,0)-_xlfn.XLOOKUP(Tabela5[[#This Row],[SKU]],'VENDA MES'!H:H,'VENDA MES'!I:I,0,0)</f>
        <v>123.80000000000004</v>
      </c>
      <c r="E40" s="13">
        <f>IF(D40&lt;=0,(L40 * 2.5) - D40,IF(AND(Tabela5[[#This Row],[ESTOQUE_INICIAL]]&lt;=Tabela5[[#This Row],[PONTO_DE_REPOSICAO]],Tabela5[[#This Row],[ESTOQUE_INICIAL]]&gt;0),L40*2.5,D40*0))</f>
        <v>0</v>
      </c>
      <c r="F40" s="13">
        <f t="shared" si="1"/>
        <v>123.80000000000004</v>
      </c>
      <c r="G40" s="14">
        <f>IF('ESTOQUE DEZEMBRO'!$N40="outubro",_xlfn.XLOOKUP('ESTOQUE DEZEMBRO'!$A40,MEDIDAS!H:H,MEDIDAS!J:J,,0),IF('ESTOQUE DEZEMBRO'!$N40="novembro",_xlfn.XLOOKUP('ESTOQUE DEZEMBRO'!$A40,MEDIDAS!H:H,MEDIDAS!K:K,,0),"0"))</f>
        <v>16</v>
      </c>
      <c r="H40" s="16">
        <v>40</v>
      </c>
      <c r="I40" s="6" t="s">
        <v>1128</v>
      </c>
      <c r="J40" s="1">
        <f>'ESTOQUE DEZEMBRO'!$D40*'ESTOQUE DEZEMBRO'!$G40+'ESTOQUE DEZEMBRO'!$E40*'ESTOQUE DEZEMBRO'!$H40</f>
        <v>1980.8000000000006</v>
      </c>
      <c r="K40" s="1">
        <f>_xlfn.XLOOKUP(A40,MEDIDAS!A:A,MEDIDAS!D:D,,0)*5</f>
        <v>7.0555555555555562</v>
      </c>
      <c r="L40" s="1">
        <f>SUM(K40,_xlfn.XLOOKUP(A40,MEDIDAS!A:A,MEDIDAS!D:D,,0)*5)</f>
        <v>14.111111111111112</v>
      </c>
      <c r="M4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0" t="str">
        <f>IF('ESTOQUE DEZEMBRO'!$E40&gt;0,"dezembro",_xlfn.XLOOKUP('ESTOQUE DEZEMBRO'!$A40,'ESTOQUE NOVEMBRO'!$A$2:$A$1101,'ESTOQUE NOVEMBRO'!$N$2:$N$1101,,0))</f>
        <v>outubro</v>
      </c>
      <c r="O40" s="15">
        <v>45627</v>
      </c>
    </row>
    <row r="41" spans="1:15">
      <c r="A41" s="5" t="s">
        <v>43</v>
      </c>
      <c r="B41" s="6" t="s">
        <v>1132</v>
      </c>
      <c r="C41" s="8">
        <f t="shared" si="0"/>
        <v>64.89</v>
      </c>
      <c r="D41" s="13">
        <f>_xlfn.XLOOKUP(Tabela5[[#This Row],[SKU]],'ESTOQUE NOVEMBRO'!A:A,'ESTOQUE NOVEMBRO'!F:F,,0)-_xlfn.XLOOKUP(Tabela5[[#This Row],[SKU]],'VENDA MES'!H:H,'VENDA MES'!I:I,0,0)</f>
        <v>-18.59999999999998</v>
      </c>
      <c r="E41" s="13">
        <f>IF(D41&lt;=0,(L41 * 2.5) - D41,IF(AND(Tabela5[[#This Row],[ESTOQUE_INICIAL]]&lt;=Tabela5[[#This Row],[PONTO_DE_REPOSICAO]],Tabela5[[#This Row],[ESTOQUE_INICIAL]]&gt;0),L41*2.5,D41*0))</f>
        <v>49.433333333333316</v>
      </c>
      <c r="F41" s="13">
        <f t="shared" si="1"/>
        <v>30.833333333333336</v>
      </c>
      <c r="G41" s="14" t="str">
        <f>IF('ESTOQUE DEZEMBRO'!$N41="outubro",_xlfn.XLOOKUP('ESTOQUE DEZEMBRO'!$A41,MEDIDAS!H:H,MEDIDAS!J:J,,0),IF('ESTOQUE DEZEMBRO'!$N41="novembro",_xlfn.XLOOKUP('ESTOQUE DEZEMBRO'!$A41,MEDIDAS!H:H,MEDIDAS!K:K,,0),"0"))</f>
        <v>0</v>
      </c>
      <c r="H41" s="16">
        <v>40</v>
      </c>
      <c r="I41" s="6" t="s">
        <v>1128</v>
      </c>
      <c r="J41" s="1">
        <f>'ESTOQUE DEZEMBRO'!$D41*'ESTOQUE DEZEMBRO'!$G41+'ESTOQUE DEZEMBRO'!$E41*'ESTOQUE DEZEMBRO'!$H41</f>
        <v>1977.3333333333326</v>
      </c>
      <c r="K41" s="1">
        <f>_xlfn.XLOOKUP(A41,MEDIDAS!A:A,MEDIDAS!D:D,,0)*5</f>
        <v>6.166666666666667</v>
      </c>
      <c r="L41" s="1">
        <f>SUM(K41,_xlfn.XLOOKUP(A41,MEDIDAS!A:A,MEDIDAS!D:D,,0)*5)</f>
        <v>12.333333333333334</v>
      </c>
      <c r="M4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1" t="str">
        <f>IF('ESTOQUE DEZEMBRO'!$E41&gt;0,"dezembro",_xlfn.XLOOKUP('ESTOQUE DEZEMBRO'!$A41,'ESTOQUE NOVEMBRO'!$A$2:$A$1101,'ESTOQUE NOVEMBRO'!$N$2:$N$1101,,0))</f>
        <v>dezembro</v>
      </c>
      <c r="O41" s="15">
        <v>45627</v>
      </c>
    </row>
    <row r="42" spans="1:15">
      <c r="A42" s="4" t="s">
        <v>45</v>
      </c>
      <c r="B42" s="6" t="s">
        <v>1133</v>
      </c>
      <c r="C42" s="8">
        <f t="shared" si="0"/>
        <v>64.89</v>
      </c>
      <c r="D42" s="13">
        <f>_xlfn.XLOOKUP(Tabela5[[#This Row],[SKU]],'ESTOQUE NOVEMBRO'!A:A,'ESTOQUE NOVEMBRO'!F:F,,0)-_xlfn.XLOOKUP(Tabela5[[#This Row],[SKU]],'VENDA MES'!H:H,'VENDA MES'!I:I,0,0)</f>
        <v>36</v>
      </c>
      <c r="E42" s="13">
        <f>IF(D42&lt;=0,(L42 * 2.5) - D42,IF(AND(Tabela5[[#This Row],[ESTOQUE_INICIAL]]&lt;=Tabela5[[#This Row],[PONTO_DE_REPOSICAO]],Tabela5[[#This Row],[ESTOQUE_INICIAL]]&gt;0),L42*2.5,D42*0))</f>
        <v>0</v>
      </c>
      <c r="F42" s="13">
        <f t="shared" si="1"/>
        <v>36</v>
      </c>
      <c r="G42" s="14">
        <f>IF('ESTOQUE DEZEMBRO'!$N42="outubro",_xlfn.XLOOKUP('ESTOQUE DEZEMBRO'!$A42,MEDIDAS!H:H,MEDIDAS!J:J,,0),IF('ESTOQUE DEZEMBRO'!$N42="novembro",_xlfn.XLOOKUP('ESTOQUE DEZEMBRO'!$A42,MEDIDAS!H:H,MEDIDAS!K:K,,0),"0"))</f>
        <v>10</v>
      </c>
      <c r="H42" s="16">
        <v>25</v>
      </c>
      <c r="I42" s="6" t="s">
        <v>1134</v>
      </c>
      <c r="J42" s="1">
        <f>'ESTOQUE DEZEMBRO'!$D42*'ESTOQUE DEZEMBRO'!$G42+'ESTOQUE DEZEMBRO'!$E42*'ESTOQUE DEZEMBRO'!$H42</f>
        <v>360</v>
      </c>
      <c r="K42" s="1">
        <f>_xlfn.XLOOKUP(A42,MEDIDAS!A:A,MEDIDAS!D:D,,0)*5</f>
        <v>5.333333333333333</v>
      </c>
      <c r="L42" s="1">
        <f>SUM(K42,_xlfn.XLOOKUP(A42,MEDIDAS!A:A,MEDIDAS!D:D,,0)*5)</f>
        <v>10.666666666666666</v>
      </c>
      <c r="M4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2" t="str">
        <f>IF('ESTOQUE DEZEMBRO'!$E42&gt;0,"dezembro",_xlfn.XLOOKUP('ESTOQUE DEZEMBRO'!$A42,'ESTOQUE NOVEMBRO'!$A$2:$A$1101,'ESTOQUE NOVEMBRO'!$N$2:$N$1101,,0))</f>
        <v>outubro</v>
      </c>
      <c r="O42" s="15">
        <v>45627</v>
      </c>
    </row>
    <row r="43" spans="1:15">
      <c r="A43" s="4" t="s">
        <v>46</v>
      </c>
      <c r="B43" s="6" t="s">
        <v>1133</v>
      </c>
      <c r="C43" s="8">
        <f t="shared" si="0"/>
        <v>64.89</v>
      </c>
      <c r="D43" s="13">
        <f>_xlfn.XLOOKUP(Tabela5[[#This Row],[SKU]],'ESTOQUE NOVEMBRO'!A:A,'ESTOQUE NOVEMBRO'!F:F,,0)-_xlfn.XLOOKUP(Tabela5[[#This Row],[SKU]],'VENDA MES'!H:H,'VENDA MES'!I:I,0,0)</f>
        <v>4</v>
      </c>
      <c r="E43" s="13">
        <f>IF(D43&lt;=0,(L43 * 2.5) - D43,IF(AND(Tabela5[[#This Row],[ESTOQUE_INICIAL]]&lt;=Tabela5[[#This Row],[PONTO_DE_REPOSICAO]],Tabela5[[#This Row],[ESTOQUE_INICIAL]]&gt;0),L43*2.5,D43*0))</f>
        <v>35.555555555555557</v>
      </c>
      <c r="F43" s="13">
        <f t="shared" si="1"/>
        <v>39.555555555555557</v>
      </c>
      <c r="G43" s="14" t="str">
        <f>IF('ESTOQUE DEZEMBRO'!$N43="outubro",_xlfn.XLOOKUP('ESTOQUE DEZEMBRO'!$A43,MEDIDAS!H:H,MEDIDAS!J:J,,0),IF('ESTOQUE DEZEMBRO'!$N43="novembro",_xlfn.XLOOKUP('ESTOQUE DEZEMBRO'!$A43,MEDIDAS!H:H,MEDIDAS!K:K,,0),"0"))</f>
        <v>0</v>
      </c>
      <c r="H43" s="16">
        <v>25</v>
      </c>
      <c r="I43" s="6" t="s">
        <v>1134</v>
      </c>
      <c r="J43" s="1">
        <f>'ESTOQUE DEZEMBRO'!$D43*'ESTOQUE DEZEMBRO'!$G43+'ESTOQUE DEZEMBRO'!$E43*'ESTOQUE DEZEMBRO'!$H43</f>
        <v>888.88888888888891</v>
      </c>
      <c r="K43" s="1">
        <f>_xlfn.XLOOKUP(A43,MEDIDAS!A:A,MEDIDAS!D:D,,0)*5</f>
        <v>7.1111111111111116</v>
      </c>
      <c r="L43" s="1">
        <f>SUM(K43,_xlfn.XLOOKUP(A43,MEDIDAS!A:A,MEDIDAS!D:D,,0)*5)</f>
        <v>14.222222222222223</v>
      </c>
      <c r="M4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3" t="str">
        <f>IF('ESTOQUE DEZEMBRO'!$E43&gt;0,"dezembro",_xlfn.XLOOKUP('ESTOQUE DEZEMBRO'!$A43,'ESTOQUE NOVEMBRO'!$A$2:$A$1101,'ESTOQUE NOVEMBRO'!$N$2:$N$1101,,0))</f>
        <v>dezembro</v>
      </c>
      <c r="O43" s="15">
        <v>45627</v>
      </c>
    </row>
    <row r="44" spans="1:15">
      <c r="A44" s="4" t="s">
        <v>47</v>
      </c>
      <c r="B44" s="6" t="s">
        <v>1133</v>
      </c>
      <c r="C44" s="8">
        <f t="shared" si="0"/>
        <v>64.89</v>
      </c>
      <c r="D44" s="13">
        <f>_xlfn.XLOOKUP(Tabela5[[#This Row],[SKU]],'ESTOQUE NOVEMBRO'!A:A,'ESTOQUE NOVEMBRO'!F:F,,0)-_xlfn.XLOOKUP(Tabela5[[#This Row],[SKU]],'VENDA MES'!H:H,'VENDA MES'!I:I,0,0)</f>
        <v>45.199999999999989</v>
      </c>
      <c r="E44" s="13">
        <f>IF(D44&lt;=0,(L44 * 2.5) - D44,IF(AND(Tabela5[[#This Row],[ESTOQUE_INICIAL]]&lt;=Tabela5[[#This Row],[PONTO_DE_REPOSICAO]],Tabela5[[#This Row],[ESTOQUE_INICIAL]]&gt;0),L44*2.5,D44*0))</f>
        <v>0</v>
      </c>
      <c r="F44" s="13">
        <f t="shared" si="1"/>
        <v>45.199999999999989</v>
      </c>
      <c r="G44" s="14">
        <f>IF('ESTOQUE DEZEMBRO'!$N44="outubro",_xlfn.XLOOKUP('ESTOQUE DEZEMBRO'!$A44,MEDIDAS!H:H,MEDIDAS!J:J,,0),IF('ESTOQUE DEZEMBRO'!$N44="novembro",_xlfn.XLOOKUP('ESTOQUE DEZEMBRO'!$A44,MEDIDAS!H:H,MEDIDAS!K:K,,0),"0"))</f>
        <v>10</v>
      </c>
      <c r="H44" s="16">
        <v>25</v>
      </c>
      <c r="I44" s="6" t="s">
        <v>1134</v>
      </c>
      <c r="J44" s="1">
        <f>'ESTOQUE DEZEMBRO'!$D44*'ESTOQUE DEZEMBRO'!$G44+'ESTOQUE DEZEMBRO'!$E44*'ESTOQUE DEZEMBRO'!$H44</f>
        <v>451.99999999999989</v>
      </c>
      <c r="K44" s="1">
        <f>_xlfn.XLOOKUP(A44,MEDIDAS!A:A,MEDIDAS!D:D,,0)*5</f>
        <v>7.3888888888888893</v>
      </c>
      <c r="L44" s="1">
        <f>SUM(K44,_xlfn.XLOOKUP(A44,MEDIDAS!A:A,MEDIDAS!D:D,,0)*5)</f>
        <v>14.777777777777779</v>
      </c>
      <c r="M4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4" t="str">
        <f>IF('ESTOQUE DEZEMBRO'!$E44&gt;0,"dezembro",_xlfn.XLOOKUP('ESTOQUE DEZEMBRO'!$A44,'ESTOQUE NOVEMBRO'!$A$2:$A$1101,'ESTOQUE NOVEMBRO'!$N$2:$N$1101,,0))</f>
        <v>outubro</v>
      </c>
      <c r="O44" s="15">
        <v>45627</v>
      </c>
    </row>
    <row r="45" spans="1:15">
      <c r="A45" s="4" t="s">
        <v>48</v>
      </c>
      <c r="B45" s="6" t="s">
        <v>1133</v>
      </c>
      <c r="C45" s="8">
        <f t="shared" si="0"/>
        <v>64.89</v>
      </c>
      <c r="D45" s="13">
        <f>_xlfn.XLOOKUP(Tabela5[[#This Row],[SKU]],'ESTOQUE NOVEMBRO'!A:A,'ESTOQUE NOVEMBRO'!F:F,,0)-_xlfn.XLOOKUP(Tabela5[[#This Row],[SKU]],'VENDA MES'!H:H,'VENDA MES'!I:I,0,0)</f>
        <v>210.8</v>
      </c>
      <c r="E45" s="13">
        <f>IF(D45&lt;=0,(L45 * 2.5) - D45,IF(AND(Tabela5[[#This Row],[ESTOQUE_INICIAL]]&lt;=Tabela5[[#This Row],[PONTO_DE_REPOSICAO]],Tabela5[[#This Row],[ESTOQUE_INICIAL]]&gt;0),L45*2.5,D45*0))</f>
        <v>0</v>
      </c>
      <c r="F45" s="13">
        <f t="shared" si="1"/>
        <v>210.8</v>
      </c>
      <c r="G45" s="14">
        <f>IF('ESTOQUE DEZEMBRO'!$N45="outubro",_xlfn.XLOOKUP('ESTOQUE DEZEMBRO'!$A45,MEDIDAS!H:H,MEDIDAS!J:J,,0),IF('ESTOQUE DEZEMBRO'!$N45="novembro",_xlfn.XLOOKUP('ESTOQUE DEZEMBRO'!$A45,MEDIDAS!H:H,MEDIDAS!K:K,,0),"0"))</f>
        <v>10</v>
      </c>
      <c r="H45" s="16">
        <v>25</v>
      </c>
      <c r="I45" s="6" t="s">
        <v>1134</v>
      </c>
      <c r="J45" s="1">
        <f>'ESTOQUE DEZEMBRO'!$D45*'ESTOQUE DEZEMBRO'!$G45+'ESTOQUE DEZEMBRO'!$E45*'ESTOQUE DEZEMBRO'!$H45</f>
        <v>2108</v>
      </c>
      <c r="K45" s="1">
        <f>_xlfn.XLOOKUP(A45,MEDIDAS!A:A,MEDIDAS!D:D,,0)*5</f>
        <v>5.8888888888888893</v>
      </c>
      <c r="L45" s="1">
        <f>SUM(K45,_xlfn.XLOOKUP(A45,MEDIDAS!A:A,MEDIDAS!D:D,,0)*5)</f>
        <v>11.777777777777779</v>
      </c>
      <c r="M4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5" t="str">
        <f>IF('ESTOQUE DEZEMBRO'!$E45&gt;0,"dezembro",_xlfn.XLOOKUP('ESTOQUE DEZEMBRO'!$A45,'ESTOQUE NOVEMBRO'!$A$2:$A$1101,'ESTOQUE NOVEMBRO'!$N$2:$N$1101,,0))</f>
        <v>outubro</v>
      </c>
      <c r="O45" s="15">
        <v>45627</v>
      </c>
    </row>
    <row r="46" spans="1:15">
      <c r="A46" s="4" t="s">
        <v>49</v>
      </c>
      <c r="B46" s="6" t="s">
        <v>1133</v>
      </c>
      <c r="C46" s="8">
        <f t="shared" si="0"/>
        <v>64.89</v>
      </c>
      <c r="D46" s="13">
        <f>_xlfn.XLOOKUP(Tabela5[[#This Row],[SKU]],'ESTOQUE NOVEMBRO'!A:A,'ESTOQUE NOVEMBRO'!F:F,,0)-_xlfn.XLOOKUP(Tabela5[[#This Row],[SKU]],'VENDA MES'!H:H,'VENDA MES'!I:I,0,0)</f>
        <v>46.800000000000011</v>
      </c>
      <c r="E46" s="13">
        <f>IF(D46&lt;=0,(L46 * 2.5) - D46,IF(AND(Tabela5[[#This Row],[ESTOQUE_INICIAL]]&lt;=Tabela5[[#This Row],[PONTO_DE_REPOSICAO]],Tabela5[[#This Row],[ESTOQUE_INICIAL]]&gt;0),L46*2.5,D46*0))</f>
        <v>0</v>
      </c>
      <c r="F46" s="13">
        <f t="shared" si="1"/>
        <v>46.800000000000011</v>
      </c>
      <c r="G46" s="14">
        <f>IF('ESTOQUE DEZEMBRO'!$N46="outubro",_xlfn.XLOOKUP('ESTOQUE DEZEMBRO'!$A46,MEDIDAS!H:H,MEDIDAS!J:J,,0),IF('ESTOQUE DEZEMBRO'!$N46="novembro",_xlfn.XLOOKUP('ESTOQUE DEZEMBRO'!$A46,MEDIDAS!H:H,MEDIDAS!K:K,,0),"0"))</f>
        <v>10</v>
      </c>
      <c r="H46" s="16">
        <v>25</v>
      </c>
      <c r="I46" s="6" t="s">
        <v>1134</v>
      </c>
      <c r="J46" s="1">
        <f>'ESTOQUE DEZEMBRO'!$D46*'ESTOQUE DEZEMBRO'!$G46+'ESTOQUE DEZEMBRO'!$E46*'ESTOQUE DEZEMBRO'!$H46</f>
        <v>468.00000000000011</v>
      </c>
      <c r="K46" s="1">
        <f>_xlfn.XLOOKUP(A46,MEDIDAS!A:A,MEDIDAS!D:D,,0)*5</f>
        <v>5.8333333333333339</v>
      </c>
      <c r="L46" s="1">
        <f>SUM(K46,_xlfn.XLOOKUP(A46,MEDIDAS!A:A,MEDIDAS!D:D,,0)*5)</f>
        <v>11.666666666666668</v>
      </c>
      <c r="M4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6" t="str">
        <f>IF('ESTOQUE DEZEMBRO'!$E46&gt;0,"dezembro",_xlfn.XLOOKUP('ESTOQUE DEZEMBRO'!$A46,'ESTOQUE NOVEMBRO'!$A$2:$A$1101,'ESTOQUE NOVEMBRO'!$N$2:$N$1101,,0))</f>
        <v>outubro</v>
      </c>
      <c r="O46" s="15">
        <v>45627</v>
      </c>
    </row>
    <row r="47" spans="1:15">
      <c r="A47" s="4" t="s">
        <v>55</v>
      </c>
      <c r="B47" s="6" t="s">
        <v>1133</v>
      </c>
      <c r="C47" s="8">
        <f t="shared" si="0"/>
        <v>64.89</v>
      </c>
      <c r="D47" s="13">
        <f>_xlfn.XLOOKUP(Tabela5[[#This Row],[SKU]],'ESTOQUE NOVEMBRO'!A:A,'ESTOQUE NOVEMBRO'!F:F,,0)-_xlfn.XLOOKUP(Tabela5[[#This Row],[SKU]],'VENDA MES'!H:H,'VENDA MES'!I:I,0,0)</f>
        <v>49</v>
      </c>
      <c r="E47" s="13">
        <f>IF(D47&lt;=0,(L47 * 2.5) - D47,IF(AND(Tabela5[[#This Row],[ESTOQUE_INICIAL]]&lt;=Tabela5[[#This Row],[PONTO_DE_REPOSICAO]],Tabela5[[#This Row],[ESTOQUE_INICIAL]]&gt;0),L47*2.5,D47*0))</f>
        <v>0</v>
      </c>
      <c r="F47" s="13">
        <f t="shared" si="1"/>
        <v>49</v>
      </c>
      <c r="G47" s="14">
        <f>IF('ESTOQUE DEZEMBRO'!$N47="outubro",_xlfn.XLOOKUP('ESTOQUE DEZEMBRO'!$A47,MEDIDAS!H:H,MEDIDAS!J:J,,0),IF('ESTOQUE DEZEMBRO'!$N47="novembro",_xlfn.XLOOKUP('ESTOQUE DEZEMBRO'!$A47,MEDIDAS!H:H,MEDIDAS!K:K,,0),"0"))</f>
        <v>10</v>
      </c>
      <c r="H47" s="16">
        <v>25</v>
      </c>
      <c r="I47" s="6" t="s">
        <v>1134</v>
      </c>
      <c r="J47" s="1">
        <f>'ESTOQUE DEZEMBRO'!$D47*'ESTOQUE DEZEMBRO'!$G47+'ESTOQUE DEZEMBRO'!$E47*'ESTOQUE DEZEMBRO'!$H47</f>
        <v>490</v>
      </c>
      <c r="K47" s="1">
        <f>_xlfn.XLOOKUP(A47,MEDIDAS!A:A,MEDIDAS!D:D,,0)*5</f>
        <v>5.6111111111111107</v>
      </c>
      <c r="L47" s="1">
        <f>SUM(K47,_xlfn.XLOOKUP(A47,MEDIDAS!A:A,MEDIDAS!D:D,,0)*5)</f>
        <v>11.222222222222221</v>
      </c>
      <c r="M4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7" t="str">
        <f>IF('ESTOQUE DEZEMBRO'!$E47&gt;0,"dezembro",_xlfn.XLOOKUP('ESTOQUE DEZEMBRO'!$A47,'ESTOQUE NOVEMBRO'!$A$2:$A$1101,'ESTOQUE NOVEMBRO'!$N$2:$N$1101,,0))</f>
        <v>outubro</v>
      </c>
      <c r="O47" s="15">
        <v>45627</v>
      </c>
    </row>
    <row r="48" spans="1:15">
      <c r="A48" s="4" t="s">
        <v>50</v>
      </c>
      <c r="B48" s="6" t="s">
        <v>1133</v>
      </c>
      <c r="C48" s="8">
        <f t="shared" si="0"/>
        <v>64.89</v>
      </c>
      <c r="D48" s="13">
        <f>_xlfn.XLOOKUP(Tabela5[[#This Row],[SKU]],'ESTOQUE NOVEMBRO'!A:A,'ESTOQUE NOVEMBRO'!F:F,,0)-_xlfn.XLOOKUP(Tabela5[[#This Row],[SKU]],'VENDA MES'!H:H,'VENDA MES'!I:I,0,0)</f>
        <v>56.400000000000006</v>
      </c>
      <c r="E48" s="13">
        <f>IF(D48&lt;=0,(L48 * 2.5) - D48,IF(AND(Tabela5[[#This Row],[ESTOQUE_INICIAL]]&lt;=Tabela5[[#This Row],[PONTO_DE_REPOSICAO]],Tabela5[[#This Row],[ESTOQUE_INICIAL]]&gt;0),L48*2.5,D48*0))</f>
        <v>0</v>
      </c>
      <c r="F48" s="13">
        <f t="shared" si="1"/>
        <v>56.400000000000006</v>
      </c>
      <c r="G48" s="14">
        <f>IF('ESTOQUE DEZEMBRO'!$N48="outubro",_xlfn.XLOOKUP('ESTOQUE DEZEMBRO'!$A48,MEDIDAS!H:H,MEDIDAS!J:J,,0),IF('ESTOQUE DEZEMBRO'!$N48="novembro",_xlfn.XLOOKUP('ESTOQUE DEZEMBRO'!$A48,MEDIDAS!H:H,MEDIDAS!K:K,,0),"0"))</f>
        <v>10</v>
      </c>
      <c r="H48" s="16">
        <v>25</v>
      </c>
      <c r="I48" s="6" t="s">
        <v>1134</v>
      </c>
      <c r="J48" s="1">
        <f>'ESTOQUE DEZEMBRO'!$D48*'ESTOQUE DEZEMBRO'!$G48+'ESTOQUE DEZEMBRO'!$E48*'ESTOQUE DEZEMBRO'!$H48</f>
        <v>564</v>
      </c>
      <c r="K48" s="1">
        <f>_xlfn.XLOOKUP(A48,MEDIDAS!A:A,MEDIDAS!D:D,,0)*5</f>
        <v>5.6666666666666661</v>
      </c>
      <c r="L48" s="1">
        <f>SUM(K48,_xlfn.XLOOKUP(A48,MEDIDAS!A:A,MEDIDAS!D:D,,0)*5)</f>
        <v>11.333333333333332</v>
      </c>
      <c r="M4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8" t="str">
        <f>IF('ESTOQUE DEZEMBRO'!$E48&gt;0,"dezembro",_xlfn.XLOOKUP('ESTOQUE DEZEMBRO'!$A48,'ESTOQUE NOVEMBRO'!$A$2:$A$1101,'ESTOQUE NOVEMBRO'!$N$2:$N$1101,,0))</f>
        <v>outubro</v>
      </c>
      <c r="O48" s="15">
        <v>45627</v>
      </c>
    </row>
    <row r="49" spans="1:15">
      <c r="A49" s="4" t="s">
        <v>51</v>
      </c>
      <c r="B49" s="6" t="s">
        <v>1133</v>
      </c>
      <c r="C49" s="8">
        <f t="shared" si="0"/>
        <v>64.89</v>
      </c>
      <c r="D49" s="13">
        <f>_xlfn.XLOOKUP(Tabela5[[#This Row],[SKU]],'ESTOQUE NOVEMBRO'!A:A,'ESTOQUE NOVEMBRO'!F:F,,0)-_xlfn.XLOOKUP(Tabela5[[#This Row],[SKU]],'VENDA MES'!H:H,'VENDA MES'!I:I,0,0)</f>
        <v>-29.722222222222221</v>
      </c>
      <c r="E49" s="13">
        <f>IF(D49&lt;=0,(L49 * 2.5) - D49,IF(AND(Tabela5[[#This Row],[ESTOQUE_INICIAL]]&lt;=Tabela5[[#This Row],[PONTO_DE_REPOSICAO]],Tabela5[[#This Row],[ESTOQUE_INICIAL]]&gt;0),L49*2.5,D49*0))</f>
        <v>60</v>
      </c>
      <c r="F49" s="13">
        <f t="shared" si="1"/>
        <v>30.277777777777779</v>
      </c>
      <c r="G49" s="14" t="str">
        <f>IF('ESTOQUE DEZEMBRO'!$N49="outubro",_xlfn.XLOOKUP('ESTOQUE DEZEMBRO'!$A49,MEDIDAS!H:H,MEDIDAS!J:J,,0),IF('ESTOQUE DEZEMBRO'!$N49="novembro",_xlfn.XLOOKUP('ESTOQUE DEZEMBRO'!$A49,MEDIDAS!H:H,MEDIDAS!K:K,,0),"0"))</f>
        <v>0</v>
      </c>
      <c r="H49" s="16">
        <v>25</v>
      </c>
      <c r="I49" s="6" t="s">
        <v>1134</v>
      </c>
      <c r="J49" s="1">
        <f>'ESTOQUE DEZEMBRO'!$D49*'ESTOQUE DEZEMBRO'!$G49+'ESTOQUE DEZEMBRO'!$E49*'ESTOQUE DEZEMBRO'!$H49</f>
        <v>1500</v>
      </c>
      <c r="K49" s="1">
        <f>_xlfn.XLOOKUP(A49,MEDIDAS!A:A,MEDIDAS!D:D,,0)*5</f>
        <v>6.0555555555555554</v>
      </c>
      <c r="L49" s="1">
        <f>SUM(K49,_xlfn.XLOOKUP(A49,MEDIDAS!A:A,MEDIDAS!D:D,,0)*5)</f>
        <v>12.111111111111111</v>
      </c>
      <c r="M4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9" t="str">
        <f>IF('ESTOQUE DEZEMBRO'!$E49&gt;0,"dezembro",_xlfn.XLOOKUP('ESTOQUE DEZEMBRO'!$A49,'ESTOQUE NOVEMBRO'!$A$2:$A$1101,'ESTOQUE NOVEMBRO'!$N$2:$N$1101,,0))</f>
        <v>dezembro</v>
      </c>
      <c r="O49" s="15">
        <v>45627</v>
      </c>
    </row>
    <row r="50" spans="1:15">
      <c r="A50" s="4" t="s">
        <v>52</v>
      </c>
      <c r="B50" s="6" t="s">
        <v>1133</v>
      </c>
      <c r="C50" s="8">
        <f t="shared" si="0"/>
        <v>64.89</v>
      </c>
      <c r="D50" s="13">
        <f>_xlfn.XLOOKUP(Tabela5[[#This Row],[SKU]],'ESTOQUE NOVEMBRO'!A:A,'ESTOQUE NOVEMBRO'!F:F,,0)-_xlfn.XLOOKUP(Tabela5[[#This Row],[SKU]],'VENDA MES'!H:H,'VENDA MES'!I:I,0,0)</f>
        <v>157.19999999999999</v>
      </c>
      <c r="E50" s="13">
        <f>IF(D50&lt;=0,(L50 * 2.5) - D50,IF(AND(Tabela5[[#This Row],[ESTOQUE_INICIAL]]&lt;=Tabela5[[#This Row],[PONTO_DE_REPOSICAO]],Tabela5[[#This Row],[ESTOQUE_INICIAL]]&gt;0),L50*2.5,D50*0))</f>
        <v>0</v>
      </c>
      <c r="F50" s="13">
        <f t="shared" si="1"/>
        <v>157.19999999999999</v>
      </c>
      <c r="G50" s="14">
        <f>IF('ESTOQUE DEZEMBRO'!$N50="outubro",_xlfn.XLOOKUP('ESTOQUE DEZEMBRO'!$A50,MEDIDAS!H:H,MEDIDAS!J:J,,0),IF('ESTOQUE DEZEMBRO'!$N50="novembro",_xlfn.XLOOKUP('ESTOQUE DEZEMBRO'!$A50,MEDIDAS!H:H,MEDIDAS!K:K,,0),"0"))</f>
        <v>10</v>
      </c>
      <c r="H50" s="16">
        <v>25</v>
      </c>
      <c r="I50" s="6" t="s">
        <v>1134</v>
      </c>
      <c r="J50" s="1">
        <f>'ESTOQUE DEZEMBRO'!$D50*'ESTOQUE DEZEMBRO'!$G50+'ESTOQUE DEZEMBRO'!$E50*'ESTOQUE DEZEMBRO'!$H50</f>
        <v>1572</v>
      </c>
      <c r="K50" s="1">
        <f>_xlfn.XLOOKUP(A50,MEDIDAS!A:A,MEDIDAS!D:D,,0)*5</f>
        <v>4.833333333333333</v>
      </c>
      <c r="L50" s="1">
        <f>SUM(K50,_xlfn.XLOOKUP(A50,MEDIDAS!A:A,MEDIDAS!D:D,,0)*5)</f>
        <v>9.6666666666666661</v>
      </c>
      <c r="M5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0" t="str">
        <f>IF('ESTOQUE DEZEMBRO'!$E50&gt;0,"dezembro",_xlfn.XLOOKUP('ESTOQUE DEZEMBRO'!$A50,'ESTOQUE NOVEMBRO'!$A$2:$A$1101,'ESTOQUE NOVEMBRO'!$N$2:$N$1101,,0))</f>
        <v>outubro</v>
      </c>
      <c r="O50" s="15">
        <v>45627</v>
      </c>
    </row>
    <row r="51" spans="1:15">
      <c r="A51" s="5" t="s">
        <v>53</v>
      </c>
      <c r="B51" s="6" t="s">
        <v>1133</v>
      </c>
      <c r="C51" s="8">
        <f t="shared" si="0"/>
        <v>64.89</v>
      </c>
      <c r="D51" s="13">
        <f>_xlfn.XLOOKUP(Tabela5[[#This Row],[SKU]],'ESTOQUE NOVEMBRO'!A:A,'ESTOQUE NOVEMBRO'!F:F,,0)-_xlfn.XLOOKUP(Tabela5[[#This Row],[SKU]],'VENDA MES'!H:H,'VENDA MES'!I:I,0,0)</f>
        <v>105.6</v>
      </c>
      <c r="E51" s="13">
        <f>IF(D51&lt;=0,(L51 * 2.5) - D51,IF(AND(Tabela5[[#This Row],[ESTOQUE_INICIAL]]&lt;=Tabela5[[#This Row],[PONTO_DE_REPOSICAO]],Tabela5[[#This Row],[ESTOQUE_INICIAL]]&gt;0),L51*2.5,D51*0))</f>
        <v>0</v>
      </c>
      <c r="F51" s="13">
        <f t="shared" si="1"/>
        <v>105.6</v>
      </c>
      <c r="G51" s="14">
        <f>IF('ESTOQUE DEZEMBRO'!$N51="outubro",_xlfn.XLOOKUP('ESTOQUE DEZEMBRO'!$A51,MEDIDAS!H:H,MEDIDAS!J:J,,0),IF('ESTOQUE DEZEMBRO'!$N51="novembro",_xlfn.XLOOKUP('ESTOQUE DEZEMBRO'!$A51,MEDIDAS!H:H,MEDIDAS!K:K,,0),"0"))</f>
        <v>10</v>
      </c>
      <c r="H51" s="16">
        <v>25</v>
      </c>
      <c r="I51" s="6" t="s">
        <v>1134</v>
      </c>
      <c r="J51" s="1">
        <f>'ESTOQUE DEZEMBRO'!$D51*'ESTOQUE DEZEMBRO'!$G51+'ESTOQUE DEZEMBRO'!$E51*'ESTOQUE DEZEMBRO'!$H51</f>
        <v>1056</v>
      </c>
      <c r="K51" s="1">
        <f>_xlfn.XLOOKUP(A51,MEDIDAS!A:A,MEDIDAS!D:D,,0)*5</f>
        <v>3.6666666666666665</v>
      </c>
      <c r="L51" s="1">
        <f>SUM(K51,_xlfn.XLOOKUP(A51,MEDIDAS!A:A,MEDIDAS!D:D,,0)*5)</f>
        <v>7.333333333333333</v>
      </c>
      <c r="M5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1" t="str">
        <f>IF('ESTOQUE DEZEMBRO'!$E51&gt;0,"dezembro",_xlfn.XLOOKUP('ESTOQUE DEZEMBRO'!$A51,'ESTOQUE NOVEMBRO'!$A$2:$A$1101,'ESTOQUE NOVEMBRO'!$N$2:$N$1101,,0))</f>
        <v>outubro</v>
      </c>
      <c r="O51" s="15">
        <v>45627</v>
      </c>
    </row>
    <row r="52" spans="1:15">
      <c r="A52" s="4" t="s">
        <v>54</v>
      </c>
      <c r="B52" s="6" t="s">
        <v>1135</v>
      </c>
      <c r="C52" s="8">
        <f t="shared" si="0"/>
        <v>64.89</v>
      </c>
      <c r="D52" s="13">
        <f>_xlfn.XLOOKUP(Tabela5[[#This Row],[SKU]],'ESTOQUE NOVEMBRO'!A:A,'ESTOQUE NOVEMBRO'!F:F,,0)-_xlfn.XLOOKUP(Tabela5[[#This Row],[SKU]],'VENDA MES'!H:H,'VENDA MES'!I:I,0,0)</f>
        <v>-6.5999999999999801</v>
      </c>
      <c r="E52" s="13">
        <f>IF(D52&lt;=0,(L52 * 2.5) - D52,IF(AND(Tabela5[[#This Row],[ESTOQUE_INICIAL]]&lt;=Tabela5[[#This Row],[PONTO_DE_REPOSICAO]],Tabela5[[#This Row],[ESTOQUE_INICIAL]]&gt;0),L52*2.5,D52*0))</f>
        <v>34.09999999999998</v>
      </c>
      <c r="F52" s="13">
        <f t="shared" si="1"/>
        <v>27.5</v>
      </c>
      <c r="G52" s="14" t="str">
        <f>IF('ESTOQUE DEZEMBRO'!$N52="outubro",_xlfn.XLOOKUP('ESTOQUE DEZEMBRO'!$A52,MEDIDAS!H:H,MEDIDAS!J:J,,0),IF('ESTOQUE DEZEMBRO'!$N52="novembro",_xlfn.XLOOKUP('ESTOQUE DEZEMBRO'!$A52,MEDIDAS!H:H,MEDIDAS!K:K,,0),"0"))</f>
        <v>0</v>
      </c>
      <c r="H52" s="16">
        <v>30</v>
      </c>
      <c r="I52" s="6" t="s">
        <v>1136</v>
      </c>
      <c r="J52" s="1">
        <f>'ESTOQUE DEZEMBRO'!$D52*'ESTOQUE DEZEMBRO'!$G52+'ESTOQUE DEZEMBRO'!$E52*'ESTOQUE DEZEMBRO'!$H52</f>
        <v>1022.9999999999994</v>
      </c>
      <c r="K52" s="1">
        <f>_xlfn.XLOOKUP(A52,MEDIDAS!A:A,MEDIDAS!D:D,,0)*5</f>
        <v>5.5</v>
      </c>
      <c r="L52" s="1">
        <f>SUM(K52,_xlfn.XLOOKUP(A52,MEDIDAS!A:A,MEDIDAS!D:D,,0)*5)</f>
        <v>11</v>
      </c>
      <c r="M5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2" t="str">
        <f>IF('ESTOQUE DEZEMBRO'!$E52&gt;0,"dezembro",_xlfn.XLOOKUP('ESTOQUE DEZEMBRO'!$A52,'ESTOQUE NOVEMBRO'!$A$2:$A$1101,'ESTOQUE NOVEMBRO'!$N$2:$N$1101,,0))</f>
        <v>dezembro</v>
      </c>
      <c r="O52" s="15">
        <v>45627</v>
      </c>
    </row>
    <row r="53" spans="1:15">
      <c r="A53" s="4" t="s">
        <v>56</v>
      </c>
      <c r="B53" s="6" t="s">
        <v>1135</v>
      </c>
      <c r="C53" s="8">
        <f t="shared" si="0"/>
        <v>64.89</v>
      </c>
      <c r="D53" s="13">
        <f>_xlfn.XLOOKUP(Tabela5[[#This Row],[SKU]],'ESTOQUE NOVEMBRO'!A:A,'ESTOQUE NOVEMBRO'!F:F,,0)-_xlfn.XLOOKUP(Tabela5[[#This Row],[SKU]],'VENDA MES'!H:H,'VENDA MES'!I:I,0,0)</f>
        <v>41.599999999999994</v>
      </c>
      <c r="E53" s="13">
        <f>IF(D53&lt;=0,(L53 * 2.5) - D53,IF(AND(Tabela5[[#This Row],[ESTOQUE_INICIAL]]&lt;=Tabela5[[#This Row],[PONTO_DE_REPOSICAO]],Tabela5[[#This Row],[ESTOQUE_INICIAL]]&gt;0),L53*2.5,D53*0))</f>
        <v>0</v>
      </c>
      <c r="F53" s="13">
        <f t="shared" si="1"/>
        <v>41.599999999999994</v>
      </c>
      <c r="G53" s="14">
        <f>IF('ESTOQUE DEZEMBRO'!$N53="outubro",_xlfn.XLOOKUP('ESTOQUE DEZEMBRO'!$A53,MEDIDAS!H:H,MEDIDAS!J:J,,0),IF('ESTOQUE DEZEMBRO'!$N53="novembro",_xlfn.XLOOKUP('ESTOQUE DEZEMBRO'!$A53,MEDIDAS!H:H,MEDIDAS!K:K,,0),"0"))</f>
        <v>12</v>
      </c>
      <c r="H53" s="16">
        <v>30</v>
      </c>
      <c r="I53" s="6" t="s">
        <v>1136</v>
      </c>
      <c r="J53" s="1">
        <f>'ESTOQUE DEZEMBRO'!$D53*'ESTOQUE DEZEMBRO'!$G53+'ESTOQUE DEZEMBRO'!$E53*'ESTOQUE DEZEMBRO'!$H53</f>
        <v>499.19999999999993</v>
      </c>
      <c r="K53" s="1">
        <f>_xlfn.XLOOKUP(A53,MEDIDAS!A:A,MEDIDAS!D:D,,0)*5</f>
        <v>7.2222222222222223</v>
      </c>
      <c r="L53" s="1">
        <f>SUM(K53,_xlfn.XLOOKUP(A53,MEDIDAS!A:A,MEDIDAS!D:D,,0)*5)</f>
        <v>14.444444444444445</v>
      </c>
      <c r="M5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3" t="str">
        <f>IF('ESTOQUE DEZEMBRO'!$E53&gt;0,"dezembro",_xlfn.XLOOKUP('ESTOQUE DEZEMBRO'!$A53,'ESTOQUE NOVEMBRO'!$A$2:$A$1101,'ESTOQUE NOVEMBRO'!$N$2:$N$1101,,0))</f>
        <v>outubro</v>
      </c>
      <c r="O53" s="15">
        <v>45627</v>
      </c>
    </row>
    <row r="54" spans="1:15">
      <c r="A54" s="4" t="s">
        <v>57</v>
      </c>
      <c r="B54" s="6" t="s">
        <v>1135</v>
      </c>
      <c r="C54" s="8">
        <f t="shared" si="0"/>
        <v>64.89</v>
      </c>
      <c r="D54" s="13">
        <f>_xlfn.XLOOKUP(Tabela5[[#This Row],[SKU]],'ESTOQUE NOVEMBRO'!A:A,'ESTOQUE NOVEMBRO'!F:F,,0)-_xlfn.XLOOKUP(Tabela5[[#This Row],[SKU]],'VENDA MES'!H:H,'VENDA MES'!I:I,0,0)</f>
        <v>83.80000000000004</v>
      </c>
      <c r="E54" s="13">
        <f>IF(D54&lt;=0,(L54 * 2.5) - D54,IF(AND(Tabela5[[#This Row],[ESTOQUE_INICIAL]]&lt;=Tabela5[[#This Row],[PONTO_DE_REPOSICAO]],Tabela5[[#This Row],[ESTOQUE_INICIAL]]&gt;0),L54*2.5,D54*0))</f>
        <v>0</v>
      </c>
      <c r="F54" s="13">
        <f t="shared" si="1"/>
        <v>83.80000000000004</v>
      </c>
      <c r="G54" s="14">
        <f>IF('ESTOQUE DEZEMBRO'!$N54="outubro",_xlfn.XLOOKUP('ESTOQUE DEZEMBRO'!$A54,MEDIDAS!H:H,MEDIDAS!J:J,,0),IF('ESTOQUE DEZEMBRO'!$N54="novembro",_xlfn.XLOOKUP('ESTOQUE DEZEMBRO'!$A54,MEDIDAS!H:H,MEDIDAS!K:K,,0),"0"))</f>
        <v>12</v>
      </c>
      <c r="H54" s="16">
        <v>30</v>
      </c>
      <c r="I54" s="6" t="s">
        <v>1136</v>
      </c>
      <c r="J54" s="1">
        <f>'ESTOQUE DEZEMBRO'!$D54*'ESTOQUE DEZEMBRO'!$G54+'ESTOQUE DEZEMBRO'!$E54*'ESTOQUE DEZEMBRO'!$H54</f>
        <v>1005.6000000000005</v>
      </c>
      <c r="K54" s="1">
        <f>_xlfn.XLOOKUP(A54,MEDIDAS!A:A,MEDIDAS!D:D,,0)*5</f>
        <v>5.6111111111111107</v>
      </c>
      <c r="L54" s="1">
        <f>SUM(K54,_xlfn.XLOOKUP(A54,MEDIDAS!A:A,MEDIDAS!D:D,,0)*5)</f>
        <v>11.222222222222221</v>
      </c>
      <c r="M5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4" t="str">
        <f>IF('ESTOQUE DEZEMBRO'!$E54&gt;0,"dezembro",_xlfn.XLOOKUP('ESTOQUE DEZEMBRO'!$A54,'ESTOQUE NOVEMBRO'!$A$2:$A$1101,'ESTOQUE NOVEMBRO'!$N$2:$N$1101,,0))</f>
        <v>outubro</v>
      </c>
      <c r="O54" s="15">
        <v>45627</v>
      </c>
    </row>
    <row r="55" spans="1:15">
      <c r="A55" s="4" t="s">
        <v>58</v>
      </c>
      <c r="B55" s="6" t="s">
        <v>1135</v>
      </c>
      <c r="C55" s="8">
        <f t="shared" si="0"/>
        <v>64.89</v>
      </c>
      <c r="D55" s="13">
        <f>_xlfn.XLOOKUP(Tabela5[[#This Row],[SKU]],'ESTOQUE NOVEMBRO'!A:A,'ESTOQUE NOVEMBRO'!F:F,,0)-_xlfn.XLOOKUP(Tabela5[[#This Row],[SKU]],'VENDA MES'!H:H,'VENDA MES'!I:I,0,0)</f>
        <v>-40.200000000000003</v>
      </c>
      <c r="E55" s="13">
        <f>IF(D55&lt;=0,(L55 * 2.5) - D55,IF(AND(Tabela5[[#This Row],[ESTOQUE_INICIAL]]&lt;=Tabela5[[#This Row],[PONTO_DE_REPOSICAO]],Tabela5[[#This Row],[ESTOQUE_INICIAL]]&gt;0),L55*2.5,D55*0))</f>
        <v>75.2</v>
      </c>
      <c r="F55" s="13">
        <f t="shared" si="1"/>
        <v>35</v>
      </c>
      <c r="G55" s="14" t="str">
        <f>IF('ESTOQUE DEZEMBRO'!$N55="outubro",_xlfn.XLOOKUP('ESTOQUE DEZEMBRO'!$A55,MEDIDAS!H:H,MEDIDAS!J:J,,0),IF('ESTOQUE DEZEMBRO'!$N55="novembro",_xlfn.XLOOKUP('ESTOQUE DEZEMBRO'!$A55,MEDIDAS!H:H,MEDIDAS!K:K,,0),"0"))</f>
        <v>0</v>
      </c>
      <c r="H55" s="16">
        <v>30</v>
      </c>
      <c r="I55" s="6" t="s">
        <v>1136</v>
      </c>
      <c r="J55" s="1">
        <f>'ESTOQUE DEZEMBRO'!$D55*'ESTOQUE DEZEMBRO'!$G55+'ESTOQUE DEZEMBRO'!$E55*'ESTOQUE DEZEMBRO'!$H55</f>
        <v>2256</v>
      </c>
      <c r="K55" s="1">
        <f>_xlfn.XLOOKUP(A55,MEDIDAS!A:A,MEDIDAS!D:D,,0)*5</f>
        <v>7</v>
      </c>
      <c r="L55" s="1">
        <f>SUM(K55,_xlfn.XLOOKUP(A55,MEDIDAS!A:A,MEDIDAS!D:D,,0)*5)</f>
        <v>14</v>
      </c>
      <c r="M5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5" t="str">
        <f>IF('ESTOQUE DEZEMBRO'!$E55&gt;0,"dezembro",_xlfn.XLOOKUP('ESTOQUE DEZEMBRO'!$A55,'ESTOQUE NOVEMBRO'!$A$2:$A$1101,'ESTOQUE NOVEMBRO'!$N$2:$N$1101,,0))</f>
        <v>dezembro</v>
      </c>
      <c r="O55" s="15">
        <v>45627</v>
      </c>
    </row>
    <row r="56" spans="1:15">
      <c r="A56" s="4" t="s">
        <v>59</v>
      </c>
      <c r="B56" s="6" t="s">
        <v>1135</v>
      </c>
      <c r="C56" s="8">
        <f t="shared" si="0"/>
        <v>64.89</v>
      </c>
      <c r="D56" s="13">
        <f>_xlfn.XLOOKUP(Tabela5[[#This Row],[SKU]],'ESTOQUE NOVEMBRO'!A:A,'ESTOQUE NOVEMBRO'!F:F,,0)-_xlfn.XLOOKUP(Tabela5[[#This Row],[SKU]],'VENDA MES'!H:H,'VENDA MES'!I:I,0,0)</f>
        <v>22.400000000000006</v>
      </c>
      <c r="E56" s="13">
        <f>IF(D56&lt;=0,(L56 * 2.5) - D56,IF(AND(Tabela5[[#This Row],[ESTOQUE_INICIAL]]&lt;=Tabela5[[#This Row],[PONTO_DE_REPOSICAO]],Tabela5[[#This Row],[ESTOQUE_INICIAL]]&gt;0),L56*2.5,D56*0))</f>
        <v>0</v>
      </c>
      <c r="F56" s="13">
        <f t="shared" si="1"/>
        <v>22.400000000000006</v>
      </c>
      <c r="G56" s="14">
        <f>IF('ESTOQUE DEZEMBRO'!$N56="outubro",_xlfn.XLOOKUP('ESTOQUE DEZEMBRO'!$A56,MEDIDAS!H:H,MEDIDAS!J:J,,0),IF('ESTOQUE DEZEMBRO'!$N56="novembro",_xlfn.XLOOKUP('ESTOQUE DEZEMBRO'!$A56,MEDIDAS!H:H,MEDIDAS!K:K,,0),"0"))</f>
        <v>12</v>
      </c>
      <c r="H56" s="16">
        <v>30</v>
      </c>
      <c r="I56" s="6" t="s">
        <v>1136</v>
      </c>
      <c r="J56" s="1">
        <f>'ESTOQUE DEZEMBRO'!$D56*'ESTOQUE DEZEMBRO'!$G56+'ESTOQUE DEZEMBRO'!$E56*'ESTOQUE DEZEMBRO'!$H56</f>
        <v>268.80000000000007</v>
      </c>
      <c r="K56" s="1">
        <f>_xlfn.XLOOKUP(A56,MEDIDAS!A:A,MEDIDAS!D:D,,0)*5</f>
        <v>9.3888888888888893</v>
      </c>
      <c r="L56" s="1">
        <f>SUM(K56,_xlfn.XLOOKUP(A56,MEDIDAS!A:A,MEDIDAS!D:D,,0)*5)</f>
        <v>18.777777777777779</v>
      </c>
      <c r="M5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6" t="str">
        <f>IF('ESTOQUE DEZEMBRO'!$E56&gt;0,"dezembro",_xlfn.XLOOKUP('ESTOQUE DEZEMBRO'!$A56,'ESTOQUE NOVEMBRO'!$A$2:$A$1101,'ESTOQUE NOVEMBRO'!$N$2:$N$1101,,0))</f>
        <v>outubro</v>
      </c>
      <c r="O56" s="15">
        <v>45627</v>
      </c>
    </row>
    <row r="57" spans="1:15">
      <c r="A57" s="4" t="s">
        <v>66</v>
      </c>
      <c r="B57" s="6" t="s">
        <v>1135</v>
      </c>
      <c r="C57" s="8">
        <f t="shared" si="0"/>
        <v>64.89</v>
      </c>
      <c r="D57" s="13">
        <f>_xlfn.XLOOKUP(Tabela5[[#This Row],[SKU]],'ESTOQUE NOVEMBRO'!A:A,'ESTOQUE NOVEMBRO'!F:F,,0)-_xlfn.XLOOKUP(Tabela5[[#This Row],[SKU]],'VENDA MES'!H:H,'VENDA MES'!I:I,0,0)</f>
        <v>75</v>
      </c>
      <c r="E57" s="13">
        <f>IF(D57&lt;=0,(L57 * 2.5) - D57,IF(AND(Tabela5[[#This Row],[ESTOQUE_INICIAL]]&lt;=Tabela5[[#This Row],[PONTO_DE_REPOSICAO]],Tabela5[[#This Row],[ESTOQUE_INICIAL]]&gt;0),L57*2.5,D57*0))</f>
        <v>0</v>
      </c>
      <c r="F57" s="13">
        <f t="shared" si="1"/>
        <v>75</v>
      </c>
      <c r="G57" s="14">
        <f>IF('ESTOQUE DEZEMBRO'!$N57="outubro",_xlfn.XLOOKUP('ESTOQUE DEZEMBRO'!$A57,MEDIDAS!H:H,MEDIDAS!J:J,,0),IF('ESTOQUE DEZEMBRO'!$N57="novembro",_xlfn.XLOOKUP('ESTOQUE DEZEMBRO'!$A57,MEDIDAS!H:H,MEDIDAS!K:K,,0),"0"))</f>
        <v>12</v>
      </c>
      <c r="H57" s="16">
        <v>30</v>
      </c>
      <c r="I57" s="6" t="s">
        <v>1136</v>
      </c>
      <c r="J57" s="1">
        <f>'ESTOQUE DEZEMBRO'!$D57*'ESTOQUE DEZEMBRO'!$G57+'ESTOQUE DEZEMBRO'!$E57*'ESTOQUE DEZEMBRO'!$H57</f>
        <v>900</v>
      </c>
      <c r="K57" s="1">
        <f>_xlfn.XLOOKUP(A57,MEDIDAS!A:A,MEDIDAS!D:D,,0)*5</f>
        <v>4.166666666666667</v>
      </c>
      <c r="L57" s="1">
        <f>SUM(K57,_xlfn.XLOOKUP(A57,MEDIDAS!A:A,MEDIDAS!D:D,,0)*5)</f>
        <v>8.3333333333333339</v>
      </c>
      <c r="M5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7" t="str">
        <f>IF('ESTOQUE DEZEMBRO'!$E57&gt;0,"dezembro",_xlfn.XLOOKUP('ESTOQUE DEZEMBRO'!$A57,'ESTOQUE NOVEMBRO'!$A$2:$A$1101,'ESTOQUE NOVEMBRO'!$N$2:$N$1101,,0))</f>
        <v>outubro</v>
      </c>
      <c r="O57" s="15">
        <v>45627</v>
      </c>
    </row>
    <row r="58" spans="1:15">
      <c r="A58" s="4" t="s">
        <v>60</v>
      </c>
      <c r="B58" s="6" t="s">
        <v>1135</v>
      </c>
      <c r="C58" s="8">
        <f t="shared" si="0"/>
        <v>64.89</v>
      </c>
      <c r="D58" s="13">
        <f>_xlfn.XLOOKUP(Tabela5[[#This Row],[SKU]],'ESTOQUE NOVEMBRO'!A:A,'ESTOQUE NOVEMBRO'!F:F,,0)-_xlfn.XLOOKUP(Tabela5[[#This Row],[SKU]],'VENDA MES'!H:H,'VENDA MES'!I:I,0,0)</f>
        <v>8.5999999999999943</v>
      </c>
      <c r="E58" s="13">
        <f>IF(D58&lt;=0,(L58 * 2.5) - D58,IF(AND(Tabela5[[#This Row],[ESTOQUE_INICIAL]]&lt;=Tabela5[[#This Row],[PONTO_DE_REPOSICAO]],Tabela5[[#This Row],[ESTOQUE_INICIAL]]&gt;0),L58*2.5,D58*0))</f>
        <v>36.111111111111114</v>
      </c>
      <c r="F58" s="13">
        <f t="shared" si="1"/>
        <v>44.711111111111109</v>
      </c>
      <c r="G58" s="14" t="str">
        <f>IF('ESTOQUE DEZEMBRO'!$N58="outubro",_xlfn.XLOOKUP('ESTOQUE DEZEMBRO'!$A58,MEDIDAS!H:H,MEDIDAS!J:J,,0),IF('ESTOQUE DEZEMBRO'!$N58="novembro",_xlfn.XLOOKUP('ESTOQUE DEZEMBRO'!$A58,MEDIDAS!H:H,MEDIDAS!K:K,,0),"0"))</f>
        <v>0</v>
      </c>
      <c r="H58" s="16">
        <v>30</v>
      </c>
      <c r="I58" s="6" t="s">
        <v>1136</v>
      </c>
      <c r="J58" s="1">
        <f>'ESTOQUE DEZEMBRO'!$D58*'ESTOQUE DEZEMBRO'!$G58+'ESTOQUE DEZEMBRO'!$E58*'ESTOQUE DEZEMBRO'!$H58</f>
        <v>1083.3333333333335</v>
      </c>
      <c r="K58" s="1">
        <f>_xlfn.XLOOKUP(A58,MEDIDAS!A:A,MEDIDAS!D:D,,0)*5</f>
        <v>7.2222222222222223</v>
      </c>
      <c r="L58" s="1">
        <f>SUM(K58,_xlfn.XLOOKUP(A58,MEDIDAS!A:A,MEDIDAS!D:D,,0)*5)</f>
        <v>14.444444444444445</v>
      </c>
      <c r="M5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8" t="str">
        <f>IF('ESTOQUE DEZEMBRO'!$E58&gt;0,"dezembro",_xlfn.XLOOKUP('ESTOQUE DEZEMBRO'!$A58,'ESTOQUE NOVEMBRO'!$A$2:$A$1101,'ESTOQUE NOVEMBRO'!$N$2:$N$1101,,0))</f>
        <v>dezembro</v>
      </c>
      <c r="O58" s="15">
        <v>45627</v>
      </c>
    </row>
    <row r="59" spans="1:15">
      <c r="A59" s="4" t="s">
        <v>61</v>
      </c>
      <c r="B59" s="6" t="s">
        <v>1135</v>
      </c>
      <c r="C59" s="8">
        <f t="shared" si="0"/>
        <v>64.89</v>
      </c>
      <c r="D59" s="13">
        <f>_xlfn.XLOOKUP(Tabela5[[#This Row],[SKU]],'ESTOQUE NOVEMBRO'!A:A,'ESTOQUE NOVEMBRO'!F:F,,0)-_xlfn.XLOOKUP(Tabela5[[#This Row],[SKU]],'VENDA MES'!H:H,'VENDA MES'!I:I,0,0)</f>
        <v>-12.200000000000003</v>
      </c>
      <c r="E59" s="13">
        <f>IF(D59&lt;=0,(L59 * 2.5) - D59,IF(AND(Tabela5[[#This Row],[ESTOQUE_INICIAL]]&lt;=Tabela5[[#This Row],[PONTO_DE_REPOSICAO]],Tabela5[[#This Row],[ESTOQUE_INICIAL]]&gt;0),L59*2.5,D59*0))</f>
        <v>48.588888888888889</v>
      </c>
      <c r="F59" s="13">
        <f t="shared" si="1"/>
        <v>36.388888888888886</v>
      </c>
      <c r="G59" s="14" t="str">
        <f>IF('ESTOQUE DEZEMBRO'!$N59="outubro",_xlfn.XLOOKUP('ESTOQUE DEZEMBRO'!$A59,MEDIDAS!H:H,MEDIDAS!J:J,,0),IF('ESTOQUE DEZEMBRO'!$N59="novembro",_xlfn.XLOOKUP('ESTOQUE DEZEMBRO'!$A59,MEDIDAS!H:H,MEDIDAS!K:K,,0),"0"))</f>
        <v>0</v>
      </c>
      <c r="H59" s="16">
        <v>30</v>
      </c>
      <c r="I59" s="6" t="s">
        <v>1136</v>
      </c>
      <c r="J59" s="1">
        <f>'ESTOQUE DEZEMBRO'!$D59*'ESTOQUE DEZEMBRO'!$G59+'ESTOQUE DEZEMBRO'!$E59*'ESTOQUE DEZEMBRO'!$H59</f>
        <v>1457.6666666666667</v>
      </c>
      <c r="K59" s="1">
        <f>_xlfn.XLOOKUP(A59,MEDIDAS!A:A,MEDIDAS!D:D,,0)*5</f>
        <v>7.2777777777777777</v>
      </c>
      <c r="L59" s="1">
        <f>SUM(K59,_xlfn.XLOOKUP(A59,MEDIDAS!A:A,MEDIDAS!D:D,,0)*5)</f>
        <v>14.555555555555555</v>
      </c>
      <c r="M5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9" t="str">
        <f>IF('ESTOQUE DEZEMBRO'!$E59&gt;0,"dezembro",_xlfn.XLOOKUP('ESTOQUE DEZEMBRO'!$A59,'ESTOQUE NOVEMBRO'!$A$2:$A$1101,'ESTOQUE NOVEMBRO'!$N$2:$N$1101,,0))</f>
        <v>dezembro</v>
      </c>
      <c r="O59" s="15">
        <v>45627</v>
      </c>
    </row>
    <row r="60" spans="1:15">
      <c r="A60" s="4" t="s">
        <v>62</v>
      </c>
      <c r="B60" s="6" t="s">
        <v>1135</v>
      </c>
      <c r="C60" s="8">
        <f t="shared" si="0"/>
        <v>64.89</v>
      </c>
      <c r="D60" s="13">
        <f>_xlfn.XLOOKUP(Tabela5[[#This Row],[SKU]],'ESTOQUE NOVEMBRO'!A:A,'ESTOQUE NOVEMBRO'!F:F,,0)-_xlfn.XLOOKUP(Tabela5[[#This Row],[SKU]],'VENDA MES'!H:H,'VENDA MES'!I:I,0,0)</f>
        <v>149</v>
      </c>
      <c r="E60" s="13">
        <f>IF(D60&lt;=0,(L60 * 2.5) - D60,IF(AND(Tabela5[[#This Row],[ESTOQUE_INICIAL]]&lt;=Tabela5[[#This Row],[PONTO_DE_REPOSICAO]],Tabela5[[#This Row],[ESTOQUE_INICIAL]]&gt;0),L60*2.5,D60*0))</f>
        <v>0</v>
      </c>
      <c r="F60" s="13">
        <f t="shared" si="1"/>
        <v>149</v>
      </c>
      <c r="G60" s="14">
        <f>IF('ESTOQUE DEZEMBRO'!$N60="outubro",_xlfn.XLOOKUP('ESTOQUE DEZEMBRO'!$A60,MEDIDAS!H:H,MEDIDAS!J:J,,0),IF('ESTOQUE DEZEMBRO'!$N60="novembro",_xlfn.XLOOKUP('ESTOQUE DEZEMBRO'!$A60,MEDIDAS!H:H,MEDIDAS!K:K,,0),"0"))</f>
        <v>12</v>
      </c>
      <c r="H60" s="16">
        <v>30</v>
      </c>
      <c r="I60" s="6" t="s">
        <v>1136</v>
      </c>
      <c r="J60" s="1">
        <f>'ESTOQUE DEZEMBRO'!$D60*'ESTOQUE DEZEMBRO'!$G60+'ESTOQUE DEZEMBRO'!$E60*'ESTOQUE DEZEMBRO'!$H60</f>
        <v>1788</v>
      </c>
      <c r="K60" s="1">
        <f>_xlfn.XLOOKUP(A60,MEDIDAS!A:A,MEDIDAS!D:D,,0)*5</f>
        <v>4.5555555555555554</v>
      </c>
      <c r="L60" s="1">
        <f>SUM(K60,_xlfn.XLOOKUP(A60,MEDIDAS!A:A,MEDIDAS!D:D,,0)*5)</f>
        <v>9.1111111111111107</v>
      </c>
      <c r="M6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0" t="str">
        <f>IF('ESTOQUE DEZEMBRO'!$E60&gt;0,"dezembro",_xlfn.XLOOKUP('ESTOQUE DEZEMBRO'!$A60,'ESTOQUE NOVEMBRO'!$A$2:$A$1101,'ESTOQUE NOVEMBRO'!$N$2:$N$1101,,0))</f>
        <v>outubro</v>
      </c>
      <c r="O60" s="15">
        <v>45627</v>
      </c>
    </row>
    <row r="61" spans="1:15">
      <c r="A61" s="5" t="s">
        <v>63</v>
      </c>
      <c r="B61" s="6" t="s">
        <v>1135</v>
      </c>
      <c r="C61" s="8">
        <f t="shared" si="0"/>
        <v>64.89</v>
      </c>
      <c r="D61" s="13">
        <f>_xlfn.XLOOKUP(Tabela5[[#This Row],[SKU]],'ESTOQUE NOVEMBRO'!A:A,'ESTOQUE NOVEMBRO'!F:F,,0)-_xlfn.XLOOKUP(Tabela5[[#This Row],[SKU]],'VENDA MES'!H:H,'VENDA MES'!I:I,0,0)</f>
        <v>67.200000000000017</v>
      </c>
      <c r="E61" s="13">
        <f>IF(D61&lt;=0,(L61 * 2.5) - D61,IF(AND(Tabela5[[#This Row],[ESTOQUE_INICIAL]]&lt;=Tabela5[[#This Row],[PONTO_DE_REPOSICAO]],Tabela5[[#This Row],[ESTOQUE_INICIAL]]&gt;0),L61*2.5,D61*0))</f>
        <v>0</v>
      </c>
      <c r="F61" s="13">
        <f t="shared" si="1"/>
        <v>67.200000000000017</v>
      </c>
      <c r="G61" s="14">
        <f>IF('ESTOQUE DEZEMBRO'!$N61="outubro",_xlfn.XLOOKUP('ESTOQUE DEZEMBRO'!$A61,MEDIDAS!H:H,MEDIDAS!J:J,,0),IF('ESTOQUE DEZEMBRO'!$N61="novembro",_xlfn.XLOOKUP('ESTOQUE DEZEMBRO'!$A61,MEDIDAS!H:H,MEDIDAS!K:K,,0),"0"))</f>
        <v>12</v>
      </c>
      <c r="H61" s="16">
        <v>30</v>
      </c>
      <c r="I61" s="6" t="s">
        <v>1136</v>
      </c>
      <c r="J61" s="1">
        <f>'ESTOQUE DEZEMBRO'!$D61*'ESTOQUE DEZEMBRO'!$G61+'ESTOQUE DEZEMBRO'!$E61*'ESTOQUE DEZEMBRO'!$H61</f>
        <v>806.4000000000002</v>
      </c>
      <c r="K61" s="1">
        <f>_xlfn.XLOOKUP(A61,MEDIDAS!A:A,MEDIDAS!D:D,,0)*5</f>
        <v>4.3333333333333339</v>
      </c>
      <c r="L61" s="1">
        <f>SUM(K61,_xlfn.XLOOKUP(A61,MEDIDAS!A:A,MEDIDAS!D:D,,0)*5)</f>
        <v>8.6666666666666679</v>
      </c>
      <c r="M6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1" t="str">
        <f>IF('ESTOQUE DEZEMBRO'!$E61&gt;0,"dezembro",_xlfn.XLOOKUP('ESTOQUE DEZEMBRO'!$A61,'ESTOQUE NOVEMBRO'!$A$2:$A$1101,'ESTOQUE NOVEMBRO'!$N$2:$N$1101,,0))</f>
        <v>outubro</v>
      </c>
      <c r="O61" s="15">
        <v>45627</v>
      </c>
    </row>
    <row r="62" spans="1:15">
      <c r="A62" s="4" t="s">
        <v>64</v>
      </c>
      <c r="B62" s="6" t="s">
        <v>1137</v>
      </c>
      <c r="C62" s="8">
        <f t="shared" si="0"/>
        <v>64.89</v>
      </c>
      <c r="D62" s="13">
        <f>_xlfn.XLOOKUP(Tabela5[[#This Row],[SKU]],'ESTOQUE NOVEMBRO'!A:A,'ESTOQUE NOVEMBRO'!F:F,,0)-_xlfn.XLOOKUP(Tabela5[[#This Row],[SKU]],'VENDA MES'!H:H,'VENDA MES'!I:I,0,0)</f>
        <v>60.200000000000017</v>
      </c>
      <c r="E62" s="13">
        <f>IF(D62&lt;=0,(L62 * 2.5) - D62,IF(AND(Tabela5[[#This Row],[ESTOQUE_INICIAL]]&lt;=Tabela5[[#This Row],[PONTO_DE_REPOSICAO]],Tabela5[[#This Row],[ESTOQUE_INICIAL]]&gt;0),L62*2.5,D62*0))</f>
        <v>0</v>
      </c>
      <c r="F62" s="13">
        <f t="shared" si="1"/>
        <v>60.200000000000017</v>
      </c>
      <c r="G62" s="14">
        <f>IF('ESTOQUE DEZEMBRO'!$N62="outubro",_xlfn.XLOOKUP('ESTOQUE DEZEMBRO'!$A62,MEDIDAS!H:H,MEDIDAS!J:J,,0),IF('ESTOQUE DEZEMBRO'!$N62="novembro",_xlfn.XLOOKUP('ESTOQUE DEZEMBRO'!$A62,MEDIDAS!H:H,MEDIDAS!K:K,,0),"0"))</f>
        <v>40</v>
      </c>
      <c r="H62" s="16">
        <v>100</v>
      </c>
      <c r="I62" s="6" t="s">
        <v>1138</v>
      </c>
      <c r="J62" s="1">
        <f>'ESTOQUE DEZEMBRO'!$D62*'ESTOQUE DEZEMBRO'!$G62+'ESTOQUE DEZEMBRO'!$E62*'ESTOQUE DEZEMBRO'!$H62</f>
        <v>2408.0000000000009</v>
      </c>
      <c r="K62" s="1">
        <f>_xlfn.XLOOKUP(A62,MEDIDAS!A:A,MEDIDAS!D:D,,0)*5</f>
        <v>4.7222222222222223</v>
      </c>
      <c r="L62" s="1">
        <f>SUM(K62,_xlfn.XLOOKUP(A62,MEDIDAS!A:A,MEDIDAS!D:D,,0)*5)</f>
        <v>9.4444444444444446</v>
      </c>
      <c r="M6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2" t="str">
        <f>IF('ESTOQUE DEZEMBRO'!$E62&gt;0,"dezembro",_xlfn.XLOOKUP('ESTOQUE DEZEMBRO'!$A62,'ESTOQUE NOVEMBRO'!$A$2:$A$1101,'ESTOQUE NOVEMBRO'!$N$2:$N$1101,,0))</f>
        <v>outubro</v>
      </c>
      <c r="O62" s="15">
        <v>45627</v>
      </c>
    </row>
    <row r="63" spans="1:15">
      <c r="A63" s="4" t="s">
        <v>65</v>
      </c>
      <c r="B63" s="6" t="s">
        <v>1137</v>
      </c>
      <c r="C63" s="8">
        <f t="shared" si="0"/>
        <v>64.89</v>
      </c>
      <c r="D63" s="13">
        <f>_xlfn.XLOOKUP(Tabela5[[#This Row],[SKU]],'ESTOQUE NOVEMBRO'!A:A,'ESTOQUE NOVEMBRO'!F:F,,0)-_xlfn.XLOOKUP(Tabela5[[#This Row],[SKU]],'VENDA MES'!H:H,'VENDA MES'!I:I,0,0)</f>
        <v>149.80000000000004</v>
      </c>
      <c r="E63" s="13">
        <f>IF(D63&lt;=0,(L63 * 2.5) - D63,IF(AND(Tabela5[[#This Row],[ESTOQUE_INICIAL]]&lt;=Tabela5[[#This Row],[PONTO_DE_REPOSICAO]],Tabela5[[#This Row],[ESTOQUE_INICIAL]]&gt;0),L63*2.5,D63*0))</f>
        <v>0</v>
      </c>
      <c r="F63" s="13">
        <f t="shared" si="1"/>
        <v>149.80000000000004</v>
      </c>
      <c r="G63" s="14">
        <f>IF('ESTOQUE DEZEMBRO'!$N63="outubro",_xlfn.XLOOKUP('ESTOQUE DEZEMBRO'!$A63,MEDIDAS!H:H,MEDIDAS!J:J,,0),IF('ESTOQUE DEZEMBRO'!$N63="novembro",_xlfn.XLOOKUP('ESTOQUE DEZEMBRO'!$A63,MEDIDAS!H:H,MEDIDAS!K:K,,0),"0"))</f>
        <v>40</v>
      </c>
      <c r="H63" s="16">
        <v>100</v>
      </c>
      <c r="I63" s="6" t="s">
        <v>1138</v>
      </c>
      <c r="J63" s="1">
        <f>'ESTOQUE DEZEMBRO'!$D63*'ESTOQUE DEZEMBRO'!$G63+'ESTOQUE DEZEMBRO'!$E63*'ESTOQUE DEZEMBRO'!$H63</f>
        <v>5992.0000000000018</v>
      </c>
      <c r="K63" s="1">
        <f>_xlfn.XLOOKUP(A63,MEDIDAS!A:A,MEDIDAS!D:D,,0)*5</f>
        <v>5.6111111111111107</v>
      </c>
      <c r="L63" s="1">
        <f>SUM(K63,_xlfn.XLOOKUP(A63,MEDIDAS!A:A,MEDIDAS!D:D,,0)*5)</f>
        <v>11.222222222222221</v>
      </c>
      <c r="M6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3" t="str">
        <f>IF('ESTOQUE DEZEMBRO'!$E63&gt;0,"dezembro",_xlfn.XLOOKUP('ESTOQUE DEZEMBRO'!$A63,'ESTOQUE NOVEMBRO'!$A$2:$A$1101,'ESTOQUE NOVEMBRO'!$N$2:$N$1101,,0))</f>
        <v>outubro</v>
      </c>
      <c r="O63" s="15">
        <v>45627</v>
      </c>
    </row>
    <row r="64" spans="1:15">
      <c r="A64" s="4" t="s">
        <v>67</v>
      </c>
      <c r="B64" s="6" t="s">
        <v>1137</v>
      </c>
      <c r="C64" s="8">
        <f t="shared" si="0"/>
        <v>64.89</v>
      </c>
      <c r="D64" s="13">
        <f>_xlfn.XLOOKUP(Tabela5[[#This Row],[SKU]],'ESTOQUE NOVEMBRO'!A:A,'ESTOQUE NOVEMBRO'!F:F,,0)-_xlfn.XLOOKUP(Tabela5[[#This Row],[SKU]],'VENDA MES'!H:H,'VENDA MES'!I:I,0,0)</f>
        <v>-36.433333333333337</v>
      </c>
      <c r="E64" s="13">
        <f>IF(D64&lt;=0,(L64 * 2.5) - D64,IF(AND(Tabela5[[#This Row],[ESTOQUE_INICIAL]]&lt;=Tabela5[[#This Row],[PONTO_DE_REPOSICAO]],Tabela5[[#This Row],[ESTOQUE_INICIAL]]&gt;0),L64*2.5,D64*0))</f>
        <v>68.37777777777778</v>
      </c>
      <c r="F64" s="13">
        <f t="shared" si="1"/>
        <v>31.944444444444443</v>
      </c>
      <c r="G64" s="14" t="str">
        <f>IF('ESTOQUE DEZEMBRO'!$N64="outubro",_xlfn.XLOOKUP('ESTOQUE DEZEMBRO'!$A64,MEDIDAS!H:H,MEDIDAS!J:J,,0),IF('ESTOQUE DEZEMBRO'!$N64="novembro",_xlfn.XLOOKUP('ESTOQUE DEZEMBRO'!$A64,MEDIDAS!H:H,MEDIDAS!K:K,,0),"0"))</f>
        <v>0</v>
      </c>
      <c r="H64" s="16">
        <v>100</v>
      </c>
      <c r="I64" s="6" t="s">
        <v>1138</v>
      </c>
      <c r="J64" s="1">
        <f>'ESTOQUE DEZEMBRO'!$D64*'ESTOQUE DEZEMBRO'!$G64+'ESTOQUE DEZEMBRO'!$E64*'ESTOQUE DEZEMBRO'!$H64</f>
        <v>6837.7777777777783</v>
      </c>
      <c r="K64" s="1">
        <f>_xlfn.XLOOKUP(A64,MEDIDAS!A:A,MEDIDAS!D:D,,0)*5</f>
        <v>6.3888888888888884</v>
      </c>
      <c r="L64" s="1">
        <f>SUM(K64,_xlfn.XLOOKUP(A64,MEDIDAS!A:A,MEDIDAS!D:D,,0)*5)</f>
        <v>12.777777777777777</v>
      </c>
      <c r="M6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4" t="str">
        <f>IF('ESTOQUE DEZEMBRO'!$E64&gt;0,"dezembro",_xlfn.XLOOKUP('ESTOQUE DEZEMBRO'!$A64,'ESTOQUE NOVEMBRO'!$A$2:$A$1101,'ESTOQUE NOVEMBRO'!$N$2:$N$1101,,0))</f>
        <v>dezembro</v>
      </c>
      <c r="O64" s="15">
        <v>45627</v>
      </c>
    </row>
    <row r="65" spans="1:15">
      <c r="A65" s="4" t="s">
        <v>68</v>
      </c>
      <c r="B65" s="6" t="s">
        <v>1137</v>
      </c>
      <c r="C65" s="8">
        <f t="shared" si="0"/>
        <v>64.89</v>
      </c>
      <c r="D65" s="13">
        <f>_xlfn.XLOOKUP(Tabela5[[#This Row],[SKU]],'ESTOQUE NOVEMBRO'!A:A,'ESTOQUE NOVEMBRO'!F:F,,0)-_xlfn.XLOOKUP(Tabela5[[#This Row],[SKU]],'VENDA MES'!H:H,'VENDA MES'!I:I,0,0)</f>
        <v>66.599999999999994</v>
      </c>
      <c r="E65" s="13">
        <f>IF(D65&lt;=0,(L65 * 2.5) - D65,IF(AND(Tabela5[[#This Row],[ESTOQUE_INICIAL]]&lt;=Tabela5[[#This Row],[PONTO_DE_REPOSICAO]],Tabela5[[#This Row],[ESTOQUE_INICIAL]]&gt;0),L65*2.5,D65*0))</f>
        <v>0</v>
      </c>
      <c r="F65" s="13">
        <f t="shared" si="1"/>
        <v>66.599999999999994</v>
      </c>
      <c r="G65" s="14">
        <f>IF('ESTOQUE DEZEMBRO'!$N65="outubro",_xlfn.XLOOKUP('ESTOQUE DEZEMBRO'!$A65,MEDIDAS!H:H,MEDIDAS!J:J,,0),IF('ESTOQUE DEZEMBRO'!$N65="novembro",_xlfn.XLOOKUP('ESTOQUE DEZEMBRO'!$A65,MEDIDAS!H:H,MEDIDAS!K:K,,0),"0"))</f>
        <v>40</v>
      </c>
      <c r="H65" s="16">
        <v>100</v>
      </c>
      <c r="I65" s="6" t="s">
        <v>1138</v>
      </c>
      <c r="J65" s="1">
        <f>'ESTOQUE DEZEMBRO'!$D65*'ESTOQUE DEZEMBRO'!$G65+'ESTOQUE DEZEMBRO'!$E65*'ESTOQUE DEZEMBRO'!$H65</f>
        <v>2664</v>
      </c>
      <c r="K65" s="1">
        <f>_xlfn.XLOOKUP(A65,MEDIDAS!A:A,MEDIDAS!D:D,,0)*5</f>
        <v>5.8333333333333339</v>
      </c>
      <c r="L65" s="1">
        <f>SUM(K65,_xlfn.XLOOKUP(A65,MEDIDAS!A:A,MEDIDAS!D:D,,0)*5)</f>
        <v>11.666666666666668</v>
      </c>
      <c r="M6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5" t="str">
        <f>IF('ESTOQUE DEZEMBRO'!$E65&gt;0,"dezembro",_xlfn.XLOOKUP('ESTOQUE DEZEMBRO'!$A65,'ESTOQUE NOVEMBRO'!$A$2:$A$1101,'ESTOQUE NOVEMBRO'!$N$2:$N$1101,,0))</f>
        <v>outubro</v>
      </c>
      <c r="O65" s="15">
        <v>45627</v>
      </c>
    </row>
    <row r="66" spans="1:15">
      <c r="A66" s="4" t="s">
        <v>69</v>
      </c>
      <c r="B66" s="6" t="s">
        <v>1137</v>
      </c>
      <c r="C66" s="8">
        <f t="shared" ref="C66:C129" si="2">3.09*3*7</f>
        <v>64.89</v>
      </c>
      <c r="D66" s="13">
        <f>_xlfn.XLOOKUP(Tabela5[[#This Row],[SKU]],'ESTOQUE NOVEMBRO'!A:A,'ESTOQUE NOVEMBRO'!F:F,,0)-_xlfn.XLOOKUP(Tabela5[[#This Row],[SKU]],'VENDA MES'!H:H,'VENDA MES'!I:I,0,0)</f>
        <v>70.000000000000028</v>
      </c>
      <c r="E66" s="13">
        <f>IF(D66&lt;=0,(L66 * 2.5) - D66,IF(AND(Tabela5[[#This Row],[ESTOQUE_INICIAL]]&lt;=Tabela5[[#This Row],[PONTO_DE_REPOSICAO]],Tabela5[[#This Row],[ESTOQUE_INICIAL]]&gt;0),L66*2.5,D66*0))</f>
        <v>0</v>
      </c>
      <c r="F66" s="13">
        <f t="shared" ref="F66:F129" si="3">SUM(E66,D66)</f>
        <v>70.000000000000028</v>
      </c>
      <c r="G66" s="14">
        <f>IF('ESTOQUE DEZEMBRO'!$N66="outubro",_xlfn.XLOOKUP('ESTOQUE DEZEMBRO'!$A66,MEDIDAS!H:H,MEDIDAS!J:J,,0),IF('ESTOQUE DEZEMBRO'!$N66="novembro",_xlfn.XLOOKUP('ESTOQUE DEZEMBRO'!$A66,MEDIDAS!H:H,MEDIDAS!K:K,,0),"0"))</f>
        <v>40</v>
      </c>
      <c r="H66" s="16">
        <v>100</v>
      </c>
      <c r="I66" s="6" t="s">
        <v>1138</v>
      </c>
      <c r="J66" s="1">
        <f>'ESTOQUE DEZEMBRO'!$D66*'ESTOQUE DEZEMBRO'!$G66+'ESTOQUE DEZEMBRO'!$E66*'ESTOQUE DEZEMBRO'!$H66</f>
        <v>2800.0000000000009</v>
      </c>
      <c r="K66" s="1">
        <f>_xlfn.XLOOKUP(A66,MEDIDAS!A:A,MEDIDAS!D:D,,0)*5</f>
        <v>5.2777777777777777</v>
      </c>
      <c r="L66" s="1">
        <f>SUM(K66,_xlfn.XLOOKUP(A66,MEDIDAS!A:A,MEDIDAS!D:D,,0)*5)</f>
        <v>10.555555555555555</v>
      </c>
      <c r="M6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6" t="str">
        <f>IF('ESTOQUE DEZEMBRO'!$E66&gt;0,"dezembro",_xlfn.XLOOKUP('ESTOQUE DEZEMBRO'!$A66,'ESTOQUE NOVEMBRO'!$A$2:$A$1101,'ESTOQUE NOVEMBRO'!$N$2:$N$1101,,0))</f>
        <v>outubro</v>
      </c>
      <c r="O66" s="15">
        <v>45627</v>
      </c>
    </row>
    <row r="67" spans="1:15">
      <c r="A67" s="4" t="s">
        <v>77</v>
      </c>
      <c r="B67" s="6" t="s">
        <v>1137</v>
      </c>
      <c r="C67" s="8">
        <f t="shared" si="2"/>
        <v>64.89</v>
      </c>
      <c r="D67" s="13">
        <f>_xlfn.XLOOKUP(Tabela5[[#This Row],[SKU]],'ESTOQUE NOVEMBRO'!A:A,'ESTOQUE NOVEMBRO'!F:F,,0)-_xlfn.XLOOKUP(Tabela5[[#This Row],[SKU]],'VENDA MES'!H:H,'VENDA MES'!I:I,0,0)</f>
        <v>101</v>
      </c>
      <c r="E67" s="13">
        <f>IF(D67&lt;=0,(L67 * 2.5) - D67,IF(AND(Tabela5[[#This Row],[ESTOQUE_INICIAL]]&lt;=Tabela5[[#This Row],[PONTO_DE_REPOSICAO]],Tabela5[[#This Row],[ESTOQUE_INICIAL]]&gt;0),L67*2.5,D67*0))</f>
        <v>0</v>
      </c>
      <c r="F67" s="13">
        <f t="shared" si="3"/>
        <v>101</v>
      </c>
      <c r="G67" s="14">
        <f>IF('ESTOQUE DEZEMBRO'!$N67="outubro",_xlfn.XLOOKUP('ESTOQUE DEZEMBRO'!$A67,MEDIDAS!H:H,MEDIDAS!J:J,,0),IF('ESTOQUE DEZEMBRO'!$N67="novembro",_xlfn.XLOOKUP('ESTOQUE DEZEMBRO'!$A67,MEDIDAS!H:H,MEDIDAS!K:K,,0),"0"))</f>
        <v>40</v>
      </c>
      <c r="H67" s="16">
        <v>100</v>
      </c>
      <c r="I67" s="6" t="s">
        <v>1138</v>
      </c>
      <c r="J67" s="1">
        <f>'ESTOQUE DEZEMBRO'!$D67*'ESTOQUE DEZEMBRO'!$G67+'ESTOQUE DEZEMBRO'!$E67*'ESTOQUE DEZEMBRO'!$H67</f>
        <v>4040</v>
      </c>
      <c r="K67" s="1">
        <f>_xlfn.XLOOKUP(A67,MEDIDAS!A:A,MEDIDAS!D:D,,0)*5</f>
        <v>2.7222222222222219</v>
      </c>
      <c r="L67" s="1">
        <f>SUM(K67,_xlfn.XLOOKUP(A67,MEDIDAS!A:A,MEDIDAS!D:D,,0)*5)</f>
        <v>5.4444444444444438</v>
      </c>
      <c r="M6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7" t="str">
        <f>IF('ESTOQUE DEZEMBRO'!$E67&gt;0,"dezembro",_xlfn.XLOOKUP('ESTOQUE DEZEMBRO'!$A67,'ESTOQUE NOVEMBRO'!$A$2:$A$1101,'ESTOQUE NOVEMBRO'!$N$2:$N$1101,,0))</f>
        <v>outubro</v>
      </c>
      <c r="O67" s="15">
        <v>45627</v>
      </c>
    </row>
    <row r="68" spans="1:15">
      <c r="A68" s="4" t="s">
        <v>70</v>
      </c>
      <c r="B68" s="6" t="s">
        <v>1137</v>
      </c>
      <c r="C68" s="8">
        <f t="shared" si="2"/>
        <v>64.89</v>
      </c>
      <c r="D68" s="13">
        <f>_xlfn.XLOOKUP(Tabela5[[#This Row],[SKU]],'ESTOQUE NOVEMBRO'!A:A,'ESTOQUE NOVEMBRO'!F:F,,0)-_xlfn.XLOOKUP(Tabela5[[#This Row],[SKU]],'VENDA MES'!H:H,'VENDA MES'!I:I,0,0)</f>
        <v>25.800000000000011</v>
      </c>
      <c r="E68" s="13">
        <f>IF(D68&lt;=0,(L68 * 2.5) - D68,IF(AND(Tabela5[[#This Row],[ESTOQUE_INICIAL]]&lt;=Tabela5[[#This Row],[PONTO_DE_REPOSICAO]],Tabela5[[#This Row],[ESTOQUE_INICIAL]]&gt;0),L68*2.5,D68*0))</f>
        <v>0</v>
      </c>
      <c r="F68" s="13">
        <f t="shared" si="3"/>
        <v>25.800000000000011</v>
      </c>
      <c r="G68" s="14">
        <f>IF('ESTOQUE DEZEMBRO'!$N68="outubro",_xlfn.XLOOKUP('ESTOQUE DEZEMBRO'!$A68,MEDIDAS!H:H,MEDIDAS!J:J,,0),IF('ESTOQUE DEZEMBRO'!$N68="novembro",_xlfn.XLOOKUP('ESTOQUE DEZEMBRO'!$A68,MEDIDAS!H:H,MEDIDAS!K:K,,0),"0"))</f>
        <v>40</v>
      </c>
      <c r="H68" s="16">
        <v>100</v>
      </c>
      <c r="I68" s="6" t="s">
        <v>1138</v>
      </c>
      <c r="J68" s="1">
        <f>'ESTOQUE DEZEMBRO'!$D68*'ESTOQUE DEZEMBRO'!$G68+'ESTOQUE DEZEMBRO'!$E68*'ESTOQUE DEZEMBRO'!$H68</f>
        <v>1032.0000000000005</v>
      </c>
      <c r="K68" s="1">
        <f>_xlfn.XLOOKUP(A68,MEDIDAS!A:A,MEDIDAS!D:D,,0)*5</f>
        <v>7</v>
      </c>
      <c r="L68" s="1">
        <f>SUM(K68,_xlfn.XLOOKUP(A68,MEDIDAS!A:A,MEDIDAS!D:D,,0)*5)</f>
        <v>14</v>
      </c>
      <c r="M6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8" t="str">
        <f>IF('ESTOQUE DEZEMBRO'!$E68&gt;0,"dezembro",_xlfn.XLOOKUP('ESTOQUE DEZEMBRO'!$A68,'ESTOQUE NOVEMBRO'!$A$2:$A$1101,'ESTOQUE NOVEMBRO'!$N$2:$N$1101,,0))</f>
        <v>outubro</v>
      </c>
      <c r="O68" s="15">
        <v>45627</v>
      </c>
    </row>
    <row r="69" spans="1:15">
      <c r="A69" s="4" t="s">
        <v>71</v>
      </c>
      <c r="B69" s="6" t="s">
        <v>1137</v>
      </c>
      <c r="C69" s="8">
        <f t="shared" si="2"/>
        <v>64.89</v>
      </c>
      <c r="D69" s="13">
        <f>_xlfn.XLOOKUP(Tabela5[[#This Row],[SKU]],'ESTOQUE NOVEMBRO'!A:A,'ESTOQUE NOVEMBRO'!F:F,,0)-_xlfn.XLOOKUP(Tabela5[[#This Row],[SKU]],'VENDA MES'!H:H,'VENDA MES'!I:I,0,0)</f>
        <v>139</v>
      </c>
      <c r="E69" s="13">
        <f>IF(D69&lt;=0,(L69 * 2.5) - D69,IF(AND(Tabela5[[#This Row],[ESTOQUE_INICIAL]]&lt;=Tabela5[[#This Row],[PONTO_DE_REPOSICAO]],Tabela5[[#This Row],[ESTOQUE_INICIAL]]&gt;0),L69*2.5,D69*0))</f>
        <v>0</v>
      </c>
      <c r="F69" s="13">
        <f t="shared" si="3"/>
        <v>139</v>
      </c>
      <c r="G69" s="14">
        <f>IF('ESTOQUE DEZEMBRO'!$N69="outubro",_xlfn.XLOOKUP('ESTOQUE DEZEMBRO'!$A69,MEDIDAS!H:H,MEDIDAS!J:J,,0),IF('ESTOQUE DEZEMBRO'!$N69="novembro",_xlfn.XLOOKUP('ESTOQUE DEZEMBRO'!$A69,MEDIDAS!H:H,MEDIDAS!K:K,,0),"0"))</f>
        <v>40</v>
      </c>
      <c r="H69" s="16">
        <v>100</v>
      </c>
      <c r="I69" s="6" t="s">
        <v>1138</v>
      </c>
      <c r="J69" s="1">
        <f>'ESTOQUE DEZEMBRO'!$D69*'ESTOQUE DEZEMBRO'!$G69+'ESTOQUE DEZEMBRO'!$E69*'ESTOQUE DEZEMBRO'!$H69</f>
        <v>5560</v>
      </c>
      <c r="K69" s="1">
        <f>_xlfn.XLOOKUP(A69,MEDIDAS!A:A,MEDIDAS!D:D,,0)*5</f>
        <v>6.9444444444444446</v>
      </c>
      <c r="L69" s="1">
        <f>SUM(K69,_xlfn.XLOOKUP(A69,MEDIDAS!A:A,MEDIDAS!D:D,,0)*5)</f>
        <v>13.888888888888889</v>
      </c>
      <c r="M6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9" t="str">
        <f>IF('ESTOQUE DEZEMBRO'!$E69&gt;0,"dezembro",_xlfn.XLOOKUP('ESTOQUE DEZEMBRO'!$A69,'ESTOQUE NOVEMBRO'!$A$2:$A$1101,'ESTOQUE NOVEMBRO'!$N$2:$N$1101,,0))</f>
        <v>outubro</v>
      </c>
      <c r="O69" s="15">
        <v>45627</v>
      </c>
    </row>
    <row r="70" spans="1:15">
      <c r="A70" s="4" t="s">
        <v>72</v>
      </c>
      <c r="B70" s="6" t="s">
        <v>1137</v>
      </c>
      <c r="C70" s="8">
        <f t="shared" si="2"/>
        <v>64.89</v>
      </c>
      <c r="D70" s="13">
        <f>_xlfn.XLOOKUP(Tabela5[[#This Row],[SKU]],'ESTOQUE NOVEMBRO'!A:A,'ESTOQUE NOVEMBRO'!F:F,,0)-_xlfn.XLOOKUP(Tabela5[[#This Row],[SKU]],'VENDA MES'!H:H,'VENDA MES'!I:I,0,0)</f>
        <v>63.80000000000004</v>
      </c>
      <c r="E70" s="13">
        <f>IF(D70&lt;=0,(L70 * 2.5) - D70,IF(AND(Tabela5[[#This Row],[ESTOQUE_INICIAL]]&lt;=Tabela5[[#This Row],[PONTO_DE_REPOSICAO]],Tabela5[[#This Row],[ESTOQUE_INICIAL]]&gt;0),L70*2.5,D70*0))</f>
        <v>0</v>
      </c>
      <c r="F70" s="13">
        <f t="shared" si="3"/>
        <v>63.80000000000004</v>
      </c>
      <c r="G70" s="14">
        <f>IF('ESTOQUE DEZEMBRO'!$N70="outubro",_xlfn.XLOOKUP('ESTOQUE DEZEMBRO'!$A70,MEDIDAS!H:H,MEDIDAS!J:J,,0),IF('ESTOQUE DEZEMBRO'!$N70="novembro",_xlfn.XLOOKUP('ESTOQUE DEZEMBRO'!$A70,MEDIDAS!H:H,MEDIDAS!K:K,,0),"0"))</f>
        <v>40</v>
      </c>
      <c r="H70" s="16">
        <v>100</v>
      </c>
      <c r="I70" s="6" t="s">
        <v>1138</v>
      </c>
      <c r="J70" s="1">
        <f>'ESTOQUE DEZEMBRO'!$D70*'ESTOQUE DEZEMBRO'!$G70+'ESTOQUE DEZEMBRO'!$E70*'ESTOQUE DEZEMBRO'!$H70</f>
        <v>2552.0000000000018</v>
      </c>
      <c r="K70" s="1">
        <f>_xlfn.XLOOKUP(A70,MEDIDAS!A:A,MEDIDAS!D:D,,0)*5</f>
        <v>6.7222222222222232</v>
      </c>
      <c r="L70" s="1">
        <f>SUM(K70,_xlfn.XLOOKUP(A70,MEDIDAS!A:A,MEDIDAS!D:D,,0)*5)</f>
        <v>13.444444444444446</v>
      </c>
      <c r="M7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0" t="str">
        <f>IF('ESTOQUE DEZEMBRO'!$E70&gt;0,"dezembro",_xlfn.XLOOKUP('ESTOQUE DEZEMBRO'!$A70,'ESTOQUE NOVEMBRO'!$A$2:$A$1101,'ESTOQUE NOVEMBRO'!$N$2:$N$1101,,0))</f>
        <v>outubro</v>
      </c>
      <c r="O70" s="15">
        <v>45627</v>
      </c>
    </row>
    <row r="71" spans="1:15">
      <c r="A71" s="5" t="s">
        <v>73</v>
      </c>
      <c r="B71" s="6" t="s">
        <v>1137</v>
      </c>
      <c r="C71" s="8">
        <f t="shared" si="2"/>
        <v>64.89</v>
      </c>
      <c r="D71" s="13">
        <f>_xlfn.XLOOKUP(Tabela5[[#This Row],[SKU]],'ESTOQUE NOVEMBRO'!A:A,'ESTOQUE NOVEMBRO'!F:F,,0)-_xlfn.XLOOKUP(Tabela5[[#This Row],[SKU]],'VENDA MES'!H:H,'VENDA MES'!I:I,0,0)</f>
        <v>-21</v>
      </c>
      <c r="E71" s="13">
        <f>IF(D71&lt;=0,(L71 * 2.5) - D71,IF(AND(Tabela5[[#This Row],[ESTOQUE_INICIAL]]&lt;=Tabela5[[#This Row],[PONTO_DE_REPOSICAO]],Tabela5[[#This Row],[ESTOQUE_INICIAL]]&gt;0),L71*2.5,D71*0))</f>
        <v>45.166666666666664</v>
      </c>
      <c r="F71" s="13">
        <f t="shared" si="3"/>
        <v>24.166666666666664</v>
      </c>
      <c r="G71" s="14" t="str">
        <f>IF('ESTOQUE DEZEMBRO'!$N71="outubro",_xlfn.XLOOKUP('ESTOQUE DEZEMBRO'!$A71,MEDIDAS!H:H,MEDIDAS!J:J,,0),IF('ESTOQUE DEZEMBRO'!$N71="novembro",_xlfn.XLOOKUP('ESTOQUE DEZEMBRO'!$A71,MEDIDAS!H:H,MEDIDAS!K:K,,0),"0"))</f>
        <v>0</v>
      </c>
      <c r="H71" s="16">
        <v>100</v>
      </c>
      <c r="I71" s="6" t="s">
        <v>1138</v>
      </c>
      <c r="J71" s="1">
        <f>'ESTOQUE DEZEMBRO'!$D71*'ESTOQUE DEZEMBRO'!$G71+'ESTOQUE DEZEMBRO'!$E71*'ESTOQUE DEZEMBRO'!$H71</f>
        <v>4516.6666666666661</v>
      </c>
      <c r="K71" s="1">
        <f>_xlfn.XLOOKUP(A71,MEDIDAS!A:A,MEDIDAS!D:D,,0)*5</f>
        <v>4.833333333333333</v>
      </c>
      <c r="L71" s="1">
        <f>SUM(K71,_xlfn.XLOOKUP(A71,MEDIDAS!A:A,MEDIDAS!D:D,,0)*5)</f>
        <v>9.6666666666666661</v>
      </c>
      <c r="M7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1" t="str">
        <f>IF('ESTOQUE DEZEMBRO'!$E71&gt;0,"dezembro",_xlfn.XLOOKUP('ESTOQUE DEZEMBRO'!$A71,'ESTOQUE NOVEMBRO'!$A$2:$A$1101,'ESTOQUE NOVEMBRO'!$N$2:$N$1101,,0))</f>
        <v>dezembro</v>
      </c>
      <c r="O71" s="15">
        <v>45627</v>
      </c>
    </row>
    <row r="72" spans="1:15">
      <c r="A72" s="4" t="s">
        <v>74</v>
      </c>
      <c r="B72" s="6" t="s">
        <v>1139</v>
      </c>
      <c r="C72" s="8">
        <f t="shared" si="2"/>
        <v>64.89</v>
      </c>
      <c r="D72" s="13">
        <f>_xlfn.XLOOKUP(Tabela5[[#This Row],[SKU]],'ESTOQUE NOVEMBRO'!A:A,'ESTOQUE NOVEMBRO'!F:F,,0)-_xlfn.XLOOKUP(Tabela5[[#This Row],[SKU]],'VENDA MES'!H:H,'VENDA MES'!I:I,0,0)</f>
        <v>161.19999999999999</v>
      </c>
      <c r="E72" s="13">
        <f>IF(D72&lt;=0,(L72 * 2.5) - D72,IF(AND(Tabela5[[#This Row],[ESTOQUE_INICIAL]]&lt;=Tabela5[[#This Row],[PONTO_DE_REPOSICAO]],Tabela5[[#This Row],[ESTOQUE_INICIAL]]&gt;0),L72*2.5,D72*0))</f>
        <v>0</v>
      </c>
      <c r="F72" s="13">
        <f t="shared" si="3"/>
        <v>161.19999999999999</v>
      </c>
      <c r="G72" s="14">
        <f>IF('ESTOQUE DEZEMBRO'!$N72="outubro",_xlfn.XLOOKUP('ESTOQUE DEZEMBRO'!$A72,MEDIDAS!H:H,MEDIDAS!J:J,,0),IF('ESTOQUE DEZEMBRO'!$N72="novembro",_xlfn.XLOOKUP('ESTOQUE DEZEMBRO'!$A72,MEDIDAS!H:H,MEDIDAS!K:K,,0),"0"))</f>
        <v>18</v>
      </c>
      <c r="H72" s="16">
        <v>45</v>
      </c>
      <c r="I72" s="6" t="s">
        <v>1140</v>
      </c>
      <c r="J72" s="1">
        <f>'ESTOQUE DEZEMBRO'!$D72*'ESTOQUE DEZEMBRO'!$G72+'ESTOQUE DEZEMBRO'!$E72*'ESTOQUE DEZEMBRO'!$H72</f>
        <v>2901.6</v>
      </c>
      <c r="K72" s="1">
        <f>_xlfn.XLOOKUP(A72,MEDIDAS!A:A,MEDIDAS!D:D,,0)*5</f>
        <v>6.4444444444444446</v>
      </c>
      <c r="L72" s="1">
        <f>SUM(K72,_xlfn.XLOOKUP(A72,MEDIDAS!A:A,MEDIDAS!D:D,,0)*5)</f>
        <v>12.888888888888889</v>
      </c>
      <c r="M7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2" t="str">
        <f>IF('ESTOQUE DEZEMBRO'!$E72&gt;0,"dezembro",_xlfn.XLOOKUP('ESTOQUE DEZEMBRO'!$A72,'ESTOQUE NOVEMBRO'!$A$2:$A$1101,'ESTOQUE NOVEMBRO'!$N$2:$N$1101,,0))</f>
        <v>outubro</v>
      </c>
      <c r="O72" s="15">
        <v>45627</v>
      </c>
    </row>
    <row r="73" spans="1:15">
      <c r="A73" s="4" t="s">
        <v>75</v>
      </c>
      <c r="B73" s="6" t="s">
        <v>1139</v>
      </c>
      <c r="C73" s="8">
        <f t="shared" si="2"/>
        <v>64.89</v>
      </c>
      <c r="D73" s="13">
        <f>_xlfn.XLOOKUP(Tabela5[[#This Row],[SKU]],'ESTOQUE NOVEMBRO'!A:A,'ESTOQUE NOVEMBRO'!F:F,,0)-_xlfn.XLOOKUP(Tabela5[[#This Row],[SKU]],'VENDA MES'!H:H,'VENDA MES'!I:I,0,0)</f>
        <v>66.599999999999994</v>
      </c>
      <c r="E73" s="13">
        <f>IF(D73&lt;=0,(L73 * 2.5) - D73,IF(AND(Tabela5[[#This Row],[ESTOQUE_INICIAL]]&lt;=Tabela5[[#This Row],[PONTO_DE_REPOSICAO]],Tabela5[[#This Row],[ESTOQUE_INICIAL]]&gt;0),L73*2.5,D73*0))</f>
        <v>0</v>
      </c>
      <c r="F73" s="13">
        <f t="shared" si="3"/>
        <v>66.599999999999994</v>
      </c>
      <c r="G73" s="14">
        <f>IF('ESTOQUE DEZEMBRO'!$N73="outubro",_xlfn.XLOOKUP('ESTOQUE DEZEMBRO'!$A73,MEDIDAS!H:H,MEDIDAS!J:J,,0),IF('ESTOQUE DEZEMBRO'!$N73="novembro",_xlfn.XLOOKUP('ESTOQUE DEZEMBRO'!$A73,MEDIDAS!H:H,MEDIDAS!K:K,,0),"0"))</f>
        <v>18</v>
      </c>
      <c r="H73" s="16">
        <v>45</v>
      </c>
      <c r="I73" s="6" t="s">
        <v>1140</v>
      </c>
      <c r="J73" s="1">
        <f>'ESTOQUE DEZEMBRO'!$D73*'ESTOQUE DEZEMBRO'!$G73+'ESTOQUE DEZEMBRO'!$E73*'ESTOQUE DEZEMBRO'!$H73</f>
        <v>1198.8</v>
      </c>
      <c r="K73" s="1">
        <f>_xlfn.XLOOKUP(A73,MEDIDAS!A:A,MEDIDAS!D:D,,0)*5</f>
        <v>5.8333333333333339</v>
      </c>
      <c r="L73" s="1">
        <f>SUM(K73,_xlfn.XLOOKUP(A73,MEDIDAS!A:A,MEDIDAS!D:D,,0)*5)</f>
        <v>11.666666666666668</v>
      </c>
      <c r="M7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3" t="str">
        <f>IF('ESTOQUE DEZEMBRO'!$E73&gt;0,"dezembro",_xlfn.XLOOKUP('ESTOQUE DEZEMBRO'!$A73,'ESTOQUE NOVEMBRO'!$A$2:$A$1101,'ESTOQUE NOVEMBRO'!$N$2:$N$1101,,0))</f>
        <v>outubro</v>
      </c>
      <c r="O73" s="15">
        <v>45627</v>
      </c>
    </row>
    <row r="74" spans="1:15">
      <c r="A74" s="4" t="s">
        <v>76</v>
      </c>
      <c r="B74" s="6" t="s">
        <v>1139</v>
      </c>
      <c r="C74" s="8">
        <f t="shared" si="2"/>
        <v>64.89</v>
      </c>
      <c r="D74" s="13">
        <f>_xlfn.XLOOKUP(Tabela5[[#This Row],[SKU]],'ESTOQUE NOVEMBRO'!A:A,'ESTOQUE NOVEMBRO'!F:F,,0)-_xlfn.XLOOKUP(Tabela5[[#This Row],[SKU]],'VENDA MES'!H:H,'VENDA MES'!I:I,0,0)</f>
        <v>107.80000000000004</v>
      </c>
      <c r="E74" s="13">
        <f>IF(D74&lt;=0,(L74 * 2.5) - D74,IF(AND(Tabela5[[#This Row],[ESTOQUE_INICIAL]]&lt;=Tabela5[[#This Row],[PONTO_DE_REPOSICAO]],Tabela5[[#This Row],[ESTOQUE_INICIAL]]&gt;0),L74*2.5,D74*0))</f>
        <v>0</v>
      </c>
      <c r="F74" s="13">
        <f t="shared" si="3"/>
        <v>107.80000000000004</v>
      </c>
      <c r="G74" s="14">
        <f>IF('ESTOQUE DEZEMBRO'!$N74="outubro",_xlfn.XLOOKUP('ESTOQUE DEZEMBRO'!$A74,MEDIDAS!H:H,MEDIDAS!J:J,,0),IF('ESTOQUE DEZEMBRO'!$N74="novembro",_xlfn.XLOOKUP('ESTOQUE DEZEMBRO'!$A74,MEDIDAS!H:H,MEDIDAS!K:K,,0),"0"))</f>
        <v>18</v>
      </c>
      <c r="H74" s="16">
        <v>45</v>
      </c>
      <c r="I74" s="6" t="s">
        <v>1140</v>
      </c>
      <c r="J74" s="1">
        <f>'ESTOQUE DEZEMBRO'!$D74*'ESTOQUE DEZEMBRO'!$G74+'ESTOQUE DEZEMBRO'!$E74*'ESTOQUE DEZEMBRO'!$H74</f>
        <v>1940.4000000000008</v>
      </c>
      <c r="K74" s="1">
        <f>_xlfn.XLOOKUP(A74,MEDIDAS!A:A,MEDIDAS!D:D,,0)*5</f>
        <v>6.1111111111111116</v>
      </c>
      <c r="L74" s="1">
        <f>SUM(K74,_xlfn.XLOOKUP(A74,MEDIDAS!A:A,MEDIDAS!D:D,,0)*5)</f>
        <v>12.222222222222223</v>
      </c>
      <c r="M7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4" t="str">
        <f>IF('ESTOQUE DEZEMBRO'!$E74&gt;0,"dezembro",_xlfn.XLOOKUP('ESTOQUE DEZEMBRO'!$A74,'ESTOQUE NOVEMBRO'!$A$2:$A$1101,'ESTOQUE NOVEMBRO'!$N$2:$N$1101,,0))</f>
        <v>outubro</v>
      </c>
      <c r="O74" s="15">
        <v>45627</v>
      </c>
    </row>
    <row r="75" spans="1:15">
      <c r="A75" s="4" t="s">
        <v>78</v>
      </c>
      <c r="B75" s="6" t="s">
        <v>1139</v>
      </c>
      <c r="C75" s="8">
        <f t="shared" si="2"/>
        <v>64.89</v>
      </c>
      <c r="D75" s="13">
        <f>_xlfn.XLOOKUP(Tabela5[[#This Row],[SKU]],'ESTOQUE NOVEMBRO'!A:A,'ESTOQUE NOVEMBRO'!F:F,,0)-_xlfn.XLOOKUP(Tabela5[[#This Row],[SKU]],'VENDA MES'!H:H,'VENDA MES'!I:I,0,0)</f>
        <v>39</v>
      </c>
      <c r="E75" s="13">
        <f>IF(D75&lt;=0,(L75 * 2.5) - D75,IF(AND(Tabela5[[#This Row],[ESTOQUE_INICIAL]]&lt;=Tabela5[[#This Row],[PONTO_DE_REPOSICAO]],Tabela5[[#This Row],[ESTOQUE_INICIAL]]&gt;0),L75*2.5,D75*0))</f>
        <v>0</v>
      </c>
      <c r="F75" s="13">
        <f t="shared" si="3"/>
        <v>39</v>
      </c>
      <c r="G75" s="14">
        <f>IF('ESTOQUE DEZEMBRO'!$N75="outubro",_xlfn.XLOOKUP('ESTOQUE DEZEMBRO'!$A75,MEDIDAS!H:H,MEDIDAS!J:J,,0),IF('ESTOQUE DEZEMBRO'!$N75="novembro",_xlfn.XLOOKUP('ESTOQUE DEZEMBRO'!$A75,MEDIDAS!H:H,MEDIDAS!K:K,,0),"0"))</f>
        <v>18</v>
      </c>
      <c r="H75" s="16">
        <v>45</v>
      </c>
      <c r="I75" s="6" t="s">
        <v>1140</v>
      </c>
      <c r="J75" s="1">
        <f>'ESTOQUE DEZEMBRO'!$D75*'ESTOQUE DEZEMBRO'!$G75+'ESTOQUE DEZEMBRO'!$E75*'ESTOQUE DEZEMBRO'!$H75</f>
        <v>702</v>
      </c>
      <c r="K75" s="1">
        <f>_xlfn.XLOOKUP(A75,MEDIDAS!A:A,MEDIDAS!D:D,,0)*5</f>
        <v>3.333333333333333</v>
      </c>
      <c r="L75" s="1">
        <f>SUM(K75,_xlfn.XLOOKUP(A75,MEDIDAS!A:A,MEDIDAS!D:D,,0)*5)</f>
        <v>6.6666666666666661</v>
      </c>
      <c r="M7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5" t="str">
        <f>IF('ESTOQUE DEZEMBRO'!$E75&gt;0,"dezembro",_xlfn.XLOOKUP('ESTOQUE DEZEMBRO'!$A75,'ESTOQUE NOVEMBRO'!$A$2:$A$1101,'ESTOQUE NOVEMBRO'!$N$2:$N$1101,,0))</f>
        <v>outubro</v>
      </c>
      <c r="O75" s="15">
        <v>45627</v>
      </c>
    </row>
    <row r="76" spans="1:15">
      <c r="A76" s="4" t="s">
        <v>79</v>
      </c>
      <c r="B76" s="6" t="s">
        <v>1139</v>
      </c>
      <c r="C76" s="8">
        <f t="shared" si="2"/>
        <v>64.89</v>
      </c>
      <c r="D76" s="13">
        <f>_xlfn.XLOOKUP(Tabela5[[#This Row],[SKU]],'ESTOQUE NOVEMBRO'!A:A,'ESTOQUE NOVEMBRO'!F:F,,0)-_xlfn.XLOOKUP(Tabela5[[#This Row],[SKU]],'VENDA MES'!H:H,'VENDA MES'!I:I,0,0)</f>
        <v>130.60000000000002</v>
      </c>
      <c r="E76" s="13">
        <f>IF(D76&lt;=0,(L76 * 2.5) - D76,IF(AND(Tabela5[[#This Row],[ESTOQUE_INICIAL]]&lt;=Tabela5[[#This Row],[PONTO_DE_REPOSICAO]],Tabela5[[#This Row],[ESTOQUE_INICIAL]]&gt;0),L76*2.5,D76*0))</f>
        <v>0</v>
      </c>
      <c r="F76" s="13">
        <f t="shared" si="3"/>
        <v>130.60000000000002</v>
      </c>
      <c r="G76" s="14">
        <f>IF('ESTOQUE DEZEMBRO'!$N76="outubro",_xlfn.XLOOKUP('ESTOQUE DEZEMBRO'!$A76,MEDIDAS!H:H,MEDIDAS!J:J,,0),IF('ESTOQUE DEZEMBRO'!$N76="novembro",_xlfn.XLOOKUP('ESTOQUE DEZEMBRO'!$A76,MEDIDAS!H:H,MEDIDAS!K:K,,0),"0"))</f>
        <v>18</v>
      </c>
      <c r="H76" s="16">
        <v>45</v>
      </c>
      <c r="I76" s="6" t="s">
        <v>1140</v>
      </c>
      <c r="J76" s="1">
        <f>'ESTOQUE DEZEMBRO'!$D76*'ESTOQUE DEZEMBRO'!$G76+'ESTOQUE DEZEMBRO'!$E76*'ESTOQUE DEZEMBRO'!$H76</f>
        <v>2350.8000000000002</v>
      </c>
      <c r="K76" s="1">
        <f>_xlfn.XLOOKUP(A76,MEDIDAS!A:A,MEDIDAS!D:D,,0)*5</f>
        <v>7.7777777777777777</v>
      </c>
      <c r="L76" s="1">
        <f>SUM(K76,_xlfn.XLOOKUP(A76,MEDIDAS!A:A,MEDIDAS!D:D,,0)*5)</f>
        <v>15.555555555555555</v>
      </c>
      <c r="M7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6" t="str">
        <f>IF('ESTOQUE DEZEMBRO'!$E76&gt;0,"dezembro",_xlfn.XLOOKUP('ESTOQUE DEZEMBRO'!$A76,'ESTOQUE NOVEMBRO'!$A$2:$A$1101,'ESTOQUE NOVEMBRO'!$N$2:$N$1101,,0))</f>
        <v>outubro</v>
      </c>
      <c r="O76" s="15">
        <v>45627</v>
      </c>
    </row>
    <row r="77" spans="1:15">
      <c r="A77" s="4" t="s">
        <v>88</v>
      </c>
      <c r="B77" s="6" t="s">
        <v>1139</v>
      </c>
      <c r="C77" s="8">
        <f t="shared" si="2"/>
        <v>64.89</v>
      </c>
      <c r="D77" s="13">
        <f>_xlfn.XLOOKUP(Tabela5[[#This Row],[SKU]],'ESTOQUE NOVEMBRO'!A:A,'ESTOQUE NOVEMBRO'!F:F,,0)-_xlfn.XLOOKUP(Tabela5[[#This Row],[SKU]],'VENDA MES'!H:H,'VENDA MES'!I:I,0,0)</f>
        <v>62</v>
      </c>
      <c r="E77" s="13">
        <f>IF(D77&lt;=0,(L77 * 2.5) - D77,IF(AND(Tabela5[[#This Row],[ESTOQUE_INICIAL]]&lt;=Tabela5[[#This Row],[PONTO_DE_REPOSICAO]],Tabela5[[#This Row],[ESTOQUE_INICIAL]]&gt;0),L77*2.5,D77*0))</f>
        <v>0</v>
      </c>
      <c r="F77" s="13">
        <f t="shared" si="3"/>
        <v>62</v>
      </c>
      <c r="G77" s="14">
        <f>IF('ESTOQUE DEZEMBRO'!$N77="outubro",_xlfn.XLOOKUP('ESTOQUE DEZEMBRO'!$A77,MEDIDAS!H:H,MEDIDAS!J:J,,0),IF('ESTOQUE DEZEMBRO'!$N77="novembro",_xlfn.XLOOKUP('ESTOQUE DEZEMBRO'!$A77,MEDIDAS!H:H,MEDIDAS!K:K,,0),"0"))</f>
        <v>18</v>
      </c>
      <c r="H77" s="16">
        <v>45</v>
      </c>
      <c r="I77" s="6" t="s">
        <v>1140</v>
      </c>
      <c r="J77" s="1">
        <f>'ESTOQUE DEZEMBRO'!$D77*'ESTOQUE DEZEMBRO'!$G77+'ESTOQUE DEZEMBRO'!$E77*'ESTOQUE DEZEMBRO'!$H77</f>
        <v>1116</v>
      </c>
      <c r="K77" s="1">
        <f>_xlfn.XLOOKUP(A77,MEDIDAS!A:A,MEDIDAS!D:D,,0)*5</f>
        <v>4.8888888888888884</v>
      </c>
      <c r="L77" s="1">
        <f>SUM(K77,_xlfn.XLOOKUP(A77,MEDIDAS!A:A,MEDIDAS!D:D,,0)*5)</f>
        <v>9.7777777777777768</v>
      </c>
      <c r="M7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7" t="str">
        <f>IF('ESTOQUE DEZEMBRO'!$E77&gt;0,"dezembro",_xlfn.XLOOKUP('ESTOQUE DEZEMBRO'!$A77,'ESTOQUE NOVEMBRO'!$A$2:$A$1101,'ESTOQUE NOVEMBRO'!$N$2:$N$1101,,0))</f>
        <v>outubro</v>
      </c>
      <c r="O77" s="15">
        <v>45627</v>
      </c>
    </row>
    <row r="78" spans="1:15">
      <c r="A78" s="4" t="s">
        <v>80</v>
      </c>
      <c r="B78" s="6" t="s">
        <v>1139</v>
      </c>
      <c r="C78" s="8">
        <f t="shared" si="2"/>
        <v>64.89</v>
      </c>
      <c r="D78" s="13">
        <f>_xlfn.XLOOKUP(Tabela5[[#This Row],[SKU]],'ESTOQUE NOVEMBRO'!A:A,'ESTOQUE NOVEMBRO'!F:F,,0)-_xlfn.XLOOKUP(Tabela5[[#This Row],[SKU]],'VENDA MES'!H:H,'VENDA MES'!I:I,0,0)</f>
        <v>90.6</v>
      </c>
      <c r="E78" s="13">
        <f>IF(D78&lt;=0,(L78 * 2.5) - D78,IF(AND(Tabela5[[#This Row],[ESTOQUE_INICIAL]]&lt;=Tabela5[[#This Row],[PONTO_DE_REPOSICAO]],Tabela5[[#This Row],[ESTOQUE_INICIAL]]&gt;0),L78*2.5,D78*0))</f>
        <v>0</v>
      </c>
      <c r="F78" s="13">
        <f t="shared" si="3"/>
        <v>90.6</v>
      </c>
      <c r="G78" s="14">
        <f>IF('ESTOQUE DEZEMBRO'!$N78="outubro",_xlfn.XLOOKUP('ESTOQUE DEZEMBRO'!$A78,MEDIDAS!H:H,MEDIDAS!J:J,,0),IF('ESTOQUE DEZEMBRO'!$N78="novembro",_xlfn.XLOOKUP('ESTOQUE DEZEMBRO'!$A78,MEDIDAS!H:H,MEDIDAS!K:K,,0),"0"))</f>
        <v>18</v>
      </c>
      <c r="H78" s="16">
        <v>45</v>
      </c>
      <c r="I78" s="6" t="s">
        <v>1140</v>
      </c>
      <c r="J78" s="1">
        <f>'ESTOQUE DEZEMBRO'!$D78*'ESTOQUE DEZEMBRO'!$G78+'ESTOQUE DEZEMBRO'!$E78*'ESTOQUE DEZEMBRO'!$H78</f>
        <v>1630.8</v>
      </c>
      <c r="K78" s="1">
        <f>_xlfn.XLOOKUP(A78,MEDIDAS!A:A,MEDIDAS!D:D,,0)*5</f>
        <v>8.1666666666666661</v>
      </c>
      <c r="L78" s="1">
        <f>SUM(K78,_xlfn.XLOOKUP(A78,MEDIDAS!A:A,MEDIDAS!D:D,,0)*5)</f>
        <v>16.333333333333332</v>
      </c>
      <c r="M7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8" t="str">
        <f>IF('ESTOQUE DEZEMBRO'!$E78&gt;0,"dezembro",_xlfn.XLOOKUP('ESTOQUE DEZEMBRO'!$A78,'ESTOQUE NOVEMBRO'!$A$2:$A$1101,'ESTOQUE NOVEMBRO'!$N$2:$N$1101,,0))</f>
        <v>outubro</v>
      </c>
      <c r="O78" s="15">
        <v>45627</v>
      </c>
    </row>
    <row r="79" spans="1:15">
      <c r="A79" s="4" t="s">
        <v>81</v>
      </c>
      <c r="B79" s="6" t="s">
        <v>1139</v>
      </c>
      <c r="C79" s="8">
        <f t="shared" si="2"/>
        <v>64.89</v>
      </c>
      <c r="D79" s="13">
        <f>_xlfn.XLOOKUP(Tabela5[[#This Row],[SKU]],'ESTOQUE NOVEMBRO'!A:A,'ESTOQUE NOVEMBRO'!F:F,,0)-_xlfn.XLOOKUP(Tabela5[[#This Row],[SKU]],'VENDA MES'!H:H,'VENDA MES'!I:I,0,0)</f>
        <v>92.6</v>
      </c>
      <c r="E79" s="13">
        <f>IF(D79&lt;=0,(L79 * 2.5) - D79,IF(AND(Tabela5[[#This Row],[ESTOQUE_INICIAL]]&lt;=Tabela5[[#This Row],[PONTO_DE_REPOSICAO]],Tabela5[[#This Row],[ESTOQUE_INICIAL]]&gt;0),L79*2.5,D79*0))</f>
        <v>0</v>
      </c>
      <c r="F79" s="13">
        <f t="shared" si="3"/>
        <v>92.6</v>
      </c>
      <c r="G79" s="14">
        <f>IF('ESTOQUE DEZEMBRO'!$N79="outubro",_xlfn.XLOOKUP('ESTOQUE DEZEMBRO'!$A79,MEDIDAS!H:H,MEDIDAS!J:J,,0),IF('ESTOQUE DEZEMBRO'!$N79="novembro",_xlfn.XLOOKUP('ESTOQUE DEZEMBRO'!$A79,MEDIDAS!H:H,MEDIDAS!K:K,,0),"0"))</f>
        <v>18</v>
      </c>
      <c r="H79" s="16">
        <v>45</v>
      </c>
      <c r="I79" s="6" t="s">
        <v>1140</v>
      </c>
      <c r="J79" s="1">
        <f>'ESTOQUE DEZEMBRO'!$D79*'ESTOQUE DEZEMBRO'!$G79+'ESTOQUE DEZEMBRO'!$E79*'ESTOQUE DEZEMBRO'!$H79</f>
        <v>1666.8</v>
      </c>
      <c r="K79" s="1">
        <f>_xlfn.XLOOKUP(A79,MEDIDAS!A:A,MEDIDAS!D:D,,0)*5</f>
        <v>6.2222222222222223</v>
      </c>
      <c r="L79" s="1">
        <f>SUM(K79,_xlfn.XLOOKUP(A79,MEDIDAS!A:A,MEDIDAS!D:D,,0)*5)</f>
        <v>12.444444444444445</v>
      </c>
      <c r="M7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9" t="str">
        <f>IF('ESTOQUE DEZEMBRO'!$E79&gt;0,"dezembro",_xlfn.XLOOKUP('ESTOQUE DEZEMBRO'!$A79,'ESTOQUE NOVEMBRO'!$A$2:$A$1101,'ESTOQUE NOVEMBRO'!$N$2:$N$1101,,0))</f>
        <v>outubro</v>
      </c>
      <c r="O79" s="15">
        <v>45627</v>
      </c>
    </row>
    <row r="80" spans="1:15">
      <c r="A80" s="4" t="s">
        <v>82</v>
      </c>
      <c r="B80" s="6" t="s">
        <v>1139</v>
      </c>
      <c r="C80" s="8">
        <f t="shared" si="2"/>
        <v>64.89</v>
      </c>
      <c r="D80" s="13">
        <f>_xlfn.XLOOKUP(Tabela5[[#This Row],[SKU]],'ESTOQUE NOVEMBRO'!A:A,'ESTOQUE NOVEMBRO'!F:F,,0)-_xlfn.XLOOKUP(Tabela5[[#This Row],[SKU]],'VENDA MES'!H:H,'VENDA MES'!I:I,0,0)</f>
        <v>-47.2</v>
      </c>
      <c r="E80" s="13">
        <f>IF(D80&lt;=0,(L80 * 2.5) - D80,IF(AND(Tabela5[[#This Row],[ESTOQUE_INICIAL]]&lt;=Tabela5[[#This Row],[PONTO_DE_REPOSICAO]],Tabela5[[#This Row],[ESTOQUE_INICIAL]]&gt;0),L80*2.5,D80*0))</f>
        <v>84.144444444444446</v>
      </c>
      <c r="F80" s="13">
        <f t="shared" si="3"/>
        <v>36.944444444444443</v>
      </c>
      <c r="G80" s="14" t="str">
        <f>IF('ESTOQUE DEZEMBRO'!$N80="outubro",_xlfn.XLOOKUP('ESTOQUE DEZEMBRO'!$A80,MEDIDAS!H:H,MEDIDAS!J:J,,0),IF('ESTOQUE DEZEMBRO'!$N80="novembro",_xlfn.XLOOKUP('ESTOQUE DEZEMBRO'!$A80,MEDIDAS!H:H,MEDIDAS!K:K,,0),"0"))</f>
        <v>0</v>
      </c>
      <c r="H80" s="16">
        <v>45</v>
      </c>
      <c r="I80" s="6" t="s">
        <v>1140</v>
      </c>
      <c r="J80" s="1">
        <f>'ESTOQUE DEZEMBRO'!$D80*'ESTOQUE DEZEMBRO'!$G80+'ESTOQUE DEZEMBRO'!$E80*'ESTOQUE DEZEMBRO'!$H80</f>
        <v>3786.5</v>
      </c>
      <c r="K80" s="1">
        <f>_xlfn.XLOOKUP(A80,MEDIDAS!A:A,MEDIDAS!D:D,,0)*5</f>
        <v>7.3888888888888893</v>
      </c>
      <c r="L80" s="1">
        <f>SUM(K80,_xlfn.XLOOKUP(A80,MEDIDAS!A:A,MEDIDAS!D:D,,0)*5)</f>
        <v>14.777777777777779</v>
      </c>
      <c r="M8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0" t="str">
        <f>IF('ESTOQUE DEZEMBRO'!$E80&gt;0,"dezembro",_xlfn.XLOOKUP('ESTOQUE DEZEMBRO'!$A80,'ESTOQUE NOVEMBRO'!$A$2:$A$1101,'ESTOQUE NOVEMBRO'!$N$2:$N$1101,,0))</f>
        <v>dezembro</v>
      </c>
      <c r="O80" s="15">
        <v>45627</v>
      </c>
    </row>
    <row r="81" spans="1:15">
      <c r="A81" s="5" t="s">
        <v>83</v>
      </c>
      <c r="B81" s="6" t="s">
        <v>1139</v>
      </c>
      <c r="C81" s="8">
        <f t="shared" si="2"/>
        <v>64.89</v>
      </c>
      <c r="D81" s="13">
        <f>_xlfn.XLOOKUP(Tabela5[[#This Row],[SKU]],'ESTOQUE NOVEMBRO'!A:A,'ESTOQUE NOVEMBRO'!F:F,,0)-_xlfn.XLOOKUP(Tabela5[[#This Row],[SKU]],'VENDA MES'!H:H,'VENDA MES'!I:I,0,0)</f>
        <v>51.400000000000006</v>
      </c>
      <c r="E81" s="13">
        <f>IF(D81&lt;=0,(L81 * 2.5) - D81,IF(AND(Tabela5[[#This Row],[ESTOQUE_INICIAL]]&lt;=Tabela5[[#This Row],[PONTO_DE_REPOSICAO]],Tabela5[[#This Row],[ESTOQUE_INICIAL]]&gt;0),L81*2.5,D81*0))</f>
        <v>0</v>
      </c>
      <c r="F81" s="13">
        <f t="shared" si="3"/>
        <v>51.400000000000006</v>
      </c>
      <c r="G81" s="14">
        <f>IF('ESTOQUE DEZEMBRO'!$N81="outubro",_xlfn.XLOOKUP('ESTOQUE DEZEMBRO'!$A81,MEDIDAS!H:H,MEDIDAS!J:J,,0),IF('ESTOQUE DEZEMBRO'!$N81="novembro",_xlfn.XLOOKUP('ESTOQUE DEZEMBRO'!$A81,MEDIDAS!H:H,MEDIDAS!K:K,,0),"0"))</f>
        <v>18</v>
      </c>
      <c r="H81" s="16">
        <v>45</v>
      </c>
      <c r="I81" s="6" t="s">
        <v>1140</v>
      </c>
      <c r="J81" s="1">
        <f>'ESTOQUE DEZEMBRO'!$D81*'ESTOQUE DEZEMBRO'!$G81+'ESTOQUE DEZEMBRO'!$E81*'ESTOQUE DEZEMBRO'!$H81</f>
        <v>925.2</v>
      </c>
      <c r="K81" s="1">
        <f>_xlfn.XLOOKUP(A81,MEDIDAS!A:A,MEDIDAS!D:D,,0)*5</f>
        <v>5.9444444444444446</v>
      </c>
      <c r="L81" s="1">
        <f>SUM(K81,_xlfn.XLOOKUP(A81,MEDIDAS!A:A,MEDIDAS!D:D,,0)*5)</f>
        <v>11.888888888888889</v>
      </c>
      <c r="M8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1" t="str">
        <f>IF('ESTOQUE DEZEMBRO'!$E81&gt;0,"dezembro",_xlfn.XLOOKUP('ESTOQUE DEZEMBRO'!$A81,'ESTOQUE NOVEMBRO'!$A$2:$A$1101,'ESTOQUE NOVEMBRO'!$N$2:$N$1101,,0))</f>
        <v>outubro</v>
      </c>
      <c r="O81" s="15">
        <v>45627</v>
      </c>
    </row>
    <row r="82" spans="1:15">
      <c r="A82" s="4" t="s">
        <v>84</v>
      </c>
      <c r="B82" s="6" t="s">
        <v>1141</v>
      </c>
      <c r="C82" s="8">
        <f t="shared" si="2"/>
        <v>64.89</v>
      </c>
      <c r="D82" s="13">
        <f>_xlfn.XLOOKUP(Tabela5[[#This Row],[SKU]],'ESTOQUE NOVEMBRO'!A:A,'ESTOQUE NOVEMBRO'!F:F,,0)-_xlfn.XLOOKUP(Tabela5[[#This Row],[SKU]],'VENDA MES'!H:H,'VENDA MES'!I:I,0,0)</f>
        <v>35.000000000000028</v>
      </c>
      <c r="E82" s="13">
        <f>IF(D82&lt;=0,(L82 * 2.5) - D82,IF(AND(Tabela5[[#This Row],[ESTOQUE_INICIAL]]&lt;=Tabela5[[#This Row],[PONTO_DE_REPOSICAO]],Tabela5[[#This Row],[ESTOQUE_INICIAL]]&gt;0),L82*2.5,D82*0))</f>
        <v>0</v>
      </c>
      <c r="F82" s="13">
        <f t="shared" si="3"/>
        <v>35.000000000000028</v>
      </c>
      <c r="G82" s="14">
        <f>IF('ESTOQUE DEZEMBRO'!$N82="outubro",_xlfn.XLOOKUP('ESTOQUE DEZEMBRO'!$A82,MEDIDAS!H:H,MEDIDAS!J:J,,0),IF('ESTOQUE DEZEMBRO'!$N82="novembro",_xlfn.XLOOKUP('ESTOQUE DEZEMBRO'!$A82,MEDIDAS!H:H,MEDIDAS!K:K,,0),"0"))</f>
        <v>8</v>
      </c>
      <c r="H82" s="16">
        <v>20</v>
      </c>
      <c r="I82" s="6" t="s">
        <v>1142</v>
      </c>
      <c r="J82" s="1">
        <f>'ESTOQUE DEZEMBRO'!$D82*'ESTOQUE DEZEMBRO'!$G82+'ESTOQUE DEZEMBRO'!$E82*'ESTOQUE DEZEMBRO'!$H82</f>
        <v>280.00000000000023</v>
      </c>
      <c r="K82" s="1">
        <f>_xlfn.XLOOKUP(A82,MEDIDAS!A:A,MEDIDAS!D:D,,0)*5</f>
        <v>7.2222222222222223</v>
      </c>
      <c r="L82" s="1">
        <f>SUM(K82,_xlfn.XLOOKUP(A82,MEDIDAS!A:A,MEDIDAS!D:D,,0)*5)</f>
        <v>14.444444444444445</v>
      </c>
      <c r="M8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2" t="str">
        <f>IF('ESTOQUE DEZEMBRO'!$E82&gt;0,"dezembro",_xlfn.XLOOKUP('ESTOQUE DEZEMBRO'!$A82,'ESTOQUE NOVEMBRO'!$A$2:$A$1101,'ESTOQUE NOVEMBRO'!$N$2:$N$1101,,0))</f>
        <v>outubro</v>
      </c>
      <c r="O82" s="15">
        <v>45627</v>
      </c>
    </row>
    <row r="83" spans="1:15">
      <c r="A83" s="4" t="s">
        <v>85</v>
      </c>
      <c r="B83" s="6" t="s">
        <v>1141</v>
      </c>
      <c r="C83" s="8">
        <f t="shared" si="2"/>
        <v>64.89</v>
      </c>
      <c r="D83" s="13">
        <f>_xlfn.XLOOKUP(Tabela5[[#This Row],[SKU]],'ESTOQUE NOVEMBRO'!A:A,'ESTOQUE NOVEMBRO'!F:F,,0)-_xlfn.XLOOKUP(Tabela5[[#This Row],[SKU]],'VENDA MES'!H:H,'VENDA MES'!I:I,0,0)</f>
        <v>-27.133333333333326</v>
      </c>
      <c r="E83" s="13">
        <f>IF(D83&lt;=0,(L83 * 2.5) - D83,IF(AND(Tabela5[[#This Row],[ESTOQUE_INICIAL]]&lt;=Tabela5[[#This Row],[PONTO_DE_REPOSICAO]],Tabela5[[#This Row],[ESTOQUE_INICIAL]]&gt;0),L83*2.5,D83*0))</f>
        <v>51.577777777777769</v>
      </c>
      <c r="F83" s="13">
        <f t="shared" si="3"/>
        <v>24.444444444444443</v>
      </c>
      <c r="G83" s="14" t="str">
        <f>IF('ESTOQUE DEZEMBRO'!$N83="outubro",_xlfn.XLOOKUP('ESTOQUE DEZEMBRO'!$A83,MEDIDAS!H:H,MEDIDAS!J:J,,0),IF('ESTOQUE DEZEMBRO'!$N83="novembro",_xlfn.XLOOKUP('ESTOQUE DEZEMBRO'!$A83,MEDIDAS!H:H,MEDIDAS!K:K,,0),"0"))</f>
        <v>0</v>
      </c>
      <c r="H83" s="16">
        <v>20</v>
      </c>
      <c r="I83" s="6" t="s">
        <v>1142</v>
      </c>
      <c r="J83" s="1">
        <f>'ESTOQUE DEZEMBRO'!$D83*'ESTOQUE DEZEMBRO'!$G83+'ESTOQUE DEZEMBRO'!$E83*'ESTOQUE DEZEMBRO'!$H83</f>
        <v>1031.5555555555554</v>
      </c>
      <c r="K83" s="1">
        <f>_xlfn.XLOOKUP(A83,MEDIDAS!A:A,MEDIDAS!D:D,,0)*5</f>
        <v>4.8888888888888884</v>
      </c>
      <c r="L83" s="1">
        <f>SUM(K83,_xlfn.XLOOKUP(A83,MEDIDAS!A:A,MEDIDAS!D:D,,0)*5)</f>
        <v>9.7777777777777768</v>
      </c>
      <c r="M8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3" t="str">
        <f>IF('ESTOQUE DEZEMBRO'!$E83&gt;0,"dezembro",_xlfn.XLOOKUP('ESTOQUE DEZEMBRO'!$A83,'ESTOQUE NOVEMBRO'!$A$2:$A$1101,'ESTOQUE NOVEMBRO'!$N$2:$N$1101,,0))</f>
        <v>dezembro</v>
      </c>
      <c r="O83" s="15">
        <v>45627</v>
      </c>
    </row>
    <row r="84" spans="1:15">
      <c r="A84" s="4" t="s">
        <v>86</v>
      </c>
      <c r="B84" s="6" t="s">
        <v>1141</v>
      </c>
      <c r="C84" s="8">
        <f t="shared" si="2"/>
        <v>64.89</v>
      </c>
      <c r="D84" s="13">
        <f>_xlfn.XLOOKUP(Tabela5[[#This Row],[SKU]],'ESTOQUE NOVEMBRO'!A:A,'ESTOQUE NOVEMBRO'!F:F,,0)-_xlfn.XLOOKUP(Tabela5[[#This Row],[SKU]],'VENDA MES'!H:H,'VENDA MES'!I:I,0,0)</f>
        <v>24</v>
      </c>
      <c r="E84" s="13">
        <f>IF(D84&lt;=0,(L84 * 2.5) - D84,IF(AND(Tabela5[[#This Row],[ESTOQUE_INICIAL]]&lt;=Tabela5[[#This Row],[PONTO_DE_REPOSICAO]],Tabela5[[#This Row],[ESTOQUE_INICIAL]]&gt;0),L84*2.5,D84*0))</f>
        <v>0</v>
      </c>
      <c r="F84" s="13">
        <f t="shared" si="3"/>
        <v>24</v>
      </c>
      <c r="G84" s="14">
        <f>IF('ESTOQUE DEZEMBRO'!$N84="outubro",_xlfn.XLOOKUP('ESTOQUE DEZEMBRO'!$A84,MEDIDAS!H:H,MEDIDAS!J:J,,0),IF('ESTOQUE DEZEMBRO'!$N84="novembro",_xlfn.XLOOKUP('ESTOQUE DEZEMBRO'!$A84,MEDIDAS!H:H,MEDIDAS!K:K,,0),"0"))</f>
        <v>8</v>
      </c>
      <c r="H84" s="16">
        <v>20</v>
      </c>
      <c r="I84" s="6" t="s">
        <v>1142</v>
      </c>
      <c r="J84" s="1">
        <f>'ESTOQUE DEZEMBRO'!$D84*'ESTOQUE DEZEMBRO'!$G84+'ESTOQUE DEZEMBRO'!$E84*'ESTOQUE DEZEMBRO'!$H84</f>
        <v>192</v>
      </c>
      <c r="K84" s="1">
        <f>_xlfn.XLOOKUP(A84,MEDIDAS!A:A,MEDIDAS!D:D,,0)*5</f>
        <v>6</v>
      </c>
      <c r="L84" s="1">
        <f>SUM(K84,_xlfn.XLOOKUP(A84,MEDIDAS!A:A,MEDIDAS!D:D,,0)*5)</f>
        <v>12</v>
      </c>
      <c r="M8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4" t="str">
        <f>IF('ESTOQUE DEZEMBRO'!$E84&gt;0,"dezembro",_xlfn.XLOOKUP('ESTOQUE DEZEMBRO'!$A84,'ESTOQUE NOVEMBRO'!$A$2:$A$1101,'ESTOQUE NOVEMBRO'!$N$2:$N$1101,,0))</f>
        <v>outubro</v>
      </c>
      <c r="O84" s="15">
        <v>45627</v>
      </c>
    </row>
    <row r="85" spans="1:15">
      <c r="A85" s="4" t="s">
        <v>87</v>
      </c>
      <c r="B85" s="6" t="s">
        <v>1141</v>
      </c>
      <c r="C85" s="8">
        <f t="shared" si="2"/>
        <v>64.89</v>
      </c>
      <c r="D85" s="13">
        <f>_xlfn.XLOOKUP(Tabela5[[#This Row],[SKU]],'ESTOQUE NOVEMBRO'!A:A,'ESTOQUE NOVEMBRO'!F:F,,0)-_xlfn.XLOOKUP(Tabela5[[#This Row],[SKU]],'VENDA MES'!H:H,'VENDA MES'!I:I,0,0)</f>
        <v>118.6</v>
      </c>
      <c r="E85" s="13">
        <f>IF(D85&lt;=0,(L85 * 2.5) - D85,IF(AND(Tabela5[[#This Row],[ESTOQUE_INICIAL]]&lt;=Tabela5[[#This Row],[PONTO_DE_REPOSICAO]],Tabela5[[#This Row],[ESTOQUE_INICIAL]]&gt;0),L85*2.5,D85*0))</f>
        <v>0</v>
      </c>
      <c r="F85" s="13">
        <f t="shared" si="3"/>
        <v>118.6</v>
      </c>
      <c r="G85" s="14">
        <f>IF('ESTOQUE DEZEMBRO'!$N85="outubro",_xlfn.XLOOKUP('ESTOQUE DEZEMBRO'!$A85,MEDIDAS!H:H,MEDIDAS!J:J,,0),IF('ESTOQUE DEZEMBRO'!$N85="novembro",_xlfn.XLOOKUP('ESTOQUE DEZEMBRO'!$A85,MEDIDAS!H:H,MEDIDAS!K:K,,0),"0"))</f>
        <v>8</v>
      </c>
      <c r="H85" s="16">
        <v>20</v>
      </c>
      <c r="I85" s="6" t="s">
        <v>1142</v>
      </c>
      <c r="J85" s="1">
        <f>'ESTOQUE DEZEMBRO'!$D85*'ESTOQUE DEZEMBRO'!$G85+'ESTOQUE DEZEMBRO'!$E85*'ESTOQUE DEZEMBRO'!$H85</f>
        <v>948.8</v>
      </c>
      <c r="K85" s="1">
        <f>_xlfn.XLOOKUP(A85,MEDIDAS!A:A,MEDIDAS!D:D,,0)*5</f>
        <v>6.6111111111111107</v>
      </c>
      <c r="L85" s="1">
        <f>SUM(K85,_xlfn.XLOOKUP(A85,MEDIDAS!A:A,MEDIDAS!D:D,,0)*5)</f>
        <v>13.222222222222221</v>
      </c>
      <c r="M8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5" t="str">
        <f>IF('ESTOQUE DEZEMBRO'!$E85&gt;0,"dezembro",_xlfn.XLOOKUP('ESTOQUE DEZEMBRO'!$A85,'ESTOQUE NOVEMBRO'!$A$2:$A$1101,'ESTOQUE NOVEMBRO'!$N$2:$N$1101,,0))</f>
        <v>outubro</v>
      </c>
      <c r="O85" s="15">
        <v>45627</v>
      </c>
    </row>
    <row r="86" spans="1:15">
      <c r="A86" s="4" t="s">
        <v>89</v>
      </c>
      <c r="B86" s="6" t="s">
        <v>1141</v>
      </c>
      <c r="C86" s="8">
        <f t="shared" si="2"/>
        <v>64.89</v>
      </c>
      <c r="D86" s="13">
        <f>_xlfn.XLOOKUP(Tabela5[[#This Row],[SKU]],'ESTOQUE NOVEMBRO'!A:A,'ESTOQUE NOVEMBRO'!F:F,,0)-_xlfn.XLOOKUP(Tabela5[[#This Row],[SKU]],'VENDA MES'!H:H,'VENDA MES'!I:I,0,0)</f>
        <v>7.2000000000000171</v>
      </c>
      <c r="E86" s="13">
        <f>IF(D86&lt;=0,(L86 * 2.5) - D86,IF(AND(Tabela5[[#This Row],[ESTOQUE_INICIAL]]&lt;=Tabela5[[#This Row],[PONTO_DE_REPOSICAO]],Tabela5[[#This Row],[ESTOQUE_INICIAL]]&gt;0),L86*2.5,D86*0))</f>
        <v>38.333333333333336</v>
      </c>
      <c r="F86" s="13">
        <f t="shared" si="3"/>
        <v>45.533333333333353</v>
      </c>
      <c r="G86" s="14" t="str">
        <f>IF('ESTOQUE DEZEMBRO'!$N86="outubro",_xlfn.XLOOKUP('ESTOQUE DEZEMBRO'!$A86,MEDIDAS!H:H,MEDIDAS!J:J,,0),IF('ESTOQUE DEZEMBRO'!$N86="novembro",_xlfn.XLOOKUP('ESTOQUE DEZEMBRO'!$A86,MEDIDAS!H:H,MEDIDAS!K:K,,0),"0"))</f>
        <v>0</v>
      </c>
      <c r="H86" s="16">
        <v>20</v>
      </c>
      <c r="I86" s="6" t="s">
        <v>1142</v>
      </c>
      <c r="J86" s="1">
        <f>'ESTOQUE DEZEMBRO'!$D86*'ESTOQUE DEZEMBRO'!$G86+'ESTOQUE DEZEMBRO'!$E86*'ESTOQUE DEZEMBRO'!$H86</f>
        <v>766.66666666666674</v>
      </c>
      <c r="K86" s="1">
        <f>_xlfn.XLOOKUP(A86,MEDIDAS!A:A,MEDIDAS!D:D,,0)*5</f>
        <v>7.666666666666667</v>
      </c>
      <c r="L86" s="1">
        <f>SUM(K86,_xlfn.XLOOKUP(A86,MEDIDAS!A:A,MEDIDAS!D:D,,0)*5)</f>
        <v>15.333333333333334</v>
      </c>
      <c r="M8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6" t="str">
        <f>IF('ESTOQUE DEZEMBRO'!$E86&gt;0,"dezembro",_xlfn.XLOOKUP('ESTOQUE DEZEMBRO'!$A86,'ESTOQUE NOVEMBRO'!$A$2:$A$1101,'ESTOQUE NOVEMBRO'!$N$2:$N$1101,,0))</f>
        <v>dezembro</v>
      </c>
      <c r="O86" s="15">
        <v>45627</v>
      </c>
    </row>
    <row r="87" spans="1:15">
      <c r="A87" s="4" t="s">
        <v>99</v>
      </c>
      <c r="B87" s="6" t="s">
        <v>1141</v>
      </c>
      <c r="C87" s="8">
        <f t="shared" si="2"/>
        <v>64.89</v>
      </c>
      <c r="D87" s="13">
        <f>_xlfn.XLOOKUP(Tabela5[[#This Row],[SKU]],'ESTOQUE NOVEMBRO'!A:A,'ESTOQUE NOVEMBRO'!F:F,,0)-_xlfn.XLOOKUP(Tabela5[[#This Row],[SKU]],'VENDA MES'!H:H,'VENDA MES'!I:I,0,0)</f>
        <v>59</v>
      </c>
      <c r="E87" s="13">
        <f>IF(D87&lt;=0,(L87 * 2.5) - D87,IF(AND(Tabela5[[#This Row],[ESTOQUE_INICIAL]]&lt;=Tabela5[[#This Row],[PONTO_DE_REPOSICAO]],Tabela5[[#This Row],[ESTOQUE_INICIAL]]&gt;0),L87*2.5,D87*0))</f>
        <v>0</v>
      </c>
      <c r="F87" s="13">
        <f t="shared" si="3"/>
        <v>59</v>
      </c>
      <c r="G87" s="14">
        <f>IF('ESTOQUE DEZEMBRO'!$N87="outubro",_xlfn.XLOOKUP('ESTOQUE DEZEMBRO'!$A87,MEDIDAS!H:H,MEDIDAS!J:J,,0),IF('ESTOQUE DEZEMBRO'!$N87="novembro",_xlfn.XLOOKUP('ESTOQUE DEZEMBRO'!$A87,MEDIDAS!H:H,MEDIDAS!K:K,,0),"0"))</f>
        <v>8</v>
      </c>
      <c r="H87" s="16">
        <v>20</v>
      </c>
      <c r="I87" s="6" t="s">
        <v>1142</v>
      </c>
      <c r="J87" s="1">
        <f>'ESTOQUE DEZEMBRO'!$D87*'ESTOQUE DEZEMBRO'!$G87+'ESTOQUE DEZEMBRO'!$E87*'ESTOQUE DEZEMBRO'!$H87</f>
        <v>472</v>
      </c>
      <c r="K87" s="1">
        <f>_xlfn.XLOOKUP(A87,MEDIDAS!A:A,MEDIDAS!D:D,,0)*5</f>
        <v>5.0555555555555554</v>
      </c>
      <c r="L87" s="1">
        <f>SUM(K87,_xlfn.XLOOKUP(A87,MEDIDAS!A:A,MEDIDAS!D:D,,0)*5)</f>
        <v>10.111111111111111</v>
      </c>
      <c r="M8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7" t="str">
        <f>IF('ESTOQUE DEZEMBRO'!$E87&gt;0,"dezembro",_xlfn.XLOOKUP('ESTOQUE DEZEMBRO'!$A87,'ESTOQUE NOVEMBRO'!$A$2:$A$1101,'ESTOQUE NOVEMBRO'!$N$2:$N$1101,,0))</f>
        <v>outubro</v>
      </c>
      <c r="O87" s="15">
        <v>45627</v>
      </c>
    </row>
    <row r="88" spans="1:15">
      <c r="A88" s="4" t="s">
        <v>90</v>
      </c>
      <c r="B88" s="6" t="s">
        <v>1141</v>
      </c>
      <c r="C88" s="8">
        <f t="shared" si="2"/>
        <v>64.89</v>
      </c>
      <c r="D88" s="13">
        <f>_xlfn.XLOOKUP(Tabela5[[#This Row],[SKU]],'ESTOQUE NOVEMBRO'!A:A,'ESTOQUE NOVEMBRO'!F:F,,0)-_xlfn.XLOOKUP(Tabela5[[#This Row],[SKU]],'VENDA MES'!H:H,'VENDA MES'!I:I,0,0)</f>
        <v>122.19999999999999</v>
      </c>
      <c r="E88" s="13">
        <f>IF(D88&lt;=0,(L88 * 2.5) - D88,IF(AND(Tabela5[[#This Row],[ESTOQUE_INICIAL]]&lt;=Tabela5[[#This Row],[PONTO_DE_REPOSICAO]],Tabela5[[#This Row],[ESTOQUE_INICIAL]]&gt;0),L88*2.5,D88*0))</f>
        <v>0</v>
      </c>
      <c r="F88" s="13">
        <f t="shared" si="3"/>
        <v>122.19999999999999</v>
      </c>
      <c r="G88" s="14">
        <f>IF('ESTOQUE DEZEMBRO'!$N88="outubro",_xlfn.XLOOKUP('ESTOQUE DEZEMBRO'!$A88,MEDIDAS!H:H,MEDIDAS!J:J,,0),IF('ESTOQUE DEZEMBRO'!$N88="novembro",_xlfn.XLOOKUP('ESTOQUE DEZEMBRO'!$A88,MEDIDAS!H:H,MEDIDAS!K:K,,0),"0"))</f>
        <v>8</v>
      </c>
      <c r="H88" s="16">
        <v>20</v>
      </c>
      <c r="I88" s="6" t="s">
        <v>1142</v>
      </c>
      <c r="J88" s="1">
        <f>'ESTOQUE DEZEMBRO'!$D88*'ESTOQUE DEZEMBRO'!$G88+'ESTOQUE DEZEMBRO'!$E88*'ESTOQUE DEZEMBRO'!$H88</f>
        <v>977.59999999999991</v>
      </c>
      <c r="K88" s="1">
        <f>_xlfn.XLOOKUP(A88,MEDIDAS!A:A,MEDIDAS!D:D,,0)*5</f>
        <v>6.7777777777777786</v>
      </c>
      <c r="L88" s="1">
        <f>SUM(K88,_xlfn.XLOOKUP(A88,MEDIDAS!A:A,MEDIDAS!D:D,,0)*5)</f>
        <v>13.555555555555557</v>
      </c>
      <c r="M8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8" t="str">
        <f>IF('ESTOQUE DEZEMBRO'!$E88&gt;0,"dezembro",_xlfn.XLOOKUP('ESTOQUE DEZEMBRO'!$A88,'ESTOQUE NOVEMBRO'!$A$2:$A$1101,'ESTOQUE NOVEMBRO'!$N$2:$N$1101,,0))</f>
        <v>outubro</v>
      </c>
      <c r="O88" s="15">
        <v>45627</v>
      </c>
    </row>
    <row r="89" spans="1:15">
      <c r="A89" s="4" t="s">
        <v>91</v>
      </c>
      <c r="B89" s="6" t="s">
        <v>1141</v>
      </c>
      <c r="C89" s="8">
        <f t="shared" si="2"/>
        <v>64.89</v>
      </c>
      <c r="D89" s="13">
        <f>_xlfn.XLOOKUP(Tabela5[[#This Row],[SKU]],'ESTOQUE NOVEMBRO'!A:A,'ESTOQUE NOVEMBRO'!F:F,,0)-_xlfn.XLOOKUP(Tabela5[[#This Row],[SKU]],'VENDA MES'!H:H,'VENDA MES'!I:I,0,0)</f>
        <v>-2.7999999999999972</v>
      </c>
      <c r="E89" s="13">
        <f>IF(D89&lt;=0,(L89 * 2.5) - D89,IF(AND(Tabela5[[#This Row],[ESTOQUE_INICIAL]]&lt;=Tabela5[[#This Row],[PONTO_DE_REPOSICAO]],Tabela5[[#This Row],[ESTOQUE_INICIAL]]&gt;0),L89*2.5,D89*0))</f>
        <v>25.577777777777776</v>
      </c>
      <c r="F89" s="13">
        <f t="shared" si="3"/>
        <v>22.777777777777779</v>
      </c>
      <c r="G89" s="14" t="str">
        <f>IF('ESTOQUE DEZEMBRO'!$N89="outubro",_xlfn.XLOOKUP('ESTOQUE DEZEMBRO'!$A89,MEDIDAS!H:H,MEDIDAS!J:J,,0),IF('ESTOQUE DEZEMBRO'!$N89="novembro",_xlfn.XLOOKUP('ESTOQUE DEZEMBRO'!$A89,MEDIDAS!H:H,MEDIDAS!K:K,,0),"0"))</f>
        <v>0</v>
      </c>
      <c r="H89" s="16">
        <v>20</v>
      </c>
      <c r="I89" s="6" t="s">
        <v>1142</v>
      </c>
      <c r="J89" s="1">
        <f>'ESTOQUE DEZEMBRO'!$D89*'ESTOQUE DEZEMBRO'!$G89+'ESTOQUE DEZEMBRO'!$E89*'ESTOQUE DEZEMBRO'!$H89</f>
        <v>511.55555555555554</v>
      </c>
      <c r="K89" s="1">
        <f>_xlfn.XLOOKUP(A89,MEDIDAS!A:A,MEDIDAS!D:D,,0)*5</f>
        <v>4.5555555555555554</v>
      </c>
      <c r="L89" s="1">
        <f>SUM(K89,_xlfn.XLOOKUP(A89,MEDIDAS!A:A,MEDIDAS!D:D,,0)*5)</f>
        <v>9.1111111111111107</v>
      </c>
      <c r="M8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9" t="str">
        <f>IF('ESTOQUE DEZEMBRO'!$E89&gt;0,"dezembro",_xlfn.XLOOKUP('ESTOQUE DEZEMBRO'!$A89,'ESTOQUE NOVEMBRO'!$A$2:$A$1101,'ESTOQUE NOVEMBRO'!$N$2:$N$1101,,0))</f>
        <v>dezembro</v>
      </c>
      <c r="O89" s="15">
        <v>45627</v>
      </c>
    </row>
    <row r="90" spans="1:15">
      <c r="A90" s="4" t="s">
        <v>92</v>
      </c>
      <c r="B90" s="6" t="s">
        <v>1141</v>
      </c>
      <c r="C90" s="8">
        <f t="shared" si="2"/>
        <v>64.89</v>
      </c>
      <c r="D90" s="13">
        <f>_xlfn.XLOOKUP(Tabela5[[#This Row],[SKU]],'ESTOQUE NOVEMBRO'!A:A,'ESTOQUE NOVEMBRO'!F:F,,0)-_xlfn.XLOOKUP(Tabela5[[#This Row],[SKU]],'VENDA MES'!H:H,'VENDA MES'!I:I,0,0)</f>
        <v>45.400000000000006</v>
      </c>
      <c r="E90" s="13">
        <f>IF(D90&lt;=0,(L90 * 2.5) - D90,IF(AND(Tabela5[[#This Row],[ESTOQUE_INICIAL]]&lt;=Tabela5[[#This Row],[PONTO_DE_REPOSICAO]],Tabela5[[#This Row],[ESTOQUE_INICIAL]]&gt;0),L90*2.5,D90*0))</f>
        <v>0</v>
      </c>
      <c r="F90" s="13">
        <f t="shared" si="3"/>
        <v>45.400000000000006</v>
      </c>
      <c r="G90" s="14">
        <f>IF('ESTOQUE DEZEMBRO'!$N90="outubro",_xlfn.XLOOKUP('ESTOQUE DEZEMBRO'!$A90,MEDIDAS!H:H,MEDIDAS!J:J,,0),IF('ESTOQUE DEZEMBRO'!$N90="novembro",_xlfn.XLOOKUP('ESTOQUE DEZEMBRO'!$A90,MEDIDAS!H:H,MEDIDAS!K:K,,0),"0"))</f>
        <v>8</v>
      </c>
      <c r="H90" s="16">
        <v>20</v>
      </c>
      <c r="I90" s="6" t="s">
        <v>1142</v>
      </c>
      <c r="J90" s="1">
        <f>'ESTOQUE DEZEMBRO'!$D90*'ESTOQUE DEZEMBRO'!$G90+'ESTOQUE DEZEMBRO'!$E90*'ESTOQUE DEZEMBRO'!$H90</f>
        <v>363.20000000000005</v>
      </c>
      <c r="K90" s="1">
        <f>_xlfn.XLOOKUP(A90,MEDIDAS!A:A,MEDIDAS!D:D,,0)*5</f>
        <v>6.2777777777777777</v>
      </c>
      <c r="L90" s="1">
        <f>SUM(K90,_xlfn.XLOOKUP(A90,MEDIDAS!A:A,MEDIDAS!D:D,,0)*5)</f>
        <v>12.555555555555555</v>
      </c>
      <c r="M9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0" t="str">
        <f>IF('ESTOQUE DEZEMBRO'!$E90&gt;0,"dezembro",_xlfn.XLOOKUP('ESTOQUE DEZEMBRO'!$A90,'ESTOQUE NOVEMBRO'!$A$2:$A$1101,'ESTOQUE NOVEMBRO'!$N$2:$N$1101,,0))</f>
        <v>outubro</v>
      </c>
      <c r="O90" s="15">
        <v>45627</v>
      </c>
    </row>
    <row r="91" spans="1:15">
      <c r="A91" s="5" t="s">
        <v>93</v>
      </c>
      <c r="B91" s="6" t="s">
        <v>1141</v>
      </c>
      <c r="C91" s="8">
        <f t="shared" si="2"/>
        <v>64.89</v>
      </c>
      <c r="D91" s="13">
        <f>_xlfn.XLOOKUP(Tabela5[[#This Row],[SKU]],'ESTOQUE NOVEMBRO'!A:A,'ESTOQUE NOVEMBRO'!F:F,,0)-_xlfn.XLOOKUP(Tabela5[[#This Row],[SKU]],'VENDA MES'!H:H,'VENDA MES'!I:I,0,0)</f>
        <v>82</v>
      </c>
      <c r="E91" s="13">
        <f>IF(D91&lt;=0,(L91 * 2.5) - D91,IF(AND(Tabela5[[#This Row],[ESTOQUE_INICIAL]]&lt;=Tabela5[[#This Row],[PONTO_DE_REPOSICAO]],Tabela5[[#This Row],[ESTOQUE_INICIAL]]&gt;0),L91*2.5,D91*0))</f>
        <v>0</v>
      </c>
      <c r="F91" s="13">
        <f t="shared" si="3"/>
        <v>82</v>
      </c>
      <c r="G91" s="14">
        <f>IF('ESTOQUE DEZEMBRO'!$N91="outubro",_xlfn.XLOOKUP('ESTOQUE DEZEMBRO'!$A91,MEDIDAS!H:H,MEDIDAS!J:J,,0),IF('ESTOQUE DEZEMBRO'!$N91="novembro",_xlfn.XLOOKUP('ESTOQUE DEZEMBRO'!$A91,MEDIDAS!H:H,MEDIDAS!K:K,,0),"0"))</f>
        <v>8</v>
      </c>
      <c r="H91" s="16">
        <v>20</v>
      </c>
      <c r="I91" s="6" t="s">
        <v>1142</v>
      </c>
      <c r="J91" s="1">
        <f>'ESTOQUE DEZEMBRO'!$D91*'ESTOQUE DEZEMBRO'!$G91+'ESTOQUE DEZEMBRO'!$E91*'ESTOQUE DEZEMBRO'!$H91</f>
        <v>656</v>
      </c>
      <c r="K91" s="1">
        <f>_xlfn.XLOOKUP(A91,MEDIDAS!A:A,MEDIDAS!D:D,,0)*5</f>
        <v>2.7777777777777777</v>
      </c>
      <c r="L91" s="1">
        <f>SUM(K91,_xlfn.XLOOKUP(A91,MEDIDAS!A:A,MEDIDAS!D:D,,0)*5)</f>
        <v>5.5555555555555554</v>
      </c>
      <c r="M9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1" t="str">
        <f>IF('ESTOQUE DEZEMBRO'!$E91&gt;0,"dezembro",_xlfn.XLOOKUP('ESTOQUE DEZEMBRO'!$A91,'ESTOQUE NOVEMBRO'!$A$2:$A$1101,'ESTOQUE NOVEMBRO'!$N$2:$N$1101,,0))</f>
        <v>outubro</v>
      </c>
      <c r="O91" s="15">
        <v>45627</v>
      </c>
    </row>
    <row r="92" spans="1:15">
      <c r="A92" s="4" t="s">
        <v>94</v>
      </c>
      <c r="B92" s="6" t="s">
        <v>1143</v>
      </c>
      <c r="C92" s="8">
        <f t="shared" si="2"/>
        <v>64.89</v>
      </c>
      <c r="D92" s="13">
        <f>_xlfn.XLOOKUP(Tabela5[[#This Row],[SKU]],'ESTOQUE NOVEMBRO'!A:A,'ESTOQUE NOVEMBRO'!F:F,,0)-_xlfn.XLOOKUP(Tabela5[[#This Row],[SKU]],'VENDA MES'!H:H,'VENDA MES'!I:I,0,0)</f>
        <v>162.80000000000001</v>
      </c>
      <c r="E92" s="13">
        <f>IF(D92&lt;=0,(L92 * 2.5) - D92,IF(AND(Tabela5[[#This Row],[ESTOQUE_INICIAL]]&lt;=Tabela5[[#This Row],[PONTO_DE_REPOSICAO]],Tabela5[[#This Row],[ESTOQUE_INICIAL]]&gt;0),L92*2.5,D92*0))</f>
        <v>0</v>
      </c>
      <c r="F92" s="13">
        <f t="shared" si="3"/>
        <v>162.80000000000001</v>
      </c>
      <c r="G92" s="14">
        <f>IF('ESTOQUE DEZEMBRO'!$N92="outubro",_xlfn.XLOOKUP('ESTOQUE DEZEMBRO'!$A92,MEDIDAS!H:H,MEDIDAS!J:J,,0),IF('ESTOQUE DEZEMBRO'!$N92="novembro",_xlfn.XLOOKUP('ESTOQUE DEZEMBRO'!$A92,MEDIDAS!H:H,MEDIDAS!K:K,,0),"0"))</f>
        <v>14</v>
      </c>
      <c r="H92" s="16">
        <v>35</v>
      </c>
      <c r="I92" s="6" t="s">
        <v>1142</v>
      </c>
      <c r="J92" s="1">
        <f>'ESTOQUE DEZEMBRO'!$D92*'ESTOQUE DEZEMBRO'!$G92+'ESTOQUE DEZEMBRO'!$E92*'ESTOQUE DEZEMBRO'!$H92</f>
        <v>2279.2000000000003</v>
      </c>
      <c r="K92" s="1">
        <f>_xlfn.XLOOKUP(A92,MEDIDAS!A:A,MEDIDAS!D:D,,0)*5</f>
        <v>8.5555555555555554</v>
      </c>
      <c r="L92" s="1">
        <f>SUM(K92,_xlfn.XLOOKUP(A92,MEDIDAS!A:A,MEDIDAS!D:D,,0)*5)</f>
        <v>17.111111111111111</v>
      </c>
      <c r="M9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2" t="str">
        <f>IF('ESTOQUE DEZEMBRO'!$E92&gt;0,"dezembro",_xlfn.XLOOKUP('ESTOQUE DEZEMBRO'!$A92,'ESTOQUE NOVEMBRO'!$A$2:$A$1101,'ESTOQUE NOVEMBRO'!$N$2:$N$1101,,0))</f>
        <v>outubro</v>
      </c>
      <c r="O92" s="15">
        <v>45627</v>
      </c>
    </row>
    <row r="93" spans="1:15">
      <c r="A93" s="4" t="s">
        <v>95</v>
      </c>
      <c r="B93" s="6" t="s">
        <v>1143</v>
      </c>
      <c r="C93" s="8">
        <f t="shared" si="2"/>
        <v>64.89</v>
      </c>
      <c r="D93" s="13">
        <f>_xlfn.XLOOKUP(Tabela5[[#This Row],[SKU]],'ESTOQUE NOVEMBRO'!A:A,'ESTOQUE NOVEMBRO'!F:F,,0)-_xlfn.XLOOKUP(Tabela5[[#This Row],[SKU]],'VENDA MES'!H:H,'VENDA MES'!I:I,0,0)</f>
        <v>88.80000000000004</v>
      </c>
      <c r="E93" s="13">
        <f>IF(D93&lt;=0,(L93 * 2.5) - D93,IF(AND(Tabela5[[#This Row],[ESTOQUE_INICIAL]]&lt;=Tabela5[[#This Row],[PONTO_DE_REPOSICAO]],Tabela5[[#This Row],[ESTOQUE_INICIAL]]&gt;0),L93*2.5,D93*0))</f>
        <v>0</v>
      </c>
      <c r="F93" s="13">
        <f t="shared" si="3"/>
        <v>88.80000000000004</v>
      </c>
      <c r="G93" s="14">
        <f>IF('ESTOQUE DEZEMBRO'!$N93="outubro",_xlfn.XLOOKUP('ESTOQUE DEZEMBRO'!$A93,MEDIDAS!H:H,MEDIDAS!J:J,,0),IF('ESTOQUE DEZEMBRO'!$N93="novembro",_xlfn.XLOOKUP('ESTOQUE DEZEMBRO'!$A93,MEDIDAS!H:H,MEDIDAS!K:K,,0),"0"))</f>
        <v>14</v>
      </c>
      <c r="H93" s="16">
        <v>35</v>
      </c>
      <c r="I93" s="6" t="s">
        <v>1142</v>
      </c>
      <c r="J93" s="1">
        <f>'ESTOQUE DEZEMBRO'!$D93*'ESTOQUE DEZEMBRO'!$G93+'ESTOQUE DEZEMBRO'!$E93*'ESTOQUE DEZEMBRO'!$H93</f>
        <v>1243.2000000000005</v>
      </c>
      <c r="K93" s="1">
        <f>_xlfn.XLOOKUP(A93,MEDIDAS!A:A,MEDIDAS!D:D,,0)*5</f>
        <v>5.333333333333333</v>
      </c>
      <c r="L93" s="1">
        <f>SUM(K93,_xlfn.XLOOKUP(A93,MEDIDAS!A:A,MEDIDAS!D:D,,0)*5)</f>
        <v>10.666666666666666</v>
      </c>
      <c r="M9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3" t="str">
        <f>IF('ESTOQUE DEZEMBRO'!$E93&gt;0,"dezembro",_xlfn.XLOOKUP('ESTOQUE DEZEMBRO'!$A93,'ESTOQUE NOVEMBRO'!$A$2:$A$1101,'ESTOQUE NOVEMBRO'!$N$2:$N$1101,,0))</f>
        <v>outubro</v>
      </c>
      <c r="O93" s="15">
        <v>45627</v>
      </c>
    </row>
    <row r="94" spans="1:15">
      <c r="A94" s="4" t="s">
        <v>96</v>
      </c>
      <c r="B94" s="6" t="s">
        <v>1143</v>
      </c>
      <c r="C94" s="8">
        <f t="shared" si="2"/>
        <v>64.89</v>
      </c>
      <c r="D94" s="13">
        <f>_xlfn.XLOOKUP(Tabela5[[#This Row],[SKU]],'ESTOQUE NOVEMBRO'!A:A,'ESTOQUE NOVEMBRO'!F:F,,0)-_xlfn.XLOOKUP(Tabela5[[#This Row],[SKU]],'VENDA MES'!H:H,'VENDA MES'!I:I,0,0)</f>
        <v>57.8</v>
      </c>
      <c r="E94" s="13">
        <f>IF(D94&lt;=0,(L94 * 2.5) - D94,IF(AND(Tabela5[[#This Row],[ESTOQUE_INICIAL]]&lt;=Tabela5[[#This Row],[PONTO_DE_REPOSICAO]],Tabela5[[#This Row],[ESTOQUE_INICIAL]]&gt;0),L94*2.5,D94*0))</f>
        <v>0</v>
      </c>
      <c r="F94" s="13">
        <f t="shared" si="3"/>
        <v>57.8</v>
      </c>
      <c r="G94" s="14">
        <f>IF('ESTOQUE DEZEMBRO'!$N94="outubro",_xlfn.XLOOKUP('ESTOQUE DEZEMBRO'!$A94,MEDIDAS!H:H,MEDIDAS!J:J,,0),IF('ESTOQUE DEZEMBRO'!$N94="novembro",_xlfn.XLOOKUP('ESTOQUE DEZEMBRO'!$A94,MEDIDAS!H:H,MEDIDAS!K:K,,0),"0"))</f>
        <v>14</v>
      </c>
      <c r="H94" s="16">
        <v>35</v>
      </c>
      <c r="I94" s="6" t="s">
        <v>1142</v>
      </c>
      <c r="J94" s="1">
        <f>'ESTOQUE DEZEMBRO'!$D94*'ESTOQUE DEZEMBRO'!$G94+'ESTOQUE DEZEMBRO'!$E94*'ESTOQUE DEZEMBRO'!$H94</f>
        <v>809.19999999999993</v>
      </c>
      <c r="K94" s="1">
        <f>_xlfn.XLOOKUP(A94,MEDIDAS!A:A,MEDIDAS!D:D,,0)*5</f>
        <v>3.3888888888888893</v>
      </c>
      <c r="L94" s="1">
        <f>SUM(K94,_xlfn.XLOOKUP(A94,MEDIDAS!A:A,MEDIDAS!D:D,,0)*5)</f>
        <v>6.7777777777777786</v>
      </c>
      <c r="M9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4" t="str">
        <f>IF('ESTOQUE DEZEMBRO'!$E94&gt;0,"dezembro",_xlfn.XLOOKUP('ESTOQUE DEZEMBRO'!$A94,'ESTOQUE NOVEMBRO'!$A$2:$A$1101,'ESTOQUE NOVEMBRO'!$N$2:$N$1101,,0))</f>
        <v>outubro</v>
      </c>
      <c r="O94" s="15">
        <v>45627</v>
      </c>
    </row>
    <row r="95" spans="1:15">
      <c r="A95" s="4" t="s">
        <v>97</v>
      </c>
      <c r="B95" s="6" t="s">
        <v>1143</v>
      </c>
      <c r="C95" s="8">
        <f t="shared" si="2"/>
        <v>64.89</v>
      </c>
      <c r="D95" s="13">
        <f>_xlfn.XLOOKUP(Tabela5[[#This Row],[SKU]],'ESTOQUE NOVEMBRO'!A:A,'ESTOQUE NOVEMBRO'!F:F,,0)-_xlfn.XLOOKUP(Tabela5[[#This Row],[SKU]],'VENDA MES'!H:H,'VENDA MES'!I:I,0,0)</f>
        <v>21.722222222222221</v>
      </c>
      <c r="E95" s="13">
        <f>IF(D95&lt;=0,(L95 * 2.5) - D95,IF(AND(Tabela5[[#This Row],[ESTOQUE_INICIAL]]&lt;=Tabela5[[#This Row],[PONTO_DE_REPOSICAO]],Tabela5[[#This Row],[ESTOQUE_INICIAL]]&gt;0),L95*2.5,D95*0))</f>
        <v>0</v>
      </c>
      <c r="F95" s="13">
        <f t="shared" si="3"/>
        <v>21.722222222222221</v>
      </c>
      <c r="G95" s="14">
        <f>IF('ESTOQUE DEZEMBRO'!$N95="outubro",_xlfn.XLOOKUP('ESTOQUE DEZEMBRO'!$A95,MEDIDAS!H:H,MEDIDAS!J:J,,0),IF('ESTOQUE DEZEMBRO'!$N95="novembro",_xlfn.XLOOKUP('ESTOQUE DEZEMBRO'!$A95,MEDIDAS!H:H,MEDIDAS!K:K,,0),"0"))</f>
        <v>28</v>
      </c>
      <c r="H95" s="16">
        <v>35</v>
      </c>
      <c r="I95" s="6" t="s">
        <v>1142</v>
      </c>
      <c r="J95" s="1">
        <f>'ESTOQUE DEZEMBRO'!$D95*'ESTOQUE DEZEMBRO'!$G95+'ESTOQUE DEZEMBRO'!$E95*'ESTOQUE DEZEMBRO'!$H95</f>
        <v>608.22222222222217</v>
      </c>
      <c r="K95" s="1">
        <f>_xlfn.XLOOKUP(A95,MEDIDAS!A:A,MEDIDAS!D:D,,0)*5</f>
        <v>4.9444444444444446</v>
      </c>
      <c r="L95" s="1">
        <f>SUM(K95,_xlfn.XLOOKUP(A95,MEDIDAS!A:A,MEDIDAS!D:D,,0)*5)</f>
        <v>9.8888888888888893</v>
      </c>
      <c r="M9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5" t="str">
        <f>IF('ESTOQUE DEZEMBRO'!$E95&gt;0,"dezembro",_xlfn.XLOOKUP('ESTOQUE DEZEMBRO'!$A95,'ESTOQUE NOVEMBRO'!$A$2:$A$1101,'ESTOQUE NOVEMBRO'!$N$2:$N$1101,,0))</f>
        <v>Novembro</v>
      </c>
      <c r="O95" s="15">
        <v>45627</v>
      </c>
    </row>
    <row r="96" spans="1:15">
      <c r="A96" s="4" t="s">
        <v>98</v>
      </c>
      <c r="B96" s="6" t="s">
        <v>1143</v>
      </c>
      <c r="C96" s="8">
        <f t="shared" si="2"/>
        <v>64.89</v>
      </c>
      <c r="D96" s="13">
        <f>_xlfn.XLOOKUP(Tabela5[[#This Row],[SKU]],'ESTOQUE NOVEMBRO'!A:A,'ESTOQUE NOVEMBRO'!F:F,,0)-_xlfn.XLOOKUP(Tabela5[[#This Row],[SKU]],'VENDA MES'!H:H,'VENDA MES'!I:I,0,0)</f>
        <v>50.599999999999994</v>
      </c>
      <c r="E96" s="13">
        <f>IF(D96&lt;=0,(L96 * 2.5) - D96,IF(AND(Tabela5[[#This Row],[ESTOQUE_INICIAL]]&lt;=Tabela5[[#This Row],[PONTO_DE_REPOSICAO]],Tabela5[[#This Row],[ESTOQUE_INICIAL]]&gt;0),L96*2.5,D96*0))</f>
        <v>0</v>
      </c>
      <c r="F96" s="13">
        <f t="shared" si="3"/>
        <v>50.599999999999994</v>
      </c>
      <c r="G96" s="14">
        <f>IF('ESTOQUE DEZEMBRO'!$N96="outubro",_xlfn.XLOOKUP('ESTOQUE DEZEMBRO'!$A96,MEDIDAS!H:H,MEDIDAS!J:J,,0),IF('ESTOQUE DEZEMBRO'!$N96="novembro",_xlfn.XLOOKUP('ESTOQUE DEZEMBRO'!$A96,MEDIDAS!H:H,MEDIDAS!K:K,,0),"0"))</f>
        <v>14</v>
      </c>
      <c r="H96" s="16">
        <v>35</v>
      </c>
      <c r="I96" s="6" t="s">
        <v>1142</v>
      </c>
      <c r="J96" s="1">
        <f>'ESTOQUE DEZEMBRO'!$D96*'ESTOQUE DEZEMBRO'!$G96+'ESTOQUE DEZEMBRO'!$E96*'ESTOQUE DEZEMBRO'!$H96</f>
        <v>708.39999999999986</v>
      </c>
      <c r="K96" s="1">
        <f>_xlfn.XLOOKUP(A96,MEDIDAS!A:A,MEDIDAS!D:D,,0)*5</f>
        <v>6.7222222222222232</v>
      </c>
      <c r="L96" s="1">
        <f>SUM(K96,_xlfn.XLOOKUP(A96,MEDIDAS!A:A,MEDIDAS!D:D,,0)*5)</f>
        <v>13.444444444444446</v>
      </c>
      <c r="M9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6" t="str">
        <f>IF('ESTOQUE DEZEMBRO'!$E96&gt;0,"dezembro",_xlfn.XLOOKUP('ESTOQUE DEZEMBRO'!$A96,'ESTOQUE NOVEMBRO'!$A$2:$A$1101,'ESTOQUE NOVEMBRO'!$N$2:$N$1101,,0))</f>
        <v>outubro</v>
      </c>
      <c r="O96" s="15">
        <v>45627</v>
      </c>
    </row>
    <row r="97" spans="1:15">
      <c r="A97" s="4" t="s">
        <v>110</v>
      </c>
      <c r="B97" s="6" t="s">
        <v>1143</v>
      </c>
      <c r="C97" s="8">
        <f t="shared" si="2"/>
        <v>64.89</v>
      </c>
      <c r="D97" s="13">
        <f>_xlfn.XLOOKUP(Tabela5[[#This Row],[SKU]],'ESTOQUE NOVEMBRO'!A:A,'ESTOQUE NOVEMBRO'!F:F,,0)-_xlfn.XLOOKUP(Tabela5[[#This Row],[SKU]],'VENDA MES'!H:H,'VENDA MES'!I:I,0,0)</f>
        <v>49</v>
      </c>
      <c r="E97" s="13">
        <f>IF(D97&lt;=0,(L97 * 2.5) - D97,IF(AND(Tabela5[[#This Row],[ESTOQUE_INICIAL]]&lt;=Tabela5[[#This Row],[PONTO_DE_REPOSICAO]],Tabela5[[#This Row],[ESTOQUE_INICIAL]]&gt;0),L97*2.5,D97*0))</f>
        <v>0</v>
      </c>
      <c r="F97" s="13">
        <f t="shared" si="3"/>
        <v>49</v>
      </c>
      <c r="G97" s="14">
        <f>IF('ESTOQUE DEZEMBRO'!$N97="outubro",_xlfn.XLOOKUP('ESTOQUE DEZEMBRO'!$A97,MEDIDAS!H:H,MEDIDAS!J:J,,0),IF('ESTOQUE DEZEMBRO'!$N97="novembro",_xlfn.XLOOKUP('ESTOQUE DEZEMBRO'!$A97,MEDIDAS!H:H,MEDIDAS!K:K,,0),"0"))</f>
        <v>14</v>
      </c>
      <c r="H97" s="16">
        <v>35</v>
      </c>
      <c r="I97" s="6" t="s">
        <v>1142</v>
      </c>
      <c r="J97" s="1">
        <f>'ESTOQUE DEZEMBRO'!$D97*'ESTOQUE DEZEMBRO'!$G97+'ESTOQUE DEZEMBRO'!$E97*'ESTOQUE DEZEMBRO'!$H97</f>
        <v>686</v>
      </c>
      <c r="K97" s="1">
        <f>_xlfn.XLOOKUP(A97,MEDIDAS!A:A,MEDIDAS!D:D,,0)*5</f>
        <v>5.6111111111111107</v>
      </c>
      <c r="L97" s="1">
        <f>SUM(K97,_xlfn.XLOOKUP(A97,MEDIDAS!A:A,MEDIDAS!D:D,,0)*5)</f>
        <v>11.222222222222221</v>
      </c>
      <c r="M9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7" t="str">
        <f>IF('ESTOQUE DEZEMBRO'!$E97&gt;0,"dezembro",_xlfn.XLOOKUP('ESTOQUE DEZEMBRO'!$A97,'ESTOQUE NOVEMBRO'!$A$2:$A$1101,'ESTOQUE NOVEMBRO'!$N$2:$N$1101,,0))</f>
        <v>outubro</v>
      </c>
      <c r="O97" s="15">
        <v>45627</v>
      </c>
    </row>
    <row r="98" spans="1:15">
      <c r="A98" s="4" t="s">
        <v>100</v>
      </c>
      <c r="B98" s="6" t="s">
        <v>1143</v>
      </c>
      <c r="C98" s="8">
        <f t="shared" si="2"/>
        <v>64.89</v>
      </c>
      <c r="D98" s="13">
        <f>_xlfn.XLOOKUP(Tabela5[[#This Row],[SKU]],'ESTOQUE NOVEMBRO'!A:A,'ESTOQUE NOVEMBRO'!F:F,,0)-_xlfn.XLOOKUP(Tabela5[[#This Row],[SKU]],'VENDA MES'!H:H,'VENDA MES'!I:I,0,0)</f>
        <v>10.599999999999994</v>
      </c>
      <c r="E98" s="13">
        <f>IF(D98&lt;=0,(L98 * 2.5) - D98,IF(AND(Tabela5[[#This Row],[ESTOQUE_INICIAL]]&lt;=Tabela5[[#This Row],[PONTO_DE_REPOSICAO]],Tabela5[[#This Row],[ESTOQUE_INICIAL]]&gt;0),L98*2.5,D98*0))</f>
        <v>35.555555555555557</v>
      </c>
      <c r="F98" s="13">
        <f t="shared" si="3"/>
        <v>46.155555555555551</v>
      </c>
      <c r="G98" s="14" t="str">
        <f>IF('ESTOQUE DEZEMBRO'!$N98="outubro",_xlfn.XLOOKUP('ESTOQUE DEZEMBRO'!$A98,MEDIDAS!H:H,MEDIDAS!J:J,,0),IF('ESTOQUE DEZEMBRO'!$N98="novembro",_xlfn.XLOOKUP('ESTOQUE DEZEMBRO'!$A98,MEDIDAS!H:H,MEDIDAS!K:K,,0),"0"))</f>
        <v>0</v>
      </c>
      <c r="H98" s="16">
        <v>35</v>
      </c>
      <c r="I98" s="6" t="s">
        <v>1142</v>
      </c>
      <c r="J98" s="1">
        <f>'ESTOQUE DEZEMBRO'!$D98*'ESTOQUE DEZEMBRO'!$G98+'ESTOQUE DEZEMBRO'!$E98*'ESTOQUE DEZEMBRO'!$H98</f>
        <v>1244.4444444444446</v>
      </c>
      <c r="K98" s="1">
        <f>_xlfn.XLOOKUP(A98,MEDIDAS!A:A,MEDIDAS!D:D,,0)*5</f>
        <v>7.1111111111111116</v>
      </c>
      <c r="L98" s="1">
        <f>SUM(K98,_xlfn.XLOOKUP(A98,MEDIDAS!A:A,MEDIDAS!D:D,,0)*5)</f>
        <v>14.222222222222223</v>
      </c>
      <c r="M9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8" t="str">
        <f>IF('ESTOQUE DEZEMBRO'!$E98&gt;0,"dezembro",_xlfn.XLOOKUP('ESTOQUE DEZEMBRO'!$A98,'ESTOQUE NOVEMBRO'!$A$2:$A$1101,'ESTOQUE NOVEMBRO'!$N$2:$N$1101,,0))</f>
        <v>dezembro</v>
      </c>
      <c r="O98" s="15">
        <v>45627</v>
      </c>
    </row>
    <row r="99" spans="1:15">
      <c r="A99" s="4" t="s">
        <v>101</v>
      </c>
      <c r="B99" s="6" t="s">
        <v>1143</v>
      </c>
      <c r="C99" s="8">
        <f t="shared" si="2"/>
        <v>64.89</v>
      </c>
      <c r="D99" s="13">
        <f>_xlfn.XLOOKUP(Tabela5[[#This Row],[SKU]],'ESTOQUE NOVEMBRO'!A:A,'ESTOQUE NOVEMBRO'!F:F,,0)-_xlfn.XLOOKUP(Tabela5[[#This Row],[SKU]],'VENDA MES'!H:H,'VENDA MES'!I:I,0,0)</f>
        <v>144.19999999999999</v>
      </c>
      <c r="E99" s="13">
        <f>IF(D99&lt;=0,(L99 * 2.5) - D99,IF(AND(Tabela5[[#This Row],[ESTOQUE_INICIAL]]&lt;=Tabela5[[#This Row],[PONTO_DE_REPOSICAO]],Tabela5[[#This Row],[ESTOQUE_INICIAL]]&gt;0),L99*2.5,D99*0))</f>
        <v>0</v>
      </c>
      <c r="F99" s="13">
        <f t="shared" si="3"/>
        <v>144.19999999999999</v>
      </c>
      <c r="G99" s="14">
        <f>IF('ESTOQUE DEZEMBRO'!$N99="outubro",_xlfn.XLOOKUP('ESTOQUE DEZEMBRO'!$A99,MEDIDAS!H:H,MEDIDAS!J:J,,0),IF('ESTOQUE DEZEMBRO'!$N99="novembro",_xlfn.XLOOKUP('ESTOQUE DEZEMBRO'!$A99,MEDIDAS!H:H,MEDIDAS!K:K,,0),"0"))</f>
        <v>14</v>
      </c>
      <c r="H99" s="16">
        <v>35</v>
      </c>
      <c r="I99" s="6" t="s">
        <v>1142</v>
      </c>
      <c r="J99" s="1">
        <f>'ESTOQUE DEZEMBRO'!$D99*'ESTOQUE DEZEMBRO'!$G99+'ESTOQUE DEZEMBRO'!$E99*'ESTOQUE DEZEMBRO'!$H99</f>
        <v>2018.7999999999997</v>
      </c>
      <c r="K99" s="1">
        <f>_xlfn.XLOOKUP(A99,MEDIDAS!A:A,MEDIDAS!D:D,,0)*5</f>
        <v>5.5555555555555554</v>
      </c>
      <c r="L99" s="1">
        <f>SUM(K99,_xlfn.XLOOKUP(A99,MEDIDAS!A:A,MEDIDAS!D:D,,0)*5)</f>
        <v>11.111111111111111</v>
      </c>
      <c r="M9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9" t="str">
        <f>IF('ESTOQUE DEZEMBRO'!$E99&gt;0,"dezembro",_xlfn.XLOOKUP('ESTOQUE DEZEMBRO'!$A99,'ESTOQUE NOVEMBRO'!$A$2:$A$1101,'ESTOQUE NOVEMBRO'!$N$2:$N$1101,,0))</f>
        <v>outubro</v>
      </c>
      <c r="O99" s="15">
        <v>45627</v>
      </c>
    </row>
    <row r="100" spans="1:15">
      <c r="A100" s="4" t="s">
        <v>102</v>
      </c>
      <c r="B100" s="6" t="s">
        <v>1143</v>
      </c>
      <c r="C100" s="8">
        <f t="shared" si="2"/>
        <v>64.89</v>
      </c>
      <c r="D100" s="13">
        <f>_xlfn.XLOOKUP(Tabela5[[#This Row],[SKU]],'ESTOQUE NOVEMBRO'!A:A,'ESTOQUE NOVEMBRO'!F:F,,0)-_xlfn.XLOOKUP(Tabela5[[#This Row],[SKU]],'VENDA MES'!H:H,'VENDA MES'!I:I,0,0)</f>
        <v>120.40000000000003</v>
      </c>
      <c r="E100" s="13">
        <f>IF(D100&lt;=0,(L100 * 2.5) - D100,IF(AND(Tabela5[[#This Row],[ESTOQUE_INICIAL]]&lt;=Tabela5[[#This Row],[PONTO_DE_REPOSICAO]],Tabela5[[#This Row],[ESTOQUE_INICIAL]]&gt;0),L100*2.5,D100*0))</f>
        <v>0</v>
      </c>
      <c r="F100" s="13">
        <f t="shared" si="3"/>
        <v>120.40000000000003</v>
      </c>
      <c r="G100" s="14">
        <f>IF('ESTOQUE DEZEMBRO'!$N100="outubro",_xlfn.XLOOKUP('ESTOQUE DEZEMBRO'!$A100,MEDIDAS!H:H,MEDIDAS!J:J,,0),IF('ESTOQUE DEZEMBRO'!$N100="novembro",_xlfn.XLOOKUP('ESTOQUE DEZEMBRO'!$A100,MEDIDAS!H:H,MEDIDAS!K:K,,0),"0"))</f>
        <v>14</v>
      </c>
      <c r="H100" s="16">
        <v>35</v>
      </c>
      <c r="I100" s="6" t="s">
        <v>1142</v>
      </c>
      <c r="J100" s="1">
        <f>'ESTOQUE DEZEMBRO'!$D100*'ESTOQUE DEZEMBRO'!$G100+'ESTOQUE DEZEMBRO'!$E100*'ESTOQUE DEZEMBRO'!$H100</f>
        <v>1685.6000000000004</v>
      </c>
      <c r="K100" s="1">
        <f>_xlfn.XLOOKUP(A100,MEDIDAS!A:A,MEDIDAS!D:D,,0)*5</f>
        <v>5.7777777777777768</v>
      </c>
      <c r="L100" s="1">
        <f>SUM(K100,_xlfn.XLOOKUP(A100,MEDIDAS!A:A,MEDIDAS!D:D,,0)*5)</f>
        <v>11.555555555555554</v>
      </c>
      <c r="M10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0" t="str">
        <f>IF('ESTOQUE DEZEMBRO'!$E100&gt;0,"dezembro",_xlfn.XLOOKUP('ESTOQUE DEZEMBRO'!$A100,'ESTOQUE NOVEMBRO'!$A$2:$A$1101,'ESTOQUE NOVEMBRO'!$N$2:$N$1101,,0))</f>
        <v>outubro</v>
      </c>
      <c r="O100" s="15">
        <v>45627</v>
      </c>
    </row>
    <row r="101" spans="1:15">
      <c r="A101" s="5" t="s">
        <v>103</v>
      </c>
      <c r="B101" s="6" t="s">
        <v>1143</v>
      </c>
      <c r="C101" s="8">
        <f t="shared" si="2"/>
        <v>64.89</v>
      </c>
      <c r="D101" s="13">
        <f>_xlfn.XLOOKUP(Tabela5[[#This Row],[SKU]],'ESTOQUE NOVEMBRO'!A:A,'ESTOQUE NOVEMBRO'!F:F,,0)-_xlfn.XLOOKUP(Tabela5[[#This Row],[SKU]],'VENDA MES'!H:H,'VENDA MES'!I:I,0,0)</f>
        <v>72</v>
      </c>
      <c r="E101" s="13">
        <f>IF(D101&lt;=0,(L101 * 2.5) - D101,IF(AND(Tabela5[[#This Row],[ESTOQUE_INICIAL]]&lt;=Tabela5[[#This Row],[PONTO_DE_REPOSICAO]],Tabela5[[#This Row],[ESTOQUE_INICIAL]]&gt;0),L101*2.5,D101*0))</f>
        <v>0</v>
      </c>
      <c r="F101" s="13">
        <f t="shared" si="3"/>
        <v>72</v>
      </c>
      <c r="G101" s="14">
        <f>IF('ESTOQUE DEZEMBRO'!$N101="outubro",_xlfn.XLOOKUP('ESTOQUE DEZEMBRO'!$A101,MEDIDAS!H:H,MEDIDAS!J:J,,0),IF('ESTOQUE DEZEMBRO'!$N101="novembro",_xlfn.XLOOKUP('ESTOQUE DEZEMBRO'!$A101,MEDIDAS!H:H,MEDIDAS!K:K,,0),"0"))</f>
        <v>14</v>
      </c>
      <c r="H101" s="16">
        <v>35</v>
      </c>
      <c r="I101" s="6" t="s">
        <v>1142</v>
      </c>
      <c r="J101" s="1">
        <f>'ESTOQUE DEZEMBRO'!$D101*'ESTOQUE DEZEMBRO'!$G101+'ESTOQUE DEZEMBRO'!$E101*'ESTOQUE DEZEMBRO'!$H101</f>
        <v>1008</v>
      </c>
      <c r="K101" s="1">
        <f>_xlfn.XLOOKUP(A101,MEDIDAS!A:A,MEDIDAS!D:D,,0)*5</f>
        <v>7</v>
      </c>
      <c r="L101" s="1">
        <f>SUM(K101,_xlfn.XLOOKUP(A101,MEDIDAS!A:A,MEDIDAS!D:D,,0)*5)</f>
        <v>14</v>
      </c>
      <c r="M10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1" t="str">
        <f>IF('ESTOQUE DEZEMBRO'!$E101&gt;0,"dezembro",_xlfn.XLOOKUP('ESTOQUE DEZEMBRO'!$A101,'ESTOQUE NOVEMBRO'!$A$2:$A$1101,'ESTOQUE NOVEMBRO'!$N$2:$N$1101,,0))</f>
        <v>outubro</v>
      </c>
      <c r="O101" s="15">
        <v>45627</v>
      </c>
    </row>
    <row r="102" spans="1:15">
      <c r="A102" s="5" t="s">
        <v>104</v>
      </c>
      <c r="B102" s="6" t="s">
        <v>1144</v>
      </c>
      <c r="C102" s="8">
        <f t="shared" si="2"/>
        <v>64.89</v>
      </c>
      <c r="D102" s="13">
        <f>_xlfn.XLOOKUP(Tabela5[[#This Row],[SKU]],'ESTOQUE NOVEMBRO'!A:A,'ESTOQUE NOVEMBRO'!F:F,,0)-_xlfn.XLOOKUP(Tabela5[[#This Row],[SKU]],'VENDA MES'!H:H,'VENDA MES'!I:I,0,0)</f>
        <v>38.800000000000011</v>
      </c>
      <c r="E102" s="13">
        <f>IF(D102&lt;=0,(L102 * 2.5) - D102,IF(AND(Tabela5[[#This Row],[ESTOQUE_INICIAL]]&lt;=Tabela5[[#This Row],[PONTO_DE_REPOSICAO]],Tabela5[[#This Row],[ESTOQUE_INICIAL]]&gt;0),L102*2.5,D102*0))</f>
        <v>0</v>
      </c>
      <c r="F102" s="13">
        <f t="shared" si="3"/>
        <v>38.800000000000011</v>
      </c>
      <c r="G102" s="14">
        <f>IF('ESTOQUE DEZEMBRO'!$N102="outubro",_xlfn.XLOOKUP('ESTOQUE DEZEMBRO'!$A102,MEDIDAS!H:H,MEDIDAS!J:J,,0),IF('ESTOQUE DEZEMBRO'!$N102="novembro",_xlfn.XLOOKUP('ESTOQUE DEZEMBRO'!$A102,MEDIDAS!H:H,MEDIDAS!K:K,,0),"0"))</f>
        <v>10</v>
      </c>
      <c r="H102" s="16">
        <v>25</v>
      </c>
      <c r="I102" s="6" t="s">
        <v>1134</v>
      </c>
      <c r="J102" s="1">
        <f>'ESTOQUE DEZEMBRO'!$D102*'ESTOQUE DEZEMBRO'!$G102+'ESTOQUE DEZEMBRO'!$E102*'ESTOQUE DEZEMBRO'!$H102</f>
        <v>388.00000000000011</v>
      </c>
      <c r="K102" s="1">
        <f>_xlfn.XLOOKUP(A102,MEDIDAS!A:A,MEDIDAS!D:D,,0)*5</f>
        <v>6.2777777777777777</v>
      </c>
      <c r="L102" s="1">
        <f>SUM(K102,_xlfn.XLOOKUP(A102,MEDIDAS!A:A,MEDIDAS!D:D,,0)*5)</f>
        <v>12.555555555555555</v>
      </c>
      <c r="M10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2" t="str">
        <f>IF('ESTOQUE DEZEMBRO'!$E102&gt;0,"dezembro",_xlfn.XLOOKUP('ESTOQUE DEZEMBRO'!$A102,'ESTOQUE NOVEMBRO'!$A$2:$A$1101,'ESTOQUE NOVEMBRO'!$N$2:$N$1101,,0))</f>
        <v>outubro</v>
      </c>
      <c r="O102" s="15">
        <v>45627</v>
      </c>
    </row>
    <row r="103" spans="1:15">
      <c r="A103" s="5" t="s">
        <v>105</v>
      </c>
      <c r="B103" s="6" t="s">
        <v>1144</v>
      </c>
      <c r="C103" s="8">
        <f t="shared" si="2"/>
        <v>64.89</v>
      </c>
      <c r="D103" s="13">
        <f>_xlfn.XLOOKUP(Tabela5[[#This Row],[SKU]],'ESTOQUE NOVEMBRO'!A:A,'ESTOQUE NOVEMBRO'!F:F,,0)-_xlfn.XLOOKUP(Tabela5[[#This Row],[SKU]],'VENDA MES'!H:H,'VENDA MES'!I:I,0,0)</f>
        <v>13</v>
      </c>
      <c r="E103" s="13">
        <f>IF(D103&lt;=0,(L103 * 2.5) - D103,IF(AND(Tabela5[[#This Row],[ESTOQUE_INICIAL]]&lt;=Tabela5[[#This Row],[PONTO_DE_REPOSICAO]],Tabela5[[#This Row],[ESTOQUE_INICIAL]]&gt;0),L103*2.5,D103*0))</f>
        <v>0</v>
      </c>
      <c r="F103" s="13">
        <f t="shared" si="3"/>
        <v>13</v>
      </c>
      <c r="G103" s="14">
        <f>IF('ESTOQUE DEZEMBRO'!$N103="outubro",_xlfn.XLOOKUP('ESTOQUE DEZEMBRO'!$A103,MEDIDAS!H:H,MEDIDAS!J:J,,0),IF('ESTOQUE DEZEMBRO'!$N103="novembro",_xlfn.XLOOKUP('ESTOQUE DEZEMBRO'!$A103,MEDIDAS!H:H,MEDIDAS!K:K,,0),"0"))</f>
        <v>10</v>
      </c>
      <c r="H103" s="16">
        <v>25</v>
      </c>
      <c r="I103" s="6" t="s">
        <v>1134</v>
      </c>
      <c r="J103" s="1">
        <f>'ESTOQUE DEZEMBRO'!$D103*'ESTOQUE DEZEMBRO'!$G103+'ESTOQUE DEZEMBRO'!$E103*'ESTOQUE DEZEMBRO'!$H103</f>
        <v>130</v>
      </c>
      <c r="K103" s="1">
        <f>_xlfn.XLOOKUP(A103,MEDIDAS!A:A,MEDIDAS!D:D,,0)*5</f>
        <v>4.7777777777777777</v>
      </c>
      <c r="L103" s="1">
        <f>SUM(K103,_xlfn.XLOOKUP(A103,MEDIDAS!A:A,MEDIDAS!D:D,,0)*5)</f>
        <v>9.5555555555555554</v>
      </c>
      <c r="M10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3" t="str">
        <f>IF('ESTOQUE DEZEMBRO'!$E103&gt;0,"dezembro",_xlfn.XLOOKUP('ESTOQUE DEZEMBRO'!$A103,'ESTOQUE NOVEMBRO'!$A$2:$A$1101,'ESTOQUE NOVEMBRO'!$N$2:$N$1101,,0))</f>
        <v>outubro</v>
      </c>
      <c r="O103" s="15">
        <v>45627</v>
      </c>
    </row>
    <row r="104" spans="1:15">
      <c r="A104" s="5" t="s">
        <v>106</v>
      </c>
      <c r="B104" s="6" t="s">
        <v>1144</v>
      </c>
      <c r="C104" s="8">
        <f t="shared" si="2"/>
        <v>64.89</v>
      </c>
      <c r="D104" s="13">
        <f>_xlfn.XLOOKUP(Tabela5[[#This Row],[SKU]],'ESTOQUE NOVEMBRO'!A:A,'ESTOQUE NOVEMBRO'!F:F,,0)-_xlfn.XLOOKUP(Tabela5[[#This Row],[SKU]],'VENDA MES'!H:H,'VENDA MES'!I:I,0,0)</f>
        <v>49.199999999999989</v>
      </c>
      <c r="E104" s="13">
        <f>IF(D104&lt;=0,(L104 * 2.5) - D104,IF(AND(Tabela5[[#This Row],[ESTOQUE_INICIAL]]&lt;=Tabela5[[#This Row],[PONTO_DE_REPOSICAO]],Tabela5[[#This Row],[ESTOQUE_INICIAL]]&gt;0),L104*2.5,D104*0))</f>
        <v>0</v>
      </c>
      <c r="F104" s="13">
        <f t="shared" si="3"/>
        <v>49.199999999999989</v>
      </c>
      <c r="G104" s="14">
        <f>IF('ESTOQUE DEZEMBRO'!$N104="outubro",_xlfn.XLOOKUP('ESTOQUE DEZEMBRO'!$A104,MEDIDAS!H:H,MEDIDAS!J:J,,0),IF('ESTOQUE DEZEMBRO'!$N104="novembro",_xlfn.XLOOKUP('ESTOQUE DEZEMBRO'!$A104,MEDIDAS!H:H,MEDIDAS!K:K,,0),"0"))</f>
        <v>10</v>
      </c>
      <c r="H104" s="16">
        <v>25</v>
      </c>
      <c r="I104" s="6" t="s">
        <v>1134</v>
      </c>
      <c r="J104" s="1">
        <f>'ESTOQUE DEZEMBRO'!$D104*'ESTOQUE DEZEMBRO'!$G104+'ESTOQUE DEZEMBRO'!$E104*'ESTOQUE DEZEMBRO'!$H104</f>
        <v>491.99999999999989</v>
      </c>
      <c r="K104" s="1">
        <f>_xlfn.XLOOKUP(A104,MEDIDAS!A:A,MEDIDAS!D:D,,0)*5</f>
        <v>7.166666666666667</v>
      </c>
      <c r="L104" s="1">
        <f>SUM(K104,_xlfn.XLOOKUP(A104,MEDIDAS!A:A,MEDIDAS!D:D,,0)*5)</f>
        <v>14.333333333333334</v>
      </c>
      <c r="M10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4" t="str">
        <f>IF('ESTOQUE DEZEMBRO'!$E104&gt;0,"dezembro",_xlfn.XLOOKUP('ESTOQUE DEZEMBRO'!$A104,'ESTOQUE NOVEMBRO'!$A$2:$A$1101,'ESTOQUE NOVEMBRO'!$N$2:$N$1101,,0))</f>
        <v>outubro</v>
      </c>
      <c r="O104" s="15">
        <v>45627</v>
      </c>
    </row>
    <row r="105" spans="1:15">
      <c r="A105" s="5" t="s">
        <v>107</v>
      </c>
      <c r="B105" s="6" t="s">
        <v>1144</v>
      </c>
      <c r="C105" s="8">
        <f t="shared" si="2"/>
        <v>64.89</v>
      </c>
      <c r="D105" s="13">
        <f>_xlfn.XLOOKUP(Tabela5[[#This Row],[SKU]],'ESTOQUE NOVEMBRO'!A:A,'ESTOQUE NOVEMBRO'!F:F,,0)-_xlfn.XLOOKUP(Tabela5[[#This Row],[SKU]],'VENDA MES'!H:H,'VENDA MES'!I:I,0,0)</f>
        <v>112.80000000000004</v>
      </c>
      <c r="E105" s="13">
        <f>IF(D105&lt;=0,(L105 * 2.5) - D105,IF(AND(Tabela5[[#This Row],[ESTOQUE_INICIAL]]&lt;=Tabela5[[#This Row],[PONTO_DE_REPOSICAO]],Tabela5[[#This Row],[ESTOQUE_INICIAL]]&gt;0),L105*2.5,D105*0))</f>
        <v>0</v>
      </c>
      <c r="F105" s="13">
        <f t="shared" si="3"/>
        <v>112.80000000000004</v>
      </c>
      <c r="G105" s="14">
        <f>IF('ESTOQUE DEZEMBRO'!$N105="outubro",_xlfn.XLOOKUP('ESTOQUE DEZEMBRO'!$A105,MEDIDAS!H:H,MEDIDAS!J:J,,0),IF('ESTOQUE DEZEMBRO'!$N105="novembro",_xlfn.XLOOKUP('ESTOQUE DEZEMBRO'!$A105,MEDIDAS!H:H,MEDIDAS!K:K,,0),"0"))</f>
        <v>10</v>
      </c>
      <c r="H105" s="16">
        <v>25</v>
      </c>
      <c r="I105" s="6" t="s">
        <v>1134</v>
      </c>
      <c r="J105" s="1">
        <f>'ESTOQUE DEZEMBRO'!$D105*'ESTOQUE DEZEMBRO'!$G105+'ESTOQUE DEZEMBRO'!$E105*'ESTOQUE DEZEMBRO'!$H105</f>
        <v>1128.0000000000005</v>
      </c>
      <c r="K105" s="1">
        <f>_xlfn.XLOOKUP(A105,MEDIDAS!A:A,MEDIDAS!D:D,,0)*5</f>
        <v>4</v>
      </c>
      <c r="L105" s="1">
        <f>SUM(K105,_xlfn.XLOOKUP(A105,MEDIDAS!A:A,MEDIDAS!D:D,,0)*5)</f>
        <v>8</v>
      </c>
      <c r="M10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5" t="str">
        <f>IF('ESTOQUE DEZEMBRO'!$E105&gt;0,"dezembro",_xlfn.XLOOKUP('ESTOQUE DEZEMBRO'!$A105,'ESTOQUE NOVEMBRO'!$A$2:$A$1101,'ESTOQUE NOVEMBRO'!$N$2:$N$1101,,0))</f>
        <v>outubro</v>
      </c>
      <c r="O105" s="15">
        <v>45627</v>
      </c>
    </row>
    <row r="106" spans="1:15">
      <c r="A106" s="5" t="s">
        <v>108</v>
      </c>
      <c r="B106" s="6" t="s">
        <v>1144</v>
      </c>
      <c r="C106" s="8">
        <f t="shared" si="2"/>
        <v>64.89</v>
      </c>
      <c r="D106" s="13">
        <f>_xlfn.XLOOKUP(Tabela5[[#This Row],[SKU]],'ESTOQUE NOVEMBRO'!A:A,'ESTOQUE NOVEMBRO'!F:F,,0)-_xlfn.XLOOKUP(Tabela5[[#This Row],[SKU]],'VENDA MES'!H:H,'VENDA MES'!I:I,0,0)</f>
        <v>-42.59999999999998</v>
      </c>
      <c r="E106" s="13">
        <f>IF(D106&lt;=0,(L106 * 2.5) - D106,IF(AND(Tabela5[[#This Row],[ESTOQUE_INICIAL]]&lt;=Tabela5[[#This Row],[PONTO_DE_REPOSICAO]],Tabela5[[#This Row],[ESTOQUE_INICIAL]]&gt;0),L106*2.5,D106*0))</f>
        <v>89.266666666666652</v>
      </c>
      <c r="F106" s="13">
        <f t="shared" si="3"/>
        <v>46.666666666666671</v>
      </c>
      <c r="G106" s="14" t="str">
        <f>IF('ESTOQUE DEZEMBRO'!$N106="outubro",_xlfn.XLOOKUP('ESTOQUE DEZEMBRO'!$A106,MEDIDAS!H:H,MEDIDAS!J:J,,0),IF('ESTOQUE DEZEMBRO'!$N106="novembro",_xlfn.XLOOKUP('ESTOQUE DEZEMBRO'!$A106,MEDIDAS!H:H,MEDIDAS!K:K,,0),"0"))</f>
        <v>0</v>
      </c>
      <c r="H106" s="16">
        <v>25</v>
      </c>
      <c r="I106" s="6" t="s">
        <v>1134</v>
      </c>
      <c r="J106" s="1">
        <f>'ESTOQUE DEZEMBRO'!$D106*'ESTOQUE DEZEMBRO'!$G106+'ESTOQUE DEZEMBRO'!$E106*'ESTOQUE DEZEMBRO'!$H106</f>
        <v>2231.6666666666661</v>
      </c>
      <c r="K106" s="1">
        <f>_xlfn.XLOOKUP(A106,MEDIDAS!A:A,MEDIDAS!D:D,,0)*5</f>
        <v>9.3333333333333339</v>
      </c>
      <c r="L106" s="1">
        <f>SUM(K106,_xlfn.XLOOKUP(A106,MEDIDAS!A:A,MEDIDAS!D:D,,0)*5)</f>
        <v>18.666666666666668</v>
      </c>
      <c r="M10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06" t="str">
        <f>IF('ESTOQUE DEZEMBRO'!$E106&gt;0,"dezembro",_xlfn.XLOOKUP('ESTOQUE DEZEMBRO'!$A106,'ESTOQUE NOVEMBRO'!$A$2:$A$1101,'ESTOQUE NOVEMBRO'!$N$2:$N$1101,,0))</f>
        <v>dezembro</v>
      </c>
      <c r="O106" s="15">
        <v>45627</v>
      </c>
    </row>
    <row r="107" spans="1:15">
      <c r="A107" s="5" t="s">
        <v>121</v>
      </c>
      <c r="B107" s="6" t="s">
        <v>1144</v>
      </c>
      <c r="C107" s="8">
        <f t="shared" si="2"/>
        <v>64.89</v>
      </c>
      <c r="D107" s="13">
        <f>_xlfn.XLOOKUP(Tabela5[[#This Row],[SKU]],'ESTOQUE NOVEMBRO'!A:A,'ESTOQUE NOVEMBRO'!F:F,,0)-_xlfn.XLOOKUP(Tabela5[[#This Row],[SKU]],'VENDA MES'!H:H,'VENDA MES'!I:I,0,0)</f>
        <v>81</v>
      </c>
      <c r="E107" s="13">
        <f>IF(D107&lt;=0,(L107 * 2.5) - D107,IF(AND(Tabela5[[#This Row],[ESTOQUE_INICIAL]]&lt;=Tabela5[[#This Row],[PONTO_DE_REPOSICAO]],Tabela5[[#This Row],[ESTOQUE_INICIAL]]&gt;0),L107*2.5,D107*0))</f>
        <v>0</v>
      </c>
      <c r="F107" s="13">
        <f t="shared" si="3"/>
        <v>81</v>
      </c>
      <c r="G107" s="14">
        <f>IF('ESTOQUE DEZEMBRO'!$N107="outubro",_xlfn.XLOOKUP('ESTOQUE DEZEMBRO'!$A107,MEDIDAS!H:H,MEDIDAS!J:J,,0),IF('ESTOQUE DEZEMBRO'!$N107="novembro",_xlfn.XLOOKUP('ESTOQUE DEZEMBRO'!$A107,MEDIDAS!H:H,MEDIDAS!K:K,,0),"0"))</f>
        <v>10</v>
      </c>
      <c r="H107" s="16">
        <v>25</v>
      </c>
      <c r="I107" s="6" t="s">
        <v>1134</v>
      </c>
      <c r="J107" s="1">
        <f>'ESTOQUE DEZEMBRO'!$D107*'ESTOQUE DEZEMBRO'!$G107+'ESTOQUE DEZEMBRO'!$E107*'ESTOQUE DEZEMBRO'!$H107</f>
        <v>810</v>
      </c>
      <c r="K107" s="1">
        <f>_xlfn.XLOOKUP(A107,MEDIDAS!A:A,MEDIDAS!D:D,,0)*5</f>
        <v>3.8333333333333335</v>
      </c>
      <c r="L107" s="1">
        <f>SUM(K107,_xlfn.XLOOKUP(A107,MEDIDAS!A:A,MEDIDAS!D:D,,0)*5)</f>
        <v>7.666666666666667</v>
      </c>
      <c r="M10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7" t="str">
        <f>IF('ESTOQUE DEZEMBRO'!$E107&gt;0,"dezembro",_xlfn.XLOOKUP('ESTOQUE DEZEMBRO'!$A107,'ESTOQUE NOVEMBRO'!$A$2:$A$1101,'ESTOQUE NOVEMBRO'!$N$2:$N$1101,,0))</f>
        <v>outubro</v>
      </c>
      <c r="O107" s="15">
        <v>45627</v>
      </c>
    </row>
    <row r="108" spans="1:15">
      <c r="A108" s="5" t="s">
        <v>109</v>
      </c>
      <c r="B108" s="6" t="s">
        <v>1144</v>
      </c>
      <c r="C108" s="8">
        <f t="shared" si="2"/>
        <v>64.89</v>
      </c>
      <c r="D108" s="13">
        <f>_xlfn.XLOOKUP(Tabela5[[#This Row],[SKU]],'ESTOQUE NOVEMBRO'!A:A,'ESTOQUE NOVEMBRO'!F:F,,0)-_xlfn.XLOOKUP(Tabela5[[#This Row],[SKU]],'VENDA MES'!H:H,'VENDA MES'!I:I,0,0)</f>
        <v>53.800000000000011</v>
      </c>
      <c r="E108" s="13">
        <f>IF(D108&lt;=0,(L108 * 2.5) - D108,IF(AND(Tabela5[[#This Row],[ESTOQUE_INICIAL]]&lt;=Tabela5[[#This Row],[PONTO_DE_REPOSICAO]],Tabela5[[#This Row],[ESTOQUE_INICIAL]]&gt;0),L108*2.5,D108*0))</f>
        <v>0</v>
      </c>
      <c r="F108" s="13">
        <f t="shared" si="3"/>
        <v>53.800000000000011</v>
      </c>
      <c r="G108" s="14">
        <f>IF('ESTOQUE DEZEMBRO'!$N108="outubro",_xlfn.XLOOKUP('ESTOQUE DEZEMBRO'!$A108,MEDIDAS!H:H,MEDIDAS!J:J,,0),IF('ESTOQUE DEZEMBRO'!$N108="novembro",_xlfn.XLOOKUP('ESTOQUE DEZEMBRO'!$A108,MEDIDAS!H:H,MEDIDAS!K:K,,0),"0"))</f>
        <v>10</v>
      </c>
      <c r="H108" s="16">
        <v>25</v>
      </c>
      <c r="I108" s="6" t="s">
        <v>1134</v>
      </c>
      <c r="J108" s="1">
        <f>'ESTOQUE DEZEMBRO'!$D108*'ESTOQUE DEZEMBRO'!$G108+'ESTOQUE DEZEMBRO'!$E108*'ESTOQUE DEZEMBRO'!$H108</f>
        <v>538.00000000000011</v>
      </c>
      <c r="K108" s="1">
        <f>_xlfn.XLOOKUP(A108,MEDIDAS!A:A,MEDIDAS!D:D,,0)*5</f>
        <v>5.4444444444444438</v>
      </c>
      <c r="L108" s="1">
        <f>SUM(K108,_xlfn.XLOOKUP(A108,MEDIDAS!A:A,MEDIDAS!D:D,,0)*5)</f>
        <v>10.888888888888888</v>
      </c>
      <c r="M10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8" t="str">
        <f>IF('ESTOQUE DEZEMBRO'!$E108&gt;0,"dezembro",_xlfn.XLOOKUP('ESTOQUE DEZEMBRO'!$A108,'ESTOQUE NOVEMBRO'!$A$2:$A$1101,'ESTOQUE NOVEMBRO'!$N$2:$N$1101,,0))</f>
        <v>outubro</v>
      </c>
      <c r="O108" s="15">
        <v>45627</v>
      </c>
    </row>
    <row r="109" spans="1:15">
      <c r="A109" s="5" t="s">
        <v>111</v>
      </c>
      <c r="B109" s="6" t="s">
        <v>1144</v>
      </c>
      <c r="C109" s="8">
        <f t="shared" si="2"/>
        <v>64.89</v>
      </c>
      <c r="D109" s="13">
        <f>_xlfn.XLOOKUP(Tabela5[[#This Row],[SKU]],'ESTOQUE NOVEMBRO'!A:A,'ESTOQUE NOVEMBRO'!F:F,,0)-_xlfn.XLOOKUP(Tabela5[[#This Row],[SKU]],'VENDA MES'!H:H,'VENDA MES'!I:I,0,0)</f>
        <v>60.800000000000011</v>
      </c>
      <c r="E109" s="13">
        <f>IF(D109&lt;=0,(L109 * 2.5) - D109,IF(AND(Tabela5[[#This Row],[ESTOQUE_INICIAL]]&lt;=Tabela5[[#This Row],[PONTO_DE_REPOSICAO]],Tabela5[[#This Row],[ESTOQUE_INICIAL]]&gt;0),L109*2.5,D109*0))</f>
        <v>0</v>
      </c>
      <c r="F109" s="13">
        <f t="shared" si="3"/>
        <v>60.800000000000011</v>
      </c>
      <c r="G109" s="14">
        <f>IF('ESTOQUE DEZEMBRO'!$N109="outubro",_xlfn.XLOOKUP('ESTOQUE DEZEMBRO'!$A109,MEDIDAS!H:H,MEDIDAS!J:J,,0),IF('ESTOQUE DEZEMBRO'!$N109="novembro",_xlfn.XLOOKUP('ESTOQUE DEZEMBRO'!$A109,MEDIDAS!H:H,MEDIDAS!K:K,,0),"0"))</f>
        <v>10</v>
      </c>
      <c r="H109" s="16">
        <v>25</v>
      </c>
      <c r="I109" s="6" t="s">
        <v>1134</v>
      </c>
      <c r="J109" s="1">
        <f>'ESTOQUE DEZEMBRO'!$D109*'ESTOQUE DEZEMBRO'!$G109+'ESTOQUE DEZEMBRO'!$E109*'ESTOQUE DEZEMBRO'!$H109</f>
        <v>608.00000000000011</v>
      </c>
      <c r="K109" s="1">
        <f>_xlfn.XLOOKUP(A109,MEDIDAS!A:A,MEDIDAS!D:D,,0)*5</f>
        <v>5.0555555555555554</v>
      </c>
      <c r="L109" s="1">
        <f>SUM(K109,_xlfn.XLOOKUP(A109,MEDIDAS!A:A,MEDIDAS!D:D,,0)*5)</f>
        <v>10.111111111111111</v>
      </c>
      <c r="M10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9" t="str">
        <f>IF('ESTOQUE DEZEMBRO'!$E109&gt;0,"dezembro",_xlfn.XLOOKUP('ESTOQUE DEZEMBRO'!$A109,'ESTOQUE NOVEMBRO'!$A$2:$A$1101,'ESTOQUE NOVEMBRO'!$N$2:$N$1101,,0))</f>
        <v>outubro</v>
      </c>
      <c r="O109" s="15">
        <v>45627</v>
      </c>
    </row>
    <row r="110" spans="1:15">
      <c r="A110" s="5" t="s">
        <v>112</v>
      </c>
      <c r="B110" s="6" t="s">
        <v>1144</v>
      </c>
      <c r="C110" s="8">
        <f t="shared" si="2"/>
        <v>64.89</v>
      </c>
      <c r="D110" s="13">
        <f>_xlfn.XLOOKUP(Tabela5[[#This Row],[SKU]],'ESTOQUE NOVEMBRO'!A:A,'ESTOQUE NOVEMBRO'!F:F,,0)-_xlfn.XLOOKUP(Tabela5[[#This Row],[SKU]],'VENDA MES'!H:H,'VENDA MES'!I:I,0,0)</f>
        <v>69.199999999999989</v>
      </c>
      <c r="E110" s="13">
        <f>IF(D110&lt;=0,(L110 * 2.5) - D110,IF(AND(Tabela5[[#This Row],[ESTOQUE_INICIAL]]&lt;=Tabela5[[#This Row],[PONTO_DE_REPOSICAO]],Tabela5[[#This Row],[ESTOQUE_INICIAL]]&gt;0),L110*2.5,D110*0))</f>
        <v>0</v>
      </c>
      <c r="F110" s="13">
        <f t="shared" si="3"/>
        <v>69.199999999999989</v>
      </c>
      <c r="G110" s="14">
        <f>IF('ESTOQUE DEZEMBRO'!$N110="outubro",_xlfn.XLOOKUP('ESTOQUE DEZEMBRO'!$A110,MEDIDAS!H:H,MEDIDAS!J:J,,0),IF('ESTOQUE DEZEMBRO'!$N110="novembro",_xlfn.XLOOKUP('ESTOQUE DEZEMBRO'!$A110,MEDIDAS!H:H,MEDIDAS!K:K,,0),"0"))</f>
        <v>10</v>
      </c>
      <c r="H110" s="16">
        <v>25</v>
      </c>
      <c r="I110" s="6" t="s">
        <v>1134</v>
      </c>
      <c r="J110" s="1">
        <f>'ESTOQUE DEZEMBRO'!$D110*'ESTOQUE DEZEMBRO'!$G110+'ESTOQUE DEZEMBRO'!$E110*'ESTOQUE DEZEMBRO'!$H110</f>
        <v>691.99999999999989</v>
      </c>
      <c r="K110" s="1">
        <f>_xlfn.XLOOKUP(A110,MEDIDAS!A:A,MEDIDAS!D:D,,0)*5</f>
        <v>6.0555555555555554</v>
      </c>
      <c r="L110" s="1">
        <f>SUM(K110,_xlfn.XLOOKUP(A110,MEDIDAS!A:A,MEDIDAS!D:D,,0)*5)</f>
        <v>12.111111111111111</v>
      </c>
      <c r="M11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10" t="str">
        <f>IF('ESTOQUE DEZEMBRO'!$E110&gt;0,"dezembro",_xlfn.XLOOKUP('ESTOQUE DEZEMBRO'!$A110,'ESTOQUE NOVEMBRO'!$A$2:$A$1101,'ESTOQUE NOVEMBRO'!$N$2:$N$1101,,0))</f>
        <v>outubro</v>
      </c>
      <c r="O110" s="15">
        <v>45627</v>
      </c>
    </row>
    <row r="111" spans="1:15">
      <c r="A111" s="5" t="s">
        <v>113</v>
      </c>
      <c r="B111" s="6" t="s">
        <v>1144</v>
      </c>
      <c r="C111" s="8">
        <f t="shared" si="2"/>
        <v>64.89</v>
      </c>
      <c r="D111" s="13">
        <f>_xlfn.XLOOKUP(Tabela5[[#This Row],[SKU]],'ESTOQUE NOVEMBRO'!A:A,'ESTOQUE NOVEMBRO'!F:F,,0)-_xlfn.XLOOKUP(Tabela5[[#This Row],[SKU]],'VENDA MES'!H:H,'VENDA MES'!I:I,0,0)</f>
        <v>14.200000000000017</v>
      </c>
      <c r="E111" s="13">
        <f>IF(D111&lt;=0,(L111 * 2.5) - D111,IF(AND(Tabela5[[#This Row],[ESTOQUE_INICIAL]]&lt;=Tabela5[[#This Row],[PONTO_DE_REPOSICAO]],Tabela5[[#This Row],[ESTOQUE_INICIAL]]&gt;0),L111*2.5,D111*0))</f>
        <v>36.388888888888886</v>
      </c>
      <c r="F111" s="13">
        <f t="shared" si="3"/>
        <v>50.588888888888903</v>
      </c>
      <c r="G111" s="14" t="str">
        <f>IF('ESTOQUE DEZEMBRO'!$N111="outubro",_xlfn.XLOOKUP('ESTOQUE DEZEMBRO'!$A111,MEDIDAS!H:H,MEDIDAS!J:J,,0),IF('ESTOQUE DEZEMBRO'!$N111="novembro",_xlfn.XLOOKUP('ESTOQUE DEZEMBRO'!$A111,MEDIDAS!H:H,MEDIDAS!K:K,,0),"0"))</f>
        <v>0</v>
      </c>
      <c r="H111" s="16">
        <v>25</v>
      </c>
      <c r="I111" s="6" t="s">
        <v>1134</v>
      </c>
      <c r="J111" s="1">
        <f>'ESTOQUE DEZEMBRO'!$D111*'ESTOQUE DEZEMBRO'!$G111+'ESTOQUE DEZEMBRO'!$E111*'ESTOQUE DEZEMBRO'!$H111</f>
        <v>909.72222222222217</v>
      </c>
      <c r="K111" s="1">
        <f>_xlfn.XLOOKUP(A111,MEDIDAS!A:A,MEDIDAS!D:D,,0)*5</f>
        <v>7.2777777777777777</v>
      </c>
      <c r="L111" s="1">
        <f>SUM(K111,_xlfn.XLOOKUP(A111,MEDIDAS!A:A,MEDIDAS!D:D,,0)*5)</f>
        <v>14.555555555555555</v>
      </c>
      <c r="M11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11" t="str">
        <f>IF('ESTOQUE DEZEMBRO'!$E111&gt;0,"dezembro",_xlfn.XLOOKUP('ESTOQUE DEZEMBRO'!$A111,'ESTOQUE NOVEMBRO'!$A$2:$A$1101,'ESTOQUE NOVEMBRO'!$N$2:$N$1101,,0))</f>
        <v>dezembro</v>
      </c>
      <c r="O111" s="15">
        <v>45627</v>
      </c>
    </row>
    <row r="112" spans="1:15">
      <c r="A112" s="5" t="s">
        <v>114</v>
      </c>
      <c r="B112" s="6" t="s">
        <v>1145</v>
      </c>
      <c r="C112" s="8">
        <f t="shared" si="2"/>
        <v>64.89</v>
      </c>
      <c r="D112" s="13">
        <f>_xlfn.XLOOKUP(Tabela5[[#This Row],[SKU]],'ESTOQUE NOVEMBRO'!A:A,'ESTOQUE NOVEMBRO'!F:F,,0)-_xlfn.XLOOKUP(Tabela5[[#This Row],[SKU]],'VENDA MES'!H:H,'VENDA MES'!I:I,0,0)</f>
        <v>61.199999999999989</v>
      </c>
      <c r="E112" s="13">
        <f>IF(D112&lt;=0,(L112 * 2.5) - D112,IF(AND(Tabela5[[#This Row],[ESTOQUE_INICIAL]]&lt;=Tabela5[[#This Row],[PONTO_DE_REPOSICAO]],Tabela5[[#This Row],[ESTOQUE_INICIAL]]&gt;0),L112*2.5,D112*0))</f>
        <v>0</v>
      </c>
      <c r="F112" s="13">
        <f t="shared" si="3"/>
        <v>61.199999999999989</v>
      </c>
      <c r="G112" s="14">
        <f>IF('ESTOQUE DEZEMBRO'!$N112="outubro",_xlfn.XLOOKUP('ESTOQUE DEZEMBRO'!$A112,MEDIDAS!H:H,MEDIDAS!J:J,,0),IF('ESTOQUE DEZEMBRO'!$N112="novembro",_xlfn.XLOOKUP('ESTOQUE DEZEMBRO'!$A112,MEDIDAS!H:H,MEDIDAS!K:K,,0),"0"))</f>
        <v>30</v>
      </c>
      <c r="H112" s="16">
        <v>75</v>
      </c>
      <c r="I112" s="6" t="s">
        <v>1146</v>
      </c>
      <c r="J112" s="1">
        <f>'ESTOQUE DEZEMBRO'!$D112*'ESTOQUE DEZEMBRO'!$G112+'ESTOQUE DEZEMBRO'!$E112*'ESTOQUE DEZEMBRO'!$H112</f>
        <v>1835.9999999999995</v>
      </c>
      <c r="K112" s="1">
        <f>_xlfn.XLOOKUP(A112,MEDIDAS!A:A,MEDIDAS!D:D,,0)*5</f>
        <v>6.5</v>
      </c>
      <c r="L112" s="1">
        <f>SUM(K112,_xlfn.XLOOKUP(A112,MEDIDAS!A:A,MEDIDAS!D:D,,0)*5)</f>
        <v>13</v>
      </c>
      <c r="M11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12" t="str">
        <f>IF('ESTOQUE DEZEMBRO'!$E112&gt;0,"dezembro",_xlfn.XLOOKUP('ESTOQUE DEZEMBRO'!$A112,'ESTOQUE NOVEMBRO'!$A$2:$A$1101,'ESTOQUE NOVEMBRO'!$N$2:$N$1101,,0))</f>
        <v>outubro</v>
      </c>
      <c r="O112" s="15">
        <v>45627</v>
      </c>
    </row>
    <row r="113" spans="1:15">
      <c r="A113" s="5" t="s">
        <v>115</v>
      </c>
      <c r="B113" s="6" t="s">
        <v>1145</v>
      </c>
      <c r="C113" s="8">
        <f t="shared" si="2"/>
        <v>64.89</v>
      </c>
      <c r="D113" s="13">
        <f>_xlfn.XLOOKUP(Tabela5[[#This Row],[SKU]],'ESTOQUE NOVEMBRO'!A:A,'ESTOQUE NOVEMBRO'!F:F,,0)-_xlfn.XLOOKUP(Tabela5[[#This Row],[SKU]],'VENDA MES'!H:H,'VENDA MES'!I:I,0,0)</f>
        <v>-2.7999999999999829</v>
      </c>
      <c r="E113" s="13">
        <f>IF(D113&lt;=0,(L113 * 2.5) - D113,IF(AND(Tabela5[[#This Row],[ESTOQUE_INICIAL]]&lt;=Tabela5[[#This Row],[PONTO_DE_REPOSICAO]],Tabela5[[#This Row],[ESTOQUE_INICIAL]]&gt;0),L113*2.5,D113*0))</f>
        <v>34.744444444444426</v>
      </c>
      <c r="F113" s="13">
        <f t="shared" si="3"/>
        <v>31.944444444444443</v>
      </c>
      <c r="G113" s="14" t="str">
        <f>IF('ESTOQUE DEZEMBRO'!$N113="outubro",_xlfn.XLOOKUP('ESTOQUE DEZEMBRO'!$A113,MEDIDAS!H:H,MEDIDAS!J:J,,0),IF('ESTOQUE DEZEMBRO'!$N113="novembro",_xlfn.XLOOKUP('ESTOQUE DEZEMBRO'!$A113,MEDIDAS!H:H,MEDIDAS!K:K,,0),"0"))</f>
        <v>0</v>
      </c>
      <c r="H113" s="16">
        <v>75</v>
      </c>
      <c r="I113" s="6" t="s">
        <v>1146</v>
      </c>
      <c r="J113" s="1">
        <f>'ESTOQUE DEZEMBRO'!$D113*'ESTOQUE DEZEMBRO'!$G113+'ESTOQUE DEZEMBRO'!$E113*'ESTOQUE DEZEMBRO'!$H113</f>
        <v>2605.8333333333321</v>
      </c>
      <c r="K113" s="1">
        <f>_xlfn.XLOOKUP(A113,MEDIDAS!A:A,MEDIDAS!D:D,,0)*5</f>
        <v>6.3888888888888884</v>
      </c>
      <c r="L113" s="1">
        <f>SUM(K113,_xlfn.XLOOKUP(A113,MEDIDAS!A:A,MEDIDAS!D:D,,0)*5)</f>
        <v>12.777777777777777</v>
      </c>
      <c r="M11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13" t="str">
        <f>IF('ESTOQUE DEZEMBRO'!$E113&gt;0,"dezembro",_xlfn.XLOOKUP('ESTOQUE DEZEMBRO'!$A113,'ESTOQUE NOVEMBRO'!$A$2:$A$1101,'ESTOQUE NOVEMBRO'!$N$2:$N$1101,,0))</f>
        <v>dezembro</v>
      </c>
      <c r="O113" s="15">
        <v>45627</v>
      </c>
    </row>
    <row r="114" spans="1:15">
      <c r="A114" s="5" t="s">
        <v>116</v>
      </c>
      <c r="B114" s="6" t="s">
        <v>1145</v>
      </c>
      <c r="C114" s="8">
        <f t="shared" si="2"/>
        <v>64.89</v>
      </c>
      <c r="D114" s="13">
        <f>_xlfn.XLOOKUP(Tabela5[[#This Row],[SKU]],'ESTOQUE NOVEMBRO'!A:A,'ESTOQUE NOVEMBRO'!F:F,,0)-_xlfn.XLOOKUP(Tabela5[[#This Row],[SKU]],'VENDA MES'!H:H,'VENDA MES'!I:I,0,0)</f>
        <v>41.8</v>
      </c>
      <c r="E114" s="13">
        <f>IF(D114&lt;=0,(L114 * 2.5) - D114,IF(AND(Tabela5[[#This Row],[ESTOQUE_INICIAL]]&lt;=Tabela5[[#This Row],[PONTO_DE_REPOSICAO]],Tabela5[[#This Row],[ESTOQUE_INICIAL]]&gt;0),L114*2.5,D114*0))</f>
        <v>0</v>
      </c>
      <c r="F114" s="13">
        <f t="shared" si="3"/>
        <v>41.8</v>
      </c>
      <c r="G114" s="14">
        <f>IF('ESTOQUE DEZEMBRO'!$N114="outubro",_xlfn.XLOOKUP('ESTOQUE DEZEMBRO'!$A114,MEDIDAS!H:H,MEDIDAS!J:J,,0),IF('ESTOQUE DEZEMBRO'!$N114="novembro",_xlfn.XLOOKUP('ESTOQUE DEZEMBRO'!$A114,MEDIDAS!H:H,MEDIDAS!K:K,,0),"0"))</f>
        <v>30</v>
      </c>
      <c r="H114" s="16">
        <v>75</v>
      </c>
      <c r="I114" s="6" t="s">
        <v>1146</v>
      </c>
      <c r="J114" s="1">
        <f>'ESTOQUE DEZEMBRO'!$D114*'ESTOQUE DEZEMBRO'!$G114+'ESTOQUE DEZEMBRO'!$E114*'ESTOQUE DEZEMBRO'!$H114</f>
        <v>1254</v>
      </c>
      <c r="K114" s="1">
        <f>_xlfn.XLOOKUP(A114,MEDIDAS!A:A,MEDIDAS!D:D,,0)*5</f>
        <v>4.2777777777777777</v>
      </c>
      <c r="L114" s="1">
        <f>SUM(K114,_xlfn.XLOOKUP(A114,MEDIDAS!A:A,MEDIDAS!D:D,,0)*5)</f>
        <v>8.5555555555555554</v>
      </c>
      <c r="M11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14" t="str">
        <f>IF('ESTOQUE DEZEMBRO'!$E114&gt;0,"dezembro",_xlfn.XLOOKUP('ESTOQUE DEZEMBRO'!$A114,'ESTOQUE NOVEMBRO'!$A$2:$A$1101,'ESTOQUE NOVEMBRO'!$N$2:$N$1101,,0))</f>
        <v>outubro</v>
      </c>
      <c r="O114" s="15">
        <v>45627</v>
      </c>
    </row>
    <row r="115" spans="1:15">
      <c r="A115" s="5" t="s">
        <v>117</v>
      </c>
      <c r="B115" s="6" t="s">
        <v>1145</v>
      </c>
      <c r="C115" s="8">
        <f t="shared" si="2"/>
        <v>64.89</v>
      </c>
      <c r="D115" s="13">
        <f>_xlfn.XLOOKUP(Tabela5[[#This Row],[SKU]],'ESTOQUE NOVEMBRO'!A:A,'ESTOQUE NOVEMBRO'!F:F,,0)-_xlfn.XLOOKUP(Tabela5[[#This Row],[SKU]],'VENDA MES'!H:H,'VENDA MES'!I:I,0,0)</f>
        <v>-21.6</v>
      </c>
      <c r="E115" s="13">
        <f>IF(D115&lt;=0,(L115 * 2.5) - D115,IF(AND(Tabela5[[#This Row],[ESTOQUE_INICIAL]]&lt;=Tabela5[[#This Row],[PONTO_DE_REPOSICAO]],Tabela5[[#This Row],[ESTOQUE_INICIAL]]&gt;0),L115*2.5,D115*0))</f>
        <v>44.1</v>
      </c>
      <c r="F115" s="13">
        <f t="shared" si="3"/>
        <v>22.5</v>
      </c>
      <c r="G115" s="14" t="str">
        <f>IF('ESTOQUE DEZEMBRO'!$N115="outubro",_xlfn.XLOOKUP('ESTOQUE DEZEMBRO'!$A115,MEDIDAS!H:H,MEDIDAS!J:J,,0),IF('ESTOQUE DEZEMBRO'!$N115="novembro",_xlfn.XLOOKUP('ESTOQUE DEZEMBRO'!$A115,MEDIDAS!H:H,MEDIDAS!K:K,,0),"0"))</f>
        <v>0</v>
      </c>
      <c r="H115" s="16">
        <v>75</v>
      </c>
      <c r="I115" s="6" t="s">
        <v>1146</v>
      </c>
      <c r="J115" s="1">
        <f>'ESTOQUE DEZEMBRO'!$D115*'ESTOQUE DEZEMBRO'!$G115+'ESTOQUE DEZEMBRO'!$E115*'ESTOQUE DEZEMBRO'!$H115</f>
        <v>3307.5</v>
      </c>
      <c r="K115" s="1">
        <f>_xlfn.XLOOKUP(A115,MEDIDAS!A:A,MEDIDAS!D:D,,0)*5</f>
        <v>4.5</v>
      </c>
      <c r="L115" s="1">
        <f>SUM(K115,_xlfn.XLOOKUP(A115,MEDIDAS!A:A,MEDIDAS!D:D,,0)*5)</f>
        <v>9</v>
      </c>
      <c r="M11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15" t="str">
        <f>IF('ESTOQUE DEZEMBRO'!$E115&gt;0,"dezembro",_xlfn.XLOOKUP('ESTOQUE DEZEMBRO'!$A115,'ESTOQUE NOVEMBRO'!$A$2:$A$1101,'ESTOQUE NOVEMBRO'!$N$2:$N$1101,,0))</f>
        <v>dezembro</v>
      </c>
      <c r="O115" s="15">
        <v>45627</v>
      </c>
    </row>
    <row r="116" spans="1:15">
      <c r="A116" s="5" t="s">
        <v>118</v>
      </c>
      <c r="B116" s="6" t="s">
        <v>1145</v>
      </c>
      <c r="C116" s="8">
        <f t="shared" si="2"/>
        <v>64.89</v>
      </c>
      <c r="D116" s="13">
        <f>_xlfn.XLOOKUP(Tabela5[[#This Row],[SKU]],'ESTOQUE NOVEMBRO'!A:A,'ESTOQUE NOVEMBRO'!F:F,,0)-_xlfn.XLOOKUP(Tabela5[[#This Row],[SKU]],'VENDA MES'!H:H,'VENDA MES'!I:I,0,0)</f>
        <v>-36.400000000000006</v>
      </c>
      <c r="E116" s="13">
        <f>IF(D116&lt;=0,(L116 * 2.5) - D116,IF(AND(Tabela5[[#This Row],[ESTOQUE_INICIAL]]&lt;=Tabela5[[#This Row],[PONTO_DE_REPOSICAO]],Tabela5[[#This Row],[ESTOQUE_INICIAL]]&gt;0),L116*2.5,D116*0))</f>
        <v>85.01111111111112</v>
      </c>
      <c r="F116" s="13">
        <f t="shared" si="3"/>
        <v>48.611111111111114</v>
      </c>
      <c r="G116" s="14" t="str">
        <f>IF('ESTOQUE DEZEMBRO'!$N116="outubro",_xlfn.XLOOKUP('ESTOQUE DEZEMBRO'!$A116,MEDIDAS!H:H,MEDIDAS!J:J,,0),IF('ESTOQUE DEZEMBRO'!$N116="novembro",_xlfn.XLOOKUP('ESTOQUE DEZEMBRO'!$A116,MEDIDAS!H:H,MEDIDAS!K:K,,0),"0"))</f>
        <v>0</v>
      </c>
      <c r="H116" s="16">
        <v>75</v>
      </c>
      <c r="I116" s="6" t="s">
        <v>1146</v>
      </c>
      <c r="J116" s="1">
        <f>'ESTOQUE DEZEMBRO'!$D116*'ESTOQUE DEZEMBRO'!$G116+'ESTOQUE DEZEMBRO'!$E116*'ESTOQUE DEZEMBRO'!$H116</f>
        <v>6375.8333333333339</v>
      </c>
      <c r="K116" s="1">
        <f>_xlfn.XLOOKUP(A116,MEDIDAS!A:A,MEDIDAS!D:D,,0)*5</f>
        <v>9.7222222222222214</v>
      </c>
      <c r="L116" s="1">
        <f>SUM(K116,_xlfn.XLOOKUP(A116,MEDIDAS!A:A,MEDIDAS!D:D,,0)*5)</f>
        <v>19.444444444444443</v>
      </c>
      <c r="M11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16" t="str">
        <f>IF('ESTOQUE DEZEMBRO'!$E116&gt;0,"dezembro",_xlfn.XLOOKUP('ESTOQUE DEZEMBRO'!$A116,'ESTOQUE NOVEMBRO'!$A$2:$A$1101,'ESTOQUE NOVEMBRO'!$N$2:$N$1101,,0))</f>
        <v>dezembro</v>
      </c>
      <c r="O116" s="15">
        <v>45627</v>
      </c>
    </row>
    <row r="117" spans="1:15">
      <c r="A117" s="5" t="s">
        <v>132</v>
      </c>
      <c r="B117" s="6" t="s">
        <v>1145</v>
      </c>
      <c r="C117" s="8">
        <f t="shared" si="2"/>
        <v>64.89</v>
      </c>
      <c r="D117" s="13">
        <f>_xlfn.XLOOKUP(Tabela5[[#This Row],[SKU]],'ESTOQUE NOVEMBRO'!A:A,'ESTOQUE NOVEMBRO'!F:F,,0)-_xlfn.XLOOKUP(Tabela5[[#This Row],[SKU]],'VENDA MES'!H:H,'VENDA MES'!I:I,0,0)</f>
        <v>87</v>
      </c>
      <c r="E117" s="13">
        <f>IF(D117&lt;=0,(L117 * 2.5) - D117,IF(AND(Tabela5[[#This Row],[ESTOQUE_INICIAL]]&lt;=Tabela5[[#This Row],[PONTO_DE_REPOSICAO]],Tabela5[[#This Row],[ESTOQUE_INICIAL]]&gt;0),L117*2.5,D117*0))</f>
        <v>0</v>
      </c>
      <c r="F117" s="13">
        <f t="shared" si="3"/>
        <v>87</v>
      </c>
      <c r="G117" s="14">
        <f>IF('ESTOQUE DEZEMBRO'!$N117="outubro",_xlfn.XLOOKUP('ESTOQUE DEZEMBRO'!$A117,MEDIDAS!H:H,MEDIDAS!J:J,,0),IF('ESTOQUE DEZEMBRO'!$N117="novembro",_xlfn.XLOOKUP('ESTOQUE DEZEMBRO'!$A117,MEDIDAS!H:H,MEDIDAS!K:K,,0),"0"))</f>
        <v>30</v>
      </c>
      <c r="H117" s="16">
        <v>75</v>
      </c>
      <c r="I117" s="6" t="s">
        <v>1146</v>
      </c>
      <c r="J117" s="1">
        <f>'ESTOQUE DEZEMBRO'!$D117*'ESTOQUE DEZEMBRO'!$G117+'ESTOQUE DEZEMBRO'!$E117*'ESTOQUE DEZEMBRO'!$H117</f>
        <v>2610</v>
      </c>
      <c r="K117" s="1">
        <f>_xlfn.XLOOKUP(A117,MEDIDAS!A:A,MEDIDAS!D:D,,0)*5</f>
        <v>3.5</v>
      </c>
      <c r="L117" s="1">
        <f>SUM(K117,_xlfn.XLOOKUP(A117,MEDIDAS!A:A,MEDIDAS!D:D,,0)*5)</f>
        <v>7</v>
      </c>
      <c r="M11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17" t="str">
        <f>IF('ESTOQUE DEZEMBRO'!$E117&gt;0,"dezembro",_xlfn.XLOOKUP('ESTOQUE DEZEMBRO'!$A117,'ESTOQUE NOVEMBRO'!$A$2:$A$1101,'ESTOQUE NOVEMBRO'!$N$2:$N$1101,,0))</f>
        <v>outubro</v>
      </c>
      <c r="O117" s="15">
        <v>45627</v>
      </c>
    </row>
    <row r="118" spans="1:15">
      <c r="A118" s="5" t="s">
        <v>119</v>
      </c>
      <c r="B118" s="6" t="s">
        <v>1145</v>
      </c>
      <c r="C118" s="8">
        <f t="shared" si="2"/>
        <v>64.89</v>
      </c>
      <c r="D118" s="13">
        <f>_xlfn.XLOOKUP(Tabela5[[#This Row],[SKU]],'ESTOQUE NOVEMBRO'!A:A,'ESTOQUE NOVEMBRO'!F:F,,0)-_xlfn.XLOOKUP(Tabela5[[#This Row],[SKU]],'VENDA MES'!H:H,'VENDA MES'!I:I,0,0)</f>
        <v>75.599999999999994</v>
      </c>
      <c r="E118" s="13">
        <f>IF(D118&lt;=0,(L118 * 2.5) - D118,IF(AND(Tabela5[[#This Row],[ESTOQUE_INICIAL]]&lt;=Tabela5[[#This Row],[PONTO_DE_REPOSICAO]],Tabela5[[#This Row],[ESTOQUE_INICIAL]]&gt;0),L118*2.5,D118*0))</f>
        <v>0</v>
      </c>
      <c r="F118" s="13">
        <f t="shared" si="3"/>
        <v>75.599999999999994</v>
      </c>
      <c r="G118" s="14">
        <f>IF('ESTOQUE DEZEMBRO'!$N118="outubro",_xlfn.XLOOKUP('ESTOQUE DEZEMBRO'!$A118,MEDIDAS!H:H,MEDIDAS!J:J,,0),IF('ESTOQUE DEZEMBRO'!$N118="novembro",_xlfn.XLOOKUP('ESTOQUE DEZEMBRO'!$A118,MEDIDAS!H:H,MEDIDAS!K:K,,0),"0"))</f>
        <v>30</v>
      </c>
      <c r="H118" s="16">
        <v>75</v>
      </c>
      <c r="I118" s="6" t="s">
        <v>1146</v>
      </c>
      <c r="J118" s="1">
        <f>'ESTOQUE DEZEMBRO'!$D118*'ESTOQUE DEZEMBRO'!$G118+'ESTOQUE DEZEMBRO'!$E118*'ESTOQUE DEZEMBRO'!$H118</f>
        <v>2268</v>
      </c>
      <c r="K118" s="1">
        <f>_xlfn.XLOOKUP(A118,MEDIDAS!A:A,MEDIDAS!D:D,,0)*5</f>
        <v>5.333333333333333</v>
      </c>
      <c r="L118" s="1">
        <f>SUM(K118,_xlfn.XLOOKUP(A118,MEDIDAS!A:A,MEDIDAS!D:D,,0)*5)</f>
        <v>10.666666666666666</v>
      </c>
      <c r="M11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18" t="str">
        <f>IF('ESTOQUE DEZEMBRO'!$E118&gt;0,"dezembro",_xlfn.XLOOKUP('ESTOQUE DEZEMBRO'!$A118,'ESTOQUE NOVEMBRO'!$A$2:$A$1101,'ESTOQUE NOVEMBRO'!$N$2:$N$1101,,0))</f>
        <v>outubro</v>
      </c>
      <c r="O118" s="15">
        <v>45627</v>
      </c>
    </row>
    <row r="119" spans="1:15">
      <c r="A119" s="5" t="s">
        <v>120</v>
      </c>
      <c r="B119" s="6" t="s">
        <v>1145</v>
      </c>
      <c r="C119" s="8">
        <f t="shared" si="2"/>
        <v>64.89</v>
      </c>
      <c r="D119" s="13">
        <f>_xlfn.XLOOKUP(Tabela5[[#This Row],[SKU]],'ESTOQUE NOVEMBRO'!A:A,'ESTOQUE NOVEMBRO'!F:F,,0)-_xlfn.XLOOKUP(Tabela5[[#This Row],[SKU]],'VENDA MES'!H:H,'VENDA MES'!I:I,0,0)</f>
        <v>29.40000000000002</v>
      </c>
      <c r="E119" s="13">
        <f>IF(D119&lt;=0,(L119 * 2.5) - D119,IF(AND(Tabela5[[#This Row],[ESTOQUE_INICIAL]]&lt;=Tabela5[[#This Row],[PONTO_DE_REPOSICAO]],Tabela5[[#This Row],[ESTOQUE_INICIAL]]&gt;0),L119*2.5,D119*0))</f>
        <v>0</v>
      </c>
      <c r="F119" s="13">
        <f t="shared" si="3"/>
        <v>29.40000000000002</v>
      </c>
      <c r="G119" s="14">
        <f>IF('ESTOQUE DEZEMBRO'!$N119="outubro",_xlfn.XLOOKUP('ESTOQUE DEZEMBRO'!$A119,MEDIDAS!H:H,MEDIDAS!J:J,,0),IF('ESTOQUE DEZEMBRO'!$N119="novembro",_xlfn.XLOOKUP('ESTOQUE DEZEMBRO'!$A119,MEDIDAS!H:H,MEDIDAS!K:K,,0),"0"))</f>
        <v>30</v>
      </c>
      <c r="H119" s="16">
        <v>75</v>
      </c>
      <c r="I119" s="6" t="s">
        <v>1146</v>
      </c>
      <c r="J119" s="1">
        <f>'ESTOQUE DEZEMBRO'!$D119*'ESTOQUE DEZEMBRO'!$G119+'ESTOQUE DEZEMBRO'!$E119*'ESTOQUE DEZEMBRO'!$H119</f>
        <v>882.00000000000057</v>
      </c>
      <c r="K119" s="1">
        <f>_xlfn.XLOOKUP(A119,MEDIDAS!A:A,MEDIDAS!D:D,,0)*5</f>
        <v>5.333333333333333</v>
      </c>
      <c r="L119" s="1">
        <f>SUM(K119,_xlfn.XLOOKUP(A119,MEDIDAS!A:A,MEDIDAS!D:D,,0)*5)</f>
        <v>10.666666666666666</v>
      </c>
      <c r="M11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19" t="str">
        <f>IF('ESTOQUE DEZEMBRO'!$E119&gt;0,"dezembro",_xlfn.XLOOKUP('ESTOQUE DEZEMBRO'!$A119,'ESTOQUE NOVEMBRO'!$A$2:$A$1101,'ESTOQUE NOVEMBRO'!$N$2:$N$1101,,0))</f>
        <v>outubro</v>
      </c>
      <c r="O119" s="15">
        <v>45627</v>
      </c>
    </row>
    <row r="120" spans="1:15">
      <c r="A120" s="5" t="s">
        <v>122</v>
      </c>
      <c r="B120" s="6" t="s">
        <v>1145</v>
      </c>
      <c r="C120" s="8">
        <f t="shared" si="2"/>
        <v>64.89</v>
      </c>
      <c r="D120" s="13">
        <f>_xlfn.XLOOKUP(Tabela5[[#This Row],[SKU]],'ESTOQUE NOVEMBRO'!A:A,'ESTOQUE NOVEMBRO'!F:F,,0)-_xlfn.XLOOKUP(Tabela5[[#This Row],[SKU]],'VENDA MES'!H:H,'VENDA MES'!I:I,0,0)</f>
        <v>55.599999999999994</v>
      </c>
      <c r="E120" s="13">
        <f>IF(D120&lt;=0,(L120 * 2.5) - D120,IF(AND(Tabela5[[#This Row],[ESTOQUE_INICIAL]]&lt;=Tabela5[[#This Row],[PONTO_DE_REPOSICAO]],Tabela5[[#This Row],[ESTOQUE_INICIAL]]&gt;0),L120*2.5,D120*0))</f>
        <v>0</v>
      </c>
      <c r="F120" s="13">
        <f t="shared" si="3"/>
        <v>55.599999999999994</v>
      </c>
      <c r="G120" s="14">
        <f>IF('ESTOQUE DEZEMBRO'!$N120="outubro",_xlfn.XLOOKUP('ESTOQUE DEZEMBRO'!$A120,MEDIDAS!H:H,MEDIDAS!J:J,,0),IF('ESTOQUE DEZEMBRO'!$N120="novembro",_xlfn.XLOOKUP('ESTOQUE DEZEMBRO'!$A120,MEDIDAS!H:H,MEDIDAS!K:K,,0),"0"))</f>
        <v>30</v>
      </c>
      <c r="H120" s="16">
        <v>75</v>
      </c>
      <c r="I120" s="6" t="s">
        <v>1146</v>
      </c>
      <c r="J120" s="1">
        <f>'ESTOQUE DEZEMBRO'!$D120*'ESTOQUE DEZEMBRO'!$G120+'ESTOQUE DEZEMBRO'!$E120*'ESTOQUE DEZEMBRO'!$H120</f>
        <v>1667.9999999999998</v>
      </c>
      <c r="K120" s="1">
        <f>_xlfn.XLOOKUP(A120,MEDIDAS!A:A,MEDIDAS!D:D,,0)*5</f>
        <v>6.4444444444444446</v>
      </c>
      <c r="L120" s="1">
        <f>SUM(K120,_xlfn.XLOOKUP(A120,MEDIDAS!A:A,MEDIDAS!D:D,,0)*5)</f>
        <v>12.888888888888889</v>
      </c>
      <c r="M12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20" t="str">
        <f>IF('ESTOQUE DEZEMBRO'!$E120&gt;0,"dezembro",_xlfn.XLOOKUP('ESTOQUE DEZEMBRO'!$A120,'ESTOQUE NOVEMBRO'!$A$2:$A$1101,'ESTOQUE NOVEMBRO'!$N$2:$N$1101,,0))</f>
        <v>outubro</v>
      </c>
      <c r="O120" s="15">
        <v>45627</v>
      </c>
    </row>
    <row r="121" spans="1:15">
      <c r="A121" s="5" t="s">
        <v>123</v>
      </c>
      <c r="B121" s="6" t="s">
        <v>1145</v>
      </c>
      <c r="C121" s="8">
        <f t="shared" si="2"/>
        <v>64.89</v>
      </c>
      <c r="D121" s="13">
        <f>_xlfn.XLOOKUP(Tabela5[[#This Row],[SKU]],'ESTOQUE NOVEMBRO'!A:A,'ESTOQUE NOVEMBRO'!F:F,,0)-_xlfn.XLOOKUP(Tabela5[[#This Row],[SKU]],'VENDA MES'!H:H,'VENDA MES'!I:I,0,0)</f>
        <v>18.40000000000002</v>
      </c>
      <c r="E121" s="13">
        <f>IF(D121&lt;=0,(L121 * 2.5) - D121,IF(AND(Tabela5[[#This Row],[ESTOQUE_INICIAL]]&lt;=Tabela5[[#This Row],[PONTO_DE_REPOSICAO]],Tabela5[[#This Row],[ESTOQUE_INICIAL]]&gt;0),L121*2.5,D121*0))</f>
        <v>0</v>
      </c>
      <c r="F121" s="13">
        <f t="shared" si="3"/>
        <v>18.40000000000002</v>
      </c>
      <c r="G121" s="14">
        <f>IF('ESTOQUE DEZEMBRO'!$N121="outubro",_xlfn.XLOOKUP('ESTOQUE DEZEMBRO'!$A121,MEDIDAS!H:H,MEDIDAS!J:J,,0),IF('ESTOQUE DEZEMBRO'!$N121="novembro",_xlfn.XLOOKUP('ESTOQUE DEZEMBRO'!$A121,MEDIDAS!H:H,MEDIDAS!K:K,,0),"0"))</f>
        <v>30</v>
      </c>
      <c r="H121" s="16">
        <v>75</v>
      </c>
      <c r="I121" s="6" t="s">
        <v>1146</v>
      </c>
      <c r="J121" s="1">
        <f>'ESTOQUE DEZEMBRO'!$D121*'ESTOQUE DEZEMBRO'!$G121+'ESTOQUE DEZEMBRO'!$E121*'ESTOQUE DEZEMBRO'!$H121</f>
        <v>552.00000000000057</v>
      </c>
      <c r="K121" s="1">
        <f>_xlfn.XLOOKUP(A121,MEDIDAS!A:A,MEDIDAS!D:D,,0)*5</f>
        <v>5.9444444444444446</v>
      </c>
      <c r="L121" s="1">
        <f>SUM(K121,_xlfn.XLOOKUP(A121,MEDIDAS!A:A,MEDIDAS!D:D,,0)*5)</f>
        <v>11.888888888888889</v>
      </c>
      <c r="M12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21" t="str">
        <f>IF('ESTOQUE DEZEMBRO'!$E121&gt;0,"dezembro",_xlfn.XLOOKUP('ESTOQUE DEZEMBRO'!$A121,'ESTOQUE NOVEMBRO'!$A$2:$A$1101,'ESTOQUE NOVEMBRO'!$N$2:$N$1101,,0))</f>
        <v>outubro</v>
      </c>
      <c r="O121" s="15">
        <v>45627</v>
      </c>
    </row>
    <row r="122" spans="1:15">
      <c r="A122" s="5" t="s">
        <v>124</v>
      </c>
      <c r="B122" s="6" t="s">
        <v>1147</v>
      </c>
      <c r="C122" s="8">
        <f t="shared" si="2"/>
        <v>64.89</v>
      </c>
      <c r="D122" s="13">
        <f>_xlfn.XLOOKUP(Tabela5[[#This Row],[SKU]],'ESTOQUE NOVEMBRO'!A:A,'ESTOQUE NOVEMBRO'!F:F,,0)-_xlfn.XLOOKUP(Tabela5[[#This Row],[SKU]],'VENDA MES'!H:H,'VENDA MES'!I:I,0,0)</f>
        <v>48.599999999999994</v>
      </c>
      <c r="E122" s="13">
        <f>IF(D122&lt;=0,(L122 * 2.5) - D122,IF(AND(Tabela5[[#This Row],[ESTOQUE_INICIAL]]&lt;=Tabela5[[#This Row],[PONTO_DE_REPOSICAO]],Tabela5[[#This Row],[ESTOQUE_INICIAL]]&gt;0),L122*2.5,D122*0))</f>
        <v>0</v>
      </c>
      <c r="F122" s="13">
        <f t="shared" si="3"/>
        <v>48.599999999999994</v>
      </c>
      <c r="G122" s="14">
        <f>IF('ESTOQUE DEZEMBRO'!$N122="outubro",_xlfn.XLOOKUP('ESTOQUE DEZEMBRO'!$A122,MEDIDAS!H:H,MEDIDAS!J:J,,0),IF('ESTOQUE DEZEMBRO'!$N122="novembro",_xlfn.XLOOKUP('ESTOQUE DEZEMBRO'!$A122,MEDIDAS!H:H,MEDIDAS!K:K,,0),"0"))</f>
        <v>80</v>
      </c>
      <c r="H122" s="16">
        <v>200</v>
      </c>
      <c r="I122" s="6" t="s">
        <v>1148</v>
      </c>
      <c r="J122" s="1">
        <f>'ESTOQUE DEZEMBRO'!$D122*'ESTOQUE DEZEMBRO'!$G122+'ESTOQUE DEZEMBRO'!$E122*'ESTOQUE DEZEMBRO'!$H122</f>
        <v>3887.9999999999995</v>
      </c>
      <c r="K122" s="1">
        <f>_xlfn.XLOOKUP(A122,MEDIDAS!A:A,MEDIDAS!D:D,,0)*5</f>
        <v>8.6666666666666679</v>
      </c>
      <c r="L122" s="1">
        <f>SUM(K122,_xlfn.XLOOKUP(A122,MEDIDAS!A:A,MEDIDAS!D:D,,0)*5)</f>
        <v>17.333333333333336</v>
      </c>
      <c r="M12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22" t="str">
        <f>IF('ESTOQUE DEZEMBRO'!$E122&gt;0,"dezembro",_xlfn.XLOOKUP('ESTOQUE DEZEMBRO'!$A122,'ESTOQUE NOVEMBRO'!$A$2:$A$1101,'ESTOQUE NOVEMBRO'!$N$2:$N$1101,,0))</f>
        <v>outubro</v>
      </c>
      <c r="O122" s="15">
        <v>45627</v>
      </c>
    </row>
    <row r="123" spans="1:15">
      <c r="A123" s="5" t="s">
        <v>125</v>
      </c>
      <c r="B123" s="6" t="s">
        <v>1147</v>
      </c>
      <c r="C123" s="8">
        <f t="shared" si="2"/>
        <v>64.89</v>
      </c>
      <c r="D123" s="13">
        <f>_xlfn.XLOOKUP(Tabela5[[#This Row],[SKU]],'ESTOQUE NOVEMBRO'!A:A,'ESTOQUE NOVEMBRO'!F:F,,0)-_xlfn.XLOOKUP(Tabela5[[#This Row],[SKU]],'VENDA MES'!H:H,'VENDA MES'!I:I,0,0)</f>
        <v>-30.166666666666671</v>
      </c>
      <c r="E123" s="13">
        <f>IF(D123&lt;=0,(L123 * 2.5) - D123,IF(AND(Tabela5[[#This Row],[ESTOQUE_INICIAL]]&lt;=Tabela5[[#This Row],[PONTO_DE_REPOSICAO]],Tabela5[[#This Row],[ESTOQUE_INICIAL]]&gt;0),L123*2.5,D123*0))</f>
        <v>71</v>
      </c>
      <c r="F123" s="13">
        <f t="shared" si="3"/>
        <v>40.833333333333329</v>
      </c>
      <c r="G123" s="14" t="str">
        <f>IF('ESTOQUE DEZEMBRO'!$N123="outubro",_xlfn.XLOOKUP('ESTOQUE DEZEMBRO'!$A123,MEDIDAS!H:H,MEDIDAS!J:J,,0),IF('ESTOQUE DEZEMBRO'!$N123="novembro",_xlfn.XLOOKUP('ESTOQUE DEZEMBRO'!$A123,MEDIDAS!H:H,MEDIDAS!K:K,,0),"0"))</f>
        <v>0</v>
      </c>
      <c r="H123" s="16">
        <v>200</v>
      </c>
      <c r="I123" s="6" t="s">
        <v>1148</v>
      </c>
      <c r="J123" s="1">
        <f>'ESTOQUE DEZEMBRO'!$D123*'ESTOQUE DEZEMBRO'!$G123+'ESTOQUE DEZEMBRO'!$E123*'ESTOQUE DEZEMBRO'!$H123</f>
        <v>14200</v>
      </c>
      <c r="K123" s="1">
        <f>_xlfn.XLOOKUP(A123,MEDIDAS!A:A,MEDIDAS!D:D,,0)*5</f>
        <v>8.1666666666666661</v>
      </c>
      <c r="L123" s="1">
        <f>SUM(K123,_xlfn.XLOOKUP(A123,MEDIDAS!A:A,MEDIDAS!D:D,,0)*5)</f>
        <v>16.333333333333332</v>
      </c>
      <c r="M12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23" t="str">
        <f>IF('ESTOQUE DEZEMBRO'!$E123&gt;0,"dezembro",_xlfn.XLOOKUP('ESTOQUE DEZEMBRO'!$A123,'ESTOQUE NOVEMBRO'!$A$2:$A$1101,'ESTOQUE NOVEMBRO'!$N$2:$N$1101,,0))</f>
        <v>dezembro</v>
      </c>
      <c r="O123" s="15">
        <v>45627</v>
      </c>
    </row>
    <row r="124" spans="1:15">
      <c r="A124" s="5" t="s">
        <v>126</v>
      </c>
      <c r="B124" s="6" t="s">
        <v>1147</v>
      </c>
      <c r="C124" s="8">
        <f t="shared" si="2"/>
        <v>64.89</v>
      </c>
      <c r="D124" s="13">
        <f>_xlfn.XLOOKUP(Tabela5[[#This Row],[SKU]],'ESTOQUE NOVEMBRO'!A:A,'ESTOQUE NOVEMBRO'!F:F,,0)-_xlfn.XLOOKUP(Tabela5[[#This Row],[SKU]],'VENDA MES'!H:H,'VENDA MES'!I:I,0,0)</f>
        <v>185.00000000000006</v>
      </c>
      <c r="E124" s="13">
        <f>IF(D124&lt;=0,(L124 * 2.5) - D124,IF(AND(Tabela5[[#This Row],[ESTOQUE_INICIAL]]&lt;=Tabela5[[#This Row],[PONTO_DE_REPOSICAO]],Tabela5[[#This Row],[ESTOQUE_INICIAL]]&gt;0),L124*2.5,D124*0))</f>
        <v>0</v>
      </c>
      <c r="F124" s="13">
        <f t="shared" si="3"/>
        <v>185.00000000000006</v>
      </c>
      <c r="G124" s="14">
        <f>IF('ESTOQUE DEZEMBRO'!$N124="outubro",_xlfn.XLOOKUP('ESTOQUE DEZEMBRO'!$A124,MEDIDAS!H:H,MEDIDAS!J:J,,0),IF('ESTOQUE DEZEMBRO'!$N124="novembro",_xlfn.XLOOKUP('ESTOQUE DEZEMBRO'!$A124,MEDIDAS!H:H,MEDIDAS!K:K,,0),"0"))</f>
        <v>80</v>
      </c>
      <c r="H124" s="16">
        <v>200</v>
      </c>
      <c r="I124" s="6" t="s">
        <v>1148</v>
      </c>
      <c r="J124" s="1">
        <f>'ESTOQUE DEZEMBRO'!$D124*'ESTOQUE DEZEMBRO'!$G124+'ESTOQUE DEZEMBRO'!$E124*'ESTOQUE DEZEMBRO'!$H124</f>
        <v>14800.000000000004</v>
      </c>
      <c r="K124" s="1">
        <f>_xlfn.XLOOKUP(A124,MEDIDAS!A:A,MEDIDAS!D:D,,0)*5</f>
        <v>6.2222222222222223</v>
      </c>
      <c r="L124" s="1">
        <f>SUM(K124,_xlfn.XLOOKUP(A124,MEDIDAS!A:A,MEDIDAS!D:D,,0)*5)</f>
        <v>12.444444444444445</v>
      </c>
      <c r="M12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24" t="str">
        <f>IF('ESTOQUE DEZEMBRO'!$E124&gt;0,"dezembro",_xlfn.XLOOKUP('ESTOQUE DEZEMBRO'!$A124,'ESTOQUE NOVEMBRO'!$A$2:$A$1101,'ESTOQUE NOVEMBRO'!$N$2:$N$1101,,0))</f>
        <v>outubro</v>
      </c>
      <c r="O124" s="15">
        <v>45627</v>
      </c>
    </row>
    <row r="125" spans="1:15">
      <c r="A125" s="5" t="s">
        <v>127</v>
      </c>
      <c r="B125" s="6" t="s">
        <v>1147</v>
      </c>
      <c r="C125" s="8">
        <f t="shared" si="2"/>
        <v>64.89</v>
      </c>
      <c r="D125" s="13">
        <f>_xlfn.XLOOKUP(Tabela5[[#This Row],[SKU]],'ESTOQUE NOVEMBRO'!A:A,'ESTOQUE NOVEMBRO'!F:F,,0)-_xlfn.XLOOKUP(Tabela5[[#This Row],[SKU]],'VENDA MES'!H:H,'VENDA MES'!I:I,0,0)</f>
        <v>-13.59999999999998</v>
      </c>
      <c r="E125" s="13">
        <f>IF(D125&lt;=0,(L125 * 2.5) - D125,IF(AND(Tabela5[[#This Row],[ESTOQUE_INICIAL]]&lt;=Tabela5[[#This Row],[PONTO_DE_REPOSICAO]],Tabela5[[#This Row],[ESTOQUE_INICIAL]]&gt;0),L125*2.5,D125*0))</f>
        <v>43.044444444444423</v>
      </c>
      <c r="F125" s="13">
        <f t="shared" si="3"/>
        <v>29.444444444444443</v>
      </c>
      <c r="G125" s="14" t="str">
        <f>IF('ESTOQUE DEZEMBRO'!$N125="outubro",_xlfn.XLOOKUP('ESTOQUE DEZEMBRO'!$A125,MEDIDAS!H:H,MEDIDAS!J:J,,0),IF('ESTOQUE DEZEMBRO'!$N125="novembro",_xlfn.XLOOKUP('ESTOQUE DEZEMBRO'!$A125,MEDIDAS!H:H,MEDIDAS!K:K,,0),"0"))</f>
        <v>0</v>
      </c>
      <c r="H125" s="16">
        <v>200</v>
      </c>
      <c r="I125" s="6" t="s">
        <v>1148</v>
      </c>
      <c r="J125" s="1">
        <f>'ESTOQUE DEZEMBRO'!$D125*'ESTOQUE DEZEMBRO'!$G125+'ESTOQUE DEZEMBRO'!$E125*'ESTOQUE DEZEMBRO'!$H125</f>
        <v>8608.888888888885</v>
      </c>
      <c r="K125" s="1">
        <f>_xlfn.XLOOKUP(A125,MEDIDAS!A:A,MEDIDAS!D:D,,0)*5</f>
        <v>5.8888888888888893</v>
      </c>
      <c r="L125" s="1">
        <f>SUM(K125,_xlfn.XLOOKUP(A125,MEDIDAS!A:A,MEDIDAS!D:D,,0)*5)</f>
        <v>11.777777777777779</v>
      </c>
      <c r="M12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25" t="str">
        <f>IF('ESTOQUE DEZEMBRO'!$E125&gt;0,"dezembro",_xlfn.XLOOKUP('ESTOQUE DEZEMBRO'!$A125,'ESTOQUE NOVEMBRO'!$A$2:$A$1101,'ESTOQUE NOVEMBRO'!$N$2:$N$1101,,0))</f>
        <v>dezembro</v>
      </c>
      <c r="O125" s="15">
        <v>45627</v>
      </c>
    </row>
    <row r="126" spans="1:15">
      <c r="A126" s="5" t="s">
        <v>128</v>
      </c>
      <c r="B126" s="6" t="s">
        <v>1147</v>
      </c>
      <c r="C126" s="8">
        <f t="shared" si="2"/>
        <v>64.89</v>
      </c>
      <c r="D126" s="13">
        <f>_xlfn.XLOOKUP(Tabela5[[#This Row],[SKU]],'ESTOQUE NOVEMBRO'!A:A,'ESTOQUE NOVEMBRO'!F:F,,0)-_xlfn.XLOOKUP(Tabela5[[#This Row],[SKU]],'VENDA MES'!H:H,'VENDA MES'!I:I,0,0)</f>
        <v>49</v>
      </c>
      <c r="E126" s="13">
        <f>IF(D126&lt;=0,(L126 * 2.5) - D126,IF(AND(Tabela5[[#This Row],[ESTOQUE_INICIAL]]&lt;=Tabela5[[#This Row],[PONTO_DE_REPOSICAO]],Tabela5[[#This Row],[ESTOQUE_INICIAL]]&gt;0),L126*2.5,D126*0))</f>
        <v>0</v>
      </c>
      <c r="F126" s="13">
        <f t="shared" si="3"/>
        <v>49</v>
      </c>
      <c r="G126" s="14">
        <f>IF('ESTOQUE DEZEMBRO'!$N126="outubro",_xlfn.XLOOKUP('ESTOQUE DEZEMBRO'!$A126,MEDIDAS!H:H,MEDIDAS!J:J,,0),IF('ESTOQUE DEZEMBRO'!$N126="novembro",_xlfn.XLOOKUP('ESTOQUE DEZEMBRO'!$A126,MEDIDAS!H:H,MEDIDAS!K:K,,0),"0"))</f>
        <v>80</v>
      </c>
      <c r="H126" s="16">
        <v>200</v>
      </c>
      <c r="I126" s="6" t="s">
        <v>1148</v>
      </c>
      <c r="J126" s="1">
        <f>'ESTOQUE DEZEMBRO'!$D126*'ESTOQUE DEZEMBRO'!$G126+'ESTOQUE DEZEMBRO'!$E126*'ESTOQUE DEZEMBRO'!$H126</f>
        <v>3920</v>
      </c>
      <c r="K126" s="1">
        <f>_xlfn.XLOOKUP(A126,MEDIDAS!A:A,MEDIDAS!D:D,,0)*5</f>
        <v>4.6111111111111116</v>
      </c>
      <c r="L126" s="1">
        <f>SUM(K126,_xlfn.XLOOKUP(A126,MEDIDAS!A:A,MEDIDAS!D:D,,0)*5)</f>
        <v>9.2222222222222232</v>
      </c>
      <c r="M12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26" t="str">
        <f>IF('ESTOQUE DEZEMBRO'!$E126&gt;0,"dezembro",_xlfn.XLOOKUP('ESTOQUE DEZEMBRO'!$A126,'ESTOQUE NOVEMBRO'!$A$2:$A$1101,'ESTOQUE NOVEMBRO'!$N$2:$N$1101,,0))</f>
        <v>outubro</v>
      </c>
      <c r="O126" s="15">
        <v>45627</v>
      </c>
    </row>
    <row r="127" spans="1:15">
      <c r="A127" s="5" t="s">
        <v>143</v>
      </c>
      <c r="B127" s="6" t="s">
        <v>1147</v>
      </c>
      <c r="C127" s="8">
        <f t="shared" si="2"/>
        <v>64.89</v>
      </c>
      <c r="D127" s="13">
        <f>_xlfn.XLOOKUP(Tabela5[[#This Row],[SKU]],'ESTOQUE NOVEMBRO'!A:A,'ESTOQUE NOVEMBRO'!F:F,,0)-_xlfn.XLOOKUP(Tabela5[[#This Row],[SKU]],'VENDA MES'!H:H,'VENDA MES'!I:I,0,0)</f>
        <v>56</v>
      </c>
      <c r="E127" s="13">
        <f>IF(D127&lt;=0,(L127 * 2.5) - D127,IF(AND(Tabela5[[#This Row],[ESTOQUE_INICIAL]]&lt;=Tabela5[[#This Row],[PONTO_DE_REPOSICAO]],Tabela5[[#This Row],[ESTOQUE_INICIAL]]&gt;0),L127*2.5,D127*0))</f>
        <v>0</v>
      </c>
      <c r="F127" s="13">
        <f t="shared" si="3"/>
        <v>56</v>
      </c>
      <c r="G127" s="14">
        <f>IF('ESTOQUE DEZEMBRO'!$N127="outubro",_xlfn.XLOOKUP('ESTOQUE DEZEMBRO'!$A127,MEDIDAS!H:H,MEDIDAS!J:J,,0),IF('ESTOQUE DEZEMBRO'!$N127="novembro",_xlfn.XLOOKUP('ESTOQUE DEZEMBRO'!$A127,MEDIDAS!H:H,MEDIDAS!K:K,,0),"0"))</f>
        <v>80</v>
      </c>
      <c r="H127" s="16">
        <v>200</v>
      </c>
      <c r="I127" s="6" t="s">
        <v>1148</v>
      </c>
      <c r="J127" s="1">
        <f>'ESTOQUE DEZEMBRO'!$D127*'ESTOQUE DEZEMBRO'!$G127+'ESTOQUE DEZEMBRO'!$E127*'ESTOQUE DEZEMBRO'!$H127</f>
        <v>4480</v>
      </c>
      <c r="K127" s="1">
        <f>_xlfn.XLOOKUP(A127,MEDIDAS!A:A,MEDIDAS!D:D,,0)*5</f>
        <v>5.2222222222222223</v>
      </c>
      <c r="L127" s="1">
        <f>SUM(K127,_xlfn.XLOOKUP(A127,MEDIDAS!A:A,MEDIDAS!D:D,,0)*5)</f>
        <v>10.444444444444445</v>
      </c>
      <c r="M12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27" t="str">
        <f>IF('ESTOQUE DEZEMBRO'!$E127&gt;0,"dezembro",_xlfn.XLOOKUP('ESTOQUE DEZEMBRO'!$A127,'ESTOQUE NOVEMBRO'!$A$2:$A$1101,'ESTOQUE NOVEMBRO'!$N$2:$N$1101,,0))</f>
        <v>outubro</v>
      </c>
      <c r="O127" s="15">
        <v>45627</v>
      </c>
    </row>
    <row r="128" spans="1:15">
      <c r="A128" s="5" t="s">
        <v>129</v>
      </c>
      <c r="B128" s="6" t="s">
        <v>1147</v>
      </c>
      <c r="C128" s="8">
        <f t="shared" si="2"/>
        <v>64.89</v>
      </c>
      <c r="D128" s="13">
        <f>_xlfn.XLOOKUP(Tabela5[[#This Row],[SKU]],'ESTOQUE NOVEMBRO'!A:A,'ESTOQUE NOVEMBRO'!F:F,,0)-_xlfn.XLOOKUP(Tabela5[[#This Row],[SKU]],'VENDA MES'!H:H,'VENDA MES'!I:I,0,0)</f>
        <v>-18.400000000000006</v>
      </c>
      <c r="E128" s="13">
        <f>IF(D128&lt;=0,(L128 * 2.5) - D128,IF(AND(Tabela5[[#This Row],[ESTOQUE_INICIAL]]&lt;=Tabela5[[#This Row],[PONTO_DE_REPOSICAO]],Tabela5[[#This Row],[ESTOQUE_INICIAL]]&gt;0),L128*2.5,D128*0))</f>
        <v>62.011111111111113</v>
      </c>
      <c r="F128" s="13">
        <f t="shared" si="3"/>
        <v>43.611111111111107</v>
      </c>
      <c r="G128" s="14" t="str">
        <f>IF('ESTOQUE DEZEMBRO'!$N128="outubro",_xlfn.XLOOKUP('ESTOQUE DEZEMBRO'!$A128,MEDIDAS!H:H,MEDIDAS!J:J,,0),IF('ESTOQUE DEZEMBRO'!$N128="novembro",_xlfn.XLOOKUP('ESTOQUE DEZEMBRO'!$A128,MEDIDAS!H:H,MEDIDAS!K:K,,0),"0"))</f>
        <v>0</v>
      </c>
      <c r="H128" s="16">
        <v>200</v>
      </c>
      <c r="I128" s="6" t="s">
        <v>1148</v>
      </c>
      <c r="J128" s="1">
        <f>'ESTOQUE DEZEMBRO'!$D128*'ESTOQUE DEZEMBRO'!$G128+'ESTOQUE DEZEMBRO'!$E128*'ESTOQUE DEZEMBRO'!$H128</f>
        <v>12402.222222222223</v>
      </c>
      <c r="K128" s="1">
        <f>_xlfn.XLOOKUP(A128,MEDIDAS!A:A,MEDIDAS!D:D,,0)*5</f>
        <v>8.7222222222222214</v>
      </c>
      <c r="L128" s="1">
        <f>SUM(K128,_xlfn.XLOOKUP(A128,MEDIDAS!A:A,MEDIDAS!D:D,,0)*5)</f>
        <v>17.444444444444443</v>
      </c>
      <c r="M12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28" t="str">
        <f>IF('ESTOQUE DEZEMBRO'!$E128&gt;0,"dezembro",_xlfn.XLOOKUP('ESTOQUE DEZEMBRO'!$A128,'ESTOQUE NOVEMBRO'!$A$2:$A$1101,'ESTOQUE NOVEMBRO'!$N$2:$N$1101,,0))</f>
        <v>dezembro</v>
      </c>
      <c r="O128" s="15">
        <v>45627</v>
      </c>
    </row>
    <row r="129" spans="1:15">
      <c r="A129" s="5" t="s">
        <v>130</v>
      </c>
      <c r="B129" s="6" t="s">
        <v>1147</v>
      </c>
      <c r="C129" s="8">
        <f t="shared" si="2"/>
        <v>64.89</v>
      </c>
      <c r="D129" s="13">
        <f>_xlfn.XLOOKUP(Tabela5[[#This Row],[SKU]],'ESTOQUE NOVEMBRO'!A:A,'ESTOQUE NOVEMBRO'!F:F,,0)-_xlfn.XLOOKUP(Tabela5[[#This Row],[SKU]],'VENDA MES'!H:H,'VENDA MES'!I:I,0,0)</f>
        <v>36.40000000000002</v>
      </c>
      <c r="E129" s="13">
        <f>IF(D129&lt;=0,(L129 * 2.5) - D129,IF(AND(Tabela5[[#This Row],[ESTOQUE_INICIAL]]&lt;=Tabela5[[#This Row],[PONTO_DE_REPOSICAO]],Tabela5[[#This Row],[ESTOQUE_INICIAL]]&gt;0),L129*2.5,D129*0))</f>
        <v>0</v>
      </c>
      <c r="F129" s="13">
        <f t="shared" si="3"/>
        <v>36.40000000000002</v>
      </c>
      <c r="G129" s="14">
        <f>IF('ESTOQUE DEZEMBRO'!$N129="outubro",_xlfn.XLOOKUP('ESTOQUE DEZEMBRO'!$A129,MEDIDAS!H:H,MEDIDAS!J:J,,0),IF('ESTOQUE DEZEMBRO'!$N129="novembro",_xlfn.XLOOKUP('ESTOQUE DEZEMBRO'!$A129,MEDIDAS!H:H,MEDIDAS!K:K,,0),"0"))</f>
        <v>80</v>
      </c>
      <c r="H129" s="16">
        <v>200</v>
      </c>
      <c r="I129" s="6" t="s">
        <v>1148</v>
      </c>
      <c r="J129" s="1">
        <f>'ESTOQUE DEZEMBRO'!$D129*'ESTOQUE DEZEMBRO'!$G129+'ESTOQUE DEZEMBRO'!$E129*'ESTOQUE DEZEMBRO'!$H129</f>
        <v>2912.0000000000018</v>
      </c>
      <c r="K129" s="1">
        <f>_xlfn.XLOOKUP(A129,MEDIDAS!A:A,MEDIDAS!D:D,,0)*5</f>
        <v>4.9444444444444446</v>
      </c>
      <c r="L129" s="1">
        <f>SUM(K129,_xlfn.XLOOKUP(A129,MEDIDAS!A:A,MEDIDAS!D:D,,0)*5)</f>
        <v>9.8888888888888893</v>
      </c>
      <c r="M12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29" t="str">
        <f>IF('ESTOQUE DEZEMBRO'!$E129&gt;0,"dezembro",_xlfn.XLOOKUP('ESTOQUE DEZEMBRO'!$A129,'ESTOQUE NOVEMBRO'!$A$2:$A$1101,'ESTOQUE NOVEMBRO'!$N$2:$N$1101,,0))</f>
        <v>outubro</v>
      </c>
      <c r="O129" s="15">
        <v>45627</v>
      </c>
    </row>
    <row r="130" spans="1:15">
      <c r="A130" s="5" t="s">
        <v>131</v>
      </c>
      <c r="B130" s="6" t="s">
        <v>1147</v>
      </c>
      <c r="C130" s="8">
        <f t="shared" ref="C130:C193" si="4">3.09*3*7</f>
        <v>64.89</v>
      </c>
      <c r="D130" s="13">
        <f>_xlfn.XLOOKUP(Tabela5[[#This Row],[SKU]],'ESTOQUE NOVEMBRO'!A:A,'ESTOQUE NOVEMBRO'!F:F,,0)-_xlfn.XLOOKUP(Tabela5[[#This Row],[SKU]],'VENDA MES'!H:H,'VENDA MES'!I:I,0,0)</f>
        <v>9.5999999999999943</v>
      </c>
      <c r="E130" s="13">
        <f>IF(D130&lt;=0,(L130 * 2.5) - D130,IF(AND(Tabela5[[#This Row],[ESTOQUE_INICIAL]]&lt;=Tabela5[[#This Row],[PONTO_DE_REPOSICAO]],Tabela5[[#This Row],[ESTOQUE_INICIAL]]&gt;0),L130*2.5,D130*0))</f>
        <v>45</v>
      </c>
      <c r="F130" s="13">
        <f t="shared" ref="F130:F193" si="5">SUM(E130,D130)</f>
        <v>54.599999999999994</v>
      </c>
      <c r="G130" s="14" t="str">
        <f>IF('ESTOQUE DEZEMBRO'!$N130="outubro",_xlfn.XLOOKUP('ESTOQUE DEZEMBRO'!$A130,MEDIDAS!H:H,MEDIDAS!J:J,,0),IF('ESTOQUE DEZEMBRO'!$N130="novembro",_xlfn.XLOOKUP('ESTOQUE DEZEMBRO'!$A130,MEDIDAS!H:H,MEDIDAS!K:K,,0),"0"))</f>
        <v>0</v>
      </c>
      <c r="H130" s="16">
        <v>200</v>
      </c>
      <c r="I130" s="6" t="s">
        <v>1148</v>
      </c>
      <c r="J130" s="1">
        <f>'ESTOQUE DEZEMBRO'!$D130*'ESTOQUE DEZEMBRO'!$G130+'ESTOQUE DEZEMBRO'!$E130*'ESTOQUE DEZEMBRO'!$H130</f>
        <v>9000</v>
      </c>
      <c r="K130" s="1">
        <f>_xlfn.XLOOKUP(A130,MEDIDAS!A:A,MEDIDAS!D:D,,0)*5</f>
        <v>9</v>
      </c>
      <c r="L130" s="1">
        <f>SUM(K130,_xlfn.XLOOKUP(A130,MEDIDAS!A:A,MEDIDAS!D:D,,0)*5)</f>
        <v>18</v>
      </c>
      <c r="M13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30" t="str">
        <f>IF('ESTOQUE DEZEMBRO'!$E130&gt;0,"dezembro",_xlfn.XLOOKUP('ESTOQUE DEZEMBRO'!$A130,'ESTOQUE NOVEMBRO'!$A$2:$A$1101,'ESTOQUE NOVEMBRO'!$N$2:$N$1101,,0))</f>
        <v>dezembro</v>
      </c>
      <c r="O130" s="15">
        <v>45627</v>
      </c>
    </row>
    <row r="131" spans="1:15">
      <c r="A131" s="5" t="s">
        <v>133</v>
      </c>
      <c r="B131" s="6" t="s">
        <v>1147</v>
      </c>
      <c r="C131" s="8">
        <f t="shared" si="4"/>
        <v>64.89</v>
      </c>
      <c r="D131" s="13">
        <f>_xlfn.XLOOKUP(Tabela5[[#This Row],[SKU]],'ESTOQUE NOVEMBRO'!A:A,'ESTOQUE NOVEMBRO'!F:F,,0)-_xlfn.XLOOKUP(Tabela5[[#This Row],[SKU]],'VENDA MES'!H:H,'VENDA MES'!I:I,0,0)</f>
        <v>27.40000000000002</v>
      </c>
      <c r="E131" s="13">
        <f>IF(D131&lt;=0,(L131 * 2.5) - D131,IF(AND(Tabela5[[#This Row],[ESTOQUE_INICIAL]]&lt;=Tabela5[[#This Row],[PONTO_DE_REPOSICAO]],Tabela5[[#This Row],[ESTOQUE_INICIAL]]&gt;0),L131*2.5,D131*0))</f>
        <v>0</v>
      </c>
      <c r="F131" s="13">
        <f t="shared" si="5"/>
        <v>27.40000000000002</v>
      </c>
      <c r="G131" s="14">
        <f>IF('ESTOQUE DEZEMBRO'!$N131="outubro",_xlfn.XLOOKUP('ESTOQUE DEZEMBRO'!$A131,MEDIDAS!H:H,MEDIDAS!J:J,,0),IF('ESTOQUE DEZEMBRO'!$N131="novembro",_xlfn.XLOOKUP('ESTOQUE DEZEMBRO'!$A131,MEDIDAS!H:H,MEDIDAS!K:K,,0),"0"))</f>
        <v>80</v>
      </c>
      <c r="H131" s="16">
        <v>200</v>
      </c>
      <c r="I131" s="6" t="s">
        <v>1148</v>
      </c>
      <c r="J131" s="1">
        <f>'ESTOQUE DEZEMBRO'!$D131*'ESTOQUE DEZEMBRO'!$G131+'ESTOQUE DEZEMBRO'!$E131*'ESTOQUE DEZEMBRO'!$H131</f>
        <v>2192.0000000000018</v>
      </c>
      <c r="K131" s="1">
        <f>_xlfn.XLOOKUP(A131,MEDIDAS!A:A,MEDIDAS!D:D,,0)*5</f>
        <v>5.4444444444444438</v>
      </c>
      <c r="L131" s="1">
        <f>SUM(K131,_xlfn.XLOOKUP(A131,MEDIDAS!A:A,MEDIDAS!D:D,,0)*5)</f>
        <v>10.888888888888888</v>
      </c>
      <c r="M13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31" t="str">
        <f>IF('ESTOQUE DEZEMBRO'!$E131&gt;0,"dezembro",_xlfn.XLOOKUP('ESTOQUE DEZEMBRO'!$A131,'ESTOQUE NOVEMBRO'!$A$2:$A$1101,'ESTOQUE NOVEMBRO'!$N$2:$N$1101,,0))</f>
        <v>outubro</v>
      </c>
      <c r="O131" s="15">
        <v>45627</v>
      </c>
    </row>
    <row r="132" spans="1:15">
      <c r="A132" s="5" t="s">
        <v>134</v>
      </c>
      <c r="B132" s="6" t="s">
        <v>1149</v>
      </c>
      <c r="C132" s="8">
        <f t="shared" si="4"/>
        <v>64.89</v>
      </c>
      <c r="D132" s="13">
        <f>_xlfn.XLOOKUP(Tabela5[[#This Row],[SKU]],'ESTOQUE NOVEMBRO'!A:A,'ESTOQUE NOVEMBRO'!F:F,,0)-_xlfn.XLOOKUP(Tabela5[[#This Row],[SKU]],'VENDA MES'!H:H,'VENDA MES'!I:I,0,0)</f>
        <v>92</v>
      </c>
      <c r="E132" s="13">
        <f>IF(D132&lt;=0,(L132 * 2.5) - D132,IF(AND(Tabela5[[#This Row],[ESTOQUE_INICIAL]]&lt;=Tabela5[[#This Row],[PONTO_DE_REPOSICAO]],Tabela5[[#This Row],[ESTOQUE_INICIAL]]&gt;0),L132*2.5,D132*0))</f>
        <v>0</v>
      </c>
      <c r="F132" s="13">
        <f t="shared" si="5"/>
        <v>92</v>
      </c>
      <c r="G132" s="14">
        <f>IF('ESTOQUE DEZEMBRO'!$N132="outubro",_xlfn.XLOOKUP('ESTOQUE DEZEMBRO'!$A132,MEDIDAS!H:H,MEDIDAS!J:J,,0),IF('ESTOQUE DEZEMBRO'!$N132="novembro",_xlfn.XLOOKUP('ESTOQUE DEZEMBRO'!$A132,MEDIDAS!H:H,MEDIDAS!K:K,,0),"0"))</f>
        <v>24</v>
      </c>
      <c r="H132" s="16">
        <v>60</v>
      </c>
      <c r="I132" s="6" t="s">
        <v>1128</v>
      </c>
      <c r="J132" s="1">
        <f>'ESTOQUE DEZEMBRO'!$D132*'ESTOQUE DEZEMBRO'!$G132+'ESTOQUE DEZEMBRO'!$E132*'ESTOQUE DEZEMBRO'!$H132</f>
        <v>2208</v>
      </c>
      <c r="K132" s="1">
        <f>_xlfn.XLOOKUP(A132,MEDIDAS!A:A,MEDIDAS!D:D,,0)*5</f>
        <v>5.8888888888888893</v>
      </c>
      <c r="L132" s="1">
        <f>SUM(K132,_xlfn.XLOOKUP(A132,MEDIDAS!A:A,MEDIDAS!D:D,,0)*5)</f>
        <v>11.777777777777779</v>
      </c>
      <c r="M13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32" t="str">
        <f>IF('ESTOQUE DEZEMBRO'!$E132&gt;0,"dezembro",_xlfn.XLOOKUP('ESTOQUE DEZEMBRO'!$A132,'ESTOQUE NOVEMBRO'!$A$2:$A$1101,'ESTOQUE NOVEMBRO'!$N$2:$N$1101,,0))</f>
        <v>outubro</v>
      </c>
      <c r="O132" s="15">
        <v>45627</v>
      </c>
    </row>
    <row r="133" spans="1:15">
      <c r="A133" s="5" t="s">
        <v>135</v>
      </c>
      <c r="B133" s="6" t="s">
        <v>1149</v>
      </c>
      <c r="C133" s="8">
        <f t="shared" si="4"/>
        <v>64.89</v>
      </c>
      <c r="D133" s="13">
        <f>_xlfn.XLOOKUP(Tabela5[[#This Row],[SKU]],'ESTOQUE NOVEMBRO'!A:A,'ESTOQUE NOVEMBRO'!F:F,,0)-_xlfn.XLOOKUP(Tabela5[[#This Row],[SKU]],'VENDA MES'!H:H,'VENDA MES'!I:I,0,0)</f>
        <v>112.19999999999999</v>
      </c>
      <c r="E133" s="13">
        <f>IF(D133&lt;=0,(L133 * 2.5) - D133,IF(AND(Tabela5[[#This Row],[ESTOQUE_INICIAL]]&lt;=Tabela5[[#This Row],[PONTO_DE_REPOSICAO]],Tabela5[[#This Row],[ESTOQUE_INICIAL]]&gt;0),L133*2.5,D133*0))</f>
        <v>0</v>
      </c>
      <c r="F133" s="13">
        <f t="shared" si="5"/>
        <v>112.19999999999999</v>
      </c>
      <c r="G133" s="14">
        <f>IF('ESTOQUE DEZEMBRO'!$N133="outubro",_xlfn.XLOOKUP('ESTOQUE DEZEMBRO'!$A133,MEDIDAS!H:H,MEDIDAS!J:J,,0),IF('ESTOQUE DEZEMBRO'!$N133="novembro",_xlfn.XLOOKUP('ESTOQUE DEZEMBRO'!$A133,MEDIDAS!H:H,MEDIDAS!K:K,,0),"0"))</f>
        <v>24</v>
      </c>
      <c r="H133" s="16">
        <v>60</v>
      </c>
      <c r="I133" s="6" t="s">
        <v>1128</v>
      </c>
      <c r="J133" s="1">
        <f>'ESTOQUE DEZEMBRO'!$D133*'ESTOQUE DEZEMBRO'!$G133+'ESTOQUE DEZEMBRO'!$E133*'ESTOQUE DEZEMBRO'!$H133</f>
        <v>2692.7999999999997</v>
      </c>
      <c r="K133" s="1">
        <f>_xlfn.XLOOKUP(A133,MEDIDAS!A:A,MEDIDAS!D:D,,0)*5</f>
        <v>9.1666666666666661</v>
      </c>
      <c r="L133" s="1">
        <f>SUM(K133,_xlfn.XLOOKUP(A133,MEDIDAS!A:A,MEDIDAS!D:D,,0)*5)</f>
        <v>18.333333333333332</v>
      </c>
      <c r="M13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33" t="str">
        <f>IF('ESTOQUE DEZEMBRO'!$E133&gt;0,"dezembro",_xlfn.XLOOKUP('ESTOQUE DEZEMBRO'!$A133,'ESTOQUE NOVEMBRO'!$A$2:$A$1101,'ESTOQUE NOVEMBRO'!$N$2:$N$1101,,0))</f>
        <v>outubro</v>
      </c>
      <c r="O133" s="15">
        <v>45627</v>
      </c>
    </row>
    <row r="134" spans="1:15">
      <c r="A134" s="5" t="s">
        <v>136</v>
      </c>
      <c r="B134" s="6" t="s">
        <v>1149</v>
      </c>
      <c r="C134" s="8">
        <f t="shared" si="4"/>
        <v>64.89</v>
      </c>
      <c r="D134" s="13">
        <f>_xlfn.XLOOKUP(Tabela5[[#This Row],[SKU]],'ESTOQUE NOVEMBRO'!A:A,'ESTOQUE NOVEMBRO'!F:F,,0)-_xlfn.XLOOKUP(Tabela5[[#This Row],[SKU]],'VENDA MES'!H:H,'VENDA MES'!I:I,0,0)</f>
        <v>23.200000000000017</v>
      </c>
      <c r="E134" s="13">
        <f>IF(D134&lt;=0,(L134 * 2.5) - D134,IF(AND(Tabela5[[#This Row],[ESTOQUE_INICIAL]]&lt;=Tabela5[[#This Row],[PONTO_DE_REPOSICAO]],Tabela5[[#This Row],[ESTOQUE_INICIAL]]&gt;0),L134*2.5,D134*0))</f>
        <v>0</v>
      </c>
      <c r="F134" s="13">
        <f t="shared" si="5"/>
        <v>23.200000000000017</v>
      </c>
      <c r="G134" s="14">
        <f>IF('ESTOQUE DEZEMBRO'!$N134="outubro",_xlfn.XLOOKUP('ESTOQUE DEZEMBRO'!$A134,MEDIDAS!H:H,MEDIDAS!J:J,,0),IF('ESTOQUE DEZEMBRO'!$N134="novembro",_xlfn.XLOOKUP('ESTOQUE DEZEMBRO'!$A134,MEDIDAS!H:H,MEDIDAS!K:K,,0),"0"))</f>
        <v>24</v>
      </c>
      <c r="H134" s="16">
        <v>60</v>
      </c>
      <c r="I134" s="6" t="s">
        <v>1128</v>
      </c>
      <c r="J134" s="1">
        <f>'ESTOQUE DEZEMBRO'!$D134*'ESTOQUE DEZEMBRO'!$G134+'ESTOQUE DEZEMBRO'!$E134*'ESTOQUE DEZEMBRO'!$H134</f>
        <v>556.80000000000041</v>
      </c>
      <c r="K134" s="1">
        <f>_xlfn.XLOOKUP(A134,MEDIDAS!A:A,MEDIDAS!D:D,,0)*5</f>
        <v>4.9444444444444446</v>
      </c>
      <c r="L134" s="1">
        <f>SUM(K134,_xlfn.XLOOKUP(A134,MEDIDAS!A:A,MEDIDAS!D:D,,0)*5)</f>
        <v>9.8888888888888893</v>
      </c>
      <c r="M13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34" t="str">
        <f>IF('ESTOQUE DEZEMBRO'!$E134&gt;0,"dezembro",_xlfn.XLOOKUP('ESTOQUE DEZEMBRO'!$A134,'ESTOQUE NOVEMBRO'!$A$2:$A$1101,'ESTOQUE NOVEMBRO'!$N$2:$N$1101,,0))</f>
        <v>outubro</v>
      </c>
      <c r="O134" s="15">
        <v>45627</v>
      </c>
    </row>
    <row r="135" spans="1:15">
      <c r="A135" s="5" t="s">
        <v>137</v>
      </c>
      <c r="B135" s="6" t="s">
        <v>1149</v>
      </c>
      <c r="C135" s="8">
        <f t="shared" si="4"/>
        <v>64.89</v>
      </c>
      <c r="D135" s="13">
        <f>_xlfn.XLOOKUP(Tabela5[[#This Row],[SKU]],'ESTOQUE NOVEMBRO'!A:A,'ESTOQUE NOVEMBRO'!F:F,,0)-_xlfn.XLOOKUP(Tabela5[[#This Row],[SKU]],'VENDA MES'!H:H,'VENDA MES'!I:I,0,0)</f>
        <v>-9.5999999999999801</v>
      </c>
      <c r="E135" s="13">
        <f>IF(D135&lt;=0,(L135 * 2.5) - D135,IF(AND(Tabela5[[#This Row],[ESTOQUE_INICIAL]]&lt;=Tabela5[[#This Row],[PONTO_DE_REPOSICAO]],Tabela5[[#This Row],[ESTOQUE_INICIAL]]&gt;0),L135*2.5,D135*0))</f>
        <v>47.09999999999998</v>
      </c>
      <c r="F135" s="13">
        <f t="shared" si="5"/>
        <v>37.5</v>
      </c>
      <c r="G135" s="14" t="str">
        <f>IF('ESTOQUE DEZEMBRO'!$N135="outubro",_xlfn.XLOOKUP('ESTOQUE DEZEMBRO'!$A135,MEDIDAS!H:H,MEDIDAS!J:J,,0),IF('ESTOQUE DEZEMBRO'!$N135="novembro",_xlfn.XLOOKUP('ESTOQUE DEZEMBRO'!$A135,MEDIDAS!H:H,MEDIDAS!K:K,,0),"0"))</f>
        <v>0</v>
      </c>
      <c r="H135" s="16">
        <v>60</v>
      </c>
      <c r="I135" s="6" t="s">
        <v>1128</v>
      </c>
      <c r="J135" s="1">
        <f>'ESTOQUE DEZEMBRO'!$D135*'ESTOQUE DEZEMBRO'!$G135+'ESTOQUE DEZEMBRO'!$E135*'ESTOQUE DEZEMBRO'!$H135</f>
        <v>2825.9999999999986</v>
      </c>
      <c r="K135" s="1">
        <f>_xlfn.XLOOKUP(A135,MEDIDAS!A:A,MEDIDAS!D:D,,0)*5</f>
        <v>7.5</v>
      </c>
      <c r="L135" s="1">
        <f>SUM(K135,_xlfn.XLOOKUP(A135,MEDIDAS!A:A,MEDIDAS!D:D,,0)*5)</f>
        <v>15</v>
      </c>
      <c r="M13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35" t="str">
        <f>IF('ESTOQUE DEZEMBRO'!$E135&gt;0,"dezembro",_xlfn.XLOOKUP('ESTOQUE DEZEMBRO'!$A135,'ESTOQUE NOVEMBRO'!$A$2:$A$1101,'ESTOQUE NOVEMBRO'!$N$2:$N$1101,,0))</f>
        <v>dezembro</v>
      </c>
      <c r="O135" s="15">
        <v>45627</v>
      </c>
    </row>
    <row r="136" spans="1:15">
      <c r="A136" s="5" t="s">
        <v>138</v>
      </c>
      <c r="B136" s="6" t="s">
        <v>1149</v>
      </c>
      <c r="C136" s="8">
        <f t="shared" si="4"/>
        <v>64.89</v>
      </c>
      <c r="D136" s="13">
        <f>_xlfn.XLOOKUP(Tabela5[[#This Row],[SKU]],'ESTOQUE NOVEMBRO'!A:A,'ESTOQUE NOVEMBRO'!F:F,,0)-_xlfn.XLOOKUP(Tabela5[[#This Row],[SKU]],'VENDA MES'!H:H,'VENDA MES'!I:I,0,0)</f>
        <v>32</v>
      </c>
      <c r="E136" s="13">
        <f>IF(D136&lt;=0,(L136 * 2.5) - D136,IF(AND(Tabela5[[#This Row],[ESTOQUE_INICIAL]]&lt;=Tabela5[[#This Row],[PONTO_DE_REPOSICAO]],Tabela5[[#This Row],[ESTOQUE_INICIAL]]&gt;0),L136*2.5,D136*0))</f>
        <v>0</v>
      </c>
      <c r="F136" s="13">
        <f t="shared" si="5"/>
        <v>32</v>
      </c>
      <c r="G136" s="14">
        <f>IF('ESTOQUE DEZEMBRO'!$N136="outubro",_xlfn.XLOOKUP('ESTOQUE DEZEMBRO'!$A136,MEDIDAS!H:H,MEDIDAS!J:J,,0),IF('ESTOQUE DEZEMBRO'!$N136="novembro",_xlfn.XLOOKUP('ESTOQUE DEZEMBRO'!$A136,MEDIDAS!H:H,MEDIDAS!K:K,,0),"0"))</f>
        <v>24</v>
      </c>
      <c r="H136" s="16">
        <v>60</v>
      </c>
      <c r="I136" s="6" t="s">
        <v>1128</v>
      </c>
      <c r="J136" s="1">
        <f>'ESTOQUE DEZEMBRO'!$D136*'ESTOQUE DEZEMBRO'!$G136+'ESTOQUE DEZEMBRO'!$E136*'ESTOQUE DEZEMBRO'!$H136</f>
        <v>768</v>
      </c>
      <c r="K136" s="1">
        <f>_xlfn.XLOOKUP(A136,MEDIDAS!A:A,MEDIDAS!D:D,,0)*5</f>
        <v>5.5555555555555554</v>
      </c>
      <c r="L136" s="1">
        <f>SUM(K136,_xlfn.XLOOKUP(A136,MEDIDAS!A:A,MEDIDAS!D:D,,0)*5)</f>
        <v>11.111111111111111</v>
      </c>
      <c r="M13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36" t="str">
        <f>IF('ESTOQUE DEZEMBRO'!$E136&gt;0,"dezembro",_xlfn.XLOOKUP('ESTOQUE DEZEMBRO'!$A136,'ESTOQUE NOVEMBRO'!$A$2:$A$1101,'ESTOQUE NOVEMBRO'!$N$2:$N$1101,,0))</f>
        <v>outubro</v>
      </c>
      <c r="O136" s="15">
        <v>45627</v>
      </c>
    </row>
    <row r="137" spans="1:15">
      <c r="A137" s="5" t="s">
        <v>154</v>
      </c>
      <c r="B137" s="6" t="s">
        <v>1149</v>
      </c>
      <c r="C137" s="8">
        <f t="shared" si="4"/>
        <v>64.89</v>
      </c>
      <c r="D137" s="13">
        <f>_xlfn.XLOOKUP(Tabela5[[#This Row],[SKU]],'ESTOQUE NOVEMBRO'!A:A,'ESTOQUE NOVEMBRO'!F:F,,0)-_xlfn.XLOOKUP(Tabela5[[#This Row],[SKU]],'VENDA MES'!H:H,'VENDA MES'!I:I,0,0)</f>
        <v>10</v>
      </c>
      <c r="E137" s="13">
        <f>IF(D137&lt;=0,(L137 * 2.5) - D137,IF(AND(Tabela5[[#This Row],[ESTOQUE_INICIAL]]&lt;=Tabela5[[#This Row],[PONTO_DE_REPOSICAO]],Tabela5[[#This Row],[ESTOQUE_INICIAL]]&gt;0),L137*2.5,D137*0))</f>
        <v>38.888888888888886</v>
      </c>
      <c r="F137" s="13">
        <f t="shared" si="5"/>
        <v>48.888888888888886</v>
      </c>
      <c r="G137" s="14" t="str">
        <f>IF('ESTOQUE DEZEMBRO'!$N137="outubro",_xlfn.XLOOKUP('ESTOQUE DEZEMBRO'!$A137,MEDIDAS!H:H,MEDIDAS!J:J,,0),IF('ESTOQUE DEZEMBRO'!$N137="novembro",_xlfn.XLOOKUP('ESTOQUE DEZEMBRO'!$A137,MEDIDAS!H:H,MEDIDAS!K:K,,0),"0"))</f>
        <v>0</v>
      </c>
      <c r="H137" s="16">
        <v>60</v>
      </c>
      <c r="I137" s="6" t="s">
        <v>1128</v>
      </c>
      <c r="J137" s="1">
        <f>'ESTOQUE DEZEMBRO'!$D137*'ESTOQUE DEZEMBRO'!$G137+'ESTOQUE DEZEMBRO'!$E137*'ESTOQUE DEZEMBRO'!$H137</f>
        <v>2333.333333333333</v>
      </c>
      <c r="K137" s="1">
        <f>_xlfn.XLOOKUP(A137,MEDIDAS!A:A,MEDIDAS!D:D,,0)*5</f>
        <v>7.7777777777777777</v>
      </c>
      <c r="L137" s="1">
        <f>SUM(K137,_xlfn.XLOOKUP(A137,MEDIDAS!A:A,MEDIDAS!D:D,,0)*5)</f>
        <v>15.555555555555555</v>
      </c>
      <c r="M13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37" t="str">
        <f>IF('ESTOQUE DEZEMBRO'!$E137&gt;0,"dezembro",_xlfn.XLOOKUP('ESTOQUE DEZEMBRO'!$A137,'ESTOQUE NOVEMBRO'!$A$2:$A$1101,'ESTOQUE NOVEMBRO'!$N$2:$N$1101,,0))</f>
        <v>dezembro</v>
      </c>
      <c r="O137" s="15">
        <v>45627</v>
      </c>
    </row>
    <row r="138" spans="1:15">
      <c r="A138" s="5" t="s">
        <v>139</v>
      </c>
      <c r="B138" s="6" t="s">
        <v>1149</v>
      </c>
      <c r="C138" s="8">
        <f t="shared" si="4"/>
        <v>64.89</v>
      </c>
      <c r="D138" s="13">
        <f>_xlfn.XLOOKUP(Tabela5[[#This Row],[SKU]],'ESTOQUE NOVEMBRO'!A:A,'ESTOQUE NOVEMBRO'!F:F,,0)-_xlfn.XLOOKUP(Tabela5[[#This Row],[SKU]],'VENDA MES'!H:H,'VENDA MES'!I:I,0,0)</f>
        <v>-18.399999999999991</v>
      </c>
      <c r="E138" s="13">
        <f>IF(D138&lt;=0,(L138 * 2.5) - D138,IF(AND(Tabela5[[#This Row],[ESTOQUE_INICIAL]]&lt;=Tabela5[[#This Row],[PONTO_DE_REPOSICAO]],Tabela5[[#This Row],[ESTOQUE_INICIAL]]&gt;0),L138*2.5,D138*0))</f>
        <v>43.67777777777777</v>
      </c>
      <c r="F138" s="13">
        <f t="shared" si="5"/>
        <v>25.277777777777779</v>
      </c>
      <c r="G138" s="14" t="str">
        <f>IF('ESTOQUE DEZEMBRO'!$N138="outubro",_xlfn.XLOOKUP('ESTOQUE DEZEMBRO'!$A138,MEDIDAS!H:H,MEDIDAS!J:J,,0),IF('ESTOQUE DEZEMBRO'!$N138="novembro",_xlfn.XLOOKUP('ESTOQUE DEZEMBRO'!$A138,MEDIDAS!H:H,MEDIDAS!K:K,,0),"0"))</f>
        <v>0</v>
      </c>
      <c r="H138" s="16">
        <v>60</v>
      </c>
      <c r="I138" s="6" t="s">
        <v>1128</v>
      </c>
      <c r="J138" s="1">
        <f>'ESTOQUE DEZEMBRO'!$D138*'ESTOQUE DEZEMBRO'!$G138+'ESTOQUE DEZEMBRO'!$E138*'ESTOQUE DEZEMBRO'!$H138</f>
        <v>2620.6666666666661</v>
      </c>
      <c r="K138" s="1">
        <f>_xlfn.XLOOKUP(A138,MEDIDAS!A:A,MEDIDAS!D:D,,0)*5</f>
        <v>5.0555555555555554</v>
      </c>
      <c r="L138" s="1">
        <f>SUM(K138,_xlfn.XLOOKUP(A138,MEDIDAS!A:A,MEDIDAS!D:D,,0)*5)</f>
        <v>10.111111111111111</v>
      </c>
      <c r="M13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38" t="str">
        <f>IF('ESTOQUE DEZEMBRO'!$E138&gt;0,"dezembro",_xlfn.XLOOKUP('ESTOQUE DEZEMBRO'!$A138,'ESTOQUE NOVEMBRO'!$A$2:$A$1101,'ESTOQUE NOVEMBRO'!$N$2:$N$1101,,0))</f>
        <v>dezembro</v>
      </c>
      <c r="O138" s="15">
        <v>45627</v>
      </c>
    </row>
    <row r="139" spans="1:15">
      <c r="A139" s="5" t="s">
        <v>140</v>
      </c>
      <c r="B139" s="6" t="s">
        <v>1149</v>
      </c>
      <c r="C139" s="8">
        <f t="shared" si="4"/>
        <v>64.89</v>
      </c>
      <c r="D139" s="13">
        <f>_xlfn.XLOOKUP(Tabela5[[#This Row],[SKU]],'ESTOQUE NOVEMBRO'!A:A,'ESTOQUE NOVEMBRO'!F:F,,0)-_xlfn.XLOOKUP(Tabela5[[#This Row],[SKU]],'VENDA MES'!H:H,'VENDA MES'!I:I,0,0)</f>
        <v>7.7999999999999972</v>
      </c>
      <c r="E139" s="13">
        <f>IF(D139&lt;=0,(L139 * 2.5) - D139,IF(AND(Tabela5[[#This Row],[ESTOQUE_INICIAL]]&lt;=Tabela5[[#This Row],[PONTO_DE_REPOSICAO]],Tabela5[[#This Row],[ESTOQUE_INICIAL]]&gt;0),L139*2.5,D139*0))</f>
        <v>21.666666666666671</v>
      </c>
      <c r="F139" s="13">
        <f t="shared" si="5"/>
        <v>29.466666666666669</v>
      </c>
      <c r="G139" s="14" t="str">
        <f>IF('ESTOQUE DEZEMBRO'!$N139="outubro",_xlfn.XLOOKUP('ESTOQUE DEZEMBRO'!$A139,MEDIDAS!H:H,MEDIDAS!J:J,,0),IF('ESTOQUE DEZEMBRO'!$N139="novembro",_xlfn.XLOOKUP('ESTOQUE DEZEMBRO'!$A139,MEDIDAS!H:H,MEDIDAS!K:K,,0),"0"))</f>
        <v>0</v>
      </c>
      <c r="H139" s="16">
        <v>60</v>
      </c>
      <c r="I139" s="6" t="s">
        <v>1128</v>
      </c>
      <c r="J139" s="1">
        <f>'ESTOQUE DEZEMBRO'!$D139*'ESTOQUE DEZEMBRO'!$G139+'ESTOQUE DEZEMBRO'!$E139*'ESTOQUE DEZEMBRO'!$H139</f>
        <v>1300.0000000000002</v>
      </c>
      <c r="K139" s="1">
        <f>_xlfn.XLOOKUP(A139,MEDIDAS!A:A,MEDIDAS!D:D,,0)*5</f>
        <v>4.3333333333333339</v>
      </c>
      <c r="L139" s="1">
        <f>SUM(K139,_xlfn.XLOOKUP(A139,MEDIDAS!A:A,MEDIDAS!D:D,,0)*5)</f>
        <v>8.6666666666666679</v>
      </c>
      <c r="M13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39" t="str">
        <f>IF('ESTOQUE DEZEMBRO'!$E139&gt;0,"dezembro",_xlfn.XLOOKUP('ESTOQUE DEZEMBRO'!$A139,'ESTOQUE NOVEMBRO'!$A$2:$A$1101,'ESTOQUE NOVEMBRO'!$N$2:$N$1101,,0))</f>
        <v>dezembro</v>
      </c>
      <c r="O139" s="15">
        <v>45627</v>
      </c>
    </row>
    <row r="140" spans="1:15">
      <c r="A140" s="5" t="s">
        <v>141</v>
      </c>
      <c r="B140" s="6" t="s">
        <v>1149</v>
      </c>
      <c r="C140" s="8">
        <f t="shared" si="4"/>
        <v>64.89</v>
      </c>
      <c r="D140" s="13">
        <f>_xlfn.XLOOKUP(Tabela5[[#This Row],[SKU]],'ESTOQUE NOVEMBRO'!A:A,'ESTOQUE NOVEMBRO'!F:F,,0)-_xlfn.XLOOKUP(Tabela5[[#This Row],[SKU]],'VENDA MES'!H:H,'VENDA MES'!I:I,0,0)</f>
        <v>117</v>
      </c>
      <c r="E140" s="13">
        <f>IF(D140&lt;=0,(L140 * 2.5) - D140,IF(AND(Tabela5[[#This Row],[ESTOQUE_INICIAL]]&lt;=Tabela5[[#This Row],[PONTO_DE_REPOSICAO]],Tabela5[[#This Row],[ESTOQUE_INICIAL]]&gt;0),L140*2.5,D140*0))</f>
        <v>0</v>
      </c>
      <c r="F140" s="13">
        <f t="shared" si="5"/>
        <v>117</v>
      </c>
      <c r="G140" s="14">
        <f>IF('ESTOQUE DEZEMBRO'!$N140="outubro",_xlfn.XLOOKUP('ESTOQUE DEZEMBRO'!$A140,MEDIDAS!H:H,MEDIDAS!J:J,,0),IF('ESTOQUE DEZEMBRO'!$N140="novembro",_xlfn.XLOOKUP('ESTOQUE DEZEMBRO'!$A140,MEDIDAS!H:H,MEDIDAS!K:K,,0),"0"))</f>
        <v>24</v>
      </c>
      <c r="H140" s="16">
        <v>60</v>
      </c>
      <c r="I140" s="6" t="s">
        <v>1128</v>
      </c>
      <c r="J140" s="1">
        <f>'ESTOQUE DEZEMBRO'!$D140*'ESTOQUE DEZEMBRO'!$G140+'ESTOQUE DEZEMBRO'!$E140*'ESTOQUE DEZEMBRO'!$H140</f>
        <v>2808</v>
      </c>
      <c r="K140" s="1">
        <f>_xlfn.XLOOKUP(A140,MEDIDAS!A:A,MEDIDAS!D:D,,0)*5</f>
        <v>6.333333333333333</v>
      </c>
      <c r="L140" s="1">
        <f>SUM(K140,_xlfn.XLOOKUP(A140,MEDIDAS!A:A,MEDIDAS!D:D,,0)*5)</f>
        <v>12.666666666666666</v>
      </c>
      <c r="M14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40" t="str">
        <f>IF('ESTOQUE DEZEMBRO'!$E140&gt;0,"dezembro",_xlfn.XLOOKUP('ESTOQUE DEZEMBRO'!$A140,'ESTOQUE NOVEMBRO'!$A$2:$A$1101,'ESTOQUE NOVEMBRO'!$N$2:$N$1101,,0))</f>
        <v>outubro</v>
      </c>
      <c r="O140" s="15">
        <v>45627</v>
      </c>
    </row>
    <row r="141" spans="1:15">
      <c r="A141" s="5" t="s">
        <v>142</v>
      </c>
      <c r="B141" s="6" t="s">
        <v>1149</v>
      </c>
      <c r="C141" s="8">
        <f t="shared" si="4"/>
        <v>64.89</v>
      </c>
      <c r="D141" s="13">
        <f>_xlfn.XLOOKUP(Tabela5[[#This Row],[SKU]],'ESTOQUE NOVEMBRO'!A:A,'ESTOQUE NOVEMBRO'!F:F,,0)-_xlfn.XLOOKUP(Tabela5[[#This Row],[SKU]],'VENDA MES'!H:H,'VENDA MES'!I:I,0,0)</f>
        <v>20.599999999999994</v>
      </c>
      <c r="E141" s="13">
        <f>IF(D141&lt;=0,(L141 * 2.5) - D141,IF(AND(Tabela5[[#This Row],[ESTOQUE_INICIAL]]&lt;=Tabela5[[#This Row],[PONTO_DE_REPOSICAO]],Tabela5[[#This Row],[ESTOQUE_INICIAL]]&gt;0),L141*2.5,D141*0))</f>
        <v>0</v>
      </c>
      <c r="F141" s="13">
        <f t="shared" si="5"/>
        <v>20.599999999999994</v>
      </c>
      <c r="G141" s="14">
        <f>IF('ESTOQUE DEZEMBRO'!$N141="outubro",_xlfn.XLOOKUP('ESTOQUE DEZEMBRO'!$A141,MEDIDAS!H:H,MEDIDAS!J:J,,0),IF('ESTOQUE DEZEMBRO'!$N141="novembro",_xlfn.XLOOKUP('ESTOQUE DEZEMBRO'!$A141,MEDIDAS!H:H,MEDIDAS!K:K,,0),"0"))</f>
        <v>24</v>
      </c>
      <c r="H141" s="16">
        <v>60</v>
      </c>
      <c r="I141" s="6" t="s">
        <v>1128</v>
      </c>
      <c r="J141" s="1">
        <f>'ESTOQUE DEZEMBRO'!$D141*'ESTOQUE DEZEMBRO'!$G141+'ESTOQUE DEZEMBRO'!$E141*'ESTOQUE DEZEMBRO'!$H141</f>
        <v>494.39999999999986</v>
      </c>
      <c r="K141" s="1">
        <f>_xlfn.XLOOKUP(A141,MEDIDAS!A:A,MEDIDAS!D:D,,0)*5</f>
        <v>4.7222222222222223</v>
      </c>
      <c r="L141" s="1">
        <f>SUM(K141,_xlfn.XLOOKUP(A141,MEDIDAS!A:A,MEDIDAS!D:D,,0)*5)</f>
        <v>9.4444444444444446</v>
      </c>
      <c r="M14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41" t="str">
        <f>IF('ESTOQUE DEZEMBRO'!$E141&gt;0,"dezembro",_xlfn.XLOOKUP('ESTOQUE DEZEMBRO'!$A141,'ESTOQUE NOVEMBRO'!$A$2:$A$1101,'ESTOQUE NOVEMBRO'!$N$2:$N$1101,,0))</f>
        <v>outubro</v>
      </c>
      <c r="O141" s="15">
        <v>45627</v>
      </c>
    </row>
    <row r="142" spans="1:15">
      <c r="A142" s="5" t="s">
        <v>144</v>
      </c>
      <c r="B142" s="6" t="s">
        <v>1150</v>
      </c>
      <c r="C142" s="8">
        <f t="shared" si="4"/>
        <v>64.89</v>
      </c>
      <c r="D142" s="13">
        <f>_xlfn.XLOOKUP(Tabela5[[#This Row],[SKU]],'ESTOQUE NOVEMBRO'!A:A,'ESTOQUE NOVEMBRO'!F:F,,0)-_xlfn.XLOOKUP(Tabela5[[#This Row],[SKU]],'VENDA MES'!H:H,'VENDA MES'!I:I,0,0)</f>
        <v>81.599999999999994</v>
      </c>
      <c r="E142" s="13">
        <f>IF(D142&lt;=0,(L142 * 2.5) - D142,IF(AND(Tabela5[[#This Row],[ESTOQUE_INICIAL]]&lt;=Tabela5[[#This Row],[PONTO_DE_REPOSICAO]],Tabela5[[#This Row],[ESTOQUE_INICIAL]]&gt;0),L142*2.5,D142*0))</f>
        <v>0</v>
      </c>
      <c r="F142" s="13">
        <f t="shared" si="5"/>
        <v>81.599999999999994</v>
      </c>
      <c r="G142" s="14">
        <f>IF('ESTOQUE DEZEMBRO'!$N142="outubro",_xlfn.XLOOKUP('ESTOQUE DEZEMBRO'!$A142,MEDIDAS!H:H,MEDIDAS!J:J,,0),IF('ESTOQUE DEZEMBRO'!$N142="novembro",_xlfn.XLOOKUP('ESTOQUE DEZEMBRO'!$A142,MEDIDAS!H:H,MEDIDAS!K:K,,0),"0"))</f>
        <v>20</v>
      </c>
      <c r="H142" s="16">
        <v>50</v>
      </c>
      <c r="I142" s="6" t="s">
        <v>1138</v>
      </c>
      <c r="J142" s="1">
        <f>'ESTOQUE DEZEMBRO'!$D142*'ESTOQUE DEZEMBRO'!$G142+'ESTOQUE DEZEMBRO'!$E142*'ESTOQUE DEZEMBRO'!$H142</f>
        <v>1632</v>
      </c>
      <c r="K142" s="1">
        <f>_xlfn.XLOOKUP(A142,MEDIDAS!A:A,MEDIDAS!D:D,,0)*5</f>
        <v>6.8333333333333339</v>
      </c>
      <c r="L142" s="1">
        <f>SUM(K142,_xlfn.XLOOKUP(A142,MEDIDAS!A:A,MEDIDAS!D:D,,0)*5)</f>
        <v>13.666666666666668</v>
      </c>
      <c r="M14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42" t="str">
        <f>IF('ESTOQUE DEZEMBRO'!$E142&gt;0,"dezembro",_xlfn.XLOOKUP('ESTOQUE DEZEMBRO'!$A142,'ESTOQUE NOVEMBRO'!$A$2:$A$1101,'ESTOQUE NOVEMBRO'!$N$2:$N$1101,,0))</f>
        <v>outubro</v>
      </c>
      <c r="O142" s="15">
        <v>45627</v>
      </c>
    </row>
    <row r="143" spans="1:15">
      <c r="A143" s="5" t="s">
        <v>145</v>
      </c>
      <c r="B143" s="6" t="s">
        <v>1150</v>
      </c>
      <c r="C143" s="8">
        <f t="shared" si="4"/>
        <v>64.89</v>
      </c>
      <c r="D143" s="13">
        <f>_xlfn.XLOOKUP(Tabela5[[#This Row],[SKU]],'ESTOQUE NOVEMBRO'!A:A,'ESTOQUE NOVEMBRO'!F:F,,0)-_xlfn.XLOOKUP(Tabela5[[#This Row],[SKU]],'VENDA MES'!H:H,'VENDA MES'!I:I,0,0)</f>
        <v>57.800000000000011</v>
      </c>
      <c r="E143" s="13">
        <f>IF(D143&lt;=0,(L143 * 2.5) - D143,IF(AND(Tabela5[[#This Row],[ESTOQUE_INICIAL]]&lt;=Tabela5[[#This Row],[PONTO_DE_REPOSICAO]],Tabela5[[#This Row],[ESTOQUE_INICIAL]]&gt;0),L143*2.5,D143*0))</f>
        <v>0</v>
      </c>
      <c r="F143" s="13">
        <f t="shared" si="5"/>
        <v>57.800000000000011</v>
      </c>
      <c r="G143" s="14">
        <f>IF('ESTOQUE DEZEMBRO'!$N143="outubro",_xlfn.XLOOKUP('ESTOQUE DEZEMBRO'!$A143,MEDIDAS!H:H,MEDIDAS!J:J,,0),IF('ESTOQUE DEZEMBRO'!$N143="novembro",_xlfn.XLOOKUP('ESTOQUE DEZEMBRO'!$A143,MEDIDAS!H:H,MEDIDAS!K:K,,0),"0"))</f>
        <v>20</v>
      </c>
      <c r="H143" s="16">
        <v>50</v>
      </c>
      <c r="I143" s="6" t="s">
        <v>1138</v>
      </c>
      <c r="J143" s="1">
        <f>'ESTOQUE DEZEMBRO'!$D143*'ESTOQUE DEZEMBRO'!$G143+'ESTOQUE DEZEMBRO'!$E143*'ESTOQUE DEZEMBRO'!$H143</f>
        <v>1156.0000000000002</v>
      </c>
      <c r="K143" s="1">
        <f>_xlfn.XLOOKUP(A143,MEDIDAS!A:A,MEDIDAS!D:D,,0)*5</f>
        <v>5.2222222222222223</v>
      </c>
      <c r="L143" s="1">
        <f>SUM(K143,_xlfn.XLOOKUP(A143,MEDIDAS!A:A,MEDIDAS!D:D,,0)*5)</f>
        <v>10.444444444444445</v>
      </c>
      <c r="M14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43" t="str">
        <f>IF('ESTOQUE DEZEMBRO'!$E143&gt;0,"dezembro",_xlfn.XLOOKUP('ESTOQUE DEZEMBRO'!$A143,'ESTOQUE NOVEMBRO'!$A$2:$A$1101,'ESTOQUE NOVEMBRO'!$N$2:$N$1101,,0))</f>
        <v>outubro</v>
      </c>
      <c r="O143" s="15">
        <v>45627</v>
      </c>
    </row>
    <row r="144" spans="1:15">
      <c r="A144" s="5" t="s">
        <v>146</v>
      </c>
      <c r="B144" s="6" t="s">
        <v>1150</v>
      </c>
      <c r="C144" s="8">
        <f t="shared" si="4"/>
        <v>64.89</v>
      </c>
      <c r="D144" s="13">
        <f>_xlfn.XLOOKUP(Tabela5[[#This Row],[SKU]],'ESTOQUE NOVEMBRO'!A:A,'ESTOQUE NOVEMBRO'!F:F,,0)-_xlfn.XLOOKUP(Tabela5[[#This Row],[SKU]],'VENDA MES'!H:H,'VENDA MES'!I:I,0,0)</f>
        <v>0.79999999999999716</v>
      </c>
      <c r="E144" s="13">
        <f>IF(D144&lt;=0,(L144 * 2.5) - D144,IF(AND(Tabela5[[#This Row],[ESTOQUE_INICIAL]]&lt;=Tabela5[[#This Row],[PONTO_DE_REPOSICAO]],Tabela5[[#This Row],[ESTOQUE_INICIAL]]&gt;0),L144*2.5,D144*0))</f>
        <v>32.777777777777779</v>
      </c>
      <c r="F144" s="13">
        <f t="shared" si="5"/>
        <v>33.577777777777776</v>
      </c>
      <c r="G144" s="14" t="str">
        <f>IF('ESTOQUE DEZEMBRO'!$N144="outubro",_xlfn.XLOOKUP('ESTOQUE DEZEMBRO'!$A144,MEDIDAS!H:H,MEDIDAS!J:J,,0),IF('ESTOQUE DEZEMBRO'!$N144="novembro",_xlfn.XLOOKUP('ESTOQUE DEZEMBRO'!$A144,MEDIDAS!H:H,MEDIDAS!K:K,,0),"0"))</f>
        <v>0</v>
      </c>
      <c r="H144" s="16">
        <v>50</v>
      </c>
      <c r="I144" s="6" t="s">
        <v>1138</v>
      </c>
      <c r="J144" s="1">
        <f>'ESTOQUE DEZEMBRO'!$D144*'ESTOQUE DEZEMBRO'!$G144+'ESTOQUE DEZEMBRO'!$E144*'ESTOQUE DEZEMBRO'!$H144</f>
        <v>1638.8888888888889</v>
      </c>
      <c r="K144" s="1">
        <f>_xlfn.XLOOKUP(A144,MEDIDAS!A:A,MEDIDAS!D:D,,0)*5</f>
        <v>6.5555555555555554</v>
      </c>
      <c r="L144" s="1">
        <f>SUM(K144,_xlfn.XLOOKUP(A144,MEDIDAS!A:A,MEDIDAS!D:D,,0)*5)</f>
        <v>13.111111111111111</v>
      </c>
      <c r="M14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44" t="str">
        <f>IF('ESTOQUE DEZEMBRO'!$E144&gt;0,"dezembro",_xlfn.XLOOKUP('ESTOQUE DEZEMBRO'!$A144,'ESTOQUE NOVEMBRO'!$A$2:$A$1101,'ESTOQUE NOVEMBRO'!$N$2:$N$1101,,0))</f>
        <v>dezembro</v>
      </c>
      <c r="O144" s="15">
        <v>45627</v>
      </c>
    </row>
    <row r="145" spans="1:15">
      <c r="A145" s="5" t="s">
        <v>147</v>
      </c>
      <c r="B145" s="6" t="s">
        <v>1150</v>
      </c>
      <c r="C145" s="8">
        <f t="shared" si="4"/>
        <v>64.89</v>
      </c>
      <c r="D145" s="13">
        <f>_xlfn.XLOOKUP(Tabela5[[#This Row],[SKU]],'ESTOQUE NOVEMBRO'!A:A,'ESTOQUE NOVEMBRO'!F:F,,0)-_xlfn.XLOOKUP(Tabela5[[#This Row],[SKU]],'VENDA MES'!H:H,'VENDA MES'!I:I,0,0)</f>
        <v>-30.999999999999972</v>
      </c>
      <c r="E145" s="13">
        <f>IF(D145&lt;=0,(L145 * 2.5) - D145,IF(AND(Tabela5[[#This Row],[ESTOQUE_INICIAL]]&lt;=Tabela5[[#This Row],[PONTO_DE_REPOSICAO]],Tabela5[[#This Row],[ESTOQUE_INICIAL]]&gt;0),L145*2.5,D145*0))</f>
        <v>85.4444444444444</v>
      </c>
      <c r="F145" s="13">
        <f t="shared" si="5"/>
        <v>54.444444444444429</v>
      </c>
      <c r="G145" s="14" t="str">
        <f>IF('ESTOQUE DEZEMBRO'!$N145="outubro",_xlfn.XLOOKUP('ESTOQUE DEZEMBRO'!$A145,MEDIDAS!H:H,MEDIDAS!J:J,,0),IF('ESTOQUE DEZEMBRO'!$N145="novembro",_xlfn.XLOOKUP('ESTOQUE DEZEMBRO'!$A145,MEDIDAS!H:H,MEDIDAS!K:K,,0),"0"))</f>
        <v>0</v>
      </c>
      <c r="H145" s="16">
        <v>50</v>
      </c>
      <c r="I145" s="6" t="s">
        <v>1138</v>
      </c>
      <c r="J145" s="1">
        <f>'ESTOQUE DEZEMBRO'!$D145*'ESTOQUE DEZEMBRO'!$G145+'ESTOQUE DEZEMBRO'!$E145*'ESTOQUE DEZEMBRO'!$H145</f>
        <v>4272.2222222222199</v>
      </c>
      <c r="K145" s="1">
        <f>_xlfn.XLOOKUP(A145,MEDIDAS!A:A,MEDIDAS!D:D,,0)*5</f>
        <v>10.888888888888888</v>
      </c>
      <c r="L145" s="1">
        <f>SUM(K145,_xlfn.XLOOKUP(A145,MEDIDAS!A:A,MEDIDAS!D:D,,0)*5)</f>
        <v>21.777777777777775</v>
      </c>
      <c r="M14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45" t="str">
        <f>IF('ESTOQUE DEZEMBRO'!$E145&gt;0,"dezembro",_xlfn.XLOOKUP('ESTOQUE DEZEMBRO'!$A145,'ESTOQUE NOVEMBRO'!$A$2:$A$1101,'ESTOQUE NOVEMBRO'!$N$2:$N$1101,,0))</f>
        <v>dezembro</v>
      </c>
      <c r="O145" s="15">
        <v>45627</v>
      </c>
    </row>
    <row r="146" spans="1:15">
      <c r="A146" s="5" t="s">
        <v>148</v>
      </c>
      <c r="B146" s="6" t="s">
        <v>1150</v>
      </c>
      <c r="C146" s="8">
        <f t="shared" si="4"/>
        <v>64.89</v>
      </c>
      <c r="D146" s="13">
        <f>_xlfn.XLOOKUP(Tabela5[[#This Row],[SKU]],'ESTOQUE NOVEMBRO'!A:A,'ESTOQUE NOVEMBRO'!F:F,,0)-_xlfn.XLOOKUP(Tabela5[[#This Row],[SKU]],'VENDA MES'!H:H,'VENDA MES'!I:I,0,0)</f>
        <v>-28.799999999999983</v>
      </c>
      <c r="E146" s="13">
        <f>IF(D146&lt;=0,(L146 * 2.5) - D146,IF(AND(Tabela5[[#This Row],[ESTOQUE_INICIAL]]&lt;=Tabela5[[#This Row],[PONTO_DE_REPOSICAO]],Tabela5[[#This Row],[ESTOQUE_INICIAL]]&gt;0),L146*2.5,D146*0))</f>
        <v>67.96666666666664</v>
      </c>
      <c r="F146" s="13">
        <f t="shared" si="5"/>
        <v>39.166666666666657</v>
      </c>
      <c r="G146" s="14" t="str">
        <f>IF('ESTOQUE DEZEMBRO'!$N146="outubro",_xlfn.XLOOKUP('ESTOQUE DEZEMBRO'!$A146,MEDIDAS!H:H,MEDIDAS!J:J,,0),IF('ESTOQUE DEZEMBRO'!$N146="novembro",_xlfn.XLOOKUP('ESTOQUE DEZEMBRO'!$A146,MEDIDAS!H:H,MEDIDAS!K:K,,0),"0"))</f>
        <v>0</v>
      </c>
      <c r="H146" s="16">
        <v>50</v>
      </c>
      <c r="I146" s="6" t="s">
        <v>1138</v>
      </c>
      <c r="J146" s="1">
        <f>'ESTOQUE DEZEMBRO'!$D146*'ESTOQUE DEZEMBRO'!$G146+'ESTOQUE DEZEMBRO'!$E146*'ESTOQUE DEZEMBRO'!$H146</f>
        <v>3398.3333333333321</v>
      </c>
      <c r="K146" s="1">
        <f>_xlfn.XLOOKUP(A146,MEDIDAS!A:A,MEDIDAS!D:D,,0)*5</f>
        <v>7.833333333333333</v>
      </c>
      <c r="L146" s="1">
        <f>SUM(K146,_xlfn.XLOOKUP(A146,MEDIDAS!A:A,MEDIDAS!D:D,,0)*5)</f>
        <v>15.666666666666666</v>
      </c>
      <c r="M14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46" t="str">
        <f>IF('ESTOQUE DEZEMBRO'!$E146&gt;0,"dezembro",_xlfn.XLOOKUP('ESTOQUE DEZEMBRO'!$A146,'ESTOQUE NOVEMBRO'!$A$2:$A$1101,'ESTOQUE NOVEMBRO'!$N$2:$N$1101,,0))</f>
        <v>dezembro</v>
      </c>
      <c r="O146" s="15">
        <v>45627</v>
      </c>
    </row>
    <row r="147" spans="1:15">
      <c r="A147" s="5" t="s">
        <v>165</v>
      </c>
      <c r="B147" s="6" t="s">
        <v>1150</v>
      </c>
      <c r="C147" s="8">
        <f t="shared" si="4"/>
        <v>64.89</v>
      </c>
      <c r="D147" s="13">
        <f>_xlfn.XLOOKUP(Tabela5[[#This Row],[SKU]],'ESTOQUE NOVEMBRO'!A:A,'ESTOQUE NOVEMBRO'!F:F,,0)-_xlfn.XLOOKUP(Tabela5[[#This Row],[SKU]],'VENDA MES'!H:H,'VENDA MES'!I:I,0,0)</f>
        <v>86</v>
      </c>
      <c r="E147" s="13">
        <f>IF(D147&lt;=0,(L147 * 2.5) - D147,IF(AND(Tabela5[[#This Row],[ESTOQUE_INICIAL]]&lt;=Tabela5[[#This Row],[PONTO_DE_REPOSICAO]],Tabela5[[#This Row],[ESTOQUE_INICIAL]]&gt;0),L147*2.5,D147*0))</f>
        <v>0</v>
      </c>
      <c r="F147" s="13">
        <f t="shared" si="5"/>
        <v>86</v>
      </c>
      <c r="G147" s="14">
        <f>IF('ESTOQUE DEZEMBRO'!$N147="outubro",_xlfn.XLOOKUP('ESTOQUE DEZEMBRO'!$A147,MEDIDAS!H:H,MEDIDAS!J:J,,0),IF('ESTOQUE DEZEMBRO'!$N147="novembro",_xlfn.XLOOKUP('ESTOQUE DEZEMBRO'!$A147,MEDIDAS!H:H,MEDIDAS!K:K,,0),"0"))</f>
        <v>20</v>
      </c>
      <c r="H147" s="16">
        <v>50</v>
      </c>
      <c r="I147" s="6" t="s">
        <v>1138</v>
      </c>
      <c r="J147" s="1">
        <f>'ESTOQUE DEZEMBRO'!$D147*'ESTOQUE DEZEMBRO'!$G147+'ESTOQUE DEZEMBRO'!$E147*'ESTOQUE DEZEMBRO'!$H147</f>
        <v>1720</v>
      </c>
      <c r="K147" s="1">
        <f>_xlfn.XLOOKUP(A147,MEDIDAS!A:A,MEDIDAS!D:D,,0)*5</f>
        <v>3.5555555555555558</v>
      </c>
      <c r="L147" s="1">
        <f>SUM(K147,_xlfn.XLOOKUP(A147,MEDIDAS!A:A,MEDIDAS!D:D,,0)*5)</f>
        <v>7.1111111111111116</v>
      </c>
      <c r="M14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47" t="str">
        <f>IF('ESTOQUE DEZEMBRO'!$E147&gt;0,"dezembro",_xlfn.XLOOKUP('ESTOQUE DEZEMBRO'!$A147,'ESTOQUE NOVEMBRO'!$A$2:$A$1101,'ESTOQUE NOVEMBRO'!$N$2:$N$1101,,0))</f>
        <v>outubro</v>
      </c>
      <c r="O147" s="15">
        <v>45627</v>
      </c>
    </row>
    <row r="148" spans="1:15">
      <c r="A148" s="5" t="s">
        <v>149</v>
      </c>
      <c r="B148" s="6" t="s">
        <v>1150</v>
      </c>
      <c r="C148" s="8">
        <f t="shared" si="4"/>
        <v>64.89</v>
      </c>
      <c r="D148" s="13">
        <f>_xlfn.XLOOKUP(Tabela5[[#This Row],[SKU]],'ESTOQUE NOVEMBRO'!A:A,'ESTOQUE NOVEMBRO'!F:F,,0)-_xlfn.XLOOKUP(Tabela5[[#This Row],[SKU]],'VENDA MES'!H:H,'VENDA MES'!I:I,0,0)</f>
        <v>-9</v>
      </c>
      <c r="E148" s="13">
        <f>IF(D148&lt;=0,(L148 * 2.5) - D148,IF(AND(Tabela5[[#This Row],[ESTOQUE_INICIAL]]&lt;=Tabela5[[#This Row],[PONTO_DE_REPOSICAO]],Tabela5[[#This Row],[ESTOQUE_INICIAL]]&gt;0),L148*2.5,D148*0))</f>
        <v>39</v>
      </c>
      <c r="F148" s="13">
        <f t="shared" si="5"/>
        <v>30</v>
      </c>
      <c r="G148" s="14" t="str">
        <f>IF('ESTOQUE DEZEMBRO'!$N148="outubro",_xlfn.XLOOKUP('ESTOQUE DEZEMBRO'!$A148,MEDIDAS!H:H,MEDIDAS!J:J,,0),IF('ESTOQUE DEZEMBRO'!$N148="novembro",_xlfn.XLOOKUP('ESTOQUE DEZEMBRO'!$A148,MEDIDAS!H:H,MEDIDAS!K:K,,0),"0"))</f>
        <v>0</v>
      </c>
      <c r="H148" s="16">
        <v>50</v>
      </c>
      <c r="I148" s="6" t="s">
        <v>1138</v>
      </c>
      <c r="J148" s="1">
        <f>'ESTOQUE DEZEMBRO'!$D148*'ESTOQUE DEZEMBRO'!$G148+'ESTOQUE DEZEMBRO'!$E148*'ESTOQUE DEZEMBRO'!$H148</f>
        <v>1950</v>
      </c>
      <c r="K148" s="1">
        <f>_xlfn.XLOOKUP(A148,MEDIDAS!A:A,MEDIDAS!D:D,,0)*5</f>
        <v>6</v>
      </c>
      <c r="L148" s="1">
        <f>SUM(K148,_xlfn.XLOOKUP(A148,MEDIDAS!A:A,MEDIDAS!D:D,,0)*5)</f>
        <v>12</v>
      </c>
      <c r="M14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48" t="str">
        <f>IF('ESTOQUE DEZEMBRO'!$E148&gt;0,"dezembro",_xlfn.XLOOKUP('ESTOQUE DEZEMBRO'!$A148,'ESTOQUE NOVEMBRO'!$A$2:$A$1101,'ESTOQUE NOVEMBRO'!$N$2:$N$1101,,0))</f>
        <v>dezembro</v>
      </c>
      <c r="O148" s="15">
        <v>45627</v>
      </c>
    </row>
    <row r="149" spans="1:15">
      <c r="A149" s="5" t="s">
        <v>150</v>
      </c>
      <c r="B149" s="6" t="s">
        <v>1150</v>
      </c>
      <c r="C149" s="8">
        <f t="shared" si="4"/>
        <v>64.89</v>
      </c>
      <c r="D149" s="13">
        <f>_xlfn.XLOOKUP(Tabela5[[#This Row],[SKU]],'ESTOQUE NOVEMBRO'!A:A,'ESTOQUE NOVEMBRO'!F:F,,0)-_xlfn.XLOOKUP(Tabela5[[#This Row],[SKU]],'VENDA MES'!H:H,'VENDA MES'!I:I,0,0)</f>
        <v>81.199999999999989</v>
      </c>
      <c r="E149" s="13">
        <f>IF(D149&lt;=0,(L149 * 2.5) - D149,IF(AND(Tabela5[[#This Row],[ESTOQUE_INICIAL]]&lt;=Tabela5[[#This Row],[PONTO_DE_REPOSICAO]],Tabela5[[#This Row],[ESTOQUE_INICIAL]]&gt;0),L149*2.5,D149*0))</f>
        <v>0</v>
      </c>
      <c r="F149" s="13">
        <f t="shared" si="5"/>
        <v>81.199999999999989</v>
      </c>
      <c r="G149" s="14">
        <f>IF('ESTOQUE DEZEMBRO'!$N149="outubro",_xlfn.XLOOKUP('ESTOQUE DEZEMBRO'!$A149,MEDIDAS!H:H,MEDIDAS!J:J,,0),IF('ESTOQUE DEZEMBRO'!$N149="novembro",_xlfn.XLOOKUP('ESTOQUE DEZEMBRO'!$A149,MEDIDAS!H:H,MEDIDAS!K:K,,0),"0"))</f>
        <v>20</v>
      </c>
      <c r="H149" s="16">
        <v>50</v>
      </c>
      <c r="I149" s="6" t="s">
        <v>1138</v>
      </c>
      <c r="J149" s="1">
        <f>'ESTOQUE DEZEMBRO'!$D149*'ESTOQUE DEZEMBRO'!$G149+'ESTOQUE DEZEMBRO'!$E149*'ESTOQUE DEZEMBRO'!$H149</f>
        <v>1623.9999999999998</v>
      </c>
      <c r="K149" s="1">
        <f>_xlfn.XLOOKUP(A149,MEDIDAS!A:A,MEDIDAS!D:D,,0)*5</f>
        <v>7.2222222222222223</v>
      </c>
      <c r="L149" s="1">
        <f>SUM(K149,_xlfn.XLOOKUP(A149,MEDIDAS!A:A,MEDIDAS!D:D,,0)*5)</f>
        <v>14.444444444444445</v>
      </c>
      <c r="M14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49" t="str">
        <f>IF('ESTOQUE DEZEMBRO'!$E149&gt;0,"dezembro",_xlfn.XLOOKUP('ESTOQUE DEZEMBRO'!$A149,'ESTOQUE NOVEMBRO'!$A$2:$A$1101,'ESTOQUE NOVEMBRO'!$N$2:$N$1101,,0))</f>
        <v>outubro</v>
      </c>
      <c r="O149" s="15">
        <v>45627</v>
      </c>
    </row>
    <row r="150" spans="1:15">
      <c r="A150" s="5" t="s">
        <v>151</v>
      </c>
      <c r="B150" s="6" t="s">
        <v>1150</v>
      </c>
      <c r="C150" s="8">
        <f t="shared" si="4"/>
        <v>64.89</v>
      </c>
      <c r="D150" s="13">
        <f>_xlfn.XLOOKUP(Tabela5[[#This Row],[SKU]],'ESTOQUE NOVEMBRO'!A:A,'ESTOQUE NOVEMBRO'!F:F,,0)-_xlfn.XLOOKUP(Tabela5[[#This Row],[SKU]],'VENDA MES'!H:H,'VENDA MES'!I:I,0,0)</f>
        <v>80.199999999999989</v>
      </c>
      <c r="E150" s="13">
        <f>IF(D150&lt;=0,(L150 * 2.5) - D150,IF(AND(Tabela5[[#This Row],[ESTOQUE_INICIAL]]&lt;=Tabela5[[#This Row],[PONTO_DE_REPOSICAO]],Tabela5[[#This Row],[ESTOQUE_INICIAL]]&gt;0),L150*2.5,D150*0))</f>
        <v>0</v>
      </c>
      <c r="F150" s="13">
        <f t="shared" si="5"/>
        <v>80.199999999999989</v>
      </c>
      <c r="G150" s="14">
        <f>IF('ESTOQUE DEZEMBRO'!$N150="outubro",_xlfn.XLOOKUP('ESTOQUE DEZEMBRO'!$A150,MEDIDAS!H:H,MEDIDAS!J:J,,0),IF('ESTOQUE DEZEMBRO'!$N150="novembro",_xlfn.XLOOKUP('ESTOQUE DEZEMBRO'!$A150,MEDIDAS!H:H,MEDIDAS!K:K,,0),"0"))</f>
        <v>20</v>
      </c>
      <c r="H150" s="16">
        <v>50</v>
      </c>
      <c r="I150" s="6" t="s">
        <v>1138</v>
      </c>
      <c r="J150" s="1">
        <f>'ESTOQUE DEZEMBRO'!$D150*'ESTOQUE DEZEMBRO'!$G150+'ESTOQUE DEZEMBRO'!$E150*'ESTOQUE DEZEMBRO'!$H150</f>
        <v>1603.9999999999998</v>
      </c>
      <c r="K150" s="1">
        <f>_xlfn.XLOOKUP(A150,MEDIDAS!A:A,MEDIDAS!D:D,,0)*5</f>
        <v>5.4444444444444438</v>
      </c>
      <c r="L150" s="1">
        <f>SUM(K150,_xlfn.XLOOKUP(A150,MEDIDAS!A:A,MEDIDAS!D:D,,0)*5)</f>
        <v>10.888888888888888</v>
      </c>
      <c r="M15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50" t="str">
        <f>IF('ESTOQUE DEZEMBRO'!$E150&gt;0,"dezembro",_xlfn.XLOOKUP('ESTOQUE DEZEMBRO'!$A150,'ESTOQUE NOVEMBRO'!$A$2:$A$1101,'ESTOQUE NOVEMBRO'!$N$2:$N$1101,,0))</f>
        <v>outubro</v>
      </c>
      <c r="O150" s="15">
        <v>45627</v>
      </c>
    </row>
    <row r="151" spans="1:15">
      <c r="A151" s="5" t="s">
        <v>152</v>
      </c>
      <c r="B151" s="6" t="s">
        <v>1150</v>
      </c>
      <c r="C151" s="8">
        <f t="shared" si="4"/>
        <v>64.89</v>
      </c>
      <c r="D151" s="13">
        <f>_xlfn.XLOOKUP(Tabela5[[#This Row],[SKU]],'ESTOQUE NOVEMBRO'!A:A,'ESTOQUE NOVEMBRO'!F:F,,0)-_xlfn.XLOOKUP(Tabela5[[#This Row],[SKU]],'VENDA MES'!H:H,'VENDA MES'!I:I,0,0)</f>
        <v>50</v>
      </c>
      <c r="E151" s="13">
        <f>IF(D151&lt;=0,(L151 * 2.5) - D151,IF(AND(Tabela5[[#This Row],[ESTOQUE_INICIAL]]&lt;=Tabela5[[#This Row],[PONTO_DE_REPOSICAO]],Tabela5[[#This Row],[ESTOQUE_INICIAL]]&gt;0),L151*2.5,D151*0))</f>
        <v>0</v>
      </c>
      <c r="F151" s="13">
        <f t="shared" si="5"/>
        <v>50</v>
      </c>
      <c r="G151" s="14">
        <f>IF('ESTOQUE DEZEMBRO'!$N151="outubro",_xlfn.XLOOKUP('ESTOQUE DEZEMBRO'!$A151,MEDIDAS!H:H,MEDIDAS!J:J,,0),IF('ESTOQUE DEZEMBRO'!$N151="novembro",_xlfn.XLOOKUP('ESTOQUE DEZEMBRO'!$A151,MEDIDAS!H:H,MEDIDAS!K:K,,0),"0"))</f>
        <v>20</v>
      </c>
      <c r="H151" s="16">
        <v>50</v>
      </c>
      <c r="I151" s="6" t="s">
        <v>1138</v>
      </c>
      <c r="J151" s="1">
        <f>'ESTOQUE DEZEMBRO'!$D151*'ESTOQUE DEZEMBRO'!$G151+'ESTOQUE DEZEMBRO'!$E151*'ESTOQUE DEZEMBRO'!$H151</f>
        <v>1000</v>
      </c>
      <c r="K151" s="1">
        <f>_xlfn.XLOOKUP(A151,MEDIDAS!A:A,MEDIDAS!D:D,,0)*5</f>
        <v>8.2222222222222214</v>
      </c>
      <c r="L151" s="1">
        <f>SUM(K151,_xlfn.XLOOKUP(A151,MEDIDAS!A:A,MEDIDAS!D:D,,0)*5)</f>
        <v>16.444444444444443</v>
      </c>
      <c r="M15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51" t="str">
        <f>IF('ESTOQUE DEZEMBRO'!$E151&gt;0,"dezembro",_xlfn.XLOOKUP('ESTOQUE DEZEMBRO'!$A151,'ESTOQUE NOVEMBRO'!$A$2:$A$1101,'ESTOQUE NOVEMBRO'!$N$2:$N$1101,,0))</f>
        <v>outubro</v>
      </c>
      <c r="O151" s="15">
        <v>45627</v>
      </c>
    </row>
    <row r="152" spans="1:15">
      <c r="A152" s="5" t="s">
        <v>153</v>
      </c>
      <c r="B152" s="6" t="s">
        <v>1151</v>
      </c>
      <c r="C152" s="8">
        <f t="shared" si="4"/>
        <v>64.89</v>
      </c>
      <c r="D152" s="13">
        <f>_xlfn.XLOOKUP(Tabela5[[#This Row],[SKU]],'ESTOQUE NOVEMBRO'!A:A,'ESTOQUE NOVEMBRO'!F:F,,0)-_xlfn.XLOOKUP(Tabela5[[#This Row],[SKU]],'VENDA MES'!H:H,'VENDA MES'!I:I,0,0)</f>
        <v>-35.055555555555557</v>
      </c>
      <c r="E152" s="13">
        <f>IF(D152&lt;=0,(L152 * 2.5) - D152,IF(AND(Tabela5[[#This Row],[ESTOQUE_INICIAL]]&lt;=Tabela5[[#This Row],[PONTO_DE_REPOSICAO]],Tabela5[[#This Row],[ESTOQUE_INICIAL]]&gt;0),L152*2.5,D152*0))</f>
        <v>67</v>
      </c>
      <c r="F152" s="13">
        <f t="shared" si="5"/>
        <v>31.944444444444443</v>
      </c>
      <c r="G152" s="14" t="str">
        <f>IF('ESTOQUE DEZEMBRO'!$N152="outubro",_xlfn.XLOOKUP('ESTOQUE DEZEMBRO'!$A152,MEDIDAS!H:H,MEDIDAS!J:J,,0),IF('ESTOQUE DEZEMBRO'!$N152="novembro",_xlfn.XLOOKUP('ESTOQUE DEZEMBRO'!$A152,MEDIDAS!H:H,MEDIDAS!K:K,,0),"0"))</f>
        <v>0</v>
      </c>
      <c r="H152" s="16">
        <v>125</v>
      </c>
      <c r="I152" s="6" t="s">
        <v>1152</v>
      </c>
      <c r="J152" s="1">
        <f>'ESTOQUE DEZEMBRO'!$D152*'ESTOQUE DEZEMBRO'!$G152+'ESTOQUE DEZEMBRO'!$E152*'ESTOQUE DEZEMBRO'!$H152</f>
        <v>8375</v>
      </c>
      <c r="K152" s="1">
        <f>_xlfn.XLOOKUP(A152,MEDIDAS!A:A,MEDIDAS!D:D,,0)*5</f>
        <v>6.3888888888888884</v>
      </c>
      <c r="L152" s="1">
        <f>SUM(K152,_xlfn.XLOOKUP(A152,MEDIDAS!A:A,MEDIDAS!D:D,,0)*5)</f>
        <v>12.777777777777777</v>
      </c>
      <c r="M15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52" t="str">
        <f>IF('ESTOQUE DEZEMBRO'!$E152&gt;0,"dezembro",_xlfn.XLOOKUP('ESTOQUE DEZEMBRO'!$A152,'ESTOQUE NOVEMBRO'!$A$2:$A$1101,'ESTOQUE NOVEMBRO'!$N$2:$N$1101,,0))</f>
        <v>dezembro</v>
      </c>
      <c r="O152" s="15">
        <v>45627</v>
      </c>
    </row>
    <row r="153" spans="1:15">
      <c r="A153" s="5" t="s">
        <v>155</v>
      </c>
      <c r="B153" s="6" t="s">
        <v>1151</v>
      </c>
      <c r="C153" s="8">
        <f t="shared" si="4"/>
        <v>64.89</v>
      </c>
      <c r="D153" s="13">
        <f>_xlfn.XLOOKUP(Tabela5[[#This Row],[SKU]],'ESTOQUE NOVEMBRO'!A:A,'ESTOQUE NOVEMBRO'!F:F,,0)-_xlfn.XLOOKUP(Tabela5[[#This Row],[SKU]],'VENDA MES'!H:H,'VENDA MES'!I:I,0,0)</f>
        <v>31.800000000000011</v>
      </c>
      <c r="E153" s="13">
        <f>IF(D153&lt;=0,(L153 * 2.5) - D153,IF(AND(Tabela5[[#This Row],[ESTOQUE_INICIAL]]&lt;=Tabela5[[#This Row],[PONTO_DE_REPOSICAO]],Tabela5[[#This Row],[ESTOQUE_INICIAL]]&gt;0),L153*2.5,D153*0))</f>
        <v>0</v>
      </c>
      <c r="F153" s="13">
        <f t="shared" si="5"/>
        <v>31.800000000000011</v>
      </c>
      <c r="G153" s="14">
        <f>IF('ESTOQUE DEZEMBRO'!$N153="outubro",_xlfn.XLOOKUP('ESTOQUE DEZEMBRO'!$A153,MEDIDAS!H:H,MEDIDAS!J:J,,0),IF('ESTOQUE DEZEMBRO'!$N153="novembro",_xlfn.XLOOKUP('ESTOQUE DEZEMBRO'!$A153,MEDIDAS!H:H,MEDIDAS!K:K,,0),"0"))</f>
        <v>50</v>
      </c>
      <c r="H153" s="16">
        <v>125</v>
      </c>
      <c r="I153" s="6" t="s">
        <v>1152</v>
      </c>
      <c r="J153" s="1">
        <f>'ESTOQUE DEZEMBRO'!$D153*'ESTOQUE DEZEMBRO'!$G153+'ESTOQUE DEZEMBRO'!$E153*'ESTOQUE DEZEMBRO'!$H153</f>
        <v>1590.0000000000005</v>
      </c>
      <c r="K153" s="1">
        <f>_xlfn.XLOOKUP(A153,MEDIDAS!A:A,MEDIDAS!D:D,,0)*5</f>
        <v>6.6666666666666661</v>
      </c>
      <c r="L153" s="1">
        <f>SUM(K153,_xlfn.XLOOKUP(A153,MEDIDAS!A:A,MEDIDAS!D:D,,0)*5)</f>
        <v>13.333333333333332</v>
      </c>
      <c r="M15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53" t="str">
        <f>IF('ESTOQUE DEZEMBRO'!$E153&gt;0,"dezembro",_xlfn.XLOOKUP('ESTOQUE DEZEMBRO'!$A153,'ESTOQUE NOVEMBRO'!$A$2:$A$1101,'ESTOQUE NOVEMBRO'!$N$2:$N$1101,,0))</f>
        <v>outubro</v>
      </c>
      <c r="O153" s="15">
        <v>45627</v>
      </c>
    </row>
    <row r="154" spans="1:15">
      <c r="A154" s="5" t="s">
        <v>156</v>
      </c>
      <c r="B154" s="6" t="s">
        <v>1151</v>
      </c>
      <c r="C154" s="8">
        <f t="shared" si="4"/>
        <v>64.89</v>
      </c>
      <c r="D154" s="13">
        <f>_xlfn.XLOOKUP(Tabela5[[#This Row],[SKU]],'ESTOQUE NOVEMBRO'!A:A,'ESTOQUE NOVEMBRO'!F:F,,0)-_xlfn.XLOOKUP(Tabela5[[#This Row],[SKU]],'VENDA MES'!H:H,'VENDA MES'!I:I,0,0)</f>
        <v>-20.59999999999998</v>
      </c>
      <c r="E154" s="13">
        <f>IF(D154&lt;=0,(L154 * 2.5) - D154,IF(AND(Tabela5[[#This Row],[ESTOQUE_INICIAL]]&lt;=Tabela5[[#This Row],[PONTO_DE_REPOSICAO]],Tabela5[[#This Row],[ESTOQUE_INICIAL]]&gt;0),L154*2.5,D154*0))</f>
        <v>51.988888888888866</v>
      </c>
      <c r="F154" s="13">
        <f t="shared" si="5"/>
        <v>31.388888888888886</v>
      </c>
      <c r="G154" s="14" t="str">
        <f>IF('ESTOQUE DEZEMBRO'!$N154="outubro",_xlfn.XLOOKUP('ESTOQUE DEZEMBRO'!$A154,MEDIDAS!H:H,MEDIDAS!J:J,,0),IF('ESTOQUE DEZEMBRO'!$N154="novembro",_xlfn.XLOOKUP('ESTOQUE DEZEMBRO'!$A154,MEDIDAS!H:H,MEDIDAS!K:K,,0),"0"))</f>
        <v>0</v>
      </c>
      <c r="H154" s="16">
        <v>125</v>
      </c>
      <c r="I154" s="6" t="s">
        <v>1152</v>
      </c>
      <c r="J154" s="1">
        <f>'ESTOQUE DEZEMBRO'!$D154*'ESTOQUE DEZEMBRO'!$G154+'ESTOQUE DEZEMBRO'!$E154*'ESTOQUE DEZEMBRO'!$H154</f>
        <v>6498.6111111111086</v>
      </c>
      <c r="K154" s="1">
        <f>_xlfn.XLOOKUP(A154,MEDIDAS!A:A,MEDIDAS!D:D,,0)*5</f>
        <v>6.2777777777777777</v>
      </c>
      <c r="L154" s="1">
        <f>SUM(K154,_xlfn.XLOOKUP(A154,MEDIDAS!A:A,MEDIDAS!D:D,,0)*5)</f>
        <v>12.555555555555555</v>
      </c>
      <c r="M15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54" t="str">
        <f>IF('ESTOQUE DEZEMBRO'!$E154&gt;0,"dezembro",_xlfn.XLOOKUP('ESTOQUE DEZEMBRO'!$A154,'ESTOQUE NOVEMBRO'!$A$2:$A$1101,'ESTOQUE NOVEMBRO'!$N$2:$N$1101,,0))</f>
        <v>dezembro</v>
      </c>
      <c r="O154" s="15">
        <v>45627</v>
      </c>
    </row>
    <row r="155" spans="1:15">
      <c r="A155" s="5" t="s">
        <v>157</v>
      </c>
      <c r="B155" s="6" t="s">
        <v>1151</v>
      </c>
      <c r="C155" s="8">
        <f t="shared" si="4"/>
        <v>64.89</v>
      </c>
      <c r="D155" s="13">
        <f>_xlfn.XLOOKUP(Tabela5[[#This Row],[SKU]],'ESTOQUE NOVEMBRO'!A:A,'ESTOQUE NOVEMBRO'!F:F,,0)-_xlfn.XLOOKUP(Tabela5[[#This Row],[SKU]],'VENDA MES'!H:H,'VENDA MES'!I:I,0,0)</f>
        <v>110.00000000000003</v>
      </c>
      <c r="E155" s="13">
        <f>IF(D155&lt;=0,(L155 * 2.5) - D155,IF(AND(Tabela5[[#This Row],[ESTOQUE_INICIAL]]&lt;=Tabela5[[#This Row],[PONTO_DE_REPOSICAO]],Tabela5[[#This Row],[ESTOQUE_INICIAL]]&gt;0),L155*2.5,D155*0))</f>
        <v>0</v>
      </c>
      <c r="F155" s="13">
        <f t="shared" si="5"/>
        <v>110.00000000000003</v>
      </c>
      <c r="G155" s="14">
        <f>IF('ESTOQUE DEZEMBRO'!$N155="outubro",_xlfn.XLOOKUP('ESTOQUE DEZEMBRO'!$A155,MEDIDAS!H:H,MEDIDAS!J:J,,0),IF('ESTOQUE DEZEMBRO'!$N155="novembro",_xlfn.XLOOKUP('ESTOQUE DEZEMBRO'!$A155,MEDIDAS!H:H,MEDIDAS!K:K,,0),"0"))</f>
        <v>50</v>
      </c>
      <c r="H155" s="16">
        <v>125</v>
      </c>
      <c r="I155" s="6" t="s">
        <v>1152</v>
      </c>
      <c r="J155" s="1">
        <f>'ESTOQUE DEZEMBRO'!$D155*'ESTOQUE DEZEMBRO'!$G155+'ESTOQUE DEZEMBRO'!$E155*'ESTOQUE DEZEMBRO'!$H155</f>
        <v>5500.0000000000018</v>
      </c>
      <c r="K155" s="1">
        <f>_xlfn.XLOOKUP(A155,MEDIDAS!A:A,MEDIDAS!D:D,,0)*5</f>
        <v>3.0555555555555558</v>
      </c>
      <c r="L155" s="1">
        <f>SUM(K155,_xlfn.XLOOKUP(A155,MEDIDAS!A:A,MEDIDAS!D:D,,0)*5)</f>
        <v>6.1111111111111116</v>
      </c>
      <c r="M15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55" t="str">
        <f>IF('ESTOQUE DEZEMBRO'!$E155&gt;0,"dezembro",_xlfn.XLOOKUP('ESTOQUE DEZEMBRO'!$A155,'ESTOQUE NOVEMBRO'!$A$2:$A$1101,'ESTOQUE NOVEMBRO'!$N$2:$N$1101,,0))</f>
        <v>outubro</v>
      </c>
      <c r="O155" s="15">
        <v>45627</v>
      </c>
    </row>
    <row r="156" spans="1:15">
      <c r="A156" s="5" t="s">
        <v>158</v>
      </c>
      <c r="B156" s="6" t="s">
        <v>1151</v>
      </c>
      <c r="C156" s="8">
        <f t="shared" si="4"/>
        <v>64.89</v>
      </c>
      <c r="D156" s="13">
        <f>_xlfn.XLOOKUP(Tabela5[[#This Row],[SKU]],'ESTOQUE NOVEMBRO'!A:A,'ESTOQUE NOVEMBRO'!F:F,,0)-_xlfn.XLOOKUP(Tabela5[[#This Row],[SKU]],'VENDA MES'!H:H,'VENDA MES'!I:I,0,0)</f>
        <v>34.800000000000011</v>
      </c>
      <c r="E156" s="13">
        <f>IF(D156&lt;=0,(L156 * 2.5) - D156,IF(AND(Tabela5[[#This Row],[ESTOQUE_INICIAL]]&lt;=Tabela5[[#This Row],[PONTO_DE_REPOSICAO]],Tabela5[[#This Row],[ESTOQUE_INICIAL]]&gt;0),L156*2.5,D156*0))</f>
        <v>0</v>
      </c>
      <c r="F156" s="13">
        <f t="shared" si="5"/>
        <v>34.800000000000011</v>
      </c>
      <c r="G156" s="14">
        <f>IF('ESTOQUE DEZEMBRO'!$N156="outubro",_xlfn.XLOOKUP('ESTOQUE DEZEMBRO'!$A156,MEDIDAS!H:H,MEDIDAS!J:J,,0),IF('ESTOQUE DEZEMBRO'!$N156="novembro",_xlfn.XLOOKUP('ESTOQUE DEZEMBRO'!$A156,MEDIDAS!H:H,MEDIDAS!K:K,,0),"0"))</f>
        <v>50</v>
      </c>
      <c r="H156" s="16">
        <v>125</v>
      </c>
      <c r="I156" s="6" t="s">
        <v>1152</v>
      </c>
      <c r="J156" s="1">
        <f>'ESTOQUE DEZEMBRO'!$D156*'ESTOQUE DEZEMBRO'!$G156+'ESTOQUE DEZEMBRO'!$E156*'ESTOQUE DEZEMBRO'!$H156</f>
        <v>1740.0000000000005</v>
      </c>
      <c r="K156" s="1">
        <f>_xlfn.XLOOKUP(A156,MEDIDAS!A:A,MEDIDAS!D:D,,0)*5</f>
        <v>6.5</v>
      </c>
      <c r="L156" s="1">
        <f>SUM(K156,_xlfn.XLOOKUP(A156,MEDIDAS!A:A,MEDIDAS!D:D,,0)*5)</f>
        <v>13</v>
      </c>
      <c r="M15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56" t="str">
        <f>IF('ESTOQUE DEZEMBRO'!$E156&gt;0,"dezembro",_xlfn.XLOOKUP('ESTOQUE DEZEMBRO'!$A156,'ESTOQUE NOVEMBRO'!$A$2:$A$1101,'ESTOQUE NOVEMBRO'!$N$2:$N$1101,,0))</f>
        <v>outubro</v>
      </c>
      <c r="O156" s="15">
        <v>45627</v>
      </c>
    </row>
    <row r="157" spans="1:15">
      <c r="A157" s="5" t="s">
        <v>176</v>
      </c>
      <c r="B157" s="6" t="s">
        <v>1151</v>
      </c>
      <c r="C157" s="8">
        <f t="shared" si="4"/>
        <v>64.89</v>
      </c>
      <c r="D157" s="13">
        <f>_xlfn.XLOOKUP(Tabela5[[#This Row],[SKU]],'ESTOQUE NOVEMBRO'!A:A,'ESTOQUE NOVEMBRO'!F:F,,0)-_xlfn.XLOOKUP(Tabela5[[#This Row],[SKU]],'VENDA MES'!H:H,'VENDA MES'!I:I,0,0)</f>
        <v>50</v>
      </c>
      <c r="E157" s="13">
        <f>IF(D157&lt;=0,(L157 * 2.5) - D157,IF(AND(Tabela5[[#This Row],[ESTOQUE_INICIAL]]&lt;=Tabela5[[#This Row],[PONTO_DE_REPOSICAO]],Tabela5[[#This Row],[ESTOQUE_INICIAL]]&gt;0),L157*2.5,D157*0))</f>
        <v>0</v>
      </c>
      <c r="F157" s="13">
        <f t="shared" si="5"/>
        <v>50</v>
      </c>
      <c r="G157" s="14">
        <f>IF('ESTOQUE DEZEMBRO'!$N157="outubro",_xlfn.XLOOKUP('ESTOQUE DEZEMBRO'!$A157,MEDIDAS!H:H,MEDIDAS!J:J,,0),IF('ESTOQUE DEZEMBRO'!$N157="novembro",_xlfn.XLOOKUP('ESTOQUE DEZEMBRO'!$A157,MEDIDAS!H:H,MEDIDAS!K:K,,0),"0"))</f>
        <v>50</v>
      </c>
      <c r="H157" s="16">
        <v>125</v>
      </c>
      <c r="I157" s="6" t="s">
        <v>1152</v>
      </c>
      <c r="J157" s="1">
        <f>'ESTOQUE DEZEMBRO'!$D157*'ESTOQUE DEZEMBRO'!$G157+'ESTOQUE DEZEMBRO'!$E157*'ESTOQUE DEZEMBRO'!$H157</f>
        <v>2500</v>
      </c>
      <c r="K157" s="1">
        <f>_xlfn.XLOOKUP(A157,MEDIDAS!A:A,MEDIDAS!D:D,,0)*5</f>
        <v>5.5555555555555554</v>
      </c>
      <c r="L157" s="1">
        <f>SUM(K157,_xlfn.XLOOKUP(A157,MEDIDAS!A:A,MEDIDAS!D:D,,0)*5)</f>
        <v>11.111111111111111</v>
      </c>
      <c r="M15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57" t="str">
        <f>IF('ESTOQUE DEZEMBRO'!$E157&gt;0,"dezembro",_xlfn.XLOOKUP('ESTOQUE DEZEMBRO'!$A157,'ESTOQUE NOVEMBRO'!$A$2:$A$1101,'ESTOQUE NOVEMBRO'!$N$2:$N$1101,,0))</f>
        <v>outubro</v>
      </c>
      <c r="O157" s="15">
        <v>45627</v>
      </c>
    </row>
    <row r="158" spans="1:15">
      <c r="A158" s="5" t="s">
        <v>159</v>
      </c>
      <c r="B158" s="6" t="s">
        <v>1151</v>
      </c>
      <c r="C158" s="8">
        <f t="shared" si="4"/>
        <v>64.89</v>
      </c>
      <c r="D158" s="13">
        <f>_xlfn.XLOOKUP(Tabela5[[#This Row],[SKU]],'ESTOQUE NOVEMBRO'!A:A,'ESTOQUE NOVEMBRO'!F:F,,0)-_xlfn.XLOOKUP(Tabela5[[#This Row],[SKU]],'VENDA MES'!H:H,'VENDA MES'!I:I,0,0)</f>
        <v>-3.2000000000000028</v>
      </c>
      <c r="E158" s="13">
        <f>IF(D158&lt;=0,(L158 * 2.5) - D158,IF(AND(Tabela5[[#This Row],[ESTOQUE_INICIAL]]&lt;=Tabela5[[#This Row],[PONTO_DE_REPOSICAO]],Tabela5[[#This Row],[ESTOQUE_INICIAL]]&gt;0),L158*2.5,D158*0))</f>
        <v>27.922222222222224</v>
      </c>
      <c r="F158" s="13">
        <f t="shared" si="5"/>
        <v>24.722222222222221</v>
      </c>
      <c r="G158" s="14" t="str">
        <f>IF('ESTOQUE DEZEMBRO'!$N158="outubro",_xlfn.XLOOKUP('ESTOQUE DEZEMBRO'!$A158,MEDIDAS!H:H,MEDIDAS!J:J,,0),IF('ESTOQUE DEZEMBRO'!$N158="novembro",_xlfn.XLOOKUP('ESTOQUE DEZEMBRO'!$A158,MEDIDAS!H:H,MEDIDAS!K:K,,0),"0"))</f>
        <v>0</v>
      </c>
      <c r="H158" s="16">
        <v>125</v>
      </c>
      <c r="I158" s="6" t="s">
        <v>1152</v>
      </c>
      <c r="J158" s="1">
        <f>'ESTOQUE DEZEMBRO'!$D158*'ESTOQUE DEZEMBRO'!$G158+'ESTOQUE DEZEMBRO'!$E158*'ESTOQUE DEZEMBRO'!$H158</f>
        <v>3490.2777777777778</v>
      </c>
      <c r="K158" s="1">
        <f>_xlfn.XLOOKUP(A158,MEDIDAS!A:A,MEDIDAS!D:D,,0)*5</f>
        <v>4.9444444444444446</v>
      </c>
      <c r="L158" s="1">
        <f>SUM(K158,_xlfn.XLOOKUP(A158,MEDIDAS!A:A,MEDIDAS!D:D,,0)*5)</f>
        <v>9.8888888888888893</v>
      </c>
      <c r="M15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58" t="str">
        <f>IF('ESTOQUE DEZEMBRO'!$E158&gt;0,"dezembro",_xlfn.XLOOKUP('ESTOQUE DEZEMBRO'!$A158,'ESTOQUE NOVEMBRO'!$A$2:$A$1101,'ESTOQUE NOVEMBRO'!$N$2:$N$1101,,0))</f>
        <v>dezembro</v>
      </c>
      <c r="O158" s="15">
        <v>45627</v>
      </c>
    </row>
    <row r="159" spans="1:15">
      <c r="A159" s="5" t="s">
        <v>160</v>
      </c>
      <c r="B159" s="6" t="s">
        <v>1151</v>
      </c>
      <c r="C159" s="8">
        <f t="shared" si="4"/>
        <v>64.89</v>
      </c>
      <c r="D159" s="13">
        <f>_xlfn.XLOOKUP(Tabela5[[#This Row],[SKU]],'ESTOQUE NOVEMBRO'!A:A,'ESTOQUE NOVEMBRO'!F:F,,0)-_xlfn.XLOOKUP(Tabela5[[#This Row],[SKU]],'VENDA MES'!H:H,'VENDA MES'!I:I,0,0)</f>
        <v>-24.59999999999998</v>
      </c>
      <c r="E159" s="13">
        <f>IF(D159&lt;=0,(L159 * 2.5) - D159,IF(AND(Tabela5[[#This Row],[ESTOQUE_INICIAL]]&lt;=Tabela5[[#This Row],[PONTO_DE_REPOSICAO]],Tabela5[[#This Row],[ESTOQUE_INICIAL]]&gt;0),L159*2.5,D159*0))</f>
        <v>57.09999999999998</v>
      </c>
      <c r="F159" s="13">
        <f t="shared" si="5"/>
        <v>32.5</v>
      </c>
      <c r="G159" s="14" t="str">
        <f>IF('ESTOQUE DEZEMBRO'!$N159="outubro",_xlfn.XLOOKUP('ESTOQUE DEZEMBRO'!$A159,MEDIDAS!H:H,MEDIDAS!J:J,,0),IF('ESTOQUE DEZEMBRO'!$N159="novembro",_xlfn.XLOOKUP('ESTOQUE DEZEMBRO'!$A159,MEDIDAS!H:H,MEDIDAS!K:K,,0),"0"))</f>
        <v>0</v>
      </c>
      <c r="H159" s="16">
        <v>125</v>
      </c>
      <c r="I159" s="6" t="s">
        <v>1152</v>
      </c>
      <c r="J159" s="1">
        <f>'ESTOQUE DEZEMBRO'!$D159*'ESTOQUE DEZEMBRO'!$G159+'ESTOQUE DEZEMBRO'!$E159*'ESTOQUE DEZEMBRO'!$H159</f>
        <v>7137.4999999999973</v>
      </c>
      <c r="K159" s="1">
        <f>_xlfn.XLOOKUP(A159,MEDIDAS!A:A,MEDIDAS!D:D,,0)*5</f>
        <v>6.5</v>
      </c>
      <c r="L159" s="1">
        <f>SUM(K159,_xlfn.XLOOKUP(A159,MEDIDAS!A:A,MEDIDAS!D:D,,0)*5)</f>
        <v>13</v>
      </c>
      <c r="M15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59" t="str">
        <f>IF('ESTOQUE DEZEMBRO'!$E159&gt;0,"dezembro",_xlfn.XLOOKUP('ESTOQUE DEZEMBRO'!$A159,'ESTOQUE NOVEMBRO'!$A$2:$A$1101,'ESTOQUE NOVEMBRO'!$N$2:$N$1101,,0))</f>
        <v>dezembro</v>
      </c>
      <c r="O159" s="15">
        <v>45627</v>
      </c>
    </row>
    <row r="160" spans="1:15">
      <c r="A160" s="5" t="s">
        <v>161</v>
      </c>
      <c r="B160" s="6" t="s">
        <v>1151</v>
      </c>
      <c r="C160" s="8">
        <f t="shared" si="4"/>
        <v>64.89</v>
      </c>
      <c r="D160" s="13">
        <f>_xlfn.XLOOKUP(Tabela5[[#This Row],[SKU]],'ESTOQUE NOVEMBRO'!A:A,'ESTOQUE NOVEMBRO'!F:F,,0)-_xlfn.XLOOKUP(Tabela5[[#This Row],[SKU]],'VENDA MES'!H:H,'VENDA MES'!I:I,0,0)</f>
        <v>64.400000000000006</v>
      </c>
      <c r="E160" s="13">
        <f>IF(D160&lt;=0,(L160 * 2.5) - D160,IF(AND(Tabela5[[#This Row],[ESTOQUE_INICIAL]]&lt;=Tabela5[[#This Row],[PONTO_DE_REPOSICAO]],Tabela5[[#This Row],[ESTOQUE_INICIAL]]&gt;0),L160*2.5,D160*0))</f>
        <v>0</v>
      </c>
      <c r="F160" s="13">
        <f t="shared" si="5"/>
        <v>64.400000000000006</v>
      </c>
      <c r="G160" s="14">
        <f>IF('ESTOQUE DEZEMBRO'!$N160="outubro",_xlfn.XLOOKUP('ESTOQUE DEZEMBRO'!$A160,MEDIDAS!H:H,MEDIDAS!J:J,,0),IF('ESTOQUE DEZEMBRO'!$N160="novembro",_xlfn.XLOOKUP('ESTOQUE DEZEMBRO'!$A160,MEDIDAS!H:H,MEDIDAS!K:K,,0),"0"))</f>
        <v>50</v>
      </c>
      <c r="H160" s="16">
        <v>125</v>
      </c>
      <c r="I160" s="6" t="s">
        <v>1152</v>
      </c>
      <c r="J160" s="1">
        <f>'ESTOQUE DEZEMBRO'!$D160*'ESTOQUE DEZEMBRO'!$G160+'ESTOQUE DEZEMBRO'!$E160*'ESTOQUE DEZEMBRO'!$H160</f>
        <v>3220.0000000000005</v>
      </c>
      <c r="K160" s="1">
        <f>_xlfn.XLOOKUP(A160,MEDIDAS!A:A,MEDIDAS!D:D,,0)*5</f>
        <v>5.2222222222222223</v>
      </c>
      <c r="L160" s="1">
        <f>SUM(K160,_xlfn.XLOOKUP(A160,MEDIDAS!A:A,MEDIDAS!D:D,,0)*5)</f>
        <v>10.444444444444445</v>
      </c>
      <c r="M16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60" t="str">
        <f>IF('ESTOQUE DEZEMBRO'!$E160&gt;0,"dezembro",_xlfn.XLOOKUP('ESTOQUE DEZEMBRO'!$A160,'ESTOQUE NOVEMBRO'!$A$2:$A$1101,'ESTOQUE NOVEMBRO'!$N$2:$N$1101,,0))</f>
        <v>outubro</v>
      </c>
      <c r="O160" s="15">
        <v>45627</v>
      </c>
    </row>
    <row r="161" spans="1:15">
      <c r="A161" s="5" t="s">
        <v>162</v>
      </c>
      <c r="B161" s="6" t="s">
        <v>1151</v>
      </c>
      <c r="C161" s="8">
        <f t="shared" si="4"/>
        <v>64.89</v>
      </c>
      <c r="D161" s="13">
        <f>_xlfn.XLOOKUP(Tabela5[[#This Row],[SKU]],'ESTOQUE NOVEMBRO'!A:A,'ESTOQUE NOVEMBRO'!F:F,,0)-_xlfn.XLOOKUP(Tabela5[[#This Row],[SKU]],'VENDA MES'!H:H,'VENDA MES'!I:I,0,0)</f>
        <v>114</v>
      </c>
      <c r="E161" s="13">
        <f>IF(D161&lt;=0,(L161 * 2.5) - D161,IF(AND(Tabela5[[#This Row],[ESTOQUE_INICIAL]]&lt;=Tabela5[[#This Row],[PONTO_DE_REPOSICAO]],Tabela5[[#This Row],[ESTOQUE_INICIAL]]&gt;0),L161*2.5,D161*0))</f>
        <v>0</v>
      </c>
      <c r="F161" s="13">
        <f t="shared" si="5"/>
        <v>114</v>
      </c>
      <c r="G161" s="14">
        <f>IF('ESTOQUE DEZEMBRO'!$N161="outubro",_xlfn.XLOOKUP('ESTOQUE DEZEMBRO'!$A161,MEDIDAS!H:H,MEDIDAS!J:J,,0),IF('ESTOQUE DEZEMBRO'!$N161="novembro",_xlfn.XLOOKUP('ESTOQUE DEZEMBRO'!$A161,MEDIDAS!H:H,MEDIDAS!K:K,,0),"0"))</f>
        <v>50</v>
      </c>
      <c r="H161" s="16">
        <v>125</v>
      </c>
      <c r="I161" s="6" t="s">
        <v>1152</v>
      </c>
      <c r="J161" s="1">
        <f>'ESTOQUE DEZEMBRO'!$D161*'ESTOQUE DEZEMBRO'!$G161+'ESTOQUE DEZEMBRO'!$E161*'ESTOQUE DEZEMBRO'!$H161</f>
        <v>5700</v>
      </c>
      <c r="K161" s="1">
        <f>_xlfn.XLOOKUP(A161,MEDIDAS!A:A,MEDIDAS!D:D,,0)*5</f>
        <v>8.3333333333333339</v>
      </c>
      <c r="L161" s="1">
        <f>SUM(K161,_xlfn.XLOOKUP(A161,MEDIDAS!A:A,MEDIDAS!D:D,,0)*5)</f>
        <v>16.666666666666668</v>
      </c>
      <c r="M16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61" t="str">
        <f>IF('ESTOQUE DEZEMBRO'!$E161&gt;0,"dezembro",_xlfn.XLOOKUP('ESTOQUE DEZEMBRO'!$A161,'ESTOQUE NOVEMBRO'!$A$2:$A$1101,'ESTOQUE NOVEMBRO'!$N$2:$N$1101,,0))</f>
        <v>outubro</v>
      </c>
      <c r="O161" s="15">
        <v>45627</v>
      </c>
    </row>
    <row r="162" spans="1:15">
      <c r="A162" s="5" t="s">
        <v>163</v>
      </c>
      <c r="B162" s="6" t="s">
        <v>1153</v>
      </c>
      <c r="C162" s="8">
        <f t="shared" si="4"/>
        <v>64.89</v>
      </c>
      <c r="D162" s="13">
        <f>_xlfn.XLOOKUP(Tabela5[[#This Row],[SKU]],'ESTOQUE NOVEMBRO'!A:A,'ESTOQUE NOVEMBRO'!F:F,,0)-_xlfn.XLOOKUP(Tabela5[[#This Row],[SKU]],'VENDA MES'!H:H,'VENDA MES'!I:I,0,0)</f>
        <v>66.000000000000028</v>
      </c>
      <c r="E162" s="13">
        <f>IF(D162&lt;=0,(L162 * 2.5) - D162,IF(AND(Tabela5[[#This Row],[ESTOQUE_INICIAL]]&lt;=Tabela5[[#This Row],[PONTO_DE_REPOSICAO]],Tabela5[[#This Row],[ESTOQUE_INICIAL]]&gt;0),L162*2.5,D162*0))</f>
        <v>0</v>
      </c>
      <c r="F162" s="13">
        <f t="shared" si="5"/>
        <v>66.000000000000028</v>
      </c>
      <c r="G162" s="14">
        <f>IF('ESTOQUE DEZEMBRO'!$N162="outubro",_xlfn.XLOOKUP('ESTOQUE DEZEMBRO'!$A162,MEDIDAS!H:H,MEDIDAS!J:J,,0),IF('ESTOQUE DEZEMBRO'!$N162="novembro",_xlfn.XLOOKUP('ESTOQUE DEZEMBRO'!$A162,MEDIDAS!H:H,MEDIDAS!K:K,,0),"0"))</f>
        <v>10</v>
      </c>
      <c r="H162" s="16">
        <v>25</v>
      </c>
      <c r="I162" s="6" t="s">
        <v>1134</v>
      </c>
      <c r="J162" s="1">
        <f>'ESTOQUE DEZEMBRO'!$D162*'ESTOQUE DEZEMBRO'!$G162+'ESTOQUE DEZEMBRO'!$E162*'ESTOQUE DEZEMBRO'!$H162</f>
        <v>660.00000000000023</v>
      </c>
      <c r="K162" s="1">
        <f>_xlfn.XLOOKUP(A162,MEDIDAS!A:A,MEDIDAS!D:D,,0)*5</f>
        <v>5.5</v>
      </c>
      <c r="L162" s="1">
        <f>SUM(K162,_xlfn.XLOOKUP(A162,MEDIDAS!A:A,MEDIDAS!D:D,,0)*5)</f>
        <v>11</v>
      </c>
      <c r="M16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62" t="str">
        <f>IF('ESTOQUE DEZEMBRO'!$E162&gt;0,"dezembro",_xlfn.XLOOKUP('ESTOQUE DEZEMBRO'!$A162,'ESTOQUE NOVEMBRO'!$A$2:$A$1101,'ESTOQUE NOVEMBRO'!$N$2:$N$1101,,0))</f>
        <v>outubro</v>
      </c>
      <c r="O162" s="15">
        <v>45627</v>
      </c>
    </row>
    <row r="163" spans="1:15">
      <c r="A163" s="5" t="s">
        <v>164</v>
      </c>
      <c r="B163" s="6" t="s">
        <v>1153</v>
      </c>
      <c r="C163" s="8">
        <f t="shared" si="4"/>
        <v>64.89</v>
      </c>
      <c r="D163" s="13">
        <f>_xlfn.XLOOKUP(Tabela5[[#This Row],[SKU]],'ESTOQUE NOVEMBRO'!A:A,'ESTOQUE NOVEMBRO'!F:F,,0)-_xlfn.XLOOKUP(Tabela5[[#This Row],[SKU]],'VENDA MES'!H:H,'VENDA MES'!I:I,0,0)</f>
        <v>68</v>
      </c>
      <c r="E163" s="13">
        <f>IF(D163&lt;=0,(L163 * 2.5) - D163,IF(AND(Tabela5[[#This Row],[ESTOQUE_INICIAL]]&lt;=Tabela5[[#This Row],[PONTO_DE_REPOSICAO]],Tabela5[[#This Row],[ESTOQUE_INICIAL]]&gt;0),L163*2.5,D163*0))</f>
        <v>0</v>
      </c>
      <c r="F163" s="13">
        <f t="shared" si="5"/>
        <v>68</v>
      </c>
      <c r="G163" s="14">
        <f>IF('ESTOQUE DEZEMBRO'!$N163="outubro",_xlfn.XLOOKUP('ESTOQUE DEZEMBRO'!$A163,MEDIDAS!H:H,MEDIDAS!J:J,,0),IF('ESTOQUE DEZEMBRO'!$N163="novembro",_xlfn.XLOOKUP('ESTOQUE DEZEMBRO'!$A163,MEDIDAS!H:H,MEDIDAS!K:K,,0),"0"))</f>
        <v>10</v>
      </c>
      <c r="H163" s="16">
        <v>25</v>
      </c>
      <c r="I163" s="6" t="s">
        <v>1134</v>
      </c>
      <c r="J163" s="1">
        <f>'ESTOQUE DEZEMBRO'!$D163*'ESTOQUE DEZEMBRO'!$G163+'ESTOQUE DEZEMBRO'!$E163*'ESTOQUE DEZEMBRO'!$H163</f>
        <v>680</v>
      </c>
      <c r="K163" s="1">
        <f>_xlfn.XLOOKUP(A163,MEDIDAS!A:A,MEDIDAS!D:D,,0)*5</f>
        <v>7.2222222222222223</v>
      </c>
      <c r="L163" s="1">
        <f>SUM(K163,_xlfn.XLOOKUP(A163,MEDIDAS!A:A,MEDIDAS!D:D,,0)*5)</f>
        <v>14.444444444444445</v>
      </c>
      <c r="M16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63" t="str">
        <f>IF('ESTOQUE DEZEMBRO'!$E163&gt;0,"dezembro",_xlfn.XLOOKUP('ESTOQUE DEZEMBRO'!$A163,'ESTOQUE NOVEMBRO'!$A$2:$A$1101,'ESTOQUE NOVEMBRO'!$N$2:$N$1101,,0))</f>
        <v>outubro</v>
      </c>
      <c r="O163" s="15">
        <v>45627</v>
      </c>
    </row>
    <row r="164" spans="1:15">
      <c r="A164" s="5" t="s">
        <v>166</v>
      </c>
      <c r="B164" s="6" t="s">
        <v>1153</v>
      </c>
      <c r="C164" s="8">
        <f t="shared" si="4"/>
        <v>64.89</v>
      </c>
      <c r="D164" s="13">
        <f>_xlfn.XLOOKUP(Tabela5[[#This Row],[SKU]],'ESTOQUE NOVEMBRO'!A:A,'ESTOQUE NOVEMBRO'!F:F,,0)-_xlfn.XLOOKUP(Tabela5[[#This Row],[SKU]],'VENDA MES'!H:H,'VENDA MES'!I:I,0,0)</f>
        <v>44.200000000000017</v>
      </c>
      <c r="E164" s="13">
        <f>IF(D164&lt;=0,(L164 * 2.5) - D164,IF(AND(Tabela5[[#This Row],[ESTOQUE_INICIAL]]&lt;=Tabela5[[#This Row],[PONTO_DE_REPOSICAO]],Tabela5[[#This Row],[ESTOQUE_INICIAL]]&gt;0),L164*2.5,D164*0))</f>
        <v>0</v>
      </c>
      <c r="F164" s="13">
        <f t="shared" si="5"/>
        <v>44.200000000000017</v>
      </c>
      <c r="G164" s="14">
        <f>IF('ESTOQUE DEZEMBRO'!$N164="outubro",_xlfn.XLOOKUP('ESTOQUE DEZEMBRO'!$A164,MEDIDAS!H:H,MEDIDAS!J:J,,0),IF('ESTOQUE DEZEMBRO'!$N164="novembro",_xlfn.XLOOKUP('ESTOQUE DEZEMBRO'!$A164,MEDIDAS!H:H,MEDIDAS!K:K,,0),"0"))</f>
        <v>10</v>
      </c>
      <c r="H164" s="16">
        <v>25</v>
      </c>
      <c r="I164" s="6" t="s">
        <v>1134</v>
      </c>
      <c r="J164" s="1">
        <f>'ESTOQUE DEZEMBRO'!$D164*'ESTOQUE DEZEMBRO'!$G164+'ESTOQUE DEZEMBRO'!$E164*'ESTOQUE DEZEMBRO'!$H164</f>
        <v>442.00000000000017</v>
      </c>
      <c r="K164" s="1">
        <f>_xlfn.XLOOKUP(A164,MEDIDAS!A:A,MEDIDAS!D:D,,0)*5</f>
        <v>5.6111111111111107</v>
      </c>
      <c r="L164" s="1">
        <f>SUM(K164,_xlfn.XLOOKUP(A164,MEDIDAS!A:A,MEDIDAS!D:D,,0)*5)</f>
        <v>11.222222222222221</v>
      </c>
      <c r="M16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64" t="str">
        <f>IF('ESTOQUE DEZEMBRO'!$E164&gt;0,"dezembro",_xlfn.XLOOKUP('ESTOQUE DEZEMBRO'!$A164,'ESTOQUE NOVEMBRO'!$A$2:$A$1101,'ESTOQUE NOVEMBRO'!$N$2:$N$1101,,0))</f>
        <v>outubro</v>
      </c>
      <c r="O164" s="15">
        <v>45627</v>
      </c>
    </row>
    <row r="165" spans="1:15">
      <c r="A165" s="5" t="s">
        <v>167</v>
      </c>
      <c r="B165" s="6" t="s">
        <v>1153</v>
      </c>
      <c r="C165" s="8">
        <f t="shared" si="4"/>
        <v>64.89</v>
      </c>
      <c r="D165" s="13">
        <f>_xlfn.XLOOKUP(Tabela5[[#This Row],[SKU]],'ESTOQUE NOVEMBRO'!A:A,'ESTOQUE NOVEMBRO'!F:F,,0)-_xlfn.XLOOKUP(Tabela5[[#This Row],[SKU]],'VENDA MES'!H:H,'VENDA MES'!I:I,0,0)</f>
        <v>170.60000000000002</v>
      </c>
      <c r="E165" s="13">
        <f>IF(D165&lt;=0,(L165 * 2.5) - D165,IF(AND(Tabela5[[#This Row],[ESTOQUE_INICIAL]]&lt;=Tabela5[[#This Row],[PONTO_DE_REPOSICAO]],Tabela5[[#This Row],[ESTOQUE_INICIAL]]&gt;0),L165*2.5,D165*0))</f>
        <v>0</v>
      </c>
      <c r="F165" s="13">
        <f t="shared" si="5"/>
        <v>170.60000000000002</v>
      </c>
      <c r="G165" s="14">
        <f>IF('ESTOQUE DEZEMBRO'!$N165="outubro",_xlfn.XLOOKUP('ESTOQUE DEZEMBRO'!$A165,MEDIDAS!H:H,MEDIDAS!J:J,,0),IF('ESTOQUE DEZEMBRO'!$N165="novembro",_xlfn.XLOOKUP('ESTOQUE DEZEMBRO'!$A165,MEDIDAS!H:H,MEDIDAS!K:K,,0),"0"))</f>
        <v>10</v>
      </c>
      <c r="H165" s="16">
        <v>25</v>
      </c>
      <c r="I165" s="6" t="s">
        <v>1134</v>
      </c>
      <c r="J165" s="1">
        <f>'ESTOQUE DEZEMBRO'!$D165*'ESTOQUE DEZEMBRO'!$G165+'ESTOQUE DEZEMBRO'!$E165*'ESTOQUE DEZEMBRO'!$H165</f>
        <v>1706.0000000000002</v>
      </c>
      <c r="K165" s="1">
        <f>_xlfn.XLOOKUP(A165,MEDIDAS!A:A,MEDIDAS!D:D,,0)*5</f>
        <v>7.3888888888888893</v>
      </c>
      <c r="L165" s="1">
        <f>SUM(K165,_xlfn.XLOOKUP(A165,MEDIDAS!A:A,MEDIDAS!D:D,,0)*5)</f>
        <v>14.777777777777779</v>
      </c>
      <c r="M16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65" t="str">
        <f>IF('ESTOQUE DEZEMBRO'!$E165&gt;0,"dezembro",_xlfn.XLOOKUP('ESTOQUE DEZEMBRO'!$A165,'ESTOQUE NOVEMBRO'!$A$2:$A$1101,'ESTOQUE NOVEMBRO'!$N$2:$N$1101,,0))</f>
        <v>outubro</v>
      </c>
      <c r="O165" s="15">
        <v>45627</v>
      </c>
    </row>
    <row r="166" spans="1:15">
      <c r="A166" s="5" t="s">
        <v>168</v>
      </c>
      <c r="B166" s="6" t="s">
        <v>1153</v>
      </c>
      <c r="C166" s="8">
        <f t="shared" si="4"/>
        <v>64.89</v>
      </c>
      <c r="D166" s="13">
        <f>_xlfn.XLOOKUP(Tabela5[[#This Row],[SKU]],'ESTOQUE NOVEMBRO'!A:A,'ESTOQUE NOVEMBRO'!F:F,,0)-_xlfn.XLOOKUP(Tabela5[[#This Row],[SKU]],'VENDA MES'!H:H,'VENDA MES'!I:I,0,0)</f>
        <v>133.19999999999999</v>
      </c>
      <c r="E166" s="13">
        <f>IF(D166&lt;=0,(L166 * 2.5) - D166,IF(AND(Tabela5[[#This Row],[ESTOQUE_INICIAL]]&lt;=Tabela5[[#This Row],[PONTO_DE_REPOSICAO]],Tabela5[[#This Row],[ESTOQUE_INICIAL]]&gt;0),L166*2.5,D166*0))</f>
        <v>0</v>
      </c>
      <c r="F166" s="13">
        <f t="shared" si="5"/>
        <v>133.19999999999999</v>
      </c>
      <c r="G166" s="14">
        <f>IF('ESTOQUE DEZEMBRO'!$N166="outubro",_xlfn.XLOOKUP('ESTOQUE DEZEMBRO'!$A166,MEDIDAS!H:H,MEDIDAS!J:J,,0),IF('ESTOQUE DEZEMBRO'!$N166="novembro",_xlfn.XLOOKUP('ESTOQUE DEZEMBRO'!$A166,MEDIDAS!H:H,MEDIDAS!K:K,,0),"0"))</f>
        <v>10</v>
      </c>
      <c r="H166" s="16">
        <v>25</v>
      </c>
      <c r="I166" s="6" t="s">
        <v>1134</v>
      </c>
      <c r="J166" s="1">
        <f>'ESTOQUE DEZEMBRO'!$D166*'ESTOQUE DEZEMBRO'!$G166+'ESTOQUE DEZEMBRO'!$E166*'ESTOQUE DEZEMBRO'!$H166</f>
        <v>1332</v>
      </c>
      <c r="K166" s="1">
        <f>_xlfn.XLOOKUP(A166,MEDIDAS!A:A,MEDIDAS!D:D,,0)*5</f>
        <v>8</v>
      </c>
      <c r="L166" s="1">
        <f>SUM(K166,_xlfn.XLOOKUP(A166,MEDIDAS!A:A,MEDIDAS!D:D,,0)*5)</f>
        <v>16</v>
      </c>
      <c r="M16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66" t="str">
        <f>IF('ESTOQUE DEZEMBRO'!$E166&gt;0,"dezembro",_xlfn.XLOOKUP('ESTOQUE DEZEMBRO'!$A166,'ESTOQUE NOVEMBRO'!$A$2:$A$1101,'ESTOQUE NOVEMBRO'!$N$2:$N$1101,,0))</f>
        <v>outubro</v>
      </c>
      <c r="O166" s="15">
        <v>45627</v>
      </c>
    </row>
    <row r="167" spans="1:15">
      <c r="A167" s="5" t="s">
        <v>187</v>
      </c>
      <c r="B167" s="6" t="s">
        <v>1153</v>
      </c>
      <c r="C167" s="8">
        <f t="shared" si="4"/>
        <v>64.89</v>
      </c>
      <c r="D167" s="13">
        <f>_xlfn.XLOOKUP(Tabela5[[#This Row],[SKU]],'ESTOQUE NOVEMBRO'!A:A,'ESTOQUE NOVEMBRO'!F:F,,0)-_xlfn.XLOOKUP(Tabela5[[#This Row],[SKU]],'VENDA MES'!H:H,'VENDA MES'!I:I,0,0)</f>
        <v>25</v>
      </c>
      <c r="E167" s="13">
        <f>IF(D167&lt;=0,(L167 * 2.5) - D167,IF(AND(Tabela5[[#This Row],[ESTOQUE_INICIAL]]&lt;=Tabela5[[#This Row],[PONTO_DE_REPOSICAO]],Tabela5[[#This Row],[ESTOQUE_INICIAL]]&gt;0),L167*2.5,D167*0))</f>
        <v>0</v>
      </c>
      <c r="F167" s="13">
        <f t="shared" si="5"/>
        <v>25</v>
      </c>
      <c r="G167" s="14">
        <f>IF('ESTOQUE DEZEMBRO'!$N167="outubro",_xlfn.XLOOKUP('ESTOQUE DEZEMBRO'!$A167,MEDIDAS!H:H,MEDIDAS!J:J,,0),IF('ESTOQUE DEZEMBRO'!$N167="novembro",_xlfn.XLOOKUP('ESTOQUE DEZEMBRO'!$A167,MEDIDAS!H:H,MEDIDAS!K:K,,0),"0"))</f>
        <v>10</v>
      </c>
      <c r="H167" s="16">
        <v>25</v>
      </c>
      <c r="I167" s="6" t="s">
        <v>1134</v>
      </c>
      <c r="J167" s="1">
        <f>'ESTOQUE DEZEMBRO'!$D167*'ESTOQUE DEZEMBRO'!$G167+'ESTOQUE DEZEMBRO'!$E167*'ESTOQUE DEZEMBRO'!$H167</f>
        <v>250</v>
      </c>
      <c r="K167" s="1">
        <f>_xlfn.XLOOKUP(A167,MEDIDAS!A:A,MEDIDAS!D:D,,0)*5</f>
        <v>6.9444444444444446</v>
      </c>
      <c r="L167" s="1">
        <f>SUM(K167,_xlfn.XLOOKUP(A167,MEDIDAS!A:A,MEDIDAS!D:D,,0)*5)</f>
        <v>13.888888888888889</v>
      </c>
      <c r="M16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67" t="str">
        <f>IF('ESTOQUE DEZEMBRO'!$E167&gt;0,"dezembro",_xlfn.XLOOKUP('ESTOQUE DEZEMBRO'!$A167,'ESTOQUE NOVEMBRO'!$A$2:$A$1101,'ESTOQUE NOVEMBRO'!$N$2:$N$1101,,0))</f>
        <v>outubro</v>
      </c>
      <c r="O167" s="15">
        <v>45627</v>
      </c>
    </row>
    <row r="168" spans="1:15">
      <c r="A168" s="5" t="s">
        <v>169</v>
      </c>
      <c r="B168" s="6" t="s">
        <v>1153</v>
      </c>
      <c r="C168" s="8">
        <f t="shared" si="4"/>
        <v>64.89</v>
      </c>
      <c r="D168" s="13">
        <f>_xlfn.XLOOKUP(Tabela5[[#This Row],[SKU]],'ESTOQUE NOVEMBRO'!A:A,'ESTOQUE NOVEMBRO'!F:F,,0)-_xlfn.XLOOKUP(Tabela5[[#This Row],[SKU]],'VENDA MES'!H:H,'VENDA MES'!I:I,0,0)</f>
        <v>-19.400000000000006</v>
      </c>
      <c r="E168" s="13">
        <f>IF(D168&lt;=0,(L168 * 2.5) - D168,IF(AND(Tabela5[[#This Row],[ESTOQUE_INICIAL]]&lt;=Tabela5[[#This Row],[PONTO_DE_REPOSICAO]],Tabela5[[#This Row],[ESTOQUE_INICIAL]]&gt;0),L168*2.5,D168*0))</f>
        <v>54.122222222222227</v>
      </c>
      <c r="F168" s="13">
        <f t="shared" si="5"/>
        <v>34.722222222222221</v>
      </c>
      <c r="G168" s="14" t="str">
        <f>IF('ESTOQUE DEZEMBRO'!$N168="outubro",_xlfn.XLOOKUP('ESTOQUE DEZEMBRO'!$A168,MEDIDAS!H:H,MEDIDAS!J:J,,0),IF('ESTOQUE DEZEMBRO'!$N168="novembro",_xlfn.XLOOKUP('ESTOQUE DEZEMBRO'!$A168,MEDIDAS!H:H,MEDIDAS!K:K,,0),"0"))</f>
        <v>0</v>
      </c>
      <c r="H168" s="16">
        <v>25</v>
      </c>
      <c r="I168" s="6" t="s">
        <v>1134</v>
      </c>
      <c r="J168" s="1">
        <f>'ESTOQUE DEZEMBRO'!$D168*'ESTOQUE DEZEMBRO'!$G168+'ESTOQUE DEZEMBRO'!$E168*'ESTOQUE DEZEMBRO'!$H168</f>
        <v>1353.0555555555557</v>
      </c>
      <c r="K168" s="1">
        <f>_xlfn.XLOOKUP(A168,MEDIDAS!A:A,MEDIDAS!D:D,,0)*5</f>
        <v>6.9444444444444446</v>
      </c>
      <c r="L168" s="1">
        <f>SUM(K168,_xlfn.XLOOKUP(A168,MEDIDAS!A:A,MEDIDAS!D:D,,0)*5)</f>
        <v>13.888888888888889</v>
      </c>
      <c r="M16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68" t="str">
        <f>IF('ESTOQUE DEZEMBRO'!$E168&gt;0,"dezembro",_xlfn.XLOOKUP('ESTOQUE DEZEMBRO'!$A168,'ESTOQUE NOVEMBRO'!$A$2:$A$1101,'ESTOQUE NOVEMBRO'!$N$2:$N$1101,,0))</f>
        <v>dezembro</v>
      </c>
      <c r="O168" s="15">
        <v>45627</v>
      </c>
    </row>
    <row r="169" spans="1:15">
      <c r="A169" s="5" t="s">
        <v>170</v>
      </c>
      <c r="B169" s="6" t="s">
        <v>1153</v>
      </c>
      <c r="C169" s="8">
        <f t="shared" si="4"/>
        <v>64.89</v>
      </c>
      <c r="D169" s="13">
        <f>_xlfn.XLOOKUP(Tabela5[[#This Row],[SKU]],'ESTOQUE NOVEMBRO'!A:A,'ESTOQUE NOVEMBRO'!F:F,,0)-_xlfn.XLOOKUP(Tabela5[[#This Row],[SKU]],'VENDA MES'!H:H,'VENDA MES'!I:I,0,0)</f>
        <v>15.799999999999997</v>
      </c>
      <c r="E169" s="13">
        <f>IF(D169&lt;=0,(L169 * 2.5) - D169,IF(AND(Tabela5[[#This Row],[ESTOQUE_INICIAL]]&lt;=Tabela5[[#This Row],[PONTO_DE_REPOSICAO]],Tabela5[[#This Row],[ESTOQUE_INICIAL]]&gt;0),L169*2.5,D169*0))</f>
        <v>0</v>
      </c>
      <c r="F169" s="13">
        <f t="shared" si="5"/>
        <v>15.799999999999997</v>
      </c>
      <c r="G169" s="14">
        <f>IF('ESTOQUE DEZEMBRO'!$N169="outubro",_xlfn.XLOOKUP('ESTOQUE DEZEMBRO'!$A169,MEDIDAS!H:H,MEDIDAS!J:J,,0),IF('ESTOQUE DEZEMBRO'!$N169="novembro",_xlfn.XLOOKUP('ESTOQUE DEZEMBRO'!$A169,MEDIDAS!H:H,MEDIDAS!K:K,,0),"0"))</f>
        <v>10</v>
      </c>
      <c r="H169" s="16">
        <v>25</v>
      </c>
      <c r="I169" s="6" t="s">
        <v>1134</v>
      </c>
      <c r="J169" s="1">
        <f>'ESTOQUE DEZEMBRO'!$D169*'ESTOQUE DEZEMBRO'!$G169+'ESTOQUE DEZEMBRO'!$E169*'ESTOQUE DEZEMBRO'!$H169</f>
        <v>157.99999999999997</v>
      </c>
      <c r="K169" s="1">
        <f>_xlfn.XLOOKUP(A169,MEDIDAS!A:A,MEDIDAS!D:D,,0)*5</f>
        <v>5.7222222222222214</v>
      </c>
      <c r="L169" s="1">
        <f>SUM(K169,_xlfn.XLOOKUP(A169,MEDIDAS!A:A,MEDIDAS!D:D,,0)*5)</f>
        <v>11.444444444444443</v>
      </c>
      <c r="M16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69" t="str">
        <f>IF('ESTOQUE DEZEMBRO'!$E169&gt;0,"dezembro",_xlfn.XLOOKUP('ESTOQUE DEZEMBRO'!$A169,'ESTOQUE NOVEMBRO'!$A$2:$A$1101,'ESTOQUE NOVEMBRO'!$N$2:$N$1101,,0))</f>
        <v>outubro</v>
      </c>
      <c r="O169" s="15">
        <v>45627</v>
      </c>
    </row>
    <row r="170" spans="1:15">
      <c r="A170" s="5" t="s">
        <v>171</v>
      </c>
      <c r="B170" s="6" t="s">
        <v>1153</v>
      </c>
      <c r="C170" s="8">
        <f t="shared" si="4"/>
        <v>64.89</v>
      </c>
      <c r="D170" s="13">
        <f>_xlfn.XLOOKUP(Tabela5[[#This Row],[SKU]],'ESTOQUE NOVEMBRO'!A:A,'ESTOQUE NOVEMBRO'!F:F,,0)-_xlfn.XLOOKUP(Tabela5[[#This Row],[SKU]],'VENDA MES'!H:H,'VENDA MES'!I:I,0,0)</f>
        <v>-5</v>
      </c>
      <c r="E170" s="13">
        <f>IF(D170&lt;=0,(L170 * 2.5) - D170,IF(AND(Tabela5[[#This Row],[ESTOQUE_INICIAL]]&lt;=Tabela5[[#This Row],[PONTO_DE_REPOSICAO]],Tabela5[[#This Row],[ESTOQUE_INICIAL]]&gt;0),L170*2.5,D170*0))</f>
        <v>43.055555555555557</v>
      </c>
      <c r="F170" s="13">
        <f t="shared" si="5"/>
        <v>38.055555555555557</v>
      </c>
      <c r="G170" s="14" t="str">
        <f>IF('ESTOQUE DEZEMBRO'!$N170="outubro",_xlfn.XLOOKUP('ESTOQUE DEZEMBRO'!$A170,MEDIDAS!H:H,MEDIDAS!J:J,,0),IF('ESTOQUE DEZEMBRO'!$N170="novembro",_xlfn.XLOOKUP('ESTOQUE DEZEMBRO'!$A170,MEDIDAS!H:H,MEDIDAS!K:K,,0),"0"))</f>
        <v>0</v>
      </c>
      <c r="H170" s="16">
        <v>25</v>
      </c>
      <c r="I170" s="6" t="s">
        <v>1134</v>
      </c>
      <c r="J170" s="1">
        <f>'ESTOQUE DEZEMBRO'!$D170*'ESTOQUE DEZEMBRO'!$G170+'ESTOQUE DEZEMBRO'!$E170*'ESTOQUE DEZEMBRO'!$H170</f>
        <v>1076.3888888888889</v>
      </c>
      <c r="K170" s="1">
        <f>_xlfn.XLOOKUP(A170,MEDIDAS!A:A,MEDIDAS!D:D,,0)*5</f>
        <v>7.6111111111111107</v>
      </c>
      <c r="L170" s="1">
        <f>SUM(K170,_xlfn.XLOOKUP(A170,MEDIDAS!A:A,MEDIDAS!D:D,,0)*5)</f>
        <v>15.222222222222221</v>
      </c>
      <c r="M17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70" t="str">
        <f>IF('ESTOQUE DEZEMBRO'!$E170&gt;0,"dezembro",_xlfn.XLOOKUP('ESTOQUE DEZEMBRO'!$A170,'ESTOQUE NOVEMBRO'!$A$2:$A$1101,'ESTOQUE NOVEMBRO'!$N$2:$N$1101,,0))</f>
        <v>dezembro</v>
      </c>
      <c r="O170" s="15">
        <v>45627</v>
      </c>
    </row>
    <row r="171" spans="1:15">
      <c r="A171" s="5" t="s">
        <v>172</v>
      </c>
      <c r="B171" s="6" t="s">
        <v>1153</v>
      </c>
      <c r="C171" s="8">
        <f t="shared" si="4"/>
        <v>64.89</v>
      </c>
      <c r="D171" s="13">
        <f>_xlfn.XLOOKUP(Tabela5[[#This Row],[SKU]],'ESTOQUE NOVEMBRO'!A:A,'ESTOQUE NOVEMBRO'!F:F,,0)-_xlfn.XLOOKUP(Tabela5[[#This Row],[SKU]],'VENDA MES'!H:H,'VENDA MES'!I:I,0,0)</f>
        <v>31.599999999999994</v>
      </c>
      <c r="E171" s="13">
        <f>IF(D171&lt;=0,(L171 * 2.5) - D171,IF(AND(Tabela5[[#This Row],[ESTOQUE_INICIAL]]&lt;=Tabela5[[#This Row],[PONTO_DE_REPOSICAO]],Tabela5[[#This Row],[ESTOQUE_INICIAL]]&gt;0),L171*2.5,D171*0))</f>
        <v>0</v>
      </c>
      <c r="F171" s="13">
        <f t="shared" si="5"/>
        <v>31.599999999999994</v>
      </c>
      <c r="G171" s="14">
        <f>IF('ESTOQUE DEZEMBRO'!$N171="outubro",_xlfn.XLOOKUP('ESTOQUE DEZEMBRO'!$A171,MEDIDAS!H:H,MEDIDAS!J:J,,0),IF('ESTOQUE DEZEMBRO'!$N171="novembro",_xlfn.XLOOKUP('ESTOQUE DEZEMBRO'!$A171,MEDIDAS!H:H,MEDIDAS!K:K,,0),"0"))</f>
        <v>10</v>
      </c>
      <c r="H171" s="16">
        <v>25</v>
      </c>
      <c r="I171" s="6" t="s">
        <v>1134</v>
      </c>
      <c r="J171" s="1">
        <f>'ESTOQUE DEZEMBRO'!$D171*'ESTOQUE DEZEMBRO'!$G171+'ESTOQUE DEZEMBRO'!$E171*'ESTOQUE DEZEMBRO'!$H171</f>
        <v>315.99999999999994</v>
      </c>
      <c r="K171" s="1">
        <f>_xlfn.XLOOKUP(A171,MEDIDAS!A:A,MEDIDAS!D:D,,0)*5</f>
        <v>7.7777777777777777</v>
      </c>
      <c r="L171" s="1">
        <f>SUM(K171,_xlfn.XLOOKUP(A171,MEDIDAS!A:A,MEDIDAS!D:D,,0)*5)</f>
        <v>15.555555555555555</v>
      </c>
      <c r="M17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71" t="str">
        <f>IF('ESTOQUE DEZEMBRO'!$E171&gt;0,"dezembro",_xlfn.XLOOKUP('ESTOQUE DEZEMBRO'!$A171,'ESTOQUE NOVEMBRO'!$A$2:$A$1101,'ESTOQUE NOVEMBRO'!$N$2:$N$1101,,0))</f>
        <v>outubro</v>
      </c>
      <c r="O171" s="15">
        <v>45627</v>
      </c>
    </row>
    <row r="172" spans="1:15">
      <c r="A172" s="5" t="s">
        <v>173</v>
      </c>
      <c r="B172" s="6" t="s">
        <v>1154</v>
      </c>
      <c r="C172" s="8">
        <f t="shared" si="4"/>
        <v>64.89</v>
      </c>
      <c r="D172" s="13">
        <f>_xlfn.XLOOKUP(Tabela5[[#This Row],[SKU]],'ESTOQUE NOVEMBRO'!A:A,'ESTOQUE NOVEMBRO'!F:F,,0)-_xlfn.XLOOKUP(Tabela5[[#This Row],[SKU]],'VENDA MES'!H:H,'VENDA MES'!I:I,0,0)</f>
        <v>48.599999999999994</v>
      </c>
      <c r="E172" s="13">
        <f>IF(D172&lt;=0,(L172 * 2.5) - D172,IF(AND(Tabela5[[#This Row],[ESTOQUE_INICIAL]]&lt;=Tabela5[[#This Row],[PONTO_DE_REPOSICAO]],Tabela5[[#This Row],[ESTOQUE_INICIAL]]&gt;0),L172*2.5,D172*0))</f>
        <v>0</v>
      </c>
      <c r="F172" s="13">
        <f t="shared" si="5"/>
        <v>48.599999999999994</v>
      </c>
      <c r="G172" s="14">
        <f>IF('ESTOQUE DEZEMBRO'!$N172="outubro",_xlfn.XLOOKUP('ESTOQUE DEZEMBRO'!$A172,MEDIDAS!H:H,MEDIDAS!J:J,,0),IF('ESTOQUE DEZEMBRO'!$N172="novembro",_xlfn.XLOOKUP('ESTOQUE DEZEMBRO'!$A172,MEDIDAS!H:H,MEDIDAS!K:K,,0),"0"))</f>
        <v>40</v>
      </c>
      <c r="H172" s="16">
        <v>100</v>
      </c>
      <c r="I172" s="6" t="s">
        <v>1138</v>
      </c>
      <c r="J172" s="1">
        <f>'ESTOQUE DEZEMBRO'!$D172*'ESTOQUE DEZEMBRO'!$G172+'ESTOQUE DEZEMBRO'!$E172*'ESTOQUE DEZEMBRO'!$H172</f>
        <v>1943.9999999999998</v>
      </c>
      <c r="K172" s="1">
        <f>_xlfn.XLOOKUP(A172,MEDIDAS!A:A,MEDIDAS!D:D,,0)*5</f>
        <v>10.5</v>
      </c>
      <c r="L172" s="1">
        <f>SUM(K172,_xlfn.XLOOKUP(A172,MEDIDAS!A:A,MEDIDAS!D:D,,0)*5)</f>
        <v>21</v>
      </c>
      <c r="M17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72" t="str">
        <f>IF('ESTOQUE DEZEMBRO'!$E172&gt;0,"dezembro",_xlfn.XLOOKUP('ESTOQUE DEZEMBRO'!$A172,'ESTOQUE NOVEMBRO'!$A$2:$A$1101,'ESTOQUE NOVEMBRO'!$N$2:$N$1101,,0))</f>
        <v>outubro</v>
      </c>
      <c r="O172" s="15">
        <v>45627</v>
      </c>
    </row>
    <row r="173" spans="1:15">
      <c r="A173" s="5" t="s">
        <v>174</v>
      </c>
      <c r="B173" s="6" t="s">
        <v>1154</v>
      </c>
      <c r="C173" s="8">
        <f t="shared" si="4"/>
        <v>64.89</v>
      </c>
      <c r="D173" s="13">
        <f>_xlfn.XLOOKUP(Tabela5[[#This Row],[SKU]],'ESTOQUE NOVEMBRO'!A:A,'ESTOQUE NOVEMBRO'!F:F,,0)-_xlfn.XLOOKUP(Tabela5[[#This Row],[SKU]],'VENDA MES'!H:H,'VENDA MES'!I:I,0,0)</f>
        <v>98.199999999999989</v>
      </c>
      <c r="E173" s="13">
        <f>IF(D173&lt;=0,(L173 * 2.5) - D173,IF(AND(Tabela5[[#This Row],[ESTOQUE_INICIAL]]&lt;=Tabela5[[#This Row],[PONTO_DE_REPOSICAO]],Tabela5[[#This Row],[ESTOQUE_INICIAL]]&gt;0),L173*2.5,D173*0))</f>
        <v>0</v>
      </c>
      <c r="F173" s="13">
        <f t="shared" si="5"/>
        <v>98.199999999999989</v>
      </c>
      <c r="G173" s="14">
        <f>IF('ESTOQUE DEZEMBRO'!$N173="outubro",_xlfn.XLOOKUP('ESTOQUE DEZEMBRO'!$A173,MEDIDAS!H:H,MEDIDAS!J:J,,0),IF('ESTOQUE DEZEMBRO'!$N173="novembro",_xlfn.XLOOKUP('ESTOQUE DEZEMBRO'!$A173,MEDIDAS!H:H,MEDIDAS!K:K,,0),"0"))</f>
        <v>40</v>
      </c>
      <c r="H173" s="16">
        <v>100</v>
      </c>
      <c r="I173" s="6" t="s">
        <v>1138</v>
      </c>
      <c r="J173" s="1">
        <f>'ESTOQUE DEZEMBRO'!$D173*'ESTOQUE DEZEMBRO'!$G173+'ESTOQUE DEZEMBRO'!$E173*'ESTOQUE DEZEMBRO'!$H173</f>
        <v>3927.9999999999995</v>
      </c>
      <c r="K173" s="1">
        <f>_xlfn.XLOOKUP(A173,MEDIDAS!A:A,MEDIDAS!D:D,,0)*5</f>
        <v>8.1111111111111107</v>
      </c>
      <c r="L173" s="1">
        <f>SUM(K173,_xlfn.XLOOKUP(A173,MEDIDAS!A:A,MEDIDAS!D:D,,0)*5)</f>
        <v>16.222222222222221</v>
      </c>
      <c r="M17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73" t="str">
        <f>IF('ESTOQUE DEZEMBRO'!$E173&gt;0,"dezembro",_xlfn.XLOOKUP('ESTOQUE DEZEMBRO'!$A173,'ESTOQUE NOVEMBRO'!$A$2:$A$1101,'ESTOQUE NOVEMBRO'!$N$2:$N$1101,,0))</f>
        <v>outubro</v>
      </c>
      <c r="O173" s="15">
        <v>45627</v>
      </c>
    </row>
    <row r="174" spans="1:15">
      <c r="A174" s="5" t="s">
        <v>175</v>
      </c>
      <c r="B174" s="6" t="s">
        <v>1154</v>
      </c>
      <c r="C174" s="8">
        <f t="shared" si="4"/>
        <v>64.89</v>
      </c>
      <c r="D174" s="13">
        <f>_xlfn.XLOOKUP(Tabela5[[#This Row],[SKU]],'ESTOQUE NOVEMBRO'!A:A,'ESTOQUE NOVEMBRO'!F:F,,0)-_xlfn.XLOOKUP(Tabela5[[#This Row],[SKU]],'VENDA MES'!H:H,'VENDA MES'!I:I,0,0)</f>
        <v>63.80000000000004</v>
      </c>
      <c r="E174" s="13">
        <f>IF(D174&lt;=0,(L174 * 2.5) - D174,IF(AND(Tabela5[[#This Row],[ESTOQUE_INICIAL]]&lt;=Tabela5[[#This Row],[PONTO_DE_REPOSICAO]],Tabela5[[#This Row],[ESTOQUE_INICIAL]]&gt;0),L174*2.5,D174*0))</f>
        <v>0</v>
      </c>
      <c r="F174" s="13">
        <f t="shared" si="5"/>
        <v>63.80000000000004</v>
      </c>
      <c r="G174" s="14">
        <f>IF('ESTOQUE DEZEMBRO'!$N174="outubro",_xlfn.XLOOKUP('ESTOQUE DEZEMBRO'!$A174,MEDIDAS!H:H,MEDIDAS!J:J,,0),IF('ESTOQUE DEZEMBRO'!$N174="novembro",_xlfn.XLOOKUP('ESTOQUE DEZEMBRO'!$A174,MEDIDAS!H:H,MEDIDAS!K:K,,0),"0"))</f>
        <v>40</v>
      </c>
      <c r="H174" s="16">
        <v>100</v>
      </c>
      <c r="I174" s="6" t="s">
        <v>1138</v>
      </c>
      <c r="J174" s="1">
        <f>'ESTOQUE DEZEMBRO'!$D174*'ESTOQUE DEZEMBRO'!$G174+'ESTOQUE DEZEMBRO'!$E174*'ESTOQUE DEZEMBRO'!$H174</f>
        <v>2552.0000000000018</v>
      </c>
      <c r="K174" s="1">
        <f>_xlfn.XLOOKUP(A174,MEDIDAS!A:A,MEDIDAS!D:D,,0)*5</f>
        <v>6.7222222222222232</v>
      </c>
      <c r="L174" s="1">
        <f>SUM(K174,_xlfn.XLOOKUP(A174,MEDIDAS!A:A,MEDIDAS!D:D,,0)*5)</f>
        <v>13.444444444444446</v>
      </c>
      <c r="M17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74" t="str">
        <f>IF('ESTOQUE DEZEMBRO'!$E174&gt;0,"dezembro",_xlfn.XLOOKUP('ESTOQUE DEZEMBRO'!$A174,'ESTOQUE NOVEMBRO'!$A$2:$A$1101,'ESTOQUE NOVEMBRO'!$N$2:$N$1101,,0))</f>
        <v>outubro</v>
      </c>
      <c r="O174" s="15">
        <v>45627</v>
      </c>
    </row>
    <row r="175" spans="1:15">
      <c r="A175" s="5" t="s">
        <v>177</v>
      </c>
      <c r="B175" s="6" t="s">
        <v>1154</v>
      </c>
      <c r="C175" s="8">
        <f t="shared" si="4"/>
        <v>64.89</v>
      </c>
      <c r="D175" s="13">
        <f>_xlfn.XLOOKUP(Tabela5[[#This Row],[SKU]],'ESTOQUE NOVEMBRO'!A:A,'ESTOQUE NOVEMBRO'!F:F,,0)-_xlfn.XLOOKUP(Tabela5[[#This Row],[SKU]],'VENDA MES'!H:H,'VENDA MES'!I:I,0,0)</f>
        <v>25.400000000000006</v>
      </c>
      <c r="E175" s="13">
        <f>IF(D175&lt;=0,(L175 * 2.5) - D175,IF(AND(Tabela5[[#This Row],[ESTOQUE_INICIAL]]&lt;=Tabela5[[#This Row],[PONTO_DE_REPOSICAO]],Tabela5[[#This Row],[ESTOQUE_INICIAL]]&gt;0),L175*2.5,D175*0))</f>
        <v>0</v>
      </c>
      <c r="F175" s="13">
        <f t="shared" si="5"/>
        <v>25.400000000000006</v>
      </c>
      <c r="G175" s="14">
        <f>IF('ESTOQUE DEZEMBRO'!$N175="outubro",_xlfn.XLOOKUP('ESTOQUE DEZEMBRO'!$A175,MEDIDAS!H:H,MEDIDAS!J:J,,0),IF('ESTOQUE DEZEMBRO'!$N175="novembro",_xlfn.XLOOKUP('ESTOQUE DEZEMBRO'!$A175,MEDIDAS!H:H,MEDIDAS!K:K,,0),"0"))</f>
        <v>40</v>
      </c>
      <c r="H175" s="16">
        <v>100</v>
      </c>
      <c r="I175" s="6" t="s">
        <v>1138</v>
      </c>
      <c r="J175" s="1">
        <f>'ESTOQUE DEZEMBRO'!$D175*'ESTOQUE DEZEMBRO'!$G175+'ESTOQUE DEZEMBRO'!$E175*'ESTOQUE DEZEMBRO'!$H175</f>
        <v>1016.0000000000002</v>
      </c>
      <c r="K175" s="1">
        <f>_xlfn.XLOOKUP(A175,MEDIDAS!A:A,MEDIDAS!D:D,,0)*5</f>
        <v>7.3888888888888893</v>
      </c>
      <c r="L175" s="1">
        <f>SUM(K175,_xlfn.XLOOKUP(A175,MEDIDAS!A:A,MEDIDAS!D:D,,0)*5)</f>
        <v>14.777777777777779</v>
      </c>
      <c r="M17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75" t="str">
        <f>IF('ESTOQUE DEZEMBRO'!$E175&gt;0,"dezembro",_xlfn.XLOOKUP('ESTOQUE DEZEMBRO'!$A175,'ESTOQUE NOVEMBRO'!$A$2:$A$1101,'ESTOQUE NOVEMBRO'!$N$2:$N$1101,,0))</f>
        <v>outubro</v>
      </c>
      <c r="O175" s="15">
        <v>45627</v>
      </c>
    </row>
    <row r="176" spans="1:15">
      <c r="A176" s="5" t="s">
        <v>178</v>
      </c>
      <c r="B176" s="6" t="s">
        <v>1154</v>
      </c>
      <c r="C176" s="8">
        <f t="shared" si="4"/>
        <v>64.89</v>
      </c>
      <c r="D176" s="13">
        <f>_xlfn.XLOOKUP(Tabela5[[#This Row],[SKU]],'ESTOQUE NOVEMBRO'!A:A,'ESTOQUE NOVEMBRO'!F:F,,0)-_xlfn.XLOOKUP(Tabela5[[#This Row],[SKU]],'VENDA MES'!H:H,'VENDA MES'!I:I,0,0)</f>
        <v>29.599999999999994</v>
      </c>
      <c r="E176" s="13">
        <f>IF(D176&lt;=0,(L176 * 2.5) - D176,IF(AND(Tabela5[[#This Row],[ESTOQUE_INICIAL]]&lt;=Tabela5[[#This Row],[PONTO_DE_REPOSICAO]],Tabela5[[#This Row],[ESTOQUE_INICIAL]]&gt;0),L176*2.5,D176*0))</f>
        <v>0</v>
      </c>
      <c r="F176" s="13">
        <f t="shared" si="5"/>
        <v>29.599999999999994</v>
      </c>
      <c r="G176" s="14">
        <f>IF('ESTOQUE DEZEMBRO'!$N176="outubro",_xlfn.XLOOKUP('ESTOQUE DEZEMBRO'!$A176,MEDIDAS!H:H,MEDIDAS!J:J,,0),IF('ESTOQUE DEZEMBRO'!$N176="novembro",_xlfn.XLOOKUP('ESTOQUE DEZEMBRO'!$A176,MEDIDAS!H:H,MEDIDAS!K:K,,0),"0"))</f>
        <v>40</v>
      </c>
      <c r="H176" s="16">
        <v>100</v>
      </c>
      <c r="I176" s="6" t="s">
        <v>1138</v>
      </c>
      <c r="J176" s="1">
        <f>'ESTOQUE DEZEMBRO'!$D176*'ESTOQUE DEZEMBRO'!$G176+'ESTOQUE DEZEMBRO'!$E176*'ESTOQUE DEZEMBRO'!$H176</f>
        <v>1183.9999999999998</v>
      </c>
      <c r="K176" s="1">
        <f>_xlfn.XLOOKUP(A176,MEDIDAS!A:A,MEDIDAS!D:D,,0)*5</f>
        <v>7.8888888888888884</v>
      </c>
      <c r="L176" s="1">
        <f>SUM(K176,_xlfn.XLOOKUP(A176,MEDIDAS!A:A,MEDIDAS!D:D,,0)*5)</f>
        <v>15.777777777777777</v>
      </c>
      <c r="M17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76" t="str">
        <f>IF('ESTOQUE DEZEMBRO'!$E176&gt;0,"dezembro",_xlfn.XLOOKUP('ESTOQUE DEZEMBRO'!$A176,'ESTOQUE NOVEMBRO'!$A$2:$A$1101,'ESTOQUE NOVEMBRO'!$N$2:$N$1101,,0))</f>
        <v>outubro</v>
      </c>
      <c r="O176" s="15">
        <v>45627</v>
      </c>
    </row>
    <row r="177" spans="1:15">
      <c r="A177" s="5" t="s">
        <v>198</v>
      </c>
      <c r="B177" s="6" t="s">
        <v>1154</v>
      </c>
      <c r="C177" s="8">
        <f t="shared" si="4"/>
        <v>64.89</v>
      </c>
      <c r="D177" s="13">
        <f>_xlfn.XLOOKUP(Tabela5[[#This Row],[SKU]],'ESTOQUE NOVEMBRO'!A:A,'ESTOQUE NOVEMBRO'!F:F,,0)-_xlfn.XLOOKUP(Tabela5[[#This Row],[SKU]],'VENDA MES'!H:H,'VENDA MES'!I:I,0,0)</f>
        <v>32</v>
      </c>
      <c r="E177" s="13">
        <f>IF(D177&lt;=0,(L177 * 2.5) - D177,IF(AND(Tabela5[[#This Row],[ESTOQUE_INICIAL]]&lt;=Tabela5[[#This Row],[PONTO_DE_REPOSICAO]],Tabela5[[#This Row],[ESTOQUE_INICIAL]]&gt;0),L177*2.5,D177*0))</f>
        <v>0</v>
      </c>
      <c r="F177" s="13">
        <f t="shared" si="5"/>
        <v>32</v>
      </c>
      <c r="G177" s="14">
        <f>IF('ESTOQUE DEZEMBRO'!$N177="outubro",_xlfn.XLOOKUP('ESTOQUE DEZEMBRO'!$A177,MEDIDAS!H:H,MEDIDAS!J:J,,0),IF('ESTOQUE DEZEMBRO'!$N177="novembro",_xlfn.XLOOKUP('ESTOQUE DEZEMBRO'!$A177,MEDIDAS!H:H,MEDIDAS!K:K,,0),"0"))</f>
        <v>40</v>
      </c>
      <c r="H177" s="16">
        <v>100</v>
      </c>
      <c r="I177" s="6" t="s">
        <v>1138</v>
      </c>
      <c r="J177" s="1">
        <f>'ESTOQUE DEZEMBRO'!$D177*'ESTOQUE DEZEMBRO'!$G177+'ESTOQUE DEZEMBRO'!$E177*'ESTOQUE DEZEMBRO'!$H177</f>
        <v>1280</v>
      </c>
      <c r="K177" s="1">
        <f>_xlfn.XLOOKUP(A177,MEDIDAS!A:A,MEDIDAS!D:D,,0)*5</f>
        <v>6.5555555555555554</v>
      </c>
      <c r="L177" s="1">
        <f>SUM(K177,_xlfn.XLOOKUP(A177,MEDIDAS!A:A,MEDIDAS!D:D,,0)*5)</f>
        <v>13.111111111111111</v>
      </c>
      <c r="M17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77" t="str">
        <f>IF('ESTOQUE DEZEMBRO'!$E177&gt;0,"dezembro",_xlfn.XLOOKUP('ESTOQUE DEZEMBRO'!$A177,'ESTOQUE NOVEMBRO'!$A$2:$A$1101,'ESTOQUE NOVEMBRO'!$N$2:$N$1101,,0))</f>
        <v>outubro</v>
      </c>
      <c r="O177" s="15">
        <v>45627</v>
      </c>
    </row>
    <row r="178" spans="1:15">
      <c r="A178" s="5" t="s">
        <v>179</v>
      </c>
      <c r="B178" s="6" t="s">
        <v>1154</v>
      </c>
      <c r="C178" s="8">
        <f t="shared" si="4"/>
        <v>64.89</v>
      </c>
      <c r="D178" s="13">
        <f>_xlfn.XLOOKUP(Tabela5[[#This Row],[SKU]],'ESTOQUE NOVEMBRO'!A:A,'ESTOQUE NOVEMBRO'!F:F,,0)-_xlfn.XLOOKUP(Tabela5[[#This Row],[SKU]],'VENDA MES'!H:H,'VENDA MES'!I:I,0,0)</f>
        <v>97.4</v>
      </c>
      <c r="E178" s="13">
        <f>IF(D178&lt;=0,(L178 * 2.5) - D178,IF(AND(Tabela5[[#This Row],[ESTOQUE_INICIAL]]&lt;=Tabela5[[#This Row],[PONTO_DE_REPOSICAO]],Tabela5[[#This Row],[ESTOQUE_INICIAL]]&gt;0),L178*2.5,D178*0))</f>
        <v>0</v>
      </c>
      <c r="F178" s="13">
        <f t="shared" si="5"/>
        <v>97.4</v>
      </c>
      <c r="G178" s="14">
        <f>IF('ESTOQUE DEZEMBRO'!$N178="outubro",_xlfn.XLOOKUP('ESTOQUE DEZEMBRO'!$A178,MEDIDAS!H:H,MEDIDAS!J:J,,0),IF('ESTOQUE DEZEMBRO'!$N178="novembro",_xlfn.XLOOKUP('ESTOQUE DEZEMBRO'!$A178,MEDIDAS!H:H,MEDIDAS!K:K,,0),"0"))</f>
        <v>40</v>
      </c>
      <c r="H178" s="16">
        <v>100</v>
      </c>
      <c r="I178" s="6" t="s">
        <v>1138</v>
      </c>
      <c r="J178" s="1">
        <f>'ESTOQUE DEZEMBRO'!$D178*'ESTOQUE DEZEMBRO'!$G178+'ESTOQUE DEZEMBRO'!$E178*'ESTOQUE DEZEMBRO'!$H178</f>
        <v>3896</v>
      </c>
      <c r="K178" s="1">
        <f>_xlfn.XLOOKUP(A178,MEDIDAS!A:A,MEDIDAS!D:D,,0)*5</f>
        <v>5.2222222222222223</v>
      </c>
      <c r="L178" s="1">
        <f>SUM(K178,_xlfn.XLOOKUP(A178,MEDIDAS!A:A,MEDIDAS!D:D,,0)*5)</f>
        <v>10.444444444444445</v>
      </c>
      <c r="M17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78" t="str">
        <f>IF('ESTOQUE DEZEMBRO'!$E178&gt;0,"dezembro",_xlfn.XLOOKUP('ESTOQUE DEZEMBRO'!$A178,'ESTOQUE NOVEMBRO'!$A$2:$A$1101,'ESTOQUE NOVEMBRO'!$N$2:$N$1101,,0))</f>
        <v>outubro</v>
      </c>
      <c r="O178" s="15">
        <v>45627</v>
      </c>
    </row>
    <row r="179" spans="1:15">
      <c r="A179" s="5" t="s">
        <v>180</v>
      </c>
      <c r="B179" s="6" t="s">
        <v>1154</v>
      </c>
      <c r="C179" s="8">
        <f t="shared" si="4"/>
        <v>64.89</v>
      </c>
      <c r="D179" s="13">
        <f>_xlfn.XLOOKUP(Tabela5[[#This Row],[SKU]],'ESTOQUE NOVEMBRO'!A:A,'ESTOQUE NOVEMBRO'!F:F,,0)-_xlfn.XLOOKUP(Tabela5[[#This Row],[SKU]],'VENDA MES'!H:H,'VENDA MES'!I:I,0,0)</f>
        <v>105.6</v>
      </c>
      <c r="E179" s="13">
        <f>IF(D179&lt;=0,(L179 * 2.5) - D179,IF(AND(Tabela5[[#This Row],[ESTOQUE_INICIAL]]&lt;=Tabela5[[#This Row],[PONTO_DE_REPOSICAO]],Tabela5[[#This Row],[ESTOQUE_INICIAL]]&gt;0),L179*2.5,D179*0))</f>
        <v>0</v>
      </c>
      <c r="F179" s="13">
        <f t="shared" si="5"/>
        <v>105.6</v>
      </c>
      <c r="G179" s="14">
        <f>IF('ESTOQUE DEZEMBRO'!$N179="outubro",_xlfn.XLOOKUP('ESTOQUE DEZEMBRO'!$A179,MEDIDAS!H:H,MEDIDAS!J:J,,0),IF('ESTOQUE DEZEMBRO'!$N179="novembro",_xlfn.XLOOKUP('ESTOQUE DEZEMBRO'!$A179,MEDIDAS!H:H,MEDIDAS!K:K,,0),"0"))</f>
        <v>40</v>
      </c>
      <c r="H179" s="16">
        <v>100</v>
      </c>
      <c r="I179" s="6" t="s">
        <v>1138</v>
      </c>
      <c r="J179" s="1">
        <f>'ESTOQUE DEZEMBRO'!$D179*'ESTOQUE DEZEMBRO'!$G179+'ESTOQUE DEZEMBRO'!$E179*'ESTOQUE DEZEMBRO'!$H179</f>
        <v>4224</v>
      </c>
      <c r="K179" s="1">
        <f>_xlfn.XLOOKUP(A179,MEDIDAS!A:A,MEDIDAS!D:D,,0)*5</f>
        <v>5.5</v>
      </c>
      <c r="L179" s="1">
        <f>SUM(K179,_xlfn.XLOOKUP(A179,MEDIDAS!A:A,MEDIDAS!D:D,,0)*5)</f>
        <v>11</v>
      </c>
      <c r="M17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79" t="str">
        <f>IF('ESTOQUE DEZEMBRO'!$E179&gt;0,"dezembro",_xlfn.XLOOKUP('ESTOQUE DEZEMBRO'!$A179,'ESTOQUE NOVEMBRO'!$A$2:$A$1101,'ESTOQUE NOVEMBRO'!$N$2:$N$1101,,0))</f>
        <v>outubro</v>
      </c>
      <c r="O179" s="15">
        <v>45627</v>
      </c>
    </row>
    <row r="180" spans="1:15">
      <c r="A180" s="5" t="s">
        <v>181</v>
      </c>
      <c r="B180" s="6" t="s">
        <v>1154</v>
      </c>
      <c r="C180" s="8">
        <f t="shared" si="4"/>
        <v>64.89</v>
      </c>
      <c r="D180" s="13">
        <f>_xlfn.XLOOKUP(Tabela5[[#This Row],[SKU]],'ESTOQUE NOVEMBRO'!A:A,'ESTOQUE NOVEMBRO'!F:F,,0)-_xlfn.XLOOKUP(Tabela5[[#This Row],[SKU]],'VENDA MES'!H:H,'VENDA MES'!I:I,0,0)</f>
        <v>214.60000000000002</v>
      </c>
      <c r="E180" s="13">
        <f>IF(D180&lt;=0,(L180 * 2.5) - D180,IF(AND(Tabela5[[#This Row],[ESTOQUE_INICIAL]]&lt;=Tabela5[[#This Row],[PONTO_DE_REPOSICAO]],Tabela5[[#This Row],[ESTOQUE_INICIAL]]&gt;0),L180*2.5,D180*0))</f>
        <v>0</v>
      </c>
      <c r="F180" s="13">
        <f t="shared" si="5"/>
        <v>214.60000000000002</v>
      </c>
      <c r="G180" s="14">
        <f>IF('ESTOQUE DEZEMBRO'!$N180="outubro",_xlfn.XLOOKUP('ESTOQUE DEZEMBRO'!$A180,MEDIDAS!H:H,MEDIDAS!J:J,,0),IF('ESTOQUE DEZEMBRO'!$N180="novembro",_xlfn.XLOOKUP('ESTOQUE DEZEMBRO'!$A180,MEDIDAS!H:H,MEDIDAS!K:K,,0),"0"))</f>
        <v>40</v>
      </c>
      <c r="H180" s="16">
        <v>100</v>
      </c>
      <c r="I180" s="6" t="s">
        <v>1138</v>
      </c>
      <c r="J180" s="1">
        <f>'ESTOQUE DEZEMBRO'!$D180*'ESTOQUE DEZEMBRO'!$G180+'ESTOQUE DEZEMBRO'!$E180*'ESTOQUE DEZEMBRO'!$H180</f>
        <v>8584</v>
      </c>
      <c r="K180" s="1">
        <f>_xlfn.XLOOKUP(A180,MEDIDAS!A:A,MEDIDAS!D:D,,0)*5</f>
        <v>4.9444444444444446</v>
      </c>
      <c r="L180" s="1">
        <f>SUM(K180,_xlfn.XLOOKUP(A180,MEDIDAS!A:A,MEDIDAS!D:D,,0)*5)</f>
        <v>9.8888888888888893</v>
      </c>
      <c r="M18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80" t="str">
        <f>IF('ESTOQUE DEZEMBRO'!$E180&gt;0,"dezembro",_xlfn.XLOOKUP('ESTOQUE DEZEMBRO'!$A180,'ESTOQUE NOVEMBRO'!$A$2:$A$1101,'ESTOQUE NOVEMBRO'!$N$2:$N$1101,,0))</f>
        <v>outubro</v>
      </c>
      <c r="O180" s="15">
        <v>45627</v>
      </c>
    </row>
    <row r="181" spans="1:15">
      <c r="A181" s="5" t="s">
        <v>182</v>
      </c>
      <c r="B181" s="6" t="s">
        <v>1154</v>
      </c>
      <c r="C181" s="8">
        <f t="shared" si="4"/>
        <v>64.89</v>
      </c>
      <c r="D181" s="13">
        <f>_xlfn.XLOOKUP(Tabela5[[#This Row],[SKU]],'ESTOQUE NOVEMBRO'!A:A,'ESTOQUE NOVEMBRO'!F:F,,0)-_xlfn.XLOOKUP(Tabela5[[#This Row],[SKU]],'VENDA MES'!H:H,'VENDA MES'!I:I,0,0)</f>
        <v>10</v>
      </c>
      <c r="E181" s="13">
        <f>IF(D181&lt;=0,(L181 * 2.5) - D181,IF(AND(Tabela5[[#This Row],[ESTOQUE_INICIAL]]&lt;=Tabela5[[#This Row],[PONTO_DE_REPOSICAO]],Tabela5[[#This Row],[ESTOQUE_INICIAL]]&gt;0),L181*2.5,D181*0))</f>
        <v>0</v>
      </c>
      <c r="F181" s="13">
        <f t="shared" si="5"/>
        <v>10</v>
      </c>
      <c r="G181" s="14">
        <f>IF('ESTOQUE DEZEMBRO'!$N181="outubro",_xlfn.XLOOKUP('ESTOQUE DEZEMBRO'!$A181,MEDIDAS!H:H,MEDIDAS!J:J,,0),IF('ESTOQUE DEZEMBRO'!$N181="novembro",_xlfn.XLOOKUP('ESTOQUE DEZEMBRO'!$A181,MEDIDAS!H:H,MEDIDAS!K:K,,0),"0"))</f>
        <v>40</v>
      </c>
      <c r="H181" s="16">
        <v>100</v>
      </c>
      <c r="I181" s="6" t="s">
        <v>1138</v>
      </c>
      <c r="J181" s="1">
        <f>'ESTOQUE DEZEMBRO'!$D181*'ESTOQUE DEZEMBRO'!$G181+'ESTOQUE DEZEMBRO'!$E181*'ESTOQUE DEZEMBRO'!$H181</f>
        <v>400</v>
      </c>
      <c r="K181" s="1">
        <f>_xlfn.XLOOKUP(A181,MEDIDAS!A:A,MEDIDAS!D:D,,0)*5</f>
        <v>4.9444444444444446</v>
      </c>
      <c r="L181" s="1">
        <f>SUM(K181,_xlfn.XLOOKUP(A181,MEDIDAS!A:A,MEDIDAS!D:D,,0)*5)</f>
        <v>9.8888888888888893</v>
      </c>
      <c r="M18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81" t="str">
        <f>IF('ESTOQUE DEZEMBRO'!$E181&gt;0,"dezembro",_xlfn.XLOOKUP('ESTOQUE DEZEMBRO'!$A181,'ESTOQUE NOVEMBRO'!$A$2:$A$1101,'ESTOQUE NOVEMBRO'!$N$2:$N$1101,,0))</f>
        <v>outubro</v>
      </c>
      <c r="O181" s="15">
        <v>45627</v>
      </c>
    </row>
    <row r="182" spans="1:15">
      <c r="A182" s="5" t="s">
        <v>183</v>
      </c>
      <c r="B182" s="6" t="s">
        <v>1155</v>
      </c>
      <c r="C182" s="8">
        <f t="shared" si="4"/>
        <v>64.89</v>
      </c>
      <c r="D182" s="13">
        <f>_xlfn.XLOOKUP(Tabela5[[#This Row],[SKU]],'ESTOQUE NOVEMBRO'!A:A,'ESTOQUE NOVEMBRO'!F:F,,0)-_xlfn.XLOOKUP(Tabela5[[#This Row],[SKU]],'VENDA MES'!H:H,'VENDA MES'!I:I,0,0)</f>
        <v>34.599999999999994</v>
      </c>
      <c r="E182" s="13">
        <f>IF(D182&lt;=0,(L182 * 2.5) - D182,IF(AND(Tabela5[[#This Row],[ESTOQUE_INICIAL]]&lt;=Tabela5[[#This Row],[PONTO_DE_REPOSICAO]],Tabela5[[#This Row],[ESTOQUE_INICIAL]]&gt;0),L182*2.5,D182*0))</f>
        <v>0</v>
      </c>
      <c r="F182" s="13">
        <f t="shared" si="5"/>
        <v>34.599999999999994</v>
      </c>
      <c r="G182" s="14">
        <f>IF('ESTOQUE DEZEMBRO'!$N182="outubro",_xlfn.XLOOKUP('ESTOQUE DEZEMBRO'!$A182,MEDIDAS!H:H,MEDIDAS!J:J,,0),IF('ESTOQUE DEZEMBRO'!$N182="novembro",_xlfn.XLOOKUP('ESTOQUE DEZEMBRO'!$A182,MEDIDAS!H:H,MEDIDAS!K:K,,0),"0"))</f>
        <v>50</v>
      </c>
      <c r="H182" s="16">
        <v>125</v>
      </c>
      <c r="I182" s="6" t="s">
        <v>1152</v>
      </c>
      <c r="J182" s="1">
        <f>'ESTOQUE DEZEMBRO'!$D182*'ESTOQUE DEZEMBRO'!$G182+'ESTOQUE DEZEMBRO'!$E182*'ESTOQUE DEZEMBRO'!$H182</f>
        <v>1729.9999999999998</v>
      </c>
      <c r="K182" s="1">
        <f>_xlfn.XLOOKUP(A182,MEDIDAS!A:A,MEDIDAS!D:D,,0)*5</f>
        <v>5.7777777777777768</v>
      </c>
      <c r="L182" s="1">
        <f>SUM(K182,_xlfn.XLOOKUP(A182,MEDIDAS!A:A,MEDIDAS!D:D,,0)*5)</f>
        <v>11.555555555555554</v>
      </c>
      <c r="M18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82" t="str">
        <f>IF('ESTOQUE DEZEMBRO'!$E182&gt;0,"dezembro",_xlfn.XLOOKUP('ESTOQUE DEZEMBRO'!$A182,'ESTOQUE NOVEMBRO'!$A$2:$A$1101,'ESTOQUE NOVEMBRO'!$N$2:$N$1101,,0))</f>
        <v>outubro</v>
      </c>
      <c r="O182" s="15">
        <v>45627</v>
      </c>
    </row>
    <row r="183" spans="1:15">
      <c r="A183" s="5" t="s">
        <v>184</v>
      </c>
      <c r="B183" s="6" t="s">
        <v>1155</v>
      </c>
      <c r="C183" s="8">
        <f t="shared" si="4"/>
        <v>64.89</v>
      </c>
      <c r="D183" s="13">
        <f>_xlfn.XLOOKUP(Tabela5[[#This Row],[SKU]],'ESTOQUE NOVEMBRO'!A:A,'ESTOQUE NOVEMBRO'!F:F,,0)-_xlfn.XLOOKUP(Tabela5[[#This Row],[SKU]],'VENDA MES'!H:H,'VENDA MES'!I:I,0,0)</f>
        <v>-1.4000000000000057</v>
      </c>
      <c r="E183" s="13">
        <f>IF(D183&lt;=0,(L183 * 2.5) - D183,IF(AND(Tabela5[[#This Row],[ESTOQUE_INICIAL]]&lt;=Tabela5[[#This Row],[PONTO_DE_REPOSICAO]],Tabela5[[#This Row],[ESTOQUE_INICIAL]]&gt;0),L183*2.5,D183*0))</f>
        <v>31.122222222222227</v>
      </c>
      <c r="F183" s="13">
        <f t="shared" si="5"/>
        <v>29.722222222222221</v>
      </c>
      <c r="G183" s="14" t="str">
        <f>IF('ESTOQUE DEZEMBRO'!$N183="outubro",_xlfn.XLOOKUP('ESTOQUE DEZEMBRO'!$A183,MEDIDAS!H:H,MEDIDAS!J:J,,0),IF('ESTOQUE DEZEMBRO'!$N183="novembro",_xlfn.XLOOKUP('ESTOQUE DEZEMBRO'!$A183,MEDIDAS!H:H,MEDIDAS!K:K,,0),"0"))</f>
        <v>0</v>
      </c>
      <c r="H183" s="16">
        <v>125</v>
      </c>
      <c r="I183" s="6" t="s">
        <v>1152</v>
      </c>
      <c r="J183" s="1">
        <f>'ESTOQUE DEZEMBRO'!$D183*'ESTOQUE DEZEMBRO'!$G183+'ESTOQUE DEZEMBRO'!$E183*'ESTOQUE DEZEMBRO'!$H183</f>
        <v>3890.2777777777783</v>
      </c>
      <c r="K183" s="1">
        <f>_xlfn.XLOOKUP(A183,MEDIDAS!A:A,MEDIDAS!D:D,,0)*5</f>
        <v>5.9444444444444446</v>
      </c>
      <c r="L183" s="1">
        <f>SUM(K183,_xlfn.XLOOKUP(A183,MEDIDAS!A:A,MEDIDAS!D:D,,0)*5)</f>
        <v>11.888888888888889</v>
      </c>
      <c r="M18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83" t="str">
        <f>IF('ESTOQUE DEZEMBRO'!$E183&gt;0,"dezembro",_xlfn.XLOOKUP('ESTOQUE DEZEMBRO'!$A183,'ESTOQUE NOVEMBRO'!$A$2:$A$1101,'ESTOQUE NOVEMBRO'!$N$2:$N$1101,,0))</f>
        <v>dezembro</v>
      </c>
      <c r="O183" s="15">
        <v>45627</v>
      </c>
    </row>
    <row r="184" spans="1:15">
      <c r="A184" s="5" t="s">
        <v>185</v>
      </c>
      <c r="B184" s="6" t="s">
        <v>1155</v>
      </c>
      <c r="C184" s="8">
        <f t="shared" si="4"/>
        <v>64.89</v>
      </c>
      <c r="D184" s="13">
        <f>_xlfn.XLOOKUP(Tabela5[[#This Row],[SKU]],'ESTOQUE NOVEMBRO'!A:A,'ESTOQUE NOVEMBRO'!F:F,,0)-_xlfn.XLOOKUP(Tabela5[[#This Row],[SKU]],'VENDA MES'!H:H,'VENDA MES'!I:I,0,0)</f>
        <v>52.80000000000004</v>
      </c>
      <c r="E184" s="13">
        <f>IF(D184&lt;=0,(L184 * 2.5) - D184,IF(AND(Tabela5[[#This Row],[ESTOQUE_INICIAL]]&lt;=Tabela5[[#This Row],[PONTO_DE_REPOSICAO]],Tabela5[[#This Row],[ESTOQUE_INICIAL]]&gt;0),L184*2.5,D184*0))</f>
        <v>0</v>
      </c>
      <c r="F184" s="13">
        <f t="shared" si="5"/>
        <v>52.80000000000004</v>
      </c>
      <c r="G184" s="14">
        <f>IF('ESTOQUE DEZEMBRO'!$N184="outubro",_xlfn.XLOOKUP('ESTOQUE DEZEMBRO'!$A184,MEDIDAS!H:H,MEDIDAS!J:J,,0),IF('ESTOQUE DEZEMBRO'!$N184="novembro",_xlfn.XLOOKUP('ESTOQUE DEZEMBRO'!$A184,MEDIDAS!H:H,MEDIDAS!K:K,,0),"0"))</f>
        <v>50</v>
      </c>
      <c r="H184" s="16">
        <v>125</v>
      </c>
      <c r="I184" s="6" t="s">
        <v>1152</v>
      </c>
      <c r="J184" s="1">
        <f>'ESTOQUE DEZEMBRO'!$D184*'ESTOQUE DEZEMBRO'!$G184+'ESTOQUE DEZEMBRO'!$E184*'ESTOQUE DEZEMBRO'!$H184</f>
        <v>2640.0000000000018</v>
      </c>
      <c r="K184" s="1">
        <f>_xlfn.XLOOKUP(A184,MEDIDAS!A:A,MEDIDAS!D:D,,0)*5</f>
        <v>7.333333333333333</v>
      </c>
      <c r="L184" s="1">
        <f>SUM(K184,_xlfn.XLOOKUP(A184,MEDIDAS!A:A,MEDIDAS!D:D,,0)*5)</f>
        <v>14.666666666666666</v>
      </c>
      <c r="M18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84" t="str">
        <f>IF('ESTOQUE DEZEMBRO'!$E184&gt;0,"dezembro",_xlfn.XLOOKUP('ESTOQUE DEZEMBRO'!$A184,'ESTOQUE NOVEMBRO'!$A$2:$A$1101,'ESTOQUE NOVEMBRO'!$N$2:$N$1101,,0))</f>
        <v>outubro</v>
      </c>
      <c r="O184" s="15">
        <v>45627</v>
      </c>
    </row>
    <row r="185" spans="1:15">
      <c r="A185" s="5" t="s">
        <v>186</v>
      </c>
      <c r="B185" s="6" t="s">
        <v>1155</v>
      </c>
      <c r="C185" s="8">
        <f t="shared" si="4"/>
        <v>64.89</v>
      </c>
      <c r="D185" s="13">
        <f>_xlfn.XLOOKUP(Tabela5[[#This Row],[SKU]],'ESTOQUE NOVEMBRO'!A:A,'ESTOQUE NOVEMBRO'!F:F,,0)-_xlfn.XLOOKUP(Tabela5[[#This Row],[SKU]],'VENDA MES'!H:H,'VENDA MES'!I:I,0,0)</f>
        <v>4.8000000000000114</v>
      </c>
      <c r="E185" s="13">
        <f>IF(D185&lt;=0,(L185 * 2.5) - D185,IF(AND(Tabela5[[#This Row],[ESTOQUE_INICIAL]]&lt;=Tabela5[[#This Row],[PONTO_DE_REPOSICAO]],Tabela5[[#This Row],[ESTOQUE_INICIAL]]&gt;0),L185*2.5,D185*0))</f>
        <v>40.833333333333329</v>
      </c>
      <c r="F185" s="13">
        <f t="shared" si="5"/>
        <v>45.63333333333334</v>
      </c>
      <c r="G185" s="14" t="str">
        <f>IF('ESTOQUE DEZEMBRO'!$N185="outubro",_xlfn.XLOOKUP('ESTOQUE DEZEMBRO'!$A185,MEDIDAS!H:H,MEDIDAS!J:J,,0),IF('ESTOQUE DEZEMBRO'!$N185="novembro",_xlfn.XLOOKUP('ESTOQUE DEZEMBRO'!$A185,MEDIDAS!H:H,MEDIDAS!K:K,,0),"0"))</f>
        <v>0</v>
      </c>
      <c r="H185" s="16">
        <v>125</v>
      </c>
      <c r="I185" s="6" t="s">
        <v>1152</v>
      </c>
      <c r="J185" s="1">
        <f>'ESTOQUE DEZEMBRO'!$D185*'ESTOQUE DEZEMBRO'!$G185+'ESTOQUE DEZEMBRO'!$E185*'ESTOQUE DEZEMBRO'!$H185</f>
        <v>5104.1666666666661</v>
      </c>
      <c r="K185" s="1">
        <f>_xlfn.XLOOKUP(A185,MEDIDAS!A:A,MEDIDAS!D:D,,0)*5</f>
        <v>8.1666666666666661</v>
      </c>
      <c r="L185" s="1">
        <f>SUM(K185,_xlfn.XLOOKUP(A185,MEDIDAS!A:A,MEDIDAS!D:D,,0)*5)</f>
        <v>16.333333333333332</v>
      </c>
      <c r="M18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85" t="str">
        <f>IF('ESTOQUE DEZEMBRO'!$E185&gt;0,"dezembro",_xlfn.XLOOKUP('ESTOQUE DEZEMBRO'!$A185,'ESTOQUE NOVEMBRO'!$A$2:$A$1101,'ESTOQUE NOVEMBRO'!$N$2:$N$1101,,0))</f>
        <v>dezembro</v>
      </c>
      <c r="O185" s="15">
        <v>45627</v>
      </c>
    </row>
    <row r="186" spans="1:15">
      <c r="A186" s="5" t="s">
        <v>188</v>
      </c>
      <c r="B186" s="6" t="s">
        <v>1155</v>
      </c>
      <c r="C186" s="8">
        <f t="shared" si="4"/>
        <v>64.89</v>
      </c>
      <c r="D186" s="13">
        <f>_xlfn.XLOOKUP(Tabela5[[#This Row],[SKU]],'ESTOQUE NOVEMBRO'!A:A,'ESTOQUE NOVEMBRO'!F:F,,0)-_xlfn.XLOOKUP(Tabela5[[#This Row],[SKU]],'VENDA MES'!H:H,'VENDA MES'!I:I,0,0)</f>
        <v>-1.1999999999999886</v>
      </c>
      <c r="E186" s="13">
        <f>IF(D186&lt;=0,(L186 * 2.5) - D186,IF(AND(Tabela5[[#This Row],[ESTOQUE_INICIAL]]&lt;=Tabela5[[#This Row],[PONTO_DE_REPOSICAO]],Tabela5[[#This Row],[ESTOQUE_INICIAL]]&gt;0),L186*2.5,D186*0))</f>
        <v>43.699999999999989</v>
      </c>
      <c r="F186" s="13">
        <f t="shared" si="5"/>
        <v>42.5</v>
      </c>
      <c r="G186" s="14" t="str">
        <f>IF('ESTOQUE DEZEMBRO'!$N186="outubro",_xlfn.XLOOKUP('ESTOQUE DEZEMBRO'!$A186,MEDIDAS!H:H,MEDIDAS!J:J,,0),IF('ESTOQUE DEZEMBRO'!$N186="novembro",_xlfn.XLOOKUP('ESTOQUE DEZEMBRO'!$A186,MEDIDAS!H:H,MEDIDAS!K:K,,0),"0"))</f>
        <v>0</v>
      </c>
      <c r="H186" s="16">
        <v>125</v>
      </c>
      <c r="I186" s="6" t="s">
        <v>1152</v>
      </c>
      <c r="J186" s="1">
        <f>'ESTOQUE DEZEMBRO'!$D186*'ESTOQUE DEZEMBRO'!$G186+'ESTOQUE DEZEMBRO'!$E186*'ESTOQUE DEZEMBRO'!$H186</f>
        <v>5462.4999999999982</v>
      </c>
      <c r="K186" s="1">
        <f>_xlfn.XLOOKUP(A186,MEDIDAS!A:A,MEDIDAS!D:D,,0)*5</f>
        <v>8.5</v>
      </c>
      <c r="L186" s="1">
        <f>SUM(K186,_xlfn.XLOOKUP(A186,MEDIDAS!A:A,MEDIDAS!D:D,,0)*5)</f>
        <v>17</v>
      </c>
      <c r="M18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86" t="str">
        <f>IF('ESTOQUE DEZEMBRO'!$E186&gt;0,"dezembro",_xlfn.XLOOKUP('ESTOQUE DEZEMBRO'!$A186,'ESTOQUE NOVEMBRO'!$A$2:$A$1101,'ESTOQUE NOVEMBRO'!$N$2:$N$1101,,0))</f>
        <v>dezembro</v>
      </c>
      <c r="O186" s="15">
        <v>45627</v>
      </c>
    </row>
    <row r="187" spans="1:15">
      <c r="A187" s="5" t="s">
        <v>209</v>
      </c>
      <c r="B187" s="6" t="s">
        <v>1155</v>
      </c>
      <c r="C187" s="8">
        <f t="shared" si="4"/>
        <v>64.89</v>
      </c>
      <c r="D187" s="13">
        <f>_xlfn.XLOOKUP(Tabela5[[#This Row],[SKU]],'ESTOQUE NOVEMBRO'!A:A,'ESTOQUE NOVEMBRO'!F:F,,0)-_xlfn.XLOOKUP(Tabela5[[#This Row],[SKU]],'VENDA MES'!H:H,'VENDA MES'!I:I,0,0)</f>
        <v>75</v>
      </c>
      <c r="E187" s="13">
        <f>IF(D187&lt;=0,(L187 * 2.5) - D187,IF(AND(Tabela5[[#This Row],[ESTOQUE_INICIAL]]&lt;=Tabela5[[#This Row],[PONTO_DE_REPOSICAO]],Tabela5[[#This Row],[ESTOQUE_INICIAL]]&gt;0),L187*2.5,D187*0))</f>
        <v>0</v>
      </c>
      <c r="F187" s="13">
        <f t="shared" si="5"/>
        <v>75</v>
      </c>
      <c r="G187" s="14">
        <f>IF('ESTOQUE DEZEMBRO'!$N187="outubro",_xlfn.XLOOKUP('ESTOQUE DEZEMBRO'!$A187,MEDIDAS!H:H,MEDIDAS!J:J,,0),IF('ESTOQUE DEZEMBRO'!$N187="novembro",_xlfn.XLOOKUP('ESTOQUE DEZEMBRO'!$A187,MEDIDAS!H:H,MEDIDAS!K:K,,0),"0"))</f>
        <v>50</v>
      </c>
      <c r="H187" s="16">
        <v>125</v>
      </c>
      <c r="I187" s="6" t="s">
        <v>1152</v>
      </c>
      <c r="J187" s="1">
        <f>'ESTOQUE DEZEMBRO'!$D187*'ESTOQUE DEZEMBRO'!$G187+'ESTOQUE DEZEMBRO'!$E187*'ESTOQUE DEZEMBRO'!$H187</f>
        <v>3750</v>
      </c>
      <c r="K187" s="1">
        <f>_xlfn.XLOOKUP(A187,MEDIDAS!A:A,MEDIDAS!D:D,,0)*5</f>
        <v>4.166666666666667</v>
      </c>
      <c r="L187" s="1">
        <f>SUM(K187,_xlfn.XLOOKUP(A187,MEDIDAS!A:A,MEDIDAS!D:D,,0)*5)</f>
        <v>8.3333333333333339</v>
      </c>
      <c r="M18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87" t="str">
        <f>IF('ESTOQUE DEZEMBRO'!$E187&gt;0,"dezembro",_xlfn.XLOOKUP('ESTOQUE DEZEMBRO'!$A187,'ESTOQUE NOVEMBRO'!$A$2:$A$1101,'ESTOQUE NOVEMBRO'!$N$2:$N$1101,,0))</f>
        <v>outubro</v>
      </c>
      <c r="O187" s="15">
        <v>45627</v>
      </c>
    </row>
    <row r="188" spans="1:15">
      <c r="A188" s="5" t="s">
        <v>189</v>
      </c>
      <c r="B188" s="6" t="s">
        <v>1155</v>
      </c>
      <c r="C188" s="8">
        <f t="shared" si="4"/>
        <v>64.89</v>
      </c>
      <c r="D188" s="13">
        <f>_xlfn.XLOOKUP(Tabela5[[#This Row],[SKU]],'ESTOQUE NOVEMBRO'!A:A,'ESTOQUE NOVEMBRO'!F:F,,0)-_xlfn.XLOOKUP(Tabela5[[#This Row],[SKU]],'VENDA MES'!H:H,'VENDA MES'!I:I,0,0)</f>
        <v>-15.200000000000003</v>
      </c>
      <c r="E188" s="13">
        <f>IF(D188&lt;=0,(L188 * 2.5) - D188,IF(AND(Tabela5[[#This Row],[ESTOQUE_INICIAL]]&lt;=Tabela5[[#This Row],[PONTO_DE_REPOSICAO]],Tabela5[[#This Row],[ESTOQUE_INICIAL]]&gt;0),L188*2.5,D188*0))</f>
        <v>52.422222222222224</v>
      </c>
      <c r="F188" s="13">
        <f t="shared" si="5"/>
        <v>37.222222222222221</v>
      </c>
      <c r="G188" s="14" t="str">
        <f>IF('ESTOQUE DEZEMBRO'!$N188="outubro",_xlfn.XLOOKUP('ESTOQUE DEZEMBRO'!$A188,MEDIDAS!H:H,MEDIDAS!J:J,,0),IF('ESTOQUE DEZEMBRO'!$N188="novembro",_xlfn.XLOOKUP('ESTOQUE DEZEMBRO'!$A188,MEDIDAS!H:H,MEDIDAS!K:K,,0),"0"))</f>
        <v>0</v>
      </c>
      <c r="H188" s="16">
        <v>125</v>
      </c>
      <c r="I188" s="6" t="s">
        <v>1152</v>
      </c>
      <c r="J188" s="1">
        <f>'ESTOQUE DEZEMBRO'!$D188*'ESTOQUE DEZEMBRO'!$G188+'ESTOQUE DEZEMBRO'!$E188*'ESTOQUE DEZEMBRO'!$H188</f>
        <v>6552.7777777777783</v>
      </c>
      <c r="K188" s="1">
        <f>_xlfn.XLOOKUP(A188,MEDIDAS!A:A,MEDIDAS!D:D,,0)*5</f>
        <v>7.4444444444444446</v>
      </c>
      <c r="L188" s="1">
        <f>SUM(K188,_xlfn.XLOOKUP(A188,MEDIDAS!A:A,MEDIDAS!D:D,,0)*5)</f>
        <v>14.888888888888889</v>
      </c>
      <c r="M18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88" t="str">
        <f>IF('ESTOQUE DEZEMBRO'!$E188&gt;0,"dezembro",_xlfn.XLOOKUP('ESTOQUE DEZEMBRO'!$A188,'ESTOQUE NOVEMBRO'!$A$2:$A$1101,'ESTOQUE NOVEMBRO'!$N$2:$N$1101,,0))</f>
        <v>dezembro</v>
      </c>
      <c r="O188" s="15">
        <v>45627</v>
      </c>
    </row>
    <row r="189" spans="1:15">
      <c r="A189" s="5" t="s">
        <v>190</v>
      </c>
      <c r="B189" s="6" t="s">
        <v>1155</v>
      </c>
      <c r="C189" s="8">
        <f t="shared" si="4"/>
        <v>64.89</v>
      </c>
      <c r="D189" s="13">
        <f>_xlfn.XLOOKUP(Tabela5[[#This Row],[SKU]],'ESTOQUE NOVEMBRO'!A:A,'ESTOQUE NOVEMBRO'!F:F,,0)-_xlfn.XLOOKUP(Tabela5[[#This Row],[SKU]],'VENDA MES'!H:H,'VENDA MES'!I:I,0,0)</f>
        <v>34.200000000000017</v>
      </c>
      <c r="E189" s="13">
        <f>IF(D189&lt;=0,(L189 * 2.5) - D189,IF(AND(Tabela5[[#This Row],[ESTOQUE_INICIAL]]&lt;=Tabela5[[#This Row],[PONTO_DE_REPOSICAO]],Tabela5[[#This Row],[ESTOQUE_INICIAL]]&gt;0),L189*2.5,D189*0))</f>
        <v>0</v>
      </c>
      <c r="F189" s="13">
        <f t="shared" si="5"/>
        <v>34.200000000000017</v>
      </c>
      <c r="G189" s="14">
        <f>IF('ESTOQUE DEZEMBRO'!$N189="outubro",_xlfn.XLOOKUP('ESTOQUE DEZEMBRO'!$A189,MEDIDAS!H:H,MEDIDAS!J:J,,0),IF('ESTOQUE DEZEMBRO'!$N189="novembro",_xlfn.XLOOKUP('ESTOQUE DEZEMBRO'!$A189,MEDIDAS!H:H,MEDIDAS!K:K,,0),"0"))</f>
        <v>50</v>
      </c>
      <c r="H189" s="16">
        <v>125</v>
      </c>
      <c r="I189" s="6" t="s">
        <v>1152</v>
      </c>
      <c r="J189" s="1">
        <f>'ESTOQUE DEZEMBRO'!$D189*'ESTOQUE DEZEMBRO'!$G189+'ESTOQUE DEZEMBRO'!$E189*'ESTOQUE DEZEMBRO'!$H189</f>
        <v>1710.0000000000009</v>
      </c>
      <c r="K189" s="1">
        <f>_xlfn.XLOOKUP(A189,MEDIDAS!A:A,MEDIDAS!D:D,,0)*5</f>
        <v>6.166666666666667</v>
      </c>
      <c r="L189" s="1">
        <f>SUM(K189,_xlfn.XLOOKUP(A189,MEDIDAS!A:A,MEDIDAS!D:D,,0)*5)</f>
        <v>12.333333333333334</v>
      </c>
      <c r="M18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89" t="str">
        <f>IF('ESTOQUE DEZEMBRO'!$E189&gt;0,"dezembro",_xlfn.XLOOKUP('ESTOQUE DEZEMBRO'!$A189,'ESTOQUE NOVEMBRO'!$A$2:$A$1101,'ESTOQUE NOVEMBRO'!$N$2:$N$1101,,0))</f>
        <v>outubro</v>
      </c>
      <c r="O189" s="15">
        <v>45627</v>
      </c>
    </row>
    <row r="190" spans="1:15">
      <c r="A190" s="5" t="s">
        <v>191</v>
      </c>
      <c r="B190" s="6" t="s">
        <v>1155</v>
      </c>
      <c r="C190" s="8">
        <f t="shared" si="4"/>
        <v>64.89</v>
      </c>
      <c r="D190" s="13">
        <f>_xlfn.XLOOKUP(Tabela5[[#This Row],[SKU]],'ESTOQUE NOVEMBRO'!A:A,'ESTOQUE NOVEMBRO'!F:F,,0)-_xlfn.XLOOKUP(Tabela5[[#This Row],[SKU]],'VENDA MES'!H:H,'VENDA MES'!I:I,0,0)</f>
        <v>10</v>
      </c>
      <c r="E190" s="13">
        <f>IF(D190&lt;=0,(L190 * 2.5) - D190,IF(AND(Tabela5[[#This Row],[ESTOQUE_INICIAL]]&lt;=Tabela5[[#This Row],[PONTO_DE_REPOSICAO]],Tabela5[[#This Row],[ESTOQUE_INICIAL]]&gt;0),L190*2.5,D190*0))</f>
        <v>0</v>
      </c>
      <c r="F190" s="13">
        <f t="shared" si="5"/>
        <v>10</v>
      </c>
      <c r="G190" s="14">
        <f>IF('ESTOQUE DEZEMBRO'!$N190="outubro",_xlfn.XLOOKUP('ESTOQUE DEZEMBRO'!$A190,MEDIDAS!H:H,MEDIDAS!J:J,,0),IF('ESTOQUE DEZEMBRO'!$N190="novembro",_xlfn.XLOOKUP('ESTOQUE DEZEMBRO'!$A190,MEDIDAS!H:H,MEDIDAS!K:K,,0),"0"))</f>
        <v>50</v>
      </c>
      <c r="H190" s="16">
        <v>125</v>
      </c>
      <c r="I190" s="6" t="s">
        <v>1152</v>
      </c>
      <c r="J190" s="1">
        <f>'ESTOQUE DEZEMBRO'!$D190*'ESTOQUE DEZEMBRO'!$G190+'ESTOQUE DEZEMBRO'!$E190*'ESTOQUE DEZEMBRO'!$H190</f>
        <v>500</v>
      </c>
      <c r="K190" s="1">
        <f>_xlfn.XLOOKUP(A190,MEDIDAS!A:A,MEDIDAS!D:D,,0)*5</f>
        <v>4.9444444444444446</v>
      </c>
      <c r="L190" s="1">
        <f>SUM(K190,_xlfn.XLOOKUP(A190,MEDIDAS!A:A,MEDIDAS!D:D,,0)*5)</f>
        <v>9.8888888888888893</v>
      </c>
      <c r="M19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90" t="str">
        <f>IF('ESTOQUE DEZEMBRO'!$E190&gt;0,"dezembro",_xlfn.XLOOKUP('ESTOQUE DEZEMBRO'!$A190,'ESTOQUE NOVEMBRO'!$A$2:$A$1101,'ESTOQUE NOVEMBRO'!$N$2:$N$1101,,0))</f>
        <v>outubro</v>
      </c>
      <c r="O190" s="15">
        <v>45627</v>
      </c>
    </row>
    <row r="191" spans="1:15">
      <c r="A191" s="5" t="s">
        <v>192</v>
      </c>
      <c r="B191" s="6" t="s">
        <v>1155</v>
      </c>
      <c r="C191" s="8">
        <f t="shared" si="4"/>
        <v>64.89</v>
      </c>
      <c r="D191" s="13">
        <f>_xlfn.XLOOKUP(Tabela5[[#This Row],[SKU]],'ESTOQUE NOVEMBRO'!A:A,'ESTOQUE NOVEMBRO'!F:F,,0)-_xlfn.XLOOKUP(Tabela5[[#This Row],[SKU]],'VENDA MES'!H:H,'VENDA MES'!I:I,0,0)</f>
        <v>-29.399999999999991</v>
      </c>
      <c r="E191" s="13">
        <f>IF(D191&lt;=0,(L191 * 2.5) - D191,IF(AND(Tabela5[[#This Row],[ESTOQUE_INICIAL]]&lt;=Tabela5[[#This Row],[PONTO_DE_REPOSICAO]],Tabela5[[#This Row],[ESTOQUE_INICIAL]]&gt;0),L191*2.5,D191*0))</f>
        <v>57.73333333333332</v>
      </c>
      <c r="F191" s="13">
        <f t="shared" si="5"/>
        <v>28.333333333333329</v>
      </c>
      <c r="G191" s="14" t="str">
        <f>IF('ESTOQUE DEZEMBRO'!$N191="outubro",_xlfn.XLOOKUP('ESTOQUE DEZEMBRO'!$A191,MEDIDAS!H:H,MEDIDAS!J:J,,0),IF('ESTOQUE DEZEMBRO'!$N191="novembro",_xlfn.XLOOKUP('ESTOQUE DEZEMBRO'!$A191,MEDIDAS!H:H,MEDIDAS!K:K,,0),"0"))</f>
        <v>0</v>
      </c>
      <c r="H191" s="16">
        <v>125</v>
      </c>
      <c r="I191" s="6" t="s">
        <v>1152</v>
      </c>
      <c r="J191" s="1">
        <f>'ESTOQUE DEZEMBRO'!$D191*'ESTOQUE DEZEMBRO'!$G191+'ESTOQUE DEZEMBRO'!$E191*'ESTOQUE DEZEMBRO'!$H191</f>
        <v>7216.6666666666652</v>
      </c>
      <c r="K191" s="1">
        <f>_xlfn.XLOOKUP(A191,MEDIDAS!A:A,MEDIDAS!D:D,,0)*5</f>
        <v>5.6666666666666661</v>
      </c>
      <c r="L191" s="1">
        <f>SUM(K191,_xlfn.XLOOKUP(A191,MEDIDAS!A:A,MEDIDAS!D:D,,0)*5)</f>
        <v>11.333333333333332</v>
      </c>
      <c r="M19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91" t="str">
        <f>IF('ESTOQUE DEZEMBRO'!$E191&gt;0,"dezembro",_xlfn.XLOOKUP('ESTOQUE DEZEMBRO'!$A191,'ESTOQUE NOVEMBRO'!$A$2:$A$1101,'ESTOQUE NOVEMBRO'!$N$2:$N$1101,,0))</f>
        <v>dezembro</v>
      </c>
      <c r="O191" s="15">
        <v>45627</v>
      </c>
    </row>
    <row r="192" spans="1:15">
      <c r="A192" s="5" t="s">
        <v>193</v>
      </c>
      <c r="B192" s="6" t="s">
        <v>1156</v>
      </c>
      <c r="C192" s="8">
        <f t="shared" si="4"/>
        <v>64.89</v>
      </c>
      <c r="D192" s="13">
        <f>_xlfn.XLOOKUP(Tabela5[[#This Row],[SKU]],'ESTOQUE NOVEMBRO'!A:A,'ESTOQUE NOVEMBRO'!F:F,,0)-_xlfn.XLOOKUP(Tabela5[[#This Row],[SKU]],'VENDA MES'!H:H,'VENDA MES'!I:I,0,0)</f>
        <v>102.80000000000004</v>
      </c>
      <c r="E192" s="13">
        <f>IF(D192&lt;=0,(L192 * 2.5) - D192,IF(AND(Tabela5[[#This Row],[ESTOQUE_INICIAL]]&lt;=Tabela5[[#This Row],[PONTO_DE_REPOSICAO]],Tabela5[[#This Row],[ESTOQUE_INICIAL]]&gt;0),L192*2.5,D192*0))</f>
        <v>0</v>
      </c>
      <c r="F192" s="13">
        <f t="shared" si="5"/>
        <v>102.80000000000004</v>
      </c>
      <c r="G192" s="14">
        <f>IF('ESTOQUE DEZEMBRO'!$N192="outubro",_xlfn.XLOOKUP('ESTOQUE DEZEMBRO'!$A192,MEDIDAS!H:H,MEDIDAS!J:J,,0),IF('ESTOQUE DEZEMBRO'!$N192="novembro",_xlfn.XLOOKUP('ESTOQUE DEZEMBRO'!$A192,MEDIDAS!H:H,MEDIDAS!K:K,,0),"0"))</f>
        <v>18</v>
      </c>
      <c r="H192" s="16">
        <v>45</v>
      </c>
      <c r="I192" s="6" t="s">
        <v>1140</v>
      </c>
      <c r="J192" s="1">
        <f>'ESTOQUE DEZEMBRO'!$D192*'ESTOQUE DEZEMBRO'!$G192+'ESTOQUE DEZEMBRO'!$E192*'ESTOQUE DEZEMBRO'!$H192</f>
        <v>1850.4000000000008</v>
      </c>
      <c r="K192" s="1">
        <f>_xlfn.XLOOKUP(A192,MEDIDAS!A:A,MEDIDAS!D:D,,0)*5</f>
        <v>6.3888888888888884</v>
      </c>
      <c r="L192" s="1">
        <f>SUM(K192,_xlfn.XLOOKUP(A192,MEDIDAS!A:A,MEDIDAS!D:D,,0)*5)</f>
        <v>12.777777777777777</v>
      </c>
      <c r="M19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92" t="str">
        <f>IF('ESTOQUE DEZEMBRO'!$E192&gt;0,"dezembro",_xlfn.XLOOKUP('ESTOQUE DEZEMBRO'!$A192,'ESTOQUE NOVEMBRO'!$A$2:$A$1101,'ESTOQUE NOVEMBRO'!$N$2:$N$1101,,0))</f>
        <v>outubro</v>
      </c>
      <c r="O192" s="15">
        <v>45627</v>
      </c>
    </row>
    <row r="193" spans="1:15">
      <c r="A193" s="5" t="s">
        <v>194</v>
      </c>
      <c r="B193" s="6" t="s">
        <v>1156</v>
      </c>
      <c r="C193" s="8">
        <f t="shared" si="4"/>
        <v>64.89</v>
      </c>
      <c r="D193" s="13">
        <f>_xlfn.XLOOKUP(Tabela5[[#This Row],[SKU]],'ESTOQUE NOVEMBRO'!A:A,'ESTOQUE NOVEMBRO'!F:F,,0)-_xlfn.XLOOKUP(Tabela5[[#This Row],[SKU]],'VENDA MES'!H:H,'VENDA MES'!I:I,0,0)</f>
        <v>34.199999999999989</v>
      </c>
      <c r="E193" s="13">
        <f>IF(D193&lt;=0,(L193 * 2.5) - D193,IF(AND(Tabela5[[#This Row],[ESTOQUE_INICIAL]]&lt;=Tabela5[[#This Row],[PONTO_DE_REPOSICAO]],Tabela5[[#This Row],[ESTOQUE_INICIAL]]&gt;0),L193*2.5,D193*0))</f>
        <v>0</v>
      </c>
      <c r="F193" s="13">
        <f t="shared" si="5"/>
        <v>34.199999999999989</v>
      </c>
      <c r="G193" s="14">
        <f>IF('ESTOQUE DEZEMBRO'!$N193="outubro",_xlfn.XLOOKUP('ESTOQUE DEZEMBRO'!$A193,MEDIDAS!H:H,MEDIDAS!J:J,,0),IF('ESTOQUE DEZEMBRO'!$N193="novembro",_xlfn.XLOOKUP('ESTOQUE DEZEMBRO'!$A193,MEDIDAS!H:H,MEDIDAS!K:K,,0),"0"))</f>
        <v>18</v>
      </c>
      <c r="H193" s="16">
        <v>45</v>
      </c>
      <c r="I193" s="6" t="s">
        <v>1140</v>
      </c>
      <c r="J193" s="1">
        <f>'ESTOQUE DEZEMBRO'!$D193*'ESTOQUE DEZEMBRO'!$G193+'ESTOQUE DEZEMBRO'!$E193*'ESTOQUE DEZEMBRO'!$H193</f>
        <v>615.5999999999998</v>
      </c>
      <c r="K193" s="1">
        <f>_xlfn.XLOOKUP(A193,MEDIDAS!A:A,MEDIDAS!D:D,,0)*5</f>
        <v>8</v>
      </c>
      <c r="L193" s="1">
        <f>SUM(K193,_xlfn.XLOOKUP(A193,MEDIDAS!A:A,MEDIDAS!D:D,,0)*5)</f>
        <v>16</v>
      </c>
      <c r="M19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93" t="str">
        <f>IF('ESTOQUE DEZEMBRO'!$E193&gt;0,"dezembro",_xlfn.XLOOKUP('ESTOQUE DEZEMBRO'!$A193,'ESTOQUE NOVEMBRO'!$A$2:$A$1101,'ESTOQUE NOVEMBRO'!$N$2:$N$1101,,0))</f>
        <v>outubro</v>
      </c>
      <c r="O193" s="15">
        <v>45627</v>
      </c>
    </row>
    <row r="194" spans="1:15">
      <c r="A194" s="5" t="s">
        <v>195</v>
      </c>
      <c r="B194" s="6" t="s">
        <v>1156</v>
      </c>
      <c r="C194" s="8">
        <f t="shared" ref="C194:C257" si="6">3.09*3*7</f>
        <v>64.89</v>
      </c>
      <c r="D194" s="13">
        <f>_xlfn.XLOOKUP(Tabela5[[#This Row],[SKU]],'ESTOQUE NOVEMBRO'!A:A,'ESTOQUE NOVEMBRO'!F:F,,0)-_xlfn.XLOOKUP(Tabela5[[#This Row],[SKU]],'VENDA MES'!H:H,'VENDA MES'!I:I,0,0)</f>
        <v>26.000000000000028</v>
      </c>
      <c r="E194" s="13">
        <f>IF(D194&lt;=0,(L194 * 2.5) - D194,IF(AND(Tabela5[[#This Row],[ESTOQUE_INICIAL]]&lt;=Tabela5[[#This Row],[PONTO_DE_REPOSICAO]],Tabela5[[#This Row],[ESTOQUE_INICIAL]]&gt;0),L194*2.5,D194*0))</f>
        <v>0</v>
      </c>
      <c r="F194" s="13">
        <f t="shared" ref="F194:F257" si="7">SUM(E194,D194)</f>
        <v>26.000000000000028</v>
      </c>
      <c r="G194" s="14">
        <f>IF('ESTOQUE DEZEMBRO'!$N194="outubro",_xlfn.XLOOKUP('ESTOQUE DEZEMBRO'!$A194,MEDIDAS!H:H,MEDIDAS!J:J,,0),IF('ESTOQUE DEZEMBRO'!$N194="novembro",_xlfn.XLOOKUP('ESTOQUE DEZEMBRO'!$A194,MEDIDAS!H:H,MEDIDAS!K:K,,0),"0"))</f>
        <v>18</v>
      </c>
      <c r="H194" s="16">
        <v>45</v>
      </c>
      <c r="I194" s="6" t="s">
        <v>1140</v>
      </c>
      <c r="J194" s="1">
        <f>'ESTOQUE DEZEMBRO'!$D194*'ESTOQUE DEZEMBRO'!$G194+'ESTOQUE DEZEMBRO'!$E194*'ESTOQUE DEZEMBRO'!$H194</f>
        <v>468.00000000000051</v>
      </c>
      <c r="K194" s="1">
        <f>_xlfn.XLOOKUP(A194,MEDIDAS!A:A,MEDIDAS!D:D,,0)*5</f>
        <v>7.7222222222222223</v>
      </c>
      <c r="L194" s="1">
        <f>SUM(K194,_xlfn.XLOOKUP(A194,MEDIDAS!A:A,MEDIDAS!D:D,,0)*5)</f>
        <v>15.444444444444445</v>
      </c>
      <c r="M19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94" t="str">
        <f>IF('ESTOQUE DEZEMBRO'!$E194&gt;0,"dezembro",_xlfn.XLOOKUP('ESTOQUE DEZEMBRO'!$A194,'ESTOQUE NOVEMBRO'!$A$2:$A$1101,'ESTOQUE NOVEMBRO'!$N$2:$N$1101,,0))</f>
        <v>outubro</v>
      </c>
      <c r="O194" s="15">
        <v>45627</v>
      </c>
    </row>
    <row r="195" spans="1:15">
      <c r="A195" s="5" t="s">
        <v>196</v>
      </c>
      <c r="B195" s="6" t="s">
        <v>1156</v>
      </c>
      <c r="C195" s="8">
        <f t="shared" si="6"/>
        <v>64.89</v>
      </c>
      <c r="D195" s="13">
        <f>_xlfn.XLOOKUP(Tabela5[[#This Row],[SKU]],'ESTOQUE NOVEMBRO'!A:A,'ESTOQUE NOVEMBRO'!F:F,,0)-_xlfn.XLOOKUP(Tabela5[[#This Row],[SKU]],'VENDA MES'!H:H,'VENDA MES'!I:I,0,0)</f>
        <v>58</v>
      </c>
      <c r="E195" s="13">
        <f>IF(D195&lt;=0,(L195 * 2.5) - D195,IF(AND(Tabela5[[#This Row],[ESTOQUE_INICIAL]]&lt;=Tabela5[[#This Row],[PONTO_DE_REPOSICAO]],Tabela5[[#This Row],[ESTOQUE_INICIAL]]&gt;0),L195*2.5,D195*0))</f>
        <v>0</v>
      </c>
      <c r="F195" s="13">
        <f t="shared" si="7"/>
        <v>58</v>
      </c>
      <c r="G195" s="14">
        <f>IF('ESTOQUE DEZEMBRO'!$N195="outubro",_xlfn.XLOOKUP('ESTOQUE DEZEMBRO'!$A195,MEDIDAS!H:H,MEDIDAS!J:J,,0),IF('ESTOQUE DEZEMBRO'!$N195="novembro",_xlfn.XLOOKUP('ESTOQUE DEZEMBRO'!$A195,MEDIDAS!H:H,MEDIDAS!K:K,,0),"0"))</f>
        <v>18</v>
      </c>
      <c r="H195" s="16">
        <v>45</v>
      </c>
      <c r="I195" s="6" t="s">
        <v>1140</v>
      </c>
      <c r="J195" s="1">
        <f>'ESTOQUE DEZEMBRO'!$D195*'ESTOQUE DEZEMBRO'!$G195+'ESTOQUE DEZEMBRO'!$E195*'ESTOQUE DEZEMBRO'!$H195</f>
        <v>1044</v>
      </c>
      <c r="K195" s="1">
        <f>_xlfn.XLOOKUP(A195,MEDIDAS!A:A,MEDIDAS!D:D,,0)*5</f>
        <v>7.7777777777777777</v>
      </c>
      <c r="L195" s="1">
        <f>SUM(K195,_xlfn.XLOOKUP(A195,MEDIDAS!A:A,MEDIDAS!D:D,,0)*5)</f>
        <v>15.555555555555555</v>
      </c>
      <c r="M19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95" t="str">
        <f>IF('ESTOQUE DEZEMBRO'!$E195&gt;0,"dezembro",_xlfn.XLOOKUP('ESTOQUE DEZEMBRO'!$A195,'ESTOQUE NOVEMBRO'!$A$2:$A$1101,'ESTOQUE NOVEMBRO'!$N$2:$N$1101,,0))</f>
        <v>outubro</v>
      </c>
      <c r="O195" s="15">
        <v>45627</v>
      </c>
    </row>
    <row r="196" spans="1:15">
      <c r="A196" s="5" t="s">
        <v>197</v>
      </c>
      <c r="B196" s="6" t="s">
        <v>1156</v>
      </c>
      <c r="C196" s="8">
        <f t="shared" si="6"/>
        <v>64.89</v>
      </c>
      <c r="D196" s="13">
        <f>_xlfn.XLOOKUP(Tabela5[[#This Row],[SKU]],'ESTOQUE NOVEMBRO'!A:A,'ESTOQUE NOVEMBRO'!F:F,,0)-_xlfn.XLOOKUP(Tabela5[[#This Row],[SKU]],'VENDA MES'!H:H,'VENDA MES'!I:I,0,0)</f>
        <v>51</v>
      </c>
      <c r="E196" s="13">
        <f>IF(D196&lt;=0,(L196 * 2.5) - D196,IF(AND(Tabela5[[#This Row],[ESTOQUE_INICIAL]]&lt;=Tabela5[[#This Row],[PONTO_DE_REPOSICAO]],Tabela5[[#This Row],[ESTOQUE_INICIAL]]&gt;0),L196*2.5,D196*0))</f>
        <v>0</v>
      </c>
      <c r="F196" s="13">
        <f t="shared" si="7"/>
        <v>51</v>
      </c>
      <c r="G196" s="14">
        <f>IF('ESTOQUE DEZEMBRO'!$N196="outubro",_xlfn.XLOOKUP('ESTOQUE DEZEMBRO'!$A196,MEDIDAS!H:H,MEDIDAS!J:J,,0),IF('ESTOQUE DEZEMBRO'!$N196="novembro",_xlfn.XLOOKUP('ESTOQUE DEZEMBRO'!$A196,MEDIDAS!H:H,MEDIDAS!K:K,,0),"0"))</f>
        <v>18</v>
      </c>
      <c r="H196" s="16">
        <v>45</v>
      </c>
      <c r="I196" s="6" t="s">
        <v>1140</v>
      </c>
      <c r="J196" s="1">
        <f>'ESTOQUE DEZEMBRO'!$D196*'ESTOQUE DEZEMBRO'!$G196+'ESTOQUE DEZEMBRO'!$E196*'ESTOQUE DEZEMBRO'!$H196</f>
        <v>918</v>
      </c>
      <c r="K196" s="1">
        <f>_xlfn.XLOOKUP(A196,MEDIDAS!A:A,MEDIDAS!D:D,,0)*5</f>
        <v>8.1666666666666661</v>
      </c>
      <c r="L196" s="1">
        <f>SUM(K196,_xlfn.XLOOKUP(A196,MEDIDAS!A:A,MEDIDAS!D:D,,0)*5)</f>
        <v>16.333333333333332</v>
      </c>
      <c r="M19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96" t="str">
        <f>IF('ESTOQUE DEZEMBRO'!$E196&gt;0,"dezembro",_xlfn.XLOOKUP('ESTOQUE DEZEMBRO'!$A196,'ESTOQUE NOVEMBRO'!$A$2:$A$1101,'ESTOQUE NOVEMBRO'!$N$2:$N$1101,,0))</f>
        <v>outubro</v>
      </c>
      <c r="O196" s="15">
        <v>45627</v>
      </c>
    </row>
    <row r="197" spans="1:15">
      <c r="A197" s="5" t="s">
        <v>220</v>
      </c>
      <c r="B197" s="6" t="s">
        <v>1156</v>
      </c>
      <c r="C197" s="8">
        <f t="shared" si="6"/>
        <v>64.89</v>
      </c>
      <c r="D197" s="13">
        <f>_xlfn.XLOOKUP(Tabela5[[#This Row],[SKU]],'ESTOQUE NOVEMBRO'!A:A,'ESTOQUE NOVEMBRO'!F:F,,0)-_xlfn.XLOOKUP(Tabela5[[#This Row],[SKU]],'VENDA MES'!H:H,'VENDA MES'!I:I,0,0)</f>
        <v>42</v>
      </c>
      <c r="E197" s="13">
        <f>IF(D197&lt;=0,(L197 * 2.5) - D197,IF(AND(Tabela5[[#This Row],[ESTOQUE_INICIAL]]&lt;=Tabela5[[#This Row],[PONTO_DE_REPOSICAO]],Tabela5[[#This Row],[ESTOQUE_INICIAL]]&gt;0),L197*2.5,D197*0))</f>
        <v>0</v>
      </c>
      <c r="F197" s="13">
        <f t="shared" si="7"/>
        <v>42</v>
      </c>
      <c r="G197" s="14">
        <f>IF('ESTOQUE DEZEMBRO'!$N197="outubro",_xlfn.XLOOKUP('ESTOQUE DEZEMBRO'!$A197,MEDIDAS!H:H,MEDIDAS!J:J,,0),IF('ESTOQUE DEZEMBRO'!$N197="novembro",_xlfn.XLOOKUP('ESTOQUE DEZEMBRO'!$A197,MEDIDAS!H:H,MEDIDAS!K:K,,0),"0"))</f>
        <v>18</v>
      </c>
      <c r="H197" s="16">
        <v>45</v>
      </c>
      <c r="I197" s="6" t="s">
        <v>1140</v>
      </c>
      <c r="J197" s="1">
        <f>'ESTOQUE DEZEMBRO'!$D197*'ESTOQUE DEZEMBRO'!$G197+'ESTOQUE DEZEMBRO'!$E197*'ESTOQUE DEZEMBRO'!$H197</f>
        <v>756</v>
      </c>
      <c r="K197" s="1">
        <f>_xlfn.XLOOKUP(A197,MEDIDAS!A:A,MEDIDAS!D:D,,0)*5</f>
        <v>6</v>
      </c>
      <c r="L197" s="1">
        <f>SUM(K197,_xlfn.XLOOKUP(A197,MEDIDAS!A:A,MEDIDAS!D:D,,0)*5)</f>
        <v>12</v>
      </c>
      <c r="M19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97" t="str">
        <f>IF('ESTOQUE DEZEMBRO'!$E197&gt;0,"dezembro",_xlfn.XLOOKUP('ESTOQUE DEZEMBRO'!$A197,'ESTOQUE NOVEMBRO'!$A$2:$A$1101,'ESTOQUE NOVEMBRO'!$N$2:$N$1101,,0))</f>
        <v>outubro</v>
      </c>
      <c r="O197" s="15">
        <v>45627</v>
      </c>
    </row>
    <row r="198" spans="1:15">
      <c r="A198" s="5" t="s">
        <v>199</v>
      </c>
      <c r="B198" s="6" t="s">
        <v>1156</v>
      </c>
      <c r="C198" s="8">
        <f t="shared" si="6"/>
        <v>64.89</v>
      </c>
      <c r="D198" s="13">
        <f>_xlfn.XLOOKUP(Tabela5[[#This Row],[SKU]],'ESTOQUE NOVEMBRO'!A:A,'ESTOQUE NOVEMBRO'!F:F,,0)-_xlfn.XLOOKUP(Tabela5[[#This Row],[SKU]],'VENDA MES'!H:H,'VENDA MES'!I:I,0,0)</f>
        <v>95</v>
      </c>
      <c r="E198" s="13">
        <f>IF(D198&lt;=0,(L198 * 2.5) - D198,IF(AND(Tabela5[[#This Row],[ESTOQUE_INICIAL]]&lt;=Tabela5[[#This Row],[PONTO_DE_REPOSICAO]],Tabela5[[#This Row],[ESTOQUE_INICIAL]]&gt;0),L198*2.5,D198*0))</f>
        <v>0</v>
      </c>
      <c r="F198" s="13">
        <f t="shared" si="7"/>
        <v>95</v>
      </c>
      <c r="G198" s="14">
        <f>IF('ESTOQUE DEZEMBRO'!$N198="outubro",_xlfn.XLOOKUP('ESTOQUE DEZEMBRO'!$A198,MEDIDAS!H:H,MEDIDAS!J:J,,0),IF('ESTOQUE DEZEMBRO'!$N198="novembro",_xlfn.XLOOKUP('ESTOQUE DEZEMBRO'!$A198,MEDIDAS!H:H,MEDIDAS!K:K,,0),"0"))</f>
        <v>18</v>
      </c>
      <c r="H198" s="16">
        <v>45</v>
      </c>
      <c r="I198" s="6" t="s">
        <v>1140</v>
      </c>
      <c r="J198" s="1">
        <f>'ESTOQUE DEZEMBRO'!$D198*'ESTOQUE DEZEMBRO'!$G198+'ESTOQUE DEZEMBRO'!$E198*'ESTOQUE DEZEMBRO'!$H198</f>
        <v>1710</v>
      </c>
      <c r="K198" s="1">
        <f>_xlfn.XLOOKUP(A198,MEDIDAS!A:A,MEDIDAS!D:D,,0)*5</f>
        <v>5.7222222222222214</v>
      </c>
      <c r="L198" s="1">
        <f>SUM(K198,_xlfn.XLOOKUP(A198,MEDIDAS!A:A,MEDIDAS!D:D,,0)*5)</f>
        <v>11.444444444444443</v>
      </c>
      <c r="M19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98" t="str">
        <f>IF('ESTOQUE DEZEMBRO'!$E198&gt;0,"dezembro",_xlfn.XLOOKUP('ESTOQUE DEZEMBRO'!$A198,'ESTOQUE NOVEMBRO'!$A$2:$A$1101,'ESTOQUE NOVEMBRO'!$N$2:$N$1101,,0))</f>
        <v>outubro</v>
      </c>
      <c r="O198" s="15">
        <v>45627</v>
      </c>
    </row>
    <row r="199" spans="1:15">
      <c r="A199" s="5" t="s">
        <v>200</v>
      </c>
      <c r="B199" s="6" t="s">
        <v>1156</v>
      </c>
      <c r="C199" s="8">
        <f t="shared" si="6"/>
        <v>64.89</v>
      </c>
      <c r="D199" s="13">
        <f>_xlfn.XLOOKUP(Tabela5[[#This Row],[SKU]],'ESTOQUE NOVEMBRO'!A:A,'ESTOQUE NOVEMBRO'!F:F,,0)-_xlfn.XLOOKUP(Tabela5[[#This Row],[SKU]],'VENDA MES'!H:H,'VENDA MES'!I:I,0,0)</f>
        <v>81.80000000000004</v>
      </c>
      <c r="E199" s="13">
        <f>IF(D199&lt;=0,(L199 * 2.5) - D199,IF(AND(Tabela5[[#This Row],[ESTOQUE_INICIAL]]&lt;=Tabela5[[#This Row],[PONTO_DE_REPOSICAO]],Tabela5[[#This Row],[ESTOQUE_INICIAL]]&gt;0),L199*2.5,D199*0))</f>
        <v>0</v>
      </c>
      <c r="F199" s="13">
        <f t="shared" si="7"/>
        <v>81.80000000000004</v>
      </c>
      <c r="G199" s="14">
        <f>IF('ESTOQUE DEZEMBRO'!$N199="outubro",_xlfn.XLOOKUP('ESTOQUE DEZEMBRO'!$A199,MEDIDAS!H:H,MEDIDAS!J:J,,0),IF('ESTOQUE DEZEMBRO'!$N199="novembro",_xlfn.XLOOKUP('ESTOQUE DEZEMBRO'!$A199,MEDIDAS!H:H,MEDIDAS!K:K,,0),"0"))</f>
        <v>18</v>
      </c>
      <c r="H199" s="16">
        <v>45</v>
      </c>
      <c r="I199" s="6" t="s">
        <v>1140</v>
      </c>
      <c r="J199" s="1">
        <f>'ESTOQUE DEZEMBRO'!$D199*'ESTOQUE DEZEMBRO'!$G199+'ESTOQUE DEZEMBRO'!$E199*'ESTOQUE DEZEMBRO'!$H199</f>
        <v>1472.4000000000008</v>
      </c>
      <c r="K199" s="1">
        <f>_xlfn.XLOOKUP(A199,MEDIDAS!A:A,MEDIDAS!D:D,,0)*5</f>
        <v>7.5555555555555554</v>
      </c>
      <c r="L199" s="1">
        <f>SUM(K199,_xlfn.XLOOKUP(A199,MEDIDAS!A:A,MEDIDAS!D:D,,0)*5)</f>
        <v>15.111111111111111</v>
      </c>
      <c r="M19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99" t="str">
        <f>IF('ESTOQUE DEZEMBRO'!$E199&gt;0,"dezembro",_xlfn.XLOOKUP('ESTOQUE DEZEMBRO'!$A199,'ESTOQUE NOVEMBRO'!$A$2:$A$1101,'ESTOQUE NOVEMBRO'!$N$2:$N$1101,,0))</f>
        <v>outubro</v>
      </c>
      <c r="O199" s="15">
        <v>45627</v>
      </c>
    </row>
    <row r="200" spans="1:15">
      <c r="A200" s="5" t="s">
        <v>201</v>
      </c>
      <c r="B200" s="6" t="s">
        <v>1156</v>
      </c>
      <c r="C200" s="8">
        <f t="shared" si="6"/>
        <v>64.89</v>
      </c>
      <c r="D200" s="13">
        <f>_xlfn.XLOOKUP(Tabela5[[#This Row],[SKU]],'ESTOQUE NOVEMBRO'!A:A,'ESTOQUE NOVEMBRO'!F:F,,0)-_xlfn.XLOOKUP(Tabela5[[#This Row],[SKU]],'VENDA MES'!H:H,'VENDA MES'!I:I,0,0)</f>
        <v>16.200000000000017</v>
      </c>
      <c r="E200" s="13">
        <f>IF(D200&lt;=0,(L200 * 2.5) - D200,IF(AND(Tabela5[[#This Row],[ESTOQUE_INICIAL]]&lt;=Tabela5[[#This Row],[PONTO_DE_REPOSICAO]],Tabela5[[#This Row],[ESTOQUE_INICIAL]]&gt;0),L200*2.5,D200*0))</f>
        <v>0</v>
      </c>
      <c r="F200" s="13">
        <f t="shared" si="7"/>
        <v>16.200000000000017</v>
      </c>
      <c r="G200" s="14">
        <f>IF('ESTOQUE DEZEMBRO'!$N200="outubro",_xlfn.XLOOKUP('ESTOQUE DEZEMBRO'!$A200,MEDIDAS!H:H,MEDIDAS!J:J,,0),IF('ESTOQUE DEZEMBRO'!$N200="novembro",_xlfn.XLOOKUP('ESTOQUE DEZEMBRO'!$A200,MEDIDAS!H:H,MEDIDAS!K:K,,0),"0"))</f>
        <v>18</v>
      </c>
      <c r="H200" s="16">
        <v>45</v>
      </c>
      <c r="I200" s="6" t="s">
        <v>1140</v>
      </c>
      <c r="J200" s="1">
        <f>'ESTOQUE DEZEMBRO'!$D200*'ESTOQUE DEZEMBRO'!$G200+'ESTOQUE DEZEMBRO'!$E200*'ESTOQUE DEZEMBRO'!$H200</f>
        <v>291.60000000000031</v>
      </c>
      <c r="K200" s="1">
        <f>_xlfn.XLOOKUP(A200,MEDIDAS!A:A,MEDIDAS!D:D,,0)*5</f>
        <v>5.333333333333333</v>
      </c>
      <c r="L200" s="1">
        <f>SUM(K200,_xlfn.XLOOKUP(A200,MEDIDAS!A:A,MEDIDAS!D:D,,0)*5)</f>
        <v>10.666666666666666</v>
      </c>
      <c r="M20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00" t="str">
        <f>IF('ESTOQUE DEZEMBRO'!$E200&gt;0,"dezembro",_xlfn.XLOOKUP('ESTOQUE DEZEMBRO'!$A200,'ESTOQUE NOVEMBRO'!$A$2:$A$1101,'ESTOQUE NOVEMBRO'!$N$2:$N$1101,,0))</f>
        <v>outubro</v>
      </c>
      <c r="O200" s="15">
        <v>45627</v>
      </c>
    </row>
    <row r="201" spans="1:15">
      <c r="A201" s="5" t="s">
        <v>202</v>
      </c>
      <c r="B201" s="6" t="s">
        <v>1156</v>
      </c>
      <c r="C201" s="8">
        <f t="shared" si="6"/>
        <v>64.89</v>
      </c>
      <c r="D201" s="13">
        <f>_xlfn.XLOOKUP(Tabela5[[#This Row],[SKU]],'ESTOQUE NOVEMBRO'!A:A,'ESTOQUE NOVEMBRO'!F:F,,0)-_xlfn.XLOOKUP(Tabela5[[#This Row],[SKU]],'VENDA MES'!H:H,'VENDA MES'!I:I,0,0)</f>
        <v>18.000000000000028</v>
      </c>
      <c r="E201" s="13">
        <f>IF(D201&lt;=0,(L201 * 2.5) - D201,IF(AND(Tabela5[[#This Row],[ESTOQUE_INICIAL]]&lt;=Tabela5[[#This Row],[PONTO_DE_REPOSICAO]],Tabela5[[#This Row],[ESTOQUE_INICIAL]]&gt;0),L201*2.5,D201*0))</f>
        <v>0</v>
      </c>
      <c r="F201" s="13">
        <f t="shared" si="7"/>
        <v>18.000000000000028</v>
      </c>
      <c r="G201" s="14">
        <f>IF('ESTOQUE DEZEMBRO'!$N201="outubro",_xlfn.XLOOKUP('ESTOQUE DEZEMBRO'!$A201,MEDIDAS!H:H,MEDIDAS!J:J,,0),IF('ESTOQUE DEZEMBRO'!$N201="novembro",_xlfn.XLOOKUP('ESTOQUE DEZEMBRO'!$A201,MEDIDAS!H:H,MEDIDAS!K:K,,0),"0"))</f>
        <v>18</v>
      </c>
      <c r="H201" s="16">
        <v>45</v>
      </c>
      <c r="I201" s="6" t="s">
        <v>1140</v>
      </c>
      <c r="J201" s="1">
        <f>'ESTOQUE DEZEMBRO'!$D201*'ESTOQUE DEZEMBRO'!$G201+'ESTOQUE DEZEMBRO'!$E201*'ESTOQUE DEZEMBRO'!$H201</f>
        <v>324.00000000000051</v>
      </c>
      <c r="K201" s="1">
        <f>_xlfn.XLOOKUP(A201,MEDIDAS!A:A,MEDIDAS!D:D,,0)*5</f>
        <v>8.1666666666666661</v>
      </c>
      <c r="L201" s="1">
        <f>SUM(K201,_xlfn.XLOOKUP(A201,MEDIDAS!A:A,MEDIDAS!D:D,,0)*5)</f>
        <v>16.333333333333332</v>
      </c>
      <c r="M20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01" t="str">
        <f>IF('ESTOQUE DEZEMBRO'!$E201&gt;0,"dezembro",_xlfn.XLOOKUP('ESTOQUE DEZEMBRO'!$A201,'ESTOQUE NOVEMBRO'!$A$2:$A$1101,'ESTOQUE NOVEMBRO'!$N$2:$N$1101,,0))</f>
        <v>outubro</v>
      </c>
      <c r="O201" s="15">
        <v>45627</v>
      </c>
    </row>
    <row r="202" spans="1:15">
      <c r="A202" s="5" t="s">
        <v>203</v>
      </c>
      <c r="B202" s="6" t="s">
        <v>1157</v>
      </c>
      <c r="C202" s="8">
        <f t="shared" si="6"/>
        <v>64.89</v>
      </c>
      <c r="D202" s="13">
        <f>_xlfn.XLOOKUP(Tabela5[[#This Row],[SKU]],'ESTOQUE NOVEMBRO'!A:A,'ESTOQUE NOVEMBRO'!F:F,,0)-_xlfn.XLOOKUP(Tabela5[[#This Row],[SKU]],'VENDA MES'!H:H,'VENDA MES'!I:I,0,0)</f>
        <v>-34.777777777777779</v>
      </c>
      <c r="E202" s="13">
        <f>IF(D202&lt;=0,(L202 * 2.5) - D202,IF(AND(Tabela5[[#This Row],[ESTOQUE_INICIAL]]&lt;=Tabela5[[#This Row],[PONTO_DE_REPOSICAO]],Tabela5[[#This Row],[ESTOQUE_INICIAL]]&gt;0),L202*2.5,D202*0))</f>
        <v>57</v>
      </c>
      <c r="F202" s="13">
        <f t="shared" si="7"/>
        <v>22.222222222222221</v>
      </c>
      <c r="G202" s="14" t="str">
        <f>IF('ESTOQUE DEZEMBRO'!$N202="outubro",_xlfn.XLOOKUP('ESTOQUE DEZEMBRO'!$A202,MEDIDAS!H:H,MEDIDAS!J:J,,0),IF('ESTOQUE DEZEMBRO'!$N202="novembro",_xlfn.XLOOKUP('ESTOQUE DEZEMBRO'!$A202,MEDIDAS!H:H,MEDIDAS!K:K,,0),"0"))</f>
        <v>0</v>
      </c>
      <c r="H202" s="16">
        <v>60</v>
      </c>
      <c r="I202" s="6" t="s">
        <v>1128</v>
      </c>
      <c r="J202" s="1">
        <f>'ESTOQUE DEZEMBRO'!$D202*'ESTOQUE DEZEMBRO'!$G202+'ESTOQUE DEZEMBRO'!$E202*'ESTOQUE DEZEMBRO'!$H202</f>
        <v>3420</v>
      </c>
      <c r="K202" s="1">
        <f>_xlfn.XLOOKUP(A202,MEDIDAS!A:A,MEDIDAS!D:D,,0)*5</f>
        <v>4.4444444444444446</v>
      </c>
      <c r="L202" s="1">
        <f>SUM(K202,_xlfn.XLOOKUP(A202,MEDIDAS!A:A,MEDIDAS!D:D,,0)*5)</f>
        <v>8.8888888888888893</v>
      </c>
      <c r="M20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02" t="str">
        <f>IF('ESTOQUE DEZEMBRO'!$E202&gt;0,"dezembro",_xlfn.XLOOKUP('ESTOQUE DEZEMBRO'!$A202,'ESTOQUE NOVEMBRO'!$A$2:$A$1101,'ESTOQUE NOVEMBRO'!$N$2:$N$1101,,0))</f>
        <v>dezembro</v>
      </c>
      <c r="O202" s="15">
        <v>45627</v>
      </c>
    </row>
    <row r="203" spans="1:15">
      <c r="A203" s="5" t="s">
        <v>204</v>
      </c>
      <c r="B203" s="6" t="s">
        <v>1157</v>
      </c>
      <c r="C203" s="8">
        <f t="shared" si="6"/>
        <v>64.89</v>
      </c>
      <c r="D203" s="13">
        <f>_xlfn.XLOOKUP(Tabela5[[#This Row],[SKU]],'ESTOQUE NOVEMBRO'!A:A,'ESTOQUE NOVEMBRO'!F:F,,0)-_xlfn.XLOOKUP(Tabela5[[#This Row],[SKU]],'VENDA MES'!H:H,'VENDA MES'!I:I,0,0)</f>
        <v>-10.59999999999998</v>
      </c>
      <c r="E203" s="13">
        <f>IF(D203&lt;=0,(L203 * 2.5) - D203,IF(AND(Tabela5[[#This Row],[ESTOQUE_INICIAL]]&lt;=Tabela5[[#This Row],[PONTO_DE_REPOSICAO]],Tabela5[[#This Row],[ESTOQUE_INICIAL]]&gt;0),L203*2.5,D203*0))</f>
        <v>48.377777777777759</v>
      </c>
      <c r="F203" s="13">
        <f t="shared" si="7"/>
        <v>37.777777777777779</v>
      </c>
      <c r="G203" s="14" t="str">
        <f>IF('ESTOQUE DEZEMBRO'!$N203="outubro",_xlfn.XLOOKUP('ESTOQUE DEZEMBRO'!$A203,MEDIDAS!H:H,MEDIDAS!J:J,,0),IF('ESTOQUE DEZEMBRO'!$N203="novembro",_xlfn.XLOOKUP('ESTOQUE DEZEMBRO'!$A203,MEDIDAS!H:H,MEDIDAS!K:K,,0),"0"))</f>
        <v>0</v>
      </c>
      <c r="H203" s="16">
        <v>60</v>
      </c>
      <c r="I203" s="6" t="s">
        <v>1128</v>
      </c>
      <c r="J203" s="1">
        <f>'ESTOQUE DEZEMBRO'!$D203*'ESTOQUE DEZEMBRO'!$G203+'ESTOQUE DEZEMBRO'!$E203*'ESTOQUE DEZEMBRO'!$H203</f>
        <v>2902.6666666666656</v>
      </c>
      <c r="K203" s="1">
        <f>_xlfn.XLOOKUP(A203,MEDIDAS!A:A,MEDIDAS!D:D,,0)*5</f>
        <v>7.5555555555555554</v>
      </c>
      <c r="L203" s="1">
        <f>SUM(K203,_xlfn.XLOOKUP(A203,MEDIDAS!A:A,MEDIDAS!D:D,,0)*5)</f>
        <v>15.111111111111111</v>
      </c>
      <c r="M20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03" t="str">
        <f>IF('ESTOQUE DEZEMBRO'!$E203&gt;0,"dezembro",_xlfn.XLOOKUP('ESTOQUE DEZEMBRO'!$A203,'ESTOQUE NOVEMBRO'!$A$2:$A$1101,'ESTOQUE NOVEMBRO'!$N$2:$N$1101,,0))</f>
        <v>dezembro</v>
      </c>
      <c r="O203" s="15">
        <v>45627</v>
      </c>
    </row>
    <row r="204" spans="1:15">
      <c r="A204" s="5" t="s">
        <v>205</v>
      </c>
      <c r="B204" s="6" t="s">
        <v>1157</v>
      </c>
      <c r="C204" s="8">
        <f t="shared" si="6"/>
        <v>64.89</v>
      </c>
      <c r="D204" s="13">
        <f>_xlfn.XLOOKUP(Tabela5[[#This Row],[SKU]],'ESTOQUE NOVEMBRO'!A:A,'ESTOQUE NOVEMBRO'!F:F,,0)-_xlfn.XLOOKUP(Tabela5[[#This Row],[SKU]],'VENDA MES'!H:H,'VENDA MES'!I:I,0,0)</f>
        <v>-5.4000000000000057</v>
      </c>
      <c r="E204" s="13">
        <f>IF(D204&lt;=0,(L204 * 2.5) - D204,IF(AND(Tabela5[[#This Row],[ESTOQUE_INICIAL]]&lt;=Tabela5[[#This Row],[PONTO_DE_REPOSICAO]],Tabela5[[#This Row],[ESTOQUE_INICIAL]]&gt;0),L204*2.5,D204*0))</f>
        <v>63.733333333333348</v>
      </c>
      <c r="F204" s="13">
        <f t="shared" si="7"/>
        <v>58.333333333333343</v>
      </c>
      <c r="G204" s="14" t="str">
        <f>IF('ESTOQUE DEZEMBRO'!$N204="outubro",_xlfn.XLOOKUP('ESTOQUE DEZEMBRO'!$A204,MEDIDAS!H:H,MEDIDAS!J:J,,0),IF('ESTOQUE DEZEMBRO'!$N204="novembro",_xlfn.XLOOKUP('ESTOQUE DEZEMBRO'!$A204,MEDIDAS!H:H,MEDIDAS!K:K,,0),"0"))</f>
        <v>0</v>
      </c>
      <c r="H204" s="16">
        <v>60</v>
      </c>
      <c r="I204" s="6" t="s">
        <v>1128</v>
      </c>
      <c r="J204" s="1">
        <f>'ESTOQUE DEZEMBRO'!$D204*'ESTOQUE DEZEMBRO'!$G204+'ESTOQUE DEZEMBRO'!$E204*'ESTOQUE DEZEMBRO'!$H204</f>
        <v>3824.0000000000009</v>
      </c>
      <c r="K204" s="1">
        <f>_xlfn.XLOOKUP(A204,MEDIDAS!A:A,MEDIDAS!D:D,,0)*5</f>
        <v>11.666666666666668</v>
      </c>
      <c r="L204" s="1">
        <f>SUM(K204,_xlfn.XLOOKUP(A204,MEDIDAS!A:A,MEDIDAS!D:D,,0)*5)</f>
        <v>23.333333333333336</v>
      </c>
      <c r="M20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04" t="str">
        <f>IF('ESTOQUE DEZEMBRO'!$E204&gt;0,"dezembro",_xlfn.XLOOKUP('ESTOQUE DEZEMBRO'!$A204,'ESTOQUE NOVEMBRO'!$A$2:$A$1101,'ESTOQUE NOVEMBRO'!$N$2:$N$1101,,0))</f>
        <v>dezembro</v>
      </c>
      <c r="O204" s="15">
        <v>45627</v>
      </c>
    </row>
    <row r="205" spans="1:15">
      <c r="A205" s="5" t="s">
        <v>206</v>
      </c>
      <c r="B205" s="6" t="s">
        <v>1157</v>
      </c>
      <c r="C205" s="8">
        <f t="shared" si="6"/>
        <v>64.89</v>
      </c>
      <c r="D205" s="13">
        <f>_xlfn.XLOOKUP(Tabela5[[#This Row],[SKU]],'ESTOQUE NOVEMBRO'!A:A,'ESTOQUE NOVEMBRO'!F:F,,0)-_xlfn.XLOOKUP(Tabela5[[#This Row],[SKU]],'VENDA MES'!H:H,'VENDA MES'!I:I,0,0)</f>
        <v>-13</v>
      </c>
      <c r="E205" s="13">
        <f>IF(D205&lt;=0,(L205 * 2.5) - D205,IF(AND(Tabela5[[#This Row],[ESTOQUE_INICIAL]]&lt;=Tabela5[[#This Row],[PONTO_DE_REPOSICAO]],Tabela5[[#This Row],[ESTOQUE_INICIAL]]&gt;0),L205*2.5,D205*0))</f>
        <v>44.111111111111114</v>
      </c>
      <c r="F205" s="13">
        <f t="shared" si="7"/>
        <v>31.111111111111114</v>
      </c>
      <c r="G205" s="14" t="str">
        <f>IF('ESTOQUE DEZEMBRO'!$N205="outubro",_xlfn.XLOOKUP('ESTOQUE DEZEMBRO'!$A205,MEDIDAS!H:H,MEDIDAS!J:J,,0),IF('ESTOQUE DEZEMBRO'!$N205="novembro",_xlfn.XLOOKUP('ESTOQUE DEZEMBRO'!$A205,MEDIDAS!H:H,MEDIDAS!K:K,,0),"0"))</f>
        <v>0</v>
      </c>
      <c r="H205" s="16">
        <v>60</v>
      </c>
      <c r="I205" s="6" t="s">
        <v>1128</v>
      </c>
      <c r="J205" s="1">
        <f>'ESTOQUE DEZEMBRO'!$D205*'ESTOQUE DEZEMBRO'!$G205+'ESTOQUE DEZEMBRO'!$E205*'ESTOQUE DEZEMBRO'!$H205</f>
        <v>2646.666666666667</v>
      </c>
      <c r="K205" s="1">
        <f>_xlfn.XLOOKUP(A205,MEDIDAS!A:A,MEDIDAS!D:D,,0)*5</f>
        <v>6.2222222222222223</v>
      </c>
      <c r="L205" s="1">
        <f>SUM(K205,_xlfn.XLOOKUP(A205,MEDIDAS!A:A,MEDIDAS!D:D,,0)*5)</f>
        <v>12.444444444444445</v>
      </c>
      <c r="M20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05" t="str">
        <f>IF('ESTOQUE DEZEMBRO'!$E205&gt;0,"dezembro",_xlfn.XLOOKUP('ESTOQUE DEZEMBRO'!$A205,'ESTOQUE NOVEMBRO'!$A$2:$A$1101,'ESTOQUE NOVEMBRO'!$N$2:$N$1101,,0))</f>
        <v>dezembro</v>
      </c>
      <c r="O205" s="15">
        <v>45627</v>
      </c>
    </row>
    <row r="206" spans="1:15">
      <c r="A206" s="5" t="s">
        <v>207</v>
      </c>
      <c r="B206" s="6" t="s">
        <v>1157</v>
      </c>
      <c r="C206" s="8">
        <f t="shared" si="6"/>
        <v>64.89</v>
      </c>
      <c r="D206" s="13">
        <f>_xlfn.XLOOKUP(Tabela5[[#This Row],[SKU]],'ESTOQUE NOVEMBRO'!A:A,'ESTOQUE NOVEMBRO'!F:F,,0)-_xlfn.XLOOKUP(Tabela5[[#This Row],[SKU]],'VENDA MES'!H:H,'VENDA MES'!I:I,0,0)</f>
        <v>-10.200000000000003</v>
      </c>
      <c r="E206" s="13">
        <f>IF(D206&lt;=0,(L206 * 2.5) - D206,IF(AND(Tabela5[[#This Row],[ESTOQUE_INICIAL]]&lt;=Tabela5[[#This Row],[PONTO_DE_REPOSICAO]],Tabela5[[#This Row],[ESTOQUE_INICIAL]]&gt;0),L206*2.5,D206*0))</f>
        <v>36.866666666666667</v>
      </c>
      <c r="F206" s="13">
        <f t="shared" si="7"/>
        <v>26.666666666666664</v>
      </c>
      <c r="G206" s="14" t="str">
        <f>IF('ESTOQUE DEZEMBRO'!$N206="outubro",_xlfn.XLOOKUP('ESTOQUE DEZEMBRO'!$A206,MEDIDAS!H:H,MEDIDAS!J:J,,0),IF('ESTOQUE DEZEMBRO'!$N206="novembro",_xlfn.XLOOKUP('ESTOQUE DEZEMBRO'!$A206,MEDIDAS!H:H,MEDIDAS!K:K,,0),"0"))</f>
        <v>0</v>
      </c>
      <c r="H206" s="16">
        <v>60</v>
      </c>
      <c r="I206" s="6" t="s">
        <v>1128</v>
      </c>
      <c r="J206" s="1">
        <f>'ESTOQUE DEZEMBRO'!$D206*'ESTOQUE DEZEMBRO'!$G206+'ESTOQUE DEZEMBRO'!$E206*'ESTOQUE DEZEMBRO'!$H206</f>
        <v>2212</v>
      </c>
      <c r="K206" s="1">
        <f>_xlfn.XLOOKUP(A206,MEDIDAS!A:A,MEDIDAS!D:D,,0)*5</f>
        <v>5.333333333333333</v>
      </c>
      <c r="L206" s="1">
        <f>SUM(K206,_xlfn.XLOOKUP(A206,MEDIDAS!A:A,MEDIDAS!D:D,,0)*5)</f>
        <v>10.666666666666666</v>
      </c>
      <c r="M20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06" t="str">
        <f>IF('ESTOQUE DEZEMBRO'!$E206&gt;0,"dezembro",_xlfn.XLOOKUP('ESTOQUE DEZEMBRO'!$A206,'ESTOQUE NOVEMBRO'!$A$2:$A$1101,'ESTOQUE NOVEMBRO'!$N$2:$N$1101,,0))</f>
        <v>dezembro</v>
      </c>
      <c r="O206" s="15">
        <v>45627</v>
      </c>
    </row>
    <row r="207" spans="1:15">
      <c r="A207" s="5" t="s">
        <v>231</v>
      </c>
      <c r="B207" s="6" t="s">
        <v>1157</v>
      </c>
      <c r="C207" s="8">
        <f t="shared" si="6"/>
        <v>64.89</v>
      </c>
      <c r="D207" s="13">
        <f>_xlfn.XLOOKUP(Tabela5[[#This Row],[SKU]],'ESTOQUE NOVEMBRO'!A:A,'ESTOQUE NOVEMBRO'!F:F,,0)-_xlfn.XLOOKUP(Tabela5[[#This Row],[SKU]],'VENDA MES'!H:H,'VENDA MES'!I:I,0,0)</f>
        <v>78</v>
      </c>
      <c r="E207" s="13">
        <f>IF(D207&lt;=0,(L207 * 2.5) - D207,IF(AND(Tabela5[[#This Row],[ESTOQUE_INICIAL]]&lt;=Tabela5[[#This Row],[PONTO_DE_REPOSICAO]],Tabela5[[#This Row],[ESTOQUE_INICIAL]]&gt;0),L207*2.5,D207*0))</f>
        <v>0</v>
      </c>
      <c r="F207" s="13">
        <f t="shared" si="7"/>
        <v>78</v>
      </c>
      <c r="G207" s="14">
        <f>IF('ESTOQUE DEZEMBRO'!$N207="outubro",_xlfn.XLOOKUP('ESTOQUE DEZEMBRO'!$A207,MEDIDAS!H:H,MEDIDAS!J:J,,0),IF('ESTOQUE DEZEMBRO'!$N207="novembro",_xlfn.XLOOKUP('ESTOQUE DEZEMBRO'!$A207,MEDIDAS!H:H,MEDIDAS!K:K,,0),"0"))</f>
        <v>24</v>
      </c>
      <c r="H207" s="16">
        <v>60</v>
      </c>
      <c r="I207" s="6" t="s">
        <v>1128</v>
      </c>
      <c r="J207" s="1">
        <f>'ESTOQUE DEZEMBRO'!$D207*'ESTOQUE DEZEMBRO'!$G207+'ESTOQUE DEZEMBRO'!$E207*'ESTOQUE DEZEMBRO'!$H207</f>
        <v>1872</v>
      </c>
      <c r="K207" s="1">
        <f>_xlfn.XLOOKUP(A207,MEDIDAS!A:A,MEDIDAS!D:D,,0)*5</f>
        <v>4</v>
      </c>
      <c r="L207" s="1">
        <f>SUM(K207,_xlfn.XLOOKUP(A207,MEDIDAS!A:A,MEDIDAS!D:D,,0)*5)</f>
        <v>8</v>
      </c>
      <c r="M20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07" t="str">
        <f>IF('ESTOQUE DEZEMBRO'!$E207&gt;0,"dezembro",_xlfn.XLOOKUP('ESTOQUE DEZEMBRO'!$A207,'ESTOQUE NOVEMBRO'!$A$2:$A$1101,'ESTOQUE NOVEMBRO'!$N$2:$N$1101,,0))</f>
        <v>outubro</v>
      </c>
      <c r="O207" s="15">
        <v>45627</v>
      </c>
    </row>
    <row r="208" spans="1:15">
      <c r="A208" s="5" t="s">
        <v>208</v>
      </c>
      <c r="B208" s="6" t="s">
        <v>1157</v>
      </c>
      <c r="C208" s="8">
        <f t="shared" si="6"/>
        <v>64.89</v>
      </c>
      <c r="D208" s="13">
        <f>_xlfn.XLOOKUP(Tabela5[[#This Row],[SKU]],'ESTOQUE NOVEMBRO'!A:A,'ESTOQUE NOVEMBRO'!F:F,,0)-_xlfn.XLOOKUP(Tabela5[[#This Row],[SKU]],'VENDA MES'!H:H,'VENDA MES'!I:I,0,0)</f>
        <v>-28.888888888888886</v>
      </c>
      <c r="E208" s="13">
        <f>IF(D208&lt;=0,(L208 * 2.5) - D208,IF(AND(Tabela5[[#This Row],[ESTOQUE_INICIAL]]&lt;=Tabela5[[#This Row],[PONTO_DE_REPOSICAO]],Tabela5[[#This Row],[ESTOQUE_INICIAL]]&gt;0),L208*2.5,D208*0))</f>
        <v>75</v>
      </c>
      <c r="F208" s="13">
        <f t="shared" si="7"/>
        <v>46.111111111111114</v>
      </c>
      <c r="G208" s="14" t="str">
        <f>IF('ESTOQUE DEZEMBRO'!$N208="outubro",_xlfn.XLOOKUP('ESTOQUE DEZEMBRO'!$A208,MEDIDAS!H:H,MEDIDAS!J:J,,0),IF('ESTOQUE DEZEMBRO'!$N208="novembro",_xlfn.XLOOKUP('ESTOQUE DEZEMBRO'!$A208,MEDIDAS!H:H,MEDIDAS!K:K,,0),"0"))</f>
        <v>0</v>
      </c>
      <c r="H208" s="16">
        <v>60</v>
      </c>
      <c r="I208" s="6" t="s">
        <v>1128</v>
      </c>
      <c r="J208" s="1">
        <f>'ESTOQUE DEZEMBRO'!$D208*'ESTOQUE DEZEMBRO'!$G208+'ESTOQUE DEZEMBRO'!$E208*'ESTOQUE DEZEMBRO'!$H208</f>
        <v>4500</v>
      </c>
      <c r="K208" s="1">
        <f>_xlfn.XLOOKUP(A208,MEDIDAS!A:A,MEDIDAS!D:D,,0)*5</f>
        <v>9.2222222222222232</v>
      </c>
      <c r="L208" s="1">
        <f>SUM(K208,_xlfn.XLOOKUP(A208,MEDIDAS!A:A,MEDIDAS!D:D,,0)*5)</f>
        <v>18.444444444444446</v>
      </c>
      <c r="M20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08" t="str">
        <f>IF('ESTOQUE DEZEMBRO'!$E208&gt;0,"dezembro",_xlfn.XLOOKUP('ESTOQUE DEZEMBRO'!$A208,'ESTOQUE NOVEMBRO'!$A$2:$A$1101,'ESTOQUE NOVEMBRO'!$N$2:$N$1101,,0))</f>
        <v>dezembro</v>
      </c>
      <c r="O208" s="15">
        <v>45627</v>
      </c>
    </row>
    <row r="209" spans="1:15">
      <c r="A209" s="5" t="s">
        <v>210</v>
      </c>
      <c r="B209" s="6" t="s">
        <v>1157</v>
      </c>
      <c r="C209" s="8">
        <f t="shared" si="6"/>
        <v>64.89</v>
      </c>
      <c r="D209" s="13">
        <f>_xlfn.XLOOKUP(Tabela5[[#This Row],[SKU]],'ESTOQUE NOVEMBRO'!A:A,'ESTOQUE NOVEMBRO'!F:F,,0)-_xlfn.XLOOKUP(Tabela5[[#This Row],[SKU]],'VENDA MES'!H:H,'VENDA MES'!I:I,0,0)</f>
        <v>84</v>
      </c>
      <c r="E209" s="13">
        <f>IF(D209&lt;=0,(L209 * 2.5) - D209,IF(AND(Tabela5[[#This Row],[ESTOQUE_INICIAL]]&lt;=Tabela5[[#This Row],[PONTO_DE_REPOSICAO]],Tabela5[[#This Row],[ESTOQUE_INICIAL]]&gt;0),L209*2.5,D209*0))</f>
        <v>0</v>
      </c>
      <c r="F209" s="13">
        <f t="shared" si="7"/>
        <v>84</v>
      </c>
      <c r="G209" s="14">
        <f>IF('ESTOQUE DEZEMBRO'!$N209="outubro",_xlfn.XLOOKUP('ESTOQUE DEZEMBRO'!$A209,MEDIDAS!H:H,MEDIDAS!J:J,,0),IF('ESTOQUE DEZEMBRO'!$N209="novembro",_xlfn.XLOOKUP('ESTOQUE DEZEMBRO'!$A209,MEDIDAS!H:H,MEDIDAS!K:K,,0),"0"))</f>
        <v>24</v>
      </c>
      <c r="H209" s="16">
        <v>60</v>
      </c>
      <c r="I209" s="6" t="s">
        <v>1128</v>
      </c>
      <c r="J209" s="1">
        <f>'ESTOQUE DEZEMBRO'!$D209*'ESTOQUE DEZEMBRO'!$G209+'ESTOQUE DEZEMBRO'!$E209*'ESTOQUE DEZEMBRO'!$H209</f>
        <v>2016</v>
      </c>
      <c r="K209" s="1">
        <f>_xlfn.XLOOKUP(A209,MEDIDAS!A:A,MEDIDAS!D:D,,0)*5</f>
        <v>6.333333333333333</v>
      </c>
      <c r="L209" s="1">
        <f>SUM(K209,_xlfn.XLOOKUP(A209,MEDIDAS!A:A,MEDIDAS!D:D,,0)*5)</f>
        <v>12.666666666666666</v>
      </c>
      <c r="M20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09" t="str">
        <f>IF('ESTOQUE DEZEMBRO'!$E209&gt;0,"dezembro",_xlfn.XLOOKUP('ESTOQUE DEZEMBRO'!$A209,'ESTOQUE NOVEMBRO'!$A$2:$A$1101,'ESTOQUE NOVEMBRO'!$N$2:$N$1101,,0))</f>
        <v>outubro</v>
      </c>
      <c r="O209" s="15">
        <v>45627</v>
      </c>
    </row>
    <row r="210" spans="1:15">
      <c r="A210" s="5" t="s">
        <v>211</v>
      </c>
      <c r="B210" s="6" t="s">
        <v>1157</v>
      </c>
      <c r="C210" s="8">
        <f t="shared" si="6"/>
        <v>64.89</v>
      </c>
      <c r="D210" s="13">
        <f>_xlfn.XLOOKUP(Tabela5[[#This Row],[SKU]],'ESTOQUE NOVEMBRO'!A:A,'ESTOQUE NOVEMBRO'!F:F,,0)-_xlfn.XLOOKUP(Tabela5[[#This Row],[SKU]],'VENDA MES'!H:H,'VENDA MES'!I:I,0,0)</f>
        <v>141.60000000000002</v>
      </c>
      <c r="E210" s="13">
        <f>IF(D210&lt;=0,(L210 * 2.5) - D210,IF(AND(Tabela5[[#This Row],[ESTOQUE_INICIAL]]&lt;=Tabela5[[#This Row],[PONTO_DE_REPOSICAO]],Tabela5[[#This Row],[ESTOQUE_INICIAL]]&gt;0),L210*2.5,D210*0))</f>
        <v>0</v>
      </c>
      <c r="F210" s="13">
        <f t="shared" si="7"/>
        <v>141.60000000000002</v>
      </c>
      <c r="G210" s="14">
        <f>IF('ESTOQUE DEZEMBRO'!$N210="outubro",_xlfn.XLOOKUP('ESTOQUE DEZEMBRO'!$A210,MEDIDAS!H:H,MEDIDAS!J:J,,0),IF('ESTOQUE DEZEMBRO'!$N210="novembro",_xlfn.XLOOKUP('ESTOQUE DEZEMBRO'!$A210,MEDIDAS!H:H,MEDIDAS!K:K,,0),"0"))</f>
        <v>24</v>
      </c>
      <c r="H210" s="16">
        <v>60</v>
      </c>
      <c r="I210" s="6" t="s">
        <v>1128</v>
      </c>
      <c r="J210" s="1">
        <f>'ESTOQUE DEZEMBRO'!$D210*'ESTOQUE DEZEMBRO'!$G210+'ESTOQUE DEZEMBRO'!$E210*'ESTOQUE DEZEMBRO'!$H210</f>
        <v>3398.4000000000005</v>
      </c>
      <c r="K210" s="1">
        <f>_xlfn.XLOOKUP(A210,MEDIDAS!A:A,MEDIDAS!D:D,,0)*5</f>
        <v>9</v>
      </c>
      <c r="L210" s="1">
        <f>SUM(K210,_xlfn.XLOOKUP(A210,MEDIDAS!A:A,MEDIDAS!D:D,,0)*5)</f>
        <v>18</v>
      </c>
      <c r="M21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10" t="str">
        <f>IF('ESTOQUE DEZEMBRO'!$E210&gt;0,"dezembro",_xlfn.XLOOKUP('ESTOQUE DEZEMBRO'!$A210,'ESTOQUE NOVEMBRO'!$A$2:$A$1101,'ESTOQUE NOVEMBRO'!$N$2:$N$1101,,0))</f>
        <v>outubro</v>
      </c>
      <c r="O210" s="15">
        <v>45627</v>
      </c>
    </row>
    <row r="211" spans="1:15">
      <c r="A211" s="5" t="s">
        <v>212</v>
      </c>
      <c r="B211" s="6" t="s">
        <v>1157</v>
      </c>
      <c r="C211" s="8">
        <f t="shared" si="6"/>
        <v>64.89</v>
      </c>
      <c r="D211" s="13">
        <f>_xlfn.XLOOKUP(Tabela5[[#This Row],[SKU]],'ESTOQUE NOVEMBRO'!A:A,'ESTOQUE NOVEMBRO'!F:F,,0)-_xlfn.XLOOKUP(Tabela5[[#This Row],[SKU]],'VENDA MES'!H:H,'VENDA MES'!I:I,0,0)</f>
        <v>42.80000000000004</v>
      </c>
      <c r="E211" s="13">
        <f>IF(D211&lt;=0,(L211 * 2.5) - D211,IF(AND(Tabela5[[#This Row],[ESTOQUE_INICIAL]]&lt;=Tabela5[[#This Row],[PONTO_DE_REPOSICAO]],Tabela5[[#This Row],[ESTOQUE_INICIAL]]&gt;0),L211*2.5,D211*0))</f>
        <v>0</v>
      </c>
      <c r="F211" s="13">
        <f t="shared" si="7"/>
        <v>42.80000000000004</v>
      </c>
      <c r="G211" s="14">
        <f>IF('ESTOQUE DEZEMBRO'!$N211="outubro",_xlfn.XLOOKUP('ESTOQUE DEZEMBRO'!$A211,MEDIDAS!H:H,MEDIDAS!J:J,,0),IF('ESTOQUE DEZEMBRO'!$N211="novembro",_xlfn.XLOOKUP('ESTOQUE DEZEMBRO'!$A211,MEDIDAS!H:H,MEDIDAS!K:K,,0),"0"))</f>
        <v>24</v>
      </c>
      <c r="H211" s="16">
        <v>60</v>
      </c>
      <c r="I211" s="6" t="s">
        <v>1128</v>
      </c>
      <c r="J211" s="1">
        <f>'ESTOQUE DEZEMBRO'!$D211*'ESTOQUE DEZEMBRO'!$G211+'ESTOQUE DEZEMBRO'!$E211*'ESTOQUE DEZEMBRO'!$H211</f>
        <v>1027.200000000001</v>
      </c>
      <c r="K211" s="1">
        <f>_xlfn.XLOOKUP(A211,MEDIDAS!A:A,MEDIDAS!D:D,,0)*5</f>
        <v>7.8888888888888884</v>
      </c>
      <c r="L211" s="1">
        <f>SUM(K211,_xlfn.XLOOKUP(A211,MEDIDAS!A:A,MEDIDAS!D:D,,0)*5)</f>
        <v>15.777777777777777</v>
      </c>
      <c r="M21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11" t="str">
        <f>IF('ESTOQUE DEZEMBRO'!$E211&gt;0,"dezembro",_xlfn.XLOOKUP('ESTOQUE DEZEMBRO'!$A211,'ESTOQUE NOVEMBRO'!$A$2:$A$1101,'ESTOQUE NOVEMBRO'!$N$2:$N$1101,,0))</f>
        <v>outubro</v>
      </c>
      <c r="O211" s="15">
        <v>45627</v>
      </c>
    </row>
    <row r="212" spans="1:15">
      <c r="A212" s="5" t="s">
        <v>213</v>
      </c>
      <c r="B212" s="6" t="s">
        <v>1158</v>
      </c>
      <c r="C212" s="8">
        <f t="shared" si="6"/>
        <v>64.89</v>
      </c>
      <c r="D212" s="13">
        <f>_xlfn.XLOOKUP(Tabela5[[#This Row],[SKU]],'ESTOQUE NOVEMBRO'!A:A,'ESTOQUE NOVEMBRO'!F:F,,0)-_xlfn.XLOOKUP(Tabela5[[#This Row],[SKU]],'VENDA MES'!H:H,'VENDA MES'!I:I,0,0)</f>
        <v>45.000000000000028</v>
      </c>
      <c r="E212" s="13">
        <f>IF(D212&lt;=0,(L212 * 2.5) - D212,IF(AND(Tabela5[[#This Row],[ESTOQUE_INICIAL]]&lt;=Tabela5[[#This Row],[PONTO_DE_REPOSICAO]],Tabela5[[#This Row],[ESTOQUE_INICIAL]]&gt;0),L212*2.5,D212*0))</f>
        <v>0</v>
      </c>
      <c r="F212" s="13">
        <f t="shared" si="7"/>
        <v>45.000000000000028</v>
      </c>
      <c r="G212" s="14">
        <f>IF('ESTOQUE DEZEMBRO'!$N212="outubro",_xlfn.XLOOKUP('ESTOQUE DEZEMBRO'!$A212,MEDIDAS!H:H,MEDIDAS!J:J,,0),IF('ESTOQUE DEZEMBRO'!$N212="novembro",_xlfn.XLOOKUP('ESTOQUE DEZEMBRO'!$A212,MEDIDAS!H:H,MEDIDAS!K:K,,0),"0"))</f>
        <v>12</v>
      </c>
      <c r="H212" s="16">
        <v>30</v>
      </c>
      <c r="I212" s="6" t="s">
        <v>1136</v>
      </c>
      <c r="J212" s="1">
        <f>'ESTOQUE DEZEMBRO'!$D212*'ESTOQUE DEZEMBRO'!$G212+'ESTOQUE DEZEMBRO'!$E212*'ESTOQUE DEZEMBRO'!$H212</f>
        <v>540.00000000000034</v>
      </c>
      <c r="K212" s="1">
        <f>_xlfn.XLOOKUP(A212,MEDIDAS!A:A,MEDIDAS!D:D,,0)*5</f>
        <v>6.6666666666666661</v>
      </c>
      <c r="L212" s="1">
        <f>SUM(K212,_xlfn.XLOOKUP(A212,MEDIDAS!A:A,MEDIDAS!D:D,,0)*5)</f>
        <v>13.333333333333332</v>
      </c>
      <c r="M21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12" t="str">
        <f>IF('ESTOQUE DEZEMBRO'!$E212&gt;0,"dezembro",_xlfn.XLOOKUP('ESTOQUE DEZEMBRO'!$A212,'ESTOQUE NOVEMBRO'!$A$2:$A$1101,'ESTOQUE NOVEMBRO'!$N$2:$N$1101,,0))</f>
        <v>outubro</v>
      </c>
      <c r="O212" s="15">
        <v>45627</v>
      </c>
    </row>
    <row r="213" spans="1:15">
      <c r="A213" s="5" t="s">
        <v>214</v>
      </c>
      <c r="B213" s="6" t="s">
        <v>1158</v>
      </c>
      <c r="C213" s="8">
        <f t="shared" si="6"/>
        <v>64.89</v>
      </c>
      <c r="D213" s="13">
        <f>_xlfn.XLOOKUP(Tabela5[[#This Row],[SKU]],'ESTOQUE NOVEMBRO'!A:A,'ESTOQUE NOVEMBRO'!F:F,,0)-_xlfn.XLOOKUP(Tabela5[[#This Row],[SKU]],'VENDA MES'!H:H,'VENDA MES'!I:I,0,0)</f>
        <v>-10.59999999999998</v>
      </c>
      <c r="E213" s="13">
        <f>IF(D213&lt;=0,(L213 * 2.5) - D213,IF(AND(Tabela5[[#This Row],[ESTOQUE_INICIAL]]&lt;=Tabela5[[#This Row],[PONTO_DE_REPOSICAO]],Tabela5[[#This Row],[ESTOQUE_INICIAL]]&gt;0),L213*2.5,D213*0))</f>
        <v>48.377777777777759</v>
      </c>
      <c r="F213" s="13">
        <f t="shared" si="7"/>
        <v>37.777777777777779</v>
      </c>
      <c r="G213" s="14" t="str">
        <f>IF('ESTOQUE DEZEMBRO'!$N213="outubro",_xlfn.XLOOKUP('ESTOQUE DEZEMBRO'!$A213,MEDIDAS!H:H,MEDIDAS!J:J,,0),IF('ESTOQUE DEZEMBRO'!$N213="novembro",_xlfn.XLOOKUP('ESTOQUE DEZEMBRO'!$A213,MEDIDAS!H:H,MEDIDAS!K:K,,0),"0"))</f>
        <v>0</v>
      </c>
      <c r="H213" s="16">
        <v>30</v>
      </c>
      <c r="I213" s="6" t="s">
        <v>1136</v>
      </c>
      <c r="J213" s="1">
        <f>'ESTOQUE DEZEMBRO'!$D213*'ESTOQUE DEZEMBRO'!$G213+'ESTOQUE DEZEMBRO'!$E213*'ESTOQUE DEZEMBRO'!$H213</f>
        <v>1451.3333333333328</v>
      </c>
      <c r="K213" s="1">
        <f>_xlfn.XLOOKUP(A213,MEDIDAS!A:A,MEDIDAS!D:D,,0)*5</f>
        <v>7.5555555555555554</v>
      </c>
      <c r="L213" s="1">
        <f>SUM(K213,_xlfn.XLOOKUP(A213,MEDIDAS!A:A,MEDIDAS!D:D,,0)*5)</f>
        <v>15.111111111111111</v>
      </c>
      <c r="M21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13" t="str">
        <f>IF('ESTOQUE DEZEMBRO'!$E213&gt;0,"dezembro",_xlfn.XLOOKUP('ESTOQUE DEZEMBRO'!$A213,'ESTOQUE NOVEMBRO'!$A$2:$A$1101,'ESTOQUE NOVEMBRO'!$N$2:$N$1101,,0))</f>
        <v>dezembro</v>
      </c>
      <c r="O213" s="15">
        <v>45627</v>
      </c>
    </row>
    <row r="214" spans="1:15">
      <c r="A214" s="5" t="s">
        <v>215</v>
      </c>
      <c r="B214" s="6" t="s">
        <v>1158</v>
      </c>
      <c r="C214" s="8">
        <f t="shared" si="6"/>
        <v>64.89</v>
      </c>
      <c r="D214" s="13">
        <f>_xlfn.XLOOKUP(Tabela5[[#This Row],[SKU]],'ESTOQUE NOVEMBRO'!A:A,'ESTOQUE NOVEMBRO'!F:F,,0)-_xlfn.XLOOKUP(Tabela5[[#This Row],[SKU]],'VENDA MES'!H:H,'VENDA MES'!I:I,0,0)</f>
        <v>1.0000000000000284</v>
      </c>
      <c r="E214" s="13">
        <f>IF(D214&lt;=0,(L214 * 2.5) - D214,IF(AND(Tabela5[[#This Row],[ESTOQUE_INICIAL]]&lt;=Tabela5[[#This Row],[PONTO_DE_REPOSICAO]],Tabela5[[#This Row],[ESTOQUE_INICIAL]]&gt;0),L214*2.5,D214*0))</f>
        <v>45.555555555555557</v>
      </c>
      <c r="F214" s="13">
        <f t="shared" si="7"/>
        <v>46.555555555555586</v>
      </c>
      <c r="G214" s="14" t="str">
        <f>IF('ESTOQUE DEZEMBRO'!$N214="outubro",_xlfn.XLOOKUP('ESTOQUE DEZEMBRO'!$A214,MEDIDAS!H:H,MEDIDAS!J:J,,0),IF('ESTOQUE DEZEMBRO'!$N214="novembro",_xlfn.XLOOKUP('ESTOQUE DEZEMBRO'!$A214,MEDIDAS!H:H,MEDIDAS!K:K,,0),"0"))</f>
        <v>0</v>
      </c>
      <c r="H214" s="16">
        <v>30</v>
      </c>
      <c r="I214" s="6" t="s">
        <v>1136</v>
      </c>
      <c r="J214" s="1">
        <f>'ESTOQUE DEZEMBRO'!$D214*'ESTOQUE DEZEMBRO'!$G214+'ESTOQUE DEZEMBRO'!$E214*'ESTOQUE DEZEMBRO'!$H214</f>
        <v>1366.6666666666667</v>
      </c>
      <c r="K214" s="1">
        <f>_xlfn.XLOOKUP(A214,MEDIDAS!A:A,MEDIDAS!D:D,,0)*5</f>
        <v>9.1111111111111107</v>
      </c>
      <c r="L214" s="1">
        <f>SUM(K214,_xlfn.XLOOKUP(A214,MEDIDAS!A:A,MEDIDAS!D:D,,0)*5)</f>
        <v>18.222222222222221</v>
      </c>
      <c r="M21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14" t="str">
        <f>IF('ESTOQUE DEZEMBRO'!$E214&gt;0,"dezembro",_xlfn.XLOOKUP('ESTOQUE DEZEMBRO'!$A214,'ESTOQUE NOVEMBRO'!$A$2:$A$1101,'ESTOQUE NOVEMBRO'!$N$2:$N$1101,,0))</f>
        <v>dezembro</v>
      </c>
      <c r="O214" s="15">
        <v>45627</v>
      </c>
    </row>
    <row r="215" spans="1:15">
      <c r="A215" s="5" t="s">
        <v>216</v>
      </c>
      <c r="B215" s="6" t="s">
        <v>1158</v>
      </c>
      <c r="C215" s="8">
        <f t="shared" si="6"/>
        <v>64.89</v>
      </c>
      <c r="D215" s="13">
        <f>_xlfn.XLOOKUP(Tabela5[[#This Row],[SKU]],'ESTOQUE NOVEMBRO'!A:A,'ESTOQUE NOVEMBRO'!F:F,,0)-_xlfn.XLOOKUP(Tabela5[[#This Row],[SKU]],'VENDA MES'!H:H,'VENDA MES'!I:I,0,0)</f>
        <v>5.2000000000000171</v>
      </c>
      <c r="E215" s="13">
        <f>IF(D215&lt;=0,(L215 * 2.5) - D215,IF(AND(Tabela5[[#This Row],[ESTOQUE_INICIAL]]&lt;=Tabela5[[#This Row],[PONTO_DE_REPOSICAO]],Tabela5[[#This Row],[ESTOQUE_INICIAL]]&gt;0),L215*2.5,D215*0))</f>
        <v>29.722222222222221</v>
      </c>
      <c r="F215" s="13">
        <f t="shared" si="7"/>
        <v>34.922222222222238</v>
      </c>
      <c r="G215" s="14" t="str">
        <f>IF('ESTOQUE DEZEMBRO'!$N215="outubro",_xlfn.XLOOKUP('ESTOQUE DEZEMBRO'!$A215,MEDIDAS!H:H,MEDIDAS!J:J,,0),IF('ESTOQUE DEZEMBRO'!$N215="novembro",_xlfn.XLOOKUP('ESTOQUE DEZEMBRO'!$A215,MEDIDAS!H:H,MEDIDAS!K:K,,0),"0"))</f>
        <v>0</v>
      </c>
      <c r="H215" s="16">
        <v>30</v>
      </c>
      <c r="I215" s="6" t="s">
        <v>1136</v>
      </c>
      <c r="J215" s="1">
        <f>'ESTOQUE DEZEMBRO'!$D215*'ESTOQUE DEZEMBRO'!$G215+'ESTOQUE DEZEMBRO'!$E215*'ESTOQUE DEZEMBRO'!$H215</f>
        <v>891.66666666666663</v>
      </c>
      <c r="K215" s="1">
        <f>_xlfn.XLOOKUP(A215,MEDIDAS!A:A,MEDIDAS!D:D,,0)*5</f>
        <v>5.9444444444444446</v>
      </c>
      <c r="L215" s="1">
        <f>SUM(K215,_xlfn.XLOOKUP(A215,MEDIDAS!A:A,MEDIDAS!D:D,,0)*5)</f>
        <v>11.888888888888889</v>
      </c>
      <c r="M21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15" t="str">
        <f>IF('ESTOQUE DEZEMBRO'!$E215&gt;0,"dezembro",_xlfn.XLOOKUP('ESTOQUE DEZEMBRO'!$A215,'ESTOQUE NOVEMBRO'!$A$2:$A$1101,'ESTOQUE NOVEMBRO'!$N$2:$N$1101,,0))</f>
        <v>dezembro</v>
      </c>
      <c r="O215" s="15">
        <v>45627</v>
      </c>
    </row>
    <row r="216" spans="1:15">
      <c r="A216" s="5" t="s">
        <v>217</v>
      </c>
      <c r="B216" s="6" t="s">
        <v>1158</v>
      </c>
      <c r="C216" s="8">
        <f t="shared" si="6"/>
        <v>64.89</v>
      </c>
      <c r="D216" s="13">
        <f>_xlfn.XLOOKUP(Tabela5[[#This Row],[SKU]],'ESTOQUE NOVEMBRO'!A:A,'ESTOQUE NOVEMBRO'!F:F,,0)-_xlfn.XLOOKUP(Tabela5[[#This Row],[SKU]],'VENDA MES'!H:H,'VENDA MES'!I:I,0,0)</f>
        <v>71.400000000000006</v>
      </c>
      <c r="E216" s="13">
        <f>IF(D216&lt;=0,(L216 * 2.5) - D216,IF(AND(Tabela5[[#This Row],[ESTOQUE_INICIAL]]&lt;=Tabela5[[#This Row],[PONTO_DE_REPOSICAO]],Tabela5[[#This Row],[ESTOQUE_INICIAL]]&gt;0),L216*2.5,D216*0))</f>
        <v>0</v>
      </c>
      <c r="F216" s="13">
        <f t="shared" si="7"/>
        <v>71.400000000000006</v>
      </c>
      <c r="G216" s="14">
        <f>IF('ESTOQUE DEZEMBRO'!$N216="outubro",_xlfn.XLOOKUP('ESTOQUE DEZEMBRO'!$A216,MEDIDAS!H:H,MEDIDAS!J:J,,0),IF('ESTOQUE DEZEMBRO'!$N216="novembro",_xlfn.XLOOKUP('ESTOQUE DEZEMBRO'!$A216,MEDIDAS!H:H,MEDIDAS!K:K,,0),"0"))</f>
        <v>12</v>
      </c>
      <c r="H216" s="16">
        <v>30</v>
      </c>
      <c r="I216" s="6" t="s">
        <v>1136</v>
      </c>
      <c r="J216" s="1">
        <f>'ESTOQUE DEZEMBRO'!$D216*'ESTOQUE DEZEMBRO'!$G216+'ESTOQUE DEZEMBRO'!$E216*'ESTOQUE DEZEMBRO'!$H216</f>
        <v>856.80000000000007</v>
      </c>
      <c r="K216" s="1">
        <f>_xlfn.XLOOKUP(A216,MEDIDAS!A:A,MEDIDAS!D:D,,0)*5</f>
        <v>6.6666666666666661</v>
      </c>
      <c r="L216" s="1">
        <f>SUM(K216,_xlfn.XLOOKUP(A216,MEDIDAS!A:A,MEDIDAS!D:D,,0)*5)</f>
        <v>13.333333333333332</v>
      </c>
      <c r="M21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16" t="str">
        <f>IF('ESTOQUE DEZEMBRO'!$E216&gt;0,"dezembro",_xlfn.XLOOKUP('ESTOQUE DEZEMBRO'!$A216,'ESTOQUE NOVEMBRO'!$A$2:$A$1101,'ESTOQUE NOVEMBRO'!$N$2:$N$1101,,0))</f>
        <v>outubro</v>
      </c>
      <c r="O216" s="15">
        <v>45627</v>
      </c>
    </row>
    <row r="217" spans="1:15">
      <c r="A217" s="5" t="s">
        <v>242</v>
      </c>
      <c r="B217" s="6" t="s">
        <v>1158</v>
      </c>
      <c r="C217" s="8">
        <f t="shared" si="6"/>
        <v>64.89</v>
      </c>
      <c r="D217" s="13">
        <f>_xlfn.XLOOKUP(Tabela5[[#This Row],[SKU]],'ESTOQUE NOVEMBRO'!A:A,'ESTOQUE NOVEMBRO'!F:F,,0)-_xlfn.XLOOKUP(Tabela5[[#This Row],[SKU]],'VENDA MES'!H:H,'VENDA MES'!I:I,0,0)</f>
        <v>52</v>
      </c>
      <c r="E217" s="13">
        <f>IF(D217&lt;=0,(L217 * 2.5) - D217,IF(AND(Tabela5[[#This Row],[ESTOQUE_INICIAL]]&lt;=Tabela5[[#This Row],[PONTO_DE_REPOSICAO]],Tabela5[[#This Row],[ESTOQUE_INICIAL]]&gt;0),L217*2.5,D217*0))</f>
        <v>0</v>
      </c>
      <c r="F217" s="13">
        <f t="shared" si="7"/>
        <v>52</v>
      </c>
      <c r="G217" s="14">
        <f>IF('ESTOQUE DEZEMBRO'!$N217="outubro",_xlfn.XLOOKUP('ESTOQUE DEZEMBRO'!$A217,MEDIDAS!H:H,MEDIDAS!J:J,,0),IF('ESTOQUE DEZEMBRO'!$N217="novembro",_xlfn.XLOOKUP('ESTOQUE DEZEMBRO'!$A217,MEDIDAS!H:H,MEDIDAS!K:K,,0),"0"))</f>
        <v>12</v>
      </c>
      <c r="H217" s="16">
        <v>30</v>
      </c>
      <c r="I217" s="6" t="s">
        <v>1136</v>
      </c>
      <c r="J217" s="1">
        <f>'ESTOQUE DEZEMBRO'!$D217*'ESTOQUE DEZEMBRO'!$G217+'ESTOQUE DEZEMBRO'!$E217*'ESTOQUE DEZEMBRO'!$H217</f>
        <v>624</v>
      </c>
      <c r="K217" s="1">
        <f>_xlfn.XLOOKUP(A217,MEDIDAS!A:A,MEDIDAS!D:D,,0)*5</f>
        <v>5.4444444444444438</v>
      </c>
      <c r="L217" s="1">
        <f>SUM(K217,_xlfn.XLOOKUP(A217,MEDIDAS!A:A,MEDIDAS!D:D,,0)*5)</f>
        <v>10.888888888888888</v>
      </c>
      <c r="M21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17" t="str">
        <f>IF('ESTOQUE DEZEMBRO'!$E217&gt;0,"dezembro",_xlfn.XLOOKUP('ESTOQUE DEZEMBRO'!$A217,'ESTOQUE NOVEMBRO'!$A$2:$A$1101,'ESTOQUE NOVEMBRO'!$N$2:$N$1101,,0))</f>
        <v>outubro</v>
      </c>
      <c r="O217" s="15">
        <v>45627</v>
      </c>
    </row>
    <row r="218" spans="1:15">
      <c r="A218" s="5" t="s">
        <v>218</v>
      </c>
      <c r="B218" s="6" t="s">
        <v>1158</v>
      </c>
      <c r="C218" s="8">
        <f t="shared" si="6"/>
        <v>64.89</v>
      </c>
      <c r="D218" s="13">
        <f>_xlfn.XLOOKUP(Tabela5[[#This Row],[SKU]],'ESTOQUE NOVEMBRO'!A:A,'ESTOQUE NOVEMBRO'!F:F,,0)-_xlfn.XLOOKUP(Tabela5[[#This Row],[SKU]],'VENDA MES'!H:H,'VENDA MES'!I:I,0,0)</f>
        <v>129.19999999999999</v>
      </c>
      <c r="E218" s="13">
        <f>IF(D218&lt;=0,(L218 * 2.5) - D218,IF(AND(Tabela5[[#This Row],[ESTOQUE_INICIAL]]&lt;=Tabela5[[#This Row],[PONTO_DE_REPOSICAO]],Tabela5[[#This Row],[ESTOQUE_INICIAL]]&gt;0),L218*2.5,D218*0))</f>
        <v>0</v>
      </c>
      <c r="F218" s="13">
        <f t="shared" si="7"/>
        <v>129.19999999999999</v>
      </c>
      <c r="G218" s="14">
        <f>IF('ESTOQUE DEZEMBRO'!$N218="outubro",_xlfn.XLOOKUP('ESTOQUE DEZEMBRO'!$A218,MEDIDAS!H:H,MEDIDAS!J:J,,0),IF('ESTOQUE DEZEMBRO'!$N218="novembro",_xlfn.XLOOKUP('ESTOQUE DEZEMBRO'!$A218,MEDIDAS!H:H,MEDIDAS!K:K,,0),"0"))</f>
        <v>12</v>
      </c>
      <c r="H218" s="16">
        <v>30</v>
      </c>
      <c r="I218" s="6" t="s">
        <v>1136</v>
      </c>
      <c r="J218" s="1">
        <f>'ESTOQUE DEZEMBRO'!$D218*'ESTOQUE DEZEMBRO'!$G218+'ESTOQUE DEZEMBRO'!$E218*'ESTOQUE DEZEMBRO'!$H218</f>
        <v>1550.3999999999999</v>
      </c>
      <c r="K218" s="1">
        <f>_xlfn.XLOOKUP(A218,MEDIDAS!A:A,MEDIDAS!D:D,,0)*5</f>
        <v>6.3888888888888884</v>
      </c>
      <c r="L218" s="1">
        <f>SUM(K218,_xlfn.XLOOKUP(A218,MEDIDAS!A:A,MEDIDAS!D:D,,0)*5)</f>
        <v>12.777777777777777</v>
      </c>
      <c r="M21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18" t="str">
        <f>IF('ESTOQUE DEZEMBRO'!$E218&gt;0,"dezembro",_xlfn.XLOOKUP('ESTOQUE DEZEMBRO'!$A218,'ESTOQUE NOVEMBRO'!$A$2:$A$1101,'ESTOQUE NOVEMBRO'!$N$2:$N$1101,,0))</f>
        <v>outubro</v>
      </c>
      <c r="O218" s="15">
        <v>45627</v>
      </c>
    </row>
    <row r="219" spans="1:15">
      <c r="A219" s="5" t="s">
        <v>219</v>
      </c>
      <c r="B219" s="6" t="s">
        <v>1158</v>
      </c>
      <c r="C219" s="8">
        <f t="shared" si="6"/>
        <v>64.89</v>
      </c>
      <c r="D219" s="13">
        <f>_xlfn.XLOOKUP(Tabela5[[#This Row],[SKU]],'ESTOQUE NOVEMBRO'!A:A,'ESTOQUE NOVEMBRO'!F:F,,0)-_xlfn.XLOOKUP(Tabela5[[#This Row],[SKU]],'VENDA MES'!H:H,'VENDA MES'!I:I,0,0)</f>
        <v>49.400000000000034</v>
      </c>
      <c r="E219" s="13">
        <f>IF(D219&lt;=0,(L219 * 2.5) - D219,IF(AND(Tabela5[[#This Row],[ESTOQUE_INICIAL]]&lt;=Tabela5[[#This Row],[PONTO_DE_REPOSICAO]],Tabela5[[#This Row],[ESTOQUE_INICIAL]]&gt;0),L219*2.5,D219*0))</f>
        <v>0</v>
      </c>
      <c r="F219" s="13">
        <f t="shared" si="7"/>
        <v>49.400000000000034</v>
      </c>
      <c r="G219" s="14">
        <f>IF('ESTOQUE DEZEMBRO'!$N219="outubro",_xlfn.XLOOKUP('ESTOQUE DEZEMBRO'!$A219,MEDIDAS!H:H,MEDIDAS!J:J,,0),IF('ESTOQUE DEZEMBRO'!$N219="novembro",_xlfn.XLOOKUP('ESTOQUE DEZEMBRO'!$A219,MEDIDAS!H:H,MEDIDAS!K:K,,0),"0"))</f>
        <v>12</v>
      </c>
      <c r="H219" s="16">
        <v>30</v>
      </c>
      <c r="I219" s="6" t="s">
        <v>1136</v>
      </c>
      <c r="J219" s="1">
        <f>'ESTOQUE DEZEMBRO'!$D219*'ESTOQUE DEZEMBRO'!$G219+'ESTOQUE DEZEMBRO'!$E219*'ESTOQUE DEZEMBRO'!$H219</f>
        <v>592.80000000000041</v>
      </c>
      <c r="K219" s="1">
        <f>_xlfn.XLOOKUP(A219,MEDIDAS!A:A,MEDIDAS!D:D,,0)*5</f>
        <v>9.7222222222222214</v>
      </c>
      <c r="L219" s="1">
        <f>SUM(K219,_xlfn.XLOOKUP(A219,MEDIDAS!A:A,MEDIDAS!D:D,,0)*5)</f>
        <v>19.444444444444443</v>
      </c>
      <c r="M21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19" t="str">
        <f>IF('ESTOQUE DEZEMBRO'!$E219&gt;0,"dezembro",_xlfn.XLOOKUP('ESTOQUE DEZEMBRO'!$A219,'ESTOQUE NOVEMBRO'!$A$2:$A$1101,'ESTOQUE NOVEMBRO'!$N$2:$N$1101,,0))</f>
        <v>outubro</v>
      </c>
      <c r="O219" s="15">
        <v>45627</v>
      </c>
    </row>
    <row r="220" spans="1:15">
      <c r="A220" s="5" t="s">
        <v>221</v>
      </c>
      <c r="B220" s="6" t="s">
        <v>1158</v>
      </c>
      <c r="C220" s="8">
        <f t="shared" si="6"/>
        <v>64.89</v>
      </c>
      <c r="D220" s="13">
        <f>_xlfn.XLOOKUP(Tabela5[[#This Row],[SKU]],'ESTOQUE NOVEMBRO'!A:A,'ESTOQUE NOVEMBRO'!F:F,,0)-_xlfn.XLOOKUP(Tabela5[[#This Row],[SKU]],'VENDA MES'!H:H,'VENDA MES'!I:I,0,0)</f>
        <v>-10.399999999999991</v>
      </c>
      <c r="E220" s="13">
        <f>IF(D220&lt;=0,(L220 * 2.5) - D220,IF(AND(Tabela5[[#This Row],[ESTOQUE_INICIAL]]&lt;=Tabela5[[#This Row],[PONTO_DE_REPOSICAO]],Tabela5[[#This Row],[ESTOQUE_INICIAL]]&gt;0),L220*2.5,D220*0))</f>
        <v>33.455555555555549</v>
      </c>
      <c r="F220" s="13">
        <f t="shared" si="7"/>
        <v>23.055555555555557</v>
      </c>
      <c r="G220" s="14" t="str">
        <f>IF('ESTOQUE DEZEMBRO'!$N220="outubro",_xlfn.XLOOKUP('ESTOQUE DEZEMBRO'!$A220,MEDIDAS!H:H,MEDIDAS!J:J,,0),IF('ESTOQUE DEZEMBRO'!$N220="novembro",_xlfn.XLOOKUP('ESTOQUE DEZEMBRO'!$A220,MEDIDAS!H:H,MEDIDAS!K:K,,0),"0"))</f>
        <v>0</v>
      </c>
      <c r="H220" s="16">
        <v>30</v>
      </c>
      <c r="I220" s="6" t="s">
        <v>1136</v>
      </c>
      <c r="J220" s="1">
        <f>'ESTOQUE DEZEMBRO'!$D220*'ESTOQUE DEZEMBRO'!$G220+'ESTOQUE DEZEMBRO'!$E220*'ESTOQUE DEZEMBRO'!$H220</f>
        <v>1003.6666666666665</v>
      </c>
      <c r="K220" s="1">
        <f>_xlfn.XLOOKUP(A220,MEDIDAS!A:A,MEDIDAS!D:D,,0)*5</f>
        <v>4.6111111111111116</v>
      </c>
      <c r="L220" s="1">
        <f>SUM(K220,_xlfn.XLOOKUP(A220,MEDIDAS!A:A,MEDIDAS!D:D,,0)*5)</f>
        <v>9.2222222222222232</v>
      </c>
      <c r="M22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20" t="str">
        <f>IF('ESTOQUE DEZEMBRO'!$E220&gt;0,"dezembro",_xlfn.XLOOKUP('ESTOQUE DEZEMBRO'!$A220,'ESTOQUE NOVEMBRO'!$A$2:$A$1101,'ESTOQUE NOVEMBRO'!$N$2:$N$1101,,0))</f>
        <v>dezembro</v>
      </c>
      <c r="O220" s="15">
        <v>45627</v>
      </c>
    </row>
    <row r="221" spans="1:15">
      <c r="A221" s="5" t="s">
        <v>222</v>
      </c>
      <c r="B221" s="6" t="s">
        <v>1158</v>
      </c>
      <c r="C221" s="8">
        <f t="shared" si="6"/>
        <v>64.89</v>
      </c>
      <c r="D221" s="13">
        <f>_xlfn.XLOOKUP(Tabela5[[#This Row],[SKU]],'ESTOQUE NOVEMBRO'!A:A,'ESTOQUE NOVEMBRO'!F:F,,0)-_xlfn.XLOOKUP(Tabela5[[#This Row],[SKU]],'VENDA MES'!H:H,'VENDA MES'!I:I,0,0)</f>
        <v>27.800000000000011</v>
      </c>
      <c r="E221" s="13">
        <f>IF(D221&lt;=0,(L221 * 2.5) - D221,IF(AND(Tabela5[[#This Row],[ESTOQUE_INICIAL]]&lt;=Tabela5[[#This Row],[PONTO_DE_REPOSICAO]],Tabela5[[#This Row],[ESTOQUE_INICIAL]]&gt;0),L221*2.5,D221*0))</f>
        <v>0</v>
      </c>
      <c r="F221" s="13">
        <f t="shared" si="7"/>
        <v>27.800000000000011</v>
      </c>
      <c r="G221" s="14">
        <f>IF('ESTOQUE DEZEMBRO'!$N221="outubro",_xlfn.XLOOKUP('ESTOQUE DEZEMBRO'!$A221,MEDIDAS!H:H,MEDIDAS!J:J,,0),IF('ESTOQUE DEZEMBRO'!$N221="novembro",_xlfn.XLOOKUP('ESTOQUE DEZEMBRO'!$A221,MEDIDAS!H:H,MEDIDAS!K:K,,0),"0"))</f>
        <v>12</v>
      </c>
      <c r="H221" s="16">
        <v>30</v>
      </c>
      <c r="I221" s="6" t="s">
        <v>1136</v>
      </c>
      <c r="J221" s="1">
        <f>'ESTOQUE DEZEMBRO'!$D221*'ESTOQUE DEZEMBRO'!$G221+'ESTOQUE DEZEMBRO'!$E221*'ESTOQUE DEZEMBRO'!$H221</f>
        <v>333.60000000000014</v>
      </c>
      <c r="K221" s="1">
        <f>_xlfn.XLOOKUP(A221,MEDIDAS!A:A,MEDIDAS!D:D,,0)*5</f>
        <v>6.8888888888888893</v>
      </c>
      <c r="L221" s="1">
        <f>SUM(K221,_xlfn.XLOOKUP(A221,MEDIDAS!A:A,MEDIDAS!D:D,,0)*5)</f>
        <v>13.777777777777779</v>
      </c>
      <c r="M22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21" t="str">
        <f>IF('ESTOQUE DEZEMBRO'!$E221&gt;0,"dezembro",_xlfn.XLOOKUP('ESTOQUE DEZEMBRO'!$A221,'ESTOQUE NOVEMBRO'!$A$2:$A$1101,'ESTOQUE NOVEMBRO'!$N$2:$N$1101,,0))</f>
        <v>outubro</v>
      </c>
      <c r="O221" s="15">
        <v>45627</v>
      </c>
    </row>
    <row r="222" spans="1:15">
      <c r="A222" s="5" t="s">
        <v>223</v>
      </c>
      <c r="B222" s="6" t="s">
        <v>1159</v>
      </c>
      <c r="C222" s="8">
        <f t="shared" si="6"/>
        <v>64.89</v>
      </c>
      <c r="D222" s="13">
        <f>_xlfn.XLOOKUP(Tabela5[[#This Row],[SKU]],'ESTOQUE NOVEMBRO'!A:A,'ESTOQUE NOVEMBRO'!F:F,,0)-_xlfn.XLOOKUP(Tabela5[[#This Row],[SKU]],'VENDA MES'!H:H,'VENDA MES'!I:I,0,0)</f>
        <v>62.199999999999989</v>
      </c>
      <c r="E222" s="13">
        <f>IF(D222&lt;=0,(L222 * 2.5) - D222,IF(AND(Tabela5[[#This Row],[ESTOQUE_INICIAL]]&lt;=Tabela5[[#This Row],[PONTO_DE_REPOSICAO]],Tabela5[[#This Row],[ESTOQUE_INICIAL]]&gt;0),L222*2.5,D222*0))</f>
        <v>0</v>
      </c>
      <c r="F222" s="13">
        <f t="shared" si="7"/>
        <v>62.199999999999989</v>
      </c>
      <c r="G222" s="14">
        <f>IF('ESTOQUE DEZEMBRO'!$N222="outubro",_xlfn.XLOOKUP('ESTOQUE DEZEMBRO'!$A222,MEDIDAS!H:H,MEDIDAS!J:J,,0),IF('ESTOQUE DEZEMBRO'!$N222="novembro",_xlfn.XLOOKUP('ESTOQUE DEZEMBRO'!$A222,MEDIDAS!H:H,MEDIDAS!K:K,,0),"0"))</f>
        <v>4</v>
      </c>
      <c r="H222" s="16">
        <v>10</v>
      </c>
      <c r="I222" s="6" t="s">
        <v>1160</v>
      </c>
      <c r="J222" s="1">
        <f>'ESTOQUE DEZEMBRO'!$D222*'ESTOQUE DEZEMBRO'!$G222+'ESTOQUE DEZEMBRO'!$E222*'ESTOQUE DEZEMBRO'!$H222</f>
        <v>248.79999999999995</v>
      </c>
      <c r="K222" s="1">
        <f>_xlfn.XLOOKUP(A222,MEDIDAS!A:A,MEDIDAS!D:D,,0)*5</f>
        <v>8.2777777777777768</v>
      </c>
      <c r="L222" s="1">
        <f>SUM(K222,_xlfn.XLOOKUP(A222,MEDIDAS!A:A,MEDIDAS!D:D,,0)*5)</f>
        <v>16.555555555555554</v>
      </c>
      <c r="M22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22" t="str">
        <f>IF('ESTOQUE DEZEMBRO'!$E222&gt;0,"dezembro",_xlfn.XLOOKUP('ESTOQUE DEZEMBRO'!$A222,'ESTOQUE NOVEMBRO'!$A$2:$A$1101,'ESTOQUE NOVEMBRO'!$N$2:$N$1101,,0))</f>
        <v>outubro</v>
      </c>
      <c r="O222" s="15">
        <v>45627</v>
      </c>
    </row>
    <row r="223" spans="1:15">
      <c r="A223" s="5" t="s">
        <v>224</v>
      </c>
      <c r="B223" s="6" t="s">
        <v>1159</v>
      </c>
      <c r="C223" s="8">
        <f t="shared" si="6"/>
        <v>64.89</v>
      </c>
      <c r="D223" s="13">
        <f>_xlfn.XLOOKUP(Tabela5[[#This Row],[SKU]],'ESTOQUE NOVEMBRO'!A:A,'ESTOQUE NOVEMBRO'!F:F,,0)-_xlfn.XLOOKUP(Tabela5[[#This Row],[SKU]],'VENDA MES'!H:H,'VENDA MES'!I:I,0,0)</f>
        <v>-24.899999999999991</v>
      </c>
      <c r="E223" s="13">
        <f>IF(D223&lt;=0,(L223 * 2.5) - D223,IF(AND(Tabela5[[#This Row],[ESTOQUE_INICIAL]]&lt;=Tabela5[[#This Row],[PONTO_DE_REPOSICAO]],Tabela5[[#This Row],[ESTOQUE_INICIAL]]&gt;0),L223*2.5,D223*0))</f>
        <v>57.399999999999991</v>
      </c>
      <c r="F223" s="13">
        <f t="shared" si="7"/>
        <v>32.5</v>
      </c>
      <c r="G223" s="14" t="str">
        <f>IF('ESTOQUE DEZEMBRO'!$N223="outubro",_xlfn.XLOOKUP('ESTOQUE DEZEMBRO'!$A223,MEDIDAS!H:H,MEDIDAS!J:J,,0),IF('ESTOQUE DEZEMBRO'!$N223="novembro",_xlfn.XLOOKUP('ESTOQUE DEZEMBRO'!$A223,MEDIDAS!H:H,MEDIDAS!K:K,,0),"0"))</f>
        <v>0</v>
      </c>
      <c r="H223" s="16">
        <v>10</v>
      </c>
      <c r="I223" s="6" t="s">
        <v>1160</v>
      </c>
      <c r="J223" s="1">
        <f>'ESTOQUE DEZEMBRO'!$D223*'ESTOQUE DEZEMBRO'!$G223+'ESTOQUE DEZEMBRO'!$E223*'ESTOQUE DEZEMBRO'!$H223</f>
        <v>573.99999999999989</v>
      </c>
      <c r="K223" s="1">
        <f>_xlfn.XLOOKUP(A223,MEDIDAS!A:A,MEDIDAS!D:D,,0)*5</f>
        <v>6.5</v>
      </c>
      <c r="L223" s="1">
        <f>SUM(K223,_xlfn.XLOOKUP(A223,MEDIDAS!A:A,MEDIDAS!D:D,,0)*5)</f>
        <v>13</v>
      </c>
      <c r="M22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23" t="str">
        <f>IF('ESTOQUE DEZEMBRO'!$E223&gt;0,"dezembro",_xlfn.XLOOKUP('ESTOQUE DEZEMBRO'!$A223,'ESTOQUE NOVEMBRO'!$A$2:$A$1101,'ESTOQUE NOVEMBRO'!$N$2:$N$1101,,0))</f>
        <v>dezembro</v>
      </c>
      <c r="O223" s="15">
        <v>45627</v>
      </c>
    </row>
    <row r="224" spans="1:15">
      <c r="A224" s="5" t="s">
        <v>225</v>
      </c>
      <c r="B224" s="6" t="s">
        <v>1159</v>
      </c>
      <c r="C224" s="8">
        <f t="shared" si="6"/>
        <v>64.89</v>
      </c>
      <c r="D224" s="13">
        <f>_xlfn.XLOOKUP(Tabela5[[#This Row],[SKU]],'ESTOQUE NOVEMBRO'!A:A,'ESTOQUE NOVEMBRO'!F:F,,0)-_xlfn.XLOOKUP(Tabela5[[#This Row],[SKU]],'VENDA MES'!H:H,'VENDA MES'!I:I,0,0)</f>
        <v>-18.055555555555554</v>
      </c>
      <c r="E224" s="13">
        <f>IF(D224&lt;=0,(L224 * 2.5) - D224,IF(AND(Tabela5[[#This Row],[ESTOQUE_INICIAL]]&lt;=Tabela5[[#This Row],[PONTO_DE_REPOSICAO]],Tabela5[[#This Row],[ESTOQUE_INICIAL]]&gt;0),L224*2.5,D224*0))</f>
        <v>40</v>
      </c>
      <c r="F224" s="13">
        <f t="shared" si="7"/>
        <v>21.944444444444446</v>
      </c>
      <c r="G224" s="14" t="str">
        <f>IF('ESTOQUE DEZEMBRO'!$N224="outubro",_xlfn.XLOOKUP('ESTOQUE DEZEMBRO'!$A224,MEDIDAS!H:H,MEDIDAS!J:J,,0),IF('ESTOQUE DEZEMBRO'!$N224="novembro",_xlfn.XLOOKUP('ESTOQUE DEZEMBRO'!$A224,MEDIDAS!H:H,MEDIDAS!K:K,,0),"0"))</f>
        <v>0</v>
      </c>
      <c r="H224" s="16">
        <v>10</v>
      </c>
      <c r="I224" s="6" t="s">
        <v>1160</v>
      </c>
      <c r="J224" s="1">
        <f>'ESTOQUE DEZEMBRO'!$D224*'ESTOQUE DEZEMBRO'!$G224+'ESTOQUE DEZEMBRO'!$E224*'ESTOQUE DEZEMBRO'!$H224</f>
        <v>400</v>
      </c>
      <c r="K224" s="1">
        <f>_xlfn.XLOOKUP(A224,MEDIDAS!A:A,MEDIDAS!D:D,,0)*5</f>
        <v>4.3888888888888893</v>
      </c>
      <c r="L224" s="1">
        <f>SUM(K224,_xlfn.XLOOKUP(A224,MEDIDAS!A:A,MEDIDAS!D:D,,0)*5)</f>
        <v>8.7777777777777786</v>
      </c>
      <c r="M22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24" t="str">
        <f>IF('ESTOQUE DEZEMBRO'!$E224&gt;0,"dezembro",_xlfn.XLOOKUP('ESTOQUE DEZEMBRO'!$A224,'ESTOQUE NOVEMBRO'!$A$2:$A$1101,'ESTOQUE NOVEMBRO'!$N$2:$N$1101,,0))</f>
        <v>dezembro</v>
      </c>
      <c r="O224" s="15">
        <v>45627</v>
      </c>
    </row>
    <row r="225" spans="1:15">
      <c r="A225" s="5" t="s">
        <v>226</v>
      </c>
      <c r="B225" s="6" t="s">
        <v>1159</v>
      </c>
      <c r="C225" s="8">
        <f t="shared" si="6"/>
        <v>64.89</v>
      </c>
      <c r="D225" s="13">
        <f>_xlfn.XLOOKUP(Tabela5[[#This Row],[SKU]],'ESTOQUE NOVEMBRO'!A:A,'ESTOQUE NOVEMBRO'!F:F,,0)-_xlfn.XLOOKUP(Tabela5[[#This Row],[SKU]],'VENDA MES'!H:H,'VENDA MES'!I:I,0,0)</f>
        <v>51.200000000000017</v>
      </c>
      <c r="E225" s="13">
        <f>IF(D225&lt;=0,(L225 * 2.5) - D225,IF(AND(Tabela5[[#This Row],[ESTOQUE_INICIAL]]&lt;=Tabela5[[#This Row],[PONTO_DE_REPOSICAO]],Tabela5[[#This Row],[ESTOQUE_INICIAL]]&gt;0),L225*2.5,D225*0))</f>
        <v>0</v>
      </c>
      <c r="F225" s="13">
        <f t="shared" si="7"/>
        <v>51.200000000000017</v>
      </c>
      <c r="G225" s="14">
        <f>IF('ESTOQUE DEZEMBRO'!$N225="outubro",_xlfn.XLOOKUP('ESTOQUE DEZEMBRO'!$A225,MEDIDAS!H:H,MEDIDAS!J:J,,0),IF('ESTOQUE DEZEMBRO'!$N225="novembro",_xlfn.XLOOKUP('ESTOQUE DEZEMBRO'!$A225,MEDIDAS!H:H,MEDIDAS!K:K,,0),"0"))</f>
        <v>4</v>
      </c>
      <c r="H225" s="16">
        <v>10</v>
      </c>
      <c r="I225" s="6" t="s">
        <v>1160</v>
      </c>
      <c r="J225" s="1">
        <f>'ESTOQUE DEZEMBRO'!$D225*'ESTOQUE DEZEMBRO'!$G225+'ESTOQUE DEZEMBRO'!$E225*'ESTOQUE DEZEMBRO'!$H225</f>
        <v>204.80000000000007</v>
      </c>
      <c r="K225" s="1">
        <f>_xlfn.XLOOKUP(A225,MEDIDAS!A:A,MEDIDAS!D:D,,0)*5</f>
        <v>5.2222222222222223</v>
      </c>
      <c r="L225" s="1">
        <f>SUM(K225,_xlfn.XLOOKUP(A225,MEDIDAS!A:A,MEDIDAS!D:D,,0)*5)</f>
        <v>10.444444444444445</v>
      </c>
      <c r="M22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25" t="str">
        <f>IF('ESTOQUE DEZEMBRO'!$E225&gt;0,"dezembro",_xlfn.XLOOKUP('ESTOQUE DEZEMBRO'!$A225,'ESTOQUE NOVEMBRO'!$A$2:$A$1101,'ESTOQUE NOVEMBRO'!$N$2:$N$1101,,0))</f>
        <v>outubro</v>
      </c>
      <c r="O225" s="15">
        <v>45627</v>
      </c>
    </row>
    <row r="226" spans="1:15">
      <c r="A226" s="5" t="s">
        <v>227</v>
      </c>
      <c r="B226" s="6" t="s">
        <v>1159</v>
      </c>
      <c r="C226" s="8">
        <f t="shared" si="6"/>
        <v>64.89</v>
      </c>
      <c r="D226" s="13">
        <f>_xlfn.XLOOKUP(Tabela5[[#This Row],[SKU]],'ESTOQUE NOVEMBRO'!A:A,'ESTOQUE NOVEMBRO'!F:F,,0)-_xlfn.XLOOKUP(Tabela5[[#This Row],[SKU]],'VENDA MES'!H:H,'VENDA MES'!I:I,0,0)</f>
        <v>82.199999999999989</v>
      </c>
      <c r="E226" s="13">
        <f>IF(D226&lt;=0,(L226 * 2.5) - D226,IF(AND(Tabela5[[#This Row],[ESTOQUE_INICIAL]]&lt;=Tabela5[[#This Row],[PONTO_DE_REPOSICAO]],Tabela5[[#This Row],[ESTOQUE_INICIAL]]&gt;0),L226*2.5,D226*0))</f>
        <v>0</v>
      </c>
      <c r="F226" s="13">
        <f t="shared" si="7"/>
        <v>82.199999999999989</v>
      </c>
      <c r="G226" s="14">
        <f>IF('ESTOQUE DEZEMBRO'!$N226="outubro",_xlfn.XLOOKUP('ESTOQUE DEZEMBRO'!$A226,MEDIDAS!H:H,MEDIDAS!J:J,,0),IF('ESTOQUE DEZEMBRO'!$N226="novembro",_xlfn.XLOOKUP('ESTOQUE DEZEMBRO'!$A226,MEDIDAS!H:H,MEDIDAS!K:K,,0),"0"))</f>
        <v>4</v>
      </c>
      <c r="H226" s="16">
        <v>10</v>
      </c>
      <c r="I226" s="6" t="s">
        <v>1160</v>
      </c>
      <c r="J226" s="1">
        <f>'ESTOQUE DEZEMBRO'!$D226*'ESTOQUE DEZEMBRO'!$G226+'ESTOQUE DEZEMBRO'!$E226*'ESTOQUE DEZEMBRO'!$H226</f>
        <v>328.79999999999995</v>
      </c>
      <c r="K226" s="1">
        <f>_xlfn.XLOOKUP(A226,MEDIDAS!A:A,MEDIDAS!D:D,,0)*5</f>
        <v>5.333333333333333</v>
      </c>
      <c r="L226" s="1">
        <f>SUM(K226,_xlfn.XLOOKUP(A226,MEDIDAS!A:A,MEDIDAS!D:D,,0)*5)</f>
        <v>10.666666666666666</v>
      </c>
      <c r="M22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26" t="str">
        <f>IF('ESTOQUE DEZEMBRO'!$E226&gt;0,"dezembro",_xlfn.XLOOKUP('ESTOQUE DEZEMBRO'!$A226,'ESTOQUE NOVEMBRO'!$A$2:$A$1101,'ESTOQUE NOVEMBRO'!$N$2:$N$1101,,0))</f>
        <v>outubro</v>
      </c>
      <c r="O226" s="15">
        <v>45627</v>
      </c>
    </row>
    <row r="227" spans="1:15">
      <c r="A227" s="5" t="s">
        <v>253</v>
      </c>
      <c r="B227" s="6" t="s">
        <v>1159</v>
      </c>
      <c r="C227" s="8">
        <f t="shared" si="6"/>
        <v>64.89</v>
      </c>
      <c r="D227" s="13">
        <f>_xlfn.XLOOKUP(Tabela5[[#This Row],[SKU]],'ESTOQUE NOVEMBRO'!A:A,'ESTOQUE NOVEMBRO'!F:F,,0)-_xlfn.XLOOKUP(Tabela5[[#This Row],[SKU]],'VENDA MES'!H:H,'VENDA MES'!I:I,0,0)</f>
        <v>67</v>
      </c>
      <c r="E227" s="13">
        <f>IF(D227&lt;=0,(L227 * 2.5) - D227,IF(AND(Tabela5[[#This Row],[ESTOQUE_INICIAL]]&lt;=Tabela5[[#This Row],[PONTO_DE_REPOSICAO]],Tabela5[[#This Row],[ESTOQUE_INICIAL]]&gt;0),L227*2.5,D227*0))</f>
        <v>0</v>
      </c>
      <c r="F227" s="13">
        <f t="shared" si="7"/>
        <v>67</v>
      </c>
      <c r="G227" s="14">
        <f>IF('ESTOQUE DEZEMBRO'!$N227="outubro",_xlfn.XLOOKUP('ESTOQUE DEZEMBRO'!$A227,MEDIDAS!H:H,MEDIDAS!J:J,,0),IF('ESTOQUE DEZEMBRO'!$N227="novembro",_xlfn.XLOOKUP('ESTOQUE DEZEMBRO'!$A227,MEDIDAS!H:H,MEDIDAS!K:K,,0),"0"))</f>
        <v>4</v>
      </c>
      <c r="H227" s="16">
        <v>10</v>
      </c>
      <c r="I227" s="6" t="s">
        <v>1160</v>
      </c>
      <c r="J227" s="1">
        <f>'ESTOQUE DEZEMBRO'!$D227*'ESTOQUE DEZEMBRO'!$G227+'ESTOQUE DEZEMBRO'!$E227*'ESTOQUE DEZEMBRO'!$H227</f>
        <v>268</v>
      </c>
      <c r="K227" s="1">
        <f>_xlfn.XLOOKUP(A227,MEDIDAS!A:A,MEDIDAS!D:D,,0)*5</f>
        <v>4.6111111111111116</v>
      </c>
      <c r="L227" s="1">
        <f>SUM(K227,_xlfn.XLOOKUP(A227,MEDIDAS!A:A,MEDIDAS!D:D,,0)*5)</f>
        <v>9.2222222222222232</v>
      </c>
      <c r="M22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27" t="str">
        <f>IF('ESTOQUE DEZEMBRO'!$E227&gt;0,"dezembro",_xlfn.XLOOKUP('ESTOQUE DEZEMBRO'!$A227,'ESTOQUE NOVEMBRO'!$A$2:$A$1101,'ESTOQUE NOVEMBRO'!$N$2:$N$1101,,0))</f>
        <v>outubro</v>
      </c>
      <c r="O227" s="15">
        <v>45627</v>
      </c>
    </row>
    <row r="228" spans="1:15">
      <c r="A228" s="5" t="s">
        <v>228</v>
      </c>
      <c r="B228" s="6" t="s">
        <v>1159</v>
      </c>
      <c r="C228" s="8">
        <f t="shared" si="6"/>
        <v>64.89</v>
      </c>
      <c r="D228" s="13">
        <f>_xlfn.XLOOKUP(Tabela5[[#This Row],[SKU]],'ESTOQUE NOVEMBRO'!A:A,'ESTOQUE NOVEMBRO'!F:F,,0)-_xlfn.XLOOKUP(Tabela5[[#This Row],[SKU]],'VENDA MES'!H:H,'VENDA MES'!I:I,0,0)</f>
        <v>141</v>
      </c>
      <c r="E228" s="13">
        <f>IF(D228&lt;=0,(L228 * 2.5) - D228,IF(AND(Tabela5[[#This Row],[ESTOQUE_INICIAL]]&lt;=Tabela5[[#This Row],[PONTO_DE_REPOSICAO]],Tabela5[[#This Row],[ESTOQUE_INICIAL]]&gt;0),L228*2.5,D228*0))</f>
        <v>0</v>
      </c>
      <c r="F228" s="13">
        <f t="shared" si="7"/>
        <v>141</v>
      </c>
      <c r="G228" s="14">
        <f>IF('ESTOQUE DEZEMBRO'!$N228="outubro",_xlfn.XLOOKUP('ESTOQUE DEZEMBRO'!$A228,MEDIDAS!H:H,MEDIDAS!J:J,,0),IF('ESTOQUE DEZEMBRO'!$N228="novembro",_xlfn.XLOOKUP('ESTOQUE DEZEMBRO'!$A228,MEDIDAS!H:H,MEDIDAS!K:K,,0),"0"))</f>
        <v>4</v>
      </c>
      <c r="H228" s="16">
        <v>10</v>
      </c>
      <c r="I228" s="6" t="s">
        <v>1160</v>
      </c>
      <c r="J228" s="1">
        <f>'ESTOQUE DEZEMBRO'!$D228*'ESTOQUE DEZEMBRO'!$G228+'ESTOQUE DEZEMBRO'!$E228*'ESTOQUE DEZEMBRO'!$H228</f>
        <v>564</v>
      </c>
      <c r="K228" s="1">
        <f>_xlfn.XLOOKUP(A228,MEDIDAS!A:A,MEDIDAS!D:D,,0)*5</f>
        <v>3.1666666666666665</v>
      </c>
      <c r="L228" s="1">
        <f>SUM(K228,_xlfn.XLOOKUP(A228,MEDIDAS!A:A,MEDIDAS!D:D,,0)*5)</f>
        <v>6.333333333333333</v>
      </c>
      <c r="M22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28" t="str">
        <f>IF('ESTOQUE DEZEMBRO'!$E228&gt;0,"dezembro",_xlfn.XLOOKUP('ESTOQUE DEZEMBRO'!$A228,'ESTOQUE NOVEMBRO'!$A$2:$A$1101,'ESTOQUE NOVEMBRO'!$N$2:$N$1101,,0))</f>
        <v>outubro</v>
      </c>
      <c r="O228" s="15">
        <v>45627</v>
      </c>
    </row>
    <row r="229" spans="1:15">
      <c r="A229" s="5" t="s">
        <v>229</v>
      </c>
      <c r="B229" s="6" t="s">
        <v>1159</v>
      </c>
      <c r="C229" s="8">
        <f t="shared" si="6"/>
        <v>64.89</v>
      </c>
      <c r="D229" s="13">
        <f>_xlfn.XLOOKUP(Tabela5[[#This Row],[SKU]],'ESTOQUE NOVEMBRO'!A:A,'ESTOQUE NOVEMBRO'!F:F,,0)-_xlfn.XLOOKUP(Tabela5[[#This Row],[SKU]],'VENDA MES'!H:H,'VENDA MES'!I:I,0,0)</f>
        <v>-20.200000000000003</v>
      </c>
      <c r="E229" s="13">
        <f>IF(D229&lt;=0,(L229 * 2.5) - D229,IF(AND(Tabela5[[#This Row],[ESTOQUE_INICIAL]]&lt;=Tabela5[[#This Row],[PONTO_DE_REPOSICAO]],Tabela5[[#This Row],[ESTOQUE_INICIAL]]&gt;0),L229*2.5,D229*0))</f>
        <v>58.811111111111117</v>
      </c>
      <c r="F229" s="13">
        <f t="shared" si="7"/>
        <v>38.611111111111114</v>
      </c>
      <c r="G229" s="14" t="str">
        <f>IF('ESTOQUE DEZEMBRO'!$N229="outubro",_xlfn.XLOOKUP('ESTOQUE DEZEMBRO'!$A229,MEDIDAS!H:H,MEDIDAS!J:J,,0),IF('ESTOQUE DEZEMBRO'!$N229="novembro",_xlfn.XLOOKUP('ESTOQUE DEZEMBRO'!$A229,MEDIDAS!H:H,MEDIDAS!K:K,,0),"0"))</f>
        <v>0</v>
      </c>
      <c r="H229" s="16">
        <v>10</v>
      </c>
      <c r="I229" s="6" t="s">
        <v>1160</v>
      </c>
      <c r="J229" s="1">
        <f>'ESTOQUE DEZEMBRO'!$D229*'ESTOQUE DEZEMBRO'!$G229+'ESTOQUE DEZEMBRO'!$E229*'ESTOQUE DEZEMBRO'!$H229</f>
        <v>588.1111111111112</v>
      </c>
      <c r="K229" s="1">
        <f>_xlfn.XLOOKUP(A229,MEDIDAS!A:A,MEDIDAS!D:D,,0)*5</f>
        <v>7.7222222222222223</v>
      </c>
      <c r="L229" s="1">
        <f>SUM(K229,_xlfn.XLOOKUP(A229,MEDIDAS!A:A,MEDIDAS!D:D,,0)*5)</f>
        <v>15.444444444444445</v>
      </c>
      <c r="M22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29" t="str">
        <f>IF('ESTOQUE DEZEMBRO'!$E229&gt;0,"dezembro",_xlfn.XLOOKUP('ESTOQUE DEZEMBRO'!$A229,'ESTOQUE NOVEMBRO'!$A$2:$A$1101,'ESTOQUE NOVEMBRO'!$N$2:$N$1101,,0))</f>
        <v>dezembro</v>
      </c>
      <c r="O229" s="15">
        <v>45627</v>
      </c>
    </row>
    <row r="230" spans="1:15">
      <c r="A230" s="5" t="s">
        <v>230</v>
      </c>
      <c r="B230" s="6" t="s">
        <v>1159</v>
      </c>
      <c r="C230" s="8">
        <f t="shared" si="6"/>
        <v>64.89</v>
      </c>
      <c r="D230" s="13">
        <f>_xlfn.XLOOKUP(Tabela5[[#This Row],[SKU]],'ESTOQUE NOVEMBRO'!A:A,'ESTOQUE NOVEMBRO'!F:F,,0)-_xlfn.XLOOKUP(Tabela5[[#This Row],[SKU]],'VENDA MES'!H:H,'VENDA MES'!I:I,0,0)</f>
        <v>-19.066666666666656</v>
      </c>
      <c r="E230" s="13">
        <f>IF(D230&lt;=0,(L230 * 2.5) - D230,IF(AND(Tabela5[[#This Row],[ESTOQUE_INICIAL]]&lt;=Tabela5[[#This Row],[PONTO_DE_REPOSICAO]],Tabela5[[#This Row],[ESTOQUE_INICIAL]]&gt;0),L230*2.5,D230*0))</f>
        <v>49.622222222222213</v>
      </c>
      <c r="F230" s="13">
        <f t="shared" si="7"/>
        <v>30.555555555555557</v>
      </c>
      <c r="G230" s="14" t="str">
        <f>IF('ESTOQUE DEZEMBRO'!$N230="outubro",_xlfn.XLOOKUP('ESTOQUE DEZEMBRO'!$A230,MEDIDAS!H:H,MEDIDAS!J:J,,0),IF('ESTOQUE DEZEMBRO'!$N230="novembro",_xlfn.XLOOKUP('ESTOQUE DEZEMBRO'!$A230,MEDIDAS!H:H,MEDIDAS!K:K,,0),"0"))</f>
        <v>0</v>
      </c>
      <c r="H230" s="16">
        <v>10</v>
      </c>
      <c r="I230" s="6" t="s">
        <v>1160</v>
      </c>
      <c r="J230" s="1">
        <f>'ESTOQUE DEZEMBRO'!$D230*'ESTOQUE DEZEMBRO'!$G230+'ESTOQUE DEZEMBRO'!$E230*'ESTOQUE DEZEMBRO'!$H230</f>
        <v>496.22222222222211</v>
      </c>
      <c r="K230" s="1">
        <f>_xlfn.XLOOKUP(A230,MEDIDAS!A:A,MEDIDAS!D:D,,0)*5</f>
        <v>6.1111111111111116</v>
      </c>
      <c r="L230" s="1">
        <f>SUM(K230,_xlfn.XLOOKUP(A230,MEDIDAS!A:A,MEDIDAS!D:D,,0)*5)</f>
        <v>12.222222222222223</v>
      </c>
      <c r="M23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30" t="str">
        <f>IF('ESTOQUE DEZEMBRO'!$E230&gt;0,"dezembro",_xlfn.XLOOKUP('ESTOQUE DEZEMBRO'!$A230,'ESTOQUE NOVEMBRO'!$A$2:$A$1101,'ESTOQUE NOVEMBRO'!$N$2:$N$1101,,0))</f>
        <v>dezembro</v>
      </c>
      <c r="O230" s="15">
        <v>45627</v>
      </c>
    </row>
    <row r="231" spans="1:15">
      <c r="A231" s="5" t="s">
        <v>232</v>
      </c>
      <c r="B231" s="6" t="s">
        <v>1159</v>
      </c>
      <c r="C231" s="8">
        <f t="shared" si="6"/>
        <v>64.89</v>
      </c>
      <c r="D231" s="13">
        <f>_xlfn.XLOOKUP(Tabela5[[#This Row],[SKU]],'ESTOQUE NOVEMBRO'!A:A,'ESTOQUE NOVEMBRO'!F:F,,0)-_xlfn.XLOOKUP(Tabela5[[#This Row],[SKU]],'VENDA MES'!H:H,'VENDA MES'!I:I,0,0)</f>
        <v>66.599999999999994</v>
      </c>
      <c r="E231" s="13">
        <f>IF(D231&lt;=0,(L231 * 2.5) - D231,IF(AND(Tabela5[[#This Row],[ESTOQUE_INICIAL]]&lt;=Tabela5[[#This Row],[PONTO_DE_REPOSICAO]],Tabela5[[#This Row],[ESTOQUE_INICIAL]]&gt;0),L231*2.5,D231*0))</f>
        <v>0</v>
      </c>
      <c r="F231" s="13">
        <f t="shared" si="7"/>
        <v>66.599999999999994</v>
      </c>
      <c r="G231" s="14">
        <f>IF('ESTOQUE DEZEMBRO'!$N231="outubro",_xlfn.XLOOKUP('ESTOQUE DEZEMBRO'!$A231,MEDIDAS!H:H,MEDIDAS!J:J,,0),IF('ESTOQUE DEZEMBRO'!$N231="novembro",_xlfn.XLOOKUP('ESTOQUE DEZEMBRO'!$A231,MEDIDAS!H:H,MEDIDAS!K:K,,0),"0"))</f>
        <v>4</v>
      </c>
      <c r="H231" s="16">
        <v>10</v>
      </c>
      <c r="I231" s="6" t="s">
        <v>1160</v>
      </c>
      <c r="J231" s="1">
        <f>'ESTOQUE DEZEMBRO'!$D231*'ESTOQUE DEZEMBRO'!$G231+'ESTOQUE DEZEMBRO'!$E231*'ESTOQUE DEZEMBRO'!$H231</f>
        <v>266.39999999999998</v>
      </c>
      <c r="K231" s="1">
        <f>_xlfn.XLOOKUP(A231,MEDIDAS!A:A,MEDIDAS!D:D,,0)*5</f>
        <v>5.8333333333333339</v>
      </c>
      <c r="L231" s="1">
        <f>SUM(K231,_xlfn.XLOOKUP(A231,MEDIDAS!A:A,MEDIDAS!D:D,,0)*5)</f>
        <v>11.666666666666668</v>
      </c>
      <c r="M23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31" t="str">
        <f>IF('ESTOQUE DEZEMBRO'!$E231&gt;0,"dezembro",_xlfn.XLOOKUP('ESTOQUE DEZEMBRO'!$A231,'ESTOQUE NOVEMBRO'!$A$2:$A$1101,'ESTOQUE NOVEMBRO'!$N$2:$N$1101,,0))</f>
        <v>outubro</v>
      </c>
      <c r="O231" s="15">
        <v>45627</v>
      </c>
    </row>
    <row r="232" spans="1:15">
      <c r="A232" s="5" t="s">
        <v>233</v>
      </c>
      <c r="B232" s="6" t="s">
        <v>1161</v>
      </c>
      <c r="C232" s="8">
        <f t="shared" si="6"/>
        <v>64.89</v>
      </c>
      <c r="D232" s="13">
        <f>_xlfn.XLOOKUP(Tabela5[[#This Row],[SKU]],'ESTOQUE NOVEMBRO'!A:A,'ESTOQUE NOVEMBRO'!F:F,,0)-_xlfn.XLOOKUP(Tabela5[[#This Row],[SKU]],'VENDA MES'!H:H,'VENDA MES'!I:I,0,0)</f>
        <v>-11</v>
      </c>
      <c r="E232" s="13">
        <f>IF(D232&lt;=0,(L232 * 2.5) - D232,IF(AND(Tabela5[[#This Row],[ESTOQUE_INICIAL]]&lt;=Tabela5[[#This Row],[PONTO_DE_REPOSICAO]],Tabela5[[#This Row],[ESTOQUE_INICIAL]]&gt;0),L232*2.5,D232*0))</f>
        <v>32.388888888888886</v>
      </c>
      <c r="F232" s="13">
        <f t="shared" si="7"/>
        <v>21.388888888888886</v>
      </c>
      <c r="G232" s="14" t="str">
        <f>IF('ESTOQUE DEZEMBRO'!$N232="outubro",_xlfn.XLOOKUP('ESTOQUE DEZEMBRO'!$A232,MEDIDAS!H:H,MEDIDAS!J:J,,0),IF('ESTOQUE DEZEMBRO'!$N232="novembro",_xlfn.XLOOKUP('ESTOQUE DEZEMBRO'!$A232,MEDIDAS!H:H,MEDIDAS!K:K,,0),"0"))</f>
        <v>0</v>
      </c>
      <c r="H232" s="16">
        <v>60</v>
      </c>
      <c r="I232" s="6" t="s">
        <v>1128</v>
      </c>
      <c r="J232" s="1">
        <f>'ESTOQUE DEZEMBRO'!$D232*'ESTOQUE DEZEMBRO'!$G232+'ESTOQUE DEZEMBRO'!$E232*'ESTOQUE DEZEMBRO'!$H232</f>
        <v>1943.333333333333</v>
      </c>
      <c r="K232" s="1">
        <f>_xlfn.XLOOKUP(A232,MEDIDAS!A:A,MEDIDAS!D:D,,0)*5</f>
        <v>4.2777777777777777</v>
      </c>
      <c r="L232" s="1">
        <f>SUM(K232,_xlfn.XLOOKUP(A232,MEDIDAS!A:A,MEDIDAS!D:D,,0)*5)</f>
        <v>8.5555555555555554</v>
      </c>
      <c r="M23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32" t="str">
        <f>IF('ESTOQUE DEZEMBRO'!$E232&gt;0,"dezembro",_xlfn.XLOOKUP('ESTOQUE DEZEMBRO'!$A232,'ESTOQUE NOVEMBRO'!$A$2:$A$1101,'ESTOQUE NOVEMBRO'!$N$2:$N$1101,,0))</f>
        <v>dezembro</v>
      </c>
      <c r="O232" s="15">
        <v>45627</v>
      </c>
    </row>
    <row r="233" spans="1:15">
      <c r="A233" s="5" t="s">
        <v>234</v>
      </c>
      <c r="B233" s="6" t="s">
        <v>1161</v>
      </c>
      <c r="C233" s="8">
        <f t="shared" si="6"/>
        <v>64.89</v>
      </c>
      <c r="D233" s="13">
        <f>_xlfn.XLOOKUP(Tabela5[[#This Row],[SKU]],'ESTOQUE NOVEMBRO'!A:A,'ESTOQUE NOVEMBRO'!F:F,,0)-_xlfn.XLOOKUP(Tabela5[[#This Row],[SKU]],'VENDA MES'!H:H,'VENDA MES'!I:I,0,0)</f>
        <v>63.80000000000004</v>
      </c>
      <c r="E233" s="13">
        <f>IF(D233&lt;=0,(L233 * 2.5) - D233,IF(AND(Tabela5[[#This Row],[ESTOQUE_INICIAL]]&lt;=Tabela5[[#This Row],[PONTO_DE_REPOSICAO]],Tabela5[[#This Row],[ESTOQUE_INICIAL]]&gt;0),L233*2.5,D233*0))</f>
        <v>0</v>
      </c>
      <c r="F233" s="13">
        <f t="shared" si="7"/>
        <v>63.80000000000004</v>
      </c>
      <c r="G233" s="14">
        <f>IF('ESTOQUE DEZEMBRO'!$N233="outubro",_xlfn.XLOOKUP('ESTOQUE DEZEMBRO'!$A233,MEDIDAS!H:H,MEDIDAS!J:J,,0),IF('ESTOQUE DEZEMBRO'!$N233="novembro",_xlfn.XLOOKUP('ESTOQUE DEZEMBRO'!$A233,MEDIDAS!H:H,MEDIDAS!K:K,,0),"0"))</f>
        <v>24</v>
      </c>
      <c r="H233" s="16">
        <v>60</v>
      </c>
      <c r="I233" s="6" t="s">
        <v>1128</v>
      </c>
      <c r="J233" s="1">
        <f>'ESTOQUE DEZEMBRO'!$D233*'ESTOQUE DEZEMBRO'!$G233+'ESTOQUE DEZEMBRO'!$E233*'ESTOQUE DEZEMBRO'!$H233</f>
        <v>1531.200000000001</v>
      </c>
      <c r="K233" s="1">
        <f>_xlfn.XLOOKUP(A233,MEDIDAS!A:A,MEDIDAS!D:D,,0)*5</f>
        <v>6.7222222222222232</v>
      </c>
      <c r="L233" s="1">
        <f>SUM(K233,_xlfn.XLOOKUP(A233,MEDIDAS!A:A,MEDIDAS!D:D,,0)*5)</f>
        <v>13.444444444444446</v>
      </c>
      <c r="M23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33" t="str">
        <f>IF('ESTOQUE DEZEMBRO'!$E233&gt;0,"dezembro",_xlfn.XLOOKUP('ESTOQUE DEZEMBRO'!$A233,'ESTOQUE NOVEMBRO'!$A$2:$A$1101,'ESTOQUE NOVEMBRO'!$N$2:$N$1101,,0))</f>
        <v>outubro</v>
      </c>
      <c r="O233" s="15">
        <v>45627</v>
      </c>
    </row>
    <row r="234" spans="1:15">
      <c r="A234" s="5" t="s">
        <v>235</v>
      </c>
      <c r="B234" s="6" t="s">
        <v>1161</v>
      </c>
      <c r="C234" s="8">
        <f t="shared" si="6"/>
        <v>64.89</v>
      </c>
      <c r="D234" s="13">
        <f>_xlfn.XLOOKUP(Tabela5[[#This Row],[SKU]],'ESTOQUE NOVEMBRO'!A:A,'ESTOQUE NOVEMBRO'!F:F,,0)-_xlfn.XLOOKUP(Tabela5[[#This Row],[SKU]],'VENDA MES'!H:H,'VENDA MES'!I:I,0,0)</f>
        <v>22.599999999999994</v>
      </c>
      <c r="E234" s="13">
        <f>IF(D234&lt;=0,(L234 * 2.5) - D234,IF(AND(Tabela5[[#This Row],[ESTOQUE_INICIAL]]&lt;=Tabela5[[#This Row],[PONTO_DE_REPOSICAO]],Tabela5[[#This Row],[ESTOQUE_INICIAL]]&gt;0),L234*2.5,D234*0))</f>
        <v>0</v>
      </c>
      <c r="F234" s="13">
        <f t="shared" si="7"/>
        <v>22.599999999999994</v>
      </c>
      <c r="G234" s="14">
        <f>IF('ESTOQUE DEZEMBRO'!$N234="outubro",_xlfn.XLOOKUP('ESTOQUE DEZEMBRO'!$A234,MEDIDAS!H:H,MEDIDAS!J:J,,0),IF('ESTOQUE DEZEMBRO'!$N234="novembro",_xlfn.XLOOKUP('ESTOQUE DEZEMBRO'!$A234,MEDIDAS!H:H,MEDIDAS!K:K,,0),"0"))</f>
        <v>24</v>
      </c>
      <c r="H234" s="16">
        <v>60</v>
      </c>
      <c r="I234" s="6" t="s">
        <v>1128</v>
      </c>
      <c r="J234" s="1">
        <f>'ESTOQUE DEZEMBRO'!$D234*'ESTOQUE DEZEMBRO'!$G234+'ESTOQUE DEZEMBRO'!$E234*'ESTOQUE DEZEMBRO'!$H234</f>
        <v>542.39999999999986</v>
      </c>
      <c r="K234" s="1">
        <f>_xlfn.XLOOKUP(A234,MEDIDAS!A:A,MEDIDAS!D:D,,0)*5</f>
        <v>6.4444444444444446</v>
      </c>
      <c r="L234" s="1">
        <f>SUM(K234,_xlfn.XLOOKUP(A234,MEDIDAS!A:A,MEDIDAS!D:D,,0)*5)</f>
        <v>12.888888888888889</v>
      </c>
      <c r="M23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34" t="str">
        <f>IF('ESTOQUE DEZEMBRO'!$E234&gt;0,"dezembro",_xlfn.XLOOKUP('ESTOQUE DEZEMBRO'!$A234,'ESTOQUE NOVEMBRO'!$A$2:$A$1101,'ESTOQUE NOVEMBRO'!$N$2:$N$1101,,0))</f>
        <v>outubro</v>
      </c>
      <c r="O234" s="15">
        <v>45627</v>
      </c>
    </row>
    <row r="235" spans="1:15">
      <c r="A235" s="5" t="s">
        <v>236</v>
      </c>
      <c r="B235" s="6" t="s">
        <v>1161</v>
      </c>
      <c r="C235" s="8">
        <f t="shared" si="6"/>
        <v>64.89</v>
      </c>
      <c r="D235" s="13">
        <f>_xlfn.XLOOKUP(Tabela5[[#This Row],[SKU]],'ESTOQUE NOVEMBRO'!A:A,'ESTOQUE NOVEMBRO'!F:F,,0)-_xlfn.XLOOKUP(Tabela5[[#This Row],[SKU]],'VENDA MES'!H:H,'VENDA MES'!I:I,0,0)</f>
        <v>-18.59999999999998</v>
      </c>
      <c r="E235" s="13">
        <f>IF(D235&lt;=0,(L235 * 2.5) - D235,IF(AND(Tabela5[[#This Row],[ESTOQUE_INICIAL]]&lt;=Tabela5[[#This Row],[PONTO_DE_REPOSICAO]],Tabela5[[#This Row],[ESTOQUE_INICIAL]]&gt;0),L235*2.5,D235*0))</f>
        <v>49.433333333333316</v>
      </c>
      <c r="F235" s="13">
        <f t="shared" si="7"/>
        <v>30.833333333333336</v>
      </c>
      <c r="G235" s="14" t="str">
        <f>IF('ESTOQUE DEZEMBRO'!$N235="outubro",_xlfn.XLOOKUP('ESTOQUE DEZEMBRO'!$A235,MEDIDAS!H:H,MEDIDAS!J:J,,0),IF('ESTOQUE DEZEMBRO'!$N235="novembro",_xlfn.XLOOKUP('ESTOQUE DEZEMBRO'!$A235,MEDIDAS!H:H,MEDIDAS!K:K,,0),"0"))</f>
        <v>0</v>
      </c>
      <c r="H235" s="16">
        <v>60</v>
      </c>
      <c r="I235" s="6" t="s">
        <v>1128</v>
      </c>
      <c r="J235" s="1">
        <f>'ESTOQUE DEZEMBRO'!$D235*'ESTOQUE DEZEMBRO'!$G235+'ESTOQUE DEZEMBRO'!$E235*'ESTOQUE DEZEMBRO'!$H235</f>
        <v>2965.9999999999991</v>
      </c>
      <c r="K235" s="1">
        <f>_xlfn.XLOOKUP(A235,MEDIDAS!A:A,MEDIDAS!D:D,,0)*5</f>
        <v>6.166666666666667</v>
      </c>
      <c r="L235" s="1">
        <f>SUM(K235,_xlfn.XLOOKUP(A235,MEDIDAS!A:A,MEDIDAS!D:D,,0)*5)</f>
        <v>12.333333333333334</v>
      </c>
      <c r="M23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35" t="str">
        <f>IF('ESTOQUE DEZEMBRO'!$E235&gt;0,"dezembro",_xlfn.XLOOKUP('ESTOQUE DEZEMBRO'!$A235,'ESTOQUE NOVEMBRO'!$A$2:$A$1101,'ESTOQUE NOVEMBRO'!$N$2:$N$1101,,0))</f>
        <v>dezembro</v>
      </c>
      <c r="O235" s="15">
        <v>45627</v>
      </c>
    </row>
    <row r="236" spans="1:15">
      <c r="A236" s="5" t="s">
        <v>237</v>
      </c>
      <c r="B236" s="6" t="s">
        <v>1161</v>
      </c>
      <c r="C236" s="8">
        <f t="shared" si="6"/>
        <v>64.89</v>
      </c>
      <c r="D236" s="13">
        <f>_xlfn.XLOOKUP(Tabela5[[#This Row],[SKU]],'ESTOQUE NOVEMBRO'!A:A,'ESTOQUE NOVEMBRO'!F:F,,0)-_xlfn.XLOOKUP(Tabela5[[#This Row],[SKU]],'VENDA MES'!H:H,'VENDA MES'!I:I,0,0)</f>
        <v>36.199999999999989</v>
      </c>
      <c r="E236" s="13">
        <f>IF(D236&lt;=0,(L236 * 2.5) - D236,IF(AND(Tabela5[[#This Row],[ESTOQUE_INICIAL]]&lt;=Tabela5[[#This Row],[PONTO_DE_REPOSICAO]],Tabela5[[#This Row],[ESTOQUE_INICIAL]]&gt;0),L236*2.5,D236*0))</f>
        <v>0</v>
      </c>
      <c r="F236" s="13">
        <f t="shared" si="7"/>
        <v>36.199999999999989</v>
      </c>
      <c r="G236" s="14">
        <f>IF('ESTOQUE DEZEMBRO'!$N236="outubro",_xlfn.XLOOKUP('ESTOQUE DEZEMBRO'!$A236,MEDIDAS!H:H,MEDIDAS!J:J,,0),IF('ESTOQUE DEZEMBRO'!$N236="novembro",_xlfn.XLOOKUP('ESTOQUE DEZEMBRO'!$A236,MEDIDAS!H:H,MEDIDAS!K:K,,0),"0"))</f>
        <v>24</v>
      </c>
      <c r="H236" s="16">
        <v>60</v>
      </c>
      <c r="I236" s="6" t="s">
        <v>1128</v>
      </c>
      <c r="J236" s="1">
        <f>'ESTOQUE DEZEMBRO'!$D236*'ESTOQUE DEZEMBRO'!$G236+'ESTOQUE DEZEMBRO'!$E236*'ESTOQUE DEZEMBRO'!$H236</f>
        <v>868.79999999999973</v>
      </c>
      <c r="K236" s="1">
        <f>_xlfn.XLOOKUP(A236,MEDIDAS!A:A,MEDIDAS!D:D,,0)*5</f>
        <v>7.8888888888888884</v>
      </c>
      <c r="L236" s="1">
        <f>SUM(K236,_xlfn.XLOOKUP(A236,MEDIDAS!A:A,MEDIDAS!D:D,,0)*5)</f>
        <v>15.777777777777777</v>
      </c>
      <c r="M23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36" t="str">
        <f>IF('ESTOQUE DEZEMBRO'!$E236&gt;0,"dezembro",_xlfn.XLOOKUP('ESTOQUE DEZEMBRO'!$A236,'ESTOQUE NOVEMBRO'!$A$2:$A$1101,'ESTOQUE NOVEMBRO'!$N$2:$N$1101,,0))</f>
        <v>outubro</v>
      </c>
      <c r="O236" s="15">
        <v>45627</v>
      </c>
    </row>
    <row r="237" spans="1:15">
      <c r="A237" s="5" t="s">
        <v>264</v>
      </c>
      <c r="B237" s="6" t="s">
        <v>1161</v>
      </c>
      <c r="C237" s="8">
        <f t="shared" si="6"/>
        <v>64.89</v>
      </c>
      <c r="D237" s="13">
        <f>_xlfn.XLOOKUP(Tabela5[[#This Row],[SKU]],'ESTOQUE NOVEMBRO'!A:A,'ESTOQUE NOVEMBRO'!F:F,,0)-_xlfn.XLOOKUP(Tabela5[[#This Row],[SKU]],'VENDA MES'!H:H,'VENDA MES'!I:I,0,0)</f>
        <v>34</v>
      </c>
      <c r="E237" s="13">
        <f>IF(D237&lt;=0,(L237 * 2.5) - D237,IF(AND(Tabela5[[#This Row],[ESTOQUE_INICIAL]]&lt;=Tabela5[[#This Row],[PONTO_DE_REPOSICAO]],Tabela5[[#This Row],[ESTOQUE_INICIAL]]&gt;0),L237*2.5,D237*0))</f>
        <v>0</v>
      </c>
      <c r="F237" s="13">
        <f t="shared" si="7"/>
        <v>34</v>
      </c>
      <c r="G237" s="14">
        <f>IF('ESTOQUE DEZEMBRO'!$N237="outubro",_xlfn.XLOOKUP('ESTOQUE DEZEMBRO'!$A237,MEDIDAS!H:H,MEDIDAS!J:J,,0),IF('ESTOQUE DEZEMBRO'!$N237="novembro",_xlfn.XLOOKUP('ESTOQUE DEZEMBRO'!$A237,MEDIDAS!H:H,MEDIDAS!K:K,,0),"0"))</f>
        <v>24</v>
      </c>
      <c r="H237" s="16">
        <v>60</v>
      </c>
      <c r="I237" s="6" t="s">
        <v>1128</v>
      </c>
      <c r="J237" s="1">
        <f>'ESTOQUE DEZEMBRO'!$D237*'ESTOQUE DEZEMBRO'!$G237+'ESTOQUE DEZEMBRO'!$E237*'ESTOQUE DEZEMBRO'!$H237</f>
        <v>816</v>
      </c>
      <c r="K237" s="1">
        <f>_xlfn.XLOOKUP(A237,MEDIDAS!A:A,MEDIDAS!D:D,,0)*5</f>
        <v>6.4444444444444446</v>
      </c>
      <c r="L237" s="1">
        <f>SUM(K237,_xlfn.XLOOKUP(A237,MEDIDAS!A:A,MEDIDAS!D:D,,0)*5)</f>
        <v>12.888888888888889</v>
      </c>
      <c r="M23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37" t="str">
        <f>IF('ESTOQUE DEZEMBRO'!$E237&gt;0,"dezembro",_xlfn.XLOOKUP('ESTOQUE DEZEMBRO'!$A237,'ESTOQUE NOVEMBRO'!$A$2:$A$1101,'ESTOQUE NOVEMBRO'!$N$2:$N$1101,,0))</f>
        <v>outubro</v>
      </c>
      <c r="O237" s="15">
        <v>45627</v>
      </c>
    </row>
    <row r="238" spans="1:15">
      <c r="A238" s="5" t="s">
        <v>238</v>
      </c>
      <c r="B238" s="6" t="s">
        <v>1161</v>
      </c>
      <c r="C238" s="8">
        <f t="shared" si="6"/>
        <v>64.89</v>
      </c>
      <c r="D238" s="13">
        <f>_xlfn.XLOOKUP(Tabela5[[#This Row],[SKU]],'ESTOQUE NOVEMBRO'!A:A,'ESTOQUE NOVEMBRO'!F:F,,0)-_xlfn.XLOOKUP(Tabela5[[#This Row],[SKU]],'VENDA MES'!H:H,'VENDA MES'!I:I,0,0)</f>
        <v>5.5999999999999943</v>
      </c>
      <c r="E238" s="13">
        <f>IF(D238&lt;=0,(L238 * 2.5) - D238,IF(AND(Tabela5[[#This Row],[ESTOQUE_INICIAL]]&lt;=Tabela5[[#This Row],[PONTO_DE_REPOSICAO]],Tabela5[[#This Row],[ESTOQUE_INICIAL]]&gt;0),L238*2.5,D238*0))</f>
        <v>27.777777777777779</v>
      </c>
      <c r="F238" s="13">
        <f t="shared" si="7"/>
        <v>33.377777777777773</v>
      </c>
      <c r="G238" s="14" t="str">
        <f>IF('ESTOQUE DEZEMBRO'!$N238="outubro",_xlfn.XLOOKUP('ESTOQUE DEZEMBRO'!$A238,MEDIDAS!H:H,MEDIDAS!J:J,,0),IF('ESTOQUE DEZEMBRO'!$N238="novembro",_xlfn.XLOOKUP('ESTOQUE DEZEMBRO'!$A238,MEDIDAS!H:H,MEDIDAS!K:K,,0),"0"))</f>
        <v>0</v>
      </c>
      <c r="H238" s="16">
        <v>60</v>
      </c>
      <c r="I238" s="6" t="s">
        <v>1128</v>
      </c>
      <c r="J238" s="1">
        <f>'ESTOQUE DEZEMBRO'!$D238*'ESTOQUE DEZEMBRO'!$G238+'ESTOQUE DEZEMBRO'!$E238*'ESTOQUE DEZEMBRO'!$H238</f>
        <v>1666.6666666666667</v>
      </c>
      <c r="K238" s="1">
        <f>_xlfn.XLOOKUP(A238,MEDIDAS!A:A,MEDIDAS!D:D,,0)*5</f>
        <v>5.5555555555555554</v>
      </c>
      <c r="L238" s="1">
        <f>SUM(K238,_xlfn.XLOOKUP(A238,MEDIDAS!A:A,MEDIDAS!D:D,,0)*5)</f>
        <v>11.111111111111111</v>
      </c>
      <c r="M23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38" t="str">
        <f>IF('ESTOQUE DEZEMBRO'!$E238&gt;0,"dezembro",_xlfn.XLOOKUP('ESTOQUE DEZEMBRO'!$A238,'ESTOQUE NOVEMBRO'!$A$2:$A$1101,'ESTOQUE NOVEMBRO'!$N$2:$N$1101,,0))</f>
        <v>dezembro</v>
      </c>
      <c r="O238" s="15">
        <v>45627</v>
      </c>
    </row>
    <row r="239" spans="1:15">
      <c r="A239" s="5" t="s">
        <v>239</v>
      </c>
      <c r="B239" s="6" t="s">
        <v>1161</v>
      </c>
      <c r="C239" s="8">
        <f t="shared" si="6"/>
        <v>64.89</v>
      </c>
      <c r="D239" s="13">
        <f>_xlfn.XLOOKUP(Tabela5[[#This Row],[SKU]],'ESTOQUE NOVEMBRO'!A:A,'ESTOQUE NOVEMBRO'!F:F,,0)-_xlfn.XLOOKUP(Tabela5[[#This Row],[SKU]],'VENDA MES'!H:H,'VENDA MES'!I:I,0,0)</f>
        <v>133.19999999999999</v>
      </c>
      <c r="E239" s="13">
        <f>IF(D239&lt;=0,(L239 * 2.5) - D239,IF(AND(Tabela5[[#This Row],[ESTOQUE_INICIAL]]&lt;=Tabela5[[#This Row],[PONTO_DE_REPOSICAO]],Tabela5[[#This Row],[ESTOQUE_INICIAL]]&gt;0),L239*2.5,D239*0))</f>
        <v>0</v>
      </c>
      <c r="F239" s="13">
        <f t="shared" si="7"/>
        <v>133.19999999999999</v>
      </c>
      <c r="G239" s="14">
        <f>IF('ESTOQUE DEZEMBRO'!$N239="outubro",_xlfn.XLOOKUP('ESTOQUE DEZEMBRO'!$A239,MEDIDAS!H:H,MEDIDAS!J:J,,0),IF('ESTOQUE DEZEMBRO'!$N239="novembro",_xlfn.XLOOKUP('ESTOQUE DEZEMBRO'!$A239,MEDIDAS!H:H,MEDIDAS!K:K,,0),"0"))</f>
        <v>24</v>
      </c>
      <c r="H239" s="16">
        <v>60</v>
      </c>
      <c r="I239" s="6" t="s">
        <v>1128</v>
      </c>
      <c r="J239" s="1">
        <f>'ESTOQUE DEZEMBRO'!$D239*'ESTOQUE DEZEMBRO'!$G239+'ESTOQUE DEZEMBRO'!$E239*'ESTOQUE DEZEMBRO'!$H239</f>
        <v>3196.7999999999997</v>
      </c>
      <c r="K239" s="1">
        <f>_xlfn.XLOOKUP(A239,MEDIDAS!A:A,MEDIDAS!D:D,,0)*5</f>
        <v>4.3333333333333339</v>
      </c>
      <c r="L239" s="1">
        <f>SUM(K239,_xlfn.XLOOKUP(A239,MEDIDAS!A:A,MEDIDAS!D:D,,0)*5)</f>
        <v>8.6666666666666679</v>
      </c>
      <c r="M23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39" t="str">
        <f>IF('ESTOQUE DEZEMBRO'!$E239&gt;0,"dezembro",_xlfn.XLOOKUP('ESTOQUE DEZEMBRO'!$A239,'ESTOQUE NOVEMBRO'!$A$2:$A$1101,'ESTOQUE NOVEMBRO'!$N$2:$N$1101,,0))</f>
        <v>outubro</v>
      </c>
      <c r="O239" s="15">
        <v>45627</v>
      </c>
    </row>
    <row r="240" spans="1:15">
      <c r="A240" s="5" t="s">
        <v>240</v>
      </c>
      <c r="B240" s="6" t="s">
        <v>1161</v>
      </c>
      <c r="C240" s="8">
        <f t="shared" si="6"/>
        <v>64.89</v>
      </c>
      <c r="D240" s="13">
        <f>_xlfn.XLOOKUP(Tabela5[[#This Row],[SKU]],'ESTOQUE NOVEMBRO'!A:A,'ESTOQUE NOVEMBRO'!F:F,,0)-_xlfn.XLOOKUP(Tabela5[[#This Row],[SKU]],'VENDA MES'!H:H,'VENDA MES'!I:I,0,0)</f>
        <v>104.19999999999999</v>
      </c>
      <c r="E240" s="13">
        <f>IF(D240&lt;=0,(L240 * 2.5) - D240,IF(AND(Tabela5[[#This Row],[ESTOQUE_INICIAL]]&lt;=Tabela5[[#This Row],[PONTO_DE_REPOSICAO]],Tabela5[[#This Row],[ESTOQUE_INICIAL]]&gt;0),L240*2.5,D240*0))</f>
        <v>0</v>
      </c>
      <c r="F240" s="13">
        <f t="shared" si="7"/>
        <v>104.19999999999999</v>
      </c>
      <c r="G240" s="14">
        <f>IF('ESTOQUE DEZEMBRO'!$N240="outubro",_xlfn.XLOOKUP('ESTOQUE DEZEMBRO'!$A240,MEDIDAS!H:H,MEDIDAS!J:J,,0),IF('ESTOQUE DEZEMBRO'!$N240="novembro",_xlfn.XLOOKUP('ESTOQUE DEZEMBRO'!$A240,MEDIDAS!H:H,MEDIDAS!K:K,,0),"0"))</f>
        <v>24</v>
      </c>
      <c r="H240" s="16">
        <v>60</v>
      </c>
      <c r="I240" s="6" t="s">
        <v>1128</v>
      </c>
      <c r="J240" s="1">
        <f>'ESTOQUE DEZEMBRO'!$D240*'ESTOQUE DEZEMBRO'!$G240+'ESTOQUE DEZEMBRO'!$E240*'ESTOQUE DEZEMBRO'!$H240</f>
        <v>2500.7999999999997</v>
      </c>
      <c r="K240" s="1">
        <f>_xlfn.XLOOKUP(A240,MEDIDAS!A:A,MEDIDAS!D:D,,0)*5</f>
        <v>5.9444444444444446</v>
      </c>
      <c r="L240" s="1">
        <f>SUM(K240,_xlfn.XLOOKUP(A240,MEDIDAS!A:A,MEDIDAS!D:D,,0)*5)</f>
        <v>11.888888888888889</v>
      </c>
      <c r="M24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40" t="str">
        <f>IF('ESTOQUE DEZEMBRO'!$E240&gt;0,"dezembro",_xlfn.XLOOKUP('ESTOQUE DEZEMBRO'!$A240,'ESTOQUE NOVEMBRO'!$A$2:$A$1101,'ESTOQUE NOVEMBRO'!$N$2:$N$1101,,0))</f>
        <v>outubro</v>
      </c>
      <c r="O240" s="15">
        <v>45627</v>
      </c>
    </row>
    <row r="241" spans="1:15">
      <c r="A241" s="5" t="s">
        <v>241</v>
      </c>
      <c r="B241" s="6" t="s">
        <v>1161</v>
      </c>
      <c r="C241" s="8">
        <f t="shared" si="6"/>
        <v>64.89</v>
      </c>
      <c r="D241" s="13">
        <f>_xlfn.XLOOKUP(Tabela5[[#This Row],[SKU]],'ESTOQUE NOVEMBRO'!A:A,'ESTOQUE NOVEMBRO'!F:F,,0)-_xlfn.XLOOKUP(Tabela5[[#This Row],[SKU]],'VENDA MES'!H:H,'VENDA MES'!I:I,0,0)</f>
        <v>227.2</v>
      </c>
      <c r="E241" s="13">
        <f>IF(D241&lt;=0,(L241 * 2.5) - D241,IF(AND(Tabela5[[#This Row],[ESTOQUE_INICIAL]]&lt;=Tabela5[[#This Row],[PONTO_DE_REPOSICAO]],Tabela5[[#This Row],[ESTOQUE_INICIAL]]&gt;0),L241*2.5,D241*0))</f>
        <v>0</v>
      </c>
      <c r="F241" s="13">
        <f t="shared" si="7"/>
        <v>227.2</v>
      </c>
      <c r="G241" s="14">
        <f>IF('ESTOQUE DEZEMBRO'!$N241="outubro",_xlfn.XLOOKUP('ESTOQUE DEZEMBRO'!$A241,MEDIDAS!H:H,MEDIDAS!J:J,,0),IF('ESTOQUE DEZEMBRO'!$N241="novembro",_xlfn.XLOOKUP('ESTOQUE DEZEMBRO'!$A241,MEDIDAS!H:H,MEDIDAS!K:K,,0),"0"))</f>
        <v>24</v>
      </c>
      <c r="H241" s="16">
        <v>60</v>
      </c>
      <c r="I241" s="6" t="s">
        <v>1128</v>
      </c>
      <c r="J241" s="1">
        <f>'ESTOQUE DEZEMBRO'!$D241*'ESTOQUE DEZEMBRO'!$G241+'ESTOQUE DEZEMBRO'!$E241*'ESTOQUE DEZEMBRO'!$H241</f>
        <v>5452.7999999999993</v>
      </c>
      <c r="K241" s="1">
        <f>_xlfn.XLOOKUP(A241,MEDIDAS!A:A,MEDIDAS!D:D,,0)*5</f>
        <v>4.6111111111111116</v>
      </c>
      <c r="L241" s="1">
        <f>SUM(K241,_xlfn.XLOOKUP(A241,MEDIDAS!A:A,MEDIDAS!D:D,,0)*5)</f>
        <v>9.2222222222222232</v>
      </c>
      <c r="M24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41" t="str">
        <f>IF('ESTOQUE DEZEMBRO'!$E241&gt;0,"dezembro",_xlfn.XLOOKUP('ESTOQUE DEZEMBRO'!$A241,'ESTOQUE NOVEMBRO'!$A$2:$A$1101,'ESTOQUE NOVEMBRO'!$N$2:$N$1101,,0))</f>
        <v>outubro</v>
      </c>
      <c r="O241" s="15">
        <v>45627</v>
      </c>
    </row>
    <row r="242" spans="1:15">
      <c r="A242" s="5" t="s">
        <v>243</v>
      </c>
      <c r="B242" s="6" t="s">
        <v>1162</v>
      </c>
      <c r="C242" s="8">
        <f t="shared" si="6"/>
        <v>64.89</v>
      </c>
      <c r="D242" s="13">
        <f>_xlfn.XLOOKUP(Tabela5[[#This Row],[SKU]],'ESTOQUE NOVEMBRO'!A:A,'ESTOQUE NOVEMBRO'!F:F,,0)-_xlfn.XLOOKUP(Tabela5[[#This Row],[SKU]],'VENDA MES'!H:H,'VENDA MES'!I:I,0,0)</f>
        <v>64</v>
      </c>
      <c r="E242" s="13">
        <f>IF(D242&lt;=0,(L242 * 2.5) - D242,IF(AND(Tabela5[[#This Row],[ESTOQUE_INICIAL]]&lt;=Tabela5[[#This Row],[PONTO_DE_REPOSICAO]],Tabela5[[#This Row],[ESTOQUE_INICIAL]]&gt;0),L242*2.5,D242*0))</f>
        <v>0</v>
      </c>
      <c r="F242" s="13">
        <f t="shared" si="7"/>
        <v>64</v>
      </c>
      <c r="G242" s="14">
        <f>IF('ESTOQUE DEZEMBRO'!$N242="outubro",_xlfn.XLOOKUP('ESTOQUE DEZEMBRO'!$A242,MEDIDAS!H:H,MEDIDAS!J:J,,0),IF('ESTOQUE DEZEMBRO'!$N242="novembro",_xlfn.XLOOKUP('ESTOQUE DEZEMBRO'!$A242,MEDIDAS!H:H,MEDIDAS!K:K,,0),"0"))</f>
        <v>5</v>
      </c>
      <c r="H242" s="16">
        <v>12.5</v>
      </c>
      <c r="I242" s="6" t="s">
        <v>1130</v>
      </c>
      <c r="J242" s="1">
        <f>'ESTOQUE DEZEMBRO'!$D242*'ESTOQUE DEZEMBRO'!$G242+'ESTOQUE DEZEMBRO'!$E242*'ESTOQUE DEZEMBRO'!$H242</f>
        <v>320</v>
      </c>
      <c r="K242" s="1">
        <f>_xlfn.XLOOKUP(A242,MEDIDAS!A:A,MEDIDAS!D:D,,0)*5</f>
        <v>7.4444444444444446</v>
      </c>
      <c r="L242" s="1">
        <f>SUM(K242,_xlfn.XLOOKUP(A242,MEDIDAS!A:A,MEDIDAS!D:D,,0)*5)</f>
        <v>14.888888888888889</v>
      </c>
      <c r="M24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42" t="str">
        <f>IF('ESTOQUE DEZEMBRO'!$E242&gt;0,"dezembro",_xlfn.XLOOKUP('ESTOQUE DEZEMBRO'!$A242,'ESTOQUE NOVEMBRO'!$A$2:$A$1101,'ESTOQUE NOVEMBRO'!$N$2:$N$1101,,0))</f>
        <v>outubro</v>
      </c>
      <c r="O242" s="15">
        <v>45627</v>
      </c>
    </row>
    <row r="243" spans="1:15">
      <c r="A243" s="5" t="s">
        <v>244</v>
      </c>
      <c r="B243" s="6" t="s">
        <v>1162</v>
      </c>
      <c r="C243" s="8">
        <f t="shared" si="6"/>
        <v>64.89</v>
      </c>
      <c r="D243" s="13">
        <f>_xlfn.XLOOKUP(Tabela5[[#This Row],[SKU]],'ESTOQUE NOVEMBRO'!A:A,'ESTOQUE NOVEMBRO'!F:F,,0)-_xlfn.XLOOKUP(Tabela5[[#This Row],[SKU]],'VENDA MES'!H:H,'VENDA MES'!I:I,0,0)</f>
        <v>70.400000000000006</v>
      </c>
      <c r="E243" s="13">
        <f>IF(D243&lt;=0,(L243 * 2.5) - D243,IF(AND(Tabela5[[#This Row],[ESTOQUE_INICIAL]]&lt;=Tabela5[[#This Row],[PONTO_DE_REPOSICAO]],Tabela5[[#This Row],[ESTOQUE_INICIAL]]&gt;0),L243*2.5,D243*0))</f>
        <v>0</v>
      </c>
      <c r="F243" s="13">
        <f t="shared" si="7"/>
        <v>70.400000000000006</v>
      </c>
      <c r="G243" s="14">
        <f>IF('ESTOQUE DEZEMBRO'!$N243="outubro",_xlfn.XLOOKUP('ESTOQUE DEZEMBRO'!$A243,MEDIDAS!H:H,MEDIDAS!J:J,,0),IF('ESTOQUE DEZEMBRO'!$N243="novembro",_xlfn.XLOOKUP('ESTOQUE DEZEMBRO'!$A243,MEDIDAS!H:H,MEDIDAS!K:K,,0),"0"))</f>
        <v>5</v>
      </c>
      <c r="H243" s="16">
        <v>12.5</v>
      </c>
      <c r="I243" s="6" t="s">
        <v>1130</v>
      </c>
      <c r="J243" s="1">
        <f>'ESTOQUE DEZEMBRO'!$D243*'ESTOQUE DEZEMBRO'!$G243+'ESTOQUE DEZEMBRO'!$E243*'ESTOQUE DEZEMBRO'!$H243</f>
        <v>352</v>
      </c>
      <c r="K243" s="1">
        <f>_xlfn.XLOOKUP(A243,MEDIDAS!A:A,MEDIDAS!D:D,,0)*5</f>
        <v>6.7222222222222232</v>
      </c>
      <c r="L243" s="1">
        <f>SUM(K243,_xlfn.XLOOKUP(A243,MEDIDAS!A:A,MEDIDAS!D:D,,0)*5)</f>
        <v>13.444444444444446</v>
      </c>
      <c r="M24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43" t="str">
        <f>IF('ESTOQUE DEZEMBRO'!$E243&gt;0,"dezembro",_xlfn.XLOOKUP('ESTOQUE DEZEMBRO'!$A243,'ESTOQUE NOVEMBRO'!$A$2:$A$1101,'ESTOQUE NOVEMBRO'!$N$2:$N$1101,,0))</f>
        <v>outubro</v>
      </c>
      <c r="O243" s="15">
        <v>45627</v>
      </c>
    </row>
    <row r="244" spans="1:15">
      <c r="A244" s="5" t="s">
        <v>245</v>
      </c>
      <c r="B244" s="6" t="s">
        <v>1162</v>
      </c>
      <c r="C244" s="8">
        <f t="shared" si="6"/>
        <v>64.89</v>
      </c>
      <c r="D244" s="13">
        <f>_xlfn.XLOOKUP(Tabela5[[#This Row],[SKU]],'ESTOQUE NOVEMBRO'!A:A,'ESTOQUE NOVEMBRO'!F:F,,0)-_xlfn.XLOOKUP(Tabela5[[#This Row],[SKU]],'VENDA MES'!H:H,'VENDA MES'!I:I,0,0)</f>
        <v>76.199999999999989</v>
      </c>
      <c r="E244" s="13">
        <f>IF(D244&lt;=0,(L244 * 2.5) - D244,IF(AND(Tabela5[[#This Row],[ESTOQUE_INICIAL]]&lt;=Tabela5[[#This Row],[PONTO_DE_REPOSICAO]],Tabela5[[#This Row],[ESTOQUE_INICIAL]]&gt;0),L244*2.5,D244*0))</f>
        <v>0</v>
      </c>
      <c r="F244" s="13">
        <f t="shared" si="7"/>
        <v>76.199999999999989</v>
      </c>
      <c r="G244" s="14">
        <f>IF('ESTOQUE DEZEMBRO'!$N244="outubro",_xlfn.XLOOKUP('ESTOQUE DEZEMBRO'!$A244,MEDIDAS!H:H,MEDIDAS!J:J,,0),IF('ESTOQUE DEZEMBRO'!$N244="novembro",_xlfn.XLOOKUP('ESTOQUE DEZEMBRO'!$A244,MEDIDAS!H:H,MEDIDAS!K:K,,0),"0"))</f>
        <v>5</v>
      </c>
      <c r="H244" s="16">
        <v>12.5</v>
      </c>
      <c r="I244" s="6" t="s">
        <v>1130</v>
      </c>
      <c r="J244" s="1">
        <f>'ESTOQUE DEZEMBRO'!$D244*'ESTOQUE DEZEMBRO'!$G244+'ESTOQUE DEZEMBRO'!$E244*'ESTOQUE DEZEMBRO'!$H244</f>
        <v>380.99999999999994</v>
      </c>
      <c r="K244" s="1">
        <f>_xlfn.XLOOKUP(A244,MEDIDAS!A:A,MEDIDAS!D:D,,0)*5</f>
        <v>5.6666666666666661</v>
      </c>
      <c r="L244" s="1">
        <f>SUM(K244,_xlfn.XLOOKUP(A244,MEDIDAS!A:A,MEDIDAS!D:D,,0)*5)</f>
        <v>11.333333333333332</v>
      </c>
      <c r="M24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44" t="str">
        <f>IF('ESTOQUE DEZEMBRO'!$E244&gt;0,"dezembro",_xlfn.XLOOKUP('ESTOQUE DEZEMBRO'!$A244,'ESTOQUE NOVEMBRO'!$A$2:$A$1101,'ESTOQUE NOVEMBRO'!$N$2:$N$1101,,0))</f>
        <v>outubro</v>
      </c>
      <c r="O244" s="15">
        <v>45627</v>
      </c>
    </row>
    <row r="245" spans="1:15">
      <c r="A245" s="5" t="s">
        <v>246</v>
      </c>
      <c r="B245" s="6" t="s">
        <v>1162</v>
      </c>
      <c r="C245" s="8">
        <f t="shared" si="6"/>
        <v>64.89</v>
      </c>
      <c r="D245" s="13">
        <f>_xlfn.XLOOKUP(Tabela5[[#This Row],[SKU]],'ESTOQUE NOVEMBRO'!A:A,'ESTOQUE NOVEMBRO'!F:F,,0)-_xlfn.XLOOKUP(Tabela5[[#This Row],[SKU]],'VENDA MES'!H:H,'VENDA MES'!I:I,0,0)</f>
        <v>-9.7999999999999829</v>
      </c>
      <c r="E245" s="13">
        <f>IF(D245&lt;=0,(L245 * 2.5) - D245,IF(AND(Tabela5[[#This Row],[ESTOQUE_INICIAL]]&lt;=Tabela5[[#This Row],[PONTO_DE_REPOSICAO]],Tabela5[[#This Row],[ESTOQUE_INICIAL]]&gt;0),L245*2.5,D245*0))</f>
        <v>43.688888888888876</v>
      </c>
      <c r="F245" s="13">
        <f t="shared" si="7"/>
        <v>33.888888888888893</v>
      </c>
      <c r="G245" s="14" t="str">
        <f>IF('ESTOQUE DEZEMBRO'!$N245="outubro",_xlfn.XLOOKUP('ESTOQUE DEZEMBRO'!$A245,MEDIDAS!H:H,MEDIDAS!J:J,,0),IF('ESTOQUE DEZEMBRO'!$N245="novembro",_xlfn.XLOOKUP('ESTOQUE DEZEMBRO'!$A245,MEDIDAS!H:H,MEDIDAS!K:K,,0),"0"))</f>
        <v>0</v>
      </c>
      <c r="H245" s="16">
        <v>12.5</v>
      </c>
      <c r="I245" s="6" t="s">
        <v>1130</v>
      </c>
      <c r="J245" s="1">
        <f>'ESTOQUE DEZEMBRO'!$D245*'ESTOQUE DEZEMBRO'!$G245+'ESTOQUE DEZEMBRO'!$E245*'ESTOQUE DEZEMBRO'!$H245</f>
        <v>546.11111111111097</v>
      </c>
      <c r="K245" s="1">
        <f>_xlfn.XLOOKUP(A245,MEDIDAS!A:A,MEDIDAS!D:D,,0)*5</f>
        <v>6.7777777777777786</v>
      </c>
      <c r="L245" s="1">
        <f>SUM(K245,_xlfn.XLOOKUP(A245,MEDIDAS!A:A,MEDIDAS!D:D,,0)*5)</f>
        <v>13.555555555555557</v>
      </c>
      <c r="M24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45" t="str">
        <f>IF('ESTOQUE DEZEMBRO'!$E245&gt;0,"dezembro",_xlfn.XLOOKUP('ESTOQUE DEZEMBRO'!$A245,'ESTOQUE NOVEMBRO'!$A$2:$A$1101,'ESTOQUE NOVEMBRO'!$N$2:$N$1101,,0))</f>
        <v>dezembro</v>
      </c>
      <c r="O245" s="15">
        <v>45627</v>
      </c>
    </row>
    <row r="246" spans="1:15">
      <c r="A246" s="5" t="s">
        <v>247</v>
      </c>
      <c r="B246" s="6" t="s">
        <v>1162</v>
      </c>
      <c r="C246" s="8">
        <f t="shared" si="6"/>
        <v>64.89</v>
      </c>
      <c r="D246" s="13">
        <f>_xlfn.XLOOKUP(Tabela5[[#This Row],[SKU]],'ESTOQUE NOVEMBRO'!A:A,'ESTOQUE NOVEMBRO'!F:F,,0)-_xlfn.XLOOKUP(Tabela5[[#This Row],[SKU]],'VENDA MES'!H:H,'VENDA MES'!I:I,0,0)</f>
        <v>31.599999999999994</v>
      </c>
      <c r="E246" s="13">
        <f>IF(D246&lt;=0,(L246 * 2.5) - D246,IF(AND(Tabela5[[#This Row],[ESTOQUE_INICIAL]]&lt;=Tabela5[[#This Row],[PONTO_DE_REPOSICAO]],Tabela5[[#This Row],[ESTOQUE_INICIAL]]&gt;0),L246*2.5,D246*0))</f>
        <v>0</v>
      </c>
      <c r="F246" s="13">
        <f t="shared" si="7"/>
        <v>31.599999999999994</v>
      </c>
      <c r="G246" s="14">
        <f>IF('ESTOQUE DEZEMBRO'!$N246="outubro",_xlfn.XLOOKUP('ESTOQUE DEZEMBRO'!$A246,MEDIDAS!H:H,MEDIDAS!J:J,,0),IF('ESTOQUE DEZEMBRO'!$N246="novembro",_xlfn.XLOOKUP('ESTOQUE DEZEMBRO'!$A246,MEDIDAS!H:H,MEDIDAS!K:K,,0),"0"))</f>
        <v>5</v>
      </c>
      <c r="H246" s="16">
        <v>12.5</v>
      </c>
      <c r="I246" s="6" t="s">
        <v>1130</v>
      </c>
      <c r="J246" s="1">
        <f>'ESTOQUE DEZEMBRO'!$D246*'ESTOQUE DEZEMBRO'!$G246+'ESTOQUE DEZEMBRO'!$E246*'ESTOQUE DEZEMBRO'!$H246</f>
        <v>157.99999999999997</v>
      </c>
      <c r="K246" s="1">
        <f>_xlfn.XLOOKUP(A246,MEDIDAS!A:A,MEDIDAS!D:D,,0)*5</f>
        <v>5.9444444444444446</v>
      </c>
      <c r="L246" s="1">
        <f>SUM(K246,_xlfn.XLOOKUP(A246,MEDIDAS!A:A,MEDIDAS!D:D,,0)*5)</f>
        <v>11.888888888888889</v>
      </c>
      <c r="M24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46" t="str">
        <f>IF('ESTOQUE DEZEMBRO'!$E246&gt;0,"dezembro",_xlfn.XLOOKUP('ESTOQUE DEZEMBRO'!$A246,'ESTOQUE NOVEMBRO'!$A$2:$A$1101,'ESTOQUE NOVEMBRO'!$N$2:$N$1101,,0))</f>
        <v>outubro</v>
      </c>
      <c r="O246" s="15">
        <v>45627</v>
      </c>
    </row>
    <row r="247" spans="1:15">
      <c r="A247" s="5" t="s">
        <v>275</v>
      </c>
      <c r="B247" s="6" t="s">
        <v>1162</v>
      </c>
      <c r="C247" s="8">
        <f t="shared" si="6"/>
        <v>64.89</v>
      </c>
      <c r="D247" s="13">
        <f>_xlfn.XLOOKUP(Tabela5[[#This Row],[SKU]],'ESTOQUE NOVEMBRO'!A:A,'ESTOQUE NOVEMBRO'!F:F,,0)-_xlfn.XLOOKUP(Tabela5[[#This Row],[SKU]],'VENDA MES'!H:H,'VENDA MES'!I:I,0,0)</f>
        <v>49</v>
      </c>
      <c r="E247" s="13">
        <f>IF(D247&lt;=0,(L247 * 2.5) - D247,IF(AND(Tabela5[[#This Row],[ESTOQUE_INICIAL]]&lt;=Tabela5[[#This Row],[PONTO_DE_REPOSICAO]],Tabela5[[#This Row],[ESTOQUE_INICIAL]]&gt;0),L247*2.5,D247*0))</f>
        <v>0</v>
      </c>
      <c r="F247" s="13">
        <f t="shared" si="7"/>
        <v>49</v>
      </c>
      <c r="G247" s="14">
        <f>IF('ESTOQUE DEZEMBRO'!$N247="outubro",_xlfn.XLOOKUP('ESTOQUE DEZEMBRO'!$A247,MEDIDAS!H:H,MEDIDAS!J:J,,0),IF('ESTOQUE DEZEMBRO'!$N247="novembro",_xlfn.XLOOKUP('ESTOQUE DEZEMBRO'!$A247,MEDIDAS!H:H,MEDIDAS!K:K,,0),"0"))</f>
        <v>5</v>
      </c>
      <c r="H247" s="16">
        <v>12.5</v>
      </c>
      <c r="I247" s="6" t="s">
        <v>1130</v>
      </c>
      <c r="J247" s="1">
        <f>'ESTOQUE DEZEMBRO'!$D247*'ESTOQUE DEZEMBRO'!$G247+'ESTOQUE DEZEMBRO'!$E247*'ESTOQUE DEZEMBRO'!$H247</f>
        <v>245</v>
      </c>
      <c r="K247" s="1">
        <f>_xlfn.XLOOKUP(A247,MEDIDAS!A:A,MEDIDAS!D:D,,0)*5</f>
        <v>5.6111111111111107</v>
      </c>
      <c r="L247" s="1">
        <f>SUM(K247,_xlfn.XLOOKUP(A247,MEDIDAS!A:A,MEDIDAS!D:D,,0)*5)</f>
        <v>11.222222222222221</v>
      </c>
      <c r="M24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47" t="str">
        <f>IF('ESTOQUE DEZEMBRO'!$E247&gt;0,"dezembro",_xlfn.XLOOKUP('ESTOQUE DEZEMBRO'!$A247,'ESTOQUE NOVEMBRO'!$A$2:$A$1101,'ESTOQUE NOVEMBRO'!$N$2:$N$1101,,0))</f>
        <v>outubro</v>
      </c>
      <c r="O247" s="15">
        <v>45627</v>
      </c>
    </row>
    <row r="248" spans="1:15">
      <c r="A248" s="5" t="s">
        <v>248</v>
      </c>
      <c r="B248" s="6" t="s">
        <v>1162</v>
      </c>
      <c r="C248" s="8">
        <f t="shared" si="6"/>
        <v>64.89</v>
      </c>
      <c r="D248" s="13">
        <f>_xlfn.XLOOKUP(Tabela5[[#This Row],[SKU]],'ESTOQUE NOVEMBRO'!A:A,'ESTOQUE NOVEMBRO'!F:F,,0)-_xlfn.XLOOKUP(Tabela5[[#This Row],[SKU]],'VENDA MES'!H:H,'VENDA MES'!I:I,0,0)</f>
        <v>-34.59999999999998</v>
      </c>
      <c r="E248" s="13">
        <f>IF(D248&lt;=0,(L248 * 2.5) - D248,IF(AND(Tabela5[[#This Row],[ESTOQUE_INICIAL]]&lt;=Tabela5[[#This Row],[PONTO_DE_REPOSICAO]],Tabela5[[#This Row],[ESTOQUE_INICIAL]]&gt;0),L248*2.5,D248*0))</f>
        <v>69.877777777777766</v>
      </c>
      <c r="F248" s="13">
        <f t="shared" si="7"/>
        <v>35.277777777777786</v>
      </c>
      <c r="G248" s="14" t="str">
        <f>IF('ESTOQUE DEZEMBRO'!$N248="outubro",_xlfn.XLOOKUP('ESTOQUE DEZEMBRO'!$A248,MEDIDAS!H:H,MEDIDAS!J:J,,0),IF('ESTOQUE DEZEMBRO'!$N248="novembro",_xlfn.XLOOKUP('ESTOQUE DEZEMBRO'!$A248,MEDIDAS!H:H,MEDIDAS!K:K,,0),"0"))</f>
        <v>0</v>
      </c>
      <c r="H248" s="16">
        <v>12.5</v>
      </c>
      <c r="I248" s="6" t="s">
        <v>1130</v>
      </c>
      <c r="J248" s="1">
        <f>'ESTOQUE DEZEMBRO'!$D248*'ESTOQUE DEZEMBRO'!$G248+'ESTOQUE DEZEMBRO'!$E248*'ESTOQUE DEZEMBRO'!$H248</f>
        <v>873.47222222222206</v>
      </c>
      <c r="K248" s="1">
        <f>_xlfn.XLOOKUP(A248,MEDIDAS!A:A,MEDIDAS!D:D,,0)*5</f>
        <v>7.0555555555555562</v>
      </c>
      <c r="L248" s="1">
        <f>SUM(K248,_xlfn.XLOOKUP(A248,MEDIDAS!A:A,MEDIDAS!D:D,,0)*5)</f>
        <v>14.111111111111112</v>
      </c>
      <c r="M24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48" t="str">
        <f>IF('ESTOQUE DEZEMBRO'!$E248&gt;0,"dezembro",_xlfn.XLOOKUP('ESTOQUE DEZEMBRO'!$A248,'ESTOQUE NOVEMBRO'!$A$2:$A$1101,'ESTOQUE NOVEMBRO'!$N$2:$N$1101,,0))</f>
        <v>dezembro</v>
      </c>
      <c r="O248" s="15">
        <v>45627</v>
      </c>
    </row>
    <row r="249" spans="1:15">
      <c r="A249" s="5" t="s">
        <v>249</v>
      </c>
      <c r="B249" s="6" t="s">
        <v>1162</v>
      </c>
      <c r="C249" s="8">
        <f t="shared" si="6"/>
        <v>64.89</v>
      </c>
      <c r="D249" s="13">
        <f>_xlfn.XLOOKUP(Tabela5[[#This Row],[SKU]],'ESTOQUE NOVEMBRO'!A:A,'ESTOQUE NOVEMBRO'!F:F,,0)-_xlfn.XLOOKUP(Tabela5[[#This Row],[SKU]],'VENDA MES'!H:H,'VENDA MES'!I:I,0,0)</f>
        <v>41.40000000000002</v>
      </c>
      <c r="E249" s="13">
        <f>IF(D249&lt;=0,(L249 * 2.5) - D249,IF(AND(Tabela5[[#This Row],[ESTOQUE_INICIAL]]&lt;=Tabela5[[#This Row],[PONTO_DE_REPOSICAO]],Tabela5[[#This Row],[ESTOQUE_INICIAL]]&gt;0),L249*2.5,D249*0))</f>
        <v>0</v>
      </c>
      <c r="F249" s="13">
        <f t="shared" si="7"/>
        <v>41.40000000000002</v>
      </c>
      <c r="G249" s="14">
        <f>IF('ESTOQUE DEZEMBRO'!$N249="outubro",_xlfn.XLOOKUP('ESTOQUE DEZEMBRO'!$A249,MEDIDAS!H:H,MEDIDAS!J:J,,0),IF('ESTOQUE DEZEMBRO'!$N249="novembro",_xlfn.XLOOKUP('ESTOQUE DEZEMBRO'!$A249,MEDIDAS!H:H,MEDIDAS!K:K,,0),"0"))</f>
        <v>5</v>
      </c>
      <c r="H249" s="16">
        <v>12.5</v>
      </c>
      <c r="I249" s="6" t="s">
        <v>1130</v>
      </c>
      <c r="J249" s="1">
        <f>'ESTOQUE DEZEMBRO'!$D249*'ESTOQUE DEZEMBRO'!$G249+'ESTOQUE DEZEMBRO'!$E249*'ESTOQUE DEZEMBRO'!$H249</f>
        <v>207.00000000000011</v>
      </c>
      <c r="K249" s="1">
        <f>_xlfn.XLOOKUP(A249,MEDIDAS!A:A,MEDIDAS!D:D,,0)*5</f>
        <v>4.666666666666667</v>
      </c>
      <c r="L249" s="1">
        <f>SUM(K249,_xlfn.XLOOKUP(A249,MEDIDAS!A:A,MEDIDAS!D:D,,0)*5)</f>
        <v>9.3333333333333339</v>
      </c>
      <c r="M24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49" t="str">
        <f>IF('ESTOQUE DEZEMBRO'!$E249&gt;0,"dezembro",_xlfn.XLOOKUP('ESTOQUE DEZEMBRO'!$A249,'ESTOQUE NOVEMBRO'!$A$2:$A$1101,'ESTOQUE NOVEMBRO'!$N$2:$N$1101,,0))</f>
        <v>outubro</v>
      </c>
      <c r="O249" s="15">
        <v>45627</v>
      </c>
    </row>
    <row r="250" spans="1:15">
      <c r="A250" s="5" t="s">
        <v>250</v>
      </c>
      <c r="B250" s="6" t="s">
        <v>1162</v>
      </c>
      <c r="C250" s="8">
        <f t="shared" si="6"/>
        <v>64.89</v>
      </c>
      <c r="D250" s="13">
        <f>_xlfn.XLOOKUP(Tabela5[[#This Row],[SKU]],'ESTOQUE NOVEMBRO'!A:A,'ESTOQUE NOVEMBRO'!F:F,,0)-_xlfn.XLOOKUP(Tabela5[[#This Row],[SKU]],'VENDA MES'!H:H,'VENDA MES'!I:I,0,0)</f>
        <v>60.400000000000006</v>
      </c>
      <c r="E250" s="13">
        <f>IF(D250&lt;=0,(L250 * 2.5) - D250,IF(AND(Tabela5[[#This Row],[ESTOQUE_INICIAL]]&lt;=Tabela5[[#This Row],[PONTO_DE_REPOSICAO]],Tabela5[[#This Row],[ESTOQUE_INICIAL]]&gt;0),L250*2.5,D250*0))</f>
        <v>0</v>
      </c>
      <c r="F250" s="13">
        <f t="shared" si="7"/>
        <v>60.400000000000006</v>
      </c>
      <c r="G250" s="14">
        <f>IF('ESTOQUE DEZEMBRO'!$N250="outubro",_xlfn.XLOOKUP('ESTOQUE DEZEMBRO'!$A250,MEDIDAS!H:H,MEDIDAS!J:J,,0),IF('ESTOQUE DEZEMBRO'!$N250="novembro",_xlfn.XLOOKUP('ESTOQUE DEZEMBRO'!$A250,MEDIDAS!H:H,MEDIDAS!K:K,,0),"0"))</f>
        <v>5</v>
      </c>
      <c r="H250" s="16">
        <v>12.5</v>
      </c>
      <c r="I250" s="6" t="s">
        <v>1130</v>
      </c>
      <c r="J250" s="1">
        <f>'ESTOQUE DEZEMBRO'!$D250*'ESTOQUE DEZEMBRO'!$G250+'ESTOQUE DEZEMBRO'!$E250*'ESTOQUE DEZEMBRO'!$H250</f>
        <v>302</v>
      </c>
      <c r="K250" s="1">
        <f>_xlfn.XLOOKUP(A250,MEDIDAS!A:A,MEDIDAS!D:D,,0)*5</f>
        <v>7.2777777777777777</v>
      </c>
      <c r="L250" s="1">
        <f>SUM(K250,_xlfn.XLOOKUP(A250,MEDIDAS!A:A,MEDIDAS!D:D,,0)*5)</f>
        <v>14.555555555555555</v>
      </c>
      <c r="M25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50" t="str">
        <f>IF('ESTOQUE DEZEMBRO'!$E250&gt;0,"dezembro",_xlfn.XLOOKUP('ESTOQUE DEZEMBRO'!$A250,'ESTOQUE NOVEMBRO'!$A$2:$A$1101,'ESTOQUE NOVEMBRO'!$N$2:$N$1101,,0))</f>
        <v>outubro</v>
      </c>
      <c r="O250" s="15">
        <v>45627</v>
      </c>
    </row>
    <row r="251" spans="1:15">
      <c r="A251" s="5" t="s">
        <v>251</v>
      </c>
      <c r="B251" s="6" t="s">
        <v>1162</v>
      </c>
      <c r="C251" s="8">
        <f t="shared" si="6"/>
        <v>64.89</v>
      </c>
      <c r="D251" s="13">
        <f>_xlfn.XLOOKUP(Tabela5[[#This Row],[SKU]],'ESTOQUE NOVEMBRO'!A:A,'ESTOQUE NOVEMBRO'!F:F,,0)-_xlfn.XLOOKUP(Tabela5[[#This Row],[SKU]],'VENDA MES'!H:H,'VENDA MES'!I:I,0,0)</f>
        <v>18.800000000000011</v>
      </c>
      <c r="E251" s="13">
        <f>IF(D251&lt;=0,(L251 * 2.5) - D251,IF(AND(Tabela5[[#This Row],[ESTOQUE_INICIAL]]&lt;=Tabela5[[#This Row],[PONTO_DE_REPOSICAO]],Tabela5[[#This Row],[ESTOQUE_INICIAL]]&gt;0),L251*2.5,D251*0))</f>
        <v>0</v>
      </c>
      <c r="F251" s="13">
        <f t="shared" si="7"/>
        <v>18.800000000000011</v>
      </c>
      <c r="G251" s="14">
        <f>IF('ESTOQUE DEZEMBRO'!$N251="outubro",_xlfn.XLOOKUP('ESTOQUE DEZEMBRO'!$A251,MEDIDAS!H:H,MEDIDAS!J:J,,0),IF('ESTOQUE DEZEMBRO'!$N251="novembro",_xlfn.XLOOKUP('ESTOQUE DEZEMBRO'!$A251,MEDIDAS!H:H,MEDIDAS!K:K,,0),"0"))</f>
        <v>5</v>
      </c>
      <c r="H251" s="16">
        <v>12.5</v>
      </c>
      <c r="I251" s="6" t="s">
        <v>1130</v>
      </c>
      <c r="J251" s="1">
        <f>'ESTOQUE DEZEMBRO'!$D251*'ESTOQUE DEZEMBRO'!$G251+'ESTOQUE DEZEMBRO'!$E251*'ESTOQUE DEZEMBRO'!$H251</f>
        <v>94.000000000000057</v>
      </c>
      <c r="K251" s="1">
        <f>_xlfn.XLOOKUP(A251,MEDIDAS!A:A,MEDIDAS!D:D,,0)*5</f>
        <v>7.3888888888888893</v>
      </c>
      <c r="L251" s="1">
        <f>SUM(K251,_xlfn.XLOOKUP(A251,MEDIDAS!A:A,MEDIDAS!D:D,,0)*5)</f>
        <v>14.777777777777779</v>
      </c>
      <c r="M25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51" t="str">
        <f>IF('ESTOQUE DEZEMBRO'!$E251&gt;0,"dezembro",_xlfn.XLOOKUP('ESTOQUE DEZEMBRO'!$A251,'ESTOQUE NOVEMBRO'!$A$2:$A$1101,'ESTOQUE NOVEMBRO'!$N$2:$N$1101,,0))</f>
        <v>outubro</v>
      </c>
      <c r="O251" s="15">
        <v>45627</v>
      </c>
    </row>
    <row r="252" spans="1:15">
      <c r="A252" s="5" t="s">
        <v>252</v>
      </c>
      <c r="B252" s="6" t="s">
        <v>1163</v>
      </c>
      <c r="C252" s="8">
        <f t="shared" si="6"/>
        <v>64.89</v>
      </c>
      <c r="D252" s="13">
        <f>_xlfn.XLOOKUP(Tabela5[[#This Row],[SKU]],'ESTOQUE NOVEMBRO'!A:A,'ESTOQUE NOVEMBRO'!F:F,,0)-_xlfn.XLOOKUP(Tabela5[[#This Row],[SKU]],'VENDA MES'!H:H,'VENDA MES'!I:I,0,0)</f>
        <v>-20.59999999999998</v>
      </c>
      <c r="E252" s="13">
        <f>IF(D252&lt;=0,(L252 * 2.5) - D252,IF(AND(Tabela5[[#This Row],[ESTOQUE_INICIAL]]&lt;=Tabela5[[#This Row],[PONTO_DE_REPOSICAO]],Tabela5[[#This Row],[ESTOQUE_INICIAL]]&gt;0),L252*2.5,D252*0))</f>
        <v>51.988888888888866</v>
      </c>
      <c r="F252" s="13">
        <f t="shared" si="7"/>
        <v>31.388888888888886</v>
      </c>
      <c r="G252" s="14" t="str">
        <f>IF('ESTOQUE DEZEMBRO'!$N252="outubro",_xlfn.XLOOKUP('ESTOQUE DEZEMBRO'!$A252,MEDIDAS!H:H,MEDIDAS!J:J,,0),IF('ESTOQUE DEZEMBRO'!$N252="novembro",_xlfn.XLOOKUP('ESTOQUE DEZEMBRO'!$A252,MEDIDAS!H:H,MEDIDAS!K:K,,0),"0"))</f>
        <v>0</v>
      </c>
      <c r="H252" s="16">
        <v>12.5</v>
      </c>
      <c r="I252" s="6" t="s">
        <v>1130</v>
      </c>
      <c r="J252" s="1">
        <f>'ESTOQUE DEZEMBRO'!$D252*'ESTOQUE DEZEMBRO'!$G252+'ESTOQUE DEZEMBRO'!$E252*'ESTOQUE DEZEMBRO'!$H252</f>
        <v>649.86111111111086</v>
      </c>
      <c r="K252" s="1">
        <f>_xlfn.XLOOKUP(A252,MEDIDAS!A:A,MEDIDAS!D:D,,0)*5</f>
        <v>6.2777777777777777</v>
      </c>
      <c r="L252" s="1">
        <f>SUM(K252,_xlfn.XLOOKUP(A252,MEDIDAS!A:A,MEDIDAS!D:D,,0)*5)</f>
        <v>12.555555555555555</v>
      </c>
      <c r="M25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52" t="str">
        <f>IF('ESTOQUE DEZEMBRO'!$E252&gt;0,"dezembro",_xlfn.XLOOKUP('ESTOQUE DEZEMBRO'!$A252,'ESTOQUE NOVEMBRO'!$A$2:$A$1101,'ESTOQUE NOVEMBRO'!$N$2:$N$1101,,0))</f>
        <v>dezembro</v>
      </c>
      <c r="O252" s="15">
        <v>45627</v>
      </c>
    </row>
    <row r="253" spans="1:15">
      <c r="A253" s="5" t="s">
        <v>254</v>
      </c>
      <c r="B253" s="6" t="s">
        <v>1163</v>
      </c>
      <c r="C253" s="8">
        <f t="shared" si="6"/>
        <v>64.89</v>
      </c>
      <c r="D253" s="13">
        <f>_xlfn.XLOOKUP(Tabela5[[#This Row],[SKU]],'ESTOQUE NOVEMBRO'!A:A,'ESTOQUE NOVEMBRO'!F:F,,0)-_xlfn.XLOOKUP(Tabela5[[#This Row],[SKU]],'VENDA MES'!H:H,'VENDA MES'!I:I,0,0)</f>
        <v>40.599999999999994</v>
      </c>
      <c r="E253" s="13">
        <f>IF(D253&lt;=0,(L253 * 2.5) - D253,IF(AND(Tabela5[[#This Row],[ESTOQUE_INICIAL]]&lt;=Tabela5[[#This Row],[PONTO_DE_REPOSICAO]],Tabela5[[#This Row],[ESTOQUE_INICIAL]]&gt;0),L253*2.5,D253*0))</f>
        <v>0</v>
      </c>
      <c r="F253" s="13">
        <f t="shared" si="7"/>
        <v>40.599999999999994</v>
      </c>
      <c r="G253" s="14">
        <f>IF('ESTOQUE DEZEMBRO'!$N253="outubro",_xlfn.XLOOKUP('ESTOQUE DEZEMBRO'!$A253,MEDIDAS!H:H,MEDIDAS!J:J,,0),IF('ESTOQUE DEZEMBRO'!$N253="novembro",_xlfn.XLOOKUP('ESTOQUE DEZEMBRO'!$A253,MEDIDAS!H:H,MEDIDAS!K:K,,0),"0"))</f>
        <v>5</v>
      </c>
      <c r="H253" s="16">
        <v>12.5</v>
      </c>
      <c r="I253" s="6" t="s">
        <v>1130</v>
      </c>
      <c r="J253" s="1">
        <f>'ESTOQUE DEZEMBRO'!$D253*'ESTOQUE DEZEMBRO'!$G253+'ESTOQUE DEZEMBRO'!$E253*'ESTOQUE DEZEMBRO'!$H253</f>
        <v>202.99999999999997</v>
      </c>
      <c r="K253" s="1">
        <f>_xlfn.XLOOKUP(A253,MEDIDAS!A:A,MEDIDAS!D:D,,0)*5</f>
        <v>5.4444444444444438</v>
      </c>
      <c r="L253" s="1">
        <f>SUM(K253,_xlfn.XLOOKUP(A253,MEDIDAS!A:A,MEDIDAS!D:D,,0)*5)</f>
        <v>10.888888888888888</v>
      </c>
      <c r="M25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53" t="str">
        <f>IF('ESTOQUE DEZEMBRO'!$E253&gt;0,"dezembro",_xlfn.XLOOKUP('ESTOQUE DEZEMBRO'!$A253,'ESTOQUE NOVEMBRO'!$A$2:$A$1101,'ESTOQUE NOVEMBRO'!$N$2:$N$1101,,0))</f>
        <v>outubro</v>
      </c>
      <c r="O253" s="15">
        <v>45627</v>
      </c>
    </row>
    <row r="254" spans="1:15">
      <c r="A254" s="5" t="s">
        <v>255</v>
      </c>
      <c r="B254" s="6" t="s">
        <v>1163</v>
      </c>
      <c r="C254" s="8">
        <f t="shared" si="6"/>
        <v>64.89</v>
      </c>
      <c r="D254" s="13">
        <f>_xlfn.XLOOKUP(Tabela5[[#This Row],[SKU]],'ESTOQUE NOVEMBRO'!A:A,'ESTOQUE NOVEMBRO'!F:F,,0)-_xlfn.XLOOKUP(Tabela5[[#This Row],[SKU]],'VENDA MES'!H:H,'VENDA MES'!I:I,0,0)</f>
        <v>25.400000000000006</v>
      </c>
      <c r="E254" s="13">
        <f>IF(D254&lt;=0,(L254 * 2.5) - D254,IF(AND(Tabela5[[#This Row],[ESTOQUE_INICIAL]]&lt;=Tabela5[[#This Row],[PONTO_DE_REPOSICAO]],Tabela5[[#This Row],[ESTOQUE_INICIAL]]&gt;0),L254*2.5,D254*0))</f>
        <v>0</v>
      </c>
      <c r="F254" s="13">
        <f t="shared" si="7"/>
        <v>25.400000000000006</v>
      </c>
      <c r="G254" s="14">
        <f>IF('ESTOQUE DEZEMBRO'!$N254="outubro",_xlfn.XLOOKUP('ESTOQUE DEZEMBRO'!$A254,MEDIDAS!H:H,MEDIDAS!J:J,,0),IF('ESTOQUE DEZEMBRO'!$N254="novembro",_xlfn.XLOOKUP('ESTOQUE DEZEMBRO'!$A254,MEDIDAS!H:H,MEDIDAS!K:K,,0),"0"))</f>
        <v>5</v>
      </c>
      <c r="H254" s="16">
        <v>12.5</v>
      </c>
      <c r="I254" s="6" t="s">
        <v>1130</v>
      </c>
      <c r="J254" s="1">
        <f>'ESTOQUE DEZEMBRO'!$D254*'ESTOQUE DEZEMBRO'!$G254+'ESTOQUE DEZEMBRO'!$E254*'ESTOQUE DEZEMBRO'!$H254</f>
        <v>127.00000000000003</v>
      </c>
      <c r="K254" s="1">
        <f>_xlfn.XLOOKUP(A254,MEDIDAS!A:A,MEDIDAS!D:D,,0)*5</f>
        <v>7.3888888888888893</v>
      </c>
      <c r="L254" s="1">
        <f>SUM(K254,_xlfn.XLOOKUP(A254,MEDIDAS!A:A,MEDIDAS!D:D,,0)*5)</f>
        <v>14.777777777777779</v>
      </c>
      <c r="M25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54" t="str">
        <f>IF('ESTOQUE DEZEMBRO'!$E254&gt;0,"dezembro",_xlfn.XLOOKUP('ESTOQUE DEZEMBRO'!$A254,'ESTOQUE NOVEMBRO'!$A$2:$A$1101,'ESTOQUE NOVEMBRO'!$N$2:$N$1101,,0))</f>
        <v>outubro</v>
      </c>
      <c r="O254" s="15">
        <v>45627</v>
      </c>
    </row>
    <row r="255" spans="1:15">
      <c r="A255" s="5" t="s">
        <v>256</v>
      </c>
      <c r="B255" s="6" t="s">
        <v>1163</v>
      </c>
      <c r="C255" s="8">
        <f t="shared" si="6"/>
        <v>64.89</v>
      </c>
      <c r="D255" s="13">
        <f>_xlfn.XLOOKUP(Tabela5[[#This Row],[SKU]],'ESTOQUE NOVEMBRO'!A:A,'ESTOQUE NOVEMBRO'!F:F,,0)-_xlfn.XLOOKUP(Tabela5[[#This Row],[SKU]],'VENDA MES'!H:H,'VENDA MES'!I:I,0,0)</f>
        <v>-2</v>
      </c>
      <c r="E255" s="13">
        <f>IF(D255&lt;=0,(L255 * 2.5) - D255,IF(AND(Tabela5[[#This Row],[ESTOQUE_INICIAL]]&lt;=Tabela5[[#This Row],[PONTO_DE_REPOSICAO]],Tabela5[[#This Row],[ESTOQUE_INICIAL]]&gt;0),L255*2.5,D255*0))</f>
        <v>39.222222222222221</v>
      </c>
      <c r="F255" s="13">
        <f t="shared" si="7"/>
        <v>37.222222222222221</v>
      </c>
      <c r="G255" s="14" t="str">
        <f>IF('ESTOQUE DEZEMBRO'!$N255="outubro",_xlfn.XLOOKUP('ESTOQUE DEZEMBRO'!$A255,MEDIDAS!H:H,MEDIDAS!J:J,,0),IF('ESTOQUE DEZEMBRO'!$N255="novembro",_xlfn.XLOOKUP('ESTOQUE DEZEMBRO'!$A255,MEDIDAS!H:H,MEDIDAS!K:K,,0),"0"))</f>
        <v>0</v>
      </c>
      <c r="H255" s="16">
        <v>12.5</v>
      </c>
      <c r="I255" s="6" t="s">
        <v>1130</v>
      </c>
      <c r="J255" s="1">
        <f>'ESTOQUE DEZEMBRO'!$D255*'ESTOQUE DEZEMBRO'!$G255+'ESTOQUE DEZEMBRO'!$E255*'ESTOQUE DEZEMBRO'!$H255</f>
        <v>490.27777777777777</v>
      </c>
      <c r="K255" s="1">
        <f>_xlfn.XLOOKUP(A255,MEDIDAS!A:A,MEDIDAS!D:D,,0)*5</f>
        <v>7.4444444444444446</v>
      </c>
      <c r="L255" s="1">
        <f>SUM(K255,_xlfn.XLOOKUP(A255,MEDIDAS!A:A,MEDIDAS!D:D,,0)*5)</f>
        <v>14.888888888888889</v>
      </c>
      <c r="M25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55" t="str">
        <f>IF('ESTOQUE DEZEMBRO'!$E255&gt;0,"dezembro",_xlfn.XLOOKUP('ESTOQUE DEZEMBRO'!$A255,'ESTOQUE NOVEMBRO'!$A$2:$A$1101,'ESTOQUE NOVEMBRO'!$N$2:$N$1101,,0))</f>
        <v>dezembro</v>
      </c>
      <c r="O255" s="15">
        <v>45627</v>
      </c>
    </row>
    <row r="256" spans="1:15">
      <c r="A256" s="5" t="s">
        <v>257</v>
      </c>
      <c r="B256" s="6" t="s">
        <v>1163</v>
      </c>
      <c r="C256" s="8">
        <f t="shared" si="6"/>
        <v>64.89</v>
      </c>
      <c r="D256" s="13">
        <f>_xlfn.XLOOKUP(Tabela5[[#This Row],[SKU]],'ESTOQUE NOVEMBRO'!A:A,'ESTOQUE NOVEMBRO'!F:F,,0)-_xlfn.XLOOKUP(Tabela5[[#This Row],[SKU]],'VENDA MES'!H:H,'VENDA MES'!I:I,0,0)</f>
        <v>69.80000000000004</v>
      </c>
      <c r="E256" s="13">
        <f>IF(D256&lt;=0,(L256 * 2.5) - D256,IF(AND(Tabela5[[#This Row],[ESTOQUE_INICIAL]]&lt;=Tabela5[[#This Row],[PONTO_DE_REPOSICAO]],Tabela5[[#This Row],[ESTOQUE_INICIAL]]&gt;0),L256*2.5,D256*0))</f>
        <v>0</v>
      </c>
      <c r="F256" s="13">
        <f t="shared" si="7"/>
        <v>69.80000000000004</v>
      </c>
      <c r="G256" s="14">
        <f>IF('ESTOQUE DEZEMBRO'!$N256="outubro",_xlfn.XLOOKUP('ESTOQUE DEZEMBRO'!$A256,MEDIDAS!H:H,MEDIDAS!J:J,,0),IF('ESTOQUE DEZEMBRO'!$N256="novembro",_xlfn.XLOOKUP('ESTOQUE DEZEMBRO'!$A256,MEDIDAS!H:H,MEDIDAS!K:K,,0),"0"))</f>
        <v>5</v>
      </c>
      <c r="H256" s="16">
        <v>12.5</v>
      </c>
      <c r="I256" s="6" t="s">
        <v>1130</v>
      </c>
      <c r="J256" s="1">
        <f>'ESTOQUE DEZEMBRO'!$D256*'ESTOQUE DEZEMBRO'!$G256+'ESTOQUE DEZEMBRO'!$E256*'ESTOQUE DEZEMBRO'!$H256</f>
        <v>349.00000000000023</v>
      </c>
      <c r="K256" s="1">
        <f>_xlfn.XLOOKUP(A256,MEDIDAS!A:A,MEDIDAS!D:D,,0)*5</f>
        <v>8.2222222222222214</v>
      </c>
      <c r="L256" s="1">
        <f>SUM(K256,_xlfn.XLOOKUP(A256,MEDIDAS!A:A,MEDIDAS!D:D,,0)*5)</f>
        <v>16.444444444444443</v>
      </c>
      <c r="M25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56" t="str">
        <f>IF('ESTOQUE DEZEMBRO'!$E256&gt;0,"dezembro",_xlfn.XLOOKUP('ESTOQUE DEZEMBRO'!$A256,'ESTOQUE NOVEMBRO'!$A$2:$A$1101,'ESTOQUE NOVEMBRO'!$N$2:$N$1101,,0))</f>
        <v>outubro</v>
      </c>
      <c r="O256" s="15">
        <v>45627</v>
      </c>
    </row>
    <row r="257" spans="1:15">
      <c r="A257" s="5" t="s">
        <v>286</v>
      </c>
      <c r="B257" s="6" t="s">
        <v>1163</v>
      </c>
      <c r="C257" s="8">
        <f t="shared" si="6"/>
        <v>64.89</v>
      </c>
      <c r="D257" s="13">
        <f>_xlfn.XLOOKUP(Tabela5[[#This Row],[SKU]],'ESTOQUE NOVEMBRO'!A:A,'ESTOQUE NOVEMBRO'!F:F,,0)-_xlfn.XLOOKUP(Tabela5[[#This Row],[SKU]],'VENDA MES'!H:H,'VENDA MES'!I:I,0,0)</f>
        <v>41</v>
      </c>
      <c r="E257" s="13">
        <f>IF(D257&lt;=0,(L257 * 2.5) - D257,IF(AND(Tabela5[[#This Row],[ESTOQUE_INICIAL]]&lt;=Tabela5[[#This Row],[PONTO_DE_REPOSICAO]],Tabela5[[#This Row],[ESTOQUE_INICIAL]]&gt;0),L257*2.5,D257*0))</f>
        <v>0</v>
      </c>
      <c r="F257" s="13">
        <f t="shared" si="7"/>
        <v>41</v>
      </c>
      <c r="G257" s="14">
        <f>IF('ESTOQUE DEZEMBRO'!$N257="outubro",_xlfn.XLOOKUP('ESTOQUE DEZEMBRO'!$A257,MEDIDAS!H:H,MEDIDAS!J:J,,0),IF('ESTOQUE DEZEMBRO'!$N257="novembro",_xlfn.XLOOKUP('ESTOQUE DEZEMBRO'!$A257,MEDIDAS!H:H,MEDIDAS!K:K,,0),"0"))</f>
        <v>5</v>
      </c>
      <c r="H257" s="16">
        <v>12.5</v>
      </c>
      <c r="I257" s="6" t="s">
        <v>1130</v>
      </c>
      <c r="J257" s="1">
        <f>'ESTOQUE DEZEMBRO'!$D257*'ESTOQUE DEZEMBRO'!$G257+'ESTOQUE DEZEMBRO'!$E257*'ESTOQUE DEZEMBRO'!$H257</f>
        <v>205</v>
      </c>
      <c r="K257" s="1">
        <f>_xlfn.XLOOKUP(A257,MEDIDAS!A:A,MEDIDAS!D:D,,0)*5</f>
        <v>6.0555555555555554</v>
      </c>
      <c r="L257" s="1">
        <f>SUM(K257,_xlfn.XLOOKUP(A257,MEDIDAS!A:A,MEDIDAS!D:D,,0)*5)</f>
        <v>12.111111111111111</v>
      </c>
      <c r="M25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57" t="str">
        <f>IF('ESTOQUE DEZEMBRO'!$E257&gt;0,"dezembro",_xlfn.XLOOKUP('ESTOQUE DEZEMBRO'!$A257,'ESTOQUE NOVEMBRO'!$A$2:$A$1101,'ESTOQUE NOVEMBRO'!$N$2:$N$1101,,0))</f>
        <v>outubro</v>
      </c>
      <c r="O257" s="15">
        <v>45627</v>
      </c>
    </row>
    <row r="258" spans="1:15">
      <c r="A258" s="5" t="s">
        <v>258</v>
      </c>
      <c r="B258" s="6" t="s">
        <v>1163</v>
      </c>
      <c r="C258" s="8">
        <f t="shared" ref="C258:C321" si="8">3.09*3*7</f>
        <v>64.89</v>
      </c>
      <c r="D258" s="13">
        <f>_xlfn.XLOOKUP(Tabela5[[#This Row],[SKU]],'ESTOQUE NOVEMBRO'!A:A,'ESTOQUE NOVEMBRO'!F:F,,0)-_xlfn.XLOOKUP(Tabela5[[#This Row],[SKU]],'VENDA MES'!H:H,'VENDA MES'!I:I,0,0)</f>
        <v>12.333333333333329</v>
      </c>
      <c r="E258" s="13">
        <f>IF(D258&lt;=0,(L258 * 2.5) - D258,IF(AND(Tabela5[[#This Row],[ESTOQUE_INICIAL]]&lt;=Tabela5[[#This Row],[PONTO_DE_REPOSICAO]],Tabela5[[#This Row],[ESTOQUE_INICIAL]]&gt;0),L258*2.5,D258*0))</f>
        <v>0</v>
      </c>
      <c r="F258" s="13">
        <f t="shared" ref="F258:F321" si="9">SUM(E258,D258)</f>
        <v>12.333333333333329</v>
      </c>
      <c r="G258" s="14">
        <f>IF('ESTOQUE DEZEMBRO'!$N258="outubro",_xlfn.XLOOKUP('ESTOQUE DEZEMBRO'!$A258,MEDIDAS!H:H,MEDIDAS!J:J,,0),IF('ESTOQUE DEZEMBRO'!$N258="novembro",_xlfn.XLOOKUP('ESTOQUE DEZEMBRO'!$A258,MEDIDAS!H:H,MEDIDAS!K:K,,0),"0"))</f>
        <v>10</v>
      </c>
      <c r="H258" s="16">
        <v>12.5</v>
      </c>
      <c r="I258" s="6" t="s">
        <v>1130</v>
      </c>
      <c r="J258" s="1">
        <f>'ESTOQUE DEZEMBRO'!$D258*'ESTOQUE DEZEMBRO'!$G258+'ESTOQUE DEZEMBRO'!$E258*'ESTOQUE DEZEMBRO'!$H258</f>
        <v>123.33333333333329</v>
      </c>
      <c r="K258" s="1">
        <f>_xlfn.XLOOKUP(A258,MEDIDAS!A:A,MEDIDAS!D:D,,0)*5</f>
        <v>5.7777777777777768</v>
      </c>
      <c r="L258" s="1">
        <f>SUM(K258,_xlfn.XLOOKUP(A258,MEDIDAS!A:A,MEDIDAS!D:D,,0)*5)</f>
        <v>11.555555555555554</v>
      </c>
      <c r="M25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58" t="str">
        <f>IF('ESTOQUE DEZEMBRO'!$E258&gt;0,"dezembro",_xlfn.XLOOKUP('ESTOQUE DEZEMBRO'!$A258,'ESTOQUE NOVEMBRO'!$A$2:$A$1101,'ESTOQUE NOVEMBRO'!$N$2:$N$1101,,0))</f>
        <v>Novembro</v>
      </c>
      <c r="O258" s="15">
        <v>45627</v>
      </c>
    </row>
    <row r="259" spans="1:15">
      <c r="A259" s="5" t="s">
        <v>259</v>
      </c>
      <c r="B259" s="6" t="s">
        <v>1163</v>
      </c>
      <c r="C259" s="8">
        <f t="shared" si="8"/>
        <v>64.89</v>
      </c>
      <c r="D259" s="13">
        <f>_xlfn.XLOOKUP(Tabela5[[#This Row],[SKU]],'ESTOQUE NOVEMBRO'!A:A,'ESTOQUE NOVEMBRO'!F:F,,0)-_xlfn.XLOOKUP(Tabela5[[#This Row],[SKU]],'VENDA MES'!H:H,'VENDA MES'!I:I,0,0)</f>
        <v>113.60000000000002</v>
      </c>
      <c r="E259" s="13">
        <f>IF(D259&lt;=0,(L259 * 2.5) - D259,IF(AND(Tabela5[[#This Row],[ESTOQUE_INICIAL]]&lt;=Tabela5[[#This Row],[PONTO_DE_REPOSICAO]],Tabela5[[#This Row],[ESTOQUE_INICIAL]]&gt;0),L259*2.5,D259*0))</f>
        <v>0</v>
      </c>
      <c r="F259" s="13">
        <f t="shared" si="9"/>
        <v>113.60000000000002</v>
      </c>
      <c r="G259" s="14">
        <f>IF('ESTOQUE DEZEMBRO'!$N259="outubro",_xlfn.XLOOKUP('ESTOQUE DEZEMBRO'!$A259,MEDIDAS!H:H,MEDIDAS!J:J,,0),IF('ESTOQUE DEZEMBRO'!$N259="novembro",_xlfn.XLOOKUP('ESTOQUE DEZEMBRO'!$A259,MEDIDAS!H:H,MEDIDAS!K:K,,0),"0"))</f>
        <v>5</v>
      </c>
      <c r="H259" s="16">
        <v>12.5</v>
      </c>
      <c r="I259" s="6" t="s">
        <v>1130</v>
      </c>
      <c r="J259" s="1">
        <f>'ESTOQUE DEZEMBRO'!$D259*'ESTOQUE DEZEMBRO'!$G259+'ESTOQUE DEZEMBRO'!$E259*'ESTOQUE DEZEMBRO'!$H259</f>
        <v>568.00000000000011</v>
      </c>
      <c r="K259" s="1">
        <f>_xlfn.XLOOKUP(A259,MEDIDAS!A:A,MEDIDAS!D:D,,0)*5</f>
        <v>8.7222222222222214</v>
      </c>
      <c r="L259" s="1">
        <f>SUM(K259,_xlfn.XLOOKUP(A259,MEDIDAS!A:A,MEDIDAS!D:D,,0)*5)</f>
        <v>17.444444444444443</v>
      </c>
      <c r="M25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59" t="str">
        <f>IF('ESTOQUE DEZEMBRO'!$E259&gt;0,"dezembro",_xlfn.XLOOKUP('ESTOQUE DEZEMBRO'!$A259,'ESTOQUE NOVEMBRO'!$A$2:$A$1101,'ESTOQUE NOVEMBRO'!$N$2:$N$1101,,0))</f>
        <v>outubro</v>
      </c>
      <c r="O259" s="15">
        <v>45627</v>
      </c>
    </row>
    <row r="260" spans="1:15">
      <c r="A260" s="5" t="s">
        <v>260</v>
      </c>
      <c r="B260" s="6" t="s">
        <v>1163</v>
      </c>
      <c r="C260" s="8">
        <f t="shared" si="8"/>
        <v>64.89</v>
      </c>
      <c r="D260" s="13">
        <f>_xlfn.XLOOKUP(Tabela5[[#This Row],[SKU]],'ESTOQUE NOVEMBRO'!A:A,'ESTOQUE NOVEMBRO'!F:F,,0)-_xlfn.XLOOKUP(Tabela5[[#This Row],[SKU]],'VENDA MES'!H:H,'VENDA MES'!I:I,0,0)</f>
        <v>18.200000000000017</v>
      </c>
      <c r="E260" s="13">
        <f>IF(D260&lt;=0,(L260 * 2.5) - D260,IF(AND(Tabela5[[#This Row],[ESTOQUE_INICIAL]]&lt;=Tabela5[[#This Row],[PONTO_DE_REPOSICAO]],Tabela5[[#This Row],[ESTOQUE_INICIAL]]&gt;0),L260*2.5,D260*0))</f>
        <v>0</v>
      </c>
      <c r="F260" s="13">
        <f t="shared" si="9"/>
        <v>18.200000000000017</v>
      </c>
      <c r="G260" s="14">
        <f>IF('ESTOQUE DEZEMBRO'!$N260="outubro",_xlfn.XLOOKUP('ESTOQUE DEZEMBRO'!$A260,MEDIDAS!H:H,MEDIDAS!J:J,,0),IF('ESTOQUE DEZEMBRO'!$N260="novembro",_xlfn.XLOOKUP('ESTOQUE DEZEMBRO'!$A260,MEDIDAS!H:H,MEDIDAS!K:K,,0),"0"))</f>
        <v>5</v>
      </c>
      <c r="H260" s="16">
        <v>12.5</v>
      </c>
      <c r="I260" s="6" t="s">
        <v>1130</v>
      </c>
      <c r="J260" s="1">
        <f>'ESTOQUE DEZEMBRO'!$D260*'ESTOQUE DEZEMBRO'!$G260+'ESTOQUE DEZEMBRO'!$E260*'ESTOQUE DEZEMBRO'!$H260</f>
        <v>91.000000000000085</v>
      </c>
      <c r="K260" s="1">
        <f>_xlfn.XLOOKUP(A260,MEDIDAS!A:A,MEDIDAS!D:D,,0)*5</f>
        <v>7.0555555555555562</v>
      </c>
      <c r="L260" s="1">
        <f>SUM(K260,_xlfn.XLOOKUP(A260,MEDIDAS!A:A,MEDIDAS!D:D,,0)*5)</f>
        <v>14.111111111111112</v>
      </c>
      <c r="M26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60" t="str">
        <f>IF('ESTOQUE DEZEMBRO'!$E260&gt;0,"dezembro",_xlfn.XLOOKUP('ESTOQUE DEZEMBRO'!$A260,'ESTOQUE NOVEMBRO'!$A$2:$A$1101,'ESTOQUE NOVEMBRO'!$N$2:$N$1101,,0))</f>
        <v>outubro</v>
      </c>
      <c r="O260" s="15">
        <v>45627</v>
      </c>
    </row>
    <row r="261" spans="1:15">
      <c r="A261" s="5" t="s">
        <v>261</v>
      </c>
      <c r="B261" s="6" t="s">
        <v>1163</v>
      </c>
      <c r="C261" s="8">
        <f t="shared" si="8"/>
        <v>64.89</v>
      </c>
      <c r="D261" s="13">
        <f>_xlfn.XLOOKUP(Tabela5[[#This Row],[SKU]],'ESTOQUE NOVEMBRO'!A:A,'ESTOQUE NOVEMBRO'!F:F,,0)-_xlfn.XLOOKUP(Tabela5[[#This Row],[SKU]],'VENDA MES'!H:H,'VENDA MES'!I:I,0,0)</f>
        <v>92.6</v>
      </c>
      <c r="E261" s="13">
        <f>IF(D261&lt;=0,(L261 * 2.5) - D261,IF(AND(Tabela5[[#This Row],[ESTOQUE_INICIAL]]&lt;=Tabela5[[#This Row],[PONTO_DE_REPOSICAO]],Tabela5[[#This Row],[ESTOQUE_INICIAL]]&gt;0),L261*2.5,D261*0))</f>
        <v>0</v>
      </c>
      <c r="F261" s="13">
        <f t="shared" si="9"/>
        <v>92.6</v>
      </c>
      <c r="G261" s="14">
        <f>IF('ESTOQUE DEZEMBRO'!$N261="outubro",_xlfn.XLOOKUP('ESTOQUE DEZEMBRO'!$A261,MEDIDAS!H:H,MEDIDAS!J:J,,0),IF('ESTOQUE DEZEMBRO'!$N261="novembro",_xlfn.XLOOKUP('ESTOQUE DEZEMBRO'!$A261,MEDIDAS!H:H,MEDIDAS!K:K,,0),"0"))</f>
        <v>5</v>
      </c>
      <c r="H261" s="16">
        <v>12.5</v>
      </c>
      <c r="I261" s="6" t="s">
        <v>1130</v>
      </c>
      <c r="J261" s="1">
        <f>'ESTOQUE DEZEMBRO'!$D261*'ESTOQUE DEZEMBRO'!$G261+'ESTOQUE DEZEMBRO'!$E261*'ESTOQUE DEZEMBRO'!$H261</f>
        <v>463</v>
      </c>
      <c r="K261" s="1">
        <f>_xlfn.XLOOKUP(A261,MEDIDAS!A:A,MEDIDAS!D:D,,0)*5</f>
        <v>4.3888888888888893</v>
      </c>
      <c r="L261" s="1">
        <f>SUM(K261,_xlfn.XLOOKUP(A261,MEDIDAS!A:A,MEDIDAS!D:D,,0)*5)</f>
        <v>8.7777777777777786</v>
      </c>
      <c r="M26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61" t="str">
        <f>IF('ESTOQUE DEZEMBRO'!$E261&gt;0,"dezembro",_xlfn.XLOOKUP('ESTOQUE DEZEMBRO'!$A261,'ESTOQUE NOVEMBRO'!$A$2:$A$1101,'ESTOQUE NOVEMBRO'!$N$2:$N$1101,,0))</f>
        <v>outubro</v>
      </c>
      <c r="O261" s="15">
        <v>45627</v>
      </c>
    </row>
    <row r="262" spans="1:15">
      <c r="A262" s="5" t="s">
        <v>262</v>
      </c>
      <c r="B262" s="6" t="s">
        <v>1164</v>
      </c>
      <c r="C262" s="8">
        <f t="shared" si="8"/>
        <v>64.89</v>
      </c>
      <c r="D262" s="13">
        <f>_xlfn.XLOOKUP(Tabela5[[#This Row],[SKU]],'ESTOQUE NOVEMBRO'!A:A,'ESTOQUE NOVEMBRO'!F:F,,0)-_xlfn.XLOOKUP(Tabela5[[#This Row],[SKU]],'VENDA MES'!H:H,'VENDA MES'!I:I,0,0)</f>
        <v>92.400000000000034</v>
      </c>
      <c r="E262" s="13">
        <f>IF(D262&lt;=0,(L262 * 2.5) - D262,IF(AND(Tabela5[[#This Row],[ESTOQUE_INICIAL]]&lt;=Tabela5[[#This Row],[PONTO_DE_REPOSICAO]],Tabela5[[#This Row],[ESTOQUE_INICIAL]]&gt;0),L262*2.5,D262*0))</f>
        <v>0</v>
      </c>
      <c r="F262" s="13">
        <f t="shared" si="9"/>
        <v>92.400000000000034</v>
      </c>
      <c r="G262" s="14">
        <f>IF('ESTOQUE DEZEMBRO'!$N262="outubro",_xlfn.XLOOKUP('ESTOQUE DEZEMBRO'!$A262,MEDIDAS!H:H,MEDIDAS!J:J,,0),IF('ESTOQUE DEZEMBRO'!$N262="novembro",_xlfn.XLOOKUP('ESTOQUE DEZEMBRO'!$A262,MEDIDAS!H:H,MEDIDAS!K:K,,0),"0"))</f>
        <v>24</v>
      </c>
      <c r="H262" s="16">
        <v>60</v>
      </c>
      <c r="I262" s="6" t="s">
        <v>1128</v>
      </c>
      <c r="J262" s="1">
        <f>'ESTOQUE DEZEMBRO'!$D262*'ESTOQUE DEZEMBRO'!$G262+'ESTOQUE DEZEMBRO'!$E262*'ESTOQUE DEZEMBRO'!$H262</f>
        <v>2217.6000000000008</v>
      </c>
      <c r="K262" s="1">
        <f>_xlfn.XLOOKUP(A262,MEDIDAS!A:A,MEDIDAS!D:D,,0)*5</f>
        <v>7.333333333333333</v>
      </c>
      <c r="L262" s="1">
        <f>SUM(K262,_xlfn.XLOOKUP(A262,MEDIDAS!A:A,MEDIDAS!D:D,,0)*5)</f>
        <v>14.666666666666666</v>
      </c>
      <c r="M26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62" t="str">
        <f>IF('ESTOQUE DEZEMBRO'!$E262&gt;0,"dezembro",_xlfn.XLOOKUP('ESTOQUE DEZEMBRO'!$A262,'ESTOQUE NOVEMBRO'!$A$2:$A$1101,'ESTOQUE NOVEMBRO'!$N$2:$N$1101,,0))</f>
        <v>outubro</v>
      </c>
      <c r="O262" s="15">
        <v>45627</v>
      </c>
    </row>
    <row r="263" spans="1:15">
      <c r="A263" s="5" t="s">
        <v>263</v>
      </c>
      <c r="B263" s="6" t="s">
        <v>1164</v>
      </c>
      <c r="C263" s="8">
        <f t="shared" si="8"/>
        <v>64.89</v>
      </c>
      <c r="D263" s="13">
        <f>_xlfn.XLOOKUP(Tabela5[[#This Row],[SKU]],'ESTOQUE NOVEMBRO'!A:A,'ESTOQUE NOVEMBRO'!F:F,,0)-_xlfn.XLOOKUP(Tabela5[[#This Row],[SKU]],'VENDA MES'!H:H,'VENDA MES'!I:I,0,0)</f>
        <v>-4.5999999999999801</v>
      </c>
      <c r="E263" s="13">
        <f>IF(D263&lt;=0,(L263 * 2.5) - D263,IF(AND(Tabela5[[#This Row],[ESTOQUE_INICIAL]]&lt;=Tabela5[[#This Row],[PONTO_DE_REPOSICAO]],Tabela5[[#This Row],[ESTOQUE_INICIAL]]&gt;0),L263*2.5,D263*0))</f>
        <v>31.544444444444423</v>
      </c>
      <c r="F263" s="13">
        <f t="shared" si="9"/>
        <v>26.944444444444443</v>
      </c>
      <c r="G263" s="14" t="str">
        <f>IF('ESTOQUE DEZEMBRO'!$N263="outubro",_xlfn.XLOOKUP('ESTOQUE DEZEMBRO'!$A263,MEDIDAS!H:H,MEDIDAS!J:J,,0),IF('ESTOQUE DEZEMBRO'!$N263="novembro",_xlfn.XLOOKUP('ESTOQUE DEZEMBRO'!$A263,MEDIDAS!H:H,MEDIDAS!K:K,,0),"0"))</f>
        <v>0</v>
      </c>
      <c r="H263" s="16">
        <v>60</v>
      </c>
      <c r="I263" s="6" t="s">
        <v>1128</v>
      </c>
      <c r="J263" s="1">
        <f>'ESTOQUE DEZEMBRO'!$D263*'ESTOQUE DEZEMBRO'!$G263+'ESTOQUE DEZEMBRO'!$E263*'ESTOQUE DEZEMBRO'!$H263</f>
        <v>1892.6666666666654</v>
      </c>
      <c r="K263" s="1">
        <f>_xlfn.XLOOKUP(A263,MEDIDAS!A:A,MEDIDAS!D:D,,0)*5</f>
        <v>5.3888888888888884</v>
      </c>
      <c r="L263" s="1">
        <f>SUM(K263,_xlfn.XLOOKUP(A263,MEDIDAS!A:A,MEDIDAS!D:D,,0)*5)</f>
        <v>10.777777777777777</v>
      </c>
      <c r="M26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63" t="str">
        <f>IF('ESTOQUE DEZEMBRO'!$E263&gt;0,"dezembro",_xlfn.XLOOKUP('ESTOQUE DEZEMBRO'!$A263,'ESTOQUE NOVEMBRO'!$A$2:$A$1101,'ESTOQUE NOVEMBRO'!$N$2:$N$1101,,0))</f>
        <v>dezembro</v>
      </c>
      <c r="O263" s="15">
        <v>45627</v>
      </c>
    </row>
    <row r="264" spans="1:15">
      <c r="A264" s="5" t="s">
        <v>265</v>
      </c>
      <c r="B264" s="6" t="s">
        <v>1164</v>
      </c>
      <c r="C264" s="8">
        <f t="shared" si="8"/>
        <v>64.89</v>
      </c>
      <c r="D264" s="13">
        <f>_xlfn.XLOOKUP(Tabela5[[#This Row],[SKU]],'ESTOQUE NOVEMBRO'!A:A,'ESTOQUE NOVEMBRO'!F:F,,0)-_xlfn.XLOOKUP(Tabela5[[#This Row],[SKU]],'VENDA MES'!H:H,'VENDA MES'!I:I,0,0)</f>
        <v>76.599999999999994</v>
      </c>
      <c r="E264" s="13">
        <f>IF(D264&lt;=0,(L264 * 2.5) - D264,IF(AND(Tabela5[[#This Row],[ESTOQUE_INICIAL]]&lt;=Tabela5[[#This Row],[PONTO_DE_REPOSICAO]],Tabela5[[#This Row],[ESTOQUE_INICIAL]]&gt;0),L264*2.5,D264*0))</f>
        <v>0</v>
      </c>
      <c r="F264" s="13">
        <f t="shared" si="9"/>
        <v>76.599999999999994</v>
      </c>
      <c r="G264" s="14">
        <f>IF('ESTOQUE DEZEMBRO'!$N264="outubro",_xlfn.XLOOKUP('ESTOQUE DEZEMBRO'!$A264,MEDIDAS!H:H,MEDIDAS!J:J,,0),IF('ESTOQUE DEZEMBRO'!$N264="novembro",_xlfn.XLOOKUP('ESTOQUE DEZEMBRO'!$A264,MEDIDAS!H:H,MEDIDAS!K:K,,0),"0"))</f>
        <v>24</v>
      </c>
      <c r="H264" s="16">
        <v>60</v>
      </c>
      <c r="I264" s="6" t="s">
        <v>1128</v>
      </c>
      <c r="J264" s="1">
        <f>'ESTOQUE DEZEMBRO'!$D264*'ESTOQUE DEZEMBRO'!$G264+'ESTOQUE DEZEMBRO'!$E264*'ESTOQUE DEZEMBRO'!$H264</f>
        <v>1838.3999999999999</v>
      </c>
      <c r="K264" s="1">
        <f>_xlfn.XLOOKUP(A264,MEDIDAS!A:A,MEDIDAS!D:D,,0)*5</f>
        <v>5.2777777777777777</v>
      </c>
      <c r="L264" s="1">
        <f>SUM(K264,_xlfn.XLOOKUP(A264,MEDIDAS!A:A,MEDIDAS!D:D,,0)*5)</f>
        <v>10.555555555555555</v>
      </c>
      <c r="M26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64" t="str">
        <f>IF('ESTOQUE DEZEMBRO'!$E264&gt;0,"dezembro",_xlfn.XLOOKUP('ESTOQUE DEZEMBRO'!$A264,'ESTOQUE NOVEMBRO'!$A$2:$A$1101,'ESTOQUE NOVEMBRO'!$N$2:$N$1101,,0))</f>
        <v>outubro</v>
      </c>
      <c r="O264" s="15">
        <v>45627</v>
      </c>
    </row>
    <row r="265" spans="1:15">
      <c r="A265" s="5" t="s">
        <v>266</v>
      </c>
      <c r="B265" s="6" t="s">
        <v>1164</v>
      </c>
      <c r="C265" s="8">
        <f t="shared" si="8"/>
        <v>64.89</v>
      </c>
      <c r="D265" s="13">
        <f>_xlfn.XLOOKUP(Tabela5[[#This Row],[SKU]],'ESTOQUE NOVEMBRO'!A:A,'ESTOQUE NOVEMBRO'!F:F,,0)-_xlfn.XLOOKUP(Tabela5[[#This Row],[SKU]],'VENDA MES'!H:H,'VENDA MES'!I:I,0,0)</f>
        <v>39.599999999999994</v>
      </c>
      <c r="E265" s="13">
        <f>IF(D265&lt;=0,(L265 * 2.5) - D265,IF(AND(Tabela5[[#This Row],[ESTOQUE_INICIAL]]&lt;=Tabela5[[#This Row],[PONTO_DE_REPOSICAO]],Tabela5[[#This Row],[ESTOQUE_INICIAL]]&gt;0),L265*2.5,D265*0))</f>
        <v>0</v>
      </c>
      <c r="F265" s="13">
        <f t="shared" si="9"/>
        <v>39.599999999999994</v>
      </c>
      <c r="G265" s="14">
        <f>IF('ESTOQUE DEZEMBRO'!$N265="outubro",_xlfn.XLOOKUP('ESTOQUE DEZEMBRO'!$A265,MEDIDAS!H:H,MEDIDAS!J:J,,0),IF('ESTOQUE DEZEMBRO'!$N265="novembro",_xlfn.XLOOKUP('ESTOQUE DEZEMBRO'!$A265,MEDIDAS!H:H,MEDIDAS!K:K,,0),"0"))</f>
        <v>24</v>
      </c>
      <c r="H265" s="16">
        <v>60</v>
      </c>
      <c r="I265" s="6" t="s">
        <v>1128</v>
      </c>
      <c r="J265" s="1">
        <f>'ESTOQUE DEZEMBRO'!$D265*'ESTOQUE DEZEMBRO'!$G265+'ESTOQUE DEZEMBRO'!$E265*'ESTOQUE DEZEMBRO'!$H265</f>
        <v>950.39999999999986</v>
      </c>
      <c r="K265" s="1">
        <f>_xlfn.XLOOKUP(A265,MEDIDAS!A:A,MEDIDAS!D:D,,0)*5</f>
        <v>7.333333333333333</v>
      </c>
      <c r="L265" s="1">
        <f>SUM(K265,_xlfn.XLOOKUP(A265,MEDIDAS!A:A,MEDIDAS!D:D,,0)*5)</f>
        <v>14.666666666666666</v>
      </c>
      <c r="M26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65" t="str">
        <f>IF('ESTOQUE DEZEMBRO'!$E265&gt;0,"dezembro",_xlfn.XLOOKUP('ESTOQUE DEZEMBRO'!$A265,'ESTOQUE NOVEMBRO'!$A$2:$A$1101,'ESTOQUE NOVEMBRO'!$N$2:$N$1101,,0))</f>
        <v>outubro</v>
      </c>
      <c r="O265" s="15">
        <v>45627</v>
      </c>
    </row>
    <row r="266" spans="1:15">
      <c r="A266" s="5" t="s">
        <v>267</v>
      </c>
      <c r="B266" s="6" t="s">
        <v>1164</v>
      </c>
      <c r="C266" s="8">
        <f t="shared" si="8"/>
        <v>64.89</v>
      </c>
      <c r="D266" s="13">
        <f>_xlfn.XLOOKUP(Tabela5[[#This Row],[SKU]],'ESTOQUE NOVEMBRO'!A:A,'ESTOQUE NOVEMBRO'!F:F,,0)-_xlfn.XLOOKUP(Tabela5[[#This Row],[SKU]],'VENDA MES'!H:H,'VENDA MES'!I:I,0,0)</f>
        <v>106</v>
      </c>
      <c r="E266" s="13">
        <f>IF(D266&lt;=0,(L266 * 2.5) - D266,IF(AND(Tabela5[[#This Row],[ESTOQUE_INICIAL]]&lt;=Tabela5[[#This Row],[PONTO_DE_REPOSICAO]],Tabela5[[#This Row],[ESTOQUE_INICIAL]]&gt;0),L266*2.5,D266*0))</f>
        <v>0</v>
      </c>
      <c r="F266" s="13">
        <f t="shared" si="9"/>
        <v>106</v>
      </c>
      <c r="G266" s="14">
        <f>IF('ESTOQUE DEZEMBRO'!$N266="outubro",_xlfn.XLOOKUP('ESTOQUE DEZEMBRO'!$A266,MEDIDAS!H:H,MEDIDAS!J:J,,0),IF('ESTOQUE DEZEMBRO'!$N266="novembro",_xlfn.XLOOKUP('ESTOQUE DEZEMBRO'!$A266,MEDIDAS!H:H,MEDIDAS!K:K,,0),"0"))</f>
        <v>24</v>
      </c>
      <c r="H266" s="16">
        <v>60</v>
      </c>
      <c r="I266" s="6" t="s">
        <v>1128</v>
      </c>
      <c r="J266" s="1">
        <f>'ESTOQUE DEZEMBRO'!$D266*'ESTOQUE DEZEMBRO'!$G266+'ESTOQUE DEZEMBRO'!$E266*'ESTOQUE DEZEMBRO'!$H266</f>
        <v>2544</v>
      </c>
      <c r="K266" s="1">
        <f>_xlfn.XLOOKUP(A266,MEDIDAS!A:A,MEDIDAS!D:D,,0)*5</f>
        <v>5.1111111111111107</v>
      </c>
      <c r="L266" s="1">
        <f>SUM(K266,_xlfn.XLOOKUP(A266,MEDIDAS!A:A,MEDIDAS!D:D,,0)*5)</f>
        <v>10.222222222222221</v>
      </c>
      <c r="M26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66" t="str">
        <f>IF('ESTOQUE DEZEMBRO'!$E266&gt;0,"dezembro",_xlfn.XLOOKUP('ESTOQUE DEZEMBRO'!$A266,'ESTOQUE NOVEMBRO'!$A$2:$A$1101,'ESTOQUE NOVEMBRO'!$N$2:$N$1101,,0))</f>
        <v>outubro</v>
      </c>
      <c r="O266" s="15">
        <v>45627</v>
      </c>
    </row>
    <row r="267" spans="1:15">
      <c r="A267" s="5" t="s">
        <v>297</v>
      </c>
      <c r="B267" s="6" t="s">
        <v>1164</v>
      </c>
      <c r="C267" s="8">
        <f t="shared" si="8"/>
        <v>64.89</v>
      </c>
      <c r="D267" s="13">
        <f>_xlfn.XLOOKUP(Tabela5[[#This Row],[SKU]],'ESTOQUE NOVEMBRO'!A:A,'ESTOQUE NOVEMBRO'!F:F,,0)-_xlfn.XLOOKUP(Tabela5[[#This Row],[SKU]],'VENDA MES'!H:H,'VENDA MES'!I:I,0,0)</f>
        <v>77</v>
      </c>
      <c r="E267" s="13">
        <f>IF(D267&lt;=0,(L267 * 2.5) - D267,IF(AND(Tabela5[[#This Row],[ESTOQUE_INICIAL]]&lt;=Tabela5[[#This Row],[PONTO_DE_REPOSICAO]],Tabela5[[#This Row],[ESTOQUE_INICIAL]]&gt;0),L267*2.5,D267*0))</f>
        <v>0</v>
      </c>
      <c r="F267" s="13">
        <f t="shared" si="9"/>
        <v>77</v>
      </c>
      <c r="G267" s="14">
        <f>IF('ESTOQUE DEZEMBRO'!$N267="outubro",_xlfn.XLOOKUP('ESTOQUE DEZEMBRO'!$A267,MEDIDAS!H:H,MEDIDAS!J:J,,0),IF('ESTOQUE DEZEMBRO'!$N267="novembro",_xlfn.XLOOKUP('ESTOQUE DEZEMBRO'!$A267,MEDIDAS!H:H,MEDIDAS!K:K,,0),"0"))</f>
        <v>24</v>
      </c>
      <c r="H267" s="16">
        <v>60</v>
      </c>
      <c r="I267" s="6" t="s">
        <v>1128</v>
      </c>
      <c r="J267" s="1">
        <f>'ESTOQUE DEZEMBRO'!$D267*'ESTOQUE DEZEMBRO'!$G267+'ESTOQUE DEZEMBRO'!$E267*'ESTOQUE DEZEMBRO'!$H267</f>
        <v>1848</v>
      </c>
      <c r="K267" s="1">
        <f>_xlfn.XLOOKUP(A267,MEDIDAS!A:A,MEDIDAS!D:D,,0)*5</f>
        <v>4.0555555555555554</v>
      </c>
      <c r="L267" s="1">
        <f>SUM(K267,_xlfn.XLOOKUP(A267,MEDIDAS!A:A,MEDIDAS!D:D,,0)*5)</f>
        <v>8.1111111111111107</v>
      </c>
      <c r="M26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67" t="str">
        <f>IF('ESTOQUE DEZEMBRO'!$E267&gt;0,"dezembro",_xlfn.XLOOKUP('ESTOQUE DEZEMBRO'!$A267,'ESTOQUE NOVEMBRO'!$A$2:$A$1101,'ESTOQUE NOVEMBRO'!$N$2:$N$1101,,0))</f>
        <v>outubro</v>
      </c>
      <c r="O267" s="15">
        <v>45627</v>
      </c>
    </row>
    <row r="268" spans="1:15">
      <c r="A268" s="5" t="s">
        <v>268</v>
      </c>
      <c r="B268" s="6" t="s">
        <v>1164</v>
      </c>
      <c r="C268" s="8">
        <f t="shared" si="8"/>
        <v>64.89</v>
      </c>
      <c r="D268" s="13">
        <f>_xlfn.XLOOKUP(Tabela5[[#This Row],[SKU]],'ESTOQUE NOVEMBRO'!A:A,'ESTOQUE NOVEMBRO'!F:F,,0)-_xlfn.XLOOKUP(Tabela5[[#This Row],[SKU]],'VENDA MES'!H:H,'VENDA MES'!I:I,0,0)</f>
        <v>-42.2</v>
      </c>
      <c r="E268" s="13">
        <f>IF(D268&lt;=0,(L268 * 2.5) - D268,IF(AND(Tabela5[[#This Row],[ESTOQUE_INICIAL]]&lt;=Tabela5[[#This Row],[PONTO_DE_REPOSICAO]],Tabela5[[#This Row],[ESTOQUE_INICIAL]]&gt;0),L268*2.5,D268*0))</f>
        <v>77.75555555555556</v>
      </c>
      <c r="F268" s="13">
        <f t="shared" si="9"/>
        <v>35.555555555555557</v>
      </c>
      <c r="G268" s="14" t="str">
        <f>IF('ESTOQUE DEZEMBRO'!$N268="outubro",_xlfn.XLOOKUP('ESTOQUE DEZEMBRO'!$A268,MEDIDAS!H:H,MEDIDAS!J:J,,0),IF('ESTOQUE DEZEMBRO'!$N268="novembro",_xlfn.XLOOKUP('ESTOQUE DEZEMBRO'!$A268,MEDIDAS!H:H,MEDIDAS!K:K,,0),"0"))</f>
        <v>0</v>
      </c>
      <c r="H268" s="16">
        <v>60</v>
      </c>
      <c r="I268" s="6" t="s">
        <v>1128</v>
      </c>
      <c r="J268" s="1">
        <f>'ESTOQUE DEZEMBRO'!$D268*'ESTOQUE DEZEMBRO'!$G268+'ESTOQUE DEZEMBRO'!$E268*'ESTOQUE DEZEMBRO'!$H268</f>
        <v>4665.3333333333339</v>
      </c>
      <c r="K268" s="1">
        <f>_xlfn.XLOOKUP(A268,MEDIDAS!A:A,MEDIDAS!D:D,,0)*5</f>
        <v>7.1111111111111116</v>
      </c>
      <c r="L268" s="1">
        <f>SUM(K268,_xlfn.XLOOKUP(A268,MEDIDAS!A:A,MEDIDAS!D:D,,0)*5)</f>
        <v>14.222222222222223</v>
      </c>
      <c r="M26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68" t="str">
        <f>IF('ESTOQUE DEZEMBRO'!$E268&gt;0,"dezembro",_xlfn.XLOOKUP('ESTOQUE DEZEMBRO'!$A268,'ESTOQUE NOVEMBRO'!$A$2:$A$1101,'ESTOQUE NOVEMBRO'!$N$2:$N$1101,,0))</f>
        <v>dezembro</v>
      </c>
      <c r="O268" s="15">
        <v>45627</v>
      </c>
    </row>
    <row r="269" spans="1:15">
      <c r="A269" s="5" t="s">
        <v>269</v>
      </c>
      <c r="B269" s="6" t="s">
        <v>1164</v>
      </c>
      <c r="C269" s="8">
        <f t="shared" si="8"/>
        <v>64.89</v>
      </c>
      <c r="D269" s="13">
        <f>_xlfn.XLOOKUP(Tabela5[[#This Row],[SKU]],'ESTOQUE NOVEMBRO'!A:A,'ESTOQUE NOVEMBRO'!F:F,,0)-_xlfn.XLOOKUP(Tabela5[[#This Row],[SKU]],'VENDA MES'!H:H,'VENDA MES'!I:I,0,0)</f>
        <v>70.599999999999994</v>
      </c>
      <c r="E269" s="13">
        <f>IF(D269&lt;=0,(L269 * 2.5) - D269,IF(AND(Tabela5[[#This Row],[ESTOQUE_INICIAL]]&lt;=Tabela5[[#This Row],[PONTO_DE_REPOSICAO]],Tabela5[[#This Row],[ESTOQUE_INICIAL]]&gt;0),L269*2.5,D269*0))</f>
        <v>0</v>
      </c>
      <c r="F269" s="13">
        <f t="shared" si="9"/>
        <v>70.599999999999994</v>
      </c>
      <c r="G269" s="14">
        <f>IF('ESTOQUE DEZEMBRO'!$N269="outubro",_xlfn.XLOOKUP('ESTOQUE DEZEMBRO'!$A269,MEDIDAS!H:H,MEDIDAS!J:J,,0),IF('ESTOQUE DEZEMBRO'!$N269="novembro",_xlfn.XLOOKUP('ESTOQUE DEZEMBRO'!$A269,MEDIDAS!H:H,MEDIDAS!K:K,,0),"0"))</f>
        <v>24</v>
      </c>
      <c r="H269" s="16">
        <v>60</v>
      </c>
      <c r="I269" s="6" t="s">
        <v>1128</v>
      </c>
      <c r="J269" s="1">
        <f>'ESTOQUE DEZEMBRO'!$D269*'ESTOQUE DEZEMBRO'!$G269+'ESTOQUE DEZEMBRO'!$E269*'ESTOQUE DEZEMBRO'!$H269</f>
        <v>1694.3999999999999</v>
      </c>
      <c r="K269" s="1">
        <f>_xlfn.XLOOKUP(A269,MEDIDAS!A:A,MEDIDAS!D:D,,0)*5</f>
        <v>5.6111111111111107</v>
      </c>
      <c r="L269" s="1">
        <f>SUM(K269,_xlfn.XLOOKUP(A269,MEDIDAS!A:A,MEDIDAS!D:D,,0)*5)</f>
        <v>11.222222222222221</v>
      </c>
      <c r="M26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69" t="str">
        <f>IF('ESTOQUE DEZEMBRO'!$E269&gt;0,"dezembro",_xlfn.XLOOKUP('ESTOQUE DEZEMBRO'!$A269,'ESTOQUE NOVEMBRO'!$A$2:$A$1101,'ESTOQUE NOVEMBRO'!$N$2:$N$1101,,0))</f>
        <v>outubro</v>
      </c>
      <c r="O269" s="15">
        <v>45627</v>
      </c>
    </row>
    <row r="270" spans="1:15">
      <c r="A270" s="5" t="s">
        <v>270</v>
      </c>
      <c r="B270" s="6" t="s">
        <v>1164</v>
      </c>
      <c r="C270" s="8">
        <f t="shared" si="8"/>
        <v>64.89</v>
      </c>
      <c r="D270" s="13">
        <f>_xlfn.XLOOKUP(Tabela5[[#This Row],[SKU]],'ESTOQUE NOVEMBRO'!A:A,'ESTOQUE NOVEMBRO'!F:F,,0)-_xlfn.XLOOKUP(Tabela5[[#This Row],[SKU]],'VENDA MES'!H:H,'VENDA MES'!I:I,0,0)</f>
        <v>64.800000000000011</v>
      </c>
      <c r="E270" s="13">
        <f>IF(D270&lt;=0,(L270 * 2.5) - D270,IF(AND(Tabela5[[#This Row],[ESTOQUE_INICIAL]]&lt;=Tabela5[[#This Row],[PONTO_DE_REPOSICAO]],Tabela5[[#This Row],[ESTOQUE_INICIAL]]&gt;0),L270*2.5,D270*0))</f>
        <v>0</v>
      </c>
      <c r="F270" s="13">
        <f t="shared" si="9"/>
        <v>64.800000000000011</v>
      </c>
      <c r="G270" s="14">
        <f>IF('ESTOQUE DEZEMBRO'!$N270="outubro",_xlfn.XLOOKUP('ESTOQUE DEZEMBRO'!$A270,MEDIDAS!H:H,MEDIDAS!J:J,,0),IF('ESTOQUE DEZEMBRO'!$N270="novembro",_xlfn.XLOOKUP('ESTOQUE DEZEMBRO'!$A270,MEDIDAS!H:H,MEDIDAS!K:K,,0),"0"))</f>
        <v>24</v>
      </c>
      <c r="H270" s="16">
        <v>60</v>
      </c>
      <c r="I270" s="6" t="s">
        <v>1128</v>
      </c>
      <c r="J270" s="1">
        <f>'ESTOQUE DEZEMBRO'!$D270*'ESTOQUE DEZEMBRO'!$G270+'ESTOQUE DEZEMBRO'!$E270*'ESTOQUE DEZEMBRO'!$H270</f>
        <v>1555.2000000000003</v>
      </c>
      <c r="K270" s="1">
        <f>_xlfn.XLOOKUP(A270,MEDIDAS!A:A,MEDIDAS!D:D,,0)*5</f>
        <v>4.833333333333333</v>
      </c>
      <c r="L270" s="1">
        <f>SUM(K270,_xlfn.XLOOKUP(A270,MEDIDAS!A:A,MEDIDAS!D:D,,0)*5)</f>
        <v>9.6666666666666661</v>
      </c>
      <c r="M27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70" t="str">
        <f>IF('ESTOQUE DEZEMBRO'!$E270&gt;0,"dezembro",_xlfn.XLOOKUP('ESTOQUE DEZEMBRO'!$A270,'ESTOQUE NOVEMBRO'!$A$2:$A$1101,'ESTOQUE NOVEMBRO'!$N$2:$N$1101,,0))</f>
        <v>outubro</v>
      </c>
      <c r="O270" s="15">
        <v>45627</v>
      </c>
    </row>
    <row r="271" spans="1:15">
      <c r="A271" s="5" t="s">
        <v>271</v>
      </c>
      <c r="B271" s="6" t="s">
        <v>1164</v>
      </c>
      <c r="C271" s="8">
        <f t="shared" si="8"/>
        <v>64.89</v>
      </c>
      <c r="D271" s="13">
        <f>_xlfn.XLOOKUP(Tabela5[[#This Row],[SKU]],'ESTOQUE NOVEMBRO'!A:A,'ESTOQUE NOVEMBRO'!F:F,,0)-_xlfn.XLOOKUP(Tabela5[[#This Row],[SKU]],'VENDA MES'!H:H,'VENDA MES'!I:I,0,0)</f>
        <v>70</v>
      </c>
      <c r="E271" s="13">
        <f>IF(D271&lt;=0,(L271 * 2.5) - D271,IF(AND(Tabela5[[#This Row],[ESTOQUE_INICIAL]]&lt;=Tabela5[[#This Row],[PONTO_DE_REPOSICAO]],Tabela5[[#This Row],[ESTOQUE_INICIAL]]&gt;0),L271*2.5,D271*0))</f>
        <v>0</v>
      </c>
      <c r="F271" s="13">
        <f t="shared" si="9"/>
        <v>70</v>
      </c>
      <c r="G271" s="14">
        <f>IF('ESTOQUE DEZEMBRO'!$N271="outubro",_xlfn.XLOOKUP('ESTOQUE DEZEMBRO'!$A271,MEDIDAS!H:H,MEDIDAS!J:J,,0),IF('ESTOQUE DEZEMBRO'!$N271="novembro",_xlfn.XLOOKUP('ESTOQUE DEZEMBRO'!$A271,MEDIDAS!H:H,MEDIDAS!K:K,,0),"0"))</f>
        <v>24</v>
      </c>
      <c r="H271" s="16">
        <v>60</v>
      </c>
      <c r="I271" s="6" t="s">
        <v>1128</v>
      </c>
      <c r="J271" s="1">
        <f>'ESTOQUE DEZEMBRO'!$D271*'ESTOQUE DEZEMBRO'!$G271+'ESTOQUE DEZEMBRO'!$E271*'ESTOQUE DEZEMBRO'!$H271</f>
        <v>1680</v>
      </c>
      <c r="K271" s="1">
        <f>_xlfn.XLOOKUP(A271,MEDIDAS!A:A,MEDIDAS!D:D,,0)*5</f>
        <v>7.1111111111111116</v>
      </c>
      <c r="L271" s="1">
        <f>SUM(K271,_xlfn.XLOOKUP(A271,MEDIDAS!A:A,MEDIDAS!D:D,,0)*5)</f>
        <v>14.222222222222223</v>
      </c>
      <c r="M27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71" t="str">
        <f>IF('ESTOQUE DEZEMBRO'!$E271&gt;0,"dezembro",_xlfn.XLOOKUP('ESTOQUE DEZEMBRO'!$A271,'ESTOQUE NOVEMBRO'!$A$2:$A$1101,'ESTOQUE NOVEMBRO'!$N$2:$N$1101,,0))</f>
        <v>outubro</v>
      </c>
      <c r="O271" s="15">
        <v>45627</v>
      </c>
    </row>
    <row r="272" spans="1:15">
      <c r="A272" s="5" t="s">
        <v>272</v>
      </c>
      <c r="B272" s="6" t="s">
        <v>1165</v>
      </c>
      <c r="C272" s="8">
        <f t="shared" si="8"/>
        <v>64.89</v>
      </c>
      <c r="D272" s="13">
        <f>_xlfn.XLOOKUP(Tabela5[[#This Row],[SKU]],'ESTOQUE NOVEMBRO'!A:A,'ESTOQUE NOVEMBRO'!F:F,,0)-_xlfn.XLOOKUP(Tabela5[[#This Row],[SKU]],'VENDA MES'!H:H,'VENDA MES'!I:I,0,0)</f>
        <v>-1.5999999999999801</v>
      </c>
      <c r="E272" s="13">
        <f>IF(D272&lt;=0,(L272 * 2.5) - D272,IF(AND(Tabela5[[#This Row],[ESTOQUE_INICIAL]]&lt;=Tabela5[[#This Row],[PONTO_DE_REPOSICAO]],Tabela5[[#This Row],[ESTOQUE_INICIAL]]&gt;0),L272*2.5,D272*0))</f>
        <v>27.711111111111091</v>
      </c>
      <c r="F272" s="13">
        <f t="shared" si="9"/>
        <v>26.111111111111111</v>
      </c>
      <c r="G272" s="14" t="str">
        <f>IF('ESTOQUE DEZEMBRO'!$N272="outubro",_xlfn.XLOOKUP('ESTOQUE DEZEMBRO'!$A272,MEDIDAS!H:H,MEDIDAS!J:J,,0),IF('ESTOQUE DEZEMBRO'!$N272="novembro",_xlfn.XLOOKUP('ESTOQUE DEZEMBRO'!$A272,MEDIDAS!H:H,MEDIDAS!K:K,,0),"0"))</f>
        <v>0</v>
      </c>
      <c r="H272" s="16">
        <v>35</v>
      </c>
      <c r="I272" s="6" t="s">
        <v>1142</v>
      </c>
      <c r="J272" s="1">
        <f>'ESTOQUE DEZEMBRO'!$D272*'ESTOQUE DEZEMBRO'!$G272+'ESTOQUE DEZEMBRO'!$E272*'ESTOQUE DEZEMBRO'!$H272</f>
        <v>969.88888888888823</v>
      </c>
      <c r="K272" s="1">
        <f>_xlfn.XLOOKUP(A272,MEDIDAS!A:A,MEDIDAS!D:D,,0)*5</f>
        <v>5.2222222222222223</v>
      </c>
      <c r="L272" s="1">
        <f>SUM(K272,_xlfn.XLOOKUP(A272,MEDIDAS!A:A,MEDIDAS!D:D,,0)*5)</f>
        <v>10.444444444444445</v>
      </c>
      <c r="M27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72" t="str">
        <f>IF('ESTOQUE DEZEMBRO'!$E272&gt;0,"dezembro",_xlfn.XLOOKUP('ESTOQUE DEZEMBRO'!$A272,'ESTOQUE NOVEMBRO'!$A$2:$A$1101,'ESTOQUE NOVEMBRO'!$N$2:$N$1101,,0))</f>
        <v>dezembro</v>
      </c>
      <c r="O272" s="15">
        <v>45627</v>
      </c>
    </row>
    <row r="273" spans="1:15">
      <c r="A273" s="5" t="s">
        <v>273</v>
      </c>
      <c r="B273" s="6" t="s">
        <v>1165</v>
      </c>
      <c r="C273" s="8">
        <f t="shared" si="8"/>
        <v>64.89</v>
      </c>
      <c r="D273" s="13">
        <f>_xlfn.XLOOKUP(Tabela5[[#This Row],[SKU]],'ESTOQUE NOVEMBRO'!A:A,'ESTOQUE NOVEMBRO'!F:F,,0)-_xlfn.XLOOKUP(Tabela5[[#This Row],[SKU]],'VENDA MES'!H:H,'VENDA MES'!I:I,0,0)</f>
        <v>18.799999999999997</v>
      </c>
      <c r="E273" s="13">
        <f>IF(D273&lt;=0,(L273 * 2.5) - D273,IF(AND(Tabela5[[#This Row],[ESTOQUE_INICIAL]]&lt;=Tabela5[[#This Row],[PONTO_DE_REPOSICAO]],Tabela5[[#This Row],[ESTOQUE_INICIAL]]&gt;0),L273*2.5,D273*0))</f>
        <v>0</v>
      </c>
      <c r="F273" s="13">
        <f t="shared" si="9"/>
        <v>18.799999999999997</v>
      </c>
      <c r="G273" s="14">
        <f>IF('ESTOQUE DEZEMBRO'!$N273="outubro",_xlfn.XLOOKUP('ESTOQUE DEZEMBRO'!$A273,MEDIDAS!H:H,MEDIDAS!J:J,,0),IF('ESTOQUE DEZEMBRO'!$N273="novembro",_xlfn.XLOOKUP('ESTOQUE DEZEMBRO'!$A273,MEDIDAS!H:H,MEDIDAS!K:K,,0),"0"))</f>
        <v>14</v>
      </c>
      <c r="H273" s="16">
        <v>35</v>
      </c>
      <c r="I273" s="6" t="s">
        <v>1142</v>
      </c>
      <c r="J273" s="1">
        <f>'ESTOQUE DEZEMBRO'!$D273*'ESTOQUE DEZEMBRO'!$G273+'ESTOQUE DEZEMBRO'!$E273*'ESTOQUE DEZEMBRO'!$H273</f>
        <v>263.19999999999993</v>
      </c>
      <c r="K273" s="1">
        <f>_xlfn.XLOOKUP(A273,MEDIDAS!A:A,MEDIDAS!D:D,,0)*5</f>
        <v>5.5555555555555554</v>
      </c>
      <c r="L273" s="1">
        <f>SUM(K273,_xlfn.XLOOKUP(A273,MEDIDAS!A:A,MEDIDAS!D:D,,0)*5)</f>
        <v>11.111111111111111</v>
      </c>
      <c r="M27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73" t="str">
        <f>IF('ESTOQUE DEZEMBRO'!$E273&gt;0,"dezembro",_xlfn.XLOOKUP('ESTOQUE DEZEMBRO'!$A273,'ESTOQUE NOVEMBRO'!$A$2:$A$1101,'ESTOQUE NOVEMBRO'!$N$2:$N$1101,,0))</f>
        <v>outubro</v>
      </c>
      <c r="O273" s="15">
        <v>45627</v>
      </c>
    </row>
    <row r="274" spans="1:15">
      <c r="A274" s="5" t="s">
        <v>274</v>
      </c>
      <c r="B274" s="6" t="s">
        <v>1165</v>
      </c>
      <c r="C274" s="8">
        <f t="shared" si="8"/>
        <v>64.89</v>
      </c>
      <c r="D274" s="13">
        <f>_xlfn.XLOOKUP(Tabela5[[#This Row],[SKU]],'ESTOQUE NOVEMBRO'!A:A,'ESTOQUE NOVEMBRO'!F:F,,0)-_xlfn.XLOOKUP(Tabela5[[#This Row],[SKU]],'VENDA MES'!H:H,'VENDA MES'!I:I,0,0)</f>
        <v>109.19999999999999</v>
      </c>
      <c r="E274" s="13">
        <f>IF(D274&lt;=0,(L274 * 2.5) - D274,IF(AND(Tabela5[[#This Row],[ESTOQUE_INICIAL]]&lt;=Tabela5[[#This Row],[PONTO_DE_REPOSICAO]],Tabela5[[#This Row],[ESTOQUE_INICIAL]]&gt;0),L274*2.5,D274*0))</f>
        <v>0</v>
      </c>
      <c r="F274" s="13">
        <f t="shared" si="9"/>
        <v>109.19999999999999</v>
      </c>
      <c r="G274" s="14">
        <f>IF('ESTOQUE DEZEMBRO'!$N274="outubro",_xlfn.XLOOKUP('ESTOQUE DEZEMBRO'!$A274,MEDIDAS!H:H,MEDIDAS!J:J,,0),IF('ESTOQUE DEZEMBRO'!$N274="novembro",_xlfn.XLOOKUP('ESTOQUE DEZEMBRO'!$A274,MEDIDAS!H:H,MEDIDAS!K:K,,0),"0"))</f>
        <v>14</v>
      </c>
      <c r="H274" s="16">
        <v>35</v>
      </c>
      <c r="I274" s="6" t="s">
        <v>1142</v>
      </c>
      <c r="J274" s="1">
        <f>'ESTOQUE DEZEMBRO'!$D274*'ESTOQUE DEZEMBRO'!$G274+'ESTOQUE DEZEMBRO'!$E274*'ESTOQUE DEZEMBRO'!$H274</f>
        <v>1528.7999999999997</v>
      </c>
      <c r="K274" s="1">
        <f>_xlfn.XLOOKUP(A274,MEDIDAS!A:A,MEDIDAS!D:D,,0)*5</f>
        <v>5.6666666666666661</v>
      </c>
      <c r="L274" s="1">
        <f>SUM(K274,_xlfn.XLOOKUP(A274,MEDIDAS!A:A,MEDIDAS!D:D,,0)*5)</f>
        <v>11.333333333333332</v>
      </c>
      <c r="M27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74" t="str">
        <f>IF('ESTOQUE DEZEMBRO'!$E274&gt;0,"dezembro",_xlfn.XLOOKUP('ESTOQUE DEZEMBRO'!$A274,'ESTOQUE NOVEMBRO'!$A$2:$A$1101,'ESTOQUE NOVEMBRO'!$N$2:$N$1101,,0))</f>
        <v>outubro</v>
      </c>
      <c r="O274" s="15">
        <v>45627</v>
      </c>
    </row>
    <row r="275" spans="1:15">
      <c r="A275" s="5" t="s">
        <v>276</v>
      </c>
      <c r="B275" s="6" t="s">
        <v>1165</v>
      </c>
      <c r="C275" s="8">
        <f t="shared" si="8"/>
        <v>64.89</v>
      </c>
      <c r="D275" s="13">
        <f>_xlfn.XLOOKUP(Tabela5[[#This Row],[SKU]],'ESTOQUE NOVEMBRO'!A:A,'ESTOQUE NOVEMBRO'!F:F,,0)-_xlfn.XLOOKUP(Tabela5[[#This Row],[SKU]],'VENDA MES'!H:H,'VENDA MES'!I:I,0,0)</f>
        <v>100.19999999999999</v>
      </c>
      <c r="E275" s="13">
        <f>IF(D275&lt;=0,(L275 * 2.5) - D275,IF(AND(Tabela5[[#This Row],[ESTOQUE_INICIAL]]&lt;=Tabela5[[#This Row],[PONTO_DE_REPOSICAO]],Tabela5[[#This Row],[ESTOQUE_INICIAL]]&gt;0),L275*2.5,D275*0))</f>
        <v>0</v>
      </c>
      <c r="F275" s="13">
        <f t="shared" si="9"/>
        <v>100.19999999999999</v>
      </c>
      <c r="G275" s="14">
        <f>IF('ESTOQUE DEZEMBRO'!$N275="outubro",_xlfn.XLOOKUP('ESTOQUE DEZEMBRO'!$A275,MEDIDAS!H:H,MEDIDAS!J:J,,0),IF('ESTOQUE DEZEMBRO'!$N275="novembro",_xlfn.XLOOKUP('ESTOQUE DEZEMBRO'!$A275,MEDIDAS!H:H,MEDIDAS!K:K,,0),"0"))</f>
        <v>14</v>
      </c>
      <c r="H275" s="16">
        <v>35</v>
      </c>
      <c r="I275" s="6" t="s">
        <v>1142</v>
      </c>
      <c r="J275" s="1">
        <f>'ESTOQUE DEZEMBRO'!$D275*'ESTOQUE DEZEMBRO'!$G275+'ESTOQUE DEZEMBRO'!$E275*'ESTOQUE DEZEMBRO'!$H275</f>
        <v>1402.7999999999997</v>
      </c>
      <c r="K275" s="1">
        <f>_xlfn.XLOOKUP(A275,MEDIDAS!A:A,MEDIDAS!D:D,,0)*5</f>
        <v>8</v>
      </c>
      <c r="L275" s="1">
        <f>SUM(K275,_xlfn.XLOOKUP(A275,MEDIDAS!A:A,MEDIDAS!D:D,,0)*5)</f>
        <v>16</v>
      </c>
      <c r="M27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75" t="str">
        <f>IF('ESTOQUE DEZEMBRO'!$E275&gt;0,"dezembro",_xlfn.XLOOKUP('ESTOQUE DEZEMBRO'!$A275,'ESTOQUE NOVEMBRO'!$A$2:$A$1101,'ESTOQUE NOVEMBRO'!$N$2:$N$1101,,0))</f>
        <v>outubro</v>
      </c>
      <c r="O275" s="15">
        <v>45627</v>
      </c>
    </row>
    <row r="276" spans="1:15">
      <c r="A276" s="5" t="s">
        <v>277</v>
      </c>
      <c r="B276" s="6" t="s">
        <v>1165</v>
      </c>
      <c r="C276" s="8">
        <f t="shared" si="8"/>
        <v>64.89</v>
      </c>
      <c r="D276" s="13">
        <f>_xlfn.XLOOKUP(Tabela5[[#This Row],[SKU]],'ESTOQUE NOVEMBRO'!A:A,'ESTOQUE NOVEMBRO'!F:F,,0)-_xlfn.XLOOKUP(Tabela5[[#This Row],[SKU]],'VENDA MES'!H:H,'VENDA MES'!I:I,0,0)</f>
        <v>-43.59999999999998</v>
      </c>
      <c r="E276" s="13">
        <f>IF(D276&lt;=0,(L276 * 2.5) - D276,IF(AND(Tabela5[[#This Row],[ESTOQUE_INICIAL]]&lt;=Tabela5[[#This Row],[PONTO_DE_REPOSICAO]],Tabela5[[#This Row],[ESTOQUE_INICIAL]]&gt;0),L276*2.5,D276*0))</f>
        <v>81.377777777777766</v>
      </c>
      <c r="F276" s="13">
        <f t="shared" si="9"/>
        <v>37.777777777777786</v>
      </c>
      <c r="G276" s="14" t="str">
        <f>IF('ESTOQUE DEZEMBRO'!$N276="outubro",_xlfn.XLOOKUP('ESTOQUE DEZEMBRO'!$A276,MEDIDAS!H:H,MEDIDAS!J:J,,0),IF('ESTOQUE DEZEMBRO'!$N276="novembro",_xlfn.XLOOKUP('ESTOQUE DEZEMBRO'!$A276,MEDIDAS!H:H,MEDIDAS!K:K,,0),"0"))</f>
        <v>0</v>
      </c>
      <c r="H276" s="16">
        <v>35</v>
      </c>
      <c r="I276" s="6" t="s">
        <v>1142</v>
      </c>
      <c r="J276" s="1">
        <f>'ESTOQUE DEZEMBRO'!$D276*'ESTOQUE DEZEMBRO'!$G276+'ESTOQUE DEZEMBRO'!$E276*'ESTOQUE DEZEMBRO'!$H276</f>
        <v>2848.2222222222217</v>
      </c>
      <c r="K276" s="1">
        <f>_xlfn.XLOOKUP(A276,MEDIDAS!A:A,MEDIDAS!D:D,,0)*5</f>
        <v>7.5555555555555554</v>
      </c>
      <c r="L276" s="1">
        <f>SUM(K276,_xlfn.XLOOKUP(A276,MEDIDAS!A:A,MEDIDAS!D:D,,0)*5)</f>
        <v>15.111111111111111</v>
      </c>
      <c r="M27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76" t="str">
        <f>IF('ESTOQUE DEZEMBRO'!$E276&gt;0,"dezembro",_xlfn.XLOOKUP('ESTOQUE DEZEMBRO'!$A276,'ESTOQUE NOVEMBRO'!$A$2:$A$1101,'ESTOQUE NOVEMBRO'!$N$2:$N$1101,,0))</f>
        <v>dezembro</v>
      </c>
      <c r="O276" s="15">
        <v>45627</v>
      </c>
    </row>
    <row r="277" spans="1:15">
      <c r="A277" s="5" t="s">
        <v>308</v>
      </c>
      <c r="B277" s="6" t="s">
        <v>1165</v>
      </c>
      <c r="C277" s="8">
        <f t="shared" si="8"/>
        <v>64.89</v>
      </c>
      <c r="D277" s="13">
        <f>_xlfn.XLOOKUP(Tabela5[[#This Row],[SKU]],'ESTOQUE NOVEMBRO'!A:A,'ESTOQUE NOVEMBRO'!F:F,,0)-_xlfn.XLOOKUP(Tabela5[[#This Row],[SKU]],'VENDA MES'!H:H,'VENDA MES'!I:I,0,0)</f>
        <v>29</v>
      </c>
      <c r="E277" s="13">
        <f>IF(D277&lt;=0,(L277 * 2.5) - D277,IF(AND(Tabela5[[#This Row],[ESTOQUE_INICIAL]]&lt;=Tabela5[[#This Row],[PONTO_DE_REPOSICAO]],Tabela5[[#This Row],[ESTOQUE_INICIAL]]&gt;0),L277*2.5,D277*0))</f>
        <v>0</v>
      </c>
      <c r="F277" s="13">
        <f t="shared" si="9"/>
        <v>29</v>
      </c>
      <c r="G277" s="14">
        <f>IF('ESTOQUE DEZEMBRO'!$N277="outubro",_xlfn.XLOOKUP('ESTOQUE DEZEMBRO'!$A277,MEDIDAS!H:H,MEDIDAS!J:J,,0),IF('ESTOQUE DEZEMBRO'!$N277="novembro",_xlfn.XLOOKUP('ESTOQUE DEZEMBRO'!$A277,MEDIDAS!H:H,MEDIDAS!K:K,,0),"0"))</f>
        <v>14</v>
      </c>
      <c r="H277" s="16">
        <v>35</v>
      </c>
      <c r="I277" s="6" t="s">
        <v>1142</v>
      </c>
      <c r="J277" s="1">
        <f>'ESTOQUE DEZEMBRO'!$D277*'ESTOQUE DEZEMBRO'!$G277+'ESTOQUE DEZEMBRO'!$E277*'ESTOQUE DEZEMBRO'!$H277</f>
        <v>406</v>
      </c>
      <c r="K277" s="1">
        <f>_xlfn.XLOOKUP(A277,MEDIDAS!A:A,MEDIDAS!D:D,,0)*5</f>
        <v>6.7222222222222232</v>
      </c>
      <c r="L277" s="1">
        <f>SUM(K277,_xlfn.XLOOKUP(A277,MEDIDAS!A:A,MEDIDAS!D:D,,0)*5)</f>
        <v>13.444444444444446</v>
      </c>
      <c r="M27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77" t="str">
        <f>IF('ESTOQUE DEZEMBRO'!$E277&gt;0,"dezembro",_xlfn.XLOOKUP('ESTOQUE DEZEMBRO'!$A277,'ESTOQUE NOVEMBRO'!$A$2:$A$1101,'ESTOQUE NOVEMBRO'!$N$2:$N$1101,,0))</f>
        <v>outubro</v>
      </c>
      <c r="O277" s="15">
        <v>45627</v>
      </c>
    </row>
    <row r="278" spans="1:15">
      <c r="A278" s="5" t="s">
        <v>278</v>
      </c>
      <c r="B278" s="6" t="s">
        <v>1165</v>
      </c>
      <c r="C278" s="8">
        <f t="shared" si="8"/>
        <v>64.89</v>
      </c>
      <c r="D278" s="13">
        <f>_xlfn.XLOOKUP(Tabela5[[#This Row],[SKU]],'ESTOQUE NOVEMBRO'!A:A,'ESTOQUE NOVEMBRO'!F:F,,0)-_xlfn.XLOOKUP(Tabela5[[#This Row],[SKU]],'VENDA MES'!H:H,'VENDA MES'!I:I,0,0)</f>
        <v>71.199999999999989</v>
      </c>
      <c r="E278" s="13">
        <f>IF(D278&lt;=0,(L278 * 2.5) - D278,IF(AND(Tabela5[[#This Row],[ESTOQUE_INICIAL]]&lt;=Tabela5[[#This Row],[PONTO_DE_REPOSICAO]],Tabela5[[#This Row],[ESTOQUE_INICIAL]]&gt;0),L278*2.5,D278*0))</f>
        <v>0</v>
      </c>
      <c r="F278" s="13">
        <f t="shared" si="9"/>
        <v>71.199999999999989</v>
      </c>
      <c r="G278" s="14">
        <f>IF('ESTOQUE DEZEMBRO'!$N278="outubro",_xlfn.XLOOKUP('ESTOQUE DEZEMBRO'!$A278,MEDIDAS!H:H,MEDIDAS!J:J,,0),IF('ESTOQUE DEZEMBRO'!$N278="novembro",_xlfn.XLOOKUP('ESTOQUE DEZEMBRO'!$A278,MEDIDAS!H:H,MEDIDAS!K:K,,0),"0"))</f>
        <v>14</v>
      </c>
      <c r="H278" s="16">
        <v>35</v>
      </c>
      <c r="I278" s="6" t="s">
        <v>1142</v>
      </c>
      <c r="J278" s="1">
        <f>'ESTOQUE DEZEMBRO'!$D278*'ESTOQUE DEZEMBRO'!$G278+'ESTOQUE DEZEMBRO'!$E278*'ESTOQUE DEZEMBRO'!$H278</f>
        <v>996.79999999999984</v>
      </c>
      <c r="K278" s="1">
        <f>_xlfn.XLOOKUP(A278,MEDIDAS!A:A,MEDIDAS!D:D,,0)*5</f>
        <v>7.7777777777777777</v>
      </c>
      <c r="L278" s="1">
        <f>SUM(K278,_xlfn.XLOOKUP(A278,MEDIDAS!A:A,MEDIDAS!D:D,,0)*5)</f>
        <v>15.555555555555555</v>
      </c>
      <c r="M27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78" t="str">
        <f>IF('ESTOQUE DEZEMBRO'!$E278&gt;0,"dezembro",_xlfn.XLOOKUP('ESTOQUE DEZEMBRO'!$A278,'ESTOQUE NOVEMBRO'!$A$2:$A$1101,'ESTOQUE NOVEMBRO'!$N$2:$N$1101,,0))</f>
        <v>outubro</v>
      </c>
      <c r="O278" s="15">
        <v>45627</v>
      </c>
    </row>
    <row r="279" spans="1:15">
      <c r="A279" s="5" t="s">
        <v>279</v>
      </c>
      <c r="B279" s="6" t="s">
        <v>1165</v>
      </c>
      <c r="C279" s="8">
        <f t="shared" si="8"/>
        <v>64.89</v>
      </c>
      <c r="D279" s="13">
        <f>_xlfn.XLOOKUP(Tabela5[[#This Row],[SKU]],'ESTOQUE NOVEMBRO'!A:A,'ESTOQUE NOVEMBRO'!F:F,,0)-_xlfn.XLOOKUP(Tabela5[[#This Row],[SKU]],'VENDA MES'!H:H,'VENDA MES'!I:I,0,0)</f>
        <v>49.599999999999994</v>
      </c>
      <c r="E279" s="13">
        <f>IF(D279&lt;=0,(L279 * 2.5) - D279,IF(AND(Tabela5[[#This Row],[ESTOQUE_INICIAL]]&lt;=Tabela5[[#This Row],[PONTO_DE_REPOSICAO]],Tabela5[[#This Row],[ESTOQUE_INICIAL]]&gt;0),L279*2.5,D279*0))</f>
        <v>0</v>
      </c>
      <c r="F279" s="13">
        <f t="shared" si="9"/>
        <v>49.599999999999994</v>
      </c>
      <c r="G279" s="14">
        <f>IF('ESTOQUE DEZEMBRO'!$N279="outubro",_xlfn.XLOOKUP('ESTOQUE DEZEMBRO'!$A279,MEDIDAS!H:H,MEDIDAS!J:J,,0),IF('ESTOQUE DEZEMBRO'!$N279="novembro",_xlfn.XLOOKUP('ESTOQUE DEZEMBRO'!$A279,MEDIDAS!H:H,MEDIDAS!K:K,,0),"0"))</f>
        <v>14</v>
      </c>
      <c r="H279" s="16">
        <v>35</v>
      </c>
      <c r="I279" s="6" t="s">
        <v>1142</v>
      </c>
      <c r="J279" s="1">
        <f>'ESTOQUE DEZEMBRO'!$D279*'ESTOQUE DEZEMBRO'!$G279+'ESTOQUE DEZEMBRO'!$E279*'ESTOQUE DEZEMBRO'!$H279</f>
        <v>694.39999999999986</v>
      </c>
      <c r="K279" s="1">
        <f>_xlfn.XLOOKUP(A279,MEDIDAS!A:A,MEDIDAS!D:D,,0)*5</f>
        <v>4.9444444444444446</v>
      </c>
      <c r="L279" s="1">
        <f>SUM(K279,_xlfn.XLOOKUP(A279,MEDIDAS!A:A,MEDIDAS!D:D,,0)*5)</f>
        <v>9.8888888888888893</v>
      </c>
      <c r="M27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79" t="str">
        <f>IF('ESTOQUE DEZEMBRO'!$E279&gt;0,"dezembro",_xlfn.XLOOKUP('ESTOQUE DEZEMBRO'!$A279,'ESTOQUE NOVEMBRO'!$A$2:$A$1101,'ESTOQUE NOVEMBRO'!$N$2:$N$1101,,0))</f>
        <v>outubro</v>
      </c>
      <c r="O279" s="15">
        <v>45627</v>
      </c>
    </row>
    <row r="280" spans="1:15">
      <c r="A280" s="5" t="s">
        <v>280</v>
      </c>
      <c r="B280" s="6" t="s">
        <v>1165</v>
      </c>
      <c r="C280" s="8">
        <f t="shared" si="8"/>
        <v>64.89</v>
      </c>
      <c r="D280" s="13">
        <f>_xlfn.XLOOKUP(Tabela5[[#This Row],[SKU]],'ESTOQUE NOVEMBRO'!A:A,'ESTOQUE NOVEMBRO'!F:F,,0)-_xlfn.XLOOKUP(Tabela5[[#This Row],[SKU]],'VENDA MES'!H:H,'VENDA MES'!I:I,0,0)</f>
        <v>9.7999999999999972</v>
      </c>
      <c r="E280" s="13">
        <f>IF(D280&lt;=0,(L280 * 2.5) - D280,IF(AND(Tabela5[[#This Row],[ESTOQUE_INICIAL]]&lt;=Tabela5[[#This Row],[PONTO_DE_REPOSICAO]],Tabela5[[#This Row],[ESTOQUE_INICIAL]]&gt;0),L280*2.5,D280*0))</f>
        <v>30.277777777777779</v>
      </c>
      <c r="F280" s="13">
        <f t="shared" si="9"/>
        <v>40.077777777777776</v>
      </c>
      <c r="G280" s="14" t="str">
        <f>IF('ESTOQUE DEZEMBRO'!$N280="outubro",_xlfn.XLOOKUP('ESTOQUE DEZEMBRO'!$A280,MEDIDAS!H:H,MEDIDAS!J:J,,0),IF('ESTOQUE DEZEMBRO'!$N280="novembro",_xlfn.XLOOKUP('ESTOQUE DEZEMBRO'!$A280,MEDIDAS!H:H,MEDIDAS!K:K,,0),"0"))</f>
        <v>0</v>
      </c>
      <c r="H280" s="16">
        <v>35</v>
      </c>
      <c r="I280" s="6" t="s">
        <v>1142</v>
      </c>
      <c r="J280" s="1">
        <f>'ESTOQUE DEZEMBRO'!$D280*'ESTOQUE DEZEMBRO'!$G280+'ESTOQUE DEZEMBRO'!$E280*'ESTOQUE DEZEMBRO'!$H280</f>
        <v>1059.7222222222222</v>
      </c>
      <c r="K280" s="1">
        <f>_xlfn.XLOOKUP(A280,MEDIDAS!A:A,MEDIDAS!D:D,,0)*5</f>
        <v>6.0555555555555554</v>
      </c>
      <c r="L280" s="1">
        <f>SUM(K280,_xlfn.XLOOKUP(A280,MEDIDAS!A:A,MEDIDAS!D:D,,0)*5)</f>
        <v>12.111111111111111</v>
      </c>
      <c r="M28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80" t="str">
        <f>IF('ESTOQUE DEZEMBRO'!$E280&gt;0,"dezembro",_xlfn.XLOOKUP('ESTOQUE DEZEMBRO'!$A280,'ESTOQUE NOVEMBRO'!$A$2:$A$1101,'ESTOQUE NOVEMBRO'!$N$2:$N$1101,,0))</f>
        <v>dezembro</v>
      </c>
      <c r="O280" s="15">
        <v>45627</v>
      </c>
    </row>
    <row r="281" spans="1:15">
      <c r="A281" s="5" t="s">
        <v>281</v>
      </c>
      <c r="B281" s="6" t="s">
        <v>1165</v>
      </c>
      <c r="C281" s="8">
        <f t="shared" si="8"/>
        <v>64.89</v>
      </c>
      <c r="D281" s="13">
        <f>_xlfn.XLOOKUP(Tabela5[[#This Row],[SKU]],'ESTOQUE NOVEMBRO'!A:A,'ESTOQUE NOVEMBRO'!F:F,,0)-_xlfn.XLOOKUP(Tabela5[[#This Row],[SKU]],'VENDA MES'!H:H,'VENDA MES'!I:I,0,0)</f>
        <v>-24.055555555555557</v>
      </c>
      <c r="E281" s="13">
        <f>IF(D281&lt;=0,(L281 * 2.5) - D281,IF(AND(Tabela5[[#This Row],[ESTOQUE_INICIAL]]&lt;=Tabela5[[#This Row],[PONTO_DE_REPOSICAO]],Tabela5[[#This Row],[ESTOQUE_INICIAL]]&gt;0),L281*2.5,D281*0))</f>
        <v>51</v>
      </c>
      <c r="F281" s="13">
        <f t="shared" si="9"/>
        <v>26.944444444444443</v>
      </c>
      <c r="G281" s="14" t="str">
        <f>IF('ESTOQUE DEZEMBRO'!$N281="outubro",_xlfn.XLOOKUP('ESTOQUE DEZEMBRO'!$A281,MEDIDAS!H:H,MEDIDAS!J:J,,0),IF('ESTOQUE DEZEMBRO'!$N281="novembro",_xlfn.XLOOKUP('ESTOQUE DEZEMBRO'!$A281,MEDIDAS!H:H,MEDIDAS!K:K,,0),"0"))</f>
        <v>0</v>
      </c>
      <c r="H281" s="16">
        <v>35</v>
      </c>
      <c r="I281" s="6" t="s">
        <v>1142</v>
      </c>
      <c r="J281" s="1">
        <f>'ESTOQUE DEZEMBRO'!$D281*'ESTOQUE DEZEMBRO'!$G281+'ESTOQUE DEZEMBRO'!$E281*'ESTOQUE DEZEMBRO'!$H281</f>
        <v>1785</v>
      </c>
      <c r="K281" s="1">
        <f>_xlfn.XLOOKUP(A281,MEDIDAS!A:A,MEDIDAS!D:D,,0)*5</f>
        <v>5.3888888888888884</v>
      </c>
      <c r="L281" s="1">
        <f>SUM(K281,_xlfn.XLOOKUP(A281,MEDIDAS!A:A,MEDIDAS!D:D,,0)*5)</f>
        <v>10.777777777777777</v>
      </c>
      <c r="M28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81" t="str">
        <f>IF('ESTOQUE DEZEMBRO'!$E281&gt;0,"dezembro",_xlfn.XLOOKUP('ESTOQUE DEZEMBRO'!$A281,'ESTOQUE NOVEMBRO'!$A$2:$A$1101,'ESTOQUE NOVEMBRO'!$N$2:$N$1101,,0))</f>
        <v>dezembro</v>
      </c>
      <c r="O281" s="15">
        <v>45627</v>
      </c>
    </row>
    <row r="282" spans="1:15">
      <c r="A282" s="5" t="s">
        <v>282</v>
      </c>
      <c r="B282" s="6" t="s">
        <v>1166</v>
      </c>
      <c r="C282" s="8">
        <f t="shared" si="8"/>
        <v>64.89</v>
      </c>
      <c r="D282" s="13">
        <f>_xlfn.XLOOKUP(Tabela5[[#This Row],[SKU]],'ESTOQUE NOVEMBRO'!A:A,'ESTOQUE NOVEMBRO'!F:F,,0)-_xlfn.XLOOKUP(Tabela5[[#This Row],[SKU]],'VENDA MES'!H:H,'VENDA MES'!I:I,0,0)</f>
        <v>6.5999999999999943</v>
      </c>
      <c r="E282" s="13">
        <f>IF(D282&lt;=0,(L282 * 2.5) - D282,IF(AND(Tabela5[[#This Row],[ESTOQUE_INICIAL]]&lt;=Tabela5[[#This Row],[PONTO_DE_REPOSICAO]],Tabela5[[#This Row],[ESTOQUE_INICIAL]]&gt;0),L282*2.5,D282*0))</f>
        <v>45.833333333333329</v>
      </c>
      <c r="F282" s="13">
        <f t="shared" si="9"/>
        <v>52.433333333333323</v>
      </c>
      <c r="G282" s="14" t="str">
        <f>IF('ESTOQUE DEZEMBRO'!$N282="outubro",_xlfn.XLOOKUP('ESTOQUE DEZEMBRO'!$A282,MEDIDAS!H:H,MEDIDAS!J:J,,0),IF('ESTOQUE DEZEMBRO'!$N282="novembro",_xlfn.XLOOKUP('ESTOQUE DEZEMBRO'!$A282,MEDIDAS!H:H,MEDIDAS!K:K,,0),"0"))</f>
        <v>0</v>
      </c>
      <c r="H282" s="16">
        <v>150</v>
      </c>
      <c r="I282" s="6" t="s">
        <v>1128</v>
      </c>
      <c r="J282" s="1">
        <f>'ESTOQUE DEZEMBRO'!$D282*'ESTOQUE DEZEMBRO'!$G282+'ESTOQUE DEZEMBRO'!$E282*'ESTOQUE DEZEMBRO'!$H282</f>
        <v>6874.9999999999991</v>
      </c>
      <c r="K282" s="1">
        <f>_xlfn.XLOOKUP(A282,MEDIDAS!A:A,MEDIDAS!D:D,,0)*5</f>
        <v>9.1666666666666661</v>
      </c>
      <c r="L282" s="1">
        <f>SUM(K282,_xlfn.XLOOKUP(A282,MEDIDAS!A:A,MEDIDAS!D:D,,0)*5)</f>
        <v>18.333333333333332</v>
      </c>
      <c r="M28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82" t="str">
        <f>IF('ESTOQUE DEZEMBRO'!$E282&gt;0,"dezembro",_xlfn.XLOOKUP('ESTOQUE DEZEMBRO'!$A282,'ESTOQUE NOVEMBRO'!$A$2:$A$1101,'ESTOQUE NOVEMBRO'!$N$2:$N$1101,,0))</f>
        <v>dezembro</v>
      </c>
      <c r="O282" s="15">
        <v>45627</v>
      </c>
    </row>
    <row r="283" spans="1:15">
      <c r="A283" s="5" t="s">
        <v>283</v>
      </c>
      <c r="B283" s="6" t="s">
        <v>1166</v>
      </c>
      <c r="C283" s="8">
        <f t="shared" si="8"/>
        <v>64.89</v>
      </c>
      <c r="D283" s="13">
        <f>_xlfn.XLOOKUP(Tabela5[[#This Row],[SKU]],'ESTOQUE NOVEMBRO'!A:A,'ESTOQUE NOVEMBRO'!F:F,,0)-_xlfn.XLOOKUP(Tabela5[[#This Row],[SKU]],'VENDA MES'!H:H,'VENDA MES'!I:I,0,0)</f>
        <v>-7.3999999999999915</v>
      </c>
      <c r="E283" s="13">
        <f>IF(D283&lt;=0,(L283 * 2.5) - D283,IF(AND(Tabela5[[#This Row],[ESTOQUE_INICIAL]]&lt;=Tabela5[[#This Row],[PONTO_DE_REPOSICAO]],Tabela5[[#This Row],[ESTOQUE_INICIAL]]&gt;0),L283*2.5,D283*0))</f>
        <v>29.622222222222213</v>
      </c>
      <c r="F283" s="13">
        <f t="shared" si="9"/>
        <v>22.222222222222221</v>
      </c>
      <c r="G283" s="14" t="str">
        <f>IF('ESTOQUE DEZEMBRO'!$N283="outubro",_xlfn.XLOOKUP('ESTOQUE DEZEMBRO'!$A283,MEDIDAS!H:H,MEDIDAS!J:J,,0),IF('ESTOQUE DEZEMBRO'!$N283="novembro",_xlfn.XLOOKUP('ESTOQUE DEZEMBRO'!$A283,MEDIDAS!H:H,MEDIDAS!K:K,,0),"0"))</f>
        <v>0</v>
      </c>
      <c r="H283" s="16">
        <v>150</v>
      </c>
      <c r="I283" s="6" t="s">
        <v>1128</v>
      </c>
      <c r="J283" s="1">
        <f>'ESTOQUE DEZEMBRO'!$D283*'ESTOQUE DEZEMBRO'!$G283+'ESTOQUE DEZEMBRO'!$E283*'ESTOQUE DEZEMBRO'!$H283</f>
        <v>4443.3333333333321</v>
      </c>
      <c r="K283" s="1">
        <f>_xlfn.XLOOKUP(A283,MEDIDAS!A:A,MEDIDAS!D:D,,0)*5</f>
        <v>4.4444444444444446</v>
      </c>
      <c r="L283" s="1">
        <f>SUM(K283,_xlfn.XLOOKUP(A283,MEDIDAS!A:A,MEDIDAS!D:D,,0)*5)</f>
        <v>8.8888888888888893</v>
      </c>
      <c r="M28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83" t="str">
        <f>IF('ESTOQUE DEZEMBRO'!$E283&gt;0,"dezembro",_xlfn.XLOOKUP('ESTOQUE DEZEMBRO'!$A283,'ESTOQUE NOVEMBRO'!$A$2:$A$1101,'ESTOQUE NOVEMBRO'!$N$2:$N$1101,,0))</f>
        <v>dezembro</v>
      </c>
      <c r="O283" s="15">
        <v>45627</v>
      </c>
    </row>
    <row r="284" spans="1:15">
      <c r="A284" s="5" t="s">
        <v>284</v>
      </c>
      <c r="B284" s="6" t="s">
        <v>1166</v>
      </c>
      <c r="C284" s="8">
        <f t="shared" si="8"/>
        <v>64.89</v>
      </c>
      <c r="D284" s="13">
        <f>_xlfn.XLOOKUP(Tabela5[[#This Row],[SKU]],'ESTOQUE NOVEMBRO'!A:A,'ESTOQUE NOVEMBRO'!F:F,,0)-_xlfn.XLOOKUP(Tabela5[[#This Row],[SKU]],'VENDA MES'!H:H,'VENDA MES'!I:I,0,0)</f>
        <v>-5.2000000000000028</v>
      </c>
      <c r="E284" s="13">
        <f>IF(D284&lt;=0,(L284 * 2.5) - D284,IF(AND(Tabela5[[#This Row],[ESTOQUE_INICIAL]]&lt;=Tabela5[[#This Row],[PONTO_DE_REPOSICAO]],Tabela5[[#This Row],[ESTOQUE_INICIAL]]&gt;0),L284*2.5,D284*0))</f>
        <v>39.644444444444446</v>
      </c>
      <c r="F284" s="13">
        <f t="shared" si="9"/>
        <v>34.444444444444443</v>
      </c>
      <c r="G284" s="14" t="str">
        <f>IF('ESTOQUE DEZEMBRO'!$N284="outubro",_xlfn.XLOOKUP('ESTOQUE DEZEMBRO'!$A284,MEDIDAS!H:H,MEDIDAS!J:J,,0),IF('ESTOQUE DEZEMBRO'!$N284="novembro",_xlfn.XLOOKUP('ESTOQUE DEZEMBRO'!$A284,MEDIDAS!H:H,MEDIDAS!K:K,,0),"0"))</f>
        <v>0</v>
      </c>
      <c r="H284" s="16">
        <v>150</v>
      </c>
      <c r="I284" s="6" t="s">
        <v>1128</v>
      </c>
      <c r="J284" s="1">
        <f>'ESTOQUE DEZEMBRO'!$D284*'ESTOQUE DEZEMBRO'!$G284+'ESTOQUE DEZEMBRO'!$E284*'ESTOQUE DEZEMBRO'!$H284</f>
        <v>5946.666666666667</v>
      </c>
      <c r="K284" s="1">
        <f>_xlfn.XLOOKUP(A284,MEDIDAS!A:A,MEDIDAS!D:D,,0)*5</f>
        <v>6.8888888888888893</v>
      </c>
      <c r="L284" s="1">
        <f>SUM(K284,_xlfn.XLOOKUP(A284,MEDIDAS!A:A,MEDIDAS!D:D,,0)*5)</f>
        <v>13.777777777777779</v>
      </c>
      <c r="M28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84" t="str">
        <f>IF('ESTOQUE DEZEMBRO'!$E284&gt;0,"dezembro",_xlfn.XLOOKUP('ESTOQUE DEZEMBRO'!$A284,'ESTOQUE NOVEMBRO'!$A$2:$A$1101,'ESTOQUE NOVEMBRO'!$N$2:$N$1101,,0))</f>
        <v>dezembro</v>
      </c>
      <c r="O284" s="15">
        <v>45627</v>
      </c>
    </row>
    <row r="285" spans="1:15">
      <c r="A285" s="5" t="s">
        <v>285</v>
      </c>
      <c r="B285" s="6" t="s">
        <v>1166</v>
      </c>
      <c r="C285" s="8">
        <f t="shared" si="8"/>
        <v>64.89</v>
      </c>
      <c r="D285" s="13">
        <f>_xlfn.XLOOKUP(Tabela5[[#This Row],[SKU]],'ESTOQUE NOVEMBRO'!A:A,'ESTOQUE NOVEMBRO'!F:F,,0)-_xlfn.XLOOKUP(Tabela5[[#This Row],[SKU]],'VENDA MES'!H:H,'VENDA MES'!I:I,0,0)</f>
        <v>-10.59999999999998</v>
      </c>
      <c r="E285" s="13">
        <f>IF(D285&lt;=0,(L285 * 2.5) - D285,IF(AND(Tabela5[[#This Row],[ESTOQUE_INICIAL]]&lt;=Tabela5[[#This Row],[PONTO_DE_REPOSICAO]],Tabela5[[#This Row],[ESTOQUE_INICIAL]]&gt;0),L285*2.5,D285*0))</f>
        <v>39.211111111111087</v>
      </c>
      <c r="F285" s="13">
        <f t="shared" si="9"/>
        <v>28.611111111111107</v>
      </c>
      <c r="G285" s="14" t="str">
        <f>IF('ESTOQUE DEZEMBRO'!$N285="outubro",_xlfn.XLOOKUP('ESTOQUE DEZEMBRO'!$A285,MEDIDAS!H:H,MEDIDAS!J:J,,0),IF('ESTOQUE DEZEMBRO'!$N285="novembro",_xlfn.XLOOKUP('ESTOQUE DEZEMBRO'!$A285,MEDIDAS!H:H,MEDIDAS!K:K,,0),"0"))</f>
        <v>0</v>
      </c>
      <c r="H285" s="16">
        <v>150</v>
      </c>
      <c r="I285" s="6" t="s">
        <v>1128</v>
      </c>
      <c r="J285" s="1">
        <f>'ESTOQUE DEZEMBRO'!$D285*'ESTOQUE DEZEMBRO'!$G285+'ESTOQUE DEZEMBRO'!$E285*'ESTOQUE DEZEMBRO'!$H285</f>
        <v>5881.6666666666633</v>
      </c>
      <c r="K285" s="1">
        <f>_xlfn.XLOOKUP(A285,MEDIDAS!A:A,MEDIDAS!D:D,,0)*5</f>
        <v>5.7222222222222214</v>
      </c>
      <c r="L285" s="1">
        <f>SUM(K285,_xlfn.XLOOKUP(A285,MEDIDAS!A:A,MEDIDAS!D:D,,0)*5)</f>
        <v>11.444444444444443</v>
      </c>
      <c r="M28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85" t="str">
        <f>IF('ESTOQUE DEZEMBRO'!$E285&gt;0,"dezembro",_xlfn.XLOOKUP('ESTOQUE DEZEMBRO'!$A285,'ESTOQUE NOVEMBRO'!$A$2:$A$1101,'ESTOQUE NOVEMBRO'!$N$2:$N$1101,,0))</f>
        <v>dezembro</v>
      </c>
      <c r="O285" s="15">
        <v>45627</v>
      </c>
    </row>
    <row r="286" spans="1:15">
      <c r="A286" s="5" t="s">
        <v>287</v>
      </c>
      <c r="B286" s="6" t="s">
        <v>1166</v>
      </c>
      <c r="C286" s="8">
        <f t="shared" si="8"/>
        <v>64.89</v>
      </c>
      <c r="D286" s="13">
        <f>_xlfn.XLOOKUP(Tabela5[[#This Row],[SKU]],'ESTOQUE NOVEMBRO'!A:A,'ESTOQUE NOVEMBRO'!F:F,,0)-_xlfn.XLOOKUP(Tabela5[[#This Row],[SKU]],'VENDA MES'!H:H,'VENDA MES'!I:I,0,0)</f>
        <v>98.4</v>
      </c>
      <c r="E286" s="13">
        <f>IF(D286&lt;=0,(L286 * 2.5) - D286,IF(AND(Tabela5[[#This Row],[ESTOQUE_INICIAL]]&lt;=Tabela5[[#This Row],[PONTO_DE_REPOSICAO]],Tabela5[[#This Row],[ESTOQUE_INICIAL]]&gt;0),L286*2.5,D286*0))</f>
        <v>0</v>
      </c>
      <c r="F286" s="13">
        <f t="shared" si="9"/>
        <v>98.4</v>
      </c>
      <c r="G286" s="14">
        <f>IF('ESTOQUE DEZEMBRO'!$N286="outubro",_xlfn.XLOOKUP('ESTOQUE DEZEMBRO'!$A286,MEDIDAS!H:H,MEDIDAS!J:J,,0),IF('ESTOQUE DEZEMBRO'!$N286="novembro",_xlfn.XLOOKUP('ESTOQUE DEZEMBRO'!$A286,MEDIDAS!H:H,MEDIDAS!K:K,,0),"0"))</f>
        <v>60</v>
      </c>
      <c r="H286" s="16">
        <v>150</v>
      </c>
      <c r="I286" s="6" t="s">
        <v>1128</v>
      </c>
      <c r="J286" s="1">
        <f>'ESTOQUE DEZEMBRO'!$D286*'ESTOQUE DEZEMBRO'!$G286+'ESTOQUE DEZEMBRO'!$E286*'ESTOQUE DEZEMBRO'!$H286</f>
        <v>5904</v>
      </c>
      <c r="K286" s="1">
        <f>_xlfn.XLOOKUP(A286,MEDIDAS!A:A,MEDIDAS!D:D,,0)*5</f>
        <v>5.166666666666667</v>
      </c>
      <c r="L286" s="1">
        <f>SUM(K286,_xlfn.XLOOKUP(A286,MEDIDAS!A:A,MEDIDAS!D:D,,0)*5)</f>
        <v>10.333333333333334</v>
      </c>
      <c r="M28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86" t="str">
        <f>IF('ESTOQUE DEZEMBRO'!$E286&gt;0,"dezembro",_xlfn.XLOOKUP('ESTOQUE DEZEMBRO'!$A286,'ESTOQUE NOVEMBRO'!$A$2:$A$1101,'ESTOQUE NOVEMBRO'!$N$2:$N$1101,,0))</f>
        <v>outubro</v>
      </c>
      <c r="O286" s="15">
        <v>45627</v>
      </c>
    </row>
    <row r="287" spans="1:15">
      <c r="A287" s="5" t="s">
        <v>319</v>
      </c>
      <c r="B287" s="6" t="s">
        <v>1166</v>
      </c>
      <c r="C287" s="8">
        <f t="shared" si="8"/>
        <v>64.89</v>
      </c>
      <c r="D287" s="13">
        <f>_xlfn.XLOOKUP(Tabela5[[#This Row],[SKU]],'ESTOQUE NOVEMBRO'!A:A,'ESTOQUE NOVEMBRO'!F:F,,0)-_xlfn.XLOOKUP(Tabela5[[#This Row],[SKU]],'VENDA MES'!H:H,'VENDA MES'!I:I,0,0)</f>
        <v>61</v>
      </c>
      <c r="E287" s="13">
        <f>IF(D287&lt;=0,(L287 * 2.5) - D287,IF(AND(Tabela5[[#This Row],[ESTOQUE_INICIAL]]&lt;=Tabela5[[#This Row],[PONTO_DE_REPOSICAO]],Tabela5[[#This Row],[ESTOQUE_INICIAL]]&gt;0),L287*2.5,D287*0))</f>
        <v>0</v>
      </c>
      <c r="F287" s="13">
        <f t="shared" si="9"/>
        <v>61</v>
      </c>
      <c r="G287" s="14">
        <f>IF('ESTOQUE DEZEMBRO'!$N287="outubro",_xlfn.XLOOKUP('ESTOQUE DEZEMBRO'!$A287,MEDIDAS!H:H,MEDIDAS!J:J,,0),IF('ESTOQUE DEZEMBRO'!$N287="novembro",_xlfn.XLOOKUP('ESTOQUE DEZEMBRO'!$A287,MEDIDAS!H:H,MEDIDAS!K:K,,0),"0"))</f>
        <v>60</v>
      </c>
      <c r="H287" s="16">
        <v>150</v>
      </c>
      <c r="I287" s="6" t="s">
        <v>1128</v>
      </c>
      <c r="J287" s="1">
        <f>'ESTOQUE DEZEMBRO'!$D287*'ESTOQUE DEZEMBRO'!$G287+'ESTOQUE DEZEMBRO'!$E287*'ESTOQUE DEZEMBRO'!$H287</f>
        <v>3660</v>
      </c>
      <c r="K287" s="1">
        <f>_xlfn.XLOOKUP(A287,MEDIDAS!A:A,MEDIDAS!D:D,,0)*5</f>
        <v>4.9444444444444446</v>
      </c>
      <c r="L287" s="1">
        <f>SUM(K287,_xlfn.XLOOKUP(A287,MEDIDAS!A:A,MEDIDAS!D:D,,0)*5)</f>
        <v>9.8888888888888893</v>
      </c>
      <c r="M28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87" t="str">
        <f>IF('ESTOQUE DEZEMBRO'!$E287&gt;0,"dezembro",_xlfn.XLOOKUP('ESTOQUE DEZEMBRO'!$A287,'ESTOQUE NOVEMBRO'!$A$2:$A$1101,'ESTOQUE NOVEMBRO'!$N$2:$N$1101,,0))</f>
        <v>outubro</v>
      </c>
      <c r="O287" s="15">
        <v>45627</v>
      </c>
    </row>
    <row r="288" spans="1:15">
      <c r="A288" s="5" t="s">
        <v>288</v>
      </c>
      <c r="B288" s="6" t="s">
        <v>1166</v>
      </c>
      <c r="C288" s="8">
        <f t="shared" si="8"/>
        <v>64.89</v>
      </c>
      <c r="D288" s="13">
        <f>_xlfn.XLOOKUP(Tabela5[[#This Row],[SKU]],'ESTOQUE NOVEMBRO'!A:A,'ESTOQUE NOVEMBRO'!F:F,,0)-_xlfn.XLOOKUP(Tabela5[[#This Row],[SKU]],'VENDA MES'!H:H,'VENDA MES'!I:I,0,0)</f>
        <v>82</v>
      </c>
      <c r="E288" s="13">
        <f>IF(D288&lt;=0,(L288 * 2.5) - D288,IF(AND(Tabela5[[#This Row],[ESTOQUE_INICIAL]]&lt;=Tabela5[[#This Row],[PONTO_DE_REPOSICAO]],Tabela5[[#This Row],[ESTOQUE_INICIAL]]&gt;0),L288*2.5,D288*0))</f>
        <v>0</v>
      </c>
      <c r="F288" s="13">
        <f t="shared" si="9"/>
        <v>82</v>
      </c>
      <c r="G288" s="14">
        <f>IF('ESTOQUE DEZEMBRO'!$N288="outubro",_xlfn.XLOOKUP('ESTOQUE DEZEMBRO'!$A288,MEDIDAS!H:H,MEDIDAS!J:J,,0),IF('ESTOQUE DEZEMBRO'!$N288="novembro",_xlfn.XLOOKUP('ESTOQUE DEZEMBRO'!$A288,MEDIDAS!H:H,MEDIDAS!K:K,,0),"0"))</f>
        <v>60</v>
      </c>
      <c r="H288" s="16">
        <v>150</v>
      </c>
      <c r="I288" s="6" t="s">
        <v>1128</v>
      </c>
      <c r="J288" s="1">
        <f>'ESTOQUE DEZEMBRO'!$D288*'ESTOQUE DEZEMBRO'!$G288+'ESTOQUE DEZEMBRO'!$E288*'ESTOQUE DEZEMBRO'!$H288</f>
        <v>4920</v>
      </c>
      <c r="K288" s="1">
        <f>_xlfn.XLOOKUP(A288,MEDIDAS!A:A,MEDIDAS!D:D,,0)*5</f>
        <v>6.4444444444444446</v>
      </c>
      <c r="L288" s="1">
        <f>SUM(K288,_xlfn.XLOOKUP(A288,MEDIDAS!A:A,MEDIDAS!D:D,,0)*5)</f>
        <v>12.888888888888889</v>
      </c>
      <c r="M28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88" t="str">
        <f>IF('ESTOQUE DEZEMBRO'!$E288&gt;0,"dezembro",_xlfn.XLOOKUP('ESTOQUE DEZEMBRO'!$A288,'ESTOQUE NOVEMBRO'!$A$2:$A$1101,'ESTOQUE NOVEMBRO'!$N$2:$N$1101,,0))</f>
        <v>outubro</v>
      </c>
      <c r="O288" s="15">
        <v>45627</v>
      </c>
    </row>
    <row r="289" spans="1:15">
      <c r="A289" s="5" t="s">
        <v>289</v>
      </c>
      <c r="B289" s="6" t="s">
        <v>1166</v>
      </c>
      <c r="C289" s="8">
        <f t="shared" si="8"/>
        <v>64.89</v>
      </c>
      <c r="D289" s="13">
        <f>_xlfn.XLOOKUP(Tabela5[[#This Row],[SKU]],'ESTOQUE NOVEMBRO'!A:A,'ESTOQUE NOVEMBRO'!F:F,,0)-_xlfn.XLOOKUP(Tabela5[[#This Row],[SKU]],'VENDA MES'!H:H,'VENDA MES'!I:I,0,0)</f>
        <v>73</v>
      </c>
      <c r="E289" s="13">
        <f>IF(D289&lt;=0,(L289 * 2.5) - D289,IF(AND(Tabela5[[#This Row],[ESTOQUE_INICIAL]]&lt;=Tabela5[[#This Row],[PONTO_DE_REPOSICAO]],Tabela5[[#This Row],[ESTOQUE_INICIAL]]&gt;0),L289*2.5,D289*0))</f>
        <v>0</v>
      </c>
      <c r="F289" s="13">
        <f t="shared" si="9"/>
        <v>73</v>
      </c>
      <c r="G289" s="14">
        <f>IF('ESTOQUE DEZEMBRO'!$N289="outubro",_xlfn.XLOOKUP('ESTOQUE DEZEMBRO'!$A289,MEDIDAS!H:H,MEDIDAS!J:J,,0),IF('ESTOQUE DEZEMBRO'!$N289="novembro",_xlfn.XLOOKUP('ESTOQUE DEZEMBRO'!$A289,MEDIDAS!H:H,MEDIDAS!K:K,,0),"0"))</f>
        <v>60</v>
      </c>
      <c r="H289" s="16">
        <v>150</v>
      </c>
      <c r="I289" s="6" t="s">
        <v>1128</v>
      </c>
      <c r="J289" s="1">
        <f>'ESTOQUE DEZEMBRO'!$D289*'ESTOQUE DEZEMBRO'!$G289+'ESTOQUE DEZEMBRO'!$E289*'ESTOQUE DEZEMBRO'!$H289</f>
        <v>4380</v>
      </c>
      <c r="K289" s="1">
        <f>_xlfn.XLOOKUP(A289,MEDIDAS!A:A,MEDIDAS!D:D,,0)*5</f>
        <v>8.7777777777777786</v>
      </c>
      <c r="L289" s="1">
        <f>SUM(K289,_xlfn.XLOOKUP(A289,MEDIDAS!A:A,MEDIDAS!D:D,,0)*5)</f>
        <v>17.555555555555557</v>
      </c>
      <c r="M28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89" t="str">
        <f>IF('ESTOQUE DEZEMBRO'!$E289&gt;0,"dezembro",_xlfn.XLOOKUP('ESTOQUE DEZEMBRO'!$A289,'ESTOQUE NOVEMBRO'!$A$2:$A$1101,'ESTOQUE NOVEMBRO'!$N$2:$N$1101,,0))</f>
        <v>outubro</v>
      </c>
      <c r="O289" s="15">
        <v>45627</v>
      </c>
    </row>
    <row r="290" spans="1:15">
      <c r="A290" s="5" t="s">
        <v>290</v>
      </c>
      <c r="B290" s="6" t="s">
        <v>1166</v>
      </c>
      <c r="C290" s="8">
        <f t="shared" si="8"/>
        <v>64.89</v>
      </c>
      <c r="D290" s="13">
        <f>_xlfn.XLOOKUP(Tabela5[[#This Row],[SKU]],'ESTOQUE NOVEMBRO'!A:A,'ESTOQUE NOVEMBRO'!F:F,,0)-_xlfn.XLOOKUP(Tabela5[[#This Row],[SKU]],'VENDA MES'!H:H,'VENDA MES'!I:I,0,0)</f>
        <v>28.40000000000002</v>
      </c>
      <c r="E290" s="13">
        <f>IF(D290&lt;=0,(L290 * 2.5) - D290,IF(AND(Tabela5[[#This Row],[ESTOQUE_INICIAL]]&lt;=Tabela5[[#This Row],[PONTO_DE_REPOSICAO]],Tabela5[[#This Row],[ESTOQUE_INICIAL]]&gt;0),L290*2.5,D290*0))</f>
        <v>0</v>
      </c>
      <c r="F290" s="13">
        <f t="shared" si="9"/>
        <v>28.40000000000002</v>
      </c>
      <c r="G290" s="14">
        <f>IF('ESTOQUE DEZEMBRO'!$N290="outubro",_xlfn.XLOOKUP('ESTOQUE DEZEMBRO'!$A290,MEDIDAS!H:H,MEDIDAS!J:J,,0),IF('ESTOQUE DEZEMBRO'!$N290="novembro",_xlfn.XLOOKUP('ESTOQUE DEZEMBRO'!$A290,MEDIDAS!H:H,MEDIDAS!K:K,,0),"0"))</f>
        <v>60</v>
      </c>
      <c r="H290" s="16">
        <v>150</v>
      </c>
      <c r="I290" s="6" t="s">
        <v>1128</v>
      </c>
      <c r="J290" s="1">
        <f>'ESTOQUE DEZEMBRO'!$D290*'ESTOQUE DEZEMBRO'!$G290+'ESTOQUE DEZEMBRO'!$E290*'ESTOQUE DEZEMBRO'!$H290</f>
        <v>1704.0000000000011</v>
      </c>
      <c r="K290" s="1">
        <f>_xlfn.XLOOKUP(A290,MEDIDAS!A:A,MEDIDAS!D:D,,0)*5</f>
        <v>5.3888888888888884</v>
      </c>
      <c r="L290" s="1">
        <f>SUM(K290,_xlfn.XLOOKUP(A290,MEDIDAS!A:A,MEDIDAS!D:D,,0)*5)</f>
        <v>10.777777777777777</v>
      </c>
      <c r="M29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90" t="str">
        <f>IF('ESTOQUE DEZEMBRO'!$E290&gt;0,"dezembro",_xlfn.XLOOKUP('ESTOQUE DEZEMBRO'!$A290,'ESTOQUE NOVEMBRO'!$A$2:$A$1101,'ESTOQUE NOVEMBRO'!$N$2:$N$1101,,0))</f>
        <v>outubro</v>
      </c>
      <c r="O290" s="15">
        <v>45627</v>
      </c>
    </row>
    <row r="291" spans="1:15">
      <c r="A291" s="5" t="s">
        <v>291</v>
      </c>
      <c r="B291" s="6" t="s">
        <v>1166</v>
      </c>
      <c r="C291" s="8">
        <f t="shared" si="8"/>
        <v>64.89</v>
      </c>
      <c r="D291" s="13">
        <f>_xlfn.XLOOKUP(Tabela5[[#This Row],[SKU]],'ESTOQUE NOVEMBRO'!A:A,'ESTOQUE NOVEMBRO'!F:F,,0)-_xlfn.XLOOKUP(Tabela5[[#This Row],[SKU]],'VENDA MES'!H:H,'VENDA MES'!I:I,0,0)</f>
        <v>109</v>
      </c>
      <c r="E291" s="13">
        <f>IF(D291&lt;=0,(L291 * 2.5) - D291,IF(AND(Tabela5[[#This Row],[ESTOQUE_INICIAL]]&lt;=Tabela5[[#This Row],[PONTO_DE_REPOSICAO]],Tabela5[[#This Row],[ESTOQUE_INICIAL]]&gt;0),L291*2.5,D291*0))</f>
        <v>0</v>
      </c>
      <c r="F291" s="13">
        <f t="shared" si="9"/>
        <v>109</v>
      </c>
      <c r="G291" s="14">
        <f>IF('ESTOQUE DEZEMBRO'!$N291="outubro",_xlfn.XLOOKUP('ESTOQUE DEZEMBRO'!$A291,MEDIDAS!H:H,MEDIDAS!J:J,,0),IF('ESTOQUE DEZEMBRO'!$N291="novembro",_xlfn.XLOOKUP('ESTOQUE DEZEMBRO'!$A291,MEDIDAS!H:H,MEDIDAS!K:K,,0),"0"))</f>
        <v>60</v>
      </c>
      <c r="H291" s="16">
        <v>150</v>
      </c>
      <c r="I291" s="6" t="s">
        <v>1128</v>
      </c>
      <c r="J291" s="1">
        <f>'ESTOQUE DEZEMBRO'!$D291*'ESTOQUE DEZEMBRO'!$G291+'ESTOQUE DEZEMBRO'!$E291*'ESTOQUE DEZEMBRO'!$H291</f>
        <v>6540</v>
      </c>
      <c r="K291" s="1">
        <f>_xlfn.XLOOKUP(A291,MEDIDAS!A:A,MEDIDAS!D:D,,0)*5</f>
        <v>4.9444444444444446</v>
      </c>
      <c r="L291" s="1">
        <f>SUM(K291,_xlfn.XLOOKUP(A291,MEDIDAS!A:A,MEDIDAS!D:D,,0)*5)</f>
        <v>9.8888888888888893</v>
      </c>
      <c r="M29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91" t="str">
        <f>IF('ESTOQUE DEZEMBRO'!$E291&gt;0,"dezembro",_xlfn.XLOOKUP('ESTOQUE DEZEMBRO'!$A291,'ESTOQUE NOVEMBRO'!$A$2:$A$1101,'ESTOQUE NOVEMBRO'!$N$2:$N$1101,,0))</f>
        <v>outubro</v>
      </c>
      <c r="O291" s="15">
        <v>45627</v>
      </c>
    </row>
    <row r="292" spans="1:15">
      <c r="A292" s="5" t="s">
        <v>292</v>
      </c>
      <c r="B292" s="6" t="s">
        <v>1167</v>
      </c>
      <c r="C292" s="8">
        <f t="shared" si="8"/>
        <v>64.89</v>
      </c>
      <c r="D292" s="13">
        <f>_xlfn.XLOOKUP(Tabela5[[#This Row],[SKU]],'ESTOQUE NOVEMBRO'!A:A,'ESTOQUE NOVEMBRO'!F:F,,0)-_xlfn.XLOOKUP(Tabela5[[#This Row],[SKU]],'VENDA MES'!H:H,'VENDA MES'!I:I,0,0)</f>
        <v>40.599999999999994</v>
      </c>
      <c r="E292" s="13">
        <f>IF(D292&lt;=0,(L292 * 2.5) - D292,IF(AND(Tabela5[[#This Row],[ESTOQUE_INICIAL]]&lt;=Tabela5[[#This Row],[PONTO_DE_REPOSICAO]],Tabela5[[#This Row],[ESTOQUE_INICIAL]]&gt;0),L292*2.5,D292*0))</f>
        <v>0</v>
      </c>
      <c r="F292" s="13">
        <f t="shared" si="9"/>
        <v>40.599999999999994</v>
      </c>
      <c r="G292" s="14">
        <f>IF('ESTOQUE DEZEMBRO'!$N292="outubro",_xlfn.XLOOKUP('ESTOQUE DEZEMBRO'!$A292,MEDIDAS!H:H,MEDIDAS!J:J,,0),IF('ESTOQUE DEZEMBRO'!$N292="novembro",_xlfn.XLOOKUP('ESTOQUE DEZEMBRO'!$A292,MEDIDAS!H:H,MEDIDAS!K:K,,0),"0"))</f>
        <v>12</v>
      </c>
      <c r="H292" s="16">
        <v>30</v>
      </c>
      <c r="I292" s="6" t="s">
        <v>1136</v>
      </c>
      <c r="J292" s="1">
        <f>'ESTOQUE DEZEMBRO'!$D292*'ESTOQUE DEZEMBRO'!$G292+'ESTOQUE DEZEMBRO'!$E292*'ESTOQUE DEZEMBRO'!$H292</f>
        <v>487.19999999999993</v>
      </c>
      <c r="K292" s="1">
        <f>_xlfn.XLOOKUP(A292,MEDIDAS!A:A,MEDIDAS!D:D,,0)*5</f>
        <v>5.4444444444444438</v>
      </c>
      <c r="L292" s="1">
        <f>SUM(K292,_xlfn.XLOOKUP(A292,MEDIDAS!A:A,MEDIDAS!D:D,,0)*5)</f>
        <v>10.888888888888888</v>
      </c>
      <c r="M29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92" t="str">
        <f>IF('ESTOQUE DEZEMBRO'!$E292&gt;0,"dezembro",_xlfn.XLOOKUP('ESTOQUE DEZEMBRO'!$A292,'ESTOQUE NOVEMBRO'!$A$2:$A$1101,'ESTOQUE NOVEMBRO'!$N$2:$N$1101,,0))</f>
        <v>outubro</v>
      </c>
      <c r="O292" s="15">
        <v>45627</v>
      </c>
    </row>
    <row r="293" spans="1:15">
      <c r="A293" s="5" t="s">
        <v>293</v>
      </c>
      <c r="B293" s="6" t="s">
        <v>1167</v>
      </c>
      <c r="C293" s="8">
        <f t="shared" si="8"/>
        <v>64.89</v>
      </c>
      <c r="D293" s="13">
        <f>_xlfn.XLOOKUP(Tabela5[[#This Row],[SKU]],'ESTOQUE NOVEMBRO'!A:A,'ESTOQUE NOVEMBRO'!F:F,,0)-_xlfn.XLOOKUP(Tabela5[[#This Row],[SKU]],'VENDA MES'!H:H,'VENDA MES'!I:I,0,0)</f>
        <v>75.800000000000011</v>
      </c>
      <c r="E293" s="13">
        <f>IF(D293&lt;=0,(L293 * 2.5) - D293,IF(AND(Tabela5[[#This Row],[ESTOQUE_INICIAL]]&lt;=Tabela5[[#This Row],[PONTO_DE_REPOSICAO]],Tabela5[[#This Row],[ESTOQUE_INICIAL]]&gt;0),L293*2.5,D293*0))</f>
        <v>0</v>
      </c>
      <c r="F293" s="13">
        <f t="shared" si="9"/>
        <v>75.800000000000011</v>
      </c>
      <c r="G293" s="14">
        <f>IF('ESTOQUE DEZEMBRO'!$N293="outubro",_xlfn.XLOOKUP('ESTOQUE DEZEMBRO'!$A293,MEDIDAS!H:H,MEDIDAS!J:J,,0),IF('ESTOQUE DEZEMBRO'!$N293="novembro",_xlfn.XLOOKUP('ESTOQUE DEZEMBRO'!$A293,MEDIDAS!H:H,MEDIDAS!K:K,,0),"0"))</f>
        <v>12</v>
      </c>
      <c r="H293" s="16">
        <v>30</v>
      </c>
      <c r="I293" s="6" t="s">
        <v>1136</v>
      </c>
      <c r="J293" s="1">
        <f>'ESTOQUE DEZEMBRO'!$D293*'ESTOQUE DEZEMBRO'!$G293+'ESTOQUE DEZEMBRO'!$E293*'ESTOQUE DEZEMBRO'!$H293</f>
        <v>909.60000000000014</v>
      </c>
      <c r="K293" s="1">
        <f>_xlfn.XLOOKUP(A293,MEDIDAS!A:A,MEDIDAS!D:D,,0)*5</f>
        <v>4.2222222222222223</v>
      </c>
      <c r="L293" s="1">
        <f>SUM(K293,_xlfn.XLOOKUP(A293,MEDIDAS!A:A,MEDIDAS!D:D,,0)*5)</f>
        <v>8.4444444444444446</v>
      </c>
      <c r="M29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93" t="str">
        <f>IF('ESTOQUE DEZEMBRO'!$E293&gt;0,"dezembro",_xlfn.XLOOKUP('ESTOQUE DEZEMBRO'!$A293,'ESTOQUE NOVEMBRO'!$A$2:$A$1101,'ESTOQUE NOVEMBRO'!$N$2:$N$1101,,0))</f>
        <v>outubro</v>
      </c>
      <c r="O293" s="15">
        <v>45627</v>
      </c>
    </row>
    <row r="294" spans="1:15">
      <c r="A294" s="5" t="s">
        <v>294</v>
      </c>
      <c r="B294" s="6" t="s">
        <v>1167</v>
      </c>
      <c r="C294" s="8">
        <f t="shared" si="8"/>
        <v>64.89</v>
      </c>
      <c r="D294" s="13">
        <f>_xlfn.XLOOKUP(Tabela5[[#This Row],[SKU]],'ESTOQUE NOVEMBRO'!A:A,'ESTOQUE NOVEMBRO'!F:F,,0)-_xlfn.XLOOKUP(Tabela5[[#This Row],[SKU]],'VENDA MES'!H:H,'VENDA MES'!I:I,0,0)</f>
        <v>21.000000000000028</v>
      </c>
      <c r="E294" s="13">
        <f>IF(D294&lt;=0,(L294 * 2.5) - D294,IF(AND(Tabela5[[#This Row],[ESTOQUE_INICIAL]]&lt;=Tabela5[[#This Row],[PONTO_DE_REPOSICAO]],Tabela5[[#This Row],[ESTOQUE_INICIAL]]&gt;0),L294*2.5,D294*0))</f>
        <v>0</v>
      </c>
      <c r="F294" s="13">
        <f t="shared" si="9"/>
        <v>21.000000000000028</v>
      </c>
      <c r="G294" s="14">
        <f>IF('ESTOQUE DEZEMBRO'!$N294="outubro",_xlfn.XLOOKUP('ESTOQUE DEZEMBRO'!$A294,MEDIDAS!H:H,MEDIDAS!J:J,,0),IF('ESTOQUE DEZEMBRO'!$N294="novembro",_xlfn.XLOOKUP('ESTOQUE DEZEMBRO'!$A294,MEDIDAS!H:H,MEDIDAS!K:K,,0),"0"))</f>
        <v>12</v>
      </c>
      <c r="H294" s="16">
        <v>30</v>
      </c>
      <c r="I294" s="6" t="s">
        <v>1136</v>
      </c>
      <c r="J294" s="1">
        <f>'ESTOQUE DEZEMBRO'!$D294*'ESTOQUE DEZEMBRO'!$G294+'ESTOQUE DEZEMBRO'!$E294*'ESTOQUE DEZEMBRO'!$H294</f>
        <v>252.00000000000034</v>
      </c>
      <c r="K294" s="1">
        <f>_xlfn.XLOOKUP(A294,MEDIDAS!A:A,MEDIDAS!D:D,,0)*5</f>
        <v>8</v>
      </c>
      <c r="L294" s="1">
        <f>SUM(K294,_xlfn.XLOOKUP(A294,MEDIDAS!A:A,MEDIDAS!D:D,,0)*5)</f>
        <v>16</v>
      </c>
      <c r="M29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94" t="str">
        <f>IF('ESTOQUE DEZEMBRO'!$E294&gt;0,"dezembro",_xlfn.XLOOKUP('ESTOQUE DEZEMBRO'!$A294,'ESTOQUE NOVEMBRO'!$A$2:$A$1101,'ESTOQUE NOVEMBRO'!$N$2:$N$1101,,0))</f>
        <v>outubro</v>
      </c>
      <c r="O294" s="15">
        <v>45627</v>
      </c>
    </row>
    <row r="295" spans="1:15">
      <c r="A295" s="5" t="s">
        <v>295</v>
      </c>
      <c r="B295" s="6" t="s">
        <v>1167</v>
      </c>
      <c r="C295" s="8">
        <f t="shared" si="8"/>
        <v>64.89</v>
      </c>
      <c r="D295" s="13">
        <f>_xlfn.XLOOKUP(Tabela5[[#This Row],[SKU]],'ESTOQUE NOVEMBRO'!A:A,'ESTOQUE NOVEMBRO'!F:F,,0)-_xlfn.XLOOKUP(Tabela5[[#This Row],[SKU]],'VENDA MES'!H:H,'VENDA MES'!I:I,0,0)</f>
        <v>-10.200000000000003</v>
      </c>
      <c r="E295" s="13">
        <f>IF(D295&lt;=0,(L295 * 2.5) - D295,IF(AND(Tabela5[[#This Row],[ESTOQUE_INICIAL]]&lt;=Tabela5[[#This Row],[PONTO_DE_REPOSICAO]],Tabela5[[#This Row],[ESTOQUE_INICIAL]]&gt;0),L295*2.5,D295*0))</f>
        <v>46.033333333333339</v>
      </c>
      <c r="F295" s="13">
        <f t="shared" si="9"/>
        <v>35.833333333333336</v>
      </c>
      <c r="G295" s="14" t="str">
        <f>IF('ESTOQUE DEZEMBRO'!$N295="outubro",_xlfn.XLOOKUP('ESTOQUE DEZEMBRO'!$A295,MEDIDAS!H:H,MEDIDAS!J:J,,0),IF('ESTOQUE DEZEMBRO'!$N295="novembro",_xlfn.XLOOKUP('ESTOQUE DEZEMBRO'!$A295,MEDIDAS!H:H,MEDIDAS!K:K,,0),"0"))</f>
        <v>0</v>
      </c>
      <c r="H295" s="16">
        <v>30</v>
      </c>
      <c r="I295" s="6" t="s">
        <v>1136</v>
      </c>
      <c r="J295" s="1">
        <f>'ESTOQUE DEZEMBRO'!$D295*'ESTOQUE DEZEMBRO'!$G295+'ESTOQUE DEZEMBRO'!$E295*'ESTOQUE DEZEMBRO'!$H295</f>
        <v>1381.0000000000002</v>
      </c>
      <c r="K295" s="1">
        <f>_xlfn.XLOOKUP(A295,MEDIDAS!A:A,MEDIDAS!D:D,,0)*5</f>
        <v>7.166666666666667</v>
      </c>
      <c r="L295" s="1">
        <f>SUM(K295,_xlfn.XLOOKUP(A295,MEDIDAS!A:A,MEDIDAS!D:D,,0)*5)</f>
        <v>14.333333333333334</v>
      </c>
      <c r="M29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95" t="str">
        <f>IF('ESTOQUE DEZEMBRO'!$E295&gt;0,"dezembro",_xlfn.XLOOKUP('ESTOQUE DEZEMBRO'!$A295,'ESTOQUE NOVEMBRO'!$A$2:$A$1101,'ESTOQUE NOVEMBRO'!$N$2:$N$1101,,0))</f>
        <v>dezembro</v>
      </c>
      <c r="O295" s="15">
        <v>45627</v>
      </c>
    </row>
    <row r="296" spans="1:15">
      <c r="A296" s="5" t="s">
        <v>296</v>
      </c>
      <c r="B296" s="6" t="s">
        <v>1167</v>
      </c>
      <c r="C296" s="8">
        <f t="shared" si="8"/>
        <v>64.89</v>
      </c>
      <c r="D296" s="13">
        <f>_xlfn.XLOOKUP(Tabela5[[#This Row],[SKU]],'ESTOQUE NOVEMBRO'!A:A,'ESTOQUE NOVEMBRO'!F:F,,0)-_xlfn.XLOOKUP(Tabela5[[#This Row],[SKU]],'VENDA MES'!H:H,'VENDA MES'!I:I,0,0)</f>
        <v>17.199999999999989</v>
      </c>
      <c r="E296" s="13">
        <f>IF(D296&lt;=0,(L296 * 2.5) - D296,IF(AND(Tabela5[[#This Row],[ESTOQUE_INICIAL]]&lt;=Tabela5[[#This Row],[PONTO_DE_REPOSICAO]],Tabela5[[#This Row],[ESTOQUE_INICIAL]]&gt;0),L296*2.5,D296*0))</f>
        <v>44.722222222222221</v>
      </c>
      <c r="F296" s="13">
        <f t="shared" si="9"/>
        <v>61.92222222222221</v>
      </c>
      <c r="G296" s="14" t="str">
        <f>IF('ESTOQUE DEZEMBRO'!$N296="outubro",_xlfn.XLOOKUP('ESTOQUE DEZEMBRO'!$A296,MEDIDAS!H:H,MEDIDAS!J:J,,0),IF('ESTOQUE DEZEMBRO'!$N296="novembro",_xlfn.XLOOKUP('ESTOQUE DEZEMBRO'!$A296,MEDIDAS!H:H,MEDIDAS!K:K,,0),"0"))</f>
        <v>0</v>
      </c>
      <c r="H296" s="16">
        <v>30</v>
      </c>
      <c r="I296" s="6" t="s">
        <v>1136</v>
      </c>
      <c r="J296" s="1">
        <f>'ESTOQUE DEZEMBRO'!$D296*'ESTOQUE DEZEMBRO'!$G296+'ESTOQUE DEZEMBRO'!$E296*'ESTOQUE DEZEMBRO'!$H296</f>
        <v>1341.6666666666667</v>
      </c>
      <c r="K296" s="1">
        <f>_xlfn.XLOOKUP(A296,MEDIDAS!A:A,MEDIDAS!D:D,,0)*5</f>
        <v>8.9444444444444446</v>
      </c>
      <c r="L296" s="1">
        <f>SUM(K296,_xlfn.XLOOKUP(A296,MEDIDAS!A:A,MEDIDAS!D:D,,0)*5)</f>
        <v>17.888888888888889</v>
      </c>
      <c r="M29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296" t="str">
        <f>IF('ESTOQUE DEZEMBRO'!$E296&gt;0,"dezembro",_xlfn.XLOOKUP('ESTOQUE DEZEMBRO'!$A296,'ESTOQUE NOVEMBRO'!$A$2:$A$1101,'ESTOQUE NOVEMBRO'!$N$2:$N$1101,,0))</f>
        <v>dezembro</v>
      </c>
      <c r="O296" s="15">
        <v>45627</v>
      </c>
    </row>
    <row r="297" spans="1:15">
      <c r="A297" s="5" t="s">
        <v>330</v>
      </c>
      <c r="B297" s="6" t="s">
        <v>1167</v>
      </c>
      <c r="C297" s="8">
        <f t="shared" si="8"/>
        <v>64.89</v>
      </c>
      <c r="D297" s="13">
        <f>_xlfn.XLOOKUP(Tabela5[[#This Row],[SKU]],'ESTOQUE NOVEMBRO'!A:A,'ESTOQUE NOVEMBRO'!F:F,,0)-_xlfn.XLOOKUP(Tabela5[[#This Row],[SKU]],'VENDA MES'!H:H,'VENDA MES'!I:I,0,0)</f>
        <v>45</v>
      </c>
      <c r="E297" s="13">
        <f>IF(D297&lt;=0,(L297 * 2.5) - D297,IF(AND(Tabela5[[#This Row],[ESTOQUE_INICIAL]]&lt;=Tabela5[[#This Row],[PONTO_DE_REPOSICAO]],Tabela5[[#This Row],[ESTOQUE_INICIAL]]&gt;0),L297*2.5,D297*0))</f>
        <v>0</v>
      </c>
      <c r="F297" s="13">
        <f t="shared" si="9"/>
        <v>45</v>
      </c>
      <c r="G297" s="14">
        <f>IF('ESTOQUE DEZEMBRO'!$N297="outubro",_xlfn.XLOOKUP('ESTOQUE DEZEMBRO'!$A297,MEDIDAS!H:H,MEDIDAS!J:J,,0),IF('ESTOQUE DEZEMBRO'!$N297="novembro",_xlfn.XLOOKUP('ESTOQUE DEZEMBRO'!$A297,MEDIDAS!H:H,MEDIDAS!K:K,,0),"0"))</f>
        <v>12</v>
      </c>
      <c r="H297" s="16">
        <v>30</v>
      </c>
      <c r="I297" s="6" t="s">
        <v>1136</v>
      </c>
      <c r="J297" s="1">
        <f>'ESTOQUE DEZEMBRO'!$D297*'ESTOQUE DEZEMBRO'!$G297+'ESTOQUE DEZEMBRO'!$E297*'ESTOQUE DEZEMBRO'!$H297</f>
        <v>540</v>
      </c>
      <c r="K297" s="1">
        <f>_xlfn.XLOOKUP(A297,MEDIDAS!A:A,MEDIDAS!D:D,,0)*5</f>
        <v>5.8333333333333339</v>
      </c>
      <c r="L297" s="1">
        <f>SUM(K297,_xlfn.XLOOKUP(A297,MEDIDAS!A:A,MEDIDAS!D:D,,0)*5)</f>
        <v>11.666666666666668</v>
      </c>
      <c r="M29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97" t="str">
        <f>IF('ESTOQUE DEZEMBRO'!$E297&gt;0,"dezembro",_xlfn.XLOOKUP('ESTOQUE DEZEMBRO'!$A297,'ESTOQUE NOVEMBRO'!$A$2:$A$1101,'ESTOQUE NOVEMBRO'!$N$2:$N$1101,,0))</f>
        <v>outubro</v>
      </c>
      <c r="O297" s="15">
        <v>45627</v>
      </c>
    </row>
    <row r="298" spans="1:15">
      <c r="A298" s="5" t="s">
        <v>298</v>
      </c>
      <c r="B298" s="6" t="s">
        <v>1167</v>
      </c>
      <c r="C298" s="8">
        <f t="shared" si="8"/>
        <v>64.89</v>
      </c>
      <c r="D298" s="13">
        <f>_xlfn.XLOOKUP(Tabela5[[#This Row],[SKU]],'ESTOQUE NOVEMBRO'!A:A,'ESTOQUE NOVEMBRO'!F:F,,0)-_xlfn.XLOOKUP(Tabela5[[#This Row],[SKU]],'VENDA MES'!H:H,'VENDA MES'!I:I,0,0)</f>
        <v>51.800000000000011</v>
      </c>
      <c r="E298" s="13">
        <f>IF(D298&lt;=0,(L298 * 2.5) - D298,IF(AND(Tabela5[[#This Row],[ESTOQUE_INICIAL]]&lt;=Tabela5[[#This Row],[PONTO_DE_REPOSICAO]],Tabela5[[#This Row],[ESTOQUE_INICIAL]]&gt;0),L298*2.5,D298*0))</f>
        <v>0</v>
      </c>
      <c r="F298" s="13">
        <f t="shared" si="9"/>
        <v>51.800000000000011</v>
      </c>
      <c r="G298" s="14">
        <f>IF('ESTOQUE DEZEMBRO'!$N298="outubro",_xlfn.XLOOKUP('ESTOQUE DEZEMBRO'!$A298,MEDIDAS!H:H,MEDIDAS!J:J,,0),IF('ESTOQUE DEZEMBRO'!$N298="novembro",_xlfn.XLOOKUP('ESTOQUE DEZEMBRO'!$A298,MEDIDAS!H:H,MEDIDAS!K:K,,0),"0"))</f>
        <v>12</v>
      </c>
      <c r="H298" s="16">
        <v>30</v>
      </c>
      <c r="I298" s="6" t="s">
        <v>1136</v>
      </c>
      <c r="J298" s="1">
        <f>'ESTOQUE DEZEMBRO'!$D298*'ESTOQUE DEZEMBRO'!$G298+'ESTOQUE DEZEMBRO'!$E298*'ESTOQUE DEZEMBRO'!$H298</f>
        <v>621.60000000000014</v>
      </c>
      <c r="K298" s="1">
        <f>_xlfn.XLOOKUP(A298,MEDIDAS!A:A,MEDIDAS!D:D,,0)*5</f>
        <v>5.5555555555555554</v>
      </c>
      <c r="L298" s="1">
        <f>SUM(K298,_xlfn.XLOOKUP(A298,MEDIDAS!A:A,MEDIDAS!D:D,,0)*5)</f>
        <v>11.111111111111111</v>
      </c>
      <c r="M29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98" t="str">
        <f>IF('ESTOQUE DEZEMBRO'!$E298&gt;0,"dezembro",_xlfn.XLOOKUP('ESTOQUE DEZEMBRO'!$A298,'ESTOQUE NOVEMBRO'!$A$2:$A$1101,'ESTOQUE NOVEMBRO'!$N$2:$N$1101,,0))</f>
        <v>outubro</v>
      </c>
      <c r="O298" s="15">
        <v>45627</v>
      </c>
    </row>
    <row r="299" spans="1:15">
      <c r="A299" s="5" t="s">
        <v>299</v>
      </c>
      <c r="B299" s="6" t="s">
        <v>1167</v>
      </c>
      <c r="C299" s="8">
        <f t="shared" si="8"/>
        <v>64.89</v>
      </c>
      <c r="D299" s="13">
        <f>_xlfn.XLOOKUP(Tabela5[[#This Row],[SKU]],'ESTOQUE NOVEMBRO'!A:A,'ESTOQUE NOVEMBRO'!F:F,,0)-_xlfn.XLOOKUP(Tabela5[[#This Row],[SKU]],'VENDA MES'!H:H,'VENDA MES'!I:I,0,0)</f>
        <v>111.4</v>
      </c>
      <c r="E299" s="13">
        <f>IF(D299&lt;=0,(L299 * 2.5) - D299,IF(AND(Tabela5[[#This Row],[ESTOQUE_INICIAL]]&lt;=Tabela5[[#This Row],[PONTO_DE_REPOSICAO]],Tabela5[[#This Row],[ESTOQUE_INICIAL]]&gt;0),L299*2.5,D299*0))</f>
        <v>0</v>
      </c>
      <c r="F299" s="13">
        <f t="shared" si="9"/>
        <v>111.4</v>
      </c>
      <c r="G299" s="14">
        <f>IF('ESTOQUE DEZEMBRO'!$N299="outubro",_xlfn.XLOOKUP('ESTOQUE DEZEMBRO'!$A299,MEDIDAS!H:H,MEDIDAS!J:J,,0),IF('ESTOQUE DEZEMBRO'!$N299="novembro",_xlfn.XLOOKUP('ESTOQUE DEZEMBRO'!$A299,MEDIDAS!H:H,MEDIDAS!K:K,,0),"0"))</f>
        <v>12</v>
      </c>
      <c r="H299" s="16">
        <v>30</v>
      </c>
      <c r="I299" s="6" t="s">
        <v>1136</v>
      </c>
      <c r="J299" s="1">
        <f>'ESTOQUE DEZEMBRO'!$D299*'ESTOQUE DEZEMBRO'!$G299+'ESTOQUE DEZEMBRO'!$E299*'ESTOQUE DEZEMBRO'!$H299</f>
        <v>1336.8000000000002</v>
      </c>
      <c r="K299" s="1">
        <f>_xlfn.XLOOKUP(A299,MEDIDAS!A:A,MEDIDAS!D:D,,0)*5</f>
        <v>4.4444444444444446</v>
      </c>
      <c r="L299" s="1">
        <f>SUM(K299,_xlfn.XLOOKUP(A299,MEDIDAS!A:A,MEDIDAS!D:D,,0)*5)</f>
        <v>8.8888888888888893</v>
      </c>
      <c r="M29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299" t="str">
        <f>IF('ESTOQUE DEZEMBRO'!$E299&gt;0,"dezembro",_xlfn.XLOOKUP('ESTOQUE DEZEMBRO'!$A299,'ESTOQUE NOVEMBRO'!$A$2:$A$1101,'ESTOQUE NOVEMBRO'!$N$2:$N$1101,,0))</f>
        <v>outubro</v>
      </c>
      <c r="O299" s="15">
        <v>45627</v>
      </c>
    </row>
    <row r="300" spans="1:15">
      <c r="A300" s="5" t="s">
        <v>300</v>
      </c>
      <c r="B300" s="6" t="s">
        <v>1167</v>
      </c>
      <c r="C300" s="8">
        <f t="shared" si="8"/>
        <v>64.89</v>
      </c>
      <c r="D300" s="13">
        <f>_xlfn.XLOOKUP(Tabela5[[#This Row],[SKU]],'ESTOQUE NOVEMBRO'!A:A,'ESTOQUE NOVEMBRO'!F:F,,0)-_xlfn.XLOOKUP(Tabela5[[#This Row],[SKU]],'VENDA MES'!H:H,'VENDA MES'!I:I,0,0)</f>
        <v>181</v>
      </c>
      <c r="E300" s="13">
        <f>IF(D300&lt;=0,(L300 * 2.5) - D300,IF(AND(Tabela5[[#This Row],[ESTOQUE_INICIAL]]&lt;=Tabela5[[#This Row],[PONTO_DE_REPOSICAO]],Tabela5[[#This Row],[ESTOQUE_INICIAL]]&gt;0),L300*2.5,D300*0))</f>
        <v>0</v>
      </c>
      <c r="F300" s="13">
        <f t="shared" si="9"/>
        <v>181</v>
      </c>
      <c r="G300" s="14">
        <f>IF('ESTOQUE DEZEMBRO'!$N300="outubro",_xlfn.XLOOKUP('ESTOQUE DEZEMBRO'!$A300,MEDIDAS!H:H,MEDIDAS!J:J,,0),IF('ESTOQUE DEZEMBRO'!$N300="novembro",_xlfn.XLOOKUP('ESTOQUE DEZEMBRO'!$A300,MEDIDAS!H:H,MEDIDAS!K:K,,0),"0"))</f>
        <v>12</v>
      </c>
      <c r="H300" s="16">
        <v>30</v>
      </c>
      <c r="I300" s="6" t="s">
        <v>1136</v>
      </c>
      <c r="J300" s="1">
        <f>'ESTOQUE DEZEMBRO'!$D300*'ESTOQUE DEZEMBRO'!$G300+'ESTOQUE DEZEMBRO'!$E300*'ESTOQUE DEZEMBRO'!$H300</f>
        <v>2172</v>
      </c>
      <c r="K300" s="1">
        <f>_xlfn.XLOOKUP(A300,MEDIDAS!A:A,MEDIDAS!D:D,,0)*5</f>
        <v>4.6111111111111116</v>
      </c>
      <c r="L300" s="1">
        <f>SUM(K300,_xlfn.XLOOKUP(A300,MEDIDAS!A:A,MEDIDAS!D:D,,0)*5)</f>
        <v>9.2222222222222232</v>
      </c>
      <c r="M30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00" t="str">
        <f>IF('ESTOQUE DEZEMBRO'!$E300&gt;0,"dezembro",_xlfn.XLOOKUP('ESTOQUE DEZEMBRO'!$A300,'ESTOQUE NOVEMBRO'!$A$2:$A$1101,'ESTOQUE NOVEMBRO'!$N$2:$N$1101,,0))</f>
        <v>outubro</v>
      </c>
      <c r="O300" s="15">
        <v>45627</v>
      </c>
    </row>
    <row r="301" spans="1:15">
      <c r="A301" s="5" t="s">
        <v>301</v>
      </c>
      <c r="B301" s="6" t="s">
        <v>1167</v>
      </c>
      <c r="C301" s="8">
        <f t="shared" si="8"/>
        <v>64.89</v>
      </c>
      <c r="D301" s="13">
        <f>_xlfn.XLOOKUP(Tabela5[[#This Row],[SKU]],'ESTOQUE NOVEMBRO'!A:A,'ESTOQUE NOVEMBRO'!F:F,,0)-_xlfn.XLOOKUP(Tabela5[[#This Row],[SKU]],'VENDA MES'!H:H,'VENDA MES'!I:I,0,0)</f>
        <v>-21.799999999999997</v>
      </c>
      <c r="E301" s="13">
        <f>IF(D301&lt;=0,(L301 * 2.5) - D301,IF(AND(Tabela5[[#This Row],[ESTOQUE_INICIAL]]&lt;=Tabela5[[#This Row],[PONTO_DE_REPOSICAO]],Tabela5[[#This Row],[ESTOQUE_INICIAL]]&gt;0),L301*2.5,D301*0))</f>
        <v>49.855555555555554</v>
      </c>
      <c r="F301" s="13">
        <f t="shared" si="9"/>
        <v>28.055555555555557</v>
      </c>
      <c r="G301" s="14" t="str">
        <f>IF('ESTOQUE DEZEMBRO'!$N301="outubro",_xlfn.XLOOKUP('ESTOQUE DEZEMBRO'!$A301,MEDIDAS!H:H,MEDIDAS!J:J,,0),IF('ESTOQUE DEZEMBRO'!$N301="novembro",_xlfn.XLOOKUP('ESTOQUE DEZEMBRO'!$A301,MEDIDAS!H:H,MEDIDAS!K:K,,0),"0"))</f>
        <v>0</v>
      </c>
      <c r="H301" s="16">
        <v>30</v>
      </c>
      <c r="I301" s="6" t="s">
        <v>1136</v>
      </c>
      <c r="J301" s="1">
        <f>'ESTOQUE DEZEMBRO'!$D301*'ESTOQUE DEZEMBRO'!$G301+'ESTOQUE DEZEMBRO'!$E301*'ESTOQUE DEZEMBRO'!$H301</f>
        <v>1495.6666666666665</v>
      </c>
      <c r="K301" s="1">
        <f>_xlfn.XLOOKUP(A301,MEDIDAS!A:A,MEDIDAS!D:D,,0)*5</f>
        <v>5.6111111111111107</v>
      </c>
      <c r="L301" s="1">
        <f>SUM(K301,_xlfn.XLOOKUP(A301,MEDIDAS!A:A,MEDIDAS!D:D,,0)*5)</f>
        <v>11.222222222222221</v>
      </c>
      <c r="M30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01" t="str">
        <f>IF('ESTOQUE DEZEMBRO'!$E301&gt;0,"dezembro",_xlfn.XLOOKUP('ESTOQUE DEZEMBRO'!$A301,'ESTOQUE NOVEMBRO'!$A$2:$A$1101,'ESTOQUE NOVEMBRO'!$N$2:$N$1101,,0))</f>
        <v>dezembro</v>
      </c>
      <c r="O301" s="15">
        <v>45627</v>
      </c>
    </row>
    <row r="302" spans="1:15">
      <c r="A302" s="5" t="s">
        <v>302</v>
      </c>
      <c r="B302" s="6" t="s">
        <v>1168</v>
      </c>
      <c r="C302" s="8">
        <f t="shared" si="8"/>
        <v>64.89</v>
      </c>
      <c r="D302" s="13">
        <f>_xlfn.XLOOKUP(Tabela5[[#This Row],[SKU]],'ESTOQUE NOVEMBRO'!A:A,'ESTOQUE NOVEMBRO'!F:F,,0)-_xlfn.XLOOKUP(Tabela5[[#This Row],[SKU]],'VENDA MES'!H:H,'VENDA MES'!I:I,0,0)</f>
        <v>19.200000000000017</v>
      </c>
      <c r="E302" s="13">
        <f>IF(D302&lt;=0,(L302 * 2.5) - D302,IF(AND(Tabela5[[#This Row],[ESTOQUE_INICIAL]]&lt;=Tabela5[[#This Row],[PONTO_DE_REPOSICAO]],Tabela5[[#This Row],[ESTOQUE_INICIAL]]&gt;0),L302*2.5,D302*0))</f>
        <v>0</v>
      </c>
      <c r="F302" s="13">
        <f t="shared" si="9"/>
        <v>19.200000000000017</v>
      </c>
      <c r="G302" s="14">
        <f>IF('ESTOQUE DEZEMBRO'!$N302="outubro",_xlfn.XLOOKUP('ESTOQUE DEZEMBRO'!$A302,MEDIDAS!H:H,MEDIDAS!J:J,,0),IF('ESTOQUE DEZEMBRO'!$N302="novembro",_xlfn.XLOOKUP('ESTOQUE DEZEMBRO'!$A302,MEDIDAS!H:H,MEDIDAS!K:K,,0),"0"))</f>
        <v>8</v>
      </c>
      <c r="H302" s="16">
        <v>20</v>
      </c>
      <c r="I302" s="6" t="s">
        <v>1142</v>
      </c>
      <c r="J302" s="1">
        <f>'ESTOQUE DEZEMBRO'!$D302*'ESTOQUE DEZEMBRO'!$G302+'ESTOQUE DEZEMBRO'!$E302*'ESTOQUE DEZEMBRO'!$H302</f>
        <v>153.60000000000014</v>
      </c>
      <c r="K302" s="1">
        <f>_xlfn.XLOOKUP(A302,MEDIDAS!A:A,MEDIDAS!D:D,,0)*5</f>
        <v>5.166666666666667</v>
      </c>
      <c r="L302" s="1">
        <f>SUM(K302,_xlfn.XLOOKUP(A302,MEDIDAS!A:A,MEDIDAS!D:D,,0)*5)</f>
        <v>10.333333333333334</v>
      </c>
      <c r="M30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02" t="str">
        <f>IF('ESTOQUE DEZEMBRO'!$E302&gt;0,"dezembro",_xlfn.XLOOKUP('ESTOQUE DEZEMBRO'!$A302,'ESTOQUE NOVEMBRO'!$A$2:$A$1101,'ESTOQUE NOVEMBRO'!$N$2:$N$1101,,0))</f>
        <v>outubro</v>
      </c>
      <c r="O302" s="15">
        <v>45627</v>
      </c>
    </row>
    <row r="303" spans="1:15">
      <c r="A303" s="5" t="s">
        <v>303</v>
      </c>
      <c r="B303" s="6" t="s">
        <v>1168</v>
      </c>
      <c r="C303" s="8">
        <f t="shared" si="8"/>
        <v>64.89</v>
      </c>
      <c r="D303" s="13">
        <f>_xlfn.XLOOKUP(Tabela5[[#This Row],[SKU]],'ESTOQUE NOVEMBRO'!A:A,'ESTOQUE NOVEMBRO'!F:F,,0)-_xlfn.XLOOKUP(Tabela5[[#This Row],[SKU]],'VENDA MES'!H:H,'VENDA MES'!I:I,0,0)</f>
        <v>82</v>
      </c>
      <c r="E303" s="13">
        <f>IF(D303&lt;=0,(L303 * 2.5) - D303,IF(AND(Tabela5[[#This Row],[ESTOQUE_INICIAL]]&lt;=Tabela5[[#This Row],[PONTO_DE_REPOSICAO]],Tabela5[[#This Row],[ESTOQUE_INICIAL]]&gt;0),L303*2.5,D303*0))</f>
        <v>0</v>
      </c>
      <c r="F303" s="13">
        <f t="shared" si="9"/>
        <v>82</v>
      </c>
      <c r="G303" s="14">
        <f>IF('ESTOQUE DEZEMBRO'!$N303="outubro",_xlfn.XLOOKUP('ESTOQUE DEZEMBRO'!$A303,MEDIDAS!H:H,MEDIDAS!J:J,,0),IF('ESTOQUE DEZEMBRO'!$N303="novembro",_xlfn.XLOOKUP('ESTOQUE DEZEMBRO'!$A303,MEDIDAS!H:H,MEDIDAS!K:K,,0),"0"))</f>
        <v>8</v>
      </c>
      <c r="H303" s="16">
        <v>20</v>
      </c>
      <c r="I303" s="6" t="s">
        <v>1142</v>
      </c>
      <c r="J303" s="1">
        <f>'ESTOQUE DEZEMBRO'!$D303*'ESTOQUE DEZEMBRO'!$G303+'ESTOQUE DEZEMBRO'!$E303*'ESTOQUE DEZEMBRO'!$H303</f>
        <v>656</v>
      </c>
      <c r="K303" s="1">
        <f>_xlfn.XLOOKUP(A303,MEDIDAS!A:A,MEDIDAS!D:D,,0)*5</f>
        <v>6.4444444444444446</v>
      </c>
      <c r="L303" s="1">
        <f>SUM(K303,_xlfn.XLOOKUP(A303,MEDIDAS!A:A,MEDIDAS!D:D,,0)*5)</f>
        <v>12.888888888888889</v>
      </c>
      <c r="M30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03" t="str">
        <f>IF('ESTOQUE DEZEMBRO'!$E303&gt;0,"dezembro",_xlfn.XLOOKUP('ESTOQUE DEZEMBRO'!$A303,'ESTOQUE NOVEMBRO'!$A$2:$A$1101,'ESTOQUE NOVEMBRO'!$N$2:$N$1101,,0))</f>
        <v>outubro</v>
      </c>
      <c r="O303" s="15">
        <v>45627</v>
      </c>
    </row>
    <row r="304" spans="1:15">
      <c r="A304" s="5" t="s">
        <v>304</v>
      </c>
      <c r="B304" s="6" t="s">
        <v>1168</v>
      </c>
      <c r="C304" s="8">
        <f t="shared" si="8"/>
        <v>64.89</v>
      </c>
      <c r="D304" s="13">
        <f>_xlfn.XLOOKUP(Tabela5[[#This Row],[SKU]],'ESTOQUE NOVEMBRO'!A:A,'ESTOQUE NOVEMBRO'!F:F,,0)-_xlfn.XLOOKUP(Tabela5[[#This Row],[SKU]],'VENDA MES'!H:H,'VENDA MES'!I:I,0,0)</f>
        <v>-35.200000000000003</v>
      </c>
      <c r="E304" s="13">
        <f>IF(D304&lt;=0,(L304 * 2.5) - D304,IF(AND(Tabela5[[#This Row],[ESTOQUE_INICIAL]]&lt;=Tabela5[[#This Row],[PONTO_DE_REPOSICAO]],Tabela5[[#This Row],[ESTOQUE_INICIAL]]&gt;0),L304*2.5,D304*0))</f>
        <v>68.811111111111117</v>
      </c>
      <c r="F304" s="13">
        <f t="shared" si="9"/>
        <v>33.611111111111114</v>
      </c>
      <c r="G304" s="14" t="str">
        <f>IF('ESTOQUE DEZEMBRO'!$N304="outubro",_xlfn.XLOOKUP('ESTOQUE DEZEMBRO'!$A304,MEDIDAS!H:H,MEDIDAS!J:J,,0),IF('ESTOQUE DEZEMBRO'!$N304="novembro",_xlfn.XLOOKUP('ESTOQUE DEZEMBRO'!$A304,MEDIDAS!H:H,MEDIDAS!K:K,,0),"0"))</f>
        <v>0</v>
      </c>
      <c r="H304" s="16">
        <v>20</v>
      </c>
      <c r="I304" s="6" t="s">
        <v>1142</v>
      </c>
      <c r="J304" s="1">
        <f>'ESTOQUE DEZEMBRO'!$D304*'ESTOQUE DEZEMBRO'!$G304+'ESTOQUE DEZEMBRO'!$E304*'ESTOQUE DEZEMBRO'!$H304</f>
        <v>1376.2222222222224</v>
      </c>
      <c r="K304" s="1">
        <f>_xlfn.XLOOKUP(A304,MEDIDAS!A:A,MEDIDAS!D:D,,0)*5</f>
        <v>6.7222222222222232</v>
      </c>
      <c r="L304" s="1">
        <f>SUM(K304,_xlfn.XLOOKUP(A304,MEDIDAS!A:A,MEDIDAS!D:D,,0)*5)</f>
        <v>13.444444444444446</v>
      </c>
      <c r="M30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04" t="str">
        <f>IF('ESTOQUE DEZEMBRO'!$E304&gt;0,"dezembro",_xlfn.XLOOKUP('ESTOQUE DEZEMBRO'!$A304,'ESTOQUE NOVEMBRO'!$A$2:$A$1101,'ESTOQUE NOVEMBRO'!$N$2:$N$1101,,0))</f>
        <v>dezembro</v>
      </c>
      <c r="O304" s="15">
        <v>45627</v>
      </c>
    </row>
    <row r="305" spans="1:15">
      <c r="A305" s="5" t="s">
        <v>305</v>
      </c>
      <c r="B305" s="6" t="s">
        <v>1168</v>
      </c>
      <c r="C305" s="8">
        <f t="shared" si="8"/>
        <v>64.89</v>
      </c>
      <c r="D305" s="13">
        <f>_xlfn.XLOOKUP(Tabela5[[#This Row],[SKU]],'ESTOQUE NOVEMBRO'!A:A,'ESTOQUE NOVEMBRO'!F:F,,0)-_xlfn.XLOOKUP(Tabela5[[#This Row],[SKU]],'VENDA MES'!H:H,'VENDA MES'!I:I,0,0)</f>
        <v>120.6</v>
      </c>
      <c r="E305" s="13">
        <f>IF(D305&lt;=0,(L305 * 2.5) - D305,IF(AND(Tabela5[[#This Row],[ESTOQUE_INICIAL]]&lt;=Tabela5[[#This Row],[PONTO_DE_REPOSICAO]],Tabela5[[#This Row],[ESTOQUE_INICIAL]]&gt;0),L305*2.5,D305*0))</f>
        <v>0</v>
      </c>
      <c r="F305" s="13">
        <f t="shared" si="9"/>
        <v>120.6</v>
      </c>
      <c r="G305" s="14">
        <f>IF('ESTOQUE DEZEMBRO'!$N305="outubro",_xlfn.XLOOKUP('ESTOQUE DEZEMBRO'!$A305,MEDIDAS!H:H,MEDIDAS!J:J,,0),IF('ESTOQUE DEZEMBRO'!$N305="novembro",_xlfn.XLOOKUP('ESTOQUE DEZEMBRO'!$A305,MEDIDAS!H:H,MEDIDAS!K:K,,0),"0"))</f>
        <v>8</v>
      </c>
      <c r="H305" s="16">
        <v>20</v>
      </c>
      <c r="I305" s="6" t="s">
        <v>1142</v>
      </c>
      <c r="J305" s="1">
        <f>'ESTOQUE DEZEMBRO'!$D305*'ESTOQUE DEZEMBRO'!$G305+'ESTOQUE DEZEMBRO'!$E305*'ESTOQUE DEZEMBRO'!$H305</f>
        <v>964.8</v>
      </c>
      <c r="K305" s="1">
        <f>_xlfn.XLOOKUP(A305,MEDIDAS!A:A,MEDIDAS!D:D,,0)*5</f>
        <v>4.666666666666667</v>
      </c>
      <c r="L305" s="1">
        <f>SUM(K305,_xlfn.XLOOKUP(A305,MEDIDAS!A:A,MEDIDAS!D:D,,0)*5)</f>
        <v>9.3333333333333339</v>
      </c>
      <c r="M30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05" t="str">
        <f>IF('ESTOQUE DEZEMBRO'!$E305&gt;0,"dezembro",_xlfn.XLOOKUP('ESTOQUE DEZEMBRO'!$A305,'ESTOQUE NOVEMBRO'!$A$2:$A$1101,'ESTOQUE NOVEMBRO'!$N$2:$N$1101,,0))</f>
        <v>outubro</v>
      </c>
      <c r="O305" s="15">
        <v>45627</v>
      </c>
    </row>
    <row r="306" spans="1:15">
      <c r="A306" s="5" t="s">
        <v>306</v>
      </c>
      <c r="B306" s="6" t="s">
        <v>1168</v>
      </c>
      <c r="C306" s="8">
        <f t="shared" si="8"/>
        <v>64.89</v>
      </c>
      <c r="D306" s="13">
        <f>_xlfn.XLOOKUP(Tabela5[[#This Row],[SKU]],'ESTOQUE NOVEMBRO'!A:A,'ESTOQUE NOVEMBRO'!F:F,,0)-_xlfn.XLOOKUP(Tabela5[[#This Row],[SKU]],'VENDA MES'!H:H,'VENDA MES'!I:I,0,0)</f>
        <v>114.19999999999999</v>
      </c>
      <c r="E306" s="13">
        <f>IF(D306&lt;=0,(L306 * 2.5) - D306,IF(AND(Tabela5[[#This Row],[ESTOQUE_INICIAL]]&lt;=Tabela5[[#This Row],[PONTO_DE_REPOSICAO]],Tabela5[[#This Row],[ESTOQUE_INICIAL]]&gt;0),L306*2.5,D306*0))</f>
        <v>0</v>
      </c>
      <c r="F306" s="13">
        <f t="shared" si="9"/>
        <v>114.19999999999999</v>
      </c>
      <c r="G306" s="14">
        <f>IF('ESTOQUE DEZEMBRO'!$N306="outubro",_xlfn.XLOOKUP('ESTOQUE DEZEMBRO'!$A306,MEDIDAS!H:H,MEDIDAS!J:J,,0),IF('ESTOQUE DEZEMBRO'!$N306="novembro",_xlfn.XLOOKUP('ESTOQUE DEZEMBRO'!$A306,MEDIDAS!H:H,MEDIDAS!K:K,,0),"0"))</f>
        <v>8</v>
      </c>
      <c r="H306" s="16">
        <v>20</v>
      </c>
      <c r="I306" s="6" t="s">
        <v>1142</v>
      </c>
      <c r="J306" s="1">
        <f>'ESTOQUE DEZEMBRO'!$D306*'ESTOQUE DEZEMBRO'!$G306+'ESTOQUE DEZEMBRO'!$E306*'ESTOQUE DEZEMBRO'!$H306</f>
        <v>913.59999999999991</v>
      </c>
      <c r="K306" s="1">
        <f>_xlfn.XLOOKUP(A306,MEDIDAS!A:A,MEDIDAS!D:D,,0)*5</f>
        <v>3.5555555555555558</v>
      </c>
      <c r="L306" s="1">
        <f>SUM(K306,_xlfn.XLOOKUP(A306,MEDIDAS!A:A,MEDIDAS!D:D,,0)*5)</f>
        <v>7.1111111111111116</v>
      </c>
      <c r="M30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06" t="str">
        <f>IF('ESTOQUE DEZEMBRO'!$E306&gt;0,"dezembro",_xlfn.XLOOKUP('ESTOQUE DEZEMBRO'!$A306,'ESTOQUE NOVEMBRO'!$A$2:$A$1101,'ESTOQUE NOVEMBRO'!$N$2:$N$1101,,0))</f>
        <v>outubro</v>
      </c>
      <c r="O306" s="15">
        <v>45627</v>
      </c>
    </row>
    <row r="307" spans="1:15">
      <c r="A307" s="5" t="s">
        <v>341</v>
      </c>
      <c r="B307" s="6" t="s">
        <v>1168</v>
      </c>
      <c r="C307" s="8">
        <f t="shared" si="8"/>
        <v>64.89</v>
      </c>
      <c r="D307" s="13">
        <f>_xlfn.XLOOKUP(Tabela5[[#This Row],[SKU]],'ESTOQUE NOVEMBRO'!A:A,'ESTOQUE NOVEMBRO'!F:F,,0)-_xlfn.XLOOKUP(Tabela5[[#This Row],[SKU]],'VENDA MES'!H:H,'VENDA MES'!I:I,0,0)</f>
        <v>81</v>
      </c>
      <c r="E307" s="13">
        <f>IF(D307&lt;=0,(L307 * 2.5) - D307,IF(AND(Tabela5[[#This Row],[ESTOQUE_INICIAL]]&lt;=Tabela5[[#This Row],[PONTO_DE_REPOSICAO]],Tabela5[[#This Row],[ESTOQUE_INICIAL]]&gt;0),L307*2.5,D307*0))</f>
        <v>0</v>
      </c>
      <c r="F307" s="13">
        <f t="shared" si="9"/>
        <v>81</v>
      </c>
      <c r="G307" s="14">
        <f>IF('ESTOQUE DEZEMBRO'!$N307="outubro",_xlfn.XLOOKUP('ESTOQUE DEZEMBRO'!$A307,MEDIDAS!H:H,MEDIDAS!J:J,,0),IF('ESTOQUE DEZEMBRO'!$N307="novembro",_xlfn.XLOOKUP('ESTOQUE DEZEMBRO'!$A307,MEDIDAS!H:H,MEDIDAS!K:K,,0),"0"))</f>
        <v>8</v>
      </c>
      <c r="H307" s="16">
        <v>20</v>
      </c>
      <c r="I307" s="6" t="s">
        <v>1142</v>
      </c>
      <c r="J307" s="1">
        <f>'ESTOQUE DEZEMBRO'!$D307*'ESTOQUE DEZEMBRO'!$G307+'ESTOQUE DEZEMBRO'!$E307*'ESTOQUE DEZEMBRO'!$H307</f>
        <v>648</v>
      </c>
      <c r="K307" s="1">
        <f>_xlfn.XLOOKUP(A307,MEDIDAS!A:A,MEDIDAS!D:D,,0)*5</f>
        <v>3.8333333333333335</v>
      </c>
      <c r="L307" s="1">
        <f>SUM(K307,_xlfn.XLOOKUP(A307,MEDIDAS!A:A,MEDIDAS!D:D,,0)*5)</f>
        <v>7.666666666666667</v>
      </c>
      <c r="M30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07" t="str">
        <f>IF('ESTOQUE DEZEMBRO'!$E307&gt;0,"dezembro",_xlfn.XLOOKUP('ESTOQUE DEZEMBRO'!$A307,'ESTOQUE NOVEMBRO'!$A$2:$A$1101,'ESTOQUE NOVEMBRO'!$N$2:$N$1101,,0))</f>
        <v>outubro</v>
      </c>
      <c r="O307" s="15">
        <v>45627</v>
      </c>
    </row>
    <row r="308" spans="1:15">
      <c r="A308" s="5" t="s">
        <v>307</v>
      </c>
      <c r="B308" s="6" t="s">
        <v>1168</v>
      </c>
      <c r="C308" s="8">
        <f t="shared" si="8"/>
        <v>64.89</v>
      </c>
      <c r="D308" s="13">
        <f>_xlfn.XLOOKUP(Tabela5[[#This Row],[SKU]],'ESTOQUE NOVEMBRO'!A:A,'ESTOQUE NOVEMBRO'!F:F,,0)-_xlfn.XLOOKUP(Tabela5[[#This Row],[SKU]],'VENDA MES'!H:H,'VENDA MES'!I:I,0,0)</f>
        <v>79.80000000000004</v>
      </c>
      <c r="E308" s="13">
        <f>IF(D308&lt;=0,(L308 * 2.5) - D308,IF(AND(Tabela5[[#This Row],[ESTOQUE_INICIAL]]&lt;=Tabela5[[#This Row],[PONTO_DE_REPOSICAO]],Tabela5[[#This Row],[ESTOQUE_INICIAL]]&gt;0),L308*2.5,D308*0))</f>
        <v>0</v>
      </c>
      <c r="F308" s="13">
        <f t="shared" si="9"/>
        <v>79.80000000000004</v>
      </c>
      <c r="G308" s="14">
        <f>IF('ESTOQUE DEZEMBRO'!$N308="outubro",_xlfn.XLOOKUP('ESTOQUE DEZEMBRO'!$A308,MEDIDAS!H:H,MEDIDAS!J:J,,0),IF('ESTOQUE DEZEMBRO'!$N308="novembro",_xlfn.XLOOKUP('ESTOQUE DEZEMBRO'!$A308,MEDIDAS!H:H,MEDIDAS!K:K,,0),"0"))</f>
        <v>8</v>
      </c>
      <c r="H308" s="16">
        <v>20</v>
      </c>
      <c r="I308" s="6" t="s">
        <v>1142</v>
      </c>
      <c r="J308" s="1">
        <f>'ESTOQUE DEZEMBRO'!$D308*'ESTOQUE DEZEMBRO'!$G308+'ESTOQUE DEZEMBRO'!$E308*'ESTOQUE DEZEMBRO'!$H308</f>
        <v>638.40000000000032</v>
      </c>
      <c r="K308" s="1">
        <f>_xlfn.XLOOKUP(A308,MEDIDAS!A:A,MEDIDAS!D:D,,0)*5</f>
        <v>7.666666666666667</v>
      </c>
      <c r="L308" s="1">
        <f>SUM(K308,_xlfn.XLOOKUP(A308,MEDIDAS!A:A,MEDIDAS!D:D,,0)*5)</f>
        <v>15.333333333333334</v>
      </c>
      <c r="M30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08" t="str">
        <f>IF('ESTOQUE DEZEMBRO'!$E308&gt;0,"dezembro",_xlfn.XLOOKUP('ESTOQUE DEZEMBRO'!$A308,'ESTOQUE NOVEMBRO'!$A$2:$A$1101,'ESTOQUE NOVEMBRO'!$N$2:$N$1101,,0))</f>
        <v>outubro</v>
      </c>
      <c r="O308" s="15">
        <v>45627</v>
      </c>
    </row>
    <row r="309" spans="1:15">
      <c r="A309" s="5" t="s">
        <v>309</v>
      </c>
      <c r="B309" s="6" t="s">
        <v>1168</v>
      </c>
      <c r="C309" s="8">
        <f t="shared" si="8"/>
        <v>64.89</v>
      </c>
      <c r="D309" s="13">
        <f>_xlfn.XLOOKUP(Tabela5[[#This Row],[SKU]],'ESTOQUE NOVEMBRO'!A:A,'ESTOQUE NOVEMBRO'!F:F,,0)-_xlfn.XLOOKUP(Tabela5[[#This Row],[SKU]],'VENDA MES'!H:H,'VENDA MES'!I:I,0,0)</f>
        <v>26.599999999999994</v>
      </c>
      <c r="E309" s="13">
        <f>IF(D309&lt;=0,(L309 * 2.5) - D309,IF(AND(Tabela5[[#This Row],[ESTOQUE_INICIAL]]&lt;=Tabela5[[#This Row],[PONTO_DE_REPOSICAO]],Tabela5[[#This Row],[ESTOQUE_INICIAL]]&gt;0),L309*2.5,D309*0))</f>
        <v>0</v>
      </c>
      <c r="F309" s="13">
        <f t="shared" si="9"/>
        <v>26.599999999999994</v>
      </c>
      <c r="G309" s="14">
        <f>IF('ESTOQUE DEZEMBRO'!$N309="outubro",_xlfn.XLOOKUP('ESTOQUE DEZEMBRO'!$A309,MEDIDAS!H:H,MEDIDAS!J:J,,0),IF('ESTOQUE DEZEMBRO'!$N309="novembro",_xlfn.XLOOKUP('ESTOQUE DEZEMBRO'!$A309,MEDIDAS!H:H,MEDIDAS!K:K,,0),"0"))</f>
        <v>8</v>
      </c>
      <c r="H309" s="16">
        <v>20</v>
      </c>
      <c r="I309" s="6" t="s">
        <v>1142</v>
      </c>
      <c r="J309" s="1">
        <f>'ESTOQUE DEZEMBRO'!$D309*'ESTOQUE DEZEMBRO'!$G309+'ESTOQUE DEZEMBRO'!$E309*'ESTOQUE DEZEMBRO'!$H309</f>
        <v>212.79999999999995</v>
      </c>
      <c r="K309" s="1">
        <f>_xlfn.XLOOKUP(A309,MEDIDAS!A:A,MEDIDAS!D:D,,0)*5</f>
        <v>4.3888888888888893</v>
      </c>
      <c r="L309" s="1">
        <f>SUM(K309,_xlfn.XLOOKUP(A309,MEDIDAS!A:A,MEDIDAS!D:D,,0)*5)</f>
        <v>8.7777777777777786</v>
      </c>
      <c r="M30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09" t="str">
        <f>IF('ESTOQUE DEZEMBRO'!$E309&gt;0,"dezembro",_xlfn.XLOOKUP('ESTOQUE DEZEMBRO'!$A309,'ESTOQUE NOVEMBRO'!$A$2:$A$1101,'ESTOQUE NOVEMBRO'!$N$2:$N$1101,,0))</f>
        <v>outubro</v>
      </c>
      <c r="O309" s="15">
        <v>45627</v>
      </c>
    </row>
    <row r="310" spans="1:15">
      <c r="A310" s="5" t="s">
        <v>310</v>
      </c>
      <c r="B310" s="6" t="s">
        <v>1168</v>
      </c>
      <c r="C310" s="8">
        <f t="shared" si="8"/>
        <v>64.89</v>
      </c>
      <c r="D310" s="13">
        <f>_xlfn.XLOOKUP(Tabela5[[#This Row],[SKU]],'ESTOQUE NOVEMBRO'!A:A,'ESTOQUE NOVEMBRO'!F:F,,0)-_xlfn.XLOOKUP(Tabela5[[#This Row],[SKU]],'VENDA MES'!H:H,'VENDA MES'!I:I,0,0)</f>
        <v>-12.200000000000003</v>
      </c>
      <c r="E310" s="13">
        <f>IF(D310&lt;=0,(L310 * 2.5) - D310,IF(AND(Tabela5[[#This Row],[ESTOQUE_INICIAL]]&lt;=Tabela5[[#This Row],[PONTO_DE_REPOSICAO]],Tabela5[[#This Row],[ESTOQUE_INICIAL]]&gt;0),L310*2.5,D310*0))</f>
        <v>39.422222222222217</v>
      </c>
      <c r="F310" s="13">
        <f t="shared" si="9"/>
        <v>27.222222222222214</v>
      </c>
      <c r="G310" s="14" t="str">
        <f>IF('ESTOQUE DEZEMBRO'!$N310="outubro",_xlfn.XLOOKUP('ESTOQUE DEZEMBRO'!$A310,MEDIDAS!H:H,MEDIDAS!J:J,,0),IF('ESTOQUE DEZEMBRO'!$N310="novembro",_xlfn.XLOOKUP('ESTOQUE DEZEMBRO'!$A310,MEDIDAS!H:H,MEDIDAS!K:K,,0),"0"))</f>
        <v>0</v>
      </c>
      <c r="H310" s="16">
        <v>20</v>
      </c>
      <c r="I310" s="6" t="s">
        <v>1142</v>
      </c>
      <c r="J310" s="1">
        <f>'ESTOQUE DEZEMBRO'!$D310*'ESTOQUE DEZEMBRO'!$G310+'ESTOQUE DEZEMBRO'!$E310*'ESTOQUE DEZEMBRO'!$H310</f>
        <v>788.44444444444434</v>
      </c>
      <c r="K310" s="1">
        <f>_xlfn.XLOOKUP(A310,MEDIDAS!A:A,MEDIDAS!D:D,,0)*5</f>
        <v>5.4444444444444438</v>
      </c>
      <c r="L310" s="1">
        <f>SUM(K310,_xlfn.XLOOKUP(A310,MEDIDAS!A:A,MEDIDAS!D:D,,0)*5)</f>
        <v>10.888888888888888</v>
      </c>
      <c r="M31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10" t="str">
        <f>IF('ESTOQUE DEZEMBRO'!$E310&gt;0,"dezembro",_xlfn.XLOOKUP('ESTOQUE DEZEMBRO'!$A310,'ESTOQUE NOVEMBRO'!$A$2:$A$1101,'ESTOQUE NOVEMBRO'!$N$2:$N$1101,,0))</f>
        <v>dezembro</v>
      </c>
      <c r="O310" s="15">
        <v>45627</v>
      </c>
    </row>
    <row r="311" spans="1:15">
      <c r="A311" s="5" t="s">
        <v>311</v>
      </c>
      <c r="B311" s="6" t="s">
        <v>1168</v>
      </c>
      <c r="C311" s="8">
        <f t="shared" si="8"/>
        <v>64.89</v>
      </c>
      <c r="D311" s="13">
        <f>_xlfn.XLOOKUP(Tabela5[[#This Row],[SKU]],'ESTOQUE NOVEMBRO'!A:A,'ESTOQUE NOVEMBRO'!F:F,,0)-_xlfn.XLOOKUP(Tabela5[[#This Row],[SKU]],'VENDA MES'!H:H,'VENDA MES'!I:I,0,0)</f>
        <v>59.400000000000006</v>
      </c>
      <c r="E311" s="13">
        <f>IF(D311&lt;=0,(L311 * 2.5) - D311,IF(AND(Tabela5[[#This Row],[ESTOQUE_INICIAL]]&lt;=Tabela5[[#This Row],[PONTO_DE_REPOSICAO]],Tabela5[[#This Row],[ESTOQUE_INICIAL]]&gt;0),L311*2.5,D311*0))</f>
        <v>0</v>
      </c>
      <c r="F311" s="13">
        <f t="shared" si="9"/>
        <v>59.400000000000006</v>
      </c>
      <c r="G311" s="14">
        <f>IF('ESTOQUE DEZEMBRO'!$N311="outubro",_xlfn.XLOOKUP('ESTOQUE DEZEMBRO'!$A311,MEDIDAS!H:H,MEDIDAS!J:J,,0),IF('ESTOQUE DEZEMBRO'!$N311="novembro",_xlfn.XLOOKUP('ESTOQUE DEZEMBRO'!$A311,MEDIDAS!H:H,MEDIDAS!K:K,,0),"0"))</f>
        <v>8</v>
      </c>
      <c r="H311" s="16">
        <v>20</v>
      </c>
      <c r="I311" s="6" t="s">
        <v>1142</v>
      </c>
      <c r="J311" s="1">
        <f>'ESTOQUE DEZEMBRO'!$D311*'ESTOQUE DEZEMBRO'!$G311+'ESTOQUE DEZEMBRO'!$E311*'ESTOQUE DEZEMBRO'!$H311</f>
        <v>475.20000000000005</v>
      </c>
      <c r="K311" s="1">
        <f>_xlfn.XLOOKUP(A311,MEDIDAS!A:A,MEDIDAS!D:D,,0)*5</f>
        <v>7.333333333333333</v>
      </c>
      <c r="L311" s="1">
        <f>SUM(K311,_xlfn.XLOOKUP(A311,MEDIDAS!A:A,MEDIDAS!D:D,,0)*5)</f>
        <v>14.666666666666666</v>
      </c>
      <c r="M31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11" t="str">
        <f>IF('ESTOQUE DEZEMBRO'!$E311&gt;0,"dezembro",_xlfn.XLOOKUP('ESTOQUE DEZEMBRO'!$A311,'ESTOQUE NOVEMBRO'!$A$2:$A$1101,'ESTOQUE NOVEMBRO'!$N$2:$N$1101,,0))</f>
        <v>outubro</v>
      </c>
      <c r="O311" s="15">
        <v>45627</v>
      </c>
    </row>
    <row r="312" spans="1:15">
      <c r="A312" s="5" t="s">
        <v>312</v>
      </c>
      <c r="B312" s="6" t="s">
        <v>1169</v>
      </c>
      <c r="C312" s="8">
        <f t="shared" si="8"/>
        <v>64.89</v>
      </c>
      <c r="D312" s="13">
        <f>_xlfn.XLOOKUP(Tabela5[[#This Row],[SKU]],'ESTOQUE NOVEMBRO'!A:A,'ESTOQUE NOVEMBRO'!F:F,,0)-_xlfn.XLOOKUP(Tabela5[[#This Row],[SKU]],'VENDA MES'!H:H,'VENDA MES'!I:I,0,0)</f>
        <v>-9</v>
      </c>
      <c r="E312" s="13">
        <f>IF(D312&lt;=0,(L312 * 2.5) - D312,IF(AND(Tabela5[[#This Row],[ESTOQUE_INICIAL]]&lt;=Tabela5[[#This Row],[PONTO_DE_REPOSICAO]],Tabela5[[#This Row],[ESTOQUE_INICIAL]]&gt;0),L312*2.5,D312*0))</f>
        <v>29.833333333333336</v>
      </c>
      <c r="F312" s="13">
        <f t="shared" si="9"/>
        <v>20.833333333333336</v>
      </c>
      <c r="G312" s="14" t="str">
        <f>IF('ESTOQUE DEZEMBRO'!$N312="outubro",_xlfn.XLOOKUP('ESTOQUE DEZEMBRO'!$A312,MEDIDAS!H:H,MEDIDAS!J:J,,0),IF('ESTOQUE DEZEMBRO'!$N312="novembro",_xlfn.XLOOKUP('ESTOQUE DEZEMBRO'!$A312,MEDIDAS!H:H,MEDIDAS!K:K,,0),"0"))</f>
        <v>0</v>
      </c>
      <c r="H312" s="16">
        <v>150</v>
      </c>
      <c r="I312" s="6" t="s">
        <v>1128</v>
      </c>
      <c r="J312" s="1">
        <f>'ESTOQUE DEZEMBRO'!$D312*'ESTOQUE DEZEMBRO'!$G312+'ESTOQUE DEZEMBRO'!$E312*'ESTOQUE DEZEMBRO'!$H312</f>
        <v>4475</v>
      </c>
      <c r="K312" s="1">
        <f>_xlfn.XLOOKUP(A312,MEDIDAS!A:A,MEDIDAS!D:D,,0)*5</f>
        <v>4.166666666666667</v>
      </c>
      <c r="L312" s="1">
        <f>SUM(K312,_xlfn.XLOOKUP(A312,MEDIDAS!A:A,MEDIDAS!D:D,,0)*5)</f>
        <v>8.3333333333333339</v>
      </c>
      <c r="M31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12" t="str">
        <f>IF('ESTOQUE DEZEMBRO'!$E312&gt;0,"dezembro",_xlfn.XLOOKUP('ESTOQUE DEZEMBRO'!$A312,'ESTOQUE NOVEMBRO'!$A$2:$A$1101,'ESTOQUE NOVEMBRO'!$N$2:$N$1101,,0))</f>
        <v>dezembro</v>
      </c>
      <c r="O312" s="15">
        <v>45627</v>
      </c>
    </row>
    <row r="313" spans="1:15">
      <c r="A313" s="5" t="s">
        <v>313</v>
      </c>
      <c r="B313" s="6" t="s">
        <v>1169</v>
      </c>
      <c r="C313" s="8">
        <f t="shared" si="8"/>
        <v>64.89</v>
      </c>
      <c r="D313" s="13">
        <f>_xlfn.XLOOKUP(Tabela5[[#This Row],[SKU]],'ESTOQUE NOVEMBRO'!A:A,'ESTOQUE NOVEMBRO'!F:F,,0)-_xlfn.XLOOKUP(Tabela5[[#This Row],[SKU]],'VENDA MES'!H:H,'VENDA MES'!I:I,0,0)</f>
        <v>196.2</v>
      </c>
      <c r="E313" s="13">
        <f>IF(D313&lt;=0,(L313 * 2.5) - D313,IF(AND(Tabela5[[#This Row],[ESTOQUE_INICIAL]]&lt;=Tabela5[[#This Row],[PONTO_DE_REPOSICAO]],Tabela5[[#This Row],[ESTOQUE_INICIAL]]&gt;0),L313*2.5,D313*0))</f>
        <v>0</v>
      </c>
      <c r="F313" s="13">
        <f t="shared" si="9"/>
        <v>196.2</v>
      </c>
      <c r="G313" s="14">
        <f>IF('ESTOQUE DEZEMBRO'!$N313="outubro",_xlfn.XLOOKUP('ESTOQUE DEZEMBRO'!$A313,MEDIDAS!H:H,MEDIDAS!J:J,,0),IF('ESTOQUE DEZEMBRO'!$N313="novembro",_xlfn.XLOOKUP('ESTOQUE DEZEMBRO'!$A313,MEDIDAS!H:H,MEDIDAS!K:K,,0),"0"))</f>
        <v>60</v>
      </c>
      <c r="H313" s="16">
        <v>150</v>
      </c>
      <c r="I313" s="6" t="s">
        <v>1128</v>
      </c>
      <c r="J313" s="1">
        <f>'ESTOQUE DEZEMBRO'!$D313*'ESTOQUE DEZEMBRO'!$G313+'ESTOQUE DEZEMBRO'!$E313*'ESTOQUE DEZEMBRO'!$H313</f>
        <v>11772</v>
      </c>
      <c r="K313" s="1">
        <f>_xlfn.XLOOKUP(A313,MEDIDAS!A:A,MEDIDAS!D:D,,0)*5</f>
        <v>6.333333333333333</v>
      </c>
      <c r="L313" s="1">
        <f>SUM(K313,_xlfn.XLOOKUP(A313,MEDIDAS!A:A,MEDIDAS!D:D,,0)*5)</f>
        <v>12.666666666666666</v>
      </c>
      <c r="M31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13" t="str">
        <f>IF('ESTOQUE DEZEMBRO'!$E313&gt;0,"dezembro",_xlfn.XLOOKUP('ESTOQUE DEZEMBRO'!$A313,'ESTOQUE NOVEMBRO'!$A$2:$A$1101,'ESTOQUE NOVEMBRO'!$N$2:$N$1101,,0))</f>
        <v>outubro</v>
      </c>
      <c r="O313" s="15">
        <v>45627</v>
      </c>
    </row>
    <row r="314" spans="1:15">
      <c r="A314" s="5" t="s">
        <v>314</v>
      </c>
      <c r="B314" s="6" t="s">
        <v>1169</v>
      </c>
      <c r="C314" s="8">
        <f t="shared" si="8"/>
        <v>64.89</v>
      </c>
      <c r="D314" s="13">
        <f>_xlfn.XLOOKUP(Tabela5[[#This Row],[SKU]],'ESTOQUE NOVEMBRO'!A:A,'ESTOQUE NOVEMBRO'!F:F,,0)-_xlfn.XLOOKUP(Tabela5[[#This Row],[SKU]],'VENDA MES'!H:H,'VENDA MES'!I:I,0,0)</f>
        <v>86.4</v>
      </c>
      <c r="E314" s="13">
        <f>IF(D314&lt;=0,(L314 * 2.5) - D314,IF(AND(Tabela5[[#This Row],[ESTOQUE_INICIAL]]&lt;=Tabela5[[#This Row],[PONTO_DE_REPOSICAO]],Tabela5[[#This Row],[ESTOQUE_INICIAL]]&gt;0),L314*2.5,D314*0))</f>
        <v>0</v>
      </c>
      <c r="F314" s="13">
        <f t="shared" si="9"/>
        <v>86.4</v>
      </c>
      <c r="G314" s="14">
        <f>IF('ESTOQUE DEZEMBRO'!$N314="outubro",_xlfn.XLOOKUP('ESTOQUE DEZEMBRO'!$A314,MEDIDAS!H:H,MEDIDAS!J:J,,0),IF('ESTOQUE DEZEMBRO'!$N314="novembro",_xlfn.XLOOKUP('ESTOQUE DEZEMBRO'!$A314,MEDIDAS!H:H,MEDIDAS!K:K,,0),"0"))</f>
        <v>60</v>
      </c>
      <c r="H314" s="16">
        <v>150</v>
      </c>
      <c r="I314" s="6" t="s">
        <v>1128</v>
      </c>
      <c r="J314" s="1">
        <f>'ESTOQUE DEZEMBRO'!$D314*'ESTOQUE DEZEMBRO'!$G314+'ESTOQUE DEZEMBRO'!$E314*'ESTOQUE DEZEMBRO'!$H314</f>
        <v>5184</v>
      </c>
      <c r="K314" s="1">
        <f>_xlfn.XLOOKUP(A314,MEDIDAS!A:A,MEDIDAS!D:D,,0)*5</f>
        <v>5.8333333333333339</v>
      </c>
      <c r="L314" s="1">
        <f>SUM(K314,_xlfn.XLOOKUP(A314,MEDIDAS!A:A,MEDIDAS!D:D,,0)*5)</f>
        <v>11.666666666666668</v>
      </c>
      <c r="M31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14" t="str">
        <f>IF('ESTOQUE DEZEMBRO'!$E314&gt;0,"dezembro",_xlfn.XLOOKUP('ESTOQUE DEZEMBRO'!$A314,'ESTOQUE NOVEMBRO'!$A$2:$A$1101,'ESTOQUE NOVEMBRO'!$N$2:$N$1101,,0))</f>
        <v>outubro</v>
      </c>
      <c r="O314" s="15">
        <v>45627</v>
      </c>
    </row>
    <row r="315" spans="1:15">
      <c r="A315" s="5" t="s">
        <v>315</v>
      </c>
      <c r="B315" s="6" t="s">
        <v>1169</v>
      </c>
      <c r="C315" s="8">
        <f t="shared" si="8"/>
        <v>64.89</v>
      </c>
      <c r="D315" s="13">
        <f>_xlfn.XLOOKUP(Tabela5[[#This Row],[SKU]],'ESTOQUE NOVEMBRO'!A:A,'ESTOQUE NOVEMBRO'!F:F,,0)-_xlfn.XLOOKUP(Tabela5[[#This Row],[SKU]],'VENDA MES'!H:H,'VENDA MES'!I:I,0,0)</f>
        <v>-37.200000000000003</v>
      </c>
      <c r="E315" s="13">
        <f>IF(D315&lt;=0,(L315 * 2.5) - D315,IF(AND(Tabela5[[#This Row],[ESTOQUE_INICIAL]]&lt;=Tabela5[[#This Row],[PONTO_DE_REPOSICAO]],Tabela5[[#This Row],[ESTOQUE_INICIAL]]&gt;0),L315*2.5,D315*0))</f>
        <v>71.366666666666674</v>
      </c>
      <c r="F315" s="13">
        <f t="shared" si="9"/>
        <v>34.166666666666671</v>
      </c>
      <c r="G315" s="14" t="str">
        <f>IF('ESTOQUE DEZEMBRO'!$N315="outubro",_xlfn.XLOOKUP('ESTOQUE DEZEMBRO'!$A315,MEDIDAS!H:H,MEDIDAS!J:J,,0),IF('ESTOQUE DEZEMBRO'!$N315="novembro",_xlfn.XLOOKUP('ESTOQUE DEZEMBRO'!$A315,MEDIDAS!H:H,MEDIDAS!K:K,,0),"0"))</f>
        <v>0</v>
      </c>
      <c r="H315" s="16">
        <v>150</v>
      </c>
      <c r="I315" s="6" t="s">
        <v>1128</v>
      </c>
      <c r="J315" s="1">
        <f>'ESTOQUE DEZEMBRO'!$D315*'ESTOQUE DEZEMBRO'!$G315+'ESTOQUE DEZEMBRO'!$E315*'ESTOQUE DEZEMBRO'!$H315</f>
        <v>10705.000000000002</v>
      </c>
      <c r="K315" s="1">
        <f>_xlfn.XLOOKUP(A315,MEDIDAS!A:A,MEDIDAS!D:D,,0)*5</f>
        <v>6.8333333333333339</v>
      </c>
      <c r="L315" s="1">
        <f>SUM(K315,_xlfn.XLOOKUP(A315,MEDIDAS!A:A,MEDIDAS!D:D,,0)*5)</f>
        <v>13.666666666666668</v>
      </c>
      <c r="M31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15" t="str">
        <f>IF('ESTOQUE DEZEMBRO'!$E315&gt;0,"dezembro",_xlfn.XLOOKUP('ESTOQUE DEZEMBRO'!$A315,'ESTOQUE NOVEMBRO'!$A$2:$A$1101,'ESTOQUE NOVEMBRO'!$N$2:$N$1101,,0))</f>
        <v>dezembro</v>
      </c>
      <c r="O315" s="15">
        <v>45627</v>
      </c>
    </row>
    <row r="316" spans="1:15">
      <c r="A316" s="5" t="s">
        <v>316</v>
      </c>
      <c r="B316" s="6" t="s">
        <v>1169</v>
      </c>
      <c r="C316" s="8">
        <f t="shared" si="8"/>
        <v>64.89</v>
      </c>
      <c r="D316" s="13">
        <f>_xlfn.XLOOKUP(Tabela5[[#This Row],[SKU]],'ESTOQUE NOVEMBRO'!A:A,'ESTOQUE NOVEMBRO'!F:F,,0)-_xlfn.XLOOKUP(Tabela5[[#This Row],[SKU]],'VENDA MES'!H:H,'VENDA MES'!I:I,0,0)</f>
        <v>-3.1999999999999886</v>
      </c>
      <c r="E316" s="13">
        <f>IF(D316&lt;=0,(L316 * 2.5) - D316,IF(AND(Tabela5[[#This Row],[ESTOQUE_INICIAL]]&lt;=Tabela5[[#This Row],[PONTO_DE_REPOSICAO]],Tabela5[[#This Row],[ESTOQUE_INICIAL]]&gt;0),L316*2.5,D316*0))</f>
        <v>46.255555555555546</v>
      </c>
      <c r="F316" s="13">
        <f t="shared" si="9"/>
        <v>43.055555555555557</v>
      </c>
      <c r="G316" s="14" t="str">
        <f>IF('ESTOQUE DEZEMBRO'!$N316="outubro",_xlfn.XLOOKUP('ESTOQUE DEZEMBRO'!$A316,MEDIDAS!H:H,MEDIDAS!J:J,,0),IF('ESTOQUE DEZEMBRO'!$N316="novembro",_xlfn.XLOOKUP('ESTOQUE DEZEMBRO'!$A316,MEDIDAS!H:H,MEDIDAS!K:K,,0),"0"))</f>
        <v>0</v>
      </c>
      <c r="H316" s="16">
        <v>150</v>
      </c>
      <c r="I316" s="6" t="s">
        <v>1128</v>
      </c>
      <c r="J316" s="1">
        <f>'ESTOQUE DEZEMBRO'!$D316*'ESTOQUE DEZEMBRO'!$G316+'ESTOQUE DEZEMBRO'!$E316*'ESTOQUE DEZEMBRO'!$H316</f>
        <v>6938.3333333333321</v>
      </c>
      <c r="K316" s="1">
        <f>_xlfn.XLOOKUP(A316,MEDIDAS!A:A,MEDIDAS!D:D,,0)*5</f>
        <v>8.6111111111111107</v>
      </c>
      <c r="L316" s="1">
        <f>SUM(K316,_xlfn.XLOOKUP(A316,MEDIDAS!A:A,MEDIDAS!D:D,,0)*5)</f>
        <v>17.222222222222221</v>
      </c>
      <c r="M31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16" t="str">
        <f>IF('ESTOQUE DEZEMBRO'!$E316&gt;0,"dezembro",_xlfn.XLOOKUP('ESTOQUE DEZEMBRO'!$A316,'ESTOQUE NOVEMBRO'!$A$2:$A$1101,'ESTOQUE NOVEMBRO'!$N$2:$N$1101,,0))</f>
        <v>dezembro</v>
      </c>
      <c r="O316" s="15">
        <v>45627</v>
      </c>
    </row>
    <row r="317" spans="1:15">
      <c r="A317" s="5" t="s">
        <v>352</v>
      </c>
      <c r="B317" s="6" t="s">
        <v>1169</v>
      </c>
      <c r="C317" s="8">
        <f t="shared" si="8"/>
        <v>64.89</v>
      </c>
      <c r="D317" s="13">
        <f>_xlfn.XLOOKUP(Tabela5[[#This Row],[SKU]],'ESTOQUE NOVEMBRO'!A:A,'ESTOQUE NOVEMBRO'!F:F,,0)-_xlfn.XLOOKUP(Tabela5[[#This Row],[SKU]],'VENDA MES'!H:H,'VENDA MES'!I:I,0,0)</f>
        <v>44</v>
      </c>
      <c r="E317" s="13">
        <f>IF(D317&lt;=0,(L317 * 2.5) - D317,IF(AND(Tabela5[[#This Row],[ESTOQUE_INICIAL]]&lt;=Tabela5[[#This Row],[PONTO_DE_REPOSICAO]],Tabela5[[#This Row],[ESTOQUE_INICIAL]]&gt;0),L317*2.5,D317*0))</f>
        <v>0</v>
      </c>
      <c r="F317" s="13">
        <f t="shared" si="9"/>
        <v>44</v>
      </c>
      <c r="G317" s="14">
        <f>IF('ESTOQUE DEZEMBRO'!$N317="outubro",_xlfn.XLOOKUP('ESTOQUE DEZEMBRO'!$A317,MEDIDAS!H:H,MEDIDAS!J:J,,0),IF('ESTOQUE DEZEMBRO'!$N317="novembro",_xlfn.XLOOKUP('ESTOQUE DEZEMBRO'!$A317,MEDIDAS!H:H,MEDIDAS!K:K,,0),"0"))</f>
        <v>60</v>
      </c>
      <c r="H317" s="16">
        <v>150</v>
      </c>
      <c r="I317" s="6" t="s">
        <v>1128</v>
      </c>
      <c r="J317" s="1">
        <f>'ESTOQUE DEZEMBRO'!$D317*'ESTOQUE DEZEMBRO'!$G317+'ESTOQUE DEZEMBRO'!$E317*'ESTOQUE DEZEMBRO'!$H317</f>
        <v>2640</v>
      </c>
      <c r="K317" s="1">
        <f>_xlfn.XLOOKUP(A317,MEDIDAS!A:A,MEDIDAS!D:D,,0)*5</f>
        <v>5.8888888888888893</v>
      </c>
      <c r="L317" s="1">
        <f>SUM(K317,_xlfn.XLOOKUP(A317,MEDIDAS!A:A,MEDIDAS!D:D,,0)*5)</f>
        <v>11.777777777777779</v>
      </c>
      <c r="M31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17" t="str">
        <f>IF('ESTOQUE DEZEMBRO'!$E317&gt;0,"dezembro",_xlfn.XLOOKUP('ESTOQUE DEZEMBRO'!$A317,'ESTOQUE NOVEMBRO'!$A$2:$A$1101,'ESTOQUE NOVEMBRO'!$N$2:$N$1101,,0))</f>
        <v>outubro</v>
      </c>
      <c r="O317" s="15">
        <v>45627</v>
      </c>
    </row>
    <row r="318" spans="1:15">
      <c r="A318" s="5" t="s">
        <v>317</v>
      </c>
      <c r="B318" s="6" t="s">
        <v>1169</v>
      </c>
      <c r="C318" s="8">
        <f t="shared" si="8"/>
        <v>64.89</v>
      </c>
      <c r="D318" s="13">
        <f>_xlfn.XLOOKUP(Tabela5[[#This Row],[SKU]],'ESTOQUE NOVEMBRO'!A:A,'ESTOQUE NOVEMBRO'!F:F,,0)-_xlfn.XLOOKUP(Tabela5[[#This Row],[SKU]],'VENDA MES'!H:H,'VENDA MES'!I:I,0,0)</f>
        <v>32.599999999999994</v>
      </c>
      <c r="E318" s="13">
        <f>IF(D318&lt;=0,(L318 * 2.5) - D318,IF(AND(Tabela5[[#This Row],[ESTOQUE_INICIAL]]&lt;=Tabela5[[#This Row],[PONTO_DE_REPOSICAO]],Tabela5[[#This Row],[ESTOQUE_INICIAL]]&gt;0),L318*2.5,D318*0))</f>
        <v>0</v>
      </c>
      <c r="F318" s="13">
        <f t="shared" si="9"/>
        <v>32.599999999999994</v>
      </c>
      <c r="G318" s="14">
        <f>IF('ESTOQUE DEZEMBRO'!$N318="outubro",_xlfn.XLOOKUP('ESTOQUE DEZEMBRO'!$A318,MEDIDAS!H:H,MEDIDAS!J:J,,0),IF('ESTOQUE DEZEMBRO'!$N318="novembro",_xlfn.XLOOKUP('ESTOQUE DEZEMBRO'!$A318,MEDIDAS!H:H,MEDIDAS!K:K,,0),"0"))</f>
        <v>60</v>
      </c>
      <c r="H318" s="16">
        <v>150</v>
      </c>
      <c r="I318" s="6" t="s">
        <v>1128</v>
      </c>
      <c r="J318" s="1">
        <f>'ESTOQUE DEZEMBRO'!$D318*'ESTOQUE DEZEMBRO'!$G318+'ESTOQUE DEZEMBRO'!$E318*'ESTOQUE DEZEMBRO'!$H318</f>
        <v>1955.9999999999995</v>
      </c>
      <c r="K318" s="1">
        <f>_xlfn.XLOOKUP(A318,MEDIDAS!A:A,MEDIDAS!D:D,,0)*5</f>
        <v>4.0555555555555554</v>
      </c>
      <c r="L318" s="1">
        <f>SUM(K318,_xlfn.XLOOKUP(A318,MEDIDAS!A:A,MEDIDAS!D:D,,0)*5)</f>
        <v>8.1111111111111107</v>
      </c>
      <c r="M31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18" t="str">
        <f>IF('ESTOQUE DEZEMBRO'!$E318&gt;0,"dezembro",_xlfn.XLOOKUP('ESTOQUE DEZEMBRO'!$A318,'ESTOQUE NOVEMBRO'!$A$2:$A$1101,'ESTOQUE NOVEMBRO'!$N$2:$N$1101,,0))</f>
        <v>outubro</v>
      </c>
      <c r="O318" s="15">
        <v>45627</v>
      </c>
    </row>
    <row r="319" spans="1:15">
      <c r="A319" s="5" t="s">
        <v>318</v>
      </c>
      <c r="B319" s="6" t="s">
        <v>1169</v>
      </c>
      <c r="C319" s="8">
        <f t="shared" si="8"/>
        <v>64.89</v>
      </c>
      <c r="D319" s="13">
        <f>_xlfn.XLOOKUP(Tabela5[[#This Row],[SKU]],'ESTOQUE NOVEMBRO'!A:A,'ESTOQUE NOVEMBRO'!F:F,,0)-_xlfn.XLOOKUP(Tabela5[[#This Row],[SKU]],'VENDA MES'!H:H,'VENDA MES'!I:I,0,0)</f>
        <v>62</v>
      </c>
      <c r="E319" s="13">
        <f>IF(D319&lt;=0,(L319 * 2.5) - D319,IF(AND(Tabela5[[#This Row],[ESTOQUE_INICIAL]]&lt;=Tabela5[[#This Row],[PONTO_DE_REPOSICAO]],Tabela5[[#This Row],[ESTOQUE_INICIAL]]&gt;0),L319*2.5,D319*0))</f>
        <v>0</v>
      </c>
      <c r="F319" s="13">
        <f t="shared" si="9"/>
        <v>62</v>
      </c>
      <c r="G319" s="14">
        <f>IF('ESTOQUE DEZEMBRO'!$N319="outubro",_xlfn.XLOOKUP('ESTOQUE DEZEMBRO'!$A319,MEDIDAS!H:H,MEDIDAS!J:J,,0),IF('ESTOQUE DEZEMBRO'!$N319="novembro",_xlfn.XLOOKUP('ESTOQUE DEZEMBRO'!$A319,MEDIDAS!H:H,MEDIDAS!K:K,,0),"0"))</f>
        <v>60</v>
      </c>
      <c r="H319" s="16">
        <v>150</v>
      </c>
      <c r="I319" s="6" t="s">
        <v>1128</v>
      </c>
      <c r="J319" s="1">
        <f>'ESTOQUE DEZEMBRO'!$D319*'ESTOQUE DEZEMBRO'!$G319+'ESTOQUE DEZEMBRO'!$E319*'ESTOQUE DEZEMBRO'!$H319</f>
        <v>3720</v>
      </c>
      <c r="K319" s="1">
        <f>_xlfn.XLOOKUP(A319,MEDIDAS!A:A,MEDIDAS!D:D,,0)*5</f>
        <v>7.5555555555555554</v>
      </c>
      <c r="L319" s="1">
        <f>SUM(K319,_xlfn.XLOOKUP(A319,MEDIDAS!A:A,MEDIDAS!D:D,,0)*5)</f>
        <v>15.111111111111111</v>
      </c>
      <c r="M31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19" t="str">
        <f>IF('ESTOQUE DEZEMBRO'!$E319&gt;0,"dezembro",_xlfn.XLOOKUP('ESTOQUE DEZEMBRO'!$A319,'ESTOQUE NOVEMBRO'!$A$2:$A$1101,'ESTOQUE NOVEMBRO'!$N$2:$N$1101,,0))</f>
        <v>outubro</v>
      </c>
      <c r="O319" s="15">
        <v>45627</v>
      </c>
    </row>
    <row r="320" spans="1:15">
      <c r="A320" s="5" t="s">
        <v>320</v>
      </c>
      <c r="B320" s="6" t="s">
        <v>1169</v>
      </c>
      <c r="C320" s="8">
        <f t="shared" si="8"/>
        <v>64.89</v>
      </c>
      <c r="D320" s="13">
        <f>_xlfn.XLOOKUP(Tabela5[[#This Row],[SKU]],'ESTOQUE NOVEMBRO'!A:A,'ESTOQUE NOVEMBRO'!F:F,,0)-_xlfn.XLOOKUP(Tabela5[[#This Row],[SKU]],'VENDA MES'!H:H,'VENDA MES'!I:I,0,0)</f>
        <v>60.400000000000006</v>
      </c>
      <c r="E320" s="13">
        <f>IF(D320&lt;=0,(L320 * 2.5) - D320,IF(AND(Tabela5[[#This Row],[ESTOQUE_INICIAL]]&lt;=Tabela5[[#This Row],[PONTO_DE_REPOSICAO]],Tabela5[[#This Row],[ESTOQUE_INICIAL]]&gt;0),L320*2.5,D320*0))</f>
        <v>0</v>
      </c>
      <c r="F320" s="13">
        <f t="shared" si="9"/>
        <v>60.400000000000006</v>
      </c>
      <c r="G320" s="14">
        <f>IF('ESTOQUE DEZEMBRO'!$N320="outubro",_xlfn.XLOOKUP('ESTOQUE DEZEMBRO'!$A320,MEDIDAS!H:H,MEDIDAS!J:J,,0),IF('ESTOQUE DEZEMBRO'!$N320="novembro",_xlfn.XLOOKUP('ESTOQUE DEZEMBRO'!$A320,MEDIDAS!H:H,MEDIDAS!K:K,,0),"0"))</f>
        <v>60</v>
      </c>
      <c r="H320" s="16">
        <v>150</v>
      </c>
      <c r="I320" s="6" t="s">
        <v>1128</v>
      </c>
      <c r="J320" s="1">
        <f>'ESTOQUE DEZEMBRO'!$D320*'ESTOQUE DEZEMBRO'!$G320+'ESTOQUE DEZEMBRO'!$E320*'ESTOQUE DEZEMBRO'!$H320</f>
        <v>3624.0000000000005</v>
      </c>
      <c r="K320" s="1">
        <f>_xlfn.XLOOKUP(A320,MEDIDAS!A:A,MEDIDAS!D:D,,0)*5</f>
        <v>7.2777777777777777</v>
      </c>
      <c r="L320" s="1">
        <f>SUM(K320,_xlfn.XLOOKUP(A320,MEDIDAS!A:A,MEDIDAS!D:D,,0)*5)</f>
        <v>14.555555555555555</v>
      </c>
      <c r="M32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20" t="str">
        <f>IF('ESTOQUE DEZEMBRO'!$E320&gt;0,"dezembro",_xlfn.XLOOKUP('ESTOQUE DEZEMBRO'!$A320,'ESTOQUE NOVEMBRO'!$A$2:$A$1101,'ESTOQUE NOVEMBRO'!$N$2:$N$1101,,0))</f>
        <v>outubro</v>
      </c>
      <c r="O320" s="15">
        <v>45627</v>
      </c>
    </row>
    <row r="321" spans="1:15">
      <c r="A321" s="5" t="s">
        <v>321</v>
      </c>
      <c r="B321" s="6" t="s">
        <v>1169</v>
      </c>
      <c r="C321" s="8">
        <f t="shared" si="8"/>
        <v>64.89</v>
      </c>
      <c r="D321" s="13">
        <f>_xlfn.XLOOKUP(Tabela5[[#This Row],[SKU]],'ESTOQUE NOVEMBRO'!A:A,'ESTOQUE NOVEMBRO'!F:F,,0)-_xlfn.XLOOKUP(Tabela5[[#This Row],[SKU]],'VENDA MES'!H:H,'VENDA MES'!I:I,0,0)</f>
        <v>192.60000000000002</v>
      </c>
      <c r="E321" s="13">
        <f>IF(D321&lt;=0,(L321 * 2.5) - D321,IF(AND(Tabela5[[#This Row],[ESTOQUE_INICIAL]]&lt;=Tabela5[[#This Row],[PONTO_DE_REPOSICAO]],Tabela5[[#This Row],[ESTOQUE_INICIAL]]&gt;0),L321*2.5,D321*0))</f>
        <v>0</v>
      </c>
      <c r="F321" s="13">
        <f t="shared" si="9"/>
        <v>192.60000000000002</v>
      </c>
      <c r="G321" s="14">
        <f>IF('ESTOQUE DEZEMBRO'!$N321="outubro",_xlfn.XLOOKUP('ESTOQUE DEZEMBRO'!$A321,MEDIDAS!H:H,MEDIDAS!J:J,,0),IF('ESTOQUE DEZEMBRO'!$N321="novembro",_xlfn.XLOOKUP('ESTOQUE DEZEMBRO'!$A321,MEDIDAS!H:H,MEDIDAS!K:K,,0),"0"))</f>
        <v>60</v>
      </c>
      <c r="H321" s="16">
        <v>150</v>
      </c>
      <c r="I321" s="6" t="s">
        <v>1128</v>
      </c>
      <c r="J321" s="1">
        <f>'ESTOQUE DEZEMBRO'!$D321*'ESTOQUE DEZEMBRO'!$G321+'ESTOQUE DEZEMBRO'!$E321*'ESTOQUE DEZEMBRO'!$H321</f>
        <v>11556.000000000002</v>
      </c>
      <c r="K321" s="1">
        <f>_xlfn.XLOOKUP(A321,MEDIDAS!A:A,MEDIDAS!D:D,,0)*5</f>
        <v>4.3333333333333339</v>
      </c>
      <c r="L321" s="1">
        <f>SUM(K321,_xlfn.XLOOKUP(A321,MEDIDAS!A:A,MEDIDAS!D:D,,0)*5)</f>
        <v>8.6666666666666679</v>
      </c>
      <c r="M32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21" t="str">
        <f>IF('ESTOQUE DEZEMBRO'!$E321&gt;0,"dezembro",_xlfn.XLOOKUP('ESTOQUE DEZEMBRO'!$A321,'ESTOQUE NOVEMBRO'!$A$2:$A$1101,'ESTOQUE NOVEMBRO'!$N$2:$N$1101,,0))</f>
        <v>outubro</v>
      </c>
      <c r="O321" s="15">
        <v>45627</v>
      </c>
    </row>
    <row r="322" spans="1:15">
      <c r="A322" s="5" t="s">
        <v>322</v>
      </c>
      <c r="B322" s="6" t="s">
        <v>1169</v>
      </c>
      <c r="C322" s="8">
        <f t="shared" ref="C322:C385" si="10">3.09*3*7</f>
        <v>64.89</v>
      </c>
      <c r="D322" s="13">
        <f>_xlfn.XLOOKUP(Tabela5[[#This Row],[SKU]],'ESTOQUE NOVEMBRO'!A:A,'ESTOQUE NOVEMBRO'!F:F,,0)-_xlfn.XLOOKUP(Tabela5[[#This Row],[SKU]],'VENDA MES'!H:H,'VENDA MES'!I:I,0,0)</f>
        <v>-0.5999999999999801</v>
      </c>
      <c r="E322" s="13">
        <f>IF(D322&lt;=0,(L322 * 2.5) - D322,IF(AND(Tabela5[[#This Row],[ESTOQUE_INICIAL]]&lt;=Tabela5[[#This Row],[PONTO_DE_REPOSICAO]],Tabela5[[#This Row],[ESTOQUE_INICIAL]]&gt;0),L322*2.5,D322*0))</f>
        <v>35.59999999999998</v>
      </c>
      <c r="F322" s="13">
        <f t="shared" ref="F322:F385" si="11">SUM(E322,D322)</f>
        <v>35</v>
      </c>
      <c r="G322" s="14" t="str">
        <f>IF('ESTOQUE DEZEMBRO'!$N322="outubro",_xlfn.XLOOKUP('ESTOQUE DEZEMBRO'!$A322,MEDIDAS!H:H,MEDIDAS!J:J,,0),IF('ESTOQUE DEZEMBRO'!$N322="novembro",_xlfn.XLOOKUP('ESTOQUE DEZEMBRO'!$A322,MEDIDAS!H:H,MEDIDAS!K:K,,0),"0"))</f>
        <v>0</v>
      </c>
      <c r="H322" s="16">
        <v>150</v>
      </c>
      <c r="I322" s="6" t="s">
        <v>1128</v>
      </c>
      <c r="J322" s="1">
        <f>'ESTOQUE DEZEMBRO'!$D322*'ESTOQUE DEZEMBRO'!$G322+'ESTOQUE DEZEMBRO'!$E322*'ESTOQUE DEZEMBRO'!$H322</f>
        <v>5339.9999999999973</v>
      </c>
      <c r="K322" s="1">
        <f>_xlfn.XLOOKUP(A322,MEDIDAS!A:A,MEDIDAS!D:D,,0)*5</f>
        <v>7</v>
      </c>
      <c r="L322" s="1">
        <f>SUM(K322,_xlfn.XLOOKUP(A322,MEDIDAS!A:A,MEDIDAS!D:D,,0)*5)</f>
        <v>14</v>
      </c>
      <c r="M32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22" t="str">
        <f>IF('ESTOQUE DEZEMBRO'!$E322&gt;0,"dezembro",_xlfn.XLOOKUP('ESTOQUE DEZEMBRO'!$A322,'ESTOQUE NOVEMBRO'!$A$2:$A$1101,'ESTOQUE NOVEMBRO'!$N$2:$N$1101,,0))</f>
        <v>dezembro</v>
      </c>
      <c r="O322" s="15">
        <v>45627</v>
      </c>
    </row>
    <row r="323" spans="1:15">
      <c r="A323" s="5" t="s">
        <v>323</v>
      </c>
      <c r="B323" s="6" t="s">
        <v>1170</v>
      </c>
      <c r="C323" s="8">
        <f t="shared" si="10"/>
        <v>64.89</v>
      </c>
      <c r="D323" s="13">
        <f>_xlfn.XLOOKUP(Tabela5[[#This Row],[SKU]],'ESTOQUE NOVEMBRO'!A:A,'ESTOQUE NOVEMBRO'!F:F,,0)-_xlfn.XLOOKUP(Tabela5[[#This Row],[SKU]],'VENDA MES'!H:H,'VENDA MES'!I:I,0,0)</f>
        <v>-47.400000000000006</v>
      </c>
      <c r="E323" s="13">
        <f>IF(D323&lt;=0,(L323 * 2.5) - D323,IF(AND(Tabela5[[#This Row],[ESTOQUE_INICIAL]]&lt;=Tabela5[[#This Row],[PONTO_DE_REPOSICAO]],Tabela5[[#This Row],[ESTOQUE_INICIAL]]&gt;0),L323*2.5,D323*0))</f>
        <v>89.9</v>
      </c>
      <c r="F323" s="13">
        <f t="shared" si="11"/>
        <v>42.5</v>
      </c>
      <c r="G323" s="14" t="str">
        <f>IF('ESTOQUE DEZEMBRO'!$N323="outubro",_xlfn.XLOOKUP('ESTOQUE DEZEMBRO'!$A323,MEDIDAS!H:H,MEDIDAS!J:J,,0),IF('ESTOQUE DEZEMBRO'!$N323="novembro",_xlfn.XLOOKUP('ESTOQUE DEZEMBRO'!$A323,MEDIDAS!H:H,MEDIDAS!K:K,,0),"0"))</f>
        <v>0</v>
      </c>
      <c r="H323" s="16">
        <v>25</v>
      </c>
      <c r="I323" s="6" t="s">
        <v>1134</v>
      </c>
      <c r="J323" s="1">
        <f>'ESTOQUE DEZEMBRO'!$D323*'ESTOQUE DEZEMBRO'!$G323+'ESTOQUE DEZEMBRO'!$E323*'ESTOQUE DEZEMBRO'!$H323</f>
        <v>2247.5</v>
      </c>
      <c r="K323" s="1">
        <f>_xlfn.XLOOKUP(A323,MEDIDAS!A:A,MEDIDAS!D:D,,0)*5</f>
        <v>8.5</v>
      </c>
      <c r="L323" s="1">
        <f>SUM(K323,_xlfn.XLOOKUP(A323,MEDIDAS!A:A,MEDIDAS!D:D,,0)*5)</f>
        <v>17</v>
      </c>
      <c r="M32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23" t="str">
        <f>IF('ESTOQUE DEZEMBRO'!$E323&gt;0,"dezembro",_xlfn.XLOOKUP('ESTOQUE DEZEMBRO'!$A323,'ESTOQUE NOVEMBRO'!$A$2:$A$1101,'ESTOQUE NOVEMBRO'!$N$2:$N$1101,,0))</f>
        <v>dezembro</v>
      </c>
      <c r="O323" s="15">
        <v>45627</v>
      </c>
    </row>
    <row r="324" spans="1:15">
      <c r="A324" s="5" t="s">
        <v>324</v>
      </c>
      <c r="B324" s="6" t="s">
        <v>1170</v>
      </c>
      <c r="C324" s="8">
        <f t="shared" si="10"/>
        <v>64.89</v>
      </c>
      <c r="D324" s="13">
        <f>_xlfn.XLOOKUP(Tabela5[[#This Row],[SKU]],'ESTOQUE NOVEMBRO'!A:A,'ESTOQUE NOVEMBRO'!F:F,,0)-_xlfn.XLOOKUP(Tabela5[[#This Row],[SKU]],'VENDA MES'!H:H,'VENDA MES'!I:I,0,0)</f>
        <v>-14.200000000000003</v>
      </c>
      <c r="E324" s="13">
        <f>IF(D324&lt;=0,(L324 * 2.5) - D324,IF(AND(Tabela5[[#This Row],[ESTOQUE_INICIAL]]&lt;=Tabela5[[#This Row],[PONTO_DE_REPOSICAO]],Tabela5[[#This Row],[ESTOQUE_INICIAL]]&gt;0),L324*2.5,D324*0))</f>
        <v>51.144444444444446</v>
      </c>
      <c r="F324" s="13">
        <f t="shared" si="11"/>
        <v>36.944444444444443</v>
      </c>
      <c r="G324" s="14" t="str">
        <f>IF('ESTOQUE DEZEMBRO'!$N324="outubro",_xlfn.XLOOKUP('ESTOQUE DEZEMBRO'!$A324,MEDIDAS!H:H,MEDIDAS!J:J,,0),IF('ESTOQUE DEZEMBRO'!$N324="novembro",_xlfn.XLOOKUP('ESTOQUE DEZEMBRO'!$A324,MEDIDAS!H:H,MEDIDAS!K:K,,0),"0"))</f>
        <v>0</v>
      </c>
      <c r="H324" s="16">
        <v>25</v>
      </c>
      <c r="I324" s="6" t="s">
        <v>1134</v>
      </c>
      <c r="J324" s="1">
        <f>'ESTOQUE DEZEMBRO'!$D324*'ESTOQUE DEZEMBRO'!$G324+'ESTOQUE DEZEMBRO'!$E324*'ESTOQUE DEZEMBRO'!$H324</f>
        <v>1278.6111111111111</v>
      </c>
      <c r="K324" s="1">
        <f>_xlfn.XLOOKUP(A324,MEDIDAS!A:A,MEDIDAS!D:D,,0)*5</f>
        <v>7.3888888888888893</v>
      </c>
      <c r="L324" s="1">
        <f>SUM(K324,_xlfn.XLOOKUP(A324,MEDIDAS!A:A,MEDIDAS!D:D,,0)*5)</f>
        <v>14.777777777777779</v>
      </c>
      <c r="M32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24" t="str">
        <f>IF('ESTOQUE DEZEMBRO'!$E324&gt;0,"dezembro",_xlfn.XLOOKUP('ESTOQUE DEZEMBRO'!$A324,'ESTOQUE NOVEMBRO'!$A$2:$A$1101,'ESTOQUE NOVEMBRO'!$N$2:$N$1101,,0))</f>
        <v>dezembro</v>
      </c>
      <c r="O324" s="15">
        <v>45627</v>
      </c>
    </row>
    <row r="325" spans="1:15">
      <c r="A325" s="5" t="s">
        <v>325</v>
      </c>
      <c r="B325" s="6" t="s">
        <v>1170</v>
      </c>
      <c r="C325" s="8">
        <f t="shared" si="10"/>
        <v>64.89</v>
      </c>
      <c r="D325" s="13">
        <f>_xlfn.XLOOKUP(Tabela5[[#This Row],[SKU]],'ESTOQUE NOVEMBRO'!A:A,'ESTOQUE NOVEMBRO'!F:F,,0)-_xlfn.XLOOKUP(Tabela5[[#This Row],[SKU]],'VENDA MES'!H:H,'VENDA MES'!I:I,0,0)</f>
        <v>20</v>
      </c>
      <c r="E325" s="13">
        <f>IF(D325&lt;=0,(L325 * 2.5) - D325,IF(AND(Tabela5[[#This Row],[ESTOQUE_INICIAL]]&lt;=Tabela5[[#This Row],[PONTO_DE_REPOSICAO]],Tabela5[[#This Row],[ESTOQUE_INICIAL]]&gt;0),L325*2.5,D325*0))</f>
        <v>0</v>
      </c>
      <c r="F325" s="13">
        <f t="shared" si="11"/>
        <v>20</v>
      </c>
      <c r="G325" s="14">
        <f>IF('ESTOQUE DEZEMBRO'!$N325="outubro",_xlfn.XLOOKUP('ESTOQUE DEZEMBRO'!$A325,MEDIDAS!H:H,MEDIDAS!J:J,,0),IF('ESTOQUE DEZEMBRO'!$N325="novembro",_xlfn.XLOOKUP('ESTOQUE DEZEMBRO'!$A325,MEDIDAS!H:H,MEDIDAS!K:K,,0),"0"))</f>
        <v>10</v>
      </c>
      <c r="H325" s="16">
        <v>25</v>
      </c>
      <c r="I325" s="6" t="s">
        <v>1134</v>
      </c>
      <c r="J325" s="1">
        <f>'ESTOQUE DEZEMBRO'!$D325*'ESTOQUE DEZEMBRO'!$G325+'ESTOQUE DEZEMBRO'!$E325*'ESTOQUE DEZEMBRO'!$H325</f>
        <v>200</v>
      </c>
      <c r="K325" s="1">
        <f>_xlfn.XLOOKUP(A325,MEDIDAS!A:A,MEDIDAS!D:D,,0)*5</f>
        <v>4.3888888888888893</v>
      </c>
      <c r="L325" s="1">
        <f>SUM(K325,_xlfn.XLOOKUP(A325,MEDIDAS!A:A,MEDIDAS!D:D,,0)*5)</f>
        <v>8.7777777777777786</v>
      </c>
      <c r="M32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25" t="str">
        <f>IF('ESTOQUE DEZEMBRO'!$E325&gt;0,"dezembro",_xlfn.XLOOKUP('ESTOQUE DEZEMBRO'!$A325,'ESTOQUE NOVEMBRO'!$A$2:$A$1101,'ESTOQUE NOVEMBRO'!$N$2:$N$1101,,0))</f>
        <v>outubro</v>
      </c>
      <c r="O325" s="15">
        <v>45627</v>
      </c>
    </row>
    <row r="326" spans="1:15">
      <c r="A326" s="5" t="s">
        <v>326</v>
      </c>
      <c r="B326" s="6" t="s">
        <v>1170</v>
      </c>
      <c r="C326" s="8">
        <f t="shared" si="10"/>
        <v>64.89</v>
      </c>
      <c r="D326" s="13">
        <f>_xlfn.XLOOKUP(Tabela5[[#This Row],[SKU]],'ESTOQUE NOVEMBRO'!A:A,'ESTOQUE NOVEMBRO'!F:F,,0)-_xlfn.XLOOKUP(Tabela5[[#This Row],[SKU]],'VENDA MES'!H:H,'VENDA MES'!I:I,0,0)</f>
        <v>100</v>
      </c>
      <c r="E326" s="13">
        <f>IF(D326&lt;=0,(L326 * 2.5) - D326,IF(AND(Tabela5[[#This Row],[ESTOQUE_INICIAL]]&lt;=Tabela5[[#This Row],[PONTO_DE_REPOSICAO]],Tabela5[[#This Row],[ESTOQUE_INICIAL]]&gt;0),L326*2.5,D326*0))</f>
        <v>0</v>
      </c>
      <c r="F326" s="13">
        <f t="shared" si="11"/>
        <v>100</v>
      </c>
      <c r="G326" s="14">
        <f>IF('ESTOQUE DEZEMBRO'!$N326="outubro",_xlfn.XLOOKUP('ESTOQUE DEZEMBRO'!$A326,MEDIDAS!H:H,MEDIDAS!J:J,,0),IF('ESTOQUE DEZEMBRO'!$N326="novembro",_xlfn.XLOOKUP('ESTOQUE DEZEMBRO'!$A326,MEDIDAS!H:H,MEDIDAS!K:K,,0),"0"))</f>
        <v>10</v>
      </c>
      <c r="H326" s="16">
        <v>25</v>
      </c>
      <c r="I326" s="6" t="s">
        <v>1134</v>
      </c>
      <c r="J326" s="1">
        <f>'ESTOQUE DEZEMBRO'!$D326*'ESTOQUE DEZEMBRO'!$G326+'ESTOQUE DEZEMBRO'!$E326*'ESTOQUE DEZEMBRO'!$H326</f>
        <v>1000</v>
      </c>
      <c r="K326" s="1">
        <f>_xlfn.XLOOKUP(A326,MEDIDAS!A:A,MEDIDAS!D:D,,0)*5</f>
        <v>5.4444444444444438</v>
      </c>
      <c r="L326" s="1">
        <f>SUM(K326,_xlfn.XLOOKUP(A326,MEDIDAS!A:A,MEDIDAS!D:D,,0)*5)</f>
        <v>10.888888888888888</v>
      </c>
      <c r="M32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26" t="str">
        <f>IF('ESTOQUE DEZEMBRO'!$E326&gt;0,"dezembro",_xlfn.XLOOKUP('ESTOQUE DEZEMBRO'!$A326,'ESTOQUE NOVEMBRO'!$A$2:$A$1101,'ESTOQUE NOVEMBRO'!$N$2:$N$1101,,0))</f>
        <v>outubro</v>
      </c>
      <c r="O326" s="15">
        <v>45627</v>
      </c>
    </row>
    <row r="327" spans="1:15">
      <c r="A327" s="5" t="s">
        <v>327</v>
      </c>
      <c r="B327" s="6" t="s">
        <v>1170</v>
      </c>
      <c r="C327" s="8">
        <f t="shared" si="10"/>
        <v>64.89</v>
      </c>
      <c r="D327" s="13">
        <f>_xlfn.XLOOKUP(Tabela5[[#This Row],[SKU]],'ESTOQUE NOVEMBRO'!A:A,'ESTOQUE NOVEMBRO'!F:F,,0)-_xlfn.XLOOKUP(Tabela5[[#This Row],[SKU]],'VENDA MES'!H:H,'VENDA MES'!I:I,0,0)</f>
        <v>16.200000000000003</v>
      </c>
      <c r="E327" s="13">
        <f>IF(D327&lt;=0,(L327 * 2.5) - D327,IF(AND(Tabela5[[#This Row],[ESTOQUE_INICIAL]]&lt;=Tabela5[[#This Row],[PONTO_DE_REPOSICAO]],Tabela5[[#This Row],[ESTOQUE_INICIAL]]&gt;0),L327*2.5,D327*0))</f>
        <v>0</v>
      </c>
      <c r="F327" s="13">
        <f t="shared" si="11"/>
        <v>16.200000000000003</v>
      </c>
      <c r="G327" s="14">
        <f>IF('ESTOQUE DEZEMBRO'!$N327="outubro",_xlfn.XLOOKUP('ESTOQUE DEZEMBRO'!$A327,MEDIDAS!H:H,MEDIDAS!J:J,,0),IF('ESTOQUE DEZEMBRO'!$N327="novembro",_xlfn.XLOOKUP('ESTOQUE DEZEMBRO'!$A327,MEDIDAS!H:H,MEDIDAS!K:K,,0),"0"))</f>
        <v>10</v>
      </c>
      <c r="H327" s="16">
        <v>25</v>
      </c>
      <c r="I327" s="6" t="s">
        <v>1134</v>
      </c>
      <c r="J327" s="1">
        <f>'ESTOQUE DEZEMBRO'!$D327*'ESTOQUE DEZEMBRO'!$G327+'ESTOQUE DEZEMBRO'!$E327*'ESTOQUE DEZEMBRO'!$H327</f>
        <v>162.00000000000003</v>
      </c>
      <c r="K327" s="1">
        <f>_xlfn.XLOOKUP(A327,MEDIDAS!A:A,MEDIDAS!D:D,,0)*5</f>
        <v>3.5</v>
      </c>
      <c r="L327" s="1">
        <f>SUM(K327,_xlfn.XLOOKUP(A327,MEDIDAS!A:A,MEDIDAS!D:D,,0)*5)</f>
        <v>7</v>
      </c>
      <c r="M32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27" t="str">
        <f>IF('ESTOQUE DEZEMBRO'!$E327&gt;0,"dezembro",_xlfn.XLOOKUP('ESTOQUE DEZEMBRO'!$A327,'ESTOQUE NOVEMBRO'!$A$2:$A$1101,'ESTOQUE NOVEMBRO'!$N$2:$N$1101,,0))</f>
        <v>outubro</v>
      </c>
      <c r="O327" s="15">
        <v>45627</v>
      </c>
    </row>
    <row r="328" spans="1:15">
      <c r="A328" s="5" t="s">
        <v>363</v>
      </c>
      <c r="B328" s="6" t="s">
        <v>1170</v>
      </c>
      <c r="C328" s="8">
        <f t="shared" si="10"/>
        <v>64.89</v>
      </c>
      <c r="D328" s="13">
        <f>_xlfn.XLOOKUP(Tabela5[[#This Row],[SKU]],'ESTOQUE NOVEMBRO'!A:A,'ESTOQUE NOVEMBRO'!F:F,,0)-_xlfn.XLOOKUP(Tabela5[[#This Row],[SKU]],'VENDA MES'!H:H,'VENDA MES'!I:I,0,0)</f>
        <v>55</v>
      </c>
      <c r="E328" s="13">
        <f>IF(D328&lt;=0,(L328 * 2.5) - D328,IF(AND(Tabela5[[#This Row],[ESTOQUE_INICIAL]]&lt;=Tabela5[[#This Row],[PONTO_DE_REPOSICAO]],Tabela5[[#This Row],[ESTOQUE_INICIAL]]&gt;0),L328*2.5,D328*0))</f>
        <v>0</v>
      </c>
      <c r="F328" s="13">
        <f t="shared" si="11"/>
        <v>55</v>
      </c>
      <c r="G328" s="14">
        <f>IF('ESTOQUE DEZEMBRO'!$N328="outubro",_xlfn.XLOOKUP('ESTOQUE DEZEMBRO'!$A328,MEDIDAS!H:H,MEDIDAS!J:J,,0),IF('ESTOQUE DEZEMBRO'!$N328="novembro",_xlfn.XLOOKUP('ESTOQUE DEZEMBRO'!$A328,MEDIDAS!H:H,MEDIDAS!K:K,,0),"0"))</f>
        <v>10</v>
      </c>
      <c r="H328" s="16">
        <v>25</v>
      </c>
      <c r="I328" s="6" t="s">
        <v>1134</v>
      </c>
      <c r="J328" s="1">
        <f>'ESTOQUE DEZEMBRO'!$D328*'ESTOQUE DEZEMBRO'!$G328+'ESTOQUE DEZEMBRO'!$E328*'ESTOQUE DEZEMBRO'!$H328</f>
        <v>550</v>
      </c>
      <c r="K328" s="1">
        <f>_xlfn.XLOOKUP(A328,MEDIDAS!A:A,MEDIDAS!D:D,,0)*5</f>
        <v>5.2777777777777777</v>
      </c>
      <c r="L328" s="1">
        <f>SUM(K328,_xlfn.XLOOKUP(A328,MEDIDAS!A:A,MEDIDAS!D:D,,0)*5)</f>
        <v>10.555555555555555</v>
      </c>
      <c r="M32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28" t="str">
        <f>IF('ESTOQUE DEZEMBRO'!$E328&gt;0,"dezembro",_xlfn.XLOOKUP('ESTOQUE DEZEMBRO'!$A328,'ESTOQUE NOVEMBRO'!$A$2:$A$1101,'ESTOQUE NOVEMBRO'!$N$2:$N$1101,,0))</f>
        <v>outubro</v>
      </c>
      <c r="O328" s="15">
        <v>45627</v>
      </c>
    </row>
    <row r="329" spans="1:15">
      <c r="A329" s="5" t="s">
        <v>328</v>
      </c>
      <c r="B329" s="6" t="s">
        <v>1170</v>
      </c>
      <c r="C329" s="8">
        <f t="shared" si="10"/>
        <v>64.89</v>
      </c>
      <c r="D329" s="13">
        <f>_xlfn.XLOOKUP(Tabela5[[#This Row],[SKU]],'ESTOQUE NOVEMBRO'!A:A,'ESTOQUE NOVEMBRO'!F:F,,0)-_xlfn.XLOOKUP(Tabela5[[#This Row],[SKU]],'VENDA MES'!H:H,'VENDA MES'!I:I,0,0)</f>
        <v>83.80000000000004</v>
      </c>
      <c r="E329" s="13">
        <f>IF(D329&lt;=0,(L329 * 2.5) - D329,IF(AND(Tabela5[[#This Row],[ESTOQUE_INICIAL]]&lt;=Tabela5[[#This Row],[PONTO_DE_REPOSICAO]],Tabela5[[#This Row],[ESTOQUE_INICIAL]]&gt;0),L329*2.5,D329*0))</f>
        <v>0</v>
      </c>
      <c r="F329" s="13">
        <f t="shared" si="11"/>
        <v>83.80000000000004</v>
      </c>
      <c r="G329" s="14">
        <f>IF('ESTOQUE DEZEMBRO'!$N329="outubro",_xlfn.XLOOKUP('ESTOQUE DEZEMBRO'!$A329,MEDIDAS!H:H,MEDIDAS!J:J,,0),IF('ESTOQUE DEZEMBRO'!$N329="novembro",_xlfn.XLOOKUP('ESTOQUE DEZEMBRO'!$A329,MEDIDAS!H:H,MEDIDAS!K:K,,0),"0"))</f>
        <v>10</v>
      </c>
      <c r="H329" s="16">
        <v>25</v>
      </c>
      <c r="I329" s="6" t="s">
        <v>1134</v>
      </c>
      <c r="J329" s="1">
        <f>'ESTOQUE DEZEMBRO'!$D329*'ESTOQUE DEZEMBRO'!$G329+'ESTOQUE DEZEMBRO'!$E329*'ESTOQUE DEZEMBRO'!$H329</f>
        <v>838.00000000000045</v>
      </c>
      <c r="K329" s="1">
        <f>_xlfn.XLOOKUP(A329,MEDIDAS!A:A,MEDIDAS!D:D,,0)*5</f>
        <v>5.6111111111111107</v>
      </c>
      <c r="L329" s="1">
        <f>SUM(K329,_xlfn.XLOOKUP(A329,MEDIDAS!A:A,MEDIDAS!D:D,,0)*5)</f>
        <v>11.222222222222221</v>
      </c>
      <c r="M32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29" t="str">
        <f>IF('ESTOQUE DEZEMBRO'!$E329&gt;0,"dezembro",_xlfn.XLOOKUP('ESTOQUE DEZEMBRO'!$A329,'ESTOQUE NOVEMBRO'!$A$2:$A$1101,'ESTOQUE NOVEMBRO'!$N$2:$N$1101,,0))</f>
        <v>outubro</v>
      </c>
      <c r="O329" s="15">
        <v>45627</v>
      </c>
    </row>
    <row r="330" spans="1:15">
      <c r="A330" s="5" t="s">
        <v>329</v>
      </c>
      <c r="B330" s="6" t="s">
        <v>1170</v>
      </c>
      <c r="C330" s="8">
        <f t="shared" si="10"/>
        <v>64.89</v>
      </c>
      <c r="D330" s="13">
        <f>_xlfn.XLOOKUP(Tabela5[[#This Row],[SKU]],'ESTOQUE NOVEMBRO'!A:A,'ESTOQUE NOVEMBRO'!F:F,,0)-_xlfn.XLOOKUP(Tabela5[[#This Row],[SKU]],'VENDA MES'!H:H,'VENDA MES'!I:I,0,0)</f>
        <v>19</v>
      </c>
      <c r="E330" s="13">
        <f>IF(D330&lt;=0,(L330 * 2.5) - D330,IF(AND(Tabela5[[#This Row],[ESTOQUE_INICIAL]]&lt;=Tabela5[[#This Row],[PONTO_DE_REPOSICAO]],Tabela5[[#This Row],[ESTOQUE_INICIAL]]&gt;0),L330*2.5,D330*0))</f>
        <v>0</v>
      </c>
      <c r="F330" s="13">
        <f t="shared" si="11"/>
        <v>19</v>
      </c>
      <c r="G330" s="14">
        <f>IF('ESTOQUE DEZEMBRO'!$N330="outubro",_xlfn.XLOOKUP('ESTOQUE DEZEMBRO'!$A330,MEDIDAS!H:H,MEDIDAS!J:J,,0),IF('ESTOQUE DEZEMBRO'!$N330="novembro",_xlfn.XLOOKUP('ESTOQUE DEZEMBRO'!$A330,MEDIDAS!H:H,MEDIDAS!K:K,,0),"0"))</f>
        <v>10</v>
      </c>
      <c r="H330" s="16">
        <v>25</v>
      </c>
      <c r="I330" s="6" t="s">
        <v>1134</v>
      </c>
      <c r="J330" s="1">
        <f>'ESTOQUE DEZEMBRO'!$D330*'ESTOQUE DEZEMBRO'!$G330+'ESTOQUE DEZEMBRO'!$E330*'ESTOQUE DEZEMBRO'!$H330</f>
        <v>190</v>
      </c>
      <c r="K330" s="1">
        <f>_xlfn.XLOOKUP(A330,MEDIDAS!A:A,MEDIDAS!D:D,,0)*5</f>
        <v>6.2777777777777777</v>
      </c>
      <c r="L330" s="1">
        <f>SUM(K330,_xlfn.XLOOKUP(A330,MEDIDAS!A:A,MEDIDAS!D:D,,0)*5)</f>
        <v>12.555555555555555</v>
      </c>
      <c r="M33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30" t="str">
        <f>IF('ESTOQUE DEZEMBRO'!$E330&gt;0,"dezembro",_xlfn.XLOOKUP('ESTOQUE DEZEMBRO'!$A330,'ESTOQUE NOVEMBRO'!$A$2:$A$1101,'ESTOQUE NOVEMBRO'!$N$2:$N$1101,,0))</f>
        <v>outubro</v>
      </c>
      <c r="O330" s="15">
        <v>45627</v>
      </c>
    </row>
    <row r="331" spans="1:15">
      <c r="A331" s="5" t="s">
        <v>331</v>
      </c>
      <c r="B331" s="6" t="s">
        <v>1170</v>
      </c>
      <c r="C331" s="8">
        <f t="shared" si="10"/>
        <v>64.89</v>
      </c>
      <c r="D331" s="13">
        <f>_xlfn.XLOOKUP(Tabela5[[#This Row],[SKU]],'ESTOQUE NOVEMBRO'!A:A,'ESTOQUE NOVEMBRO'!F:F,,0)-_xlfn.XLOOKUP(Tabela5[[#This Row],[SKU]],'VENDA MES'!H:H,'VENDA MES'!I:I,0,0)</f>
        <v>150.40000000000003</v>
      </c>
      <c r="E331" s="13">
        <f>IF(D331&lt;=0,(L331 * 2.5) - D331,IF(AND(Tabela5[[#This Row],[ESTOQUE_INICIAL]]&lt;=Tabela5[[#This Row],[PONTO_DE_REPOSICAO]],Tabela5[[#This Row],[ESTOQUE_INICIAL]]&gt;0),L331*2.5,D331*0))</f>
        <v>0</v>
      </c>
      <c r="F331" s="13">
        <f t="shared" si="11"/>
        <v>150.40000000000003</v>
      </c>
      <c r="G331" s="14">
        <f>IF('ESTOQUE DEZEMBRO'!$N331="outubro",_xlfn.XLOOKUP('ESTOQUE DEZEMBRO'!$A331,MEDIDAS!H:H,MEDIDAS!J:J,,0),IF('ESTOQUE DEZEMBRO'!$N331="novembro",_xlfn.XLOOKUP('ESTOQUE DEZEMBRO'!$A331,MEDIDAS!H:H,MEDIDAS!K:K,,0),"0"))</f>
        <v>10</v>
      </c>
      <c r="H331" s="16">
        <v>25</v>
      </c>
      <c r="I331" s="6" t="s">
        <v>1134</v>
      </c>
      <c r="J331" s="1">
        <f>'ESTOQUE DEZEMBRO'!$D331*'ESTOQUE DEZEMBRO'!$G331+'ESTOQUE DEZEMBRO'!$E331*'ESTOQUE DEZEMBRO'!$H331</f>
        <v>1504.0000000000005</v>
      </c>
      <c r="K331" s="1">
        <f>_xlfn.XLOOKUP(A331,MEDIDAS!A:A,MEDIDAS!D:D,,0)*5</f>
        <v>7.7777777777777777</v>
      </c>
      <c r="L331" s="1">
        <f>SUM(K331,_xlfn.XLOOKUP(A331,MEDIDAS!A:A,MEDIDAS!D:D,,0)*5)</f>
        <v>15.555555555555555</v>
      </c>
      <c r="M33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31" t="str">
        <f>IF('ESTOQUE DEZEMBRO'!$E331&gt;0,"dezembro",_xlfn.XLOOKUP('ESTOQUE DEZEMBRO'!$A331,'ESTOQUE NOVEMBRO'!$A$2:$A$1101,'ESTOQUE NOVEMBRO'!$N$2:$N$1101,,0))</f>
        <v>outubro</v>
      </c>
      <c r="O331" s="15">
        <v>45627</v>
      </c>
    </row>
    <row r="332" spans="1:15">
      <c r="A332" s="5" t="s">
        <v>332</v>
      </c>
      <c r="B332" s="6" t="s">
        <v>1170</v>
      </c>
      <c r="C332" s="8">
        <f t="shared" si="10"/>
        <v>64.89</v>
      </c>
      <c r="D332" s="13">
        <f>_xlfn.XLOOKUP(Tabela5[[#This Row],[SKU]],'ESTOQUE NOVEMBRO'!A:A,'ESTOQUE NOVEMBRO'!F:F,,0)-_xlfn.XLOOKUP(Tabela5[[#This Row],[SKU]],'VENDA MES'!H:H,'VENDA MES'!I:I,0,0)</f>
        <v>67.400000000000034</v>
      </c>
      <c r="E332" s="13">
        <f>IF(D332&lt;=0,(L332 * 2.5) - D332,IF(AND(Tabela5[[#This Row],[ESTOQUE_INICIAL]]&lt;=Tabela5[[#This Row],[PONTO_DE_REPOSICAO]],Tabela5[[#This Row],[ESTOQUE_INICIAL]]&gt;0),L332*2.5,D332*0))</f>
        <v>0</v>
      </c>
      <c r="F332" s="13">
        <f t="shared" si="11"/>
        <v>67.400000000000034</v>
      </c>
      <c r="G332" s="14">
        <f>IF('ESTOQUE DEZEMBRO'!$N332="outubro",_xlfn.XLOOKUP('ESTOQUE DEZEMBRO'!$A332,MEDIDAS!H:H,MEDIDAS!J:J,,0),IF('ESTOQUE DEZEMBRO'!$N332="novembro",_xlfn.XLOOKUP('ESTOQUE DEZEMBRO'!$A332,MEDIDAS!H:H,MEDIDAS!K:K,,0),"0"))</f>
        <v>10</v>
      </c>
      <c r="H332" s="16">
        <v>25</v>
      </c>
      <c r="I332" s="6" t="s">
        <v>1134</v>
      </c>
      <c r="J332" s="1">
        <f>'ESTOQUE DEZEMBRO'!$D332*'ESTOQUE DEZEMBRO'!$G332+'ESTOQUE DEZEMBRO'!$E332*'ESTOQUE DEZEMBRO'!$H332</f>
        <v>674.00000000000034</v>
      </c>
      <c r="K332" s="1">
        <f>_xlfn.XLOOKUP(A332,MEDIDAS!A:A,MEDIDAS!D:D,,0)*5</f>
        <v>8.7222222222222214</v>
      </c>
      <c r="L332" s="1">
        <f>SUM(K332,_xlfn.XLOOKUP(A332,MEDIDAS!A:A,MEDIDAS!D:D,,0)*5)</f>
        <v>17.444444444444443</v>
      </c>
      <c r="M33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32" t="str">
        <f>IF('ESTOQUE DEZEMBRO'!$E332&gt;0,"dezembro",_xlfn.XLOOKUP('ESTOQUE DEZEMBRO'!$A332,'ESTOQUE NOVEMBRO'!$A$2:$A$1101,'ESTOQUE NOVEMBRO'!$N$2:$N$1101,,0))</f>
        <v>outubro</v>
      </c>
      <c r="O332" s="15">
        <v>45627</v>
      </c>
    </row>
    <row r="333" spans="1:15">
      <c r="A333" s="5" t="s">
        <v>333</v>
      </c>
      <c r="B333" s="6" t="s">
        <v>1171</v>
      </c>
      <c r="C333" s="8">
        <f t="shared" si="10"/>
        <v>64.89</v>
      </c>
      <c r="D333" s="13">
        <f>_xlfn.XLOOKUP(Tabela5[[#This Row],[SKU]],'ESTOQUE NOVEMBRO'!A:A,'ESTOQUE NOVEMBRO'!F:F,,0)-_xlfn.XLOOKUP(Tabela5[[#This Row],[SKU]],'VENDA MES'!H:H,'VENDA MES'!I:I,0,0)</f>
        <v>2.5999999999999943</v>
      </c>
      <c r="E333" s="13">
        <f>IF(D333&lt;=0,(L333 * 2.5) - D333,IF(AND(Tabela5[[#This Row],[ESTOQUE_INICIAL]]&lt;=Tabela5[[#This Row],[PONTO_DE_REPOSICAO]],Tabela5[[#This Row],[ESTOQUE_INICIAL]]&gt;0),L333*2.5,D333*0))</f>
        <v>46.944444444444443</v>
      </c>
      <c r="F333" s="13">
        <f t="shared" si="11"/>
        <v>49.544444444444437</v>
      </c>
      <c r="G333" s="14" t="str">
        <f>IF('ESTOQUE DEZEMBRO'!$N333="outubro",_xlfn.XLOOKUP('ESTOQUE DEZEMBRO'!$A333,MEDIDAS!H:H,MEDIDAS!J:J,,0),IF('ESTOQUE DEZEMBRO'!$N333="novembro",_xlfn.XLOOKUP('ESTOQUE DEZEMBRO'!$A333,MEDIDAS!H:H,MEDIDAS!K:K,,0),"0"))</f>
        <v>0</v>
      </c>
      <c r="H333" s="16">
        <v>60</v>
      </c>
      <c r="I333" s="6" t="s">
        <v>1128</v>
      </c>
      <c r="J333" s="1">
        <f>'ESTOQUE DEZEMBRO'!$D333*'ESTOQUE DEZEMBRO'!$G333+'ESTOQUE DEZEMBRO'!$E333*'ESTOQUE DEZEMBRO'!$H333</f>
        <v>2816.6666666666665</v>
      </c>
      <c r="K333" s="1">
        <f>_xlfn.XLOOKUP(A333,MEDIDAS!A:A,MEDIDAS!D:D,,0)*5</f>
        <v>9.3888888888888893</v>
      </c>
      <c r="L333" s="1">
        <f>SUM(K333,_xlfn.XLOOKUP(A333,MEDIDAS!A:A,MEDIDAS!D:D,,0)*5)</f>
        <v>18.777777777777779</v>
      </c>
      <c r="M33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33" t="str">
        <f>IF('ESTOQUE DEZEMBRO'!$E333&gt;0,"dezembro",_xlfn.XLOOKUP('ESTOQUE DEZEMBRO'!$A333,'ESTOQUE NOVEMBRO'!$A$2:$A$1101,'ESTOQUE NOVEMBRO'!$N$2:$N$1101,,0))</f>
        <v>dezembro</v>
      </c>
      <c r="O333" s="15">
        <v>45627</v>
      </c>
    </row>
    <row r="334" spans="1:15">
      <c r="A334" s="5" t="s">
        <v>334</v>
      </c>
      <c r="B334" s="6" t="s">
        <v>1171</v>
      </c>
      <c r="C334" s="8">
        <f t="shared" si="10"/>
        <v>64.89</v>
      </c>
      <c r="D334" s="13">
        <f>_xlfn.XLOOKUP(Tabela5[[#This Row],[SKU]],'ESTOQUE NOVEMBRO'!A:A,'ESTOQUE NOVEMBRO'!F:F,,0)-_xlfn.XLOOKUP(Tabela5[[#This Row],[SKU]],'VENDA MES'!H:H,'VENDA MES'!I:I,0,0)</f>
        <v>-10</v>
      </c>
      <c r="E334" s="13">
        <f>IF(D334&lt;=0,(L334 * 2.5) - D334,IF(AND(Tabela5[[#This Row],[ESTOQUE_INICIAL]]&lt;=Tabela5[[#This Row],[PONTO_DE_REPOSICAO]],Tabela5[[#This Row],[ESTOQUE_INICIAL]]&gt;0),L334*2.5,D334*0))</f>
        <v>49.444444444444443</v>
      </c>
      <c r="F334" s="13">
        <f t="shared" si="11"/>
        <v>39.444444444444443</v>
      </c>
      <c r="G334" s="14" t="str">
        <f>IF('ESTOQUE DEZEMBRO'!$N334="outubro",_xlfn.XLOOKUP('ESTOQUE DEZEMBRO'!$A334,MEDIDAS!H:H,MEDIDAS!J:J,,0),IF('ESTOQUE DEZEMBRO'!$N334="novembro",_xlfn.XLOOKUP('ESTOQUE DEZEMBRO'!$A334,MEDIDAS!H:H,MEDIDAS!K:K,,0),"0"))</f>
        <v>0</v>
      </c>
      <c r="H334" s="16">
        <v>60</v>
      </c>
      <c r="I334" s="6" t="s">
        <v>1128</v>
      </c>
      <c r="J334" s="1">
        <f>'ESTOQUE DEZEMBRO'!$D334*'ESTOQUE DEZEMBRO'!$G334+'ESTOQUE DEZEMBRO'!$E334*'ESTOQUE DEZEMBRO'!$H334</f>
        <v>2966.6666666666665</v>
      </c>
      <c r="K334" s="1">
        <f>_xlfn.XLOOKUP(A334,MEDIDAS!A:A,MEDIDAS!D:D,,0)*5</f>
        <v>7.8888888888888884</v>
      </c>
      <c r="L334" s="1">
        <f>SUM(K334,_xlfn.XLOOKUP(A334,MEDIDAS!A:A,MEDIDAS!D:D,,0)*5)</f>
        <v>15.777777777777777</v>
      </c>
      <c r="M33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34" t="str">
        <f>IF('ESTOQUE DEZEMBRO'!$E334&gt;0,"dezembro",_xlfn.XLOOKUP('ESTOQUE DEZEMBRO'!$A334,'ESTOQUE NOVEMBRO'!$A$2:$A$1101,'ESTOQUE NOVEMBRO'!$N$2:$N$1101,,0))</f>
        <v>dezembro</v>
      </c>
      <c r="O334" s="15">
        <v>45627</v>
      </c>
    </row>
    <row r="335" spans="1:15">
      <c r="A335" s="5" t="s">
        <v>335</v>
      </c>
      <c r="B335" s="6" t="s">
        <v>1171</v>
      </c>
      <c r="C335" s="8">
        <f t="shared" si="10"/>
        <v>64.89</v>
      </c>
      <c r="D335" s="13">
        <f>_xlfn.XLOOKUP(Tabela5[[#This Row],[SKU]],'ESTOQUE NOVEMBRO'!A:A,'ESTOQUE NOVEMBRO'!F:F,,0)-_xlfn.XLOOKUP(Tabela5[[#This Row],[SKU]],'VENDA MES'!H:H,'VENDA MES'!I:I,0,0)</f>
        <v>82.199999999999989</v>
      </c>
      <c r="E335" s="13">
        <f>IF(D335&lt;=0,(L335 * 2.5) - D335,IF(AND(Tabela5[[#This Row],[ESTOQUE_INICIAL]]&lt;=Tabela5[[#This Row],[PONTO_DE_REPOSICAO]],Tabela5[[#This Row],[ESTOQUE_INICIAL]]&gt;0),L335*2.5,D335*0))</f>
        <v>0</v>
      </c>
      <c r="F335" s="13">
        <f t="shared" si="11"/>
        <v>82.199999999999989</v>
      </c>
      <c r="G335" s="14">
        <f>IF('ESTOQUE DEZEMBRO'!$N335="outubro",_xlfn.XLOOKUP('ESTOQUE DEZEMBRO'!$A335,MEDIDAS!H:H,MEDIDAS!J:J,,0),IF('ESTOQUE DEZEMBRO'!$N335="novembro",_xlfn.XLOOKUP('ESTOQUE DEZEMBRO'!$A335,MEDIDAS!H:H,MEDIDAS!K:K,,0),"0"))</f>
        <v>24</v>
      </c>
      <c r="H335" s="16">
        <v>60</v>
      </c>
      <c r="I335" s="6" t="s">
        <v>1128</v>
      </c>
      <c r="J335" s="1">
        <f>'ESTOQUE DEZEMBRO'!$D335*'ESTOQUE DEZEMBRO'!$G335+'ESTOQUE DEZEMBRO'!$E335*'ESTOQUE DEZEMBRO'!$H335</f>
        <v>1972.7999999999997</v>
      </c>
      <c r="K335" s="1">
        <f>_xlfn.XLOOKUP(A335,MEDIDAS!A:A,MEDIDAS!D:D,,0)*5</f>
        <v>7.166666666666667</v>
      </c>
      <c r="L335" s="1">
        <f>SUM(K335,_xlfn.XLOOKUP(A335,MEDIDAS!A:A,MEDIDAS!D:D,,0)*5)</f>
        <v>14.333333333333334</v>
      </c>
      <c r="M33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35" t="str">
        <f>IF('ESTOQUE DEZEMBRO'!$E335&gt;0,"dezembro",_xlfn.XLOOKUP('ESTOQUE DEZEMBRO'!$A335,'ESTOQUE NOVEMBRO'!$A$2:$A$1101,'ESTOQUE NOVEMBRO'!$N$2:$N$1101,,0))</f>
        <v>outubro</v>
      </c>
      <c r="O335" s="15">
        <v>45627</v>
      </c>
    </row>
    <row r="336" spans="1:15">
      <c r="A336" s="5" t="s">
        <v>336</v>
      </c>
      <c r="B336" s="6" t="s">
        <v>1171</v>
      </c>
      <c r="C336" s="8">
        <f t="shared" si="10"/>
        <v>64.89</v>
      </c>
      <c r="D336" s="13">
        <f>_xlfn.XLOOKUP(Tabela5[[#This Row],[SKU]],'ESTOQUE NOVEMBRO'!A:A,'ESTOQUE NOVEMBRO'!F:F,,0)-_xlfn.XLOOKUP(Tabela5[[#This Row],[SKU]],'VENDA MES'!H:H,'VENDA MES'!I:I,0,0)</f>
        <v>-39.200000000000003</v>
      </c>
      <c r="E336" s="13">
        <f>IF(D336&lt;=0,(L336 * 2.5) - D336,IF(AND(Tabela5[[#This Row],[ESTOQUE_INICIAL]]&lt;=Tabela5[[#This Row],[PONTO_DE_REPOSICAO]],Tabela5[[#This Row],[ESTOQUE_INICIAL]]&gt;0),L336*2.5,D336*0))</f>
        <v>64.75555555555556</v>
      </c>
      <c r="F336" s="13">
        <f t="shared" si="11"/>
        <v>25.555555555555557</v>
      </c>
      <c r="G336" s="14" t="str">
        <f>IF('ESTOQUE DEZEMBRO'!$N336="outubro",_xlfn.XLOOKUP('ESTOQUE DEZEMBRO'!$A336,MEDIDAS!H:H,MEDIDAS!J:J,,0),IF('ESTOQUE DEZEMBRO'!$N336="novembro",_xlfn.XLOOKUP('ESTOQUE DEZEMBRO'!$A336,MEDIDAS!H:H,MEDIDAS!K:K,,0),"0"))</f>
        <v>0</v>
      </c>
      <c r="H336" s="16">
        <v>60</v>
      </c>
      <c r="I336" s="6" t="s">
        <v>1128</v>
      </c>
      <c r="J336" s="1">
        <f>'ESTOQUE DEZEMBRO'!$D336*'ESTOQUE DEZEMBRO'!$G336+'ESTOQUE DEZEMBRO'!$E336*'ESTOQUE DEZEMBRO'!$H336</f>
        <v>3885.3333333333335</v>
      </c>
      <c r="K336" s="1">
        <f>_xlfn.XLOOKUP(A336,MEDIDAS!A:A,MEDIDAS!D:D,,0)*5</f>
        <v>5.1111111111111107</v>
      </c>
      <c r="L336" s="1">
        <f>SUM(K336,_xlfn.XLOOKUP(A336,MEDIDAS!A:A,MEDIDAS!D:D,,0)*5)</f>
        <v>10.222222222222221</v>
      </c>
      <c r="M33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36" t="str">
        <f>IF('ESTOQUE DEZEMBRO'!$E336&gt;0,"dezembro",_xlfn.XLOOKUP('ESTOQUE DEZEMBRO'!$A336,'ESTOQUE NOVEMBRO'!$A$2:$A$1101,'ESTOQUE NOVEMBRO'!$N$2:$N$1101,,0))</f>
        <v>dezembro</v>
      </c>
      <c r="O336" s="15">
        <v>45627</v>
      </c>
    </row>
    <row r="337" spans="1:15">
      <c r="A337" s="5" t="s">
        <v>337</v>
      </c>
      <c r="B337" s="6" t="s">
        <v>1171</v>
      </c>
      <c r="C337" s="8">
        <f t="shared" si="10"/>
        <v>64.89</v>
      </c>
      <c r="D337" s="13">
        <f>_xlfn.XLOOKUP(Tabela5[[#This Row],[SKU]],'ESTOQUE NOVEMBRO'!A:A,'ESTOQUE NOVEMBRO'!F:F,,0)-_xlfn.XLOOKUP(Tabela5[[#This Row],[SKU]],'VENDA MES'!H:H,'VENDA MES'!I:I,0,0)</f>
        <v>63.199999999999989</v>
      </c>
      <c r="E337" s="13">
        <f>IF(D337&lt;=0,(L337 * 2.5) - D337,IF(AND(Tabela5[[#This Row],[ESTOQUE_INICIAL]]&lt;=Tabela5[[#This Row],[PONTO_DE_REPOSICAO]],Tabela5[[#This Row],[ESTOQUE_INICIAL]]&gt;0),L337*2.5,D337*0))</f>
        <v>0</v>
      </c>
      <c r="F337" s="13">
        <f t="shared" si="11"/>
        <v>63.199999999999989</v>
      </c>
      <c r="G337" s="14">
        <f>IF('ESTOQUE DEZEMBRO'!$N337="outubro",_xlfn.XLOOKUP('ESTOQUE DEZEMBRO'!$A337,MEDIDAS!H:H,MEDIDAS!J:J,,0),IF('ESTOQUE DEZEMBRO'!$N337="novembro",_xlfn.XLOOKUP('ESTOQUE DEZEMBRO'!$A337,MEDIDAS!H:H,MEDIDAS!K:K,,0),"0"))</f>
        <v>24</v>
      </c>
      <c r="H337" s="16">
        <v>60</v>
      </c>
      <c r="I337" s="6" t="s">
        <v>1128</v>
      </c>
      <c r="J337" s="1">
        <f>'ESTOQUE DEZEMBRO'!$D337*'ESTOQUE DEZEMBRO'!$G337+'ESTOQUE DEZEMBRO'!$E337*'ESTOQUE DEZEMBRO'!$H337</f>
        <v>1516.7999999999997</v>
      </c>
      <c r="K337" s="1">
        <f>_xlfn.XLOOKUP(A337,MEDIDAS!A:A,MEDIDAS!D:D,,0)*5</f>
        <v>6.3888888888888884</v>
      </c>
      <c r="L337" s="1">
        <f>SUM(K337,_xlfn.XLOOKUP(A337,MEDIDAS!A:A,MEDIDAS!D:D,,0)*5)</f>
        <v>12.777777777777777</v>
      </c>
      <c r="M33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37" t="str">
        <f>IF('ESTOQUE DEZEMBRO'!$E337&gt;0,"dezembro",_xlfn.XLOOKUP('ESTOQUE DEZEMBRO'!$A337,'ESTOQUE NOVEMBRO'!$A$2:$A$1101,'ESTOQUE NOVEMBRO'!$N$2:$N$1101,,0))</f>
        <v>outubro</v>
      </c>
      <c r="O337" s="15">
        <v>45627</v>
      </c>
    </row>
    <row r="338" spans="1:15">
      <c r="A338" s="5" t="s">
        <v>374</v>
      </c>
      <c r="B338" s="6" t="s">
        <v>1171</v>
      </c>
      <c r="C338" s="8">
        <f t="shared" si="10"/>
        <v>64.89</v>
      </c>
      <c r="D338" s="13">
        <f>_xlfn.XLOOKUP(Tabela5[[#This Row],[SKU]],'ESTOQUE NOVEMBRO'!A:A,'ESTOQUE NOVEMBRO'!F:F,,0)-_xlfn.XLOOKUP(Tabela5[[#This Row],[SKU]],'VENDA MES'!H:H,'VENDA MES'!I:I,0,0)</f>
        <v>90</v>
      </c>
      <c r="E338" s="13">
        <f>IF(D338&lt;=0,(L338 * 2.5) - D338,IF(AND(Tabela5[[#This Row],[ESTOQUE_INICIAL]]&lt;=Tabela5[[#This Row],[PONTO_DE_REPOSICAO]],Tabela5[[#This Row],[ESTOQUE_INICIAL]]&gt;0),L338*2.5,D338*0))</f>
        <v>0</v>
      </c>
      <c r="F338" s="13">
        <f t="shared" si="11"/>
        <v>90</v>
      </c>
      <c r="G338" s="14">
        <f>IF('ESTOQUE DEZEMBRO'!$N338="outubro",_xlfn.XLOOKUP('ESTOQUE DEZEMBRO'!$A338,MEDIDAS!H:H,MEDIDAS!J:J,,0),IF('ESTOQUE DEZEMBRO'!$N338="novembro",_xlfn.XLOOKUP('ESTOQUE DEZEMBRO'!$A338,MEDIDAS!H:H,MEDIDAS!K:K,,0),"0"))</f>
        <v>24</v>
      </c>
      <c r="H338" s="16">
        <v>60</v>
      </c>
      <c r="I338" s="6" t="s">
        <v>1128</v>
      </c>
      <c r="J338" s="1">
        <f>'ESTOQUE DEZEMBRO'!$D338*'ESTOQUE DEZEMBRO'!$G338+'ESTOQUE DEZEMBRO'!$E338*'ESTOQUE DEZEMBRO'!$H338</f>
        <v>2160</v>
      </c>
      <c r="K338" s="1">
        <f>_xlfn.XLOOKUP(A338,MEDIDAS!A:A,MEDIDAS!D:D,,0)*5</f>
        <v>3.333333333333333</v>
      </c>
      <c r="L338" s="1">
        <f>SUM(K338,_xlfn.XLOOKUP(A338,MEDIDAS!A:A,MEDIDAS!D:D,,0)*5)</f>
        <v>6.6666666666666661</v>
      </c>
      <c r="M33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38" t="str">
        <f>IF('ESTOQUE DEZEMBRO'!$E338&gt;0,"dezembro",_xlfn.XLOOKUP('ESTOQUE DEZEMBRO'!$A338,'ESTOQUE NOVEMBRO'!$A$2:$A$1101,'ESTOQUE NOVEMBRO'!$N$2:$N$1101,,0))</f>
        <v>outubro</v>
      </c>
      <c r="O338" s="15">
        <v>45627</v>
      </c>
    </row>
    <row r="339" spans="1:15">
      <c r="A339" s="5" t="s">
        <v>338</v>
      </c>
      <c r="B339" s="6" t="s">
        <v>1171</v>
      </c>
      <c r="C339" s="8">
        <f t="shared" si="10"/>
        <v>64.89</v>
      </c>
      <c r="D339" s="13">
        <f>_xlfn.XLOOKUP(Tabela5[[#This Row],[SKU]],'ESTOQUE NOVEMBRO'!A:A,'ESTOQUE NOVEMBRO'!F:F,,0)-_xlfn.XLOOKUP(Tabela5[[#This Row],[SKU]],'VENDA MES'!H:H,'VENDA MES'!I:I,0,0)</f>
        <v>-11.799999999999997</v>
      </c>
      <c r="E339" s="13">
        <f>IF(D339&lt;=0,(L339 * 2.5) - D339,IF(AND(Tabela5[[#This Row],[ESTOQUE_INICIAL]]&lt;=Tabela5[[#This Row],[PONTO_DE_REPOSICAO]],Tabela5[[#This Row],[ESTOQUE_INICIAL]]&gt;0),L339*2.5,D339*0))</f>
        <v>37.077777777777776</v>
      </c>
      <c r="F339" s="13">
        <f t="shared" si="11"/>
        <v>25.277777777777779</v>
      </c>
      <c r="G339" s="14" t="str">
        <f>IF('ESTOQUE DEZEMBRO'!$N339="outubro",_xlfn.XLOOKUP('ESTOQUE DEZEMBRO'!$A339,MEDIDAS!H:H,MEDIDAS!J:J,,0),IF('ESTOQUE DEZEMBRO'!$N339="novembro",_xlfn.XLOOKUP('ESTOQUE DEZEMBRO'!$A339,MEDIDAS!H:H,MEDIDAS!K:K,,0),"0"))</f>
        <v>0</v>
      </c>
      <c r="H339" s="16">
        <v>60</v>
      </c>
      <c r="I339" s="6" t="s">
        <v>1128</v>
      </c>
      <c r="J339" s="1">
        <f>'ESTOQUE DEZEMBRO'!$D339*'ESTOQUE DEZEMBRO'!$G339+'ESTOQUE DEZEMBRO'!$E339*'ESTOQUE DEZEMBRO'!$H339</f>
        <v>2224.6666666666665</v>
      </c>
      <c r="K339" s="1">
        <f>_xlfn.XLOOKUP(A339,MEDIDAS!A:A,MEDIDAS!D:D,,0)*5</f>
        <v>5.0555555555555554</v>
      </c>
      <c r="L339" s="1">
        <f>SUM(K339,_xlfn.XLOOKUP(A339,MEDIDAS!A:A,MEDIDAS!D:D,,0)*5)</f>
        <v>10.111111111111111</v>
      </c>
      <c r="M33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39" t="str">
        <f>IF('ESTOQUE DEZEMBRO'!$E339&gt;0,"dezembro",_xlfn.XLOOKUP('ESTOQUE DEZEMBRO'!$A339,'ESTOQUE NOVEMBRO'!$A$2:$A$1101,'ESTOQUE NOVEMBRO'!$N$2:$N$1101,,0))</f>
        <v>dezembro</v>
      </c>
      <c r="O339" s="15">
        <v>45627</v>
      </c>
    </row>
    <row r="340" spans="1:15">
      <c r="A340" s="5" t="s">
        <v>339</v>
      </c>
      <c r="B340" s="6" t="s">
        <v>1171</v>
      </c>
      <c r="C340" s="8">
        <f t="shared" si="10"/>
        <v>64.89</v>
      </c>
      <c r="D340" s="13">
        <f>_xlfn.XLOOKUP(Tabela5[[#This Row],[SKU]],'ESTOQUE NOVEMBRO'!A:A,'ESTOQUE NOVEMBRO'!F:F,,0)-_xlfn.XLOOKUP(Tabela5[[#This Row],[SKU]],'VENDA MES'!H:H,'VENDA MES'!I:I,0,0)</f>
        <v>-17.7</v>
      </c>
      <c r="E340" s="13">
        <f>IF(D340&lt;=0,(L340 * 2.5) - D340,IF(AND(Tabela5[[#This Row],[ESTOQUE_INICIAL]]&lt;=Tabela5[[#This Row],[PONTO_DE_REPOSICAO]],Tabela5[[#This Row],[ESTOQUE_INICIAL]]&gt;0),L340*2.5,D340*0))</f>
        <v>30.2</v>
      </c>
      <c r="F340" s="13">
        <f t="shared" si="11"/>
        <v>12.5</v>
      </c>
      <c r="G340" s="14" t="str">
        <f>IF('ESTOQUE DEZEMBRO'!$N340="outubro",_xlfn.XLOOKUP('ESTOQUE DEZEMBRO'!$A340,MEDIDAS!H:H,MEDIDAS!J:J,,0),IF('ESTOQUE DEZEMBRO'!$N340="novembro",_xlfn.XLOOKUP('ESTOQUE DEZEMBRO'!$A340,MEDIDAS!H:H,MEDIDAS!K:K,,0),"0"))</f>
        <v>0</v>
      </c>
      <c r="H340" s="16">
        <v>60</v>
      </c>
      <c r="I340" s="6" t="s">
        <v>1128</v>
      </c>
      <c r="J340" s="1">
        <f>'ESTOQUE DEZEMBRO'!$D340*'ESTOQUE DEZEMBRO'!$G340+'ESTOQUE DEZEMBRO'!$E340*'ESTOQUE DEZEMBRO'!$H340</f>
        <v>1812</v>
      </c>
      <c r="K340" s="1">
        <f>_xlfn.XLOOKUP(A340,MEDIDAS!A:A,MEDIDAS!D:D,,0)*5</f>
        <v>2.5</v>
      </c>
      <c r="L340" s="1">
        <f>SUM(K340,_xlfn.XLOOKUP(A340,MEDIDAS!A:A,MEDIDAS!D:D,,0)*5)</f>
        <v>5</v>
      </c>
      <c r="M34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40" t="str">
        <f>IF('ESTOQUE DEZEMBRO'!$E340&gt;0,"dezembro",_xlfn.XLOOKUP('ESTOQUE DEZEMBRO'!$A340,'ESTOQUE NOVEMBRO'!$A$2:$A$1101,'ESTOQUE NOVEMBRO'!$N$2:$N$1101,,0))</f>
        <v>dezembro</v>
      </c>
      <c r="O340" s="15">
        <v>45627</v>
      </c>
    </row>
    <row r="341" spans="1:15">
      <c r="A341" s="5" t="s">
        <v>340</v>
      </c>
      <c r="B341" s="6" t="s">
        <v>1171</v>
      </c>
      <c r="C341" s="8">
        <f t="shared" si="10"/>
        <v>64.89</v>
      </c>
      <c r="D341" s="13">
        <f>_xlfn.XLOOKUP(Tabela5[[#This Row],[SKU]],'ESTOQUE NOVEMBRO'!A:A,'ESTOQUE NOVEMBRO'!F:F,,0)-_xlfn.XLOOKUP(Tabela5[[#This Row],[SKU]],'VENDA MES'!H:H,'VENDA MES'!I:I,0,0)</f>
        <v>128.40000000000003</v>
      </c>
      <c r="E341" s="13">
        <f>IF(D341&lt;=0,(L341 * 2.5) - D341,IF(AND(Tabela5[[#This Row],[ESTOQUE_INICIAL]]&lt;=Tabela5[[#This Row],[PONTO_DE_REPOSICAO]],Tabela5[[#This Row],[ESTOQUE_INICIAL]]&gt;0),L341*2.5,D341*0))</f>
        <v>0</v>
      </c>
      <c r="F341" s="13">
        <f t="shared" si="11"/>
        <v>128.40000000000003</v>
      </c>
      <c r="G341" s="14">
        <f>IF('ESTOQUE DEZEMBRO'!$N341="outubro",_xlfn.XLOOKUP('ESTOQUE DEZEMBRO'!$A341,MEDIDAS!H:H,MEDIDAS!J:J,,0),IF('ESTOQUE DEZEMBRO'!$N341="novembro",_xlfn.XLOOKUP('ESTOQUE DEZEMBRO'!$A341,MEDIDAS!H:H,MEDIDAS!K:K,,0),"0"))</f>
        <v>24</v>
      </c>
      <c r="H341" s="16">
        <v>60</v>
      </c>
      <c r="I341" s="6" t="s">
        <v>1128</v>
      </c>
      <c r="J341" s="1">
        <f>'ESTOQUE DEZEMBRO'!$D341*'ESTOQUE DEZEMBRO'!$G341+'ESTOQUE DEZEMBRO'!$E341*'ESTOQUE DEZEMBRO'!$H341</f>
        <v>3081.6000000000008</v>
      </c>
      <c r="K341" s="1">
        <f>_xlfn.XLOOKUP(A341,MEDIDAS!A:A,MEDIDAS!D:D,,0)*5</f>
        <v>5.333333333333333</v>
      </c>
      <c r="L341" s="1">
        <f>SUM(K341,_xlfn.XLOOKUP(A341,MEDIDAS!A:A,MEDIDAS!D:D,,0)*5)</f>
        <v>10.666666666666666</v>
      </c>
      <c r="M34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41" t="str">
        <f>IF('ESTOQUE DEZEMBRO'!$E341&gt;0,"dezembro",_xlfn.XLOOKUP('ESTOQUE DEZEMBRO'!$A341,'ESTOQUE NOVEMBRO'!$A$2:$A$1101,'ESTOQUE NOVEMBRO'!$N$2:$N$1101,,0))</f>
        <v>outubro</v>
      </c>
      <c r="O341" s="15">
        <v>45627</v>
      </c>
    </row>
    <row r="342" spans="1:15">
      <c r="A342" s="5" t="s">
        <v>342</v>
      </c>
      <c r="B342" s="6" t="s">
        <v>1171</v>
      </c>
      <c r="C342" s="8">
        <f t="shared" si="10"/>
        <v>64.89</v>
      </c>
      <c r="D342" s="13">
        <f>_xlfn.XLOOKUP(Tabela5[[#This Row],[SKU]],'ESTOQUE NOVEMBRO'!A:A,'ESTOQUE NOVEMBRO'!F:F,,0)-_xlfn.XLOOKUP(Tabela5[[#This Row],[SKU]],'VENDA MES'!H:H,'VENDA MES'!I:I,0,0)</f>
        <v>76.199999999999989</v>
      </c>
      <c r="E342" s="13">
        <f>IF(D342&lt;=0,(L342 * 2.5) - D342,IF(AND(Tabela5[[#This Row],[ESTOQUE_INICIAL]]&lt;=Tabela5[[#This Row],[PONTO_DE_REPOSICAO]],Tabela5[[#This Row],[ESTOQUE_INICIAL]]&gt;0),L342*2.5,D342*0))</f>
        <v>0</v>
      </c>
      <c r="F342" s="13">
        <f t="shared" si="11"/>
        <v>76.199999999999989</v>
      </c>
      <c r="G342" s="14">
        <f>IF('ESTOQUE DEZEMBRO'!$N342="outubro",_xlfn.XLOOKUP('ESTOQUE DEZEMBRO'!$A342,MEDIDAS!H:H,MEDIDAS!J:J,,0),IF('ESTOQUE DEZEMBRO'!$N342="novembro",_xlfn.XLOOKUP('ESTOQUE DEZEMBRO'!$A342,MEDIDAS!H:H,MEDIDAS!K:K,,0),"0"))</f>
        <v>24</v>
      </c>
      <c r="H342" s="16">
        <v>60</v>
      </c>
      <c r="I342" s="6" t="s">
        <v>1128</v>
      </c>
      <c r="J342" s="1">
        <f>'ESTOQUE DEZEMBRO'!$D342*'ESTOQUE DEZEMBRO'!$G342+'ESTOQUE DEZEMBRO'!$E342*'ESTOQUE DEZEMBRO'!$H342</f>
        <v>1828.7999999999997</v>
      </c>
      <c r="K342" s="1">
        <f>_xlfn.XLOOKUP(A342,MEDIDAS!A:A,MEDIDAS!D:D,,0)*5</f>
        <v>5.6666666666666661</v>
      </c>
      <c r="L342" s="1">
        <f>SUM(K342,_xlfn.XLOOKUP(A342,MEDIDAS!A:A,MEDIDAS!D:D,,0)*5)</f>
        <v>11.333333333333332</v>
      </c>
      <c r="M34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42" t="str">
        <f>IF('ESTOQUE DEZEMBRO'!$E342&gt;0,"dezembro",_xlfn.XLOOKUP('ESTOQUE DEZEMBRO'!$A342,'ESTOQUE NOVEMBRO'!$A$2:$A$1101,'ESTOQUE NOVEMBRO'!$N$2:$N$1101,,0))</f>
        <v>outubro</v>
      </c>
      <c r="O342" s="15">
        <v>45627</v>
      </c>
    </row>
    <row r="343" spans="1:15">
      <c r="A343" s="5" t="s">
        <v>343</v>
      </c>
      <c r="B343" s="6" t="s">
        <v>1172</v>
      </c>
      <c r="C343" s="8">
        <f t="shared" si="10"/>
        <v>64.89</v>
      </c>
      <c r="D343" s="13">
        <f>_xlfn.XLOOKUP(Tabela5[[#This Row],[SKU]],'ESTOQUE NOVEMBRO'!A:A,'ESTOQUE NOVEMBRO'!F:F,,0)-_xlfn.XLOOKUP(Tabela5[[#This Row],[SKU]],'VENDA MES'!H:H,'VENDA MES'!I:I,0,0)</f>
        <v>94</v>
      </c>
      <c r="E343" s="13">
        <f>IF(D343&lt;=0,(L343 * 2.5) - D343,IF(AND(Tabela5[[#This Row],[ESTOQUE_INICIAL]]&lt;=Tabela5[[#This Row],[PONTO_DE_REPOSICAO]],Tabela5[[#This Row],[ESTOQUE_INICIAL]]&gt;0),L343*2.5,D343*0))</f>
        <v>0</v>
      </c>
      <c r="F343" s="13">
        <f t="shared" si="11"/>
        <v>94</v>
      </c>
      <c r="G343" s="14">
        <f>IF('ESTOQUE DEZEMBRO'!$N343="outubro",_xlfn.XLOOKUP('ESTOQUE DEZEMBRO'!$A343,MEDIDAS!H:H,MEDIDAS!J:J,,0),IF('ESTOQUE DEZEMBRO'!$N343="novembro",_xlfn.XLOOKUP('ESTOQUE DEZEMBRO'!$A343,MEDIDAS!H:H,MEDIDAS!K:K,,0),"0"))</f>
        <v>14</v>
      </c>
      <c r="H343" s="16">
        <v>35</v>
      </c>
      <c r="I343" s="6" t="s">
        <v>1142</v>
      </c>
      <c r="J343" s="1">
        <f>'ESTOQUE DEZEMBRO'!$D343*'ESTOQUE DEZEMBRO'!$G343+'ESTOQUE DEZEMBRO'!$E343*'ESTOQUE DEZEMBRO'!$H343</f>
        <v>1316</v>
      </c>
      <c r="K343" s="1">
        <f>_xlfn.XLOOKUP(A343,MEDIDAS!A:A,MEDIDAS!D:D,,0)*5</f>
        <v>7.6111111111111107</v>
      </c>
      <c r="L343" s="1">
        <f>SUM(K343,_xlfn.XLOOKUP(A343,MEDIDAS!A:A,MEDIDAS!D:D,,0)*5)</f>
        <v>15.222222222222221</v>
      </c>
      <c r="M34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43" t="str">
        <f>IF('ESTOQUE DEZEMBRO'!$E343&gt;0,"dezembro",_xlfn.XLOOKUP('ESTOQUE DEZEMBRO'!$A343,'ESTOQUE NOVEMBRO'!$A$2:$A$1101,'ESTOQUE NOVEMBRO'!$N$2:$N$1101,,0))</f>
        <v>outubro</v>
      </c>
      <c r="O343" s="15">
        <v>45627</v>
      </c>
    </row>
    <row r="344" spans="1:15">
      <c r="A344" s="5" t="s">
        <v>344</v>
      </c>
      <c r="B344" s="6" t="s">
        <v>1172</v>
      </c>
      <c r="C344" s="8">
        <f t="shared" si="10"/>
        <v>64.89</v>
      </c>
      <c r="D344" s="13">
        <f>_xlfn.XLOOKUP(Tabela5[[#This Row],[SKU]],'ESTOQUE NOVEMBRO'!A:A,'ESTOQUE NOVEMBRO'!F:F,,0)-_xlfn.XLOOKUP(Tabela5[[#This Row],[SKU]],'VENDA MES'!H:H,'VENDA MES'!I:I,0,0)</f>
        <v>129.19999999999999</v>
      </c>
      <c r="E344" s="13">
        <f>IF(D344&lt;=0,(L344 * 2.5) - D344,IF(AND(Tabela5[[#This Row],[ESTOQUE_INICIAL]]&lt;=Tabela5[[#This Row],[PONTO_DE_REPOSICAO]],Tabela5[[#This Row],[ESTOQUE_INICIAL]]&gt;0),L344*2.5,D344*0))</f>
        <v>0</v>
      </c>
      <c r="F344" s="13">
        <f t="shared" si="11"/>
        <v>129.19999999999999</v>
      </c>
      <c r="G344" s="14">
        <f>IF('ESTOQUE DEZEMBRO'!$N344="outubro",_xlfn.XLOOKUP('ESTOQUE DEZEMBRO'!$A344,MEDIDAS!H:H,MEDIDAS!J:J,,0),IF('ESTOQUE DEZEMBRO'!$N344="novembro",_xlfn.XLOOKUP('ESTOQUE DEZEMBRO'!$A344,MEDIDAS!H:H,MEDIDAS!K:K,,0),"0"))</f>
        <v>14</v>
      </c>
      <c r="H344" s="16">
        <v>35</v>
      </c>
      <c r="I344" s="6" t="s">
        <v>1142</v>
      </c>
      <c r="J344" s="1">
        <f>'ESTOQUE DEZEMBRO'!$D344*'ESTOQUE DEZEMBRO'!$G344+'ESTOQUE DEZEMBRO'!$E344*'ESTOQUE DEZEMBRO'!$H344</f>
        <v>1808.7999999999997</v>
      </c>
      <c r="K344" s="1">
        <f>_xlfn.XLOOKUP(A344,MEDIDAS!A:A,MEDIDAS!D:D,,0)*5</f>
        <v>6.3888888888888884</v>
      </c>
      <c r="L344" s="1">
        <f>SUM(K344,_xlfn.XLOOKUP(A344,MEDIDAS!A:A,MEDIDAS!D:D,,0)*5)</f>
        <v>12.777777777777777</v>
      </c>
      <c r="M34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44" t="str">
        <f>IF('ESTOQUE DEZEMBRO'!$E344&gt;0,"dezembro",_xlfn.XLOOKUP('ESTOQUE DEZEMBRO'!$A344,'ESTOQUE NOVEMBRO'!$A$2:$A$1101,'ESTOQUE NOVEMBRO'!$N$2:$N$1101,,0))</f>
        <v>outubro</v>
      </c>
      <c r="O344" s="15">
        <v>45627</v>
      </c>
    </row>
    <row r="345" spans="1:15">
      <c r="A345" s="5" t="s">
        <v>345</v>
      </c>
      <c r="B345" s="6" t="s">
        <v>1172</v>
      </c>
      <c r="C345" s="8">
        <f t="shared" si="10"/>
        <v>64.89</v>
      </c>
      <c r="D345" s="13">
        <f>_xlfn.XLOOKUP(Tabela5[[#This Row],[SKU]],'ESTOQUE NOVEMBRO'!A:A,'ESTOQUE NOVEMBRO'!F:F,,0)-_xlfn.XLOOKUP(Tabela5[[#This Row],[SKU]],'VENDA MES'!H:H,'VENDA MES'!I:I,0,0)</f>
        <v>122.80000000000004</v>
      </c>
      <c r="E345" s="13">
        <f>IF(D345&lt;=0,(L345 * 2.5) - D345,IF(AND(Tabela5[[#This Row],[ESTOQUE_INICIAL]]&lt;=Tabela5[[#This Row],[PONTO_DE_REPOSICAO]],Tabela5[[#This Row],[ESTOQUE_INICIAL]]&gt;0),L345*2.5,D345*0))</f>
        <v>0</v>
      </c>
      <c r="F345" s="13">
        <f t="shared" si="11"/>
        <v>122.80000000000004</v>
      </c>
      <c r="G345" s="14">
        <f>IF('ESTOQUE DEZEMBRO'!$N345="outubro",_xlfn.XLOOKUP('ESTOQUE DEZEMBRO'!$A345,MEDIDAS!H:H,MEDIDAS!J:J,,0),IF('ESTOQUE DEZEMBRO'!$N345="novembro",_xlfn.XLOOKUP('ESTOQUE DEZEMBRO'!$A345,MEDIDAS!H:H,MEDIDAS!K:K,,0),"0"))</f>
        <v>14</v>
      </c>
      <c r="H345" s="16">
        <v>35</v>
      </c>
      <c r="I345" s="6" t="s">
        <v>1142</v>
      </c>
      <c r="J345" s="1">
        <f>'ESTOQUE DEZEMBRO'!$D345*'ESTOQUE DEZEMBRO'!$G345+'ESTOQUE DEZEMBRO'!$E345*'ESTOQUE DEZEMBRO'!$H345</f>
        <v>1719.2000000000005</v>
      </c>
      <c r="K345" s="1">
        <f>_xlfn.XLOOKUP(A345,MEDIDAS!A:A,MEDIDAS!D:D,,0)*5</f>
        <v>7.1111111111111116</v>
      </c>
      <c r="L345" s="1">
        <f>SUM(K345,_xlfn.XLOOKUP(A345,MEDIDAS!A:A,MEDIDAS!D:D,,0)*5)</f>
        <v>14.222222222222223</v>
      </c>
      <c r="M34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45" t="str">
        <f>IF('ESTOQUE DEZEMBRO'!$E345&gt;0,"dezembro",_xlfn.XLOOKUP('ESTOQUE DEZEMBRO'!$A345,'ESTOQUE NOVEMBRO'!$A$2:$A$1101,'ESTOQUE NOVEMBRO'!$N$2:$N$1101,,0))</f>
        <v>outubro</v>
      </c>
      <c r="O345" s="15">
        <v>45627</v>
      </c>
    </row>
    <row r="346" spans="1:15">
      <c r="A346" s="5" t="s">
        <v>346</v>
      </c>
      <c r="B346" s="6" t="s">
        <v>1172</v>
      </c>
      <c r="C346" s="8">
        <f t="shared" si="10"/>
        <v>64.89</v>
      </c>
      <c r="D346" s="13">
        <f>_xlfn.XLOOKUP(Tabela5[[#This Row],[SKU]],'ESTOQUE NOVEMBRO'!A:A,'ESTOQUE NOVEMBRO'!F:F,,0)-_xlfn.XLOOKUP(Tabela5[[#This Row],[SKU]],'VENDA MES'!H:H,'VENDA MES'!I:I,0,0)</f>
        <v>-36.700000000000003</v>
      </c>
      <c r="E346" s="13">
        <f>IF(D346&lt;=0,(L346 * 2.5) - D346,IF(AND(Tabela5[[#This Row],[ESTOQUE_INICIAL]]&lt;=Tabela5[[#This Row],[PONTO_DE_REPOSICAO]],Tabela5[[#This Row],[ESTOQUE_INICIAL]]&gt;0),L346*2.5,D346*0))</f>
        <v>77.533333333333331</v>
      </c>
      <c r="F346" s="13">
        <f t="shared" si="11"/>
        <v>40.833333333333329</v>
      </c>
      <c r="G346" s="14" t="str">
        <f>IF('ESTOQUE DEZEMBRO'!$N346="outubro",_xlfn.XLOOKUP('ESTOQUE DEZEMBRO'!$A346,MEDIDAS!H:H,MEDIDAS!J:J,,0),IF('ESTOQUE DEZEMBRO'!$N346="novembro",_xlfn.XLOOKUP('ESTOQUE DEZEMBRO'!$A346,MEDIDAS!H:H,MEDIDAS!K:K,,0),"0"))</f>
        <v>0</v>
      </c>
      <c r="H346" s="16">
        <v>35</v>
      </c>
      <c r="I346" s="6" t="s">
        <v>1142</v>
      </c>
      <c r="J346" s="1">
        <f>'ESTOQUE DEZEMBRO'!$D346*'ESTOQUE DEZEMBRO'!$G346+'ESTOQUE DEZEMBRO'!$E346*'ESTOQUE DEZEMBRO'!$H346</f>
        <v>2713.6666666666665</v>
      </c>
      <c r="K346" s="1">
        <f>_xlfn.XLOOKUP(A346,MEDIDAS!A:A,MEDIDAS!D:D,,0)*5</f>
        <v>8.1666666666666661</v>
      </c>
      <c r="L346" s="1">
        <f>SUM(K346,_xlfn.XLOOKUP(A346,MEDIDAS!A:A,MEDIDAS!D:D,,0)*5)</f>
        <v>16.333333333333332</v>
      </c>
      <c r="M34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46" t="str">
        <f>IF('ESTOQUE DEZEMBRO'!$E346&gt;0,"dezembro",_xlfn.XLOOKUP('ESTOQUE DEZEMBRO'!$A346,'ESTOQUE NOVEMBRO'!$A$2:$A$1101,'ESTOQUE NOVEMBRO'!$N$2:$N$1101,,0))</f>
        <v>dezembro</v>
      </c>
      <c r="O346" s="15">
        <v>45627</v>
      </c>
    </row>
    <row r="347" spans="1:15">
      <c r="A347" s="5" t="s">
        <v>347</v>
      </c>
      <c r="B347" s="6" t="s">
        <v>1172</v>
      </c>
      <c r="C347" s="8">
        <f t="shared" si="10"/>
        <v>64.89</v>
      </c>
      <c r="D347" s="13">
        <f>_xlfn.XLOOKUP(Tabela5[[#This Row],[SKU]],'ESTOQUE NOVEMBRO'!A:A,'ESTOQUE NOVEMBRO'!F:F,,0)-_xlfn.XLOOKUP(Tabela5[[#This Row],[SKU]],'VENDA MES'!H:H,'VENDA MES'!I:I,0,0)</f>
        <v>-14.799999999999983</v>
      </c>
      <c r="E347" s="13">
        <f>IF(D347&lt;=0,(L347 * 2.5) - D347,IF(AND(Tabela5[[#This Row],[ESTOQUE_INICIAL]]&lt;=Tabela5[[#This Row],[PONTO_DE_REPOSICAO]],Tabela5[[#This Row],[ESTOQUE_INICIAL]]&gt;0),L347*2.5,D347*0))</f>
        <v>59.244444444444426</v>
      </c>
      <c r="F347" s="13">
        <f t="shared" si="11"/>
        <v>44.444444444444443</v>
      </c>
      <c r="G347" s="14" t="str">
        <f>IF('ESTOQUE DEZEMBRO'!$N347="outubro",_xlfn.XLOOKUP('ESTOQUE DEZEMBRO'!$A347,MEDIDAS!H:H,MEDIDAS!J:J,,0),IF('ESTOQUE DEZEMBRO'!$N347="novembro",_xlfn.XLOOKUP('ESTOQUE DEZEMBRO'!$A347,MEDIDAS!H:H,MEDIDAS!K:K,,0),"0"))</f>
        <v>0</v>
      </c>
      <c r="H347" s="16">
        <v>35</v>
      </c>
      <c r="I347" s="6" t="s">
        <v>1142</v>
      </c>
      <c r="J347" s="1">
        <f>'ESTOQUE DEZEMBRO'!$D347*'ESTOQUE DEZEMBRO'!$G347+'ESTOQUE DEZEMBRO'!$E347*'ESTOQUE DEZEMBRO'!$H347</f>
        <v>2073.5555555555547</v>
      </c>
      <c r="K347" s="1">
        <f>_xlfn.XLOOKUP(A347,MEDIDAS!A:A,MEDIDAS!D:D,,0)*5</f>
        <v>8.8888888888888893</v>
      </c>
      <c r="L347" s="1">
        <f>SUM(K347,_xlfn.XLOOKUP(A347,MEDIDAS!A:A,MEDIDAS!D:D,,0)*5)</f>
        <v>17.777777777777779</v>
      </c>
      <c r="M34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47" t="str">
        <f>IF('ESTOQUE DEZEMBRO'!$E347&gt;0,"dezembro",_xlfn.XLOOKUP('ESTOQUE DEZEMBRO'!$A347,'ESTOQUE NOVEMBRO'!$A$2:$A$1101,'ESTOQUE NOVEMBRO'!$N$2:$N$1101,,0))</f>
        <v>dezembro</v>
      </c>
      <c r="O347" s="15">
        <v>45627</v>
      </c>
    </row>
    <row r="348" spans="1:15">
      <c r="A348" s="5" t="s">
        <v>385</v>
      </c>
      <c r="B348" s="6" t="s">
        <v>1172</v>
      </c>
      <c r="C348" s="8">
        <f t="shared" si="10"/>
        <v>64.89</v>
      </c>
      <c r="D348" s="13">
        <f>_xlfn.XLOOKUP(Tabela5[[#This Row],[SKU]],'ESTOQUE NOVEMBRO'!A:A,'ESTOQUE NOVEMBRO'!F:F,,0)-_xlfn.XLOOKUP(Tabela5[[#This Row],[SKU]],'VENDA MES'!H:H,'VENDA MES'!I:I,0,0)</f>
        <v>67</v>
      </c>
      <c r="E348" s="13">
        <f>IF(D348&lt;=0,(L348 * 2.5) - D348,IF(AND(Tabela5[[#This Row],[ESTOQUE_INICIAL]]&lt;=Tabela5[[#This Row],[PONTO_DE_REPOSICAO]],Tabela5[[#This Row],[ESTOQUE_INICIAL]]&gt;0),L348*2.5,D348*0))</f>
        <v>0</v>
      </c>
      <c r="F348" s="13">
        <f t="shared" si="11"/>
        <v>67</v>
      </c>
      <c r="G348" s="14">
        <f>IF('ESTOQUE DEZEMBRO'!$N348="outubro",_xlfn.XLOOKUP('ESTOQUE DEZEMBRO'!$A348,MEDIDAS!H:H,MEDIDAS!J:J,,0),IF('ESTOQUE DEZEMBRO'!$N348="novembro",_xlfn.XLOOKUP('ESTOQUE DEZEMBRO'!$A348,MEDIDAS!H:H,MEDIDAS!K:K,,0),"0"))</f>
        <v>14</v>
      </c>
      <c r="H348" s="16">
        <v>35</v>
      </c>
      <c r="I348" s="6" t="s">
        <v>1142</v>
      </c>
      <c r="J348" s="1">
        <f>'ESTOQUE DEZEMBRO'!$D348*'ESTOQUE DEZEMBRO'!$G348+'ESTOQUE DEZEMBRO'!$E348*'ESTOQUE DEZEMBRO'!$H348</f>
        <v>938</v>
      </c>
      <c r="K348" s="1">
        <f>_xlfn.XLOOKUP(A348,MEDIDAS!A:A,MEDIDAS!D:D,,0)*5</f>
        <v>4.6111111111111116</v>
      </c>
      <c r="L348" s="1">
        <f>SUM(K348,_xlfn.XLOOKUP(A348,MEDIDAS!A:A,MEDIDAS!D:D,,0)*5)</f>
        <v>9.2222222222222232</v>
      </c>
      <c r="M34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48" t="str">
        <f>IF('ESTOQUE DEZEMBRO'!$E348&gt;0,"dezembro",_xlfn.XLOOKUP('ESTOQUE DEZEMBRO'!$A348,'ESTOQUE NOVEMBRO'!$A$2:$A$1101,'ESTOQUE NOVEMBRO'!$N$2:$N$1101,,0))</f>
        <v>outubro</v>
      </c>
      <c r="O348" s="15">
        <v>45627</v>
      </c>
    </row>
    <row r="349" spans="1:15">
      <c r="A349" s="5" t="s">
        <v>348</v>
      </c>
      <c r="B349" s="6" t="s">
        <v>1172</v>
      </c>
      <c r="C349" s="8">
        <f t="shared" si="10"/>
        <v>64.89</v>
      </c>
      <c r="D349" s="13">
        <f>_xlfn.XLOOKUP(Tabela5[[#This Row],[SKU]],'ESTOQUE NOVEMBRO'!A:A,'ESTOQUE NOVEMBRO'!F:F,,0)-_xlfn.XLOOKUP(Tabela5[[#This Row],[SKU]],'VENDA MES'!H:H,'VENDA MES'!I:I,0,0)</f>
        <v>62.400000000000006</v>
      </c>
      <c r="E349" s="13">
        <f>IF(D349&lt;=0,(L349 * 2.5) - D349,IF(AND(Tabela5[[#This Row],[ESTOQUE_INICIAL]]&lt;=Tabela5[[#This Row],[PONTO_DE_REPOSICAO]],Tabela5[[#This Row],[ESTOQUE_INICIAL]]&gt;0),L349*2.5,D349*0))</f>
        <v>0</v>
      </c>
      <c r="F349" s="13">
        <f t="shared" si="11"/>
        <v>62.400000000000006</v>
      </c>
      <c r="G349" s="14">
        <f>IF('ESTOQUE DEZEMBRO'!$N349="outubro",_xlfn.XLOOKUP('ESTOQUE DEZEMBRO'!$A349,MEDIDAS!H:H,MEDIDAS!J:J,,0),IF('ESTOQUE DEZEMBRO'!$N349="novembro",_xlfn.XLOOKUP('ESTOQUE DEZEMBRO'!$A349,MEDIDAS!H:H,MEDIDAS!K:K,,0),"0"))</f>
        <v>14</v>
      </c>
      <c r="H349" s="16">
        <v>35</v>
      </c>
      <c r="I349" s="6" t="s">
        <v>1142</v>
      </c>
      <c r="J349" s="1">
        <f>'ESTOQUE DEZEMBRO'!$D349*'ESTOQUE DEZEMBRO'!$G349+'ESTOQUE DEZEMBRO'!$E349*'ESTOQUE DEZEMBRO'!$H349</f>
        <v>873.60000000000014</v>
      </c>
      <c r="K349" s="1">
        <f>_xlfn.XLOOKUP(A349,MEDIDAS!A:A,MEDIDAS!D:D,,0)*5</f>
        <v>5.333333333333333</v>
      </c>
      <c r="L349" s="1">
        <f>SUM(K349,_xlfn.XLOOKUP(A349,MEDIDAS!A:A,MEDIDAS!D:D,,0)*5)</f>
        <v>10.666666666666666</v>
      </c>
      <c r="M34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49" t="str">
        <f>IF('ESTOQUE DEZEMBRO'!$E349&gt;0,"dezembro",_xlfn.XLOOKUP('ESTOQUE DEZEMBRO'!$A349,'ESTOQUE NOVEMBRO'!$A$2:$A$1101,'ESTOQUE NOVEMBRO'!$N$2:$N$1101,,0))</f>
        <v>outubro</v>
      </c>
      <c r="O349" s="15">
        <v>45627</v>
      </c>
    </row>
    <row r="350" spans="1:15">
      <c r="A350" s="5" t="s">
        <v>349</v>
      </c>
      <c r="B350" s="6" t="s">
        <v>1172</v>
      </c>
      <c r="C350" s="8">
        <f t="shared" si="10"/>
        <v>64.89</v>
      </c>
      <c r="D350" s="13">
        <f>_xlfn.XLOOKUP(Tabela5[[#This Row],[SKU]],'ESTOQUE NOVEMBRO'!A:A,'ESTOQUE NOVEMBRO'!F:F,,0)-_xlfn.XLOOKUP(Tabela5[[#This Row],[SKU]],'VENDA MES'!H:H,'VENDA MES'!I:I,0,0)</f>
        <v>108.19999999999999</v>
      </c>
      <c r="E350" s="13">
        <f>IF(D350&lt;=0,(L350 * 2.5) - D350,IF(AND(Tabela5[[#This Row],[ESTOQUE_INICIAL]]&lt;=Tabela5[[#This Row],[PONTO_DE_REPOSICAO]],Tabela5[[#This Row],[ESTOQUE_INICIAL]]&gt;0),L350*2.5,D350*0))</f>
        <v>0</v>
      </c>
      <c r="F350" s="13">
        <f t="shared" si="11"/>
        <v>108.19999999999999</v>
      </c>
      <c r="G350" s="14">
        <f>IF('ESTOQUE DEZEMBRO'!$N350="outubro",_xlfn.XLOOKUP('ESTOQUE DEZEMBRO'!$A350,MEDIDAS!H:H,MEDIDAS!J:J,,0),IF('ESTOQUE DEZEMBRO'!$N350="novembro",_xlfn.XLOOKUP('ESTOQUE DEZEMBRO'!$A350,MEDIDAS!H:H,MEDIDAS!K:K,,0),"0"))</f>
        <v>14</v>
      </c>
      <c r="H350" s="16">
        <v>35</v>
      </c>
      <c r="I350" s="6" t="s">
        <v>1142</v>
      </c>
      <c r="J350" s="1">
        <f>'ESTOQUE DEZEMBRO'!$D350*'ESTOQUE DEZEMBRO'!$G350+'ESTOQUE DEZEMBRO'!$E350*'ESTOQUE DEZEMBRO'!$H350</f>
        <v>1514.7999999999997</v>
      </c>
      <c r="K350" s="1">
        <f>_xlfn.XLOOKUP(A350,MEDIDAS!A:A,MEDIDAS!D:D,,0)*5</f>
        <v>5.7222222222222214</v>
      </c>
      <c r="L350" s="1">
        <f>SUM(K350,_xlfn.XLOOKUP(A350,MEDIDAS!A:A,MEDIDAS!D:D,,0)*5)</f>
        <v>11.444444444444443</v>
      </c>
      <c r="M35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50" t="str">
        <f>IF('ESTOQUE DEZEMBRO'!$E350&gt;0,"dezembro",_xlfn.XLOOKUP('ESTOQUE DEZEMBRO'!$A350,'ESTOQUE NOVEMBRO'!$A$2:$A$1101,'ESTOQUE NOVEMBRO'!$N$2:$N$1101,,0))</f>
        <v>outubro</v>
      </c>
      <c r="O350" s="15">
        <v>45627</v>
      </c>
    </row>
    <row r="351" spans="1:15">
      <c r="A351" s="5" t="s">
        <v>350</v>
      </c>
      <c r="B351" s="6" t="s">
        <v>1172</v>
      </c>
      <c r="C351" s="8">
        <f t="shared" si="10"/>
        <v>64.89</v>
      </c>
      <c r="D351" s="13">
        <f>_xlfn.XLOOKUP(Tabela5[[#This Row],[SKU]],'ESTOQUE NOVEMBRO'!A:A,'ESTOQUE NOVEMBRO'!F:F,,0)-_xlfn.XLOOKUP(Tabela5[[#This Row],[SKU]],'VENDA MES'!H:H,'VENDA MES'!I:I,0,0)</f>
        <v>96.80000000000004</v>
      </c>
      <c r="E351" s="13">
        <f>IF(D351&lt;=0,(L351 * 2.5) - D351,IF(AND(Tabela5[[#This Row],[ESTOQUE_INICIAL]]&lt;=Tabela5[[#This Row],[PONTO_DE_REPOSICAO]],Tabela5[[#This Row],[ESTOQUE_INICIAL]]&gt;0),L351*2.5,D351*0))</f>
        <v>0</v>
      </c>
      <c r="F351" s="13">
        <f t="shared" si="11"/>
        <v>96.80000000000004</v>
      </c>
      <c r="G351" s="14">
        <f>IF('ESTOQUE DEZEMBRO'!$N351="outubro",_xlfn.XLOOKUP('ESTOQUE DEZEMBRO'!$A351,MEDIDAS!H:H,MEDIDAS!J:J,,0),IF('ESTOQUE DEZEMBRO'!$N351="novembro",_xlfn.XLOOKUP('ESTOQUE DEZEMBRO'!$A351,MEDIDAS!H:H,MEDIDAS!K:K,,0),"0"))</f>
        <v>14</v>
      </c>
      <c r="H351" s="16">
        <v>35</v>
      </c>
      <c r="I351" s="6" t="s">
        <v>1142</v>
      </c>
      <c r="J351" s="1">
        <f>'ESTOQUE DEZEMBRO'!$D351*'ESTOQUE DEZEMBRO'!$G351+'ESTOQUE DEZEMBRO'!$E351*'ESTOQUE DEZEMBRO'!$H351</f>
        <v>1355.2000000000005</v>
      </c>
      <c r="K351" s="1">
        <f>_xlfn.XLOOKUP(A351,MEDIDAS!A:A,MEDIDAS!D:D,,0)*5</f>
        <v>8.5555555555555554</v>
      </c>
      <c r="L351" s="1">
        <f>SUM(K351,_xlfn.XLOOKUP(A351,MEDIDAS!A:A,MEDIDAS!D:D,,0)*5)</f>
        <v>17.111111111111111</v>
      </c>
      <c r="M35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51" t="str">
        <f>IF('ESTOQUE DEZEMBRO'!$E351&gt;0,"dezembro",_xlfn.XLOOKUP('ESTOQUE DEZEMBRO'!$A351,'ESTOQUE NOVEMBRO'!$A$2:$A$1101,'ESTOQUE NOVEMBRO'!$N$2:$N$1101,,0))</f>
        <v>outubro</v>
      </c>
      <c r="O351" s="15">
        <v>45627</v>
      </c>
    </row>
    <row r="352" spans="1:15">
      <c r="A352" s="5" t="s">
        <v>351</v>
      </c>
      <c r="B352" s="6" t="s">
        <v>1172</v>
      </c>
      <c r="C352" s="8">
        <f t="shared" si="10"/>
        <v>64.89</v>
      </c>
      <c r="D352" s="13">
        <f>_xlfn.XLOOKUP(Tabela5[[#This Row],[SKU]],'ESTOQUE NOVEMBRO'!A:A,'ESTOQUE NOVEMBRO'!F:F,,0)-_xlfn.XLOOKUP(Tabela5[[#This Row],[SKU]],'VENDA MES'!H:H,'VENDA MES'!I:I,0,0)</f>
        <v>-9.2000000000000028</v>
      </c>
      <c r="E352" s="13">
        <f>IF(D352&lt;=0,(L352 * 2.5) - D352,IF(AND(Tabela5[[#This Row],[ESTOQUE_INICIAL]]&lt;=Tabela5[[#This Row],[PONTO_DE_REPOSICAO]],Tabela5[[#This Row],[ESTOQUE_INICIAL]]&gt;0),L352*2.5,D352*0))</f>
        <v>35.588888888888889</v>
      </c>
      <c r="F352" s="13">
        <f t="shared" si="11"/>
        <v>26.388888888888886</v>
      </c>
      <c r="G352" s="14" t="str">
        <f>IF('ESTOQUE DEZEMBRO'!$N352="outubro",_xlfn.XLOOKUP('ESTOQUE DEZEMBRO'!$A352,MEDIDAS!H:H,MEDIDAS!J:J,,0),IF('ESTOQUE DEZEMBRO'!$N352="novembro",_xlfn.XLOOKUP('ESTOQUE DEZEMBRO'!$A352,MEDIDAS!H:H,MEDIDAS!K:K,,0),"0"))</f>
        <v>0</v>
      </c>
      <c r="H352" s="16">
        <v>35</v>
      </c>
      <c r="I352" s="6" t="s">
        <v>1142</v>
      </c>
      <c r="J352" s="1">
        <f>'ESTOQUE DEZEMBRO'!$D352*'ESTOQUE DEZEMBRO'!$G352+'ESTOQUE DEZEMBRO'!$E352*'ESTOQUE DEZEMBRO'!$H352</f>
        <v>1245.6111111111111</v>
      </c>
      <c r="K352" s="1">
        <f>_xlfn.XLOOKUP(A352,MEDIDAS!A:A,MEDIDAS!D:D,,0)*5</f>
        <v>5.2777777777777777</v>
      </c>
      <c r="L352" s="1">
        <f>SUM(K352,_xlfn.XLOOKUP(A352,MEDIDAS!A:A,MEDIDAS!D:D,,0)*5)</f>
        <v>10.555555555555555</v>
      </c>
      <c r="M35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52" t="str">
        <f>IF('ESTOQUE DEZEMBRO'!$E352&gt;0,"dezembro",_xlfn.XLOOKUP('ESTOQUE DEZEMBRO'!$A352,'ESTOQUE NOVEMBRO'!$A$2:$A$1101,'ESTOQUE NOVEMBRO'!$N$2:$N$1101,,0))</f>
        <v>dezembro</v>
      </c>
      <c r="O352" s="15">
        <v>45627</v>
      </c>
    </row>
    <row r="353" spans="1:15">
      <c r="A353" s="5" t="s">
        <v>353</v>
      </c>
      <c r="B353" s="6" t="s">
        <v>1173</v>
      </c>
      <c r="C353" s="8">
        <f t="shared" si="10"/>
        <v>64.89</v>
      </c>
      <c r="D353" s="13">
        <f>_xlfn.XLOOKUP(Tabela5[[#This Row],[SKU]],'ESTOQUE NOVEMBRO'!A:A,'ESTOQUE NOVEMBRO'!F:F,,0)-_xlfn.XLOOKUP(Tabela5[[#This Row],[SKU]],'VENDA MES'!H:H,'VENDA MES'!I:I,0,0)</f>
        <v>-22.200000000000003</v>
      </c>
      <c r="E353" s="13">
        <f>IF(D353&lt;=0,(L353 * 2.5) - D353,IF(AND(Tabela5[[#This Row],[ESTOQUE_INICIAL]]&lt;=Tabela5[[#This Row],[PONTO_DE_REPOSICAO]],Tabela5[[#This Row],[ESTOQUE_INICIAL]]&gt;0),L353*2.5,D353*0))</f>
        <v>52.2</v>
      </c>
      <c r="F353" s="13">
        <f t="shared" si="11"/>
        <v>30</v>
      </c>
      <c r="G353" s="14" t="str">
        <f>IF('ESTOQUE DEZEMBRO'!$N353="outubro",_xlfn.XLOOKUP('ESTOQUE DEZEMBRO'!$A353,MEDIDAS!H:H,MEDIDAS!J:J,,0),IF('ESTOQUE DEZEMBRO'!$N353="novembro",_xlfn.XLOOKUP('ESTOQUE DEZEMBRO'!$A353,MEDIDAS!H:H,MEDIDAS!K:K,,0),"0"))</f>
        <v>0</v>
      </c>
      <c r="H353" s="16">
        <v>75</v>
      </c>
      <c r="I353" s="6" t="s">
        <v>1146</v>
      </c>
      <c r="J353" s="1">
        <f>'ESTOQUE DEZEMBRO'!$D353*'ESTOQUE DEZEMBRO'!$G353+'ESTOQUE DEZEMBRO'!$E353*'ESTOQUE DEZEMBRO'!$H353</f>
        <v>3915</v>
      </c>
      <c r="K353" s="1">
        <f>_xlfn.XLOOKUP(A353,MEDIDAS!A:A,MEDIDAS!D:D,,0)*5</f>
        <v>6</v>
      </c>
      <c r="L353" s="1">
        <f>SUM(K353,_xlfn.XLOOKUP(A353,MEDIDAS!A:A,MEDIDAS!D:D,,0)*5)</f>
        <v>12</v>
      </c>
      <c r="M35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53" t="str">
        <f>IF('ESTOQUE DEZEMBRO'!$E353&gt;0,"dezembro",_xlfn.XLOOKUP('ESTOQUE DEZEMBRO'!$A353,'ESTOQUE NOVEMBRO'!$A$2:$A$1101,'ESTOQUE NOVEMBRO'!$N$2:$N$1101,,0))</f>
        <v>dezembro</v>
      </c>
      <c r="O353" s="15">
        <v>45627</v>
      </c>
    </row>
    <row r="354" spans="1:15">
      <c r="A354" s="5" t="s">
        <v>354</v>
      </c>
      <c r="B354" s="6" t="s">
        <v>1173</v>
      </c>
      <c r="C354" s="8">
        <f t="shared" si="10"/>
        <v>64.89</v>
      </c>
      <c r="D354" s="13">
        <f>_xlfn.XLOOKUP(Tabela5[[#This Row],[SKU]],'ESTOQUE NOVEMBRO'!A:A,'ESTOQUE NOVEMBRO'!F:F,,0)-_xlfn.XLOOKUP(Tabela5[[#This Row],[SKU]],'VENDA MES'!H:H,'VENDA MES'!I:I,0,0)</f>
        <v>95</v>
      </c>
      <c r="E354" s="13">
        <f>IF(D354&lt;=0,(L354 * 2.5) - D354,IF(AND(Tabela5[[#This Row],[ESTOQUE_INICIAL]]&lt;=Tabela5[[#This Row],[PONTO_DE_REPOSICAO]],Tabela5[[#This Row],[ESTOQUE_INICIAL]]&gt;0),L354*2.5,D354*0))</f>
        <v>0</v>
      </c>
      <c r="F354" s="13">
        <f t="shared" si="11"/>
        <v>95</v>
      </c>
      <c r="G354" s="14">
        <f>IF('ESTOQUE DEZEMBRO'!$N354="outubro",_xlfn.XLOOKUP('ESTOQUE DEZEMBRO'!$A354,MEDIDAS!H:H,MEDIDAS!J:J,,0),IF('ESTOQUE DEZEMBRO'!$N354="novembro",_xlfn.XLOOKUP('ESTOQUE DEZEMBRO'!$A354,MEDIDAS!H:H,MEDIDAS!K:K,,0),"0"))</f>
        <v>30</v>
      </c>
      <c r="H354" s="16">
        <v>75</v>
      </c>
      <c r="I354" s="6" t="s">
        <v>1146</v>
      </c>
      <c r="J354" s="1">
        <f>'ESTOQUE DEZEMBRO'!$D354*'ESTOQUE DEZEMBRO'!$G354+'ESTOQUE DEZEMBRO'!$E354*'ESTOQUE DEZEMBRO'!$H354</f>
        <v>2850</v>
      </c>
      <c r="K354" s="1">
        <f>_xlfn.XLOOKUP(A354,MEDIDAS!A:A,MEDIDAS!D:D,,0)*5</f>
        <v>5.7222222222222214</v>
      </c>
      <c r="L354" s="1">
        <f>SUM(K354,_xlfn.XLOOKUP(A354,MEDIDAS!A:A,MEDIDAS!D:D,,0)*5)</f>
        <v>11.444444444444443</v>
      </c>
      <c r="M35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54" t="str">
        <f>IF('ESTOQUE DEZEMBRO'!$E354&gt;0,"dezembro",_xlfn.XLOOKUP('ESTOQUE DEZEMBRO'!$A354,'ESTOQUE NOVEMBRO'!$A$2:$A$1101,'ESTOQUE NOVEMBRO'!$N$2:$N$1101,,0))</f>
        <v>outubro</v>
      </c>
      <c r="O354" s="15">
        <v>45627</v>
      </c>
    </row>
    <row r="355" spans="1:15">
      <c r="A355" s="5" t="s">
        <v>355</v>
      </c>
      <c r="B355" s="6" t="s">
        <v>1173</v>
      </c>
      <c r="C355" s="8">
        <f t="shared" si="10"/>
        <v>64.89</v>
      </c>
      <c r="D355" s="13">
        <f>_xlfn.XLOOKUP(Tabela5[[#This Row],[SKU]],'ESTOQUE NOVEMBRO'!A:A,'ESTOQUE NOVEMBRO'!F:F,,0)-_xlfn.XLOOKUP(Tabela5[[#This Row],[SKU]],'VENDA MES'!H:H,'VENDA MES'!I:I,0,0)</f>
        <v>89.199999999999989</v>
      </c>
      <c r="E355" s="13">
        <f>IF(D355&lt;=0,(L355 * 2.5) - D355,IF(AND(Tabela5[[#This Row],[ESTOQUE_INICIAL]]&lt;=Tabela5[[#This Row],[PONTO_DE_REPOSICAO]],Tabela5[[#This Row],[ESTOQUE_INICIAL]]&gt;0),L355*2.5,D355*0))</f>
        <v>0</v>
      </c>
      <c r="F355" s="13">
        <f t="shared" si="11"/>
        <v>89.199999999999989</v>
      </c>
      <c r="G355" s="14">
        <f>IF('ESTOQUE DEZEMBRO'!$N355="outubro",_xlfn.XLOOKUP('ESTOQUE DEZEMBRO'!$A355,MEDIDAS!H:H,MEDIDAS!J:J,,0),IF('ESTOQUE DEZEMBRO'!$N355="novembro",_xlfn.XLOOKUP('ESTOQUE DEZEMBRO'!$A355,MEDIDAS!H:H,MEDIDAS!K:K,,0),"0"))</f>
        <v>30</v>
      </c>
      <c r="H355" s="16">
        <v>75</v>
      </c>
      <c r="I355" s="6" t="s">
        <v>1146</v>
      </c>
      <c r="J355" s="1">
        <f>'ESTOQUE DEZEMBRO'!$D355*'ESTOQUE DEZEMBRO'!$G355+'ESTOQUE DEZEMBRO'!$E355*'ESTOQUE DEZEMBRO'!$H355</f>
        <v>2675.9999999999995</v>
      </c>
      <c r="K355" s="1">
        <f>_xlfn.XLOOKUP(A355,MEDIDAS!A:A,MEDIDAS!D:D,,0)*5</f>
        <v>6.7777777777777786</v>
      </c>
      <c r="L355" s="1">
        <f>SUM(K355,_xlfn.XLOOKUP(A355,MEDIDAS!A:A,MEDIDAS!D:D,,0)*5)</f>
        <v>13.555555555555557</v>
      </c>
      <c r="M35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55" t="str">
        <f>IF('ESTOQUE DEZEMBRO'!$E355&gt;0,"dezembro",_xlfn.XLOOKUP('ESTOQUE DEZEMBRO'!$A355,'ESTOQUE NOVEMBRO'!$A$2:$A$1101,'ESTOQUE NOVEMBRO'!$N$2:$N$1101,,0))</f>
        <v>outubro</v>
      </c>
      <c r="O355" s="15">
        <v>45627</v>
      </c>
    </row>
    <row r="356" spans="1:15">
      <c r="A356" s="5" t="s">
        <v>356</v>
      </c>
      <c r="B356" s="6" t="s">
        <v>1173</v>
      </c>
      <c r="C356" s="8">
        <f t="shared" si="10"/>
        <v>64.89</v>
      </c>
      <c r="D356" s="13">
        <f>_xlfn.XLOOKUP(Tabela5[[#This Row],[SKU]],'ESTOQUE NOVEMBRO'!A:A,'ESTOQUE NOVEMBRO'!F:F,,0)-_xlfn.XLOOKUP(Tabela5[[#This Row],[SKU]],'VENDA MES'!H:H,'VENDA MES'!I:I,0,0)</f>
        <v>107.80000000000004</v>
      </c>
      <c r="E356" s="13">
        <f>IF(D356&lt;=0,(L356 * 2.5) - D356,IF(AND(Tabela5[[#This Row],[ESTOQUE_INICIAL]]&lt;=Tabela5[[#This Row],[PONTO_DE_REPOSICAO]],Tabela5[[#This Row],[ESTOQUE_INICIAL]]&gt;0),L356*2.5,D356*0))</f>
        <v>0</v>
      </c>
      <c r="F356" s="13">
        <f t="shared" si="11"/>
        <v>107.80000000000004</v>
      </c>
      <c r="G356" s="14">
        <f>IF('ESTOQUE DEZEMBRO'!$N356="outubro",_xlfn.XLOOKUP('ESTOQUE DEZEMBRO'!$A356,MEDIDAS!H:H,MEDIDAS!J:J,,0),IF('ESTOQUE DEZEMBRO'!$N356="novembro",_xlfn.XLOOKUP('ESTOQUE DEZEMBRO'!$A356,MEDIDAS!H:H,MEDIDAS!K:K,,0),"0"))</f>
        <v>30</v>
      </c>
      <c r="H356" s="16">
        <v>75</v>
      </c>
      <c r="I356" s="6" t="s">
        <v>1146</v>
      </c>
      <c r="J356" s="1">
        <f>'ESTOQUE DEZEMBRO'!$D356*'ESTOQUE DEZEMBRO'!$G356+'ESTOQUE DEZEMBRO'!$E356*'ESTOQUE DEZEMBRO'!$H356</f>
        <v>3234.0000000000014</v>
      </c>
      <c r="K356" s="1">
        <f>_xlfn.XLOOKUP(A356,MEDIDAS!A:A,MEDIDAS!D:D,,0)*5</f>
        <v>6.1111111111111116</v>
      </c>
      <c r="L356" s="1">
        <f>SUM(K356,_xlfn.XLOOKUP(A356,MEDIDAS!A:A,MEDIDAS!D:D,,0)*5)</f>
        <v>12.222222222222223</v>
      </c>
      <c r="M35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56" t="str">
        <f>IF('ESTOQUE DEZEMBRO'!$E356&gt;0,"dezembro",_xlfn.XLOOKUP('ESTOQUE DEZEMBRO'!$A356,'ESTOQUE NOVEMBRO'!$A$2:$A$1101,'ESTOQUE NOVEMBRO'!$N$2:$N$1101,,0))</f>
        <v>outubro</v>
      </c>
      <c r="O356" s="15">
        <v>45627</v>
      </c>
    </row>
    <row r="357" spans="1:15">
      <c r="A357" s="5" t="s">
        <v>357</v>
      </c>
      <c r="B357" s="6" t="s">
        <v>1173</v>
      </c>
      <c r="C357" s="8">
        <f t="shared" si="10"/>
        <v>64.89</v>
      </c>
      <c r="D357" s="13">
        <f>_xlfn.XLOOKUP(Tabela5[[#This Row],[SKU]],'ESTOQUE NOVEMBRO'!A:A,'ESTOQUE NOVEMBRO'!F:F,,0)-_xlfn.XLOOKUP(Tabela5[[#This Row],[SKU]],'VENDA MES'!H:H,'VENDA MES'!I:I,0,0)</f>
        <v>-52.399999999999991</v>
      </c>
      <c r="E357" s="13">
        <f>IF(D357&lt;=0,(L357 * 2.5) - D357,IF(AND(Tabela5[[#This Row],[ESTOQUE_INICIAL]]&lt;=Tabela5[[#This Row],[PONTO_DE_REPOSICAO]],Tabela5[[#This Row],[ESTOQUE_INICIAL]]&gt;0),L357*2.5,D357*0))</f>
        <v>87.122222222222206</v>
      </c>
      <c r="F357" s="13">
        <f t="shared" si="11"/>
        <v>34.722222222222214</v>
      </c>
      <c r="G357" s="14" t="str">
        <f>IF('ESTOQUE DEZEMBRO'!$N357="outubro",_xlfn.XLOOKUP('ESTOQUE DEZEMBRO'!$A357,MEDIDAS!H:H,MEDIDAS!J:J,,0),IF('ESTOQUE DEZEMBRO'!$N357="novembro",_xlfn.XLOOKUP('ESTOQUE DEZEMBRO'!$A357,MEDIDAS!H:H,MEDIDAS!K:K,,0),"0"))</f>
        <v>0</v>
      </c>
      <c r="H357" s="16">
        <v>75</v>
      </c>
      <c r="I357" s="6" t="s">
        <v>1146</v>
      </c>
      <c r="J357" s="1">
        <f>'ESTOQUE DEZEMBRO'!$D357*'ESTOQUE DEZEMBRO'!$G357+'ESTOQUE DEZEMBRO'!$E357*'ESTOQUE DEZEMBRO'!$H357</f>
        <v>6534.1666666666652</v>
      </c>
      <c r="K357" s="1">
        <f>_xlfn.XLOOKUP(A357,MEDIDAS!A:A,MEDIDAS!D:D,,0)*5</f>
        <v>6.9444444444444446</v>
      </c>
      <c r="L357" s="1">
        <f>SUM(K357,_xlfn.XLOOKUP(A357,MEDIDAS!A:A,MEDIDAS!D:D,,0)*5)</f>
        <v>13.888888888888889</v>
      </c>
      <c r="M35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57" t="str">
        <f>IF('ESTOQUE DEZEMBRO'!$E357&gt;0,"dezembro",_xlfn.XLOOKUP('ESTOQUE DEZEMBRO'!$A357,'ESTOQUE NOVEMBRO'!$A$2:$A$1101,'ESTOQUE NOVEMBRO'!$N$2:$N$1101,,0))</f>
        <v>dezembro</v>
      </c>
      <c r="O357" s="15">
        <v>45627</v>
      </c>
    </row>
    <row r="358" spans="1:15">
      <c r="A358" s="5" t="s">
        <v>396</v>
      </c>
      <c r="B358" s="6" t="s">
        <v>1173</v>
      </c>
      <c r="C358" s="8">
        <f t="shared" si="10"/>
        <v>64.89</v>
      </c>
      <c r="D358" s="13">
        <f>_xlfn.XLOOKUP(Tabela5[[#This Row],[SKU]],'ESTOQUE NOVEMBRO'!A:A,'ESTOQUE NOVEMBRO'!F:F,,0)-_xlfn.XLOOKUP(Tabela5[[#This Row],[SKU]],'VENDA MES'!H:H,'VENDA MES'!I:I,0,0)</f>
        <v>37</v>
      </c>
      <c r="E358" s="13">
        <f>IF(D358&lt;=0,(L358 * 2.5) - D358,IF(AND(Tabela5[[#This Row],[ESTOQUE_INICIAL]]&lt;=Tabela5[[#This Row],[PONTO_DE_REPOSICAO]],Tabela5[[#This Row],[ESTOQUE_INICIAL]]&gt;0),L358*2.5,D358*0))</f>
        <v>0</v>
      </c>
      <c r="F358" s="13">
        <f t="shared" si="11"/>
        <v>37</v>
      </c>
      <c r="G358" s="14">
        <f>IF('ESTOQUE DEZEMBRO'!$N358="outubro",_xlfn.XLOOKUP('ESTOQUE DEZEMBRO'!$A358,MEDIDAS!H:H,MEDIDAS!J:J,,0),IF('ESTOQUE DEZEMBRO'!$N358="novembro",_xlfn.XLOOKUP('ESTOQUE DEZEMBRO'!$A358,MEDIDAS!H:H,MEDIDAS!K:K,,0),"0"))</f>
        <v>30</v>
      </c>
      <c r="H358" s="16">
        <v>75</v>
      </c>
      <c r="I358" s="6" t="s">
        <v>1146</v>
      </c>
      <c r="J358" s="1">
        <f>'ESTOQUE DEZEMBRO'!$D358*'ESTOQUE DEZEMBRO'!$G358+'ESTOQUE DEZEMBRO'!$E358*'ESTOQUE DEZEMBRO'!$H358</f>
        <v>1110</v>
      </c>
      <c r="K358" s="1">
        <f>_xlfn.XLOOKUP(A358,MEDIDAS!A:A,MEDIDAS!D:D,,0)*5</f>
        <v>6.2777777777777777</v>
      </c>
      <c r="L358" s="1">
        <f>SUM(K358,_xlfn.XLOOKUP(A358,MEDIDAS!A:A,MEDIDAS!D:D,,0)*5)</f>
        <v>12.555555555555555</v>
      </c>
      <c r="M35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58" t="str">
        <f>IF('ESTOQUE DEZEMBRO'!$E358&gt;0,"dezembro",_xlfn.XLOOKUP('ESTOQUE DEZEMBRO'!$A358,'ESTOQUE NOVEMBRO'!$A$2:$A$1101,'ESTOQUE NOVEMBRO'!$N$2:$N$1101,,0))</f>
        <v>outubro</v>
      </c>
      <c r="O358" s="15">
        <v>45627</v>
      </c>
    </row>
    <row r="359" spans="1:15">
      <c r="A359" s="5" t="s">
        <v>358</v>
      </c>
      <c r="B359" s="6" t="s">
        <v>1173</v>
      </c>
      <c r="C359" s="8">
        <f t="shared" si="10"/>
        <v>64.89</v>
      </c>
      <c r="D359" s="13">
        <f>_xlfn.XLOOKUP(Tabela5[[#This Row],[SKU]],'ESTOQUE NOVEMBRO'!A:A,'ESTOQUE NOVEMBRO'!F:F,,0)-_xlfn.XLOOKUP(Tabela5[[#This Row],[SKU]],'VENDA MES'!H:H,'VENDA MES'!I:I,0,0)</f>
        <v>16.200000000000017</v>
      </c>
      <c r="E359" s="13">
        <f>IF(D359&lt;=0,(L359 * 2.5) - D359,IF(AND(Tabela5[[#This Row],[ESTOQUE_INICIAL]]&lt;=Tabela5[[#This Row],[PONTO_DE_REPOSICAO]],Tabela5[[#This Row],[ESTOQUE_INICIAL]]&gt;0),L359*2.5,D359*0))</f>
        <v>0</v>
      </c>
      <c r="F359" s="13">
        <f t="shared" si="11"/>
        <v>16.200000000000017</v>
      </c>
      <c r="G359" s="14">
        <f>IF('ESTOQUE DEZEMBRO'!$N359="outubro",_xlfn.XLOOKUP('ESTOQUE DEZEMBRO'!$A359,MEDIDAS!H:H,MEDIDAS!J:J,,0),IF('ESTOQUE DEZEMBRO'!$N359="novembro",_xlfn.XLOOKUP('ESTOQUE DEZEMBRO'!$A359,MEDIDAS!H:H,MEDIDAS!K:K,,0),"0"))</f>
        <v>30</v>
      </c>
      <c r="H359" s="16">
        <v>75</v>
      </c>
      <c r="I359" s="6" t="s">
        <v>1146</v>
      </c>
      <c r="J359" s="1">
        <f>'ESTOQUE DEZEMBRO'!$D359*'ESTOQUE DEZEMBRO'!$G359+'ESTOQUE DEZEMBRO'!$E359*'ESTOQUE DEZEMBRO'!$H359</f>
        <v>486.00000000000051</v>
      </c>
      <c r="K359" s="1">
        <f>_xlfn.XLOOKUP(A359,MEDIDAS!A:A,MEDIDAS!D:D,,0)*5</f>
        <v>5.333333333333333</v>
      </c>
      <c r="L359" s="1">
        <f>SUM(K359,_xlfn.XLOOKUP(A359,MEDIDAS!A:A,MEDIDAS!D:D,,0)*5)</f>
        <v>10.666666666666666</v>
      </c>
      <c r="M35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59" t="str">
        <f>IF('ESTOQUE DEZEMBRO'!$E359&gt;0,"dezembro",_xlfn.XLOOKUP('ESTOQUE DEZEMBRO'!$A359,'ESTOQUE NOVEMBRO'!$A$2:$A$1101,'ESTOQUE NOVEMBRO'!$N$2:$N$1101,,0))</f>
        <v>outubro</v>
      </c>
      <c r="O359" s="15">
        <v>45627</v>
      </c>
    </row>
    <row r="360" spans="1:15">
      <c r="A360" s="5" t="s">
        <v>359</v>
      </c>
      <c r="B360" s="6" t="s">
        <v>1173</v>
      </c>
      <c r="C360" s="8">
        <f t="shared" si="10"/>
        <v>64.89</v>
      </c>
      <c r="D360" s="13">
        <f>_xlfn.XLOOKUP(Tabela5[[#This Row],[SKU]],'ESTOQUE NOVEMBRO'!A:A,'ESTOQUE NOVEMBRO'!F:F,,0)-_xlfn.XLOOKUP(Tabela5[[#This Row],[SKU]],'VENDA MES'!H:H,'VENDA MES'!I:I,0,0)</f>
        <v>-38.166666666666664</v>
      </c>
      <c r="E360" s="13">
        <f>IF(D360&lt;=0,(L360 * 2.5) - D360,IF(AND(Tabela5[[#This Row],[ESTOQUE_INICIAL]]&lt;=Tabela5[[#This Row],[PONTO_DE_REPOSICAO]],Tabela5[[#This Row],[ESTOQUE_INICIAL]]&gt;0),L360*2.5,D360*0))</f>
        <v>72.888888888888886</v>
      </c>
      <c r="F360" s="13">
        <f t="shared" si="11"/>
        <v>34.722222222222221</v>
      </c>
      <c r="G360" s="14" t="str">
        <f>IF('ESTOQUE DEZEMBRO'!$N360="outubro",_xlfn.XLOOKUP('ESTOQUE DEZEMBRO'!$A360,MEDIDAS!H:H,MEDIDAS!J:J,,0),IF('ESTOQUE DEZEMBRO'!$N360="novembro",_xlfn.XLOOKUP('ESTOQUE DEZEMBRO'!$A360,MEDIDAS!H:H,MEDIDAS!K:K,,0),"0"))</f>
        <v>0</v>
      </c>
      <c r="H360" s="16">
        <v>75</v>
      </c>
      <c r="I360" s="6" t="s">
        <v>1146</v>
      </c>
      <c r="J360" s="1">
        <f>'ESTOQUE DEZEMBRO'!$D360*'ESTOQUE DEZEMBRO'!$G360+'ESTOQUE DEZEMBRO'!$E360*'ESTOQUE DEZEMBRO'!$H360</f>
        <v>5466.6666666666661</v>
      </c>
      <c r="K360" s="1">
        <f>_xlfn.XLOOKUP(A360,MEDIDAS!A:A,MEDIDAS!D:D,,0)*5</f>
        <v>6.9444444444444446</v>
      </c>
      <c r="L360" s="1">
        <f>SUM(K360,_xlfn.XLOOKUP(A360,MEDIDAS!A:A,MEDIDAS!D:D,,0)*5)</f>
        <v>13.888888888888889</v>
      </c>
      <c r="M36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60" t="str">
        <f>IF('ESTOQUE DEZEMBRO'!$E360&gt;0,"dezembro",_xlfn.XLOOKUP('ESTOQUE DEZEMBRO'!$A360,'ESTOQUE NOVEMBRO'!$A$2:$A$1101,'ESTOQUE NOVEMBRO'!$N$2:$N$1101,,0))</f>
        <v>dezembro</v>
      </c>
      <c r="O360" s="15">
        <v>45627</v>
      </c>
    </row>
    <row r="361" spans="1:15">
      <c r="A361" s="5" t="s">
        <v>360</v>
      </c>
      <c r="B361" s="6" t="s">
        <v>1173</v>
      </c>
      <c r="C361" s="8">
        <f t="shared" si="10"/>
        <v>64.89</v>
      </c>
      <c r="D361" s="13">
        <f>_xlfn.XLOOKUP(Tabela5[[#This Row],[SKU]],'ESTOQUE NOVEMBRO'!A:A,'ESTOQUE NOVEMBRO'!F:F,,0)-_xlfn.XLOOKUP(Tabela5[[#This Row],[SKU]],'VENDA MES'!H:H,'VENDA MES'!I:I,0,0)</f>
        <v>65</v>
      </c>
      <c r="E361" s="13">
        <f>IF(D361&lt;=0,(L361 * 2.5) - D361,IF(AND(Tabela5[[#This Row],[ESTOQUE_INICIAL]]&lt;=Tabela5[[#This Row],[PONTO_DE_REPOSICAO]],Tabela5[[#This Row],[ESTOQUE_INICIAL]]&gt;0),L361*2.5,D361*0))</f>
        <v>0</v>
      </c>
      <c r="F361" s="13">
        <f t="shared" si="11"/>
        <v>65</v>
      </c>
      <c r="G361" s="14">
        <f>IF('ESTOQUE DEZEMBRO'!$N361="outubro",_xlfn.XLOOKUP('ESTOQUE DEZEMBRO'!$A361,MEDIDAS!H:H,MEDIDAS!J:J,,0),IF('ESTOQUE DEZEMBRO'!$N361="novembro",_xlfn.XLOOKUP('ESTOQUE DEZEMBRO'!$A361,MEDIDAS!H:H,MEDIDAS!K:K,,0),"0"))</f>
        <v>30</v>
      </c>
      <c r="H361" s="16">
        <v>75</v>
      </c>
      <c r="I361" s="6" t="s">
        <v>1146</v>
      </c>
      <c r="J361" s="1">
        <f>'ESTOQUE DEZEMBRO'!$D361*'ESTOQUE DEZEMBRO'!$G361+'ESTOQUE DEZEMBRO'!$E361*'ESTOQUE DEZEMBRO'!$H361</f>
        <v>1950</v>
      </c>
      <c r="K361" s="1">
        <f>_xlfn.XLOOKUP(A361,MEDIDAS!A:A,MEDIDAS!D:D,,0)*5</f>
        <v>7.3888888888888893</v>
      </c>
      <c r="L361" s="1">
        <f>SUM(K361,_xlfn.XLOOKUP(A361,MEDIDAS!A:A,MEDIDAS!D:D,,0)*5)</f>
        <v>14.777777777777779</v>
      </c>
      <c r="M36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61" t="str">
        <f>IF('ESTOQUE DEZEMBRO'!$E361&gt;0,"dezembro",_xlfn.XLOOKUP('ESTOQUE DEZEMBRO'!$A361,'ESTOQUE NOVEMBRO'!$A$2:$A$1101,'ESTOQUE NOVEMBRO'!$N$2:$N$1101,,0))</f>
        <v>outubro</v>
      </c>
      <c r="O361" s="15">
        <v>45627</v>
      </c>
    </row>
    <row r="362" spans="1:15">
      <c r="A362" s="5" t="s">
        <v>361</v>
      </c>
      <c r="B362" s="6" t="s">
        <v>1173</v>
      </c>
      <c r="C362" s="8">
        <f t="shared" si="10"/>
        <v>64.89</v>
      </c>
      <c r="D362" s="13">
        <f>_xlfn.XLOOKUP(Tabela5[[#This Row],[SKU]],'ESTOQUE NOVEMBRO'!A:A,'ESTOQUE NOVEMBRO'!F:F,,0)-_xlfn.XLOOKUP(Tabela5[[#This Row],[SKU]],'VENDA MES'!H:H,'VENDA MES'!I:I,0,0)</f>
        <v>-14.59999999999998</v>
      </c>
      <c r="E362" s="13">
        <f>IF(D362&lt;=0,(L362 * 2.5) - D362,IF(AND(Tabela5[[#This Row],[ESTOQUE_INICIAL]]&lt;=Tabela5[[#This Row],[PONTO_DE_REPOSICAO]],Tabela5[[#This Row],[ESTOQUE_INICIAL]]&gt;0),L362*2.5,D362*0))</f>
        <v>53.488888888888866</v>
      </c>
      <c r="F362" s="13">
        <f t="shared" si="11"/>
        <v>38.888888888888886</v>
      </c>
      <c r="G362" s="14" t="str">
        <f>IF('ESTOQUE DEZEMBRO'!$N362="outubro",_xlfn.XLOOKUP('ESTOQUE DEZEMBRO'!$A362,MEDIDAS!H:H,MEDIDAS!J:J,,0),IF('ESTOQUE DEZEMBRO'!$N362="novembro",_xlfn.XLOOKUP('ESTOQUE DEZEMBRO'!$A362,MEDIDAS!H:H,MEDIDAS!K:K,,0),"0"))</f>
        <v>0</v>
      </c>
      <c r="H362" s="16">
        <v>75</v>
      </c>
      <c r="I362" s="6" t="s">
        <v>1146</v>
      </c>
      <c r="J362" s="1">
        <f>'ESTOQUE DEZEMBRO'!$D362*'ESTOQUE DEZEMBRO'!$G362+'ESTOQUE DEZEMBRO'!$E362*'ESTOQUE DEZEMBRO'!$H362</f>
        <v>4011.6666666666652</v>
      </c>
      <c r="K362" s="1">
        <f>_xlfn.XLOOKUP(A362,MEDIDAS!A:A,MEDIDAS!D:D,,0)*5</f>
        <v>7.7777777777777777</v>
      </c>
      <c r="L362" s="1">
        <f>SUM(K362,_xlfn.XLOOKUP(A362,MEDIDAS!A:A,MEDIDAS!D:D,,0)*5)</f>
        <v>15.555555555555555</v>
      </c>
      <c r="M36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62" t="str">
        <f>IF('ESTOQUE DEZEMBRO'!$E362&gt;0,"dezembro",_xlfn.XLOOKUP('ESTOQUE DEZEMBRO'!$A362,'ESTOQUE NOVEMBRO'!$A$2:$A$1101,'ESTOQUE NOVEMBRO'!$N$2:$N$1101,,0))</f>
        <v>dezembro</v>
      </c>
      <c r="O362" s="15">
        <v>45627</v>
      </c>
    </row>
    <row r="363" spans="1:15">
      <c r="A363" s="5" t="s">
        <v>362</v>
      </c>
      <c r="B363" s="6" t="s">
        <v>1174</v>
      </c>
      <c r="C363" s="8">
        <f t="shared" si="10"/>
        <v>64.89</v>
      </c>
      <c r="D363" s="13">
        <f>_xlfn.XLOOKUP(Tabela5[[#This Row],[SKU]],'ESTOQUE NOVEMBRO'!A:A,'ESTOQUE NOVEMBRO'!F:F,,0)-_xlfn.XLOOKUP(Tabela5[[#This Row],[SKU]],'VENDA MES'!H:H,'VENDA MES'!I:I,0,0)</f>
        <v>61.800000000000011</v>
      </c>
      <c r="E363" s="13">
        <f>IF(D363&lt;=0,(L363 * 2.5) - D363,IF(AND(Tabela5[[#This Row],[ESTOQUE_INICIAL]]&lt;=Tabela5[[#This Row],[PONTO_DE_REPOSICAO]],Tabela5[[#This Row],[ESTOQUE_INICIAL]]&gt;0),L363*2.5,D363*0))</f>
        <v>0</v>
      </c>
      <c r="F363" s="13">
        <f t="shared" si="11"/>
        <v>61.800000000000011</v>
      </c>
      <c r="G363" s="14">
        <f>IF('ESTOQUE DEZEMBRO'!$N363="outubro",_xlfn.XLOOKUP('ESTOQUE DEZEMBRO'!$A363,MEDIDAS!H:H,MEDIDAS!J:J,,0),IF('ESTOQUE DEZEMBRO'!$N363="novembro",_xlfn.XLOOKUP('ESTOQUE DEZEMBRO'!$A363,MEDIDAS!H:H,MEDIDAS!K:K,,0),"0"))</f>
        <v>5</v>
      </c>
      <c r="H363" s="16">
        <v>12.5</v>
      </c>
      <c r="I363" s="6" t="s">
        <v>1130</v>
      </c>
      <c r="J363" s="1">
        <f>'ESTOQUE DEZEMBRO'!$D363*'ESTOQUE DEZEMBRO'!$G363+'ESTOQUE DEZEMBRO'!$E363*'ESTOQUE DEZEMBRO'!$H363</f>
        <v>309.00000000000006</v>
      </c>
      <c r="K363" s="1">
        <f>_xlfn.XLOOKUP(A363,MEDIDAS!A:A,MEDIDAS!D:D,,0)*5</f>
        <v>5</v>
      </c>
      <c r="L363" s="1">
        <f>SUM(K363,_xlfn.XLOOKUP(A363,MEDIDAS!A:A,MEDIDAS!D:D,,0)*5)</f>
        <v>10</v>
      </c>
      <c r="M36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63" t="str">
        <f>IF('ESTOQUE DEZEMBRO'!$E363&gt;0,"dezembro",_xlfn.XLOOKUP('ESTOQUE DEZEMBRO'!$A363,'ESTOQUE NOVEMBRO'!$A$2:$A$1101,'ESTOQUE NOVEMBRO'!$N$2:$N$1101,,0))</f>
        <v>outubro</v>
      </c>
      <c r="O363" s="15">
        <v>45627</v>
      </c>
    </row>
    <row r="364" spans="1:15">
      <c r="A364" s="5" t="s">
        <v>364</v>
      </c>
      <c r="B364" s="6" t="s">
        <v>1174</v>
      </c>
      <c r="C364" s="8">
        <f t="shared" si="10"/>
        <v>64.89</v>
      </c>
      <c r="D364" s="13">
        <f>_xlfn.XLOOKUP(Tabela5[[#This Row],[SKU]],'ESTOQUE NOVEMBRO'!A:A,'ESTOQUE NOVEMBRO'!F:F,,0)-_xlfn.XLOOKUP(Tabela5[[#This Row],[SKU]],'VENDA MES'!H:H,'VENDA MES'!I:I,0,0)</f>
        <v>50.599999999999994</v>
      </c>
      <c r="E364" s="13">
        <f>IF(D364&lt;=0,(L364 * 2.5) - D364,IF(AND(Tabela5[[#This Row],[ESTOQUE_INICIAL]]&lt;=Tabela5[[#This Row],[PONTO_DE_REPOSICAO]],Tabela5[[#This Row],[ESTOQUE_INICIAL]]&gt;0),L364*2.5,D364*0))</f>
        <v>0</v>
      </c>
      <c r="F364" s="13">
        <f t="shared" si="11"/>
        <v>50.599999999999994</v>
      </c>
      <c r="G364" s="14">
        <f>IF('ESTOQUE DEZEMBRO'!$N364="outubro",_xlfn.XLOOKUP('ESTOQUE DEZEMBRO'!$A364,MEDIDAS!H:H,MEDIDAS!J:J,,0),IF('ESTOQUE DEZEMBRO'!$N364="novembro",_xlfn.XLOOKUP('ESTOQUE DEZEMBRO'!$A364,MEDIDAS!H:H,MEDIDAS!K:K,,0),"0"))</f>
        <v>5</v>
      </c>
      <c r="H364" s="16">
        <v>12.5</v>
      </c>
      <c r="I364" s="6" t="s">
        <v>1130</v>
      </c>
      <c r="J364" s="1">
        <f>'ESTOQUE DEZEMBRO'!$D364*'ESTOQUE DEZEMBRO'!$G364+'ESTOQUE DEZEMBRO'!$E364*'ESTOQUE DEZEMBRO'!$H364</f>
        <v>252.99999999999997</v>
      </c>
      <c r="K364" s="1">
        <f>_xlfn.XLOOKUP(A364,MEDIDAS!A:A,MEDIDAS!D:D,,0)*5</f>
        <v>4.8888888888888884</v>
      </c>
      <c r="L364" s="1">
        <f>SUM(K364,_xlfn.XLOOKUP(A364,MEDIDAS!A:A,MEDIDAS!D:D,,0)*5)</f>
        <v>9.7777777777777768</v>
      </c>
      <c r="M36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64" t="str">
        <f>IF('ESTOQUE DEZEMBRO'!$E364&gt;0,"dezembro",_xlfn.XLOOKUP('ESTOQUE DEZEMBRO'!$A364,'ESTOQUE NOVEMBRO'!$A$2:$A$1101,'ESTOQUE NOVEMBRO'!$N$2:$N$1101,,0))</f>
        <v>outubro</v>
      </c>
      <c r="O364" s="15">
        <v>45627</v>
      </c>
    </row>
    <row r="365" spans="1:15">
      <c r="A365" s="5" t="s">
        <v>365</v>
      </c>
      <c r="B365" s="6" t="s">
        <v>1174</v>
      </c>
      <c r="C365" s="8">
        <f t="shared" si="10"/>
        <v>64.89</v>
      </c>
      <c r="D365" s="13">
        <f>_xlfn.XLOOKUP(Tabela5[[#This Row],[SKU]],'ESTOQUE NOVEMBRO'!A:A,'ESTOQUE NOVEMBRO'!F:F,,0)-_xlfn.XLOOKUP(Tabela5[[#This Row],[SKU]],'VENDA MES'!H:H,'VENDA MES'!I:I,0,0)</f>
        <v>-13.200000000000003</v>
      </c>
      <c r="E365" s="13">
        <f>IF(D365&lt;=0,(L365 * 2.5) - D365,IF(AND(Tabela5[[#This Row],[ESTOQUE_INICIAL]]&lt;=Tabela5[[#This Row],[PONTO_DE_REPOSICAO]],Tabela5[[#This Row],[ESTOQUE_INICIAL]]&gt;0),L365*2.5,D365*0))</f>
        <v>31.533333333333335</v>
      </c>
      <c r="F365" s="13">
        <f t="shared" si="11"/>
        <v>18.333333333333332</v>
      </c>
      <c r="G365" s="14" t="str">
        <f>IF('ESTOQUE DEZEMBRO'!$N365="outubro",_xlfn.XLOOKUP('ESTOQUE DEZEMBRO'!$A365,MEDIDAS!H:H,MEDIDAS!J:J,,0),IF('ESTOQUE DEZEMBRO'!$N365="novembro",_xlfn.XLOOKUP('ESTOQUE DEZEMBRO'!$A365,MEDIDAS!H:H,MEDIDAS!K:K,,0),"0"))</f>
        <v>0</v>
      </c>
      <c r="H365" s="16">
        <v>12.5</v>
      </c>
      <c r="I365" s="6" t="s">
        <v>1130</v>
      </c>
      <c r="J365" s="1">
        <f>'ESTOQUE DEZEMBRO'!$D365*'ESTOQUE DEZEMBRO'!$G365+'ESTOQUE DEZEMBRO'!$E365*'ESTOQUE DEZEMBRO'!$H365</f>
        <v>394.16666666666669</v>
      </c>
      <c r="K365" s="1">
        <f>_xlfn.XLOOKUP(A365,MEDIDAS!A:A,MEDIDAS!D:D,,0)*5</f>
        <v>3.6666666666666665</v>
      </c>
      <c r="L365" s="1">
        <f>SUM(K365,_xlfn.XLOOKUP(A365,MEDIDAS!A:A,MEDIDAS!D:D,,0)*5)</f>
        <v>7.333333333333333</v>
      </c>
      <c r="M36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65" t="str">
        <f>IF('ESTOQUE DEZEMBRO'!$E365&gt;0,"dezembro",_xlfn.XLOOKUP('ESTOQUE DEZEMBRO'!$A365,'ESTOQUE NOVEMBRO'!$A$2:$A$1101,'ESTOQUE NOVEMBRO'!$N$2:$N$1101,,0))</f>
        <v>dezembro</v>
      </c>
      <c r="O365" s="15">
        <v>45627</v>
      </c>
    </row>
    <row r="366" spans="1:15">
      <c r="A366" s="5" t="s">
        <v>366</v>
      </c>
      <c r="B366" s="6" t="s">
        <v>1174</v>
      </c>
      <c r="C366" s="8">
        <f t="shared" si="10"/>
        <v>64.89</v>
      </c>
      <c r="D366" s="13">
        <f>_xlfn.XLOOKUP(Tabela5[[#This Row],[SKU]],'ESTOQUE NOVEMBRO'!A:A,'ESTOQUE NOVEMBRO'!F:F,,0)-_xlfn.XLOOKUP(Tabela5[[#This Row],[SKU]],'VENDA MES'!H:H,'VENDA MES'!I:I,0,0)</f>
        <v>-12.533333333333339</v>
      </c>
      <c r="E366" s="13">
        <f>IF(D366&lt;=0,(L366 * 2.5) - D366,IF(AND(Tabela5[[#This Row],[ESTOQUE_INICIAL]]&lt;=Tabela5[[#This Row],[PONTO_DE_REPOSICAO]],Tabela5[[#This Row],[ESTOQUE_INICIAL]]&gt;0),L366*2.5,D366*0))</f>
        <v>45.311111111111117</v>
      </c>
      <c r="F366" s="13">
        <f t="shared" si="11"/>
        <v>32.777777777777779</v>
      </c>
      <c r="G366" s="14" t="str">
        <f>IF('ESTOQUE DEZEMBRO'!$N366="outubro",_xlfn.XLOOKUP('ESTOQUE DEZEMBRO'!$A366,MEDIDAS!H:H,MEDIDAS!J:J,,0),IF('ESTOQUE DEZEMBRO'!$N366="novembro",_xlfn.XLOOKUP('ESTOQUE DEZEMBRO'!$A366,MEDIDAS!H:H,MEDIDAS!K:K,,0),"0"))</f>
        <v>0</v>
      </c>
      <c r="H366" s="16">
        <v>12.5</v>
      </c>
      <c r="I366" s="6" t="s">
        <v>1130</v>
      </c>
      <c r="J366" s="1">
        <f>'ESTOQUE DEZEMBRO'!$D366*'ESTOQUE DEZEMBRO'!$G366+'ESTOQUE DEZEMBRO'!$E366*'ESTOQUE DEZEMBRO'!$H366</f>
        <v>566.38888888888891</v>
      </c>
      <c r="K366" s="1">
        <f>_xlfn.XLOOKUP(A366,MEDIDAS!A:A,MEDIDAS!D:D,,0)*5</f>
        <v>6.5555555555555554</v>
      </c>
      <c r="L366" s="1">
        <f>SUM(K366,_xlfn.XLOOKUP(A366,MEDIDAS!A:A,MEDIDAS!D:D,,0)*5)</f>
        <v>13.111111111111111</v>
      </c>
      <c r="M36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66" t="str">
        <f>IF('ESTOQUE DEZEMBRO'!$E366&gt;0,"dezembro",_xlfn.XLOOKUP('ESTOQUE DEZEMBRO'!$A366,'ESTOQUE NOVEMBRO'!$A$2:$A$1101,'ESTOQUE NOVEMBRO'!$N$2:$N$1101,,0))</f>
        <v>dezembro</v>
      </c>
      <c r="O366" s="15">
        <v>45627</v>
      </c>
    </row>
    <row r="367" spans="1:15">
      <c r="A367" s="5" t="s">
        <v>367</v>
      </c>
      <c r="B367" s="6" t="s">
        <v>1174</v>
      </c>
      <c r="C367" s="8">
        <f t="shared" si="10"/>
        <v>64.89</v>
      </c>
      <c r="D367" s="13">
        <f>_xlfn.XLOOKUP(Tabela5[[#This Row],[SKU]],'ESTOQUE NOVEMBRO'!A:A,'ESTOQUE NOVEMBRO'!F:F,,0)-_xlfn.XLOOKUP(Tabela5[[#This Row],[SKU]],'VENDA MES'!H:H,'VENDA MES'!I:I,0,0)</f>
        <v>-10.200000000000003</v>
      </c>
      <c r="E367" s="13">
        <f>IF(D367&lt;=0,(L367 * 2.5) - D367,IF(AND(Tabela5[[#This Row],[ESTOQUE_INICIAL]]&lt;=Tabela5[[#This Row],[PONTO_DE_REPOSICAO]],Tabela5[[#This Row],[ESTOQUE_INICIAL]]&gt;0),L367*2.5,D367*0))</f>
        <v>46.033333333333339</v>
      </c>
      <c r="F367" s="13">
        <f t="shared" si="11"/>
        <v>35.833333333333336</v>
      </c>
      <c r="G367" s="14" t="str">
        <f>IF('ESTOQUE DEZEMBRO'!$N367="outubro",_xlfn.XLOOKUP('ESTOQUE DEZEMBRO'!$A367,MEDIDAS!H:H,MEDIDAS!J:J,,0),IF('ESTOQUE DEZEMBRO'!$N367="novembro",_xlfn.XLOOKUP('ESTOQUE DEZEMBRO'!$A367,MEDIDAS!H:H,MEDIDAS!K:K,,0),"0"))</f>
        <v>0</v>
      </c>
      <c r="H367" s="16">
        <v>12.5</v>
      </c>
      <c r="I367" s="6" t="s">
        <v>1130</v>
      </c>
      <c r="J367" s="1">
        <f>'ESTOQUE DEZEMBRO'!$D367*'ESTOQUE DEZEMBRO'!$G367+'ESTOQUE DEZEMBRO'!$E367*'ESTOQUE DEZEMBRO'!$H367</f>
        <v>575.41666666666674</v>
      </c>
      <c r="K367" s="1">
        <f>_xlfn.XLOOKUP(A367,MEDIDAS!A:A,MEDIDAS!D:D,,0)*5</f>
        <v>7.166666666666667</v>
      </c>
      <c r="L367" s="1">
        <f>SUM(K367,_xlfn.XLOOKUP(A367,MEDIDAS!A:A,MEDIDAS!D:D,,0)*5)</f>
        <v>14.333333333333334</v>
      </c>
      <c r="M36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67" t="str">
        <f>IF('ESTOQUE DEZEMBRO'!$E367&gt;0,"dezembro",_xlfn.XLOOKUP('ESTOQUE DEZEMBRO'!$A367,'ESTOQUE NOVEMBRO'!$A$2:$A$1101,'ESTOQUE NOVEMBRO'!$N$2:$N$1101,,0))</f>
        <v>dezembro</v>
      </c>
      <c r="O367" s="15">
        <v>45627</v>
      </c>
    </row>
    <row r="368" spans="1:15">
      <c r="A368" s="5" t="s">
        <v>407</v>
      </c>
      <c r="B368" s="6" t="s">
        <v>1174</v>
      </c>
      <c r="C368" s="8">
        <f t="shared" si="10"/>
        <v>64.89</v>
      </c>
      <c r="D368" s="13">
        <f>_xlfn.XLOOKUP(Tabela5[[#This Row],[SKU]],'ESTOQUE NOVEMBRO'!A:A,'ESTOQUE NOVEMBRO'!F:F,,0)-_xlfn.XLOOKUP(Tabela5[[#This Row],[SKU]],'VENDA MES'!H:H,'VENDA MES'!I:I,0,0)</f>
        <v>5</v>
      </c>
      <c r="E368" s="13">
        <f>IF(D368&lt;=0,(L368 * 2.5) - D368,IF(AND(Tabela5[[#This Row],[ESTOQUE_INICIAL]]&lt;=Tabela5[[#This Row],[PONTO_DE_REPOSICAO]],Tabela5[[#This Row],[ESTOQUE_INICIAL]]&gt;0),L368*2.5,D368*0))</f>
        <v>40.277777777777779</v>
      </c>
      <c r="F368" s="13">
        <f t="shared" si="11"/>
        <v>45.277777777777779</v>
      </c>
      <c r="G368" s="14" t="str">
        <f>IF('ESTOQUE DEZEMBRO'!$N368="outubro",_xlfn.XLOOKUP('ESTOQUE DEZEMBRO'!$A368,MEDIDAS!H:H,MEDIDAS!J:J,,0),IF('ESTOQUE DEZEMBRO'!$N368="novembro",_xlfn.XLOOKUP('ESTOQUE DEZEMBRO'!$A368,MEDIDAS!H:H,MEDIDAS!K:K,,0),"0"))</f>
        <v>0</v>
      </c>
      <c r="H368" s="16">
        <v>12.5</v>
      </c>
      <c r="I368" s="6" t="s">
        <v>1130</v>
      </c>
      <c r="J368" s="1">
        <f>'ESTOQUE DEZEMBRO'!$D368*'ESTOQUE DEZEMBRO'!$G368+'ESTOQUE DEZEMBRO'!$E368*'ESTOQUE DEZEMBRO'!$H368</f>
        <v>503.47222222222223</v>
      </c>
      <c r="K368" s="1">
        <f>_xlfn.XLOOKUP(A368,MEDIDAS!A:A,MEDIDAS!D:D,,0)*5</f>
        <v>8.0555555555555554</v>
      </c>
      <c r="L368" s="1">
        <f>SUM(K368,_xlfn.XLOOKUP(A368,MEDIDAS!A:A,MEDIDAS!D:D,,0)*5)</f>
        <v>16.111111111111111</v>
      </c>
      <c r="M36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68" t="str">
        <f>IF('ESTOQUE DEZEMBRO'!$E368&gt;0,"dezembro",_xlfn.XLOOKUP('ESTOQUE DEZEMBRO'!$A368,'ESTOQUE NOVEMBRO'!$A$2:$A$1101,'ESTOQUE NOVEMBRO'!$N$2:$N$1101,,0))</f>
        <v>dezembro</v>
      </c>
      <c r="O368" s="15">
        <v>45627</v>
      </c>
    </row>
    <row r="369" spans="1:15">
      <c r="A369" s="5" t="s">
        <v>368</v>
      </c>
      <c r="B369" s="6" t="s">
        <v>1174</v>
      </c>
      <c r="C369" s="8">
        <f t="shared" si="10"/>
        <v>64.89</v>
      </c>
      <c r="D369" s="13">
        <f>_xlfn.XLOOKUP(Tabela5[[#This Row],[SKU]],'ESTOQUE NOVEMBRO'!A:A,'ESTOQUE NOVEMBRO'!F:F,,0)-_xlfn.XLOOKUP(Tabela5[[#This Row],[SKU]],'VENDA MES'!H:H,'VENDA MES'!I:I,0,0)</f>
        <v>138</v>
      </c>
      <c r="E369" s="13">
        <f>IF(D369&lt;=0,(L369 * 2.5) - D369,IF(AND(Tabela5[[#This Row],[ESTOQUE_INICIAL]]&lt;=Tabela5[[#This Row],[PONTO_DE_REPOSICAO]],Tabela5[[#This Row],[ESTOQUE_INICIAL]]&gt;0),L369*2.5,D369*0))</f>
        <v>0</v>
      </c>
      <c r="F369" s="13">
        <f t="shared" si="11"/>
        <v>138</v>
      </c>
      <c r="G369" s="14">
        <f>IF('ESTOQUE DEZEMBRO'!$N369="outubro",_xlfn.XLOOKUP('ESTOQUE DEZEMBRO'!$A369,MEDIDAS!H:H,MEDIDAS!J:J,,0),IF('ESTOQUE DEZEMBRO'!$N369="novembro",_xlfn.XLOOKUP('ESTOQUE DEZEMBRO'!$A369,MEDIDAS!H:H,MEDIDAS!K:K,,0),"0"))</f>
        <v>5</v>
      </c>
      <c r="H369" s="16">
        <v>12.5</v>
      </c>
      <c r="I369" s="6" t="s">
        <v>1130</v>
      </c>
      <c r="J369" s="1">
        <f>'ESTOQUE DEZEMBRO'!$D369*'ESTOQUE DEZEMBRO'!$G369+'ESTOQUE DEZEMBRO'!$E369*'ESTOQUE DEZEMBRO'!$H369</f>
        <v>690</v>
      </c>
      <c r="K369" s="1">
        <f>_xlfn.XLOOKUP(A369,MEDIDAS!A:A,MEDIDAS!D:D,,0)*5</f>
        <v>5.166666666666667</v>
      </c>
      <c r="L369" s="1">
        <f>SUM(K369,_xlfn.XLOOKUP(A369,MEDIDAS!A:A,MEDIDAS!D:D,,0)*5)</f>
        <v>10.333333333333334</v>
      </c>
      <c r="M36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69" t="str">
        <f>IF('ESTOQUE DEZEMBRO'!$E369&gt;0,"dezembro",_xlfn.XLOOKUP('ESTOQUE DEZEMBRO'!$A369,'ESTOQUE NOVEMBRO'!$A$2:$A$1101,'ESTOQUE NOVEMBRO'!$N$2:$N$1101,,0))</f>
        <v>outubro</v>
      </c>
      <c r="O369" s="15">
        <v>45627</v>
      </c>
    </row>
    <row r="370" spans="1:15">
      <c r="A370" s="5" t="s">
        <v>369</v>
      </c>
      <c r="B370" s="6" t="s">
        <v>1174</v>
      </c>
      <c r="C370" s="8">
        <f t="shared" si="10"/>
        <v>64.89</v>
      </c>
      <c r="D370" s="13">
        <f>_xlfn.XLOOKUP(Tabela5[[#This Row],[SKU]],'ESTOQUE NOVEMBRO'!A:A,'ESTOQUE NOVEMBRO'!F:F,,0)-_xlfn.XLOOKUP(Tabela5[[#This Row],[SKU]],'VENDA MES'!H:H,'VENDA MES'!I:I,0,0)</f>
        <v>107.19999999999999</v>
      </c>
      <c r="E370" s="13">
        <f>IF(D370&lt;=0,(L370 * 2.5) - D370,IF(AND(Tabela5[[#This Row],[ESTOQUE_INICIAL]]&lt;=Tabela5[[#This Row],[PONTO_DE_REPOSICAO]],Tabela5[[#This Row],[ESTOQUE_INICIAL]]&gt;0),L370*2.5,D370*0))</f>
        <v>0</v>
      </c>
      <c r="F370" s="13">
        <f t="shared" si="11"/>
        <v>107.19999999999999</v>
      </c>
      <c r="G370" s="14">
        <f>IF('ESTOQUE DEZEMBRO'!$N370="outubro",_xlfn.XLOOKUP('ESTOQUE DEZEMBRO'!$A370,MEDIDAS!H:H,MEDIDAS!J:J,,0),IF('ESTOQUE DEZEMBRO'!$N370="novembro",_xlfn.XLOOKUP('ESTOQUE DEZEMBRO'!$A370,MEDIDAS!H:H,MEDIDAS!K:K,,0),"0"))</f>
        <v>5</v>
      </c>
      <c r="H370" s="16">
        <v>12.5</v>
      </c>
      <c r="I370" s="6" t="s">
        <v>1130</v>
      </c>
      <c r="J370" s="1">
        <f>'ESTOQUE DEZEMBRO'!$D370*'ESTOQUE DEZEMBRO'!$G370+'ESTOQUE DEZEMBRO'!$E370*'ESTOQUE DEZEMBRO'!$H370</f>
        <v>536</v>
      </c>
      <c r="K370" s="1">
        <f>_xlfn.XLOOKUP(A370,MEDIDAS!A:A,MEDIDAS!D:D,,0)*5</f>
        <v>5.7777777777777768</v>
      </c>
      <c r="L370" s="1">
        <f>SUM(K370,_xlfn.XLOOKUP(A370,MEDIDAS!A:A,MEDIDAS!D:D,,0)*5)</f>
        <v>11.555555555555554</v>
      </c>
      <c r="M37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70" t="str">
        <f>IF('ESTOQUE DEZEMBRO'!$E370&gt;0,"dezembro",_xlfn.XLOOKUP('ESTOQUE DEZEMBRO'!$A370,'ESTOQUE NOVEMBRO'!$A$2:$A$1101,'ESTOQUE NOVEMBRO'!$N$2:$N$1101,,0))</f>
        <v>outubro</v>
      </c>
      <c r="O370" s="15">
        <v>45627</v>
      </c>
    </row>
    <row r="371" spans="1:15">
      <c r="A371" s="5" t="s">
        <v>370</v>
      </c>
      <c r="B371" s="6" t="s">
        <v>1174</v>
      </c>
      <c r="C371" s="8">
        <f t="shared" si="10"/>
        <v>64.89</v>
      </c>
      <c r="D371" s="13">
        <f>_xlfn.XLOOKUP(Tabela5[[#This Row],[SKU]],'ESTOQUE NOVEMBRO'!A:A,'ESTOQUE NOVEMBRO'!F:F,,0)-_xlfn.XLOOKUP(Tabela5[[#This Row],[SKU]],'VENDA MES'!H:H,'VENDA MES'!I:I,0,0)</f>
        <v>57.599999999999994</v>
      </c>
      <c r="E371" s="13">
        <f>IF(D371&lt;=0,(L371 * 2.5) - D371,IF(AND(Tabela5[[#This Row],[ESTOQUE_INICIAL]]&lt;=Tabela5[[#This Row],[PONTO_DE_REPOSICAO]],Tabela5[[#This Row],[ESTOQUE_INICIAL]]&gt;0),L371*2.5,D371*0))</f>
        <v>0</v>
      </c>
      <c r="F371" s="13">
        <f t="shared" si="11"/>
        <v>57.599999999999994</v>
      </c>
      <c r="G371" s="14">
        <f>IF('ESTOQUE DEZEMBRO'!$N371="outubro",_xlfn.XLOOKUP('ESTOQUE DEZEMBRO'!$A371,MEDIDAS!H:H,MEDIDAS!J:J,,0),IF('ESTOQUE DEZEMBRO'!$N371="novembro",_xlfn.XLOOKUP('ESTOQUE DEZEMBRO'!$A371,MEDIDAS!H:H,MEDIDAS!K:K,,0),"0"))</f>
        <v>5</v>
      </c>
      <c r="H371" s="16">
        <v>12.5</v>
      </c>
      <c r="I371" s="6" t="s">
        <v>1130</v>
      </c>
      <c r="J371" s="1">
        <f>'ESTOQUE DEZEMBRO'!$D371*'ESTOQUE DEZEMBRO'!$G371+'ESTOQUE DEZEMBRO'!$E371*'ESTOQUE DEZEMBRO'!$H371</f>
        <v>288</v>
      </c>
      <c r="K371" s="1">
        <f>_xlfn.XLOOKUP(A371,MEDIDAS!A:A,MEDIDAS!D:D,,0)*5</f>
        <v>4.5</v>
      </c>
      <c r="L371" s="1">
        <f>SUM(K371,_xlfn.XLOOKUP(A371,MEDIDAS!A:A,MEDIDAS!D:D,,0)*5)</f>
        <v>9</v>
      </c>
      <c r="M37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71" t="str">
        <f>IF('ESTOQUE DEZEMBRO'!$E371&gt;0,"dezembro",_xlfn.XLOOKUP('ESTOQUE DEZEMBRO'!$A371,'ESTOQUE NOVEMBRO'!$A$2:$A$1101,'ESTOQUE NOVEMBRO'!$N$2:$N$1101,,0))</f>
        <v>outubro</v>
      </c>
      <c r="O371" s="15">
        <v>45627</v>
      </c>
    </row>
    <row r="372" spans="1:15">
      <c r="A372" s="5" t="s">
        <v>371</v>
      </c>
      <c r="B372" s="6" t="s">
        <v>1174</v>
      </c>
      <c r="C372" s="8">
        <f t="shared" si="10"/>
        <v>64.89</v>
      </c>
      <c r="D372" s="13">
        <f>_xlfn.XLOOKUP(Tabela5[[#This Row],[SKU]],'ESTOQUE NOVEMBRO'!A:A,'ESTOQUE NOVEMBRO'!F:F,,0)-_xlfn.XLOOKUP(Tabela5[[#This Row],[SKU]],'VENDA MES'!H:H,'VENDA MES'!I:I,0,0)</f>
        <v>22.599999999999994</v>
      </c>
      <c r="E372" s="13">
        <f>IF(D372&lt;=0,(L372 * 2.5) - D372,IF(AND(Tabela5[[#This Row],[ESTOQUE_INICIAL]]&lt;=Tabela5[[#This Row],[PONTO_DE_REPOSICAO]],Tabela5[[#This Row],[ESTOQUE_INICIAL]]&gt;0),L372*2.5,D372*0))</f>
        <v>0</v>
      </c>
      <c r="F372" s="13">
        <f t="shared" si="11"/>
        <v>22.599999999999994</v>
      </c>
      <c r="G372" s="14">
        <f>IF('ESTOQUE DEZEMBRO'!$N372="outubro",_xlfn.XLOOKUP('ESTOQUE DEZEMBRO'!$A372,MEDIDAS!H:H,MEDIDAS!J:J,,0),IF('ESTOQUE DEZEMBRO'!$N372="novembro",_xlfn.XLOOKUP('ESTOQUE DEZEMBRO'!$A372,MEDIDAS!H:H,MEDIDAS!K:K,,0),"0"))</f>
        <v>5</v>
      </c>
      <c r="H372" s="16">
        <v>12.5</v>
      </c>
      <c r="I372" s="6" t="s">
        <v>1130</v>
      </c>
      <c r="J372" s="1">
        <f>'ESTOQUE DEZEMBRO'!$D372*'ESTOQUE DEZEMBRO'!$G372+'ESTOQUE DEZEMBRO'!$E372*'ESTOQUE DEZEMBRO'!$H372</f>
        <v>112.99999999999997</v>
      </c>
      <c r="K372" s="1">
        <f>_xlfn.XLOOKUP(A372,MEDIDAS!A:A,MEDIDAS!D:D,,0)*5</f>
        <v>6.4444444444444446</v>
      </c>
      <c r="L372" s="1">
        <f>SUM(K372,_xlfn.XLOOKUP(A372,MEDIDAS!A:A,MEDIDAS!D:D,,0)*5)</f>
        <v>12.888888888888889</v>
      </c>
      <c r="M37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72" t="str">
        <f>IF('ESTOQUE DEZEMBRO'!$E372&gt;0,"dezembro",_xlfn.XLOOKUP('ESTOQUE DEZEMBRO'!$A372,'ESTOQUE NOVEMBRO'!$A$2:$A$1101,'ESTOQUE NOVEMBRO'!$N$2:$N$1101,,0))</f>
        <v>outubro</v>
      </c>
      <c r="O372" s="15">
        <v>45627</v>
      </c>
    </row>
    <row r="373" spans="1:15">
      <c r="A373" s="5" t="s">
        <v>372</v>
      </c>
      <c r="B373" s="6" t="s">
        <v>1175</v>
      </c>
      <c r="C373" s="8">
        <f t="shared" si="10"/>
        <v>64.89</v>
      </c>
      <c r="D373" s="13">
        <f>_xlfn.XLOOKUP(Tabela5[[#This Row],[SKU]],'ESTOQUE NOVEMBRO'!A:A,'ESTOQUE NOVEMBRO'!F:F,,0)-_xlfn.XLOOKUP(Tabela5[[#This Row],[SKU]],'VENDA MES'!H:H,'VENDA MES'!I:I,0,0)</f>
        <v>18.599999999999994</v>
      </c>
      <c r="E373" s="13">
        <f>IF(D373&lt;=0,(L373 * 2.5) - D373,IF(AND(Tabela5[[#This Row],[ESTOQUE_INICIAL]]&lt;=Tabela5[[#This Row],[PONTO_DE_REPOSICAO]],Tabela5[[#This Row],[ESTOQUE_INICIAL]]&gt;0),L373*2.5,D373*0))</f>
        <v>51.666666666666671</v>
      </c>
      <c r="F373" s="13">
        <f t="shared" si="11"/>
        <v>70.266666666666666</v>
      </c>
      <c r="G373" s="14" t="str">
        <f>IF('ESTOQUE DEZEMBRO'!$N373="outubro",_xlfn.XLOOKUP('ESTOQUE DEZEMBRO'!$A373,MEDIDAS!H:H,MEDIDAS!J:J,,0),IF('ESTOQUE DEZEMBRO'!$N373="novembro",_xlfn.XLOOKUP('ESTOQUE DEZEMBRO'!$A373,MEDIDAS!H:H,MEDIDAS!K:K,,0),"0"))</f>
        <v>0</v>
      </c>
      <c r="H373" s="16">
        <v>150</v>
      </c>
      <c r="I373" s="6" t="s">
        <v>1128</v>
      </c>
      <c r="J373" s="1">
        <f>'ESTOQUE DEZEMBRO'!$D373*'ESTOQUE DEZEMBRO'!$G373+'ESTOQUE DEZEMBRO'!$E373*'ESTOQUE DEZEMBRO'!$H373</f>
        <v>7750.0000000000009</v>
      </c>
      <c r="K373" s="1">
        <f>_xlfn.XLOOKUP(A373,MEDIDAS!A:A,MEDIDAS!D:D,,0)*5</f>
        <v>10.333333333333334</v>
      </c>
      <c r="L373" s="1">
        <f>SUM(K373,_xlfn.XLOOKUP(A373,MEDIDAS!A:A,MEDIDAS!D:D,,0)*5)</f>
        <v>20.666666666666668</v>
      </c>
      <c r="M37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73" t="str">
        <f>IF('ESTOQUE DEZEMBRO'!$E373&gt;0,"dezembro",_xlfn.XLOOKUP('ESTOQUE DEZEMBRO'!$A373,'ESTOQUE NOVEMBRO'!$A$2:$A$1101,'ESTOQUE NOVEMBRO'!$N$2:$N$1101,,0))</f>
        <v>dezembro</v>
      </c>
      <c r="O373" s="15">
        <v>45627</v>
      </c>
    </row>
    <row r="374" spans="1:15">
      <c r="A374" s="5" t="s">
        <v>373</v>
      </c>
      <c r="B374" s="6" t="s">
        <v>1175</v>
      </c>
      <c r="C374" s="8">
        <f t="shared" si="10"/>
        <v>64.89</v>
      </c>
      <c r="D374" s="13">
        <f>_xlfn.XLOOKUP(Tabela5[[#This Row],[SKU]],'ESTOQUE NOVEMBRO'!A:A,'ESTOQUE NOVEMBRO'!F:F,,0)-_xlfn.XLOOKUP(Tabela5[[#This Row],[SKU]],'VENDA MES'!H:H,'VENDA MES'!I:I,0,0)</f>
        <v>53.199999999999989</v>
      </c>
      <c r="E374" s="13">
        <f>IF(D374&lt;=0,(L374 * 2.5) - D374,IF(AND(Tabela5[[#This Row],[ESTOQUE_INICIAL]]&lt;=Tabela5[[#This Row],[PONTO_DE_REPOSICAO]],Tabela5[[#This Row],[ESTOQUE_INICIAL]]&gt;0),L374*2.5,D374*0))</f>
        <v>0</v>
      </c>
      <c r="F374" s="13">
        <f t="shared" si="11"/>
        <v>53.199999999999989</v>
      </c>
      <c r="G374" s="14">
        <f>IF('ESTOQUE DEZEMBRO'!$N374="outubro",_xlfn.XLOOKUP('ESTOQUE DEZEMBRO'!$A374,MEDIDAS!H:H,MEDIDAS!J:J,,0),IF('ESTOQUE DEZEMBRO'!$N374="novembro",_xlfn.XLOOKUP('ESTOQUE DEZEMBRO'!$A374,MEDIDAS!H:H,MEDIDAS!K:K,,0),"0"))</f>
        <v>60</v>
      </c>
      <c r="H374" s="16">
        <v>150</v>
      </c>
      <c r="I374" s="6" t="s">
        <v>1128</v>
      </c>
      <c r="J374" s="1">
        <f>'ESTOQUE DEZEMBRO'!$D374*'ESTOQUE DEZEMBRO'!$G374+'ESTOQUE DEZEMBRO'!$E374*'ESTOQUE DEZEMBRO'!$H374</f>
        <v>3191.9999999999991</v>
      </c>
      <c r="K374" s="1">
        <f>_xlfn.XLOOKUP(A374,MEDIDAS!A:A,MEDIDAS!D:D,,0)*5</f>
        <v>6.9444444444444446</v>
      </c>
      <c r="L374" s="1">
        <f>SUM(K374,_xlfn.XLOOKUP(A374,MEDIDAS!A:A,MEDIDAS!D:D,,0)*5)</f>
        <v>13.888888888888889</v>
      </c>
      <c r="M37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74" t="str">
        <f>IF('ESTOQUE DEZEMBRO'!$E374&gt;0,"dezembro",_xlfn.XLOOKUP('ESTOQUE DEZEMBRO'!$A374,'ESTOQUE NOVEMBRO'!$A$2:$A$1101,'ESTOQUE NOVEMBRO'!$N$2:$N$1101,,0))</f>
        <v>outubro</v>
      </c>
      <c r="O374" s="15">
        <v>45627</v>
      </c>
    </row>
    <row r="375" spans="1:15">
      <c r="A375" s="5" t="s">
        <v>375</v>
      </c>
      <c r="B375" s="6" t="s">
        <v>1175</v>
      </c>
      <c r="C375" s="8">
        <f t="shared" si="10"/>
        <v>64.89</v>
      </c>
      <c r="D375" s="13">
        <f>_xlfn.XLOOKUP(Tabela5[[#This Row],[SKU]],'ESTOQUE NOVEMBRO'!A:A,'ESTOQUE NOVEMBRO'!F:F,,0)-_xlfn.XLOOKUP(Tabela5[[#This Row],[SKU]],'VENDA MES'!H:H,'VENDA MES'!I:I,0,0)</f>
        <v>-25.388888888888886</v>
      </c>
      <c r="E375" s="13">
        <f>IF(D375&lt;=0,(L375 * 2.5) - D375,IF(AND(Tabela5[[#This Row],[ESTOQUE_INICIAL]]&lt;=Tabela5[[#This Row],[PONTO_DE_REPOSICAO]],Tabela5[[#This Row],[ESTOQUE_INICIAL]]&gt;0),L375*2.5,D375*0))</f>
        <v>64</v>
      </c>
      <c r="F375" s="13">
        <f t="shared" si="11"/>
        <v>38.611111111111114</v>
      </c>
      <c r="G375" s="14" t="str">
        <f>IF('ESTOQUE DEZEMBRO'!$N375="outubro",_xlfn.XLOOKUP('ESTOQUE DEZEMBRO'!$A375,MEDIDAS!H:H,MEDIDAS!J:J,,0),IF('ESTOQUE DEZEMBRO'!$N375="novembro",_xlfn.XLOOKUP('ESTOQUE DEZEMBRO'!$A375,MEDIDAS!H:H,MEDIDAS!K:K,,0),"0"))</f>
        <v>0</v>
      </c>
      <c r="H375" s="16">
        <v>150</v>
      </c>
      <c r="I375" s="6" t="s">
        <v>1128</v>
      </c>
      <c r="J375" s="1">
        <f>'ESTOQUE DEZEMBRO'!$D375*'ESTOQUE DEZEMBRO'!$G375+'ESTOQUE DEZEMBRO'!$E375*'ESTOQUE DEZEMBRO'!$H375</f>
        <v>9600</v>
      </c>
      <c r="K375" s="1">
        <f>_xlfn.XLOOKUP(A375,MEDIDAS!A:A,MEDIDAS!D:D,,0)*5</f>
        <v>7.7222222222222223</v>
      </c>
      <c r="L375" s="1">
        <f>SUM(K375,_xlfn.XLOOKUP(A375,MEDIDAS!A:A,MEDIDAS!D:D,,0)*5)</f>
        <v>15.444444444444445</v>
      </c>
      <c r="M37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75" t="str">
        <f>IF('ESTOQUE DEZEMBRO'!$E375&gt;0,"dezembro",_xlfn.XLOOKUP('ESTOQUE DEZEMBRO'!$A375,'ESTOQUE NOVEMBRO'!$A$2:$A$1101,'ESTOQUE NOVEMBRO'!$N$2:$N$1101,,0))</f>
        <v>dezembro</v>
      </c>
      <c r="O375" s="15">
        <v>45627</v>
      </c>
    </row>
    <row r="376" spans="1:15">
      <c r="A376" s="5" t="s">
        <v>376</v>
      </c>
      <c r="B376" s="6" t="s">
        <v>1175</v>
      </c>
      <c r="C376" s="8">
        <f t="shared" si="10"/>
        <v>64.89</v>
      </c>
      <c r="D376" s="13">
        <f>_xlfn.XLOOKUP(Tabela5[[#This Row],[SKU]],'ESTOQUE NOVEMBRO'!A:A,'ESTOQUE NOVEMBRO'!F:F,,0)-_xlfn.XLOOKUP(Tabela5[[#This Row],[SKU]],'VENDA MES'!H:H,'VENDA MES'!I:I,0,0)</f>
        <v>12.200000000000003</v>
      </c>
      <c r="E376" s="13">
        <f>IF(D376&lt;=0,(L376 * 2.5) - D376,IF(AND(Tabela5[[#This Row],[ESTOQUE_INICIAL]]&lt;=Tabela5[[#This Row],[PONTO_DE_REPOSICAO]],Tabela5[[#This Row],[ESTOQUE_INICIAL]]&gt;0),L376*2.5,D376*0))</f>
        <v>0</v>
      </c>
      <c r="F376" s="13">
        <f t="shared" si="11"/>
        <v>12.200000000000003</v>
      </c>
      <c r="G376" s="14">
        <f>IF('ESTOQUE DEZEMBRO'!$N376="outubro",_xlfn.XLOOKUP('ESTOQUE DEZEMBRO'!$A376,MEDIDAS!H:H,MEDIDAS!J:J,,0),IF('ESTOQUE DEZEMBRO'!$N376="novembro",_xlfn.XLOOKUP('ESTOQUE DEZEMBRO'!$A376,MEDIDAS!H:H,MEDIDAS!K:K,,0),"0"))</f>
        <v>60</v>
      </c>
      <c r="H376" s="16">
        <v>150</v>
      </c>
      <c r="I376" s="6" t="s">
        <v>1128</v>
      </c>
      <c r="J376" s="1">
        <f>'ESTOQUE DEZEMBRO'!$D376*'ESTOQUE DEZEMBRO'!$G376+'ESTOQUE DEZEMBRO'!$E376*'ESTOQUE DEZEMBRO'!$H376</f>
        <v>732.00000000000023</v>
      </c>
      <c r="K376" s="1">
        <f>_xlfn.XLOOKUP(A376,MEDIDAS!A:A,MEDIDAS!D:D,,0)*5</f>
        <v>3.7222222222222223</v>
      </c>
      <c r="L376" s="1">
        <f>SUM(K376,_xlfn.XLOOKUP(A376,MEDIDAS!A:A,MEDIDAS!D:D,,0)*5)</f>
        <v>7.4444444444444446</v>
      </c>
      <c r="M37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76" t="str">
        <f>IF('ESTOQUE DEZEMBRO'!$E376&gt;0,"dezembro",_xlfn.XLOOKUP('ESTOQUE DEZEMBRO'!$A376,'ESTOQUE NOVEMBRO'!$A$2:$A$1101,'ESTOQUE NOVEMBRO'!$N$2:$N$1101,,0))</f>
        <v>outubro</v>
      </c>
      <c r="O376" s="15">
        <v>45627</v>
      </c>
    </row>
    <row r="377" spans="1:15">
      <c r="A377" s="5" t="s">
        <v>377</v>
      </c>
      <c r="B377" s="6" t="s">
        <v>1175</v>
      </c>
      <c r="C377" s="8">
        <f t="shared" si="10"/>
        <v>64.89</v>
      </c>
      <c r="D377" s="13">
        <f>_xlfn.XLOOKUP(Tabela5[[#This Row],[SKU]],'ESTOQUE NOVEMBRO'!A:A,'ESTOQUE NOVEMBRO'!F:F,,0)-_xlfn.XLOOKUP(Tabela5[[#This Row],[SKU]],'VENDA MES'!H:H,'VENDA MES'!I:I,0,0)</f>
        <v>33.400000000000006</v>
      </c>
      <c r="E377" s="13">
        <f>IF(D377&lt;=0,(L377 * 2.5) - D377,IF(AND(Tabela5[[#This Row],[ESTOQUE_INICIAL]]&lt;=Tabela5[[#This Row],[PONTO_DE_REPOSICAO]],Tabela5[[#This Row],[ESTOQUE_INICIAL]]&gt;0),L377*2.5,D377*0))</f>
        <v>0</v>
      </c>
      <c r="F377" s="13">
        <f t="shared" si="11"/>
        <v>33.400000000000006</v>
      </c>
      <c r="G377" s="14">
        <f>IF('ESTOQUE DEZEMBRO'!$N377="outubro",_xlfn.XLOOKUP('ESTOQUE DEZEMBRO'!$A377,MEDIDAS!H:H,MEDIDAS!J:J,,0),IF('ESTOQUE DEZEMBRO'!$N377="novembro",_xlfn.XLOOKUP('ESTOQUE DEZEMBRO'!$A377,MEDIDAS!H:H,MEDIDAS!K:K,,0),"0"))</f>
        <v>60</v>
      </c>
      <c r="H377" s="16">
        <v>150</v>
      </c>
      <c r="I377" s="6" t="s">
        <v>1128</v>
      </c>
      <c r="J377" s="1">
        <f>'ESTOQUE DEZEMBRO'!$D377*'ESTOQUE DEZEMBRO'!$G377+'ESTOQUE DEZEMBRO'!$E377*'ESTOQUE DEZEMBRO'!$H377</f>
        <v>2004.0000000000005</v>
      </c>
      <c r="K377" s="1">
        <f>_xlfn.XLOOKUP(A377,MEDIDAS!A:A,MEDIDAS!D:D,,0)*5</f>
        <v>6.9444444444444446</v>
      </c>
      <c r="L377" s="1">
        <f>SUM(K377,_xlfn.XLOOKUP(A377,MEDIDAS!A:A,MEDIDAS!D:D,,0)*5)</f>
        <v>13.888888888888889</v>
      </c>
      <c r="M37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77" t="str">
        <f>IF('ESTOQUE DEZEMBRO'!$E377&gt;0,"dezembro",_xlfn.XLOOKUP('ESTOQUE DEZEMBRO'!$A377,'ESTOQUE NOVEMBRO'!$A$2:$A$1101,'ESTOQUE NOVEMBRO'!$N$2:$N$1101,,0))</f>
        <v>outubro</v>
      </c>
      <c r="O377" s="15">
        <v>45627</v>
      </c>
    </row>
    <row r="378" spans="1:15">
      <c r="A378" s="5" t="s">
        <v>418</v>
      </c>
      <c r="B378" s="6" t="s">
        <v>1175</v>
      </c>
      <c r="C378" s="8">
        <f t="shared" si="10"/>
        <v>64.89</v>
      </c>
      <c r="D378" s="13">
        <f>_xlfn.XLOOKUP(Tabela5[[#This Row],[SKU]],'ESTOQUE NOVEMBRO'!A:A,'ESTOQUE NOVEMBRO'!F:F,,0)-_xlfn.XLOOKUP(Tabela5[[#This Row],[SKU]],'VENDA MES'!H:H,'VENDA MES'!I:I,0,0)</f>
        <v>82</v>
      </c>
      <c r="E378" s="13">
        <f>IF(D378&lt;=0,(L378 * 2.5) - D378,IF(AND(Tabela5[[#This Row],[ESTOQUE_INICIAL]]&lt;=Tabela5[[#This Row],[PONTO_DE_REPOSICAO]],Tabela5[[#This Row],[ESTOQUE_INICIAL]]&gt;0),L378*2.5,D378*0))</f>
        <v>0</v>
      </c>
      <c r="F378" s="13">
        <f t="shared" si="11"/>
        <v>82</v>
      </c>
      <c r="G378" s="14">
        <f>IF('ESTOQUE DEZEMBRO'!$N378="outubro",_xlfn.XLOOKUP('ESTOQUE DEZEMBRO'!$A378,MEDIDAS!H:H,MEDIDAS!J:J,,0),IF('ESTOQUE DEZEMBRO'!$N378="novembro",_xlfn.XLOOKUP('ESTOQUE DEZEMBRO'!$A378,MEDIDAS!H:H,MEDIDAS!K:K,,0),"0"))</f>
        <v>60</v>
      </c>
      <c r="H378" s="16">
        <v>150</v>
      </c>
      <c r="I378" s="6" t="s">
        <v>1128</v>
      </c>
      <c r="J378" s="1">
        <f>'ESTOQUE DEZEMBRO'!$D378*'ESTOQUE DEZEMBRO'!$G378+'ESTOQUE DEZEMBRO'!$E378*'ESTOQUE DEZEMBRO'!$H378</f>
        <v>4920</v>
      </c>
      <c r="K378" s="1">
        <f>_xlfn.XLOOKUP(A378,MEDIDAS!A:A,MEDIDAS!D:D,,0)*5</f>
        <v>3.7777777777777777</v>
      </c>
      <c r="L378" s="1">
        <f>SUM(K378,_xlfn.XLOOKUP(A378,MEDIDAS!A:A,MEDIDAS!D:D,,0)*5)</f>
        <v>7.5555555555555554</v>
      </c>
      <c r="M37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78" t="str">
        <f>IF('ESTOQUE DEZEMBRO'!$E378&gt;0,"dezembro",_xlfn.XLOOKUP('ESTOQUE DEZEMBRO'!$A378,'ESTOQUE NOVEMBRO'!$A$2:$A$1101,'ESTOQUE NOVEMBRO'!$N$2:$N$1101,,0))</f>
        <v>outubro</v>
      </c>
      <c r="O378" s="15">
        <v>45627</v>
      </c>
    </row>
    <row r="379" spans="1:15">
      <c r="A379" s="5" t="s">
        <v>378</v>
      </c>
      <c r="B379" s="6" t="s">
        <v>1175</v>
      </c>
      <c r="C379" s="8">
        <f t="shared" si="10"/>
        <v>64.89</v>
      </c>
      <c r="D379" s="13">
        <f>_xlfn.XLOOKUP(Tabela5[[#This Row],[SKU]],'ESTOQUE NOVEMBRO'!A:A,'ESTOQUE NOVEMBRO'!F:F,,0)-_xlfn.XLOOKUP(Tabela5[[#This Row],[SKU]],'VENDA MES'!H:H,'VENDA MES'!I:I,0,0)</f>
        <v>-25.6</v>
      </c>
      <c r="E379" s="13">
        <f>IF(D379&lt;=0,(L379 * 2.5) - D379,IF(AND(Tabela5[[#This Row],[ESTOQUE_INICIAL]]&lt;=Tabela5[[#This Row],[PONTO_DE_REPOSICAO]],Tabela5[[#This Row],[ESTOQUE_INICIAL]]&gt;0),L379*2.5,D379*0))</f>
        <v>53.93333333333333</v>
      </c>
      <c r="F379" s="13">
        <f t="shared" si="11"/>
        <v>28.333333333333329</v>
      </c>
      <c r="G379" s="14" t="str">
        <f>IF('ESTOQUE DEZEMBRO'!$N379="outubro",_xlfn.XLOOKUP('ESTOQUE DEZEMBRO'!$A379,MEDIDAS!H:H,MEDIDAS!J:J,,0),IF('ESTOQUE DEZEMBRO'!$N379="novembro",_xlfn.XLOOKUP('ESTOQUE DEZEMBRO'!$A379,MEDIDAS!H:H,MEDIDAS!K:K,,0),"0"))</f>
        <v>0</v>
      </c>
      <c r="H379" s="16">
        <v>150</v>
      </c>
      <c r="I379" s="6" t="s">
        <v>1128</v>
      </c>
      <c r="J379" s="1">
        <f>'ESTOQUE DEZEMBRO'!$D379*'ESTOQUE DEZEMBRO'!$G379+'ESTOQUE DEZEMBRO'!$E379*'ESTOQUE DEZEMBRO'!$H379</f>
        <v>8089.9999999999991</v>
      </c>
      <c r="K379" s="1">
        <f>_xlfn.XLOOKUP(A379,MEDIDAS!A:A,MEDIDAS!D:D,,0)*5</f>
        <v>5.6666666666666661</v>
      </c>
      <c r="L379" s="1">
        <f>SUM(K379,_xlfn.XLOOKUP(A379,MEDIDAS!A:A,MEDIDAS!D:D,,0)*5)</f>
        <v>11.333333333333332</v>
      </c>
      <c r="M37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79" t="str">
        <f>IF('ESTOQUE DEZEMBRO'!$E379&gt;0,"dezembro",_xlfn.XLOOKUP('ESTOQUE DEZEMBRO'!$A379,'ESTOQUE NOVEMBRO'!$A$2:$A$1101,'ESTOQUE NOVEMBRO'!$N$2:$N$1101,,0))</f>
        <v>dezembro</v>
      </c>
      <c r="O379" s="15">
        <v>45627</v>
      </c>
    </row>
    <row r="380" spans="1:15">
      <c r="A380" s="5" t="s">
        <v>379</v>
      </c>
      <c r="B380" s="6" t="s">
        <v>1175</v>
      </c>
      <c r="C380" s="8">
        <f t="shared" si="10"/>
        <v>64.89</v>
      </c>
      <c r="D380" s="13">
        <f>_xlfn.XLOOKUP(Tabela5[[#This Row],[SKU]],'ESTOQUE NOVEMBRO'!A:A,'ESTOQUE NOVEMBRO'!F:F,,0)-_xlfn.XLOOKUP(Tabela5[[#This Row],[SKU]],'VENDA MES'!H:H,'VENDA MES'!I:I,0,0)</f>
        <v>86</v>
      </c>
      <c r="E380" s="13">
        <f>IF(D380&lt;=0,(L380 * 2.5) - D380,IF(AND(Tabela5[[#This Row],[ESTOQUE_INICIAL]]&lt;=Tabela5[[#This Row],[PONTO_DE_REPOSICAO]],Tabela5[[#This Row],[ESTOQUE_INICIAL]]&gt;0),L380*2.5,D380*0))</f>
        <v>0</v>
      </c>
      <c r="F380" s="13">
        <f t="shared" si="11"/>
        <v>86</v>
      </c>
      <c r="G380" s="14">
        <f>IF('ESTOQUE DEZEMBRO'!$N380="outubro",_xlfn.XLOOKUP('ESTOQUE DEZEMBRO'!$A380,MEDIDAS!H:H,MEDIDAS!J:J,,0),IF('ESTOQUE DEZEMBRO'!$N380="novembro",_xlfn.XLOOKUP('ESTOQUE DEZEMBRO'!$A380,MEDIDAS!H:H,MEDIDAS!K:K,,0),"0"))</f>
        <v>60</v>
      </c>
      <c r="H380" s="16">
        <v>150</v>
      </c>
      <c r="I380" s="6" t="s">
        <v>1128</v>
      </c>
      <c r="J380" s="1">
        <f>'ESTOQUE DEZEMBRO'!$D380*'ESTOQUE DEZEMBRO'!$G380+'ESTOQUE DEZEMBRO'!$E380*'ESTOQUE DEZEMBRO'!$H380</f>
        <v>5160</v>
      </c>
      <c r="K380" s="1">
        <f>_xlfn.XLOOKUP(A380,MEDIDAS!A:A,MEDIDAS!D:D,,0)*5</f>
        <v>9.8888888888888893</v>
      </c>
      <c r="L380" s="1">
        <f>SUM(K380,_xlfn.XLOOKUP(A380,MEDIDAS!A:A,MEDIDAS!D:D,,0)*5)</f>
        <v>19.777777777777779</v>
      </c>
      <c r="M38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80" t="str">
        <f>IF('ESTOQUE DEZEMBRO'!$E380&gt;0,"dezembro",_xlfn.XLOOKUP('ESTOQUE DEZEMBRO'!$A380,'ESTOQUE NOVEMBRO'!$A$2:$A$1101,'ESTOQUE NOVEMBRO'!$N$2:$N$1101,,0))</f>
        <v>outubro</v>
      </c>
      <c r="O380" s="15">
        <v>45627</v>
      </c>
    </row>
    <row r="381" spans="1:15">
      <c r="A381" s="5" t="s">
        <v>380</v>
      </c>
      <c r="B381" s="6" t="s">
        <v>1175</v>
      </c>
      <c r="C381" s="8">
        <f t="shared" si="10"/>
        <v>64.89</v>
      </c>
      <c r="D381" s="13">
        <f>_xlfn.XLOOKUP(Tabela5[[#This Row],[SKU]],'ESTOQUE NOVEMBRO'!A:A,'ESTOQUE NOVEMBRO'!F:F,,0)-_xlfn.XLOOKUP(Tabela5[[#This Row],[SKU]],'VENDA MES'!H:H,'VENDA MES'!I:I,0,0)</f>
        <v>-15.111111111111114</v>
      </c>
      <c r="E381" s="13">
        <f>IF(D381&lt;=0,(L381 * 2.5) - D381,IF(AND(Tabela5[[#This Row],[ESTOQUE_INICIAL]]&lt;=Tabela5[[#This Row],[PONTO_DE_REPOSICAO]],Tabela5[[#This Row],[ESTOQUE_INICIAL]]&gt;0),L381*2.5,D381*0))</f>
        <v>49.000000000000007</v>
      </c>
      <c r="F381" s="13">
        <f t="shared" si="11"/>
        <v>33.888888888888893</v>
      </c>
      <c r="G381" s="14" t="str">
        <f>IF('ESTOQUE DEZEMBRO'!$N381="outubro",_xlfn.XLOOKUP('ESTOQUE DEZEMBRO'!$A381,MEDIDAS!H:H,MEDIDAS!J:J,,0),IF('ESTOQUE DEZEMBRO'!$N381="novembro",_xlfn.XLOOKUP('ESTOQUE DEZEMBRO'!$A381,MEDIDAS!H:H,MEDIDAS!K:K,,0),"0"))</f>
        <v>0</v>
      </c>
      <c r="H381" s="16">
        <v>150</v>
      </c>
      <c r="I381" s="6" t="s">
        <v>1128</v>
      </c>
      <c r="J381" s="1">
        <f>'ESTOQUE DEZEMBRO'!$D381*'ESTOQUE DEZEMBRO'!$G381+'ESTOQUE DEZEMBRO'!$E381*'ESTOQUE DEZEMBRO'!$H381</f>
        <v>7350.0000000000009</v>
      </c>
      <c r="K381" s="1">
        <f>_xlfn.XLOOKUP(A381,MEDIDAS!A:A,MEDIDAS!D:D,,0)*5</f>
        <v>6.7777777777777786</v>
      </c>
      <c r="L381" s="1">
        <f>SUM(K381,_xlfn.XLOOKUP(A381,MEDIDAS!A:A,MEDIDAS!D:D,,0)*5)</f>
        <v>13.555555555555557</v>
      </c>
      <c r="M38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81" t="str">
        <f>IF('ESTOQUE DEZEMBRO'!$E381&gt;0,"dezembro",_xlfn.XLOOKUP('ESTOQUE DEZEMBRO'!$A381,'ESTOQUE NOVEMBRO'!$A$2:$A$1101,'ESTOQUE NOVEMBRO'!$N$2:$N$1101,,0))</f>
        <v>dezembro</v>
      </c>
      <c r="O381" s="15">
        <v>45627</v>
      </c>
    </row>
    <row r="382" spans="1:15">
      <c r="A382" s="5" t="s">
        <v>381</v>
      </c>
      <c r="B382" s="6" t="s">
        <v>1175</v>
      </c>
      <c r="C382" s="8">
        <f t="shared" si="10"/>
        <v>64.89</v>
      </c>
      <c r="D382" s="13">
        <f>_xlfn.XLOOKUP(Tabela5[[#This Row],[SKU]],'ESTOQUE NOVEMBRO'!A:A,'ESTOQUE NOVEMBRO'!F:F,,0)-_xlfn.XLOOKUP(Tabela5[[#This Row],[SKU]],'VENDA MES'!H:H,'VENDA MES'!I:I,0,0)</f>
        <v>-6.2000000000000028</v>
      </c>
      <c r="E382" s="13">
        <f>IF(D382&lt;=0,(L382 * 2.5) - D382,IF(AND(Tabela5[[#This Row],[ESTOQUE_INICIAL]]&lt;=Tabela5[[#This Row],[PONTO_DE_REPOSICAO]],Tabela5[[#This Row],[ESTOQUE_INICIAL]]&gt;0),L382*2.5,D382*0))</f>
        <v>40.922222222222224</v>
      </c>
      <c r="F382" s="13">
        <f t="shared" si="11"/>
        <v>34.722222222222221</v>
      </c>
      <c r="G382" s="14" t="str">
        <f>IF('ESTOQUE DEZEMBRO'!$N382="outubro",_xlfn.XLOOKUP('ESTOQUE DEZEMBRO'!$A382,MEDIDAS!H:H,MEDIDAS!J:J,,0),IF('ESTOQUE DEZEMBRO'!$N382="novembro",_xlfn.XLOOKUP('ESTOQUE DEZEMBRO'!$A382,MEDIDAS!H:H,MEDIDAS!K:K,,0),"0"))</f>
        <v>0</v>
      </c>
      <c r="H382" s="16">
        <v>150</v>
      </c>
      <c r="I382" s="6" t="s">
        <v>1128</v>
      </c>
      <c r="J382" s="1">
        <f>'ESTOQUE DEZEMBRO'!$D382*'ESTOQUE DEZEMBRO'!$G382+'ESTOQUE DEZEMBRO'!$E382*'ESTOQUE DEZEMBRO'!$H382</f>
        <v>6138.3333333333339</v>
      </c>
      <c r="K382" s="1">
        <f>_xlfn.XLOOKUP(A382,MEDIDAS!A:A,MEDIDAS!D:D,,0)*5</f>
        <v>6.9444444444444446</v>
      </c>
      <c r="L382" s="1">
        <f>SUM(K382,_xlfn.XLOOKUP(A382,MEDIDAS!A:A,MEDIDAS!D:D,,0)*5)</f>
        <v>13.888888888888889</v>
      </c>
      <c r="M38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82" t="str">
        <f>IF('ESTOQUE DEZEMBRO'!$E382&gt;0,"dezembro",_xlfn.XLOOKUP('ESTOQUE DEZEMBRO'!$A382,'ESTOQUE NOVEMBRO'!$A$2:$A$1101,'ESTOQUE NOVEMBRO'!$N$2:$N$1101,,0))</f>
        <v>dezembro</v>
      </c>
      <c r="O382" s="15">
        <v>45627</v>
      </c>
    </row>
    <row r="383" spans="1:15">
      <c r="A383" s="5" t="s">
        <v>382</v>
      </c>
      <c r="B383" s="6" t="s">
        <v>1176</v>
      </c>
      <c r="C383" s="8">
        <f t="shared" si="10"/>
        <v>64.89</v>
      </c>
      <c r="D383" s="13">
        <f>_xlfn.XLOOKUP(Tabela5[[#This Row],[SKU]],'ESTOQUE NOVEMBRO'!A:A,'ESTOQUE NOVEMBRO'!F:F,,0)-_xlfn.XLOOKUP(Tabela5[[#This Row],[SKU]],'VENDA MES'!H:H,'VENDA MES'!I:I,0,0)</f>
        <v>1.4000000000000057</v>
      </c>
      <c r="E383" s="13">
        <f>IF(D383&lt;=0,(L383 * 2.5) - D383,IF(AND(Tabela5[[#This Row],[ESTOQUE_INICIAL]]&lt;=Tabela5[[#This Row],[PONTO_DE_REPOSICAO]],Tabela5[[#This Row],[ESTOQUE_INICIAL]]&gt;0),L383*2.5,D383*0))</f>
        <v>43.611111111111107</v>
      </c>
      <c r="F383" s="13">
        <f t="shared" si="11"/>
        <v>45.011111111111113</v>
      </c>
      <c r="G383" s="14" t="str">
        <f>IF('ESTOQUE DEZEMBRO'!$N383="outubro",_xlfn.XLOOKUP('ESTOQUE DEZEMBRO'!$A383,MEDIDAS!H:H,MEDIDAS!J:J,,0),IF('ESTOQUE DEZEMBRO'!$N383="novembro",_xlfn.XLOOKUP('ESTOQUE DEZEMBRO'!$A383,MEDIDAS!H:H,MEDIDAS!K:K,,0),"0"))</f>
        <v>0</v>
      </c>
      <c r="H383" s="16">
        <v>25</v>
      </c>
      <c r="I383" s="6" t="s">
        <v>1134</v>
      </c>
      <c r="J383" s="1">
        <f>'ESTOQUE DEZEMBRO'!$D383*'ESTOQUE DEZEMBRO'!$G383+'ESTOQUE DEZEMBRO'!$E383*'ESTOQUE DEZEMBRO'!$H383</f>
        <v>1090.2777777777776</v>
      </c>
      <c r="K383" s="1">
        <f>_xlfn.XLOOKUP(A383,MEDIDAS!A:A,MEDIDAS!D:D,,0)*5</f>
        <v>8.7222222222222214</v>
      </c>
      <c r="L383" s="1">
        <f>SUM(K383,_xlfn.XLOOKUP(A383,MEDIDAS!A:A,MEDIDAS!D:D,,0)*5)</f>
        <v>17.444444444444443</v>
      </c>
      <c r="M38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83" t="str">
        <f>IF('ESTOQUE DEZEMBRO'!$E383&gt;0,"dezembro",_xlfn.XLOOKUP('ESTOQUE DEZEMBRO'!$A383,'ESTOQUE NOVEMBRO'!$A$2:$A$1101,'ESTOQUE NOVEMBRO'!$N$2:$N$1101,,0))</f>
        <v>dezembro</v>
      </c>
      <c r="O383" s="15">
        <v>45627</v>
      </c>
    </row>
    <row r="384" spans="1:15">
      <c r="A384" s="5" t="s">
        <v>383</v>
      </c>
      <c r="B384" s="6" t="s">
        <v>1176</v>
      </c>
      <c r="C384" s="8">
        <f t="shared" si="10"/>
        <v>64.89</v>
      </c>
      <c r="D384" s="13">
        <f>_xlfn.XLOOKUP(Tabela5[[#This Row],[SKU]],'ESTOQUE NOVEMBRO'!A:A,'ESTOQUE NOVEMBRO'!F:F,,0)-_xlfn.XLOOKUP(Tabela5[[#This Row],[SKU]],'VENDA MES'!H:H,'VENDA MES'!I:I,0,0)</f>
        <v>87.199999999999989</v>
      </c>
      <c r="E384" s="13">
        <f>IF(D384&lt;=0,(L384 * 2.5) - D384,IF(AND(Tabela5[[#This Row],[ESTOQUE_INICIAL]]&lt;=Tabela5[[#This Row],[PONTO_DE_REPOSICAO]],Tabela5[[#This Row],[ESTOQUE_INICIAL]]&gt;0),L384*2.5,D384*0))</f>
        <v>0</v>
      </c>
      <c r="F384" s="13">
        <f t="shared" si="11"/>
        <v>87.199999999999989</v>
      </c>
      <c r="G384" s="14">
        <f>IF('ESTOQUE DEZEMBRO'!$N384="outubro",_xlfn.XLOOKUP('ESTOQUE DEZEMBRO'!$A384,MEDIDAS!H:H,MEDIDAS!J:J,,0),IF('ESTOQUE DEZEMBRO'!$N384="novembro",_xlfn.XLOOKUP('ESTOQUE DEZEMBRO'!$A384,MEDIDAS!H:H,MEDIDAS!K:K,,0),"0"))</f>
        <v>10</v>
      </c>
      <c r="H384" s="16">
        <v>25</v>
      </c>
      <c r="I384" s="6" t="s">
        <v>1134</v>
      </c>
      <c r="J384" s="1">
        <f>'ESTOQUE DEZEMBRO'!$D384*'ESTOQUE DEZEMBRO'!$G384+'ESTOQUE DEZEMBRO'!$E384*'ESTOQUE DEZEMBRO'!$H384</f>
        <v>871.99999999999989</v>
      </c>
      <c r="K384" s="1">
        <f>_xlfn.XLOOKUP(A384,MEDIDAS!A:A,MEDIDAS!D:D,,0)*5</f>
        <v>8.7222222222222214</v>
      </c>
      <c r="L384" s="1">
        <f>SUM(K384,_xlfn.XLOOKUP(A384,MEDIDAS!A:A,MEDIDAS!D:D,,0)*5)</f>
        <v>17.444444444444443</v>
      </c>
      <c r="M38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84" t="str">
        <f>IF('ESTOQUE DEZEMBRO'!$E384&gt;0,"dezembro",_xlfn.XLOOKUP('ESTOQUE DEZEMBRO'!$A384,'ESTOQUE NOVEMBRO'!$A$2:$A$1101,'ESTOQUE NOVEMBRO'!$N$2:$N$1101,,0))</f>
        <v>outubro</v>
      </c>
      <c r="O384" s="15">
        <v>45627</v>
      </c>
    </row>
    <row r="385" spans="1:15">
      <c r="A385" s="5" t="s">
        <v>384</v>
      </c>
      <c r="B385" s="6" t="s">
        <v>1176</v>
      </c>
      <c r="C385" s="8">
        <f t="shared" si="10"/>
        <v>64.89</v>
      </c>
      <c r="D385" s="13">
        <f>_xlfn.XLOOKUP(Tabela5[[#This Row],[SKU]],'ESTOQUE NOVEMBRO'!A:A,'ESTOQUE NOVEMBRO'!F:F,,0)-_xlfn.XLOOKUP(Tabela5[[#This Row],[SKU]],'VENDA MES'!H:H,'VENDA MES'!I:I,0,0)</f>
        <v>-4.4000000000000057</v>
      </c>
      <c r="E385" s="13">
        <f>IF(D385&lt;=0,(L385 * 2.5) - D385,IF(AND(Tabela5[[#This Row],[ESTOQUE_INICIAL]]&lt;=Tabela5[[#This Row],[PONTO_DE_REPOSICAO]],Tabela5[[#This Row],[ESTOQUE_INICIAL]]&gt;0),L385*2.5,D385*0))</f>
        <v>41.06666666666667</v>
      </c>
      <c r="F385" s="13">
        <f t="shared" si="11"/>
        <v>36.666666666666664</v>
      </c>
      <c r="G385" s="14" t="str">
        <f>IF('ESTOQUE DEZEMBRO'!$N385="outubro",_xlfn.XLOOKUP('ESTOQUE DEZEMBRO'!$A385,MEDIDAS!H:H,MEDIDAS!J:J,,0),IF('ESTOQUE DEZEMBRO'!$N385="novembro",_xlfn.XLOOKUP('ESTOQUE DEZEMBRO'!$A385,MEDIDAS!H:H,MEDIDAS!K:K,,0),"0"))</f>
        <v>0</v>
      </c>
      <c r="H385" s="16">
        <v>25</v>
      </c>
      <c r="I385" s="6" t="s">
        <v>1134</v>
      </c>
      <c r="J385" s="1">
        <f>'ESTOQUE DEZEMBRO'!$D385*'ESTOQUE DEZEMBRO'!$G385+'ESTOQUE DEZEMBRO'!$E385*'ESTOQUE DEZEMBRO'!$H385</f>
        <v>1026.6666666666667</v>
      </c>
      <c r="K385" s="1">
        <f>_xlfn.XLOOKUP(A385,MEDIDAS!A:A,MEDIDAS!D:D,,0)*5</f>
        <v>7.333333333333333</v>
      </c>
      <c r="L385" s="1">
        <f>SUM(K385,_xlfn.XLOOKUP(A385,MEDIDAS!A:A,MEDIDAS!D:D,,0)*5)</f>
        <v>14.666666666666666</v>
      </c>
      <c r="M38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85" t="str">
        <f>IF('ESTOQUE DEZEMBRO'!$E385&gt;0,"dezembro",_xlfn.XLOOKUP('ESTOQUE DEZEMBRO'!$A385,'ESTOQUE NOVEMBRO'!$A$2:$A$1101,'ESTOQUE NOVEMBRO'!$N$2:$N$1101,,0))</f>
        <v>dezembro</v>
      </c>
      <c r="O385" s="15">
        <v>45627</v>
      </c>
    </row>
    <row r="386" spans="1:15">
      <c r="A386" s="5" t="s">
        <v>386</v>
      </c>
      <c r="B386" s="6" t="s">
        <v>1176</v>
      </c>
      <c r="C386" s="8">
        <f t="shared" ref="C386:C449" si="12">3.09*3*7</f>
        <v>64.89</v>
      </c>
      <c r="D386" s="13">
        <f>_xlfn.XLOOKUP(Tabela5[[#This Row],[SKU]],'ESTOQUE NOVEMBRO'!A:A,'ESTOQUE NOVEMBRO'!F:F,,0)-_xlfn.XLOOKUP(Tabela5[[#This Row],[SKU]],'VENDA MES'!H:H,'VENDA MES'!I:I,0,0)</f>
        <v>56.400000000000006</v>
      </c>
      <c r="E386" s="13">
        <f>IF(D386&lt;=0,(L386 * 2.5) - D386,IF(AND(Tabela5[[#This Row],[ESTOQUE_INICIAL]]&lt;=Tabela5[[#This Row],[PONTO_DE_REPOSICAO]],Tabela5[[#This Row],[ESTOQUE_INICIAL]]&gt;0),L386*2.5,D386*0))</f>
        <v>0</v>
      </c>
      <c r="F386" s="13">
        <f t="shared" ref="F386:F449" si="13">SUM(E386,D386)</f>
        <v>56.400000000000006</v>
      </c>
      <c r="G386" s="14">
        <f>IF('ESTOQUE DEZEMBRO'!$N386="outubro",_xlfn.XLOOKUP('ESTOQUE DEZEMBRO'!$A386,MEDIDAS!H:H,MEDIDAS!J:J,,0),IF('ESTOQUE DEZEMBRO'!$N386="novembro",_xlfn.XLOOKUP('ESTOQUE DEZEMBRO'!$A386,MEDIDAS!H:H,MEDIDAS!K:K,,0),"0"))</f>
        <v>10</v>
      </c>
      <c r="H386" s="16">
        <v>25</v>
      </c>
      <c r="I386" s="6" t="s">
        <v>1134</v>
      </c>
      <c r="J386" s="1">
        <f>'ESTOQUE DEZEMBRO'!$D386*'ESTOQUE DEZEMBRO'!$G386+'ESTOQUE DEZEMBRO'!$E386*'ESTOQUE DEZEMBRO'!$H386</f>
        <v>564</v>
      </c>
      <c r="K386" s="1">
        <f>_xlfn.XLOOKUP(A386,MEDIDAS!A:A,MEDIDAS!D:D,,0)*5</f>
        <v>5.6666666666666661</v>
      </c>
      <c r="L386" s="1">
        <f>SUM(K386,_xlfn.XLOOKUP(A386,MEDIDAS!A:A,MEDIDAS!D:D,,0)*5)</f>
        <v>11.333333333333332</v>
      </c>
      <c r="M38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86" t="str">
        <f>IF('ESTOQUE DEZEMBRO'!$E386&gt;0,"dezembro",_xlfn.XLOOKUP('ESTOQUE DEZEMBRO'!$A386,'ESTOQUE NOVEMBRO'!$A$2:$A$1101,'ESTOQUE NOVEMBRO'!$N$2:$N$1101,,0))</f>
        <v>outubro</v>
      </c>
      <c r="O386" s="15">
        <v>45627</v>
      </c>
    </row>
    <row r="387" spans="1:15">
      <c r="A387" s="5" t="s">
        <v>387</v>
      </c>
      <c r="B387" s="6" t="s">
        <v>1176</v>
      </c>
      <c r="C387" s="8">
        <f t="shared" si="12"/>
        <v>64.89</v>
      </c>
      <c r="D387" s="13">
        <f>_xlfn.XLOOKUP(Tabela5[[#This Row],[SKU]],'ESTOQUE NOVEMBRO'!A:A,'ESTOQUE NOVEMBRO'!F:F,,0)-_xlfn.XLOOKUP(Tabela5[[#This Row],[SKU]],'VENDA MES'!H:H,'VENDA MES'!I:I,0,0)</f>
        <v>-16.59999999999998</v>
      </c>
      <c r="E387" s="13">
        <f>IF(D387&lt;=0,(L387 * 2.5) - D387,IF(AND(Tabela5[[#This Row],[ESTOQUE_INICIAL]]&lt;=Tabela5[[#This Row],[PONTO_DE_REPOSICAO]],Tabela5[[#This Row],[ESTOQUE_INICIAL]]&gt;0),L387*2.5,D387*0))</f>
        <v>56.044444444444423</v>
      </c>
      <c r="F387" s="13">
        <f t="shared" si="13"/>
        <v>39.444444444444443</v>
      </c>
      <c r="G387" s="14" t="str">
        <f>IF('ESTOQUE DEZEMBRO'!$N387="outubro",_xlfn.XLOOKUP('ESTOQUE DEZEMBRO'!$A387,MEDIDAS!H:H,MEDIDAS!J:J,,0),IF('ESTOQUE DEZEMBRO'!$N387="novembro",_xlfn.XLOOKUP('ESTOQUE DEZEMBRO'!$A387,MEDIDAS!H:H,MEDIDAS!K:K,,0),"0"))</f>
        <v>0</v>
      </c>
      <c r="H387" s="16">
        <v>25</v>
      </c>
      <c r="I387" s="6" t="s">
        <v>1134</v>
      </c>
      <c r="J387" s="1">
        <f>'ESTOQUE DEZEMBRO'!$D387*'ESTOQUE DEZEMBRO'!$G387+'ESTOQUE DEZEMBRO'!$E387*'ESTOQUE DEZEMBRO'!$H387</f>
        <v>1401.1111111111106</v>
      </c>
      <c r="K387" s="1">
        <f>_xlfn.XLOOKUP(A387,MEDIDAS!A:A,MEDIDAS!D:D,,0)*5</f>
        <v>7.8888888888888884</v>
      </c>
      <c r="L387" s="1">
        <f>SUM(K387,_xlfn.XLOOKUP(A387,MEDIDAS!A:A,MEDIDAS!D:D,,0)*5)</f>
        <v>15.777777777777777</v>
      </c>
      <c r="M38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87" t="str">
        <f>IF('ESTOQUE DEZEMBRO'!$E387&gt;0,"dezembro",_xlfn.XLOOKUP('ESTOQUE DEZEMBRO'!$A387,'ESTOQUE NOVEMBRO'!$A$2:$A$1101,'ESTOQUE NOVEMBRO'!$N$2:$N$1101,,0))</f>
        <v>dezembro</v>
      </c>
      <c r="O387" s="15">
        <v>45627</v>
      </c>
    </row>
    <row r="388" spans="1:15">
      <c r="A388" s="5" t="s">
        <v>429</v>
      </c>
      <c r="B388" s="6" t="s">
        <v>1176</v>
      </c>
      <c r="C388" s="8">
        <f t="shared" si="12"/>
        <v>64.89</v>
      </c>
      <c r="D388" s="13">
        <f>_xlfn.XLOOKUP(Tabela5[[#This Row],[SKU]],'ESTOQUE NOVEMBRO'!A:A,'ESTOQUE NOVEMBRO'!F:F,,0)-_xlfn.XLOOKUP(Tabela5[[#This Row],[SKU]],'VENDA MES'!H:H,'VENDA MES'!I:I,0,0)</f>
        <v>51</v>
      </c>
      <c r="E388" s="13">
        <f>IF(D388&lt;=0,(L388 * 2.5) - D388,IF(AND(Tabela5[[#This Row],[ESTOQUE_INICIAL]]&lt;=Tabela5[[#This Row],[PONTO_DE_REPOSICAO]],Tabela5[[#This Row],[ESTOQUE_INICIAL]]&gt;0),L388*2.5,D388*0))</f>
        <v>0</v>
      </c>
      <c r="F388" s="13">
        <f t="shared" si="13"/>
        <v>51</v>
      </c>
      <c r="G388" s="14">
        <f>IF('ESTOQUE DEZEMBRO'!$N388="outubro",_xlfn.XLOOKUP('ESTOQUE DEZEMBRO'!$A388,MEDIDAS!H:H,MEDIDAS!J:J,,0),IF('ESTOQUE DEZEMBRO'!$N388="novembro",_xlfn.XLOOKUP('ESTOQUE DEZEMBRO'!$A388,MEDIDAS!H:H,MEDIDAS!K:K,,0),"0"))</f>
        <v>10</v>
      </c>
      <c r="H388" s="16">
        <v>25</v>
      </c>
      <c r="I388" s="6" t="s">
        <v>1134</v>
      </c>
      <c r="J388" s="1">
        <f>'ESTOQUE DEZEMBRO'!$D388*'ESTOQUE DEZEMBRO'!$G388+'ESTOQUE DEZEMBRO'!$E388*'ESTOQUE DEZEMBRO'!$H388</f>
        <v>510</v>
      </c>
      <c r="K388" s="1">
        <f>_xlfn.XLOOKUP(A388,MEDIDAS!A:A,MEDIDAS!D:D,,0)*5</f>
        <v>5.5</v>
      </c>
      <c r="L388" s="1">
        <f>SUM(K388,_xlfn.XLOOKUP(A388,MEDIDAS!A:A,MEDIDAS!D:D,,0)*5)</f>
        <v>11</v>
      </c>
      <c r="M38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88" t="str">
        <f>IF('ESTOQUE DEZEMBRO'!$E388&gt;0,"dezembro",_xlfn.XLOOKUP('ESTOQUE DEZEMBRO'!$A388,'ESTOQUE NOVEMBRO'!$A$2:$A$1101,'ESTOQUE NOVEMBRO'!$N$2:$N$1101,,0))</f>
        <v>outubro</v>
      </c>
      <c r="O388" s="15">
        <v>45627</v>
      </c>
    </row>
    <row r="389" spans="1:15">
      <c r="A389" s="5" t="s">
        <v>388</v>
      </c>
      <c r="B389" s="6" t="s">
        <v>1176</v>
      </c>
      <c r="C389" s="8">
        <f t="shared" si="12"/>
        <v>64.89</v>
      </c>
      <c r="D389" s="13">
        <f>_xlfn.XLOOKUP(Tabela5[[#This Row],[SKU]],'ESTOQUE NOVEMBRO'!A:A,'ESTOQUE NOVEMBRO'!F:F,,0)-_xlfn.XLOOKUP(Tabela5[[#This Row],[SKU]],'VENDA MES'!H:H,'VENDA MES'!I:I,0,0)</f>
        <v>18.400000000000006</v>
      </c>
      <c r="E389" s="13">
        <f>IF(D389&lt;=0,(L389 * 2.5) - D389,IF(AND(Tabela5[[#This Row],[ESTOQUE_INICIAL]]&lt;=Tabela5[[#This Row],[PONTO_DE_REPOSICAO]],Tabela5[[#This Row],[ESTOQUE_INICIAL]]&gt;0),L389*2.5,D389*0))</f>
        <v>0</v>
      </c>
      <c r="F389" s="13">
        <f t="shared" si="13"/>
        <v>18.400000000000006</v>
      </c>
      <c r="G389" s="14">
        <f>IF('ESTOQUE DEZEMBRO'!$N389="outubro",_xlfn.XLOOKUP('ESTOQUE DEZEMBRO'!$A389,MEDIDAS!H:H,MEDIDAS!J:J,,0),IF('ESTOQUE DEZEMBRO'!$N389="novembro",_xlfn.XLOOKUP('ESTOQUE DEZEMBRO'!$A389,MEDIDAS!H:H,MEDIDAS!K:K,,0),"0"))</f>
        <v>10</v>
      </c>
      <c r="H389" s="16">
        <v>25</v>
      </c>
      <c r="I389" s="6" t="s">
        <v>1134</v>
      </c>
      <c r="J389" s="1">
        <f>'ESTOQUE DEZEMBRO'!$D389*'ESTOQUE DEZEMBRO'!$G389+'ESTOQUE DEZEMBRO'!$E389*'ESTOQUE DEZEMBRO'!$H389</f>
        <v>184.00000000000006</v>
      </c>
      <c r="K389" s="1">
        <f>_xlfn.XLOOKUP(A389,MEDIDAS!A:A,MEDIDAS!D:D,,0)*5</f>
        <v>7.7777777777777777</v>
      </c>
      <c r="L389" s="1">
        <f>SUM(K389,_xlfn.XLOOKUP(A389,MEDIDAS!A:A,MEDIDAS!D:D,,0)*5)</f>
        <v>15.555555555555555</v>
      </c>
      <c r="M38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89" t="str">
        <f>IF('ESTOQUE DEZEMBRO'!$E389&gt;0,"dezembro",_xlfn.XLOOKUP('ESTOQUE DEZEMBRO'!$A389,'ESTOQUE NOVEMBRO'!$A$2:$A$1101,'ESTOQUE NOVEMBRO'!$N$2:$N$1101,,0))</f>
        <v>outubro</v>
      </c>
      <c r="O389" s="15">
        <v>45627</v>
      </c>
    </row>
    <row r="390" spans="1:15">
      <c r="A390" s="5" t="s">
        <v>389</v>
      </c>
      <c r="B390" s="6" t="s">
        <v>1176</v>
      </c>
      <c r="C390" s="8">
        <f t="shared" si="12"/>
        <v>64.89</v>
      </c>
      <c r="D390" s="13">
        <f>_xlfn.XLOOKUP(Tabela5[[#This Row],[SKU]],'ESTOQUE NOVEMBRO'!A:A,'ESTOQUE NOVEMBRO'!F:F,,0)-_xlfn.XLOOKUP(Tabela5[[#This Row],[SKU]],'VENDA MES'!H:H,'VENDA MES'!I:I,0,0)</f>
        <v>10.799999999999997</v>
      </c>
      <c r="E390" s="13">
        <f>IF(D390&lt;=0,(L390 * 2.5) - D390,IF(AND(Tabela5[[#This Row],[ESTOQUE_INICIAL]]&lt;=Tabela5[[#This Row],[PONTO_DE_REPOSICAO]],Tabela5[[#This Row],[ESTOQUE_INICIAL]]&gt;0),L390*2.5,D390*0))</f>
        <v>30</v>
      </c>
      <c r="F390" s="13">
        <f t="shared" si="13"/>
        <v>40.799999999999997</v>
      </c>
      <c r="G390" s="14" t="str">
        <f>IF('ESTOQUE DEZEMBRO'!$N390="outubro",_xlfn.XLOOKUP('ESTOQUE DEZEMBRO'!$A390,MEDIDAS!H:H,MEDIDAS!J:J,,0),IF('ESTOQUE DEZEMBRO'!$N390="novembro",_xlfn.XLOOKUP('ESTOQUE DEZEMBRO'!$A390,MEDIDAS!H:H,MEDIDAS!K:K,,0),"0"))</f>
        <v>0</v>
      </c>
      <c r="H390" s="16">
        <v>25</v>
      </c>
      <c r="I390" s="6" t="s">
        <v>1134</v>
      </c>
      <c r="J390" s="1">
        <f>'ESTOQUE DEZEMBRO'!$D390*'ESTOQUE DEZEMBRO'!$G390+'ESTOQUE DEZEMBRO'!$E390*'ESTOQUE DEZEMBRO'!$H390</f>
        <v>750</v>
      </c>
      <c r="K390" s="1">
        <f>_xlfn.XLOOKUP(A390,MEDIDAS!A:A,MEDIDAS!D:D,,0)*5</f>
        <v>6</v>
      </c>
      <c r="L390" s="1">
        <f>SUM(K390,_xlfn.XLOOKUP(A390,MEDIDAS!A:A,MEDIDAS!D:D,,0)*5)</f>
        <v>12</v>
      </c>
      <c r="M39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90" t="str">
        <f>IF('ESTOQUE DEZEMBRO'!$E390&gt;0,"dezembro",_xlfn.XLOOKUP('ESTOQUE DEZEMBRO'!$A390,'ESTOQUE NOVEMBRO'!$A$2:$A$1101,'ESTOQUE NOVEMBRO'!$N$2:$N$1101,,0))</f>
        <v>dezembro</v>
      </c>
      <c r="O390" s="15">
        <v>45627</v>
      </c>
    </row>
    <row r="391" spans="1:15">
      <c r="A391" s="5" t="s">
        <v>390</v>
      </c>
      <c r="B391" s="6" t="s">
        <v>1176</v>
      </c>
      <c r="C391" s="8">
        <f t="shared" si="12"/>
        <v>64.89</v>
      </c>
      <c r="D391" s="13">
        <f>_xlfn.XLOOKUP(Tabela5[[#This Row],[SKU]],'ESTOQUE NOVEMBRO'!A:A,'ESTOQUE NOVEMBRO'!F:F,,0)-_xlfn.XLOOKUP(Tabela5[[#This Row],[SKU]],'VENDA MES'!H:H,'VENDA MES'!I:I,0,0)</f>
        <v>-5.5999999999999801</v>
      </c>
      <c r="E391" s="13">
        <f>IF(D391&lt;=0,(L391 * 2.5) - D391,IF(AND(Tabela5[[#This Row],[ESTOQUE_INICIAL]]&lt;=Tabela5[[#This Row],[PONTO_DE_REPOSICAO]],Tabela5[[#This Row],[ESTOQUE_INICIAL]]&gt;0),L391*2.5,D391*0))</f>
        <v>32.822222222222194</v>
      </c>
      <c r="F391" s="13">
        <f t="shared" si="13"/>
        <v>27.222222222222214</v>
      </c>
      <c r="G391" s="14" t="str">
        <f>IF('ESTOQUE DEZEMBRO'!$N391="outubro",_xlfn.XLOOKUP('ESTOQUE DEZEMBRO'!$A391,MEDIDAS!H:H,MEDIDAS!J:J,,0),IF('ESTOQUE DEZEMBRO'!$N391="novembro",_xlfn.XLOOKUP('ESTOQUE DEZEMBRO'!$A391,MEDIDAS!H:H,MEDIDAS!K:K,,0),"0"))</f>
        <v>0</v>
      </c>
      <c r="H391" s="16">
        <v>25</v>
      </c>
      <c r="I391" s="6" t="s">
        <v>1134</v>
      </c>
      <c r="J391" s="1">
        <f>'ESTOQUE DEZEMBRO'!$D391*'ESTOQUE DEZEMBRO'!$G391+'ESTOQUE DEZEMBRO'!$E391*'ESTOQUE DEZEMBRO'!$H391</f>
        <v>820.55555555555486</v>
      </c>
      <c r="K391" s="1">
        <f>_xlfn.XLOOKUP(A391,MEDIDAS!A:A,MEDIDAS!D:D,,0)*5</f>
        <v>5.4444444444444438</v>
      </c>
      <c r="L391" s="1">
        <f>SUM(K391,_xlfn.XLOOKUP(A391,MEDIDAS!A:A,MEDIDAS!D:D,,0)*5)</f>
        <v>10.888888888888888</v>
      </c>
      <c r="M39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91" t="str">
        <f>IF('ESTOQUE DEZEMBRO'!$E391&gt;0,"dezembro",_xlfn.XLOOKUP('ESTOQUE DEZEMBRO'!$A391,'ESTOQUE NOVEMBRO'!$A$2:$A$1101,'ESTOQUE NOVEMBRO'!$N$2:$N$1101,,0))</f>
        <v>dezembro</v>
      </c>
      <c r="O391" s="15">
        <v>45627</v>
      </c>
    </row>
    <row r="392" spans="1:15">
      <c r="A392" s="5" t="s">
        <v>391</v>
      </c>
      <c r="B392" s="6" t="s">
        <v>1176</v>
      </c>
      <c r="C392" s="8">
        <f t="shared" si="12"/>
        <v>64.89</v>
      </c>
      <c r="D392" s="13">
        <f>_xlfn.XLOOKUP(Tabela5[[#This Row],[SKU]],'ESTOQUE NOVEMBRO'!A:A,'ESTOQUE NOVEMBRO'!F:F,,0)-_xlfn.XLOOKUP(Tabela5[[#This Row],[SKU]],'VENDA MES'!H:H,'VENDA MES'!I:I,0,0)</f>
        <v>9.5999999999999943</v>
      </c>
      <c r="E392" s="13">
        <f>IF(D392&lt;=0,(L392 * 2.5) - D392,IF(AND(Tabela5[[#This Row],[ESTOQUE_INICIAL]]&lt;=Tabela5[[#This Row],[PONTO_DE_REPOSICAO]],Tabela5[[#This Row],[ESTOQUE_INICIAL]]&gt;0),L392*2.5,D392*0))</f>
        <v>54.166666666666657</v>
      </c>
      <c r="F392" s="13">
        <f t="shared" si="13"/>
        <v>63.766666666666652</v>
      </c>
      <c r="G392" s="14" t="str">
        <f>IF('ESTOQUE DEZEMBRO'!$N392="outubro",_xlfn.XLOOKUP('ESTOQUE DEZEMBRO'!$A392,MEDIDAS!H:H,MEDIDAS!J:J,,0),IF('ESTOQUE DEZEMBRO'!$N392="novembro",_xlfn.XLOOKUP('ESTOQUE DEZEMBRO'!$A392,MEDIDAS!H:H,MEDIDAS!K:K,,0),"0"))</f>
        <v>0</v>
      </c>
      <c r="H392" s="16">
        <v>25</v>
      </c>
      <c r="I392" s="6" t="s">
        <v>1134</v>
      </c>
      <c r="J392" s="1">
        <f>'ESTOQUE DEZEMBRO'!$D392*'ESTOQUE DEZEMBRO'!$G392+'ESTOQUE DEZEMBRO'!$E392*'ESTOQUE DEZEMBRO'!$H392</f>
        <v>1354.1666666666665</v>
      </c>
      <c r="K392" s="1">
        <f>_xlfn.XLOOKUP(A392,MEDIDAS!A:A,MEDIDAS!D:D,,0)*5</f>
        <v>10.833333333333332</v>
      </c>
      <c r="L392" s="1">
        <f>SUM(K392,_xlfn.XLOOKUP(A392,MEDIDAS!A:A,MEDIDAS!D:D,,0)*5)</f>
        <v>21.666666666666664</v>
      </c>
      <c r="M39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92" t="str">
        <f>IF('ESTOQUE DEZEMBRO'!$E392&gt;0,"dezembro",_xlfn.XLOOKUP('ESTOQUE DEZEMBRO'!$A392,'ESTOQUE NOVEMBRO'!$A$2:$A$1101,'ESTOQUE NOVEMBRO'!$N$2:$N$1101,,0))</f>
        <v>dezembro</v>
      </c>
      <c r="O392" s="15">
        <v>45627</v>
      </c>
    </row>
    <row r="393" spans="1:15">
      <c r="A393" s="5" t="s">
        <v>392</v>
      </c>
      <c r="B393" s="6" t="s">
        <v>1177</v>
      </c>
      <c r="C393" s="8">
        <f t="shared" si="12"/>
        <v>64.89</v>
      </c>
      <c r="D393" s="13">
        <f>_xlfn.XLOOKUP(Tabela5[[#This Row],[SKU]],'ESTOQUE NOVEMBRO'!A:A,'ESTOQUE NOVEMBRO'!F:F,,0)-_xlfn.XLOOKUP(Tabela5[[#This Row],[SKU]],'VENDA MES'!H:H,'VENDA MES'!I:I,0,0)</f>
        <v>34.400000000000006</v>
      </c>
      <c r="E393" s="13">
        <f>IF(D393&lt;=0,(L393 * 2.5) - D393,IF(AND(Tabela5[[#This Row],[ESTOQUE_INICIAL]]&lt;=Tabela5[[#This Row],[PONTO_DE_REPOSICAO]],Tabela5[[#This Row],[ESTOQUE_INICIAL]]&gt;0),L393*2.5,D393*0))</f>
        <v>0</v>
      </c>
      <c r="F393" s="13">
        <f t="shared" si="13"/>
        <v>34.400000000000006</v>
      </c>
      <c r="G393" s="14">
        <f>IF('ESTOQUE DEZEMBRO'!$N393="outubro",_xlfn.XLOOKUP('ESTOQUE DEZEMBRO'!$A393,MEDIDAS!H:H,MEDIDAS!J:J,,0),IF('ESTOQUE DEZEMBRO'!$N393="novembro",_xlfn.XLOOKUP('ESTOQUE DEZEMBRO'!$A393,MEDIDAS!H:H,MEDIDAS!K:K,,0),"0"))</f>
        <v>10</v>
      </c>
      <c r="H393" s="16">
        <v>25</v>
      </c>
      <c r="I393" s="6" t="s">
        <v>1134</v>
      </c>
      <c r="J393" s="1">
        <f>'ESTOQUE DEZEMBRO'!$D393*'ESTOQUE DEZEMBRO'!$G393+'ESTOQUE DEZEMBRO'!$E393*'ESTOQUE DEZEMBRO'!$H393</f>
        <v>344.00000000000006</v>
      </c>
      <c r="K393" s="1">
        <f>_xlfn.XLOOKUP(A393,MEDIDAS!A:A,MEDIDAS!D:D,,0)*5</f>
        <v>6.8888888888888893</v>
      </c>
      <c r="L393" s="1">
        <f>SUM(K393,_xlfn.XLOOKUP(A393,MEDIDAS!A:A,MEDIDAS!D:D,,0)*5)</f>
        <v>13.777777777777779</v>
      </c>
      <c r="M39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93" t="str">
        <f>IF('ESTOQUE DEZEMBRO'!$E393&gt;0,"dezembro",_xlfn.XLOOKUP('ESTOQUE DEZEMBRO'!$A393,'ESTOQUE NOVEMBRO'!$A$2:$A$1101,'ESTOQUE NOVEMBRO'!$N$2:$N$1101,,0))</f>
        <v>outubro</v>
      </c>
      <c r="O393" s="15">
        <v>45627</v>
      </c>
    </row>
    <row r="394" spans="1:15">
      <c r="A394" s="5" t="s">
        <v>393</v>
      </c>
      <c r="B394" s="6" t="s">
        <v>1177</v>
      </c>
      <c r="C394" s="8">
        <f t="shared" si="12"/>
        <v>64.89</v>
      </c>
      <c r="D394" s="13">
        <f>_xlfn.XLOOKUP(Tabela5[[#This Row],[SKU]],'ESTOQUE NOVEMBRO'!A:A,'ESTOQUE NOVEMBRO'!F:F,,0)-_xlfn.XLOOKUP(Tabela5[[#This Row],[SKU]],'VENDA MES'!H:H,'VENDA MES'!I:I,0,0)</f>
        <v>25.000000000000028</v>
      </c>
      <c r="E394" s="13">
        <f>IF(D394&lt;=0,(L394 * 2.5) - D394,IF(AND(Tabela5[[#This Row],[ESTOQUE_INICIAL]]&lt;=Tabela5[[#This Row],[PONTO_DE_REPOSICAO]],Tabela5[[#This Row],[ESTOQUE_INICIAL]]&gt;0),L394*2.5,D394*0))</f>
        <v>0</v>
      </c>
      <c r="F394" s="13">
        <f t="shared" si="13"/>
        <v>25.000000000000028</v>
      </c>
      <c r="G394" s="14">
        <f>IF('ESTOQUE DEZEMBRO'!$N394="outubro",_xlfn.XLOOKUP('ESTOQUE DEZEMBRO'!$A394,MEDIDAS!H:H,MEDIDAS!J:J,,0),IF('ESTOQUE DEZEMBRO'!$N394="novembro",_xlfn.XLOOKUP('ESTOQUE DEZEMBRO'!$A394,MEDIDAS!H:H,MEDIDAS!K:K,,0),"0"))</f>
        <v>10</v>
      </c>
      <c r="H394" s="16">
        <v>25</v>
      </c>
      <c r="I394" s="6" t="s">
        <v>1134</v>
      </c>
      <c r="J394" s="1">
        <f>'ESTOQUE DEZEMBRO'!$D394*'ESTOQUE DEZEMBRO'!$G394+'ESTOQUE DEZEMBRO'!$E394*'ESTOQUE DEZEMBRO'!$H394</f>
        <v>250.00000000000028</v>
      </c>
      <c r="K394" s="1">
        <f>_xlfn.XLOOKUP(A394,MEDIDAS!A:A,MEDIDAS!D:D,,0)*5</f>
        <v>7.7777777777777777</v>
      </c>
      <c r="L394" s="1">
        <f>SUM(K394,_xlfn.XLOOKUP(A394,MEDIDAS!A:A,MEDIDAS!D:D,,0)*5)</f>
        <v>15.555555555555555</v>
      </c>
      <c r="M39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94" t="str">
        <f>IF('ESTOQUE DEZEMBRO'!$E394&gt;0,"dezembro",_xlfn.XLOOKUP('ESTOQUE DEZEMBRO'!$A394,'ESTOQUE NOVEMBRO'!$A$2:$A$1101,'ESTOQUE NOVEMBRO'!$N$2:$N$1101,,0))</f>
        <v>outubro</v>
      </c>
      <c r="O394" s="15">
        <v>45627</v>
      </c>
    </row>
    <row r="395" spans="1:15">
      <c r="A395" s="5" t="s">
        <v>394</v>
      </c>
      <c r="B395" s="6" t="s">
        <v>1177</v>
      </c>
      <c r="C395" s="8">
        <f t="shared" si="12"/>
        <v>64.89</v>
      </c>
      <c r="D395" s="13">
        <f>_xlfn.XLOOKUP(Tabela5[[#This Row],[SKU]],'ESTOQUE NOVEMBRO'!A:A,'ESTOQUE NOVEMBRO'!F:F,,0)-_xlfn.XLOOKUP(Tabela5[[#This Row],[SKU]],'VENDA MES'!H:H,'VENDA MES'!I:I,0,0)</f>
        <v>-10.399999999999991</v>
      </c>
      <c r="E395" s="13">
        <f>IF(D395&lt;=0,(L395 * 2.5) - D395,IF(AND(Tabela5[[#This Row],[ESTOQUE_INICIAL]]&lt;=Tabela5[[#This Row],[PONTO_DE_REPOSICAO]],Tabela5[[#This Row],[ESTOQUE_INICIAL]]&gt;0),L395*2.5,D395*0))</f>
        <v>33.455555555555549</v>
      </c>
      <c r="F395" s="13">
        <f t="shared" si="13"/>
        <v>23.055555555555557</v>
      </c>
      <c r="G395" s="14" t="str">
        <f>IF('ESTOQUE DEZEMBRO'!$N395="outubro",_xlfn.XLOOKUP('ESTOQUE DEZEMBRO'!$A395,MEDIDAS!H:H,MEDIDAS!J:J,,0),IF('ESTOQUE DEZEMBRO'!$N395="novembro",_xlfn.XLOOKUP('ESTOQUE DEZEMBRO'!$A395,MEDIDAS!H:H,MEDIDAS!K:K,,0),"0"))</f>
        <v>0</v>
      </c>
      <c r="H395" s="16">
        <v>25</v>
      </c>
      <c r="I395" s="6" t="s">
        <v>1134</v>
      </c>
      <c r="J395" s="1">
        <f>'ESTOQUE DEZEMBRO'!$D395*'ESTOQUE DEZEMBRO'!$G395+'ESTOQUE DEZEMBRO'!$E395*'ESTOQUE DEZEMBRO'!$H395</f>
        <v>836.38888888888869</v>
      </c>
      <c r="K395" s="1">
        <f>_xlfn.XLOOKUP(A395,MEDIDAS!A:A,MEDIDAS!D:D,,0)*5</f>
        <v>4.6111111111111116</v>
      </c>
      <c r="L395" s="1">
        <f>SUM(K395,_xlfn.XLOOKUP(A395,MEDIDAS!A:A,MEDIDAS!D:D,,0)*5)</f>
        <v>9.2222222222222232</v>
      </c>
      <c r="M39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395" t="str">
        <f>IF('ESTOQUE DEZEMBRO'!$E395&gt;0,"dezembro",_xlfn.XLOOKUP('ESTOQUE DEZEMBRO'!$A395,'ESTOQUE NOVEMBRO'!$A$2:$A$1101,'ESTOQUE NOVEMBRO'!$N$2:$N$1101,,0))</f>
        <v>dezembro</v>
      </c>
      <c r="O395" s="15">
        <v>45627</v>
      </c>
    </row>
    <row r="396" spans="1:15">
      <c r="A396" s="5" t="s">
        <v>395</v>
      </c>
      <c r="B396" s="6" t="s">
        <v>1177</v>
      </c>
      <c r="C396" s="8">
        <f t="shared" si="12"/>
        <v>64.89</v>
      </c>
      <c r="D396" s="13">
        <f>_xlfn.XLOOKUP(Tabela5[[#This Row],[SKU]],'ESTOQUE NOVEMBRO'!A:A,'ESTOQUE NOVEMBRO'!F:F,,0)-_xlfn.XLOOKUP(Tabela5[[#This Row],[SKU]],'VENDA MES'!H:H,'VENDA MES'!I:I,0,0)</f>
        <v>83</v>
      </c>
      <c r="E396" s="13">
        <f>IF(D396&lt;=0,(L396 * 2.5) - D396,IF(AND(Tabela5[[#This Row],[ESTOQUE_INICIAL]]&lt;=Tabela5[[#This Row],[PONTO_DE_REPOSICAO]],Tabela5[[#This Row],[ESTOQUE_INICIAL]]&gt;0),L396*2.5,D396*0))</f>
        <v>0</v>
      </c>
      <c r="F396" s="13">
        <f t="shared" si="13"/>
        <v>83</v>
      </c>
      <c r="G396" s="14">
        <f>IF('ESTOQUE DEZEMBRO'!$N396="outubro",_xlfn.XLOOKUP('ESTOQUE DEZEMBRO'!$A396,MEDIDAS!H:H,MEDIDAS!J:J,,0),IF('ESTOQUE DEZEMBRO'!$N396="novembro",_xlfn.XLOOKUP('ESTOQUE DEZEMBRO'!$A396,MEDIDAS!H:H,MEDIDAS!K:K,,0),"0"))</f>
        <v>10</v>
      </c>
      <c r="H396" s="16">
        <v>25</v>
      </c>
      <c r="I396" s="6" t="s">
        <v>1134</v>
      </c>
      <c r="J396" s="1">
        <f>'ESTOQUE DEZEMBRO'!$D396*'ESTOQUE DEZEMBRO'!$G396+'ESTOQUE DEZEMBRO'!$E396*'ESTOQUE DEZEMBRO'!$H396</f>
        <v>830</v>
      </c>
      <c r="K396" s="1">
        <f>_xlfn.XLOOKUP(A396,MEDIDAS!A:A,MEDIDAS!D:D,,0)*5</f>
        <v>8.2222222222222214</v>
      </c>
      <c r="L396" s="1">
        <f>SUM(K396,_xlfn.XLOOKUP(A396,MEDIDAS!A:A,MEDIDAS!D:D,,0)*5)</f>
        <v>16.444444444444443</v>
      </c>
      <c r="M39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96" t="str">
        <f>IF('ESTOQUE DEZEMBRO'!$E396&gt;0,"dezembro",_xlfn.XLOOKUP('ESTOQUE DEZEMBRO'!$A396,'ESTOQUE NOVEMBRO'!$A$2:$A$1101,'ESTOQUE NOVEMBRO'!$N$2:$N$1101,,0))</f>
        <v>outubro</v>
      </c>
      <c r="O396" s="15">
        <v>45627</v>
      </c>
    </row>
    <row r="397" spans="1:15">
      <c r="A397" s="5" t="s">
        <v>397</v>
      </c>
      <c r="B397" s="6" t="s">
        <v>1177</v>
      </c>
      <c r="C397" s="8">
        <f t="shared" si="12"/>
        <v>64.89</v>
      </c>
      <c r="D397" s="13">
        <f>_xlfn.XLOOKUP(Tabela5[[#This Row],[SKU]],'ESTOQUE NOVEMBRO'!A:A,'ESTOQUE NOVEMBRO'!F:F,,0)-_xlfn.XLOOKUP(Tabela5[[#This Row],[SKU]],'VENDA MES'!H:H,'VENDA MES'!I:I,0,0)</f>
        <v>70.199999999999989</v>
      </c>
      <c r="E397" s="13">
        <f>IF(D397&lt;=0,(L397 * 2.5) - D397,IF(AND(Tabela5[[#This Row],[ESTOQUE_INICIAL]]&lt;=Tabela5[[#This Row],[PONTO_DE_REPOSICAO]],Tabela5[[#This Row],[ESTOQUE_INICIAL]]&gt;0),L397*2.5,D397*0))</f>
        <v>0</v>
      </c>
      <c r="F397" s="13">
        <f t="shared" si="13"/>
        <v>70.199999999999989</v>
      </c>
      <c r="G397" s="14">
        <f>IF('ESTOQUE DEZEMBRO'!$N397="outubro",_xlfn.XLOOKUP('ESTOQUE DEZEMBRO'!$A397,MEDIDAS!H:H,MEDIDAS!J:J,,0),IF('ESTOQUE DEZEMBRO'!$N397="novembro",_xlfn.XLOOKUP('ESTOQUE DEZEMBRO'!$A397,MEDIDAS!H:H,MEDIDAS!K:K,,0),"0"))</f>
        <v>10</v>
      </c>
      <c r="H397" s="16">
        <v>25</v>
      </c>
      <c r="I397" s="6" t="s">
        <v>1134</v>
      </c>
      <c r="J397" s="1">
        <f>'ESTOQUE DEZEMBRO'!$D397*'ESTOQUE DEZEMBRO'!$G397+'ESTOQUE DEZEMBRO'!$E397*'ESTOQUE DEZEMBRO'!$H397</f>
        <v>701.99999999999989</v>
      </c>
      <c r="K397" s="1">
        <f>_xlfn.XLOOKUP(A397,MEDIDAS!A:A,MEDIDAS!D:D,,0)*5</f>
        <v>7.833333333333333</v>
      </c>
      <c r="L397" s="1">
        <f>SUM(K397,_xlfn.XLOOKUP(A397,MEDIDAS!A:A,MEDIDAS!D:D,,0)*5)</f>
        <v>15.666666666666666</v>
      </c>
      <c r="M39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97" t="str">
        <f>IF('ESTOQUE DEZEMBRO'!$E397&gt;0,"dezembro",_xlfn.XLOOKUP('ESTOQUE DEZEMBRO'!$A397,'ESTOQUE NOVEMBRO'!$A$2:$A$1101,'ESTOQUE NOVEMBRO'!$N$2:$N$1101,,0))</f>
        <v>outubro</v>
      </c>
      <c r="O397" s="15">
        <v>45627</v>
      </c>
    </row>
    <row r="398" spans="1:15">
      <c r="A398" s="5" t="s">
        <v>440</v>
      </c>
      <c r="B398" s="6" t="s">
        <v>1177</v>
      </c>
      <c r="C398" s="8">
        <f t="shared" si="12"/>
        <v>64.89</v>
      </c>
      <c r="D398" s="13">
        <f>_xlfn.XLOOKUP(Tabela5[[#This Row],[SKU]],'ESTOQUE NOVEMBRO'!A:A,'ESTOQUE NOVEMBRO'!F:F,,0)-_xlfn.XLOOKUP(Tabela5[[#This Row],[SKU]],'VENDA MES'!H:H,'VENDA MES'!I:I,0,0)</f>
        <v>28</v>
      </c>
      <c r="E398" s="13">
        <f>IF(D398&lt;=0,(L398 * 2.5) - D398,IF(AND(Tabela5[[#This Row],[ESTOQUE_INICIAL]]&lt;=Tabela5[[#This Row],[PONTO_DE_REPOSICAO]],Tabela5[[#This Row],[ESTOQUE_INICIAL]]&gt;0),L398*2.5,D398*0))</f>
        <v>0</v>
      </c>
      <c r="F398" s="13">
        <f t="shared" si="13"/>
        <v>28</v>
      </c>
      <c r="G398" s="14">
        <f>IF('ESTOQUE DEZEMBRO'!$N398="outubro",_xlfn.XLOOKUP('ESTOQUE DEZEMBRO'!$A398,MEDIDAS!H:H,MEDIDAS!J:J,,0),IF('ESTOQUE DEZEMBRO'!$N398="novembro",_xlfn.XLOOKUP('ESTOQUE DEZEMBRO'!$A398,MEDIDAS!H:H,MEDIDAS!K:K,,0),"0"))</f>
        <v>10</v>
      </c>
      <c r="H398" s="16">
        <v>25</v>
      </c>
      <c r="I398" s="6" t="s">
        <v>1134</v>
      </c>
      <c r="J398" s="1">
        <f>'ESTOQUE DEZEMBRO'!$D398*'ESTOQUE DEZEMBRO'!$G398+'ESTOQUE DEZEMBRO'!$E398*'ESTOQUE DEZEMBRO'!$H398</f>
        <v>280</v>
      </c>
      <c r="K398" s="1">
        <f>_xlfn.XLOOKUP(A398,MEDIDAS!A:A,MEDIDAS!D:D,,0)*5</f>
        <v>6.7777777777777786</v>
      </c>
      <c r="L398" s="1">
        <f>SUM(K398,_xlfn.XLOOKUP(A398,MEDIDAS!A:A,MEDIDAS!D:D,,0)*5)</f>
        <v>13.555555555555557</v>
      </c>
      <c r="M39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98" t="str">
        <f>IF('ESTOQUE DEZEMBRO'!$E398&gt;0,"dezembro",_xlfn.XLOOKUP('ESTOQUE DEZEMBRO'!$A398,'ESTOQUE NOVEMBRO'!$A$2:$A$1101,'ESTOQUE NOVEMBRO'!$N$2:$N$1101,,0))</f>
        <v>outubro</v>
      </c>
      <c r="O398" s="15">
        <v>45627</v>
      </c>
    </row>
    <row r="399" spans="1:15">
      <c r="A399" s="5" t="s">
        <v>398</v>
      </c>
      <c r="B399" s="6" t="s">
        <v>1177</v>
      </c>
      <c r="C399" s="8">
        <f t="shared" si="12"/>
        <v>64.89</v>
      </c>
      <c r="D399" s="13">
        <f>_xlfn.XLOOKUP(Tabela5[[#This Row],[SKU]],'ESTOQUE NOVEMBRO'!A:A,'ESTOQUE NOVEMBRO'!F:F,,0)-_xlfn.XLOOKUP(Tabela5[[#This Row],[SKU]],'VENDA MES'!H:H,'VENDA MES'!I:I,0,0)</f>
        <v>84.199999999999989</v>
      </c>
      <c r="E399" s="13">
        <f>IF(D399&lt;=0,(L399 * 2.5) - D399,IF(AND(Tabela5[[#This Row],[ESTOQUE_INICIAL]]&lt;=Tabela5[[#This Row],[PONTO_DE_REPOSICAO]],Tabela5[[#This Row],[ESTOQUE_INICIAL]]&gt;0),L399*2.5,D399*0))</f>
        <v>0</v>
      </c>
      <c r="F399" s="13">
        <f t="shared" si="13"/>
        <v>84.199999999999989</v>
      </c>
      <c r="G399" s="14">
        <f>IF('ESTOQUE DEZEMBRO'!$N399="outubro",_xlfn.XLOOKUP('ESTOQUE DEZEMBRO'!$A399,MEDIDAS!H:H,MEDIDAS!J:J,,0),IF('ESTOQUE DEZEMBRO'!$N399="novembro",_xlfn.XLOOKUP('ESTOQUE DEZEMBRO'!$A399,MEDIDAS!H:H,MEDIDAS!K:K,,0),"0"))</f>
        <v>10</v>
      </c>
      <c r="H399" s="16">
        <v>25</v>
      </c>
      <c r="I399" s="6" t="s">
        <v>1134</v>
      </c>
      <c r="J399" s="1">
        <f>'ESTOQUE DEZEMBRO'!$D399*'ESTOQUE DEZEMBRO'!$G399+'ESTOQUE DEZEMBRO'!$E399*'ESTOQUE DEZEMBRO'!$H399</f>
        <v>841.99999999999989</v>
      </c>
      <c r="K399" s="1">
        <f>_xlfn.XLOOKUP(A399,MEDIDAS!A:A,MEDIDAS!D:D,,0)*5</f>
        <v>7.0555555555555562</v>
      </c>
      <c r="L399" s="1">
        <f>SUM(K399,_xlfn.XLOOKUP(A399,MEDIDAS!A:A,MEDIDAS!D:D,,0)*5)</f>
        <v>14.111111111111112</v>
      </c>
      <c r="M39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399" t="str">
        <f>IF('ESTOQUE DEZEMBRO'!$E399&gt;0,"dezembro",_xlfn.XLOOKUP('ESTOQUE DEZEMBRO'!$A399,'ESTOQUE NOVEMBRO'!$A$2:$A$1101,'ESTOQUE NOVEMBRO'!$N$2:$N$1101,,0))</f>
        <v>outubro</v>
      </c>
      <c r="O399" s="15">
        <v>45627</v>
      </c>
    </row>
    <row r="400" spans="1:15">
      <c r="A400" s="5" t="s">
        <v>399</v>
      </c>
      <c r="B400" s="6" t="s">
        <v>1177</v>
      </c>
      <c r="C400" s="8">
        <f t="shared" si="12"/>
        <v>64.89</v>
      </c>
      <c r="D400" s="13">
        <f>_xlfn.XLOOKUP(Tabela5[[#This Row],[SKU]],'ESTOQUE NOVEMBRO'!A:A,'ESTOQUE NOVEMBRO'!F:F,,0)-_xlfn.XLOOKUP(Tabela5[[#This Row],[SKU]],'VENDA MES'!H:H,'VENDA MES'!I:I,0,0)</f>
        <v>-8.5999999999999801</v>
      </c>
      <c r="E400" s="13">
        <f>IF(D400&lt;=0,(L400 * 2.5) - D400,IF(AND(Tabela5[[#This Row],[ESTOQUE_INICIAL]]&lt;=Tabela5[[#This Row],[PONTO_DE_REPOSICAO]],Tabela5[[#This Row],[ESTOQUE_INICIAL]]&gt;0),L400*2.5,D400*0))</f>
        <v>36.655555555555537</v>
      </c>
      <c r="F400" s="13">
        <f t="shared" si="13"/>
        <v>28.055555555555557</v>
      </c>
      <c r="G400" s="14" t="str">
        <f>IF('ESTOQUE DEZEMBRO'!$N400="outubro",_xlfn.XLOOKUP('ESTOQUE DEZEMBRO'!$A400,MEDIDAS!H:H,MEDIDAS!J:J,,0),IF('ESTOQUE DEZEMBRO'!$N400="novembro",_xlfn.XLOOKUP('ESTOQUE DEZEMBRO'!$A400,MEDIDAS!H:H,MEDIDAS!K:K,,0),"0"))</f>
        <v>0</v>
      </c>
      <c r="H400" s="16">
        <v>25</v>
      </c>
      <c r="I400" s="6" t="s">
        <v>1134</v>
      </c>
      <c r="J400" s="1">
        <f>'ESTOQUE DEZEMBRO'!$D400*'ESTOQUE DEZEMBRO'!$G400+'ESTOQUE DEZEMBRO'!$E400*'ESTOQUE DEZEMBRO'!$H400</f>
        <v>916.38888888888846</v>
      </c>
      <c r="K400" s="1">
        <f>_xlfn.XLOOKUP(A400,MEDIDAS!A:A,MEDIDAS!D:D,,0)*5</f>
        <v>5.6111111111111107</v>
      </c>
      <c r="L400" s="1">
        <f>SUM(K400,_xlfn.XLOOKUP(A400,MEDIDAS!A:A,MEDIDAS!D:D,,0)*5)</f>
        <v>11.222222222222221</v>
      </c>
      <c r="M40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00" t="str">
        <f>IF('ESTOQUE DEZEMBRO'!$E400&gt;0,"dezembro",_xlfn.XLOOKUP('ESTOQUE DEZEMBRO'!$A400,'ESTOQUE NOVEMBRO'!$A$2:$A$1101,'ESTOQUE NOVEMBRO'!$N$2:$N$1101,,0))</f>
        <v>dezembro</v>
      </c>
      <c r="O400" s="15">
        <v>45627</v>
      </c>
    </row>
    <row r="401" spans="1:15">
      <c r="A401" s="5" t="s">
        <v>400</v>
      </c>
      <c r="B401" s="6" t="s">
        <v>1177</v>
      </c>
      <c r="C401" s="8">
        <f t="shared" si="12"/>
        <v>64.89</v>
      </c>
      <c r="D401" s="13">
        <f>_xlfn.XLOOKUP(Tabela5[[#This Row],[SKU]],'ESTOQUE NOVEMBRO'!A:A,'ESTOQUE NOVEMBRO'!F:F,,0)-_xlfn.XLOOKUP(Tabela5[[#This Row],[SKU]],'VENDA MES'!H:H,'VENDA MES'!I:I,0,0)</f>
        <v>119.6</v>
      </c>
      <c r="E401" s="13">
        <f>IF(D401&lt;=0,(L401 * 2.5) - D401,IF(AND(Tabela5[[#This Row],[ESTOQUE_INICIAL]]&lt;=Tabela5[[#This Row],[PONTO_DE_REPOSICAO]],Tabela5[[#This Row],[ESTOQUE_INICIAL]]&gt;0),L401*2.5,D401*0))</f>
        <v>0</v>
      </c>
      <c r="F401" s="13">
        <f t="shared" si="13"/>
        <v>119.6</v>
      </c>
      <c r="G401" s="14">
        <f>IF('ESTOQUE DEZEMBRO'!$N401="outubro",_xlfn.XLOOKUP('ESTOQUE DEZEMBRO'!$A401,MEDIDAS!H:H,MEDIDAS!J:J,,0),IF('ESTOQUE DEZEMBRO'!$N401="novembro",_xlfn.XLOOKUP('ESTOQUE DEZEMBRO'!$A401,MEDIDAS!H:H,MEDIDAS!K:K,,0),"0"))</f>
        <v>10</v>
      </c>
      <c r="H401" s="16">
        <v>25</v>
      </c>
      <c r="I401" s="6" t="s">
        <v>1134</v>
      </c>
      <c r="J401" s="1">
        <f>'ESTOQUE DEZEMBRO'!$D401*'ESTOQUE DEZEMBRO'!$G401+'ESTOQUE DEZEMBRO'!$E401*'ESTOQUE DEZEMBRO'!$H401</f>
        <v>1196</v>
      </c>
      <c r="K401" s="1">
        <f>_xlfn.XLOOKUP(A401,MEDIDAS!A:A,MEDIDAS!D:D,,0)*5</f>
        <v>6.5555555555555554</v>
      </c>
      <c r="L401" s="1">
        <f>SUM(K401,_xlfn.XLOOKUP(A401,MEDIDAS!A:A,MEDIDAS!D:D,,0)*5)</f>
        <v>13.111111111111111</v>
      </c>
      <c r="M40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01" t="str">
        <f>IF('ESTOQUE DEZEMBRO'!$E401&gt;0,"dezembro",_xlfn.XLOOKUP('ESTOQUE DEZEMBRO'!$A401,'ESTOQUE NOVEMBRO'!$A$2:$A$1101,'ESTOQUE NOVEMBRO'!$N$2:$N$1101,,0))</f>
        <v>outubro</v>
      </c>
      <c r="O401" s="15">
        <v>45627</v>
      </c>
    </row>
    <row r="402" spans="1:15">
      <c r="A402" s="5" t="s">
        <v>401</v>
      </c>
      <c r="B402" s="6" t="s">
        <v>1177</v>
      </c>
      <c r="C402" s="8">
        <f t="shared" si="12"/>
        <v>64.89</v>
      </c>
      <c r="D402" s="13">
        <f>_xlfn.XLOOKUP(Tabela5[[#This Row],[SKU]],'ESTOQUE NOVEMBRO'!A:A,'ESTOQUE NOVEMBRO'!F:F,,0)-_xlfn.XLOOKUP(Tabela5[[#This Row],[SKU]],'VENDA MES'!H:H,'VENDA MES'!I:I,0,0)</f>
        <v>113.80000000000004</v>
      </c>
      <c r="E402" s="13">
        <f>IF(D402&lt;=0,(L402 * 2.5) - D402,IF(AND(Tabela5[[#This Row],[ESTOQUE_INICIAL]]&lt;=Tabela5[[#This Row],[PONTO_DE_REPOSICAO]],Tabela5[[#This Row],[ESTOQUE_INICIAL]]&gt;0),L402*2.5,D402*0))</f>
        <v>0</v>
      </c>
      <c r="F402" s="13">
        <f t="shared" si="13"/>
        <v>113.80000000000004</v>
      </c>
      <c r="G402" s="14">
        <f>IF('ESTOQUE DEZEMBRO'!$N402="outubro",_xlfn.XLOOKUP('ESTOQUE DEZEMBRO'!$A402,MEDIDAS!H:H,MEDIDAS!J:J,,0),IF('ESTOQUE DEZEMBRO'!$N402="novembro",_xlfn.XLOOKUP('ESTOQUE DEZEMBRO'!$A402,MEDIDAS!H:H,MEDIDAS!K:K,,0),"0"))</f>
        <v>10</v>
      </c>
      <c r="H402" s="16">
        <v>25</v>
      </c>
      <c r="I402" s="6" t="s">
        <v>1134</v>
      </c>
      <c r="J402" s="1">
        <f>'ESTOQUE DEZEMBRO'!$D402*'ESTOQUE DEZEMBRO'!$G402+'ESTOQUE DEZEMBRO'!$E402*'ESTOQUE DEZEMBRO'!$H402</f>
        <v>1138.0000000000005</v>
      </c>
      <c r="K402" s="1">
        <f>_xlfn.XLOOKUP(A402,MEDIDAS!A:A,MEDIDAS!D:D,,0)*5</f>
        <v>7.6111111111111107</v>
      </c>
      <c r="L402" s="1">
        <f>SUM(K402,_xlfn.XLOOKUP(A402,MEDIDAS!A:A,MEDIDAS!D:D,,0)*5)</f>
        <v>15.222222222222221</v>
      </c>
      <c r="M40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02" t="str">
        <f>IF('ESTOQUE DEZEMBRO'!$E402&gt;0,"dezembro",_xlfn.XLOOKUP('ESTOQUE DEZEMBRO'!$A402,'ESTOQUE NOVEMBRO'!$A$2:$A$1101,'ESTOQUE NOVEMBRO'!$N$2:$N$1101,,0))</f>
        <v>outubro</v>
      </c>
      <c r="O402" s="15">
        <v>45627</v>
      </c>
    </row>
    <row r="403" spans="1:15">
      <c r="A403" s="5" t="s">
        <v>402</v>
      </c>
      <c r="B403" s="6" t="s">
        <v>1178</v>
      </c>
      <c r="C403" s="8">
        <f t="shared" si="12"/>
        <v>64.89</v>
      </c>
      <c r="D403" s="13">
        <f>_xlfn.XLOOKUP(Tabela5[[#This Row],[SKU]],'ESTOQUE NOVEMBRO'!A:A,'ESTOQUE NOVEMBRO'!F:F,,0)-_xlfn.XLOOKUP(Tabela5[[#This Row],[SKU]],'VENDA MES'!H:H,'VENDA MES'!I:I,0,0)</f>
        <v>47.800000000000011</v>
      </c>
      <c r="E403" s="13">
        <f>IF(D403&lt;=0,(L403 * 2.5) - D403,IF(AND(Tabela5[[#This Row],[ESTOQUE_INICIAL]]&lt;=Tabela5[[#This Row],[PONTO_DE_REPOSICAO]],Tabela5[[#This Row],[ESTOQUE_INICIAL]]&gt;0),L403*2.5,D403*0))</f>
        <v>0</v>
      </c>
      <c r="F403" s="13">
        <f t="shared" si="13"/>
        <v>47.800000000000011</v>
      </c>
      <c r="G403" s="14">
        <f>IF('ESTOQUE DEZEMBRO'!$N403="outubro",_xlfn.XLOOKUP('ESTOQUE DEZEMBRO'!$A403,MEDIDAS!H:H,MEDIDAS!J:J,,0),IF('ESTOQUE DEZEMBRO'!$N403="novembro",_xlfn.XLOOKUP('ESTOQUE DEZEMBRO'!$A403,MEDIDAS!H:H,MEDIDAS!K:K,,0),"0"))</f>
        <v>36</v>
      </c>
      <c r="H403" s="16">
        <v>90</v>
      </c>
      <c r="I403" s="6" t="s">
        <v>1152</v>
      </c>
      <c r="J403" s="1">
        <f>'ESTOQUE DEZEMBRO'!$D403*'ESTOQUE DEZEMBRO'!$G403+'ESTOQUE DEZEMBRO'!$E403*'ESTOQUE DEZEMBRO'!$H403</f>
        <v>1720.8000000000004</v>
      </c>
      <c r="K403" s="1">
        <f>_xlfn.XLOOKUP(A403,MEDIDAS!A:A,MEDIDAS!D:D,,0)*5</f>
        <v>5.7777777777777768</v>
      </c>
      <c r="L403" s="1">
        <f>SUM(K403,_xlfn.XLOOKUP(A403,MEDIDAS!A:A,MEDIDAS!D:D,,0)*5)</f>
        <v>11.555555555555554</v>
      </c>
      <c r="M40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03" t="str">
        <f>IF('ESTOQUE DEZEMBRO'!$E403&gt;0,"dezembro",_xlfn.XLOOKUP('ESTOQUE DEZEMBRO'!$A403,'ESTOQUE NOVEMBRO'!$A$2:$A$1101,'ESTOQUE NOVEMBRO'!$N$2:$N$1101,,0))</f>
        <v>outubro</v>
      </c>
      <c r="O403" s="15">
        <v>45627</v>
      </c>
    </row>
    <row r="404" spans="1:15">
      <c r="A404" s="5" t="s">
        <v>403</v>
      </c>
      <c r="B404" s="6" t="s">
        <v>1178</v>
      </c>
      <c r="C404" s="8">
        <f t="shared" si="12"/>
        <v>64.89</v>
      </c>
      <c r="D404" s="13">
        <f>_xlfn.XLOOKUP(Tabela5[[#This Row],[SKU]],'ESTOQUE NOVEMBRO'!A:A,'ESTOQUE NOVEMBRO'!F:F,,0)-_xlfn.XLOOKUP(Tabela5[[#This Row],[SKU]],'VENDA MES'!H:H,'VENDA MES'!I:I,0,0)</f>
        <v>98.6</v>
      </c>
      <c r="E404" s="13">
        <f>IF(D404&lt;=0,(L404 * 2.5) - D404,IF(AND(Tabela5[[#This Row],[ESTOQUE_INICIAL]]&lt;=Tabela5[[#This Row],[PONTO_DE_REPOSICAO]],Tabela5[[#This Row],[ESTOQUE_INICIAL]]&gt;0),L404*2.5,D404*0))</f>
        <v>0</v>
      </c>
      <c r="F404" s="13">
        <f t="shared" si="13"/>
        <v>98.6</v>
      </c>
      <c r="G404" s="14">
        <f>IF('ESTOQUE DEZEMBRO'!$N404="outubro",_xlfn.XLOOKUP('ESTOQUE DEZEMBRO'!$A404,MEDIDAS!H:H,MEDIDAS!J:J,,0),IF('ESTOQUE DEZEMBRO'!$N404="novembro",_xlfn.XLOOKUP('ESTOQUE DEZEMBRO'!$A404,MEDIDAS!H:H,MEDIDAS!K:K,,0),"0"))</f>
        <v>36</v>
      </c>
      <c r="H404" s="16">
        <v>90</v>
      </c>
      <c r="I404" s="6" t="s">
        <v>1152</v>
      </c>
      <c r="J404" s="1">
        <f>'ESTOQUE DEZEMBRO'!$D404*'ESTOQUE DEZEMBRO'!$G404+'ESTOQUE DEZEMBRO'!$E404*'ESTOQUE DEZEMBRO'!$H404</f>
        <v>3549.6</v>
      </c>
      <c r="K404" s="1">
        <f>_xlfn.XLOOKUP(A404,MEDIDAS!A:A,MEDIDAS!D:D,,0)*5</f>
        <v>7.7222222222222223</v>
      </c>
      <c r="L404" s="1">
        <f>SUM(K404,_xlfn.XLOOKUP(A404,MEDIDAS!A:A,MEDIDAS!D:D,,0)*5)</f>
        <v>15.444444444444445</v>
      </c>
      <c r="M40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04" t="str">
        <f>IF('ESTOQUE DEZEMBRO'!$E404&gt;0,"dezembro",_xlfn.XLOOKUP('ESTOQUE DEZEMBRO'!$A404,'ESTOQUE NOVEMBRO'!$A$2:$A$1101,'ESTOQUE NOVEMBRO'!$N$2:$N$1101,,0))</f>
        <v>outubro</v>
      </c>
      <c r="O404" s="15">
        <v>45627</v>
      </c>
    </row>
    <row r="405" spans="1:15">
      <c r="A405" s="5" t="s">
        <v>404</v>
      </c>
      <c r="B405" s="6" t="s">
        <v>1178</v>
      </c>
      <c r="C405" s="8">
        <f t="shared" si="12"/>
        <v>64.89</v>
      </c>
      <c r="D405" s="13">
        <f>_xlfn.XLOOKUP(Tabela5[[#This Row],[SKU]],'ESTOQUE NOVEMBRO'!A:A,'ESTOQUE NOVEMBRO'!F:F,,0)-_xlfn.XLOOKUP(Tabela5[[#This Row],[SKU]],'VENDA MES'!H:H,'VENDA MES'!I:I,0,0)</f>
        <v>28.800000000000011</v>
      </c>
      <c r="E405" s="13">
        <f>IF(D405&lt;=0,(L405 * 2.5) - D405,IF(AND(Tabela5[[#This Row],[ESTOQUE_INICIAL]]&lt;=Tabela5[[#This Row],[PONTO_DE_REPOSICAO]],Tabela5[[#This Row],[ESTOQUE_INICIAL]]&gt;0),L405*2.5,D405*0))</f>
        <v>0</v>
      </c>
      <c r="F405" s="13">
        <f t="shared" si="13"/>
        <v>28.800000000000011</v>
      </c>
      <c r="G405" s="14">
        <f>IF('ESTOQUE DEZEMBRO'!$N405="outubro",_xlfn.XLOOKUP('ESTOQUE DEZEMBRO'!$A405,MEDIDAS!H:H,MEDIDAS!J:J,,0),IF('ESTOQUE DEZEMBRO'!$N405="novembro",_xlfn.XLOOKUP('ESTOQUE DEZEMBRO'!$A405,MEDIDAS!H:H,MEDIDAS!K:K,,0),"0"))</f>
        <v>36</v>
      </c>
      <c r="H405" s="16">
        <v>90</v>
      </c>
      <c r="I405" s="6" t="s">
        <v>1152</v>
      </c>
      <c r="J405" s="1">
        <f>'ESTOQUE DEZEMBRO'!$D405*'ESTOQUE DEZEMBRO'!$G405+'ESTOQUE DEZEMBRO'!$E405*'ESTOQUE DEZEMBRO'!$H405</f>
        <v>1036.8000000000004</v>
      </c>
      <c r="K405" s="1">
        <f>_xlfn.XLOOKUP(A405,MEDIDAS!A:A,MEDIDAS!D:D,,0)*5</f>
        <v>6.8333333333333339</v>
      </c>
      <c r="L405" s="1">
        <f>SUM(K405,_xlfn.XLOOKUP(A405,MEDIDAS!A:A,MEDIDAS!D:D,,0)*5)</f>
        <v>13.666666666666668</v>
      </c>
      <c r="M40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05" t="str">
        <f>IF('ESTOQUE DEZEMBRO'!$E405&gt;0,"dezembro",_xlfn.XLOOKUP('ESTOQUE DEZEMBRO'!$A405,'ESTOQUE NOVEMBRO'!$A$2:$A$1101,'ESTOQUE NOVEMBRO'!$N$2:$N$1101,,0))</f>
        <v>outubro</v>
      </c>
      <c r="O405" s="15">
        <v>45627</v>
      </c>
    </row>
    <row r="406" spans="1:15">
      <c r="A406" s="5" t="s">
        <v>405</v>
      </c>
      <c r="B406" s="6" t="s">
        <v>1178</v>
      </c>
      <c r="C406" s="8">
        <f t="shared" si="12"/>
        <v>64.89</v>
      </c>
      <c r="D406" s="13">
        <f>_xlfn.XLOOKUP(Tabela5[[#This Row],[SKU]],'ESTOQUE NOVEMBRO'!A:A,'ESTOQUE NOVEMBRO'!F:F,,0)-_xlfn.XLOOKUP(Tabela5[[#This Row],[SKU]],'VENDA MES'!H:H,'VENDA MES'!I:I,0,0)</f>
        <v>-37.799999999999997</v>
      </c>
      <c r="E406" s="13">
        <f>IF(D406&lt;=0,(L406 * 2.5) - D406,IF(AND(Tabela5[[#This Row],[ESTOQUE_INICIAL]]&lt;=Tabela5[[#This Row],[PONTO_DE_REPOSICAO]],Tabela5[[#This Row],[ESTOQUE_INICIAL]]&gt;0),L406*2.5,D406*0))</f>
        <v>70.3</v>
      </c>
      <c r="F406" s="13">
        <f t="shared" si="13"/>
        <v>32.5</v>
      </c>
      <c r="G406" s="14" t="str">
        <f>IF('ESTOQUE DEZEMBRO'!$N406="outubro",_xlfn.XLOOKUP('ESTOQUE DEZEMBRO'!$A406,MEDIDAS!H:H,MEDIDAS!J:J,,0),IF('ESTOQUE DEZEMBRO'!$N406="novembro",_xlfn.XLOOKUP('ESTOQUE DEZEMBRO'!$A406,MEDIDAS!H:H,MEDIDAS!K:K,,0),"0"))</f>
        <v>0</v>
      </c>
      <c r="H406" s="16">
        <v>90</v>
      </c>
      <c r="I406" s="6" t="s">
        <v>1152</v>
      </c>
      <c r="J406" s="1">
        <f>'ESTOQUE DEZEMBRO'!$D406*'ESTOQUE DEZEMBRO'!$G406+'ESTOQUE DEZEMBRO'!$E406*'ESTOQUE DEZEMBRO'!$H406</f>
        <v>6327</v>
      </c>
      <c r="K406" s="1">
        <f>_xlfn.XLOOKUP(A406,MEDIDAS!A:A,MEDIDAS!D:D,,0)*5</f>
        <v>6.5</v>
      </c>
      <c r="L406" s="1">
        <f>SUM(K406,_xlfn.XLOOKUP(A406,MEDIDAS!A:A,MEDIDAS!D:D,,0)*5)</f>
        <v>13</v>
      </c>
      <c r="M40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06" t="str">
        <f>IF('ESTOQUE DEZEMBRO'!$E406&gt;0,"dezembro",_xlfn.XLOOKUP('ESTOQUE DEZEMBRO'!$A406,'ESTOQUE NOVEMBRO'!$A$2:$A$1101,'ESTOQUE NOVEMBRO'!$N$2:$N$1101,,0))</f>
        <v>dezembro</v>
      </c>
      <c r="O406" s="15">
        <v>45627</v>
      </c>
    </row>
    <row r="407" spans="1:15">
      <c r="A407" s="5" t="s">
        <v>406</v>
      </c>
      <c r="B407" s="6" t="s">
        <v>1178</v>
      </c>
      <c r="C407" s="8">
        <f t="shared" si="12"/>
        <v>64.89</v>
      </c>
      <c r="D407" s="13">
        <f>_xlfn.XLOOKUP(Tabela5[[#This Row],[SKU]],'ESTOQUE NOVEMBRO'!A:A,'ESTOQUE NOVEMBRO'!F:F,,0)-_xlfn.XLOOKUP(Tabela5[[#This Row],[SKU]],'VENDA MES'!H:H,'VENDA MES'!I:I,0,0)</f>
        <v>64.000000000000028</v>
      </c>
      <c r="E407" s="13">
        <f>IF(D407&lt;=0,(L407 * 2.5) - D407,IF(AND(Tabela5[[#This Row],[ESTOQUE_INICIAL]]&lt;=Tabela5[[#This Row],[PONTO_DE_REPOSICAO]],Tabela5[[#This Row],[ESTOQUE_INICIAL]]&gt;0),L407*2.5,D407*0))</f>
        <v>0</v>
      </c>
      <c r="F407" s="13">
        <f t="shared" si="13"/>
        <v>64.000000000000028</v>
      </c>
      <c r="G407" s="14">
        <f>IF('ESTOQUE DEZEMBRO'!$N407="outubro",_xlfn.XLOOKUP('ESTOQUE DEZEMBRO'!$A407,MEDIDAS!H:H,MEDIDAS!J:J,,0),IF('ESTOQUE DEZEMBRO'!$N407="novembro",_xlfn.XLOOKUP('ESTOQUE DEZEMBRO'!$A407,MEDIDAS!H:H,MEDIDAS!K:K,,0),"0"))</f>
        <v>36</v>
      </c>
      <c r="H407" s="16">
        <v>90</v>
      </c>
      <c r="I407" s="6" t="s">
        <v>1152</v>
      </c>
      <c r="J407" s="1">
        <f>'ESTOQUE DEZEMBRO'!$D407*'ESTOQUE DEZEMBRO'!$G407+'ESTOQUE DEZEMBRO'!$E407*'ESTOQUE DEZEMBRO'!$H407</f>
        <v>2304.0000000000009</v>
      </c>
      <c r="K407" s="1">
        <f>_xlfn.XLOOKUP(A407,MEDIDAS!A:A,MEDIDAS!D:D,,0)*5</f>
        <v>5.6111111111111107</v>
      </c>
      <c r="L407" s="1">
        <f>SUM(K407,_xlfn.XLOOKUP(A407,MEDIDAS!A:A,MEDIDAS!D:D,,0)*5)</f>
        <v>11.222222222222221</v>
      </c>
      <c r="M40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07" t="str">
        <f>IF('ESTOQUE DEZEMBRO'!$E407&gt;0,"dezembro",_xlfn.XLOOKUP('ESTOQUE DEZEMBRO'!$A407,'ESTOQUE NOVEMBRO'!$A$2:$A$1101,'ESTOQUE NOVEMBRO'!$N$2:$N$1101,,0))</f>
        <v>outubro</v>
      </c>
      <c r="O407" s="15">
        <v>45627</v>
      </c>
    </row>
    <row r="408" spans="1:15">
      <c r="A408" s="5" t="s">
        <v>451</v>
      </c>
      <c r="B408" s="6" t="s">
        <v>1178</v>
      </c>
      <c r="C408" s="8">
        <f t="shared" si="12"/>
        <v>64.89</v>
      </c>
      <c r="D408" s="13">
        <f>_xlfn.XLOOKUP(Tabela5[[#This Row],[SKU]],'ESTOQUE NOVEMBRO'!A:A,'ESTOQUE NOVEMBRO'!F:F,,0)-_xlfn.XLOOKUP(Tabela5[[#This Row],[SKU]],'VENDA MES'!H:H,'VENDA MES'!I:I,0,0)</f>
        <v>20</v>
      </c>
      <c r="E408" s="13">
        <f>IF(D408&lt;=0,(L408 * 2.5) - D408,IF(AND(Tabela5[[#This Row],[ESTOQUE_INICIAL]]&lt;=Tabela5[[#This Row],[PONTO_DE_REPOSICAO]],Tabela5[[#This Row],[ESTOQUE_INICIAL]]&gt;0),L408*2.5,D408*0))</f>
        <v>0</v>
      </c>
      <c r="F408" s="13">
        <f t="shared" si="13"/>
        <v>20</v>
      </c>
      <c r="G408" s="14">
        <f>IF('ESTOQUE DEZEMBRO'!$N408="outubro",_xlfn.XLOOKUP('ESTOQUE DEZEMBRO'!$A408,MEDIDAS!H:H,MEDIDAS!J:J,,0),IF('ESTOQUE DEZEMBRO'!$N408="novembro",_xlfn.XLOOKUP('ESTOQUE DEZEMBRO'!$A408,MEDIDAS!H:H,MEDIDAS!K:K,,0),"0"))</f>
        <v>36</v>
      </c>
      <c r="H408" s="16">
        <v>90</v>
      </c>
      <c r="I408" s="6" t="s">
        <v>1152</v>
      </c>
      <c r="J408" s="1">
        <f>'ESTOQUE DEZEMBRO'!$D408*'ESTOQUE DEZEMBRO'!$G408+'ESTOQUE DEZEMBRO'!$E408*'ESTOQUE DEZEMBRO'!$H408</f>
        <v>720</v>
      </c>
      <c r="K408" s="1">
        <f>_xlfn.XLOOKUP(A408,MEDIDAS!A:A,MEDIDAS!D:D,,0)*5</f>
        <v>7.2222222222222223</v>
      </c>
      <c r="L408" s="1">
        <f>SUM(K408,_xlfn.XLOOKUP(A408,MEDIDAS!A:A,MEDIDAS!D:D,,0)*5)</f>
        <v>14.444444444444445</v>
      </c>
      <c r="M40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08" t="str">
        <f>IF('ESTOQUE DEZEMBRO'!$E408&gt;0,"dezembro",_xlfn.XLOOKUP('ESTOQUE DEZEMBRO'!$A408,'ESTOQUE NOVEMBRO'!$A$2:$A$1101,'ESTOQUE NOVEMBRO'!$N$2:$N$1101,,0))</f>
        <v>outubro</v>
      </c>
      <c r="O408" s="15">
        <v>45627</v>
      </c>
    </row>
    <row r="409" spans="1:15">
      <c r="A409" s="5" t="s">
        <v>408</v>
      </c>
      <c r="B409" s="6" t="s">
        <v>1178</v>
      </c>
      <c r="C409" s="8">
        <f t="shared" si="12"/>
        <v>64.89</v>
      </c>
      <c r="D409" s="13">
        <f>_xlfn.XLOOKUP(Tabela5[[#This Row],[SKU]],'ESTOQUE NOVEMBRO'!A:A,'ESTOQUE NOVEMBRO'!F:F,,0)-_xlfn.XLOOKUP(Tabela5[[#This Row],[SKU]],'VENDA MES'!H:H,'VENDA MES'!I:I,0,0)</f>
        <v>1</v>
      </c>
      <c r="E409" s="13">
        <f>IF(D409&lt;=0,(L409 * 2.5) - D409,IF(AND(Tabela5[[#This Row],[ESTOQUE_INICIAL]]&lt;=Tabela5[[#This Row],[PONTO_DE_REPOSICAO]],Tabela5[[#This Row],[ESTOQUE_INICIAL]]&gt;0),L409*2.5,D409*0))</f>
        <v>27.222222222222218</v>
      </c>
      <c r="F409" s="13">
        <f t="shared" si="13"/>
        <v>28.222222222222218</v>
      </c>
      <c r="G409" s="14" t="str">
        <f>IF('ESTOQUE DEZEMBRO'!$N409="outubro",_xlfn.XLOOKUP('ESTOQUE DEZEMBRO'!$A409,MEDIDAS!H:H,MEDIDAS!J:J,,0),IF('ESTOQUE DEZEMBRO'!$N409="novembro",_xlfn.XLOOKUP('ESTOQUE DEZEMBRO'!$A409,MEDIDAS!H:H,MEDIDAS!K:K,,0),"0"))</f>
        <v>0</v>
      </c>
      <c r="H409" s="16">
        <v>90</v>
      </c>
      <c r="I409" s="6" t="s">
        <v>1152</v>
      </c>
      <c r="J409" s="1">
        <f>'ESTOQUE DEZEMBRO'!$D409*'ESTOQUE DEZEMBRO'!$G409+'ESTOQUE DEZEMBRO'!$E409*'ESTOQUE DEZEMBRO'!$H409</f>
        <v>2449.9999999999995</v>
      </c>
      <c r="K409" s="1">
        <f>_xlfn.XLOOKUP(A409,MEDIDAS!A:A,MEDIDAS!D:D,,0)*5</f>
        <v>5.4444444444444438</v>
      </c>
      <c r="L409" s="1">
        <f>SUM(K409,_xlfn.XLOOKUP(A409,MEDIDAS!A:A,MEDIDAS!D:D,,0)*5)</f>
        <v>10.888888888888888</v>
      </c>
      <c r="M40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09" t="str">
        <f>IF('ESTOQUE DEZEMBRO'!$E409&gt;0,"dezembro",_xlfn.XLOOKUP('ESTOQUE DEZEMBRO'!$A409,'ESTOQUE NOVEMBRO'!$A$2:$A$1101,'ESTOQUE NOVEMBRO'!$N$2:$N$1101,,0))</f>
        <v>dezembro</v>
      </c>
      <c r="O409" s="15">
        <v>45627</v>
      </c>
    </row>
    <row r="410" spans="1:15">
      <c r="A410" s="5" t="s">
        <v>409</v>
      </c>
      <c r="B410" s="6" t="s">
        <v>1178</v>
      </c>
      <c r="C410" s="8">
        <f t="shared" si="12"/>
        <v>64.89</v>
      </c>
      <c r="D410" s="13">
        <f>_xlfn.XLOOKUP(Tabela5[[#This Row],[SKU]],'ESTOQUE NOVEMBRO'!A:A,'ESTOQUE NOVEMBRO'!F:F,,0)-_xlfn.XLOOKUP(Tabela5[[#This Row],[SKU]],'VENDA MES'!H:H,'VENDA MES'!I:I,0,0)</f>
        <v>51.400000000000006</v>
      </c>
      <c r="E410" s="13">
        <f>IF(D410&lt;=0,(L410 * 2.5) - D410,IF(AND(Tabela5[[#This Row],[ESTOQUE_INICIAL]]&lt;=Tabela5[[#This Row],[PONTO_DE_REPOSICAO]],Tabela5[[#This Row],[ESTOQUE_INICIAL]]&gt;0),L410*2.5,D410*0))</f>
        <v>0</v>
      </c>
      <c r="F410" s="13">
        <f t="shared" si="13"/>
        <v>51.400000000000006</v>
      </c>
      <c r="G410" s="14">
        <f>IF('ESTOQUE DEZEMBRO'!$N410="outubro",_xlfn.XLOOKUP('ESTOQUE DEZEMBRO'!$A410,MEDIDAS!H:H,MEDIDAS!J:J,,0),IF('ESTOQUE DEZEMBRO'!$N410="novembro",_xlfn.XLOOKUP('ESTOQUE DEZEMBRO'!$A410,MEDIDAS!H:H,MEDIDAS!K:K,,0),"0"))</f>
        <v>36</v>
      </c>
      <c r="H410" s="16">
        <v>90</v>
      </c>
      <c r="I410" s="6" t="s">
        <v>1152</v>
      </c>
      <c r="J410" s="1">
        <f>'ESTOQUE DEZEMBRO'!$D410*'ESTOQUE DEZEMBRO'!$G410+'ESTOQUE DEZEMBRO'!$E410*'ESTOQUE DEZEMBRO'!$H410</f>
        <v>1850.4</v>
      </c>
      <c r="K410" s="1">
        <f>_xlfn.XLOOKUP(A410,MEDIDAS!A:A,MEDIDAS!D:D,,0)*5</f>
        <v>7.7777777777777777</v>
      </c>
      <c r="L410" s="1">
        <f>SUM(K410,_xlfn.XLOOKUP(A410,MEDIDAS!A:A,MEDIDAS!D:D,,0)*5)</f>
        <v>15.555555555555555</v>
      </c>
      <c r="M41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10" t="str">
        <f>IF('ESTOQUE DEZEMBRO'!$E410&gt;0,"dezembro",_xlfn.XLOOKUP('ESTOQUE DEZEMBRO'!$A410,'ESTOQUE NOVEMBRO'!$A$2:$A$1101,'ESTOQUE NOVEMBRO'!$N$2:$N$1101,,0))</f>
        <v>outubro</v>
      </c>
      <c r="O410" s="15">
        <v>45627</v>
      </c>
    </row>
    <row r="411" spans="1:15">
      <c r="A411" s="5" t="s">
        <v>410</v>
      </c>
      <c r="B411" s="6" t="s">
        <v>1178</v>
      </c>
      <c r="C411" s="8">
        <f t="shared" si="12"/>
        <v>64.89</v>
      </c>
      <c r="D411" s="13">
        <f>_xlfn.XLOOKUP(Tabela5[[#This Row],[SKU]],'ESTOQUE NOVEMBRO'!A:A,'ESTOQUE NOVEMBRO'!F:F,,0)-_xlfn.XLOOKUP(Tabela5[[#This Row],[SKU]],'VENDA MES'!H:H,'VENDA MES'!I:I,0,0)</f>
        <v>28</v>
      </c>
      <c r="E411" s="13">
        <f>IF(D411&lt;=0,(L411 * 2.5) - D411,IF(AND(Tabela5[[#This Row],[ESTOQUE_INICIAL]]&lt;=Tabela5[[#This Row],[PONTO_DE_REPOSICAO]],Tabela5[[#This Row],[ESTOQUE_INICIAL]]&gt;0),L411*2.5,D411*0))</f>
        <v>0</v>
      </c>
      <c r="F411" s="13">
        <f t="shared" si="13"/>
        <v>28</v>
      </c>
      <c r="G411" s="14">
        <f>IF('ESTOQUE DEZEMBRO'!$N411="outubro",_xlfn.XLOOKUP('ESTOQUE DEZEMBRO'!$A411,MEDIDAS!H:H,MEDIDAS!J:J,,0),IF('ESTOQUE DEZEMBRO'!$N411="novembro",_xlfn.XLOOKUP('ESTOQUE DEZEMBRO'!$A411,MEDIDAS!H:H,MEDIDAS!K:K,,0),"0"))</f>
        <v>36</v>
      </c>
      <c r="H411" s="16">
        <v>90</v>
      </c>
      <c r="I411" s="6" t="s">
        <v>1152</v>
      </c>
      <c r="J411" s="1">
        <f>'ESTOQUE DEZEMBRO'!$D411*'ESTOQUE DEZEMBRO'!$G411+'ESTOQUE DEZEMBRO'!$E411*'ESTOQUE DEZEMBRO'!$H411</f>
        <v>1008</v>
      </c>
      <c r="K411" s="1">
        <f>_xlfn.XLOOKUP(A411,MEDIDAS!A:A,MEDIDAS!D:D,,0)*5</f>
        <v>5.7777777777777768</v>
      </c>
      <c r="L411" s="1">
        <f>SUM(K411,_xlfn.XLOOKUP(A411,MEDIDAS!A:A,MEDIDAS!D:D,,0)*5)</f>
        <v>11.555555555555554</v>
      </c>
      <c r="M41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11" t="str">
        <f>IF('ESTOQUE DEZEMBRO'!$E411&gt;0,"dezembro",_xlfn.XLOOKUP('ESTOQUE DEZEMBRO'!$A411,'ESTOQUE NOVEMBRO'!$A$2:$A$1101,'ESTOQUE NOVEMBRO'!$N$2:$N$1101,,0))</f>
        <v>outubro</v>
      </c>
      <c r="O411" s="15">
        <v>45627</v>
      </c>
    </row>
    <row r="412" spans="1:15">
      <c r="A412" s="5" t="s">
        <v>411</v>
      </c>
      <c r="B412" s="6" t="s">
        <v>1178</v>
      </c>
      <c r="C412" s="8">
        <f t="shared" si="12"/>
        <v>64.89</v>
      </c>
      <c r="D412" s="13">
        <f>_xlfn.XLOOKUP(Tabela5[[#This Row],[SKU]],'ESTOQUE NOVEMBRO'!A:A,'ESTOQUE NOVEMBRO'!F:F,,0)-_xlfn.XLOOKUP(Tabela5[[#This Row],[SKU]],'VENDA MES'!H:H,'VENDA MES'!I:I,0,0)</f>
        <v>144.19999999999999</v>
      </c>
      <c r="E412" s="13">
        <f>IF(D412&lt;=0,(L412 * 2.5) - D412,IF(AND(Tabela5[[#This Row],[ESTOQUE_INICIAL]]&lt;=Tabela5[[#This Row],[PONTO_DE_REPOSICAO]],Tabela5[[#This Row],[ESTOQUE_INICIAL]]&gt;0),L412*2.5,D412*0))</f>
        <v>0</v>
      </c>
      <c r="F412" s="13">
        <f t="shared" si="13"/>
        <v>144.19999999999999</v>
      </c>
      <c r="G412" s="14">
        <f>IF('ESTOQUE DEZEMBRO'!$N412="outubro",_xlfn.XLOOKUP('ESTOQUE DEZEMBRO'!$A412,MEDIDAS!H:H,MEDIDAS!J:J,,0),IF('ESTOQUE DEZEMBRO'!$N412="novembro",_xlfn.XLOOKUP('ESTOQUE DEZEMBRO'!$A412,MEDIDAS!H:H,MEDIDAS!K:K,,0),"0"))</f>
        <v>36</v>
      </c>
      <c r="H412" s="16">
        <v>90</v>
      </c>
      <c r="I412" s="6" t="s">
        <v>1152</v>
      </c>
      <c r="J412" s="1">
        <f>'ESTOQUE DEZEMBRO'!$D412*'ESTOQUE DEZEMBRO'!$G412+'ESTOQUE DEZEMBRO'!$E412*'ESTOQUE DEZEMBRO'!$H412</f>
        <v>5191.2</v>
      </c>
      <c r="K412" s="1">
        <f>_xlfn.XLOOKUP(A412,MEDIDAS!A:A,MEDIDAS!D:D,,0)*5</f>
        <v>5.5555555555555554</v>
      </c>
      <c r="L412" s="1">
        <f>SUM(K412,_xlfn.XLOOKUP(A412,MEDIDAS!A:A,MEDIDAS!D:D,,0)*5)</f>
        <v>11.111111111111111</v>
      </c>
      <c r="M41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12" t="str">
        <f>IF('ESTOQUE DEZEMBRO'!$E412&gt;0,"dezembro",_xlfn.XLOOKUP('ESTOQUE DEZEMBRO'!$A412,'ESTOQUE NOVEMBRO'!$A$2:$A$1101,'ESTOQUE NOVEMBRO'!$N$2:$N$1101,,0))</f>
        <v>outubro</v>
      </c>
      <c r="O412" s="15">
        <v>45627</v>
      </c>
    </row>
    <row r="413" spans="1:15">
      <c r="A413" s="5" t="s">
        <v>412</v>
      </c>
      <c r="B413" s="6" t="s">
        <v>1179</v>
      </c>
      <c r="C413" s="8">
        <f t="shared" si="12"/>
        <v>64.89</v>
      </c>
      <c r="D413" s="13">
        <f>_xlfn.XLOOKUP(Tabela5[[#This Row],[SKU]],'ESTOQUE NOVEMBRO'!A:A,'ESTOQUE NOVEMBRO'!F:F,,0)-_xlfn.XLOOKUP(Tabela5[[#This Row],[SKU]],'VENDA MES'!H:H,'VENDA MES'!I:I,0,0)</f>
        <v>62.80000000000004</v>
      </c>
      <c r="E413" s="13">
        <f>IF(D413&lt;=0,(L413 * 2.5) - D413,IF(AND(Tabela5[[#This Row],[ESTOQUE_INICIAL]]&lt;=Tabela5[[#This Row],[PONTO_DE_REPOSICAO]],Tabela5[[#This Row],[ESTOQUE_INICIAL]]&gt;0),L413*2.5,D413*0))</f>
        <v>0</v>
      </c>
      <c r="F413" s="13">
        <f t="shared" si="13"/>
        <v>62.80000000000004</v>
      </c>
      <c r="G413" s="14">
        <f>IF('ESTOQUE DEZEMBRO'!$N413="outubro",_xlfn.XLOOKUP('ESTOQUE DEZEMBRO'!$A413,MEDIDAS!H:H,MEDIDAS!J:J,,0),IF('ESTOQUE DEZEMBRO'!$N413="novembro",_xlfn.XLOOKUP('ESTOQUE DEZEMBRO'!$A413,MEDIDAS!H:H,MEDIDAS!K:K,,0),"0"))</f>
        <v>24</v>
      </c>
      <c r="H413" s="16">
        <v>60</v>
      </c>
      <c r="I413" s="6" t="s">
        <v>1128</v>
      </c>
      <c r="J413" s="1">
        <f>'ESTOQUE DEZEMBRO'!$D413*'ESTOQUE DEZEMBRO'!$G413+'ESTOQUE DEZEMBRO'!$E413*'ESTOQUE DEZEMBRO'!$H413</f>
        <v>1507.200000000001</v>
      </c>
      <c r="K413" s="1">
        <f>_xlfn.XLOOKUP(A413,MEDIDAS!A:A,MEDIDAS!D:D,,0)*5</f>
        <v>6.7777777777777786</v>
      </c>
      <c r="L413" s="1">
        <f>SUM(K413,_xlfn.XLOOKUP(A413,MEDIDAS!A:A,MEDIDAS!D:D,,0)*5)</f>
        <v>13.555555555555557</v>
      </c>
      <c r="M41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13" t="str">
        <f>IF('ESTOQUE DEZEMBRO'!$E413&gt;0,"dezembro",_xlfn.XLOOKUP('ESTOQUE DEZEMBRO'!$A413,'ESTOQUE NOVEMBRO'!$A$2:$A$1101,'ESTOQUE NOVEMBRO'!$N$2:$N$1101,,0))</f>
        <v>outubro</v>
      </c>
      <c r="O413" s="15">
        <v>45627</v>
      </c>
    </row>
    <row r="414" spans="1:15">
      <c r="A414" s="5" t="s">
        <v>413</v>
      </c>
      <c r="B414" s="6" t="s">
        <v>1179</v>
      </c>
      <c r="C414" s="8">
        <f t="shared" si="12"/>
        <v>64.89</v>
      </c>
      <c r="D414" s="13">
        <f>_xlfn.XLOOKUP(Tabela5[[#This Row],[SKU]],'ESTOQUE NOVEMBRO'!A:A,'ESTOQUE NOVEMBRO'!F:F,,0)-_xlfn.XLOOKUP(Tabela5[[#This Row],[SKU]],'VENDA MES'!H:H,'VENDA MES'!I:I,0,0)</f>
        <v>-32</v>
      </c>
      <c r="E414" s="13">
        <f>IF(D414&lt;=0,(L414 * 2.5) - D414,IF(AND(Tabela5[[#This Row],[ESTOQUE_INICIAL]]&lt;=Tabela5[[#This Row],[PONTO_DE_REPOSICAO]],Tabela5[[#This Row],[ESTOQUE_INICIAL]]&gt;0),L414*2.5,D414*0))</f>
        <v>68.388888888888886</v>
      </c>
      <c r="F414" s="13">
        <f t="shared" si="13"/>
        <v>36.388888888888886</v>
      </c>
      <c r="G414" s="14" t="str">
        <f>IF('ESTOQUE DEZEMBRO'!$N414="outubro",_xlfn.XLOOKUP('ESTOQUE DEZEMBRO'!$A414,MEDIDAS!H:H,MEDIDAS!J:J,,0),IF('ESTOQUE DEZEMBRO'!$N414="novembro",_xlfn.XLOOKUP('ESTOQUE DEZEMBRO'!$A414,MEDIDAS!H:H,MEDIDAS!K:K,,0),"0"))</f>
        <v>0</v>
      </c>
      <c r="H414" s="16">
        <v>60</v>
      </c>
      <c r="I414" s="6" t="s">
        <v>1128</v>
      </c>
      <c r="J414" s="1">
        <f>'ESTOQUE DEZEMBRO'!$D414*'ESTOQUE DEZEMBRO'!$G414+'ESTOQUE DEZEMBRO'!$E414*'ESTOQUE DEZEMBRO'!$H414</f>
        <v>4103.333333333333</v>
      </c>
      <c r="K414" s="1">
        <f>_xlfn.XLOOKUP(A414,MEDIDAS!A:A,MEDIDAS!D:D,,0)*5</f>
        <v>7.2777777777777777</v>
      </c>
      <c r="L414" s="1">
        <f>SUM(K414,_xlfn.XLOOKUP(A414,MEDIDAS!A:A,MEDIDAS!D:D,,0)*5)</f>
        <v>14.555555555555555</v>
      </c>
      <c r="M41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14" t="str">
        <f>IF('ESTOQUE DEZEMBRO'!$E414&gt;0,"dezembro",_xlfn.XLOOKUP('ESTOQUE DEZEMBRO'!$A414,'ESTOQUE NOVEMBRO'!$A$2:$A$1101,'ESTOQUE NOVEMBRO'!$N$2:$N$1101,,0))</f>
        <v>dezembro</v>
      </c>
      <c r="O414" s="15">
        <v>45627</v>
      </c>
    </row>
    <row r="415" spans="1:15">
      <c r="A415" s="5" t="s">
        <v>414</v>
      </c>
      <c r="B415" s="6" t="s">
        <v>1179</v>
      </c>
      <c r="C415" s="8">
        <f t="shared" si="12"/>
        <v>64.89</v>
      </c>
      <c r="D415" s="13">
        <f>_xlfn.XLOOKUP(Tabela5[[#This Row],[SKU]],'ESTOQUE NOVEMBRO'!A:A,'ESTOQUE NOVEMBRO'!F:F,,0)-_xlfn.XLOOKUP(Tabela5[[#This Row],[SKU]],'VENDA MES'!H:H,'VENDA MES'!I:I,0,0)</f>
        <v>-11</v>
      </c>
      <c r="E415" s="13">
        <f>IF(D415&lt;=0,(L415 * 2.5) - D415,IF(AND(Tabela5[[#This Row],[ESTOQUE_INICIAL]]&lt;=Tabela5[[#This Row],[PONTO_DE_REPOSICAO]],Tabela5[[#This Row],[ESTOQUE_INICIAL]]&gt;0),L415*2.5,D415*0))</f>
        <v>41.555555555555557</v>
      </c>
      <c r="F415" s="13">
        <f t="shared" si="13"/>
        <v>30.555555555555557</v>
      </c>
      <c r="G415" s="14" t="str">
        <f>IF('ESTOQUE DEZEMBRO'!$N415="outubro",_xlfn.XLOOKUP('ESTOQUE DEZEMBRO'!$A415,MEDIDAS!H:H,MEDIDAS!J:J,,0),IF('ESTOQUE DEZEMBRO'!$N415="novembro",_xlfn.XLOOKUP('ESTOQUE DEZEMBRO'!$A415,MEDIDAS!H:H,MEDIDAS!K:K,,0),"0"))</f>
        <v>0</v>
      </c>
      <c r="H415" s="16">
        <v>60</v>
      </c>
      <c r="I415" s="6" t="s">
        <v>1128</v>
      </c>
      <c r="J415" s="1">
        <f>'ESTOQUE DEZEMBRO'!$D415*'ESTOQUE DEZEMBRO'!$G415+'ESTOQUE DEZEMBRO'!$E415*'ESTOQUE DEZEMBRO'!$H415</f>
        <v>2493.3333333333335</v>
      </c>
      <c r="K415" s="1">
        <f>_xlfn.XLOOKUP(A415,MEDIDAS!A:A,MEDIDAS!D:D,,0)*5</f>
        <v>6.1111111111111116</v>
      </c>
      <c r="L415" s="1">
        <f>SUM(K415,_xlfn.XLOOKUP(A415,MEDIDAS!A:A,MEDIDAS!D:D,,0)*5)</f>
        <v>12.222222222222223</v>
      </c>
      <c r="M41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15" t="str">
        <f>IF('ESTOQUE DEZEMBRO'!$E415&gt;0,"dezembro",_xlfn.XLOOKUP('ESTOQUE DEZEMBRO'!$A415,'ESTOQUE NOVEMBRO'!$A$2:$A$1101,'ESTOQUE NOVEMBRO'!$N$2:$N$1101,,0))</f>
        <v>dezembro</v>
      </c>
      <c r="O415" s="15">
        <v>45627</v>
      </c>
    </row>
    <row r="416" spans="1:15">
      <c r="A416" s="5" t="s">
        <v>415</v>
      </c>
      <c r="B416" s="6" t="s">
        <v>1179</v>
      </c>
      <c r="C416" s="8">
        <f t="shared" si="12"/>
        <v>64.89</v>
      </c>
      <c r="D416" s="13">
        <f>_xlfn.XLOOKUP(Tabela5[[#This Row],[SKU]],'ESTOQUE NOVEMBRO'!A:A,'ESTOQUE NOVEMBRO'!F:F,,0)-_xlfn.XLOOKUP(Tabela5[[#This Row],[SKU]],'VENDA MES'!H:H,'VENDA MES'!I:I,0,0)</f>
        <v>83.800000000000011</v>
      </c>
      <c r="E416" s="13">
        <f>IF(D416&lt;=0,(L416 * 2.5) - D416,IF(AND(Tabela5[[#This Row],[ESTOQUE_INICIAL]]&lt;=Tabela5[[#This Row],[PONTO_DE_REPOSICAO]],Tabela5[[#This Row],[ESTOQUE_INICIAL]]&gt;0),L416*2.5,D416*0))</f>
        <v>0</v>
      </c>
      <c r="F416" s="13">
        <f t="shared" si="13"/>
        <v>83.800000000000011</v>
      </c>
      <c r="G416" s="14">
        <f>IF('ESTOQUE DEZEMBRO'!$N416="outubro",_xlfn.XLOOKUP('ESTOQUE DEZEMBRO'!$A416,MEDIDAS!H:H,MEDIDAS!J:J,,0),IF('ESTOQUE DEZEMBRO'!$N416="novembro",_xlfn.XLOOKUP('ESTOQUE DEZEMBRO'!$A416,MEDIDAS!H:H,MEDIDAS!K:K,,0),"0"))</f>
        <v>24</v>
      </c>
      <c r="H416" s="16">
        <v>60</v>
      </c>
      <c r="I416" s="6" t="s">
        <v>1128</v>
      </c>
      <c r="J416" s="1">
        <f>'ESTOQUE DEZEMBRO'!$D416*'ESTOQUE DEZEMBRO'!$G416+'ESTOQUE DEZEMBRO'!$E416*'ESTOQUE DEZEMBRO'!$H416</f>
        <v>2011.2000000000003</v>
      </c>
      <c r="K416" s="1">
        <f>_xlfn.XLOOKUP(A416,MEDIDAS!A:A,MEDIDAS!D:D,,0)*5</f>
        <v>3.7777777777777777</v>
      </c>
      <c r="L416" s="1">
        <f>SUM(K416,_xlfn.XLOOKUP(A416,MEDIDAS!A:A,MEDIDAS!D:D,,0)*5)</f>
        <v>7.5555555555555554</v>
      </c>
      <c r="M41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16" t="str">
        <f>IF('ESTOQUE DEZEMBRO'!$E416&gt;0,"dezembro",_xlfn.XLOOKUP('ESTOQUE DEZEMBRO'!$A416,'ESTOQUE NOVEMBRO'!$A$2:$A$1101,'ESTOQUE NOVEMBRO'!$N$2:$N$1101,,0))</f>
        <v>outubro</v>
      </c>
      <c r="O416" s="15">
        <v>45627</v>
      </c>
    </row>
    <row r="417" spans="1:15">
      <c r="A417" s="5" t="s">
        <v>416</v>
      </c>
      <c r="B417" s="6" t="s">
        <v>1179</v>
      </c>
      <c r="C417" s="8">
        <f t="shared" si="12"/>
        <v>64.89</v>
      </c>
      <c r="D417" s="13">
        <f>_xlfn.XLOOKUP(Tabela5[[#This Row],[SKU]],'ESTOQUE NOVEMBRO'!A:A,'ESTOQUE NOVEMBRO'!F:F,,0)-_xlfn.XLOOKUP(Tabela5[[#This Row],[SKU]],'VENDA MES'!H:H,'VENDA MES'!I:I,0,0)</f>
        <v>63.599999999999994</v>
      </c>
      <c r="E417" s="13">
        <f>IF(D417&lt;=0,(L417 * 2.5) - D417,IF(AND(Tabela5[[#This Row],[ESTOQUE_INICIAL]]&lt;=Tabela5[[#This Row],[PONTO_DE_REPOSICAO]],Tabela5[[#This Row],[ESTOQUE_INICIAL]]&gt;0),L417*2.5,D417*0))</f>
        <v>0</v>
      </c>
      <c r="F417" s="13">
        <f t="shared" si="13"/>
        <v>63.599999999999994</v>
      </c>
      <c r="G417" s="14">
        <f>IF('ESTOQUE DEZEMBRO'!$N417="outubro",_xlfn.XLOOKUP('ESTOQUE DEZEMBRO'!$A417,MEDIDAS!H:H,MEDIDAS!J:J,,0),IF('ESTOQUE DEZEMBRO'!$N417="novembro",_xlfn.XLOOKUP('ESTOQUE DEZEMBRO'!$A417,MEDIDAS!H:H,MEDIDAS!K:K,,0),"0"))</f>
        <v>24</v>
      </c>
      <c r="H417" s="16">
        <v>60</v>
      </c>
      <c r="I417" s="6" t="s">
        <v>1128</v>
      </c>
      <c r="J417" s="1">
        <f>'ESTOQUE DEZEMBRO'!$D417*'ESTOQUE DEZEMBRO'!$G417+'ESTOQUE DEZEMBRO'!$E417*'ESTOQUE DEZEMBRO'!$H417</f>
        <v>1526.3999999999999</v>
      </c>
      <c r="K417" s="1">
        <f>_xlfn.XLOOKUP(A417,MEDIDAS!A:A,MEDIDAS!D:D,,0)*5</f>
        <v>7.833333333333333</v>
      </c>
      <c r="L417" s="1">
        <f>SUM(K417,_xlfn.XLOOKUP(A417,MEDIDAS!A:A,MEDIDAS!D:D,,0)*5)</f>
        <v>15.666666666666666</v>
      </c>
      <c r="M41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17" t="str">
        <f>IF('ESTOQUE DEZEMBRO'!$E417&gt;0,"dezembro",_xlfn.XLOOKUP('ESTOQUE DEZEMBRO'!$A417,'ESTOQUE NOVEMBRO'!$A$2:$A$1101,'ESTOQUE NOVEMBRO'!$N$2:$N$1101,,0))</f>
        <v>outubro</v>
      </c>
      <c r="O417" s="15">
        <v>45627</v>
      </c>
    </row>
    <row r="418" spans="1:15">
      <c r="A418" s="5" t="s">
        <v>462</v>
      </c>
      <c r="B418" s="6" t="s">
        <v>1179</v>
      </c>
      <c r="C418" s="8">
        <f t="shared" si="12"/>
        <v>64.89</v>
      </c>
      <c r="D418" s="13">
        <f>_xlfn.XLOOKUP(Tabela5[[#This Row],[SKU]],'ESTOQUE NOVEMBRO'!A:A,'ESTOQUE NOVEMBRO'!F:F,,0)-_xlfn.XLOOKUP(Tabela5[[#This Row],[SKU]],'VENDA MES'!H:H,'VENDA MES'!I:I,0,0)</f>
        <v>45</v>
      </c>
      <c r="E418" s="13">
        <f>IF(D418&lt;=0,(L418 * 2.5) - D418,IF(AND(Tabela5[[#This Row],[ESTOQUE_INICIAL]]&lt;=Tabela5[[#This Row],[PONTO_DE_REPOSICAO]],Tabela5[[#This Row],[ESTOQUE_INICIAL]]&gt;0),L418*2.5,D418*0))</f>
        <v>0</v>
      </c>
      <c r="F418" s="13">
        <f t="shared" si="13"/>
        <v>45</v>
      </c>
      <c r="G418" s="14">
        <f>IF('ESTOQUE DEZEMBRO'!$N418="outubro",_xlfn.XLOOKUP('ESTOQUE DEZEMBRO'!$A418,MEDIDAS!H:H,MEDIDAS!J:J,,0),IF('ESTOQUE DEZEMBRO'!$N418="novembro",_xlfn.XLOOKUP('ESTOQUE DEZEMBRO'!$A418,MEDIDAS!H:H,MEDIDAS!K:K,,0),"0"))</f>
        <v>24</v>
      </c>
      <c r="H418" s="16">
        <v>60</v>
      </c>
      <c r="I418" s="6" t="s">
        <v>1128</v>
      </c>
      <c r="J418" s="1">
        <f>'ESTOQUE DEZEMBRO'!$D418*'ESTOQUE DEZEMBRO'!$G418+'ESTOQUE DEZEMBRO'!$E418*'ESTOQUE DEZEMBRO'!$H418</f>
        <v>1080</v>
      </c>
      <c r="K418" s="1">
        <f>_xlfn.XLOOKUP(A418,MEDIDAS!A:A,MEDIDAS!D:D,,0)*5</f>
        <v>5.8333333333333339</v>
      </c>
      <c r="L418" s="1">
        <f>SUM(K418,_xlfn.XLOOKUP(A418,MEDIDAS!A:A,MEDIDAS!D:D,,0)*5)</f>
        <v>11.666666666666668</v>
      </c>
      <c r="M41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18" t="str">
        <f>IF('ESTOQUE DEZEMBRO'!$E418&gt;0,"dezembro",_xlfn.XLOOKUP('ESTOQUE DEZEMBRO'!$A418,'ESTOQUE NOVEMBRO'!$A$2:$A$1101,'ESTOQUE NOVEMBRO'!$N$2:$N$1101,,0))</f>
        <v>outubro</v>
      </c>
      <c r="O418" s="15">
        <v>45627</v>
      </c>
    </row>
    <row r="419" spans="1:15">
      <c r="A419" s="5" t="s">
        <v>417</v>
      </c>
      <c r="B419" s="6" t="s">
        <v>1179</v>
      </c>
      <c r="C419" s="8">
        <f t="shared" si="12"/>
        <v>64.89</v>
      </c>
      <c r="D419" s="13">
        <f>_xlfn.XLOOKUP(Tabela5[[#This Row],[SKU]],'ESTOQUE NOVEMBRO'!A:A,'ESTOQUE NOVEMBRO'!F:F,,0)-_xlfn.XLOOKUP(Tabela5[[#This Row],[SKU]],'VENDA MES'!H:H,'VENDA MES'!I:I,0,0)</f>
        <v>-15.666666666666668</v>
      </c>
      <c r="E419" s="13">
        <f>IF(D419&lt;=0,(L419 * 2.5) - D419,IF(AND(Tabela5[[#This Row],[ESTOQUE_INICIAL]]&lt;=Tabela5[[#This Row],[PONTO_DE_REPOSICAO]],Tabela5[[#This Row],[ESTOQUE_INICIAL]]&gt;0),L419*2.5,D419*0))</f>
        <v>42.888888888888886</v>
      </c>
      <c r="F419" s="13">
        <f t="shared" si="13"/>
        <v>27.222222222222218</v>
      </c>
      <c r="G419" s="14" t="str">
        <f>IF('ESTOQUE DEZEMBRO'!$N419="outubro",_xlfn.XLOOKUP('ESTOQUE DEZEMBRO'!$A419,MEDIDAS!H:H,MEDIDAS!J:J,,0),IF('ESTOQUE DEZEMBRO'!$N419="novembro",_xlfn.XLOOKUP('ESTOQUE DEZEMBRO'!$A419,MEDIDAS!H:H,MEDIDAS!K:K,,0),"0"))</f>
        <v>0</v>
      </c>
      <c r="H419" s="16">
        <v>60</v>
      </c>
      <c r="I419" s="6" t="s">
        <v>1128</v>
      </c>
      <c r="J419" s="1">
        <f>'ESTOQUE DEZEMBRO'!$D419*'ESTOQUE DEZEMBRO'!$G419+'ESTOQUE DEZEMBRO'!$E419*'ESTOQUE DEZEMBRO'!$H419</f>
        <v>2573.333333333333</v>
      </c>
      <c r="K419" s="1">
        <f>_xlfn.XLOOKUP(A419,MEDIDAS!A:A,MEDIDAS!D:D,,0)*5</f>
        <v>5.4444444444444438</v>
      </c>
      <c r="L419" s="1">
        <f>SUM(K419,_xlfn.XLOOKUP(A419,MEDIDAS!A:A,MEDIDAS!D:D,,0)*5)</f>
        <v>10.888888888888888</v>
      </c>
      <c r="M41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19" t="str">
        <f>IF('ESTOQUE DEZEMBRO'!$E419&gt;0,"dezembro",_xlfn.XLOOKUP('ESTOQUE DEZEMBRO'!$A419,'ESTOQUE NOVEMBRO'!$A$2:$A$1101,'ESTOQUE NOVEMBRO'!$N$2:$N$1101,,0))</f>
        <v>dezembro</v>
      </c>
      <c r="O419" s="15">
        <v>45627</v>
      </c>
    </row>
    <row r="420" spans="1:15">
      <c r="A420" s="5" t="s">
        <v>419</v>
      </c>
      <c r="B420" s="6" t="s">
        <v>1179</v>
      </c>
      <c r="C420" s="8">
        <f t="shared" si="12"/>
        <v>64.89</v>
      </c>
      <c r="D420" s="13">
        <f>_xlfn.XLOOKUP(Tabela5[[#This Row],[SKU]],'ESTOQUE NOVEMBRO'!A:A,'ESTOQUE NOVEMBRO'!F:F,,0)-_xlfn.XLOOKUP(Tabela5[[#This Row],[SKU]],'VENDA MES'!H:H,'VENDA MES'!I:I,0,0)</f>
        <v>-39.399999999999991</v>
      </c>
      <c r="E420" s="13">
        <f>IF(D420&lt;=0,(L420 * 2.5) - D420,IF(AND(Tabela5[[#This Row],[ESTOQUE_INICIAL]]&lt;=Tabela5[[#This Row],[PONTO_DE_REPOSICAO]],Tabela5[[#This Row],[ESTOQUE_INICIAL]]&gt;0),L420*2.5,D420*0))</f>
        <v>70.511111111111106</v>
      </c>
      <c r="F420" s="13">
        <f t="shared" si="13"/>
        <v>31.111111111111114</v>
      </c>
      <c r="G420" s="14" t="str">
        <f>IF('ESTOQUE DEZEMBRO'!$N420="outubro",_xlfn.XLOOKUP('ESTOQUE DEZEMBRO'!$A420,MEDIDAS!H:H,MEDIDAS!J:J,,0),IF('ESTOQUE DEZEMBRO'!$N420="novembro",_xlfn.XLOOKUP('ESTOQUE DEZEMBRO'!$A420,MEDIDAS!H:H,MEDIDAS!K:K,,0),"0"))</f>
        <v>0</v>
      </c>
      <c r="H420" s="16">
        <v>60</v>
      </c>
      <c r="I420" s="6" t="s">
        <v>1128</v>
      </c>
      <c r="J420" s="1">
        <f>'ESTOQUE DEZEMBRO'!$D420*'ESTOQUE DEZEMBRO'!$G420+'ESTOQUE DEZEMBRO'!$E420*'ESTOQUE DEZEMBRO'!$H420</f>
        <v>4230.6666666666661</v>
      </c>
      <c r="K420" s="1">
        <f>_xlfn.XLOOKUP(A420,MEDIDAS!A:A,MEDIDAS!D:D,,0)*5</f>
        <v>6.2222222222222223</v>
      </c>
      <c r="L420" s="1">
        <f>SUM(K420,_xlfn.XLOOKUP(A420,MEDIDAS!A:A,MEDIDAS!D:D,,0)*5)</f>
        <v>12.444444444444445</v>
      </c>
      <c r="M42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20" t="str">
        <f>IF('ESTOQUE DEZEMBRO'!$E420&gt;0,"dezembro",_xlfn.XLOOKUP('ESTOQUE DEZEMBRO'!$A420,'ESTOQUE NOVEMBRO'!$A$2:$A$1101,'ESTOQUE NOVEMBRO'!$N$2:$N$1101,,0))</f>
        <v>dezembro</v>
      </c>
      <c r="O420" s="15">
        <v>45627</v>
      </c>
    </row>
    <row r="421" spans="1:15">
      <c r="A421" s="5" t="s">
        <v>420</v>
      </c>
      <c r="B421" s="6" t="s">
        <v>1179</v>
      </c>
      <c r="C421" s="8">
        <f t="shared" si="12"/>
        <v>64.89</v>
      </c>
      <c r="D421" s="13">
        <f>_xlfn.XLOOKUP(Tabela5[[#This Row],[SKU]],'ESTOQUE NOVEMBRO'!A:A,'ESTOQUE NOVEMBRO'!F:F,,0)-_xlfn.XLOOKUP(Tabela5[[#This Row],[SKU]],'VENDA MES'!H:H,'VENDA MES'!I:I,0,0)</f>
        <v>-14.59999999999998</v>
      </c>
      <c r="E421" s="13">
        <f>IF(D421&lt;=0,(L421 * 2.5) - D421,IF(AND(Tabela5[[#This Row],[ESTOQUE_INICIAL]]&lt;=Tabela5[[#This Row],[PONTO_DE_REPOSICAO]],Tabela5[[#This Row],[ESTOQUE_INICIAL]]&gt;0),L421*2.5,D421*0))</f>
        <v>44.322222222222202</v>
      </c>
      <c r="F421" s="13">
        <f t="shared" si="13"/>
        <v>29.722222222222221</v>
      </c>
      <c r="G421" s="14" t="str">
        <f>IF('ESTOQUE DEZEMBRO'!$N421="outubro",_xlfn.XLOOKUP('ESTOQUE DEZEMBRO'!$A421,MEDIDAS!H:H,MEDIDAS!J:J,,0),IF('ESTOQUE DEZEMBRO'!$N421="novembro",_xlfn.XLOOKUP('ESTOQUE DEZEMBRO'!$A421,MEDIDAS!H:H,MEDIDAS!K:K,,0),"0"))</f>
        <v>0</v>
      </c>
      <c r="H421" s="16">
        <v>60</v>
      </c>
      <c r="I421" s="6" t="s">
        <v>1128</v>
      </c>
      <c r="J421" s="1">
        <f>'ESTOQUE DEZEMBRO'!$D421*'ESTOQUE DEZEMBRO'!$G421+'ESTOQUE DEZEMBRO'!$E421*'ESTOQUE DEZEMBRO'!$H421</f>
        <v>2659.3333333333321</v>
      </c>
      <c r="K421" s="1">
        <f>_xlfn.XLOOKUP(A421,MEDIDAS!A:A,MEDIDAS!D:D,,0)*5</f>
        <v>5.9444444444444446</v>
      </c>
      <c r="L421" s="1">
        <f>SUM(K421,_xlfn.XLOOKUP(A421,MEDIDAS!A:A,MEDIDAS!D:D,,0)*5)</f>
        <v>11.888888888888889</v>
      </c>
      <c r="M42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21" t="str">
        <f>IF('ESTOQUE DEZEMBRO'!$E421&gt;0,"dezembro",_xlfn.XLOOKUP('ESTOQUE DEZEMBRO'!$A421,'ESTOQUE NOVEMBRO'!$A$2:$A$1101,'ESTOQUE NOVEMBRO'!$N$2:$N$1101,,0))</f>
        <v>dezembro</v>
      </c>
      <c r="O421" s="15">
        <v>45627</v>
      </c>
    </row>
    <row r="422" spans="1:15">
      <c r="A422" s="5" t="s">
        <v>421</v>
      </c>
      <c r="B422" s="6" t="s">
        <v>1179</v>
      </c>
      <c r="C422" s="8">
        <f t="shared" si="12"/>
        <v>64.89</v>
      </c>
      <c r="D422" s="13">
        <f>_xlfn.XLOOKUP(Tabela5[[#This Row],[SKU]],'ESTOQUE NOVEMBRO'!A:A,'ESTOQUE NOVEMBRO'!F:F,,0)-_xlfn.XLOOKUP(Tabela5[[#This Row],[SKU]],'VENDA MES'!H:H,'VENDA MES'!I:I,0,0)</f>
        <v>123.19999999999999</v>
      </c>
      <c r="E422" s="13">
        <f>IF(D422&lt;=0,(L422 * 2.5) - D422,IF(AND(Tabela5[[#This Row],[ESTOQUE_INICIAL]]&lt;=Tabela5[[#This Row],[PONTO_DE_REPOSICAO]],Tabela5[[#This Row],[ESTOQUE_INICIAL]]&gt;0),L422*2.5,D422*0))</f>
        <v>0</v>
      </c>
      <c r="F422" s="13">
        <f t="shared" si="13"/>
        <v>123.19999999999999</v>
      </c>
      <c r="G422" s="14">
        <f>IF('ESTOQUE DEZEMBRO'!$N422="outubro",_xlfn.XLOOKUP('ESTOQUE DEZEMBRO'!$A422,MEDIDAS!H:H,MEDIDAS!J:J,,0),IF('ESTOQUE DEZEMBRO'!$N422="novembro",_xlfn.XLOOKUP('ESTOQUE DEZEMBRO'!$A422,MEDIDAS!H:H,MEDIDAS!K:K,,0),"0"))</f>
        <v>24</v>
      </c>
      <c r="H422" s="16">
        <v>60</v>
      </c>
      <c r="I422" s="6" t="s">
        <v>1128</v>
      </c>
      <c r="J422" s="1">
        <f>'ESTOQUE DEZEMBRO'!$D422*'ESTOQUE DEZEMBRO'!$G422+'ESTOQUE DEZEMBRO'!$E422*'ESTOQUE DEZEMBRO'!$H422</f>
        <v>2956.7999999999997</v>
      </c>
      <c r="K422" s="1">
        <f>_xlfn.XLOOKUP(A422,MEDIDAS!A:A,MEDIDAS!D:D,,0)*5</f>
        <v>8.5555555555555554</v>
      </c>
      <c r="L422" s="1">
        <f>SUM(K422,_xlfn.XLOOKUP(A422,MEDIDAS!A:A,MEDIDAS!D:D,,0)*5)</f>
        <v>17.111111111111111</v>
      </c>
      <c r="M42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22" t="str">
        <f>IF('ESTOQUE DEZEMBRO'!$E422&gt;0,"dezembro",_xlfn.XLOOKUP('ESTOQUE DEZEMBRO'!$A422,'ESTOQUE NOVEMBRO'!$A$2:$A$1101,'ESTOQUE NOVEMBRO'!$N$2:$N$1101,,0))</f>
        <v>outubro</v>
      </c>
      <c r="O422" s="15">
        <v>45627</v>
      </c>
    </row>
    <row r="423" spans="1:15">
      <c r="A423" s="5" t="s">
        <v>422</v>
      </c>
      <c r="B423" s="6" t="s">
        <v>1180</v>
      </c>
      <c r="C423" s="8">
        <f t="shared" si="12"/>
        <v>64.89</v>
      </c>
      <c r="D423" s="13">
        <f>_xlfn.XLOOKUP(Tabela5[[#This Row],[SKU]],'ESTOQUE NOVEMBRO'!A:A,'ESTOQUE NOVEMBRO'!F:F,,0)-_xlfn.XLOOKUP(Tabela5[[#This Row],[SKU]],'VENDA MES'!H:H,'VENDA MES'!I:I,0,0)</f>
        <v>163.00000000000006</v>
      </c>
      <c r="E423" s="13">
        <f>IF(D423&lt;=0,(L423 * 2.5) - D423,IF(AND(Tabela5[[#This Row],[ESTOQUE_INICIAL]]&lt;=Tabela5[[#This Row],[PONTO_DE_REPOSICAO]],Tabela5[[#This Row],[ESTOQUE_INICIAL]]&gt;0),L423*2.5,D423*0))</f>
        <v>0</v>
      </c>
      <c r="F423" s="13">
        <f t="shared" si="13"/>
        <v>163.00000000000006</v>
      </c>
      <c r="G423" s="14">
        <f>IF('ESTOQUE DEZEMBRO'!$N423="outubro",_xlfn.XLOOKUP('ESTOQUE DEZEMBRO'!$A423,MEDIDAS!H:H,MEDIDAS!J:J,,0),IF('ESTOQUE DEZEMBRO'!$N423="novembro",_xlfn.XLOOKUP('ESTOQUE DEZEMBRO'!$A423,MEDIDAS!H:H,MEDIDAS!K:K,,0),"0"))</f>
        <v>60</v>
      </c>
      <c r="H423" s="16">
        <v>150</v>
      </c>
      <c r="I423" s="6" t="s">
        <v>1128</v>
      </c>
      <c r="J423" s="1">
        <f>'ESTOQUE DEZEMBRO'!$D423*'ESTOQUE DEZEMBRO'!$G423+'ESTOQUE DEZEMBRO'!$E423*'ESTOQUE DEZEMBRO'!$H423</f>
        <v>9780.0000000000036</v>
      </c>
      <c r="K423" s="1">
        <f>_xlfn.XLOOKUP(A423,MEDIDAS!A:A,MEDIDAS!D:D,,0)*5</f>
        <v>7.4444444444444446</v>
      </c>
      <c r="L423" s="1">
        <f>SUM(K423,_xlfn.XLOOKUP(A423,MEDIDAS!A:A,MEDIDAS!D:D,,0)*5)</f>
        <v>14.888888888888889</v>
      </c>
      <c r="M42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23" t="str">
        <f>IF('ESTOQUE DEZEMBRO'!$E423&gt;0,"dezembro",_xlfn.XLOOKUP('ESTOQUE DEZEMBRO'!$A423,'ESTOQUE NOVEMBRO'!$A$2:$A$1101,'ESTOQUE NOVEMBRO'!$N$2:$N$1101,,0))</f>
        <v>outubro</v>
      </c>
      <c r="O423" s="15">
        <v>45627</v>
      </c>
    </row>
    <row r="424" spans="1:15">
      <c r="A424" s="5" t="s">
        <v>423</v>
      </c>
      <c r="B424" s="6" t="s">
        <v>1180</v>
      </c>
      <c r="C424" s="8">
        <f t="shared" si="12"/>
        <v>64.89</v>
      </c>
      <c r="D424" s="13">
        <f>_xlfn.XLOOKUP(Tabela5[[#This Row],[SKU]],'ESTOQUE NOVEMBRO'!A:A,'ESTOQUE NOVEMBRO'!F:F,,0)-_xlfn.XLOOKUP(Tabela5[[#This Row],[SKU]],'VENDA MES'!H:H,'VENDA MES'!I:I,0,0)</f>
        <v>61.400000000000006</v>
      </c>
      <c r="E424" s="13">
        <f>IF(D424&lt;=0,(L424 * 2.5) - D424,IF(AND(Tabela5[[#This Row],[ESTOQUE_INICIAL]]&lt;=Tabela5[[#This Row],[PONTO_DE_REPOSICAO]],Tabela5[[#This Row],[ESTOQUE_INICIAL]]&gt;0),L424*2.5,D424*0))</f>
        <v>0</v>
      </c>
      <c r="F424" s="13">
        <f t="shared" si="13"/>
        <v>61.400000000000006</v>
      </c>
      <c r="G424" s="14">
        <f>IF('ESTOQUE DEZEMBRO'!$N424="outubro",_xlfn.XLOOKUP('ESTOQUE DEZEMBRO'!$A424,MEDIDAS!H:H,MEDIDAS!J:J,,0),IF('ESTOQUE DEZEMBRO'!$N424="novembro",_xlfn.XLOOKUP('ESTOQUE DEZEMBRO'!$A424,MEDIDAS!H:H,MEDIDAS!K:K,,0),"0"))</f>
        <v>60</v>
      </c>
      <c r="H424" s="16">
        <v>150</v>
      </c>
      <c r="I424" s="6" t="s">
        <v>1128</v>
      </c>
      <c r="J424" s="1">
        <f>'ESTOQUE DEZEMBRO'!$D424*'ESTOQUE DEZEMBRO'!$G424+'ESTOQUE DEZEMBRO'!$E424*'ESTOQUE DEZEMBRO'!$H424</f>
        <v>3684.0000000000005</v>
      </c>
      <c r="K424" s="1">
        <f>_xlfn.XLOOKUP(A424,MEDIDAS!A:A,MEDIDAS!D:D,,0)*5</f>
        <v>7.2222222222222223</v>
      </c>
      <c r="L424" s="1">
        <f>SUM(K424,_xlfn.XLOOKUP(A424,MEDIDAS!A:A,MEDIDAS!D:D,,0)*5)</f>
        <v>14.444444444444445</v>
      </c>
      <c r="M42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24" t="str">
        <f>IF('ESTOQUE DEZEMBRO'!$E424&gt;0,"dezembro",_xlfn.XLOOKUP('ESTOQUE DEZEMBRO'!$A424,'ESTOQUE NOVEMBRO'!$A$2:$A$1101,'ESTOQUE NOVEMBRO'!$N$2:$N$1101,,0))</f>
        <v>outubro</v>
      </c>
      <c r="O424" s="15">
        <v>45627</v>
      </c>
    </row>
    <row r="425" spans="1:15">
      <c r="A425" s="5" t="s">
        <v>424</v>
      </c>
      <c r="B425" s="6" t="s">
        <v>1180</v>
      </c>
      <c r="C425" s="8">
        <f t="shared" si="12"/>
        <v>64.89</v>
      </c>
      <c r="D425" s="13">
        <f>_xlfn.XLOOKUP(Tabela5[[#This Row],[SKU]],'ESTOQUE NOVEMBRO'!A:A,'ESTOQUE NOVEMBRO'!F:F,,0)-_xlfn.XLOOKUP(Tabela5[[#This Row],[SKU]],'VENDA MES'!H:H,'VENDA MES'!I:I,0,0)</f>
        <v>13.799999999999997</v>
      </c>
      <c r="E425" s="13">
        <f>IF(D425&lt;=0,(L425 * 2.5) - D425,IF(AND(Tabela5[[#This Row],[ESTOQUE_INICIAL]]&lt;=Tabela5[[#This Row],[PONTO_DE_REPOSICAO]],Tabela5[[#This Row],[ESTOQUE_INICIAL]]&gt;0),L425*2.5,D425*0))</f>
        <v>0</v>
      </c>
      <c r="F425" s="13">
        <f t="shared" si="13"/>
        <v>13.799999999999997</v>
      </c>
      <c r="G425" s="14">
        <f>IF('ESTOQUE DEZEMBRO'!$N425="outubro",_xlfn.XLOOKUP('ESTOQUE DEZEMBRO'!$A425,MEDIDAS!H:H,MEDIDAS!J:J,,0),IF('ESTOQUE DEZEMBRO'!$N425="novembro",_xlfn.XLOOKUP('ESTOQUE DEZEMBRO'!$A425,MEDIDAS!H:H,MEDIDAS!K:K,,0),"0"))</f>
        <v>60</v>
      </c>
      <c r="H425" s="16">
        <v>150</v>
      </c>
      <c r="I425" s="6" t="s">
        <v>1128</v>
      </c>
      <c r="J425" s="1">
        <f>'ESTOQUE DEZEMBRO'!$D425*'ESTOQUE DEZEMBRO'!$G425+'ESTOQUE DEZEMBRO'!$E425*'ESTOQUE DEZEMBRO'!$H425</f>
        <v>827.99999999999977</v>
      </c>
      <c r="K425" s="1">
        <f>_xlfn.XLOOKUP(A425,MEDIDAS!A:A,MEDIDAS!D:D,,0)*5</f>
        <v>5.8333333333333339</v>
      </c>
      <c r="L425" s="1">
        <f>SUM(K425,_xlfn.XLOOKUP(A425,MEDIDAS!A:A,MEDIDAS!D:D,,0)*5)</f>
        <v>11.666666666666668</v>
      </c>
      <c r="M42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25" t="str">
        <f>IF('ESTOQUE DEZEMBRO'!$E425&gt;0,"dezembro",_xlfn.XLOOKUP('ESTOQUE DEZEMBRO'!$A425,'ESTOQUE NOVEMBRO'!$A$2:$A$1101,'ESTOQUE NOVEMBRO'!$N$2:$N$1101,,0))</f>
        <v>outubro</v>
      </c>
      <c r="O425" s="15">
        <v>45627</v>
      </c>
    </row>
    <row r="426" spans="1:15">
      <c r="A426" s="5" t="s">
        <v>425</v>
      </c>
      <c r="B426" s="6" t="s">
        <v>1180</v>
      </c>
      <c r="C426" s="8">
        <f t="shared" si="12"/>
        <v>64.89</v>
      </c>
      <c r="D426" s="13">
        <f>_xlfn.XLOOKUP(Tabela5[[#This Row],[SKU]],'ESTOQUE NOVEMBRO'!A:A,'ESTOQUE NOVEMBRO'!F:F,,0)-_xlfn.XLOOKUP(Tabela5[[#This Row],[SKU]],'VENDA MES'!H:H,'VENDA MES'!I:I,0,0)</f>
        <v>19.611111111111107</v>
      </c>
      <c r="E426" s="13">
        <f>IF(D426&lt;=0,(L426 * 2.5) - D426,IF(AND(Tabela5[[#This Row],[ESTOQUE_INICIAL]]&lt;=Tabela5[[#This Row],[PONTO_DE_REPOSICAO]],Tabela5[[#This Row],[ESTOQUE_INICIAL]]&gt;0),L426*2.5,D426*0))</f>
        <v>0</v>
      </c>
      <c r="F426" s="13">
        <f t="shared" si="13"/>
        <v>19.611111111111107</v>
      </c>
      <c r="G426" s="14">
        <f>IF('ESTOQUE DEZEMBRO'!$N426="outubro",_xlfn.XLOOKUP('ESTOQUE DEZEMBRO'!$A426,MEDIDAS!H:H,MEDIDAS!J:J,,0),IF('ESTOQUE DEZEMBRO'!$N426="novembro",_xlfn.XLOOKUP('ESTOQUE DEZEMBRO'!$A426,MEDIDAS!H:H,MEDIDAS!K:K,,0),"0"))</f>
        <v>120</v>
      </c>
      <c r="H426" s="16">
        <v>150</v>
      </c>
      <c r="I426" s="6" t="s">
        <v>1128</v>
      </c>
      <c r="J426" s="1">
        <f>'ESTOQUE DEZEMBRO'!$D426*'ESTOQUE DEZEMBRO'!$G426+'ESTOQUE DEZEMBRO'!$E426*'ESTOQUE DEZEMBRO'!$H426</f>
        <v>2353.333333333333</v>
      </c>
      <c r="K426" s="1">
        <f>_xlfn.XLOOKUP(A426,MEDIDAS!A:A,MEDIDAS!D:D,,0)*5</f>
        <v>6.7222222222222232</v>
      </c>
      <c r="L426" s="1">
        <f>SUM(K426,_xlfn.XLOOKUP(A426,MEDIDAS!A:A,MEDIDAS!D:D,,0)*5)</f>
        <v>13.444444444444446</v>
      </c>
      <c r="M42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26" t="str">
        <f>IF('ESTOQUE DEZEMBRO'!$E426&gt;0,"dezembro",_xlfn.XLOOKUP('ESTOQUE DEZEMBRO'!$A426,'ESTOQUE NOVEMBRO'!$A$2:$A$1101,'ESTOQUE NOVEMBRO'!$N$2:$N$1101,,0))</f>
        <v>Novembro</v>
      </c>
      <c r="O426" s="15">
        <v>45627</v>
      </c>
    </row>
    <row r="427" spans="1:15">
      <c r="A427" s="5" t="s">
        <v>426</v>
      </c>
      <c r="B427" s="6" t="s">
        <v>1180</v>
      </c>
      <c r="C427" s="8">
        <f t="shared" si="12"/>
        <v>64.89</v>
      </c>
      <c r="D427" s="13">
        <f>_xlfn.XLOOKUP(Tabela5[[#This Row],[SKU]],'ESTOQUE NOVEMBRO'!A:A,'ESTOQUE NOVEMBRO'!F:F,,0)-_xlfn.XLOOKUP(Tabela5[[#This Row],[SKU]],'VENDA MES'!H:H,'VENDA MES'!I:I,0,0)</f>
        <v>93.6</v>
      </c>
      <c r="E427" s="13">
        <f>IF(D427&lt;=0,(L427 * 2.5) - D427,IF(AND(Tabela5[[#This Row],[ESTOQUE_INICIAL]]&lt;=Tabela5[[#This Row],[PONTO_DE_REPOSICAO]],Tabela5[[#This Row],[ESTOQUE_INICIAL]]&gt;0),L427*2.5,D427*0))</f>
        <v>0</v>
      </c>
      <c r="F427" s="13">
        <f t="shared" si="13"/>
        <v>93.6</v>
      </c>
      <c r="G427" s="14">
        <f>IF('ESTOQUE DEZEMBRO'!$N427="outubro",_xlfn.XLOOKUP('ESTOQUE DEZEMBRO'!$A427,MEDIDAS!H:H,MEDIDAS!J:J,,0),IF('ESTOQUE DEZEMBRO'!$N427="novembro",_xlfn.XLOOKUP('ESTOQUE DEZEMBRO'!$A427,MEDIDAS!H:H,MEDIDAS!K:K,,0),"0"))</f>
        <v>60</v>
      </c>
      <c r="H427" s="16">
        <v>150</v>
      </c>
      <c r="I427" s="6" t="s">
        <v>1128</v>
      </c>
      <c r="J427" s="1">
        <f>'ESTOQUE DEZEMBRO'!$D427*'ESTOQUE DEZEMBRO'!$G427+'ESTOQUE DEZEMBRO'!$E427*'ESTOQUE DEZEMBRO'!$H427</f>
        <v>5616</v>
      </c>
      <c r="K427" s="1">
        <f>_xlfn.XLOOKUP(A427,MEDIDAS!A:A,MEDIDAS!D:D,,0)*5</f>
        <v>8</v>
      </c>
      <c r="L427" s="1">
        <f>SUM(K427,_xlfn.XLOOKUP(A427,MEDIDAS!A:A,MEDIDAS!D:D,,0)*5)</f>
        <v>16</v>
      </c>
      <c r="M42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27" t="str">
        <f>IF('ESTOQUE DEZEMBRO'!$E427&gt;0,"dezembro",_xlfn.XLOOKUP('ESTOQUE DEZEMBRO'!$A427,'ESTOQUE NOVEMBRO'!$A$2:$A$1101,'ESTOQUE NOVEMBRO'!$N$2:$N$1101,,0))</f>
        <v>outubro</v>
      </c>
      <c r="O427" s="15">
        <v>45627</v>
      </c>
    </row>
    <row r="428" spans="1:15">
      <c r="A428" s="5" t="s">
        <v>473</v>
      </c>
      <c r="B428" s="6" t="s">
        <v>1180</v>
      </c>
      <c r="C428" s="8">
        <f t="shared" si="12"/>
        <v>64.89</v>
      </c>
      <c r="D428" s="13">
        <f>_xlfn.XLOOKUP(Tabela5[[#This Row],[SKU]],'ESTOQUE NOVEMBRO'!A:A,'ESTOQUE NOVEMBRO'!F:F,,0)-_xlfn.XLOOKUP(Tabela5[[#This Row],[SKU]],'VENDA MES'!H:H,'VENDA MES'!I:I,0,0)</f>
        <v>73</v>
      </c>
      <c r="E428" s="13">
        <f>IF(D428&lt;=0,(L428 * 2.5) - D428,IF(AND(Tabela5[[#This Row],[ESTOQUE_INICIAL]]&lt;=Tabela5[[#This Row],[PONTO_DE_REPOSICAO]],Tabela5[[#This Row],[ESTOQUE_INICIAL]]&gt;0),L428*2.5,D428*0))</f>
        <v>0</v>
      </c>
      <c r="F428" s="13">
        <f t="shared" si="13"/>
        <v>73</v>
      </c>
      <c r="G428" s="14">
        <f>IF('ESTOQUE DEZEMBRO'!$N428="outubro",_xlfn.XLOOKUP('ESTOQUE DEZEMBRO'!$A428,MEDIDAS!H:H,MEDIDAS!J:J,,0),IF('ESTOQUE DEZEMBRO'!$N428="novembro",_xlfn.XLOOKUP('ESTOQUE DEZEMBRO'!$A428,MEDIDAS!H:H,MEDIDAS!K:K,,0),"0"))</f>
        <v>60</v>
      </c>
      <c r="H428" s="16">
        <v>150</v>
      </c>
      <c r="I428" s="6" t="s">
        <v>1128</v>
      </c>
      <c r="J428" s="1">
        <f>'ESTOQUE DEZEMBRO'!$D428*'ESTOQUE DEZEMBRO'!$G428+'ESTOQUE DEZEMBRO'!$E428*'ESTOQUE DEZEMBRO'!$H428</f>
        <v>4380</v>
      </c>
      <c r="K428" s="1">
        <f>_xlfn.XLOOKUP(A428,MEDIDAS!A:A,MEDIDAS!D:D,,0)*5</f>
        <v>4.2777777777777777</v>
      </c>
      <c r="L428" s="1">
        <f>SUM(K428,_xlfn.XLOOKUP(A428,MEDIDAS!A:A,MEDIDAS!D:D,,0)*5)</f>
        <v>8.5555555555555554</v>
      </c>
      <c r="M42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28" t="str">
        <f>IF('ESTOQUE DEZEMBRO'!$E428&gt;0,"dezembro",_xlfn.XLOOKUP('ESTOQUE DEZEMBRO'!$A428,'ESTOQUE NOVEMBRO'!$A$2:$A$1101,'ESTOQUE NOVEMBRO'!$N$2:$N$1101,,0))</f>
        <v>outubro</v>
      </c>
      <c r="O428" s="15">
        <v>45627</v>
      </c>
    </row>
    <row r="429" spans="1:15">
      <c r="A429" s="5" t="s">
        <v>427</v>
      </c>
      <c r="B429" s="6" t="s">
        <v>1180</v>
      </c>
      <c r="C429" s="8">
        <f t="shared" si="12"/>
        <v>64.89</v>
      </c>
      <c r="D429" s="13">
        <f>_xlfn.XLOOKUP(Tabela5[[#This Row],[SKU]],'ESTOQUE NOVEMBRO'!A:A,'ESTOQUE NOVEMBRO'!F:F,,0)-_xlfn.XLOOKUP(Tabela5[[#This Row],[SKU]],'VENDA MES'!H:H,'VENDA MES'!I:I,0,0)</f>
        <v>76.80000000000004</v>
      </c>
      <c r="E429" s="13">
        <f>IF(D429&lt;=0,(L429 * 2.5) - D429,IF(AND(Tabela5[[#This Row],[ESTOQUE_INICIAL]]&lt;=Tabela5[[#This Row],[PONTO_DE_REPOSICAO]],Tabela5[[#This Row],[ESTOQUE_INICIAL]]&gt;0),L429*2.5,D429*0))</f>
        <v>0</v>
      </c>
      <c r="F429" s="13">
        <f t="shared" si="13"/>
        <v>76.80000000000004</v>
      </c>
      <c r="G429" s="14">
        <f>IF('ESTOQUE DEZEMBRO'!$N429="outubro",_xlfn.XLOOKUP('ESTOQUE DEZEMBRO'!$A429,MEDIDAS!H:H,MEDIDAS!J:J,,0),IF('ESTOQUE DEZEMBRO'!$N429="novembro",_xlfn.XLOOKUP('ESTOQUE DEZEMBRO'!$A429,MEDIDAS!H:H,MEDIDAS!K:K,,0),"0"))</f>
        <v>60</v>
      </c>
      <c r="H429" s="16">
        <v>150</v>
      </c>
      <c r="I429" s="6" t="s">
        <v>1128</v>
      </c>
      <c r="J429" s="1">
        <f>'ESTOQUE DEZEMBRO'!$D429*'ESTOQUE DEZEMBRO'!$G429+'ESTOQUE DEZEMBRO'!$E429*'ESTOQUE DEZEMBRO'!$H429</f>
        <v>4608.0000000000027</v>
      </c>
      <c r="K429" s="1">
        <f>_xlfn.XLOOKUP(A429,MEDIDAS!A:A,MEDIDAS!D:D,,0)*5</f>
        <v>7.833333333333333</v>
      </c>
      <c r="L429" s="1">
        <f>SUM(K429,_xlfn.XLOOKUP(A429,MEDIDAS!A:A,MEDIDAS!D:D,,0)*5)</f>
        <v>15.666666666666666</v>
      </c>
      <c r="M42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29" t="str">
        <f>IF('ESTOQUE DEZEMBRO'!$E429&gt;0,"dezembro",_xlfn.XLOOKUP('ESTOQUE DEZEMBRO'!$A429,'ESTOQUE NOVEMBRO'!$A$2:$A$1101,'ESTOQUE NOVEMBRO'!$N$2:$N$1101,,0))</f>
        <v>outubro</v>
      </c>
      <c r="O429" s="15">
        <v>45627</v>
      </c>
    </row>
    <row r="430" spans="1:15">
      <c r="A430" s="5" t="s">
        <v>428</v>
      </c>
      <c r="B430" s="6" t="s">
        <v>1180</v>
      </c>
      <c r="C430" s="8">
        <f t="shared" si="12"/>
        <v>64.89</v>
      </c>
      <c r="D430" s="13">
        <f>_xlfn.XLOOKUP(Tabela5[[#This Row],[SKU]],'ESTOQUE NOVEMBRO'!A:A,'ESTOQUE NOVEMBRO'!F:F,,0)-_xlfn.XLOOKUP(Tabela5[[#This Row],[SKU]],'VENDA MES'!H:H,'VENDA MES'!I:I,0,0)</f>
        <v>-40.799999999999997</v>
      </c>
      <c r="E430" s="13">
        <f>IF(D430&lt;=0,(L430 * 2.5) - D430,IF(AND(Tabela5[[#This Row],[ESTOQUE_INICIAL]]&lt;=Tabela5[[#This Row],[PONTO_DE_REPOSICAO]],Tabela5[[#This Row],[ESTOQUE_INICIAL]]&gt;0),L430*2.5,D430*0))</f>
        <v>74.133333333333326</v>
      </c>
      <c r="F430" s="13">
        <f t="shared" si="13"/>
        <v>33.333333333333329</v>
      </c>
      <c r="G430" s="14" t="str">
        <f>IF('ESTOQUE DEZEMBRO'!$N430="outubro",_xlfn.XLOOKUP('ESTOQUE DEZEMBRO'!$A430,MEDIDAS!H:H,MEDIDAS!J:J,,0),IF('ESTOQUE DEZEMBRO'!$N430="novembro",_xlfn.XLOOKUP('ESTOQUE DEZEMBRO'!$A430,MEDIDAS!H:H,MEDIDAS!K:K,,0),"0"))</f>
        <v>0</v>
      </c>
      <c r="H430" s="16">
        <v>150</v>
      </c>
      <c r="I430" s="6" t="s">
        <v>1128</v>
      </c>
      <c r="J430" s="1">
        <f>'ESTOQUE DEZEMBRO'!$D430*'ESTOQUE DEZEMBRO'!$G430+'ESTOQUE DEZEMBRO'!$E430*'ESTOQUE DEZEMBRO'!$H430</f>
        <v>11119.999999999998</v>
      </c>
      <c r="K430" s="1">
        <f>_xlfn.XLOOKUP(A430,MEDIDAS!A:A,MEDIDAS!D:D,,0)*5</f>
        <v>6.6666666666666661</v>
      </c>
      <c r="L430" s="1">
        <f>SUM(K430,_xlfn.XLOOKUP(A430,MEDIDAS!A:A,MEDIDAS!D:D,,0)*5)</f>
        <v>13.333333333333332</v>
      </c>
      <c r="M43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30" t="str">
        <f>IF('ESTOQUE DEZEMBRO'!$E430&gt;0,"dezembro",_xlfn.XLOOKUP('ESTOQUE DEZEMBRO'!$A430,'ESTOQUE NOVEMBRO'!$A$2:$A$1101,'ESTOQUE NOVEMBRO'!$N$2:$N$1101,,0))</f>
        <v>dezembro</v>
      </c>
      <c r="O430" s="15">
        <v>45627</v>
      </c>
    </row>
    <row r="431" spans="1:15">
      <c r="A431" s="5" t="s">
        <v>430</v>
      </c>
      <c r="B431" s="6" t="s">
        <v>1180</v>
      </c>
      <c r="C431" s="8">
        <f t="shared" si="12"/>
        <v>64.89</v>
      </c>
      <c r="D431" s="13">
        <f>_xlfn.XLOOKUP(Tabela5[[#This Row],[SKU]],'ESTOQUE NOVEMBRO'!A:A,'ESTOQUE NOVEMBRO'!F:F,,0)-_xlfn.XLOOKUP(Tabela5[[#This Row],[SKU]],'VENDA MES'!H:H,'VENDA MES'!I:I,0,0)</f>
        <v>-12.400000000000006</v>
      </c>
      <c r="E431" s="13">
        <f>IF(D431&lt;=0,(L431 * 2.5) - D431,IF(AND(Tabela5[[#This Row],[ESTOQUE_INICIAL]]&lt;=Tabela5[[#This Row],[PONTO_DE_REPOSICAO]],Tabela5[[#This Row],[ESTOQUE_INICIAL]]&gt;0),L431*2.5,D431*0))</f>
        <v>54.344444444444449</v>
      </c>
      <c r="F431" s="13">
        <f t="shared" si="13"/>
        <v>41.944444444444443</v>
      </c>
      <c r="G431" s="14" t="str">
        <f>IF('ESTOQUE DEZEMBRO'!$N431="outubro",_xlfn.XLOOKUP('ESTOQUE DEZEMBRO'!$A431,MEDIDAS!H:H,MEDIDAS!J:J,,0),IF('ESTOQUE DEZEMBRO'!$N431="novembro",_xlfn.XLOOKUP('ESTOQUE DEZEMBRO'!$A431,MEDIDAS!H:H,MEDIDAS!K:K,,0),"0"))</f>
        <v>0</v>
      </c>
      <c r="H431" s="16">
        <v>150</v>
      </c>
      <c r="I431" s="6" t="s">
        <v>1128</v>
      </c>
      <c r="J431" s="1">
        <f>'ESTOQUE DEZEMBRO'!$D431*'ESTOQUE DEZEMBRO'!$G431+'ESTOQUE DEZEMBRO'!$E431*'ESTOQUE DEZEMBRO'!$H431</f>
        <v>8151.666666666667</v>
      </c>
      <c r="K431" s="1">
        <f>_xlfn.XLOOKUP(A431,MEDIDAS!A:A,MEDIDAS!D:D,,0)*5</f>
        <v>8.3888888888888893</v>
      </c>
      <c r="L431" s="1">
        <f>SUM(K431,_xlfn.XLOOKUP(A431,MEDIDAS!A:A,MEDIDAS!D:D,,0)*5)</f>
        <v>16.777777777777779</v>
      </c>
      <c r="M43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31" t="str">
        <f>IF('ESTOQUE DEZEMBRO'!$E431&gt;0,"dezembro",_xlfn.XLOOKUP('ESTOQUE DEZEMBRO'!$A431,'ESTOQUE NOVEMBRO'!$A$2:$A$1101,'ESTOQUE NOVEMBRO'!$N$2:$N$1101,,0))</f>
        <v>dezembro</v>
      </c>
      <c r="O431" s="15">
        <v>45627</v>
      </c>
    </row>
    <row r="432" spans="1:15">
      <c r="A432" s="5" t="s">
        <v>431</v>
      </c>
      <c r="B432" s="6" t="s">
        <v>1180</v>
      </c>
      <c r="C432" s="8">
        <f t="shared" si="12"/>
        <v>64.89</v>
      </c>
      <c r="D432" s="13">
        <f>_xlfn.XLOOKUP(Tabela5[[#This Row],[SKU]],'ESTOQUE NOVEMBRO'!A:A,'ESTOQUE NOVEMBRO'!F:F,,0)-_xlfn.XLOOKUP(Tabela5[[#This Row],[SKU]],'VENDA MES'!H:H,'VENDA MES'!I:I,0,0)</f>
        <v>105.6</v>
      </c>
      <c r="E432" s="13">
        <f>IF(D432&lt;=0,(L432 * 2.5) - D432,IF(AND(Tabela5[[#This Row],[ESTOQUE_INICIAL]]&lt;=Tabela5[[#This Row],[PONTO_DE_REPOSICAO]],Tabela5[[#This Row],[ESTOQUE_INICIAL]]&gt;0),L432*2.5,D432*0))</f>
        <v>0</v>
      </c>
      <c r="F432" s="13">
        <f t="shared" si="13"/>
        <v>105.6</v>
      </c>
      <c r="G432" s="14">
        <f>IF('ESTOQUE DEZEMBRO'!$N432="outubro",_xlfn.XLOOKUP('ESTOQUE DEZEMBRO'!$A432,MEDIDAS!H:H,MEDIDAS!J:J,,0),IF('ESTOQUE DEZEMBRO'!$N432="novembro",_xlfn.XLOOKUP('ESTOQUE DEZEMBRO'!$A432,MEDIDAS!H:H,MEDIDAS!K:K,,0),"0"))</f>
        <v>60</v>
      </c>
      <c r="H432" s="16">
        <v>150</v>
      </c>
      <c r="I432" s="6" t="s">
        <v>1128</v>
      </c>
      <c r="J432" s="1">
        <f>'ESTOQUE DEZEMBRO'!$D432*'ESTOQUE DEZEMBRO'!$G432+'ESTOQUE DEZEMBRO'!$E432*'ESTOQUE DEZEMBRO'!$H432</f>
        <v>6336</v>
      </c>
      <c r="K432" s="1">
        <f>_xlfn.XLOOKUP(A432,MEDIDAS!A:A,MEDIDAS!D:D,,0)*5</f>
        <v>5.5</v>
      </c>
      <c r="L432" s="1">
        <f>SUM(K432,_xlfn.XLOOKUP(A432,MEDIDAS!A:A,MEDIDAS!D:D,,0)*5)</f>
        <v>11</v>
      </c>
      <c r="M43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32" t="str">
        <f>IF('ESTOQUE DEZEMBRO'!$E432&gt;0,"dezembro",_xlfn.XLOOKUP('ESTOQUE DEZEMBRO'!$A432,'ESTOQUE NOVEMBRO'!$A$2:$A$1101,'ESTOQUE NOVEMBRO'!$N$2:$N$1101,,0))</f>
        <v>outubro</v>
      </c>
      <c r="O432" s="15">
        <v>45627</v>
      </c>
    </row>
    <row r="433" spans="1:15">
      <c r="A433" s="5" t="s">
        <v>432</v>
      </c>
      <c r="B433" s="6" t="s">
        <v>1181</v>
      </c>
      <c r="C433" s="8">
        <f t="shared" si="12"/>
        <v>64.89</v>
      </c>
      <c r="D433" s="13">
        <f>_xlfn.XLOOKUP(Tabela5[[#This Row],[SKU]],'ESTOQUE NOVEMBRO'!A:A,'ESTOQUE NOVEMBRO'!F:F,,0)-_xlfn.XLOOKUP(Tabela5[[#This Row],[SKU]],'VENDA MES'!H:H,'VENDA MES'!I:I,0,0)</f>
        <v>98.80000000000004</v>
      </c>
      <c r="E433" s="13">
        <f>IF(D433&lt;=0,(L433 * 2.5) - D433,IF(AND(Tabela5[[#This Row],[ESTOQUE_INICIAL]]&lt;=Tabela5[[#This Row],[PONTO_DE_REPOSICAO]],Tabela5[[#This Row],[ESTOQUE_INICIAL]]&gt;0),L433*2.5,D433*0))</f>
        <v>0</v>
      </c>
      <c r="F433" s="13">
        <f t="shared" si="13"/>
        <v>98.80000000000004</v>
      </c>
      <c r="G433" s="14">
        <f>IF('ESTOQUE DEZEMBRO'!$N433="outubro",_xlfn.XLOOKUP('ESTOQUE DEZEMBRO'!$A433,MEDIDAS!H:H,MEDIDAS!J:J,,0),IF('ESTOQUE DEZEMBRO'!$N433="novembro",_xlfn.XLOOKUP('ESTOQUE DEZEMBRO'!$A433,MEDIDAS!H:H,MEDIDAS!K:K,,0),"0"))</f>
        <v>5</v>
      </c>
      <c r="H433" s="16">
        <v>12.5</v>
      </c>
      <c r="I433" s="6" t="s">
        <v>1130</v>
      </c>
      <c r="J433" s="1">
        <f>'ESTOQUE DEZEMBRO'!$D433*'ESTOQUE DEZEMBRO'!$G433+'ESTOQUE DEZEMBRO'!$E433*'ESTOQUE DEZEMBRO'!$H433</f>
        <v>494.00000000000023</v>
      </c>
      <c r="K433" s="1">
        <f>_xlfn.XLOOKUP(A433,MEDIDAS!A:A,MEDIDAS!D:D,,0)*5</f>
        <v>8.4444444444444446</v>
      </c>
      <c r="L433" s="1">
        <f>SUM(K433,_xlfn.XLOOKUP(A433,MEDIDAS!A:A,MEDIDAS!D:D,,0)*5)</f>
        <v>16.888888888888889</v>
      </c>
      <c r="M43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33" t="str">
        <f>IF('ESTOQUE DEZEMBRO'!$E433&gt;0,"dezembro",_xlfn.XLOOKUP('ESTOQUE DEZEMBRO'!$A433,'ESTOQUE NOVEMBRO'!$A$2:$A$1101,'ESTOQUE NOVEMBRO'!$N$2:$N$1101,,0))</f>
        <v>outubro</v>
      </c>
      <c r="O433" s="15">
        <v>45627</v>
      </c>
    </row>
    <row r="434" spans="1:15">
      <c r="A434" s="5" t="s">
        <v>433</v>
      </c>
      <c r="B434" s="6" t="s">
        <v>1181</v>
      </c>
      <c r="C434" s="8">
        <f t="shared" si="12"/>
        <v>64.89</v>
      </c>
      <c r="D434" s="13">
        <f>_xlfn.XLOOKUP(Tabela5[[#This Row],[SKU]],'ESTOQUE NOVEMBRO'!A:A,'ESTOQUE NOVEMBRO'!F:F,,0)-_xlfn.XLOOKUP(Tabela5[[#This Row],[SKU]],'VENDA MES'!H:H,'VENDA MES'!I:I,0,0)</f>
        <v>113.80000000000004</v>
      </c>
      <c r="E434" s="13">
        <f>IF(D434&lt;=0,(L434 * 2.5) - D434,IF(AND(Tabela5[[#This Row],[ESTOQUE_INICIAL]]&lt;=Tabela5[[#This Row],[PONTO_DE_REPOSICAO]],Tabela5[[#This Row],[ESTOQUE_INICIAL]]&gt;0),L434*2.5,D434*0))</f>
        <v>0</v>
      </c>
      <c r="F434" s="13">
        <f t="shared" si="13"/>
        <v>113.80000000000004</v>
      </c>
      <c r="G434" s="14">
        <f>IF('ESTOQUE DEZEMBRO'!$N434="outubro",_xlfn.XLOOKUP('ESTOQUE DEZEMBRO'!$A434,MEDIDAS!H:H,MEDIDAS!J:J,,0),IF('ESTOQUE DEZEMBRO'!$N434="novembro",_xlfn.XLOOKUP('ESTOQUE DEZEMBRO'!$A434,MEDIDAS!H:H,MEDIDAS!K:K,,0),"0"))</f>
        <v>5</v>
      </c>
      <c r="H434" s="16">
        <v>12.5</v>
      </c>
      <c r="I434" s="6" t="s">
        <v>1130</v>
      </c>
      <c r="J434" s="1">
        <f>'ESTOQUE DEZEMBRO'!$D434*'ESTOQUE DEZEMBRO'!$G434+'ESTOQUE DEZEMBRO'!$E434*'ESTOQUE DEZEMBRO'!$H434</f>
        <v>569.00000000000023</v>
      </c>
      <c r="K434" s="1">
        <f>_xlfn.XLOOKUP(A434,MEDIDAS!A:A,MEDIDAS!D:D,,0)*5</f>
        <v>5.7777777777777768</v>
      </c>
      <c r="L434" s="1">
        <f>SUM(K434,_xlfn.XLOOKUP(A434,MEDIDAS!A:A,MEDIDAS!D:D,,0)*5)</f>
        <v>11.555555555555554</v>
      </c>
      <c r="M43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34" t="str">
        <f>IF('ESTOQUE DEZEMBRO'!$E434&gt;0,"dezembro",_xlfn.XLOOKUP('ESTOQUE DEZEMBRO'!$A434,'ESTOQUE NOVEMBRO'!$A$2:$A$1101,'ESTOQUE NOVEMBRO'!$N$2:$N$1101,,0))</f>
        <v>outubro</v>
      </c>
      <c r="O434" s="15">
        <v>45627</v>
      </c>
    </row>
    <row r="435" spans="1:15">
      <c r="A435" s="5" t="s">
        <v>434</v>
      </c>
      <c r="B435" s="6" t="s">
        <v>1181</v>
      </c>
      <c r="C435" s="8">
        <f t="shared" si="12"/>
        <v>64.89</v>
      </c>
      <c r="D435" s="13">
        <f>_xlfn.XLOOKUP(Tabela5[[#This Row],[SKU]],'ESTOQUE NOVEMBRO'!A:A,'ESTOQUE NOVEMBRO'!F:F,,0)-_xlfn.XLOOKUP(Tabela5[[#This Row],[SKU]],'VENDA MES'!H:H,'VENDA MES'!I:I,0,0)</f>
        <v>14.400000000000006</v>
      </c>
      <c r="E435" s="13">
        <f>IF(D435&lt;=0,(L435 * 2.5) - D435,IF(AND(Tabela5[[#This Row],[ESTOQUE_INICIAL]]&lt;=Tabela5[[#This Row],[PONTO_DE_REPOSICAO]],Tabela5[[#This Row],[ESTOQUE_INICIAL]]&gt;0),L435*2.5,D435*0))</f>
        <v>40</v>
      </c>
      <c r="F435" s="13">
        <f t="shared" si="13"/>
        <v>54.400000000000006</v>
      </c>
      <c r="G435" s="14" t="str">
        <f>IF('ESTOQUE DEZEMBRO'!$N435="outubro",_xlfn.XLOOKUP('ESTOQUE DEZEMBRO'!$A435,MEDIDAS!H:H,MEDIDAS!J:J,,0),IF('ESTOQUE DEZEMBRO'!$N435="novembro",_xlfn.XLOOKUP('ESTOQUE DEZEMBRO'!$A435,MEDIDAS!H:H,MEDIDAS!K:K,,0),"0"))</f>
        <v>0</v>
      </c>
      <c r="H435" s="16">
        <v>12.5</v>
      </c>
      <c r="I435" s="6" t="s">
        <v>1130</v>
      </c>
      <c r="J435" s="1">
        <f>'ESTOQUE DEZEMBRO'!$D435*'ESTOQUE DEZEMBRO'!$G435+'ESTOQUE DEZEMBRO'!$E435*'ESTOQUE DEZEMBRO'!$H435</f>
        <v>500</v>
      </c>
      <c r="K435" s="1">
        <f>_xlfn.XLOOKUP(A435,MEDIDAS!A:A,MEDIDAS!D:D,,0)*5</f>
        <v>8</v>
      </c>
      <c r="L435" s="1">
        <f>SUM(K435,_xlfn.XLOOKUP(A435,MEDIDAS!A:A,MEDIDAS!D:D,,0)*5)</f>
        <v>16</v>
      </c>
      <c r="M43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35" t="str">
        <f>IF('ESTOQUE DEZEMBRO'!$E435&gt;0,"dezembro",_xlfn.XLOOKUP('ESTOQUE DEZEMBRO'!$A435,'ESTOQUE NOVEMBRO'!$A$2:$A$1101,'ESTOQUE NOVEMBRO'!$N$2:$N$1101,,0))</f>
        <v>dezembro</v>
      </c>
      <c r="O435" s="15">
        <v>45627</v>
      </c>
    </row>
    <row r="436" spans="1:15">
      <c r="A436" s="5" t="s">
        <v>435</v>
      </c>
      <c r="B436" s="6" t="s">
        <v>1181</v>
      </c>
      <c r="C436" s="8">
        <f t="shared" si="12"/>
        <v>64.89</v>
      </c>
      <c r="D436" s="13">
        <f>_xlfn.XLOOKUP(Tabela5[[#This Row],[SKU]],'ESTOQUE NOVEMBRO'!A:A,'ESTOQUE NOVEMBRO'!F:F,,0)-_xlfn.XLOOKUP(Tabela5[[#This Row],[SKU]],'VENDA MES'!H:H,'VENDA MES'!I:I,0,0)</f>
        <v>13.800000000000011</v>
      </c>
      <c r="E436" s="13">
        <f>IF(D436&lt;=0,(L436 * 2.5) - D436,IF(AND(Tabela5[[#This Row],[ESTOQUE_INICIAL]]&lt;=Tabela5[[#This Row],[PONTO_DE_REPOSICAO]],Tabela5[[#This Row],[ESTOQUE_INICIAL]]&gt;0),L436*2.5,D436*0))</f>
        <v>38.333333333333336</v>
      </c>
      <c r="F436" s="13">
        <f t="shared" si="13"/>
        <v>52.133333333333347</v>
      </c>
      <c r="G436" s="14" t="str">
        <f>IF('ESTOQUE DEZEMBRO'!$N436="outubro",_xlfn.XLOOKUP('ESTOQUE DEZEMBRO'!$A436,MEDIDAS!H:H,MEDIDAS!J:J,,0),IF('ESTOQUE DEZEMBRO'!$N436="novembro",_xlfn.XLOOKUP('ESTOQUE DEZEMBRO'!$A436,MEDIDAS!H:H,MEDIDAS!K:K,,0),"0"))</f>
        <v>0</v>
      </c>
      <c r="H436" s="16">
        <v>12.5</v>
      </c>
      <c r="I436" s="6" t="s">
        <v>1130</v>
      </c>
      <c r="J436" s="1">
        <f>'ESTOQUE DEZEMBRO'!$D436*'ESTOQUE DEZEMBRO'!$G436+'ESTOQUE DEZEMBRO'!$E436*'ESTOQUE DEZEMBRO'!$H436</f>
        <v>479.16666666666669</v>
      </c>
      <c r="K436" s="1">
        <f>_xlfn.XLOOKUP(A436,MEDIDAS!A:A,MEDIDAS!D:D,,0)*5</f>
        <v>7.666666666666667</v>
      </c>
      <c r="L436" s="1">
        <f>SUM(K436,_xlfn.XLOOKUP(A436,MEDIDAS!A:A,MEDIDAS!D:D,,0)*5)</f>
        <v>15.333333333333334</v>
      </c>
      <c r="M43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36" t="str">
        <f>IF('ESTOQUE DEZEMBRO'!$E436&gt;0,"dezembro",_xlfn.XLOOKUP('ESTOQUE DEZEMBRO'!$A436,'ESTOQUE NOVEMBRO'!$A$2:$A$1101,'ESTOQUE NOVEMBRO'!$N$2:$N$1101,,0))</f>
        <v>dezembro</v>
      </c>
      <c r="O436" s="15">
        <v>45627</v>
      </c>
    </row>
    <row r="437" spans="1:15">
      <c r="A437" s="5" t="s">
        <v>436</v>
      </c>
      <c r="B437" s="6" t="s">
        <v>1181</v>
      </c>
      <c r="C437" s="8">
        <f t="shared" si="12"/>
        <v>64.89</v>
      </c>
      <c r="D437" s="13">
        <f>_xlfn.XLOOKUP(Tabela5[[#This Row],[SKU]],'ESTOQUE NOVEMBRO'!A:A,'ESTOQUE NOVEMBRO'!F:F,,0)-_xlfn.XLOOKUP(Tabela5[[#This Row],[SKU]],'VENDA MES'!H:H,'VENDA MES'!I:I,0,0)</f>
        <v>48.200000000000017</v>
      </c>
      <c r="E437" s="13">
        <f>IF(D437&lt;=0,(L437 * 2.5) - D437,IF(AND(Tabela5[[#This Row],[ESTOQUE_INICIAL]]&lt;=Tabela5[[#This Row],[PONTO_DE_REPOSICAO]],Tabela5[[#This Row],[ESTOQUE_INICIAL]]&gt;0),L437*2.5,D437*0))</f>
        <v>0</v>
      </c>
      <c r="F437" s="13">
        <f t="shared" si="13"/>
        <v>48.200000000000017</v>
      </c>
      <c r="G437" s="14">
        <f>IF('ESTOQUE DEZEMBRO'!$N437="outubro",_xlfn.XLOOKUP('ESTOQUE DEZEMBRO'!$A437,MEDIDAS!H:H,MEDIDAS!J:J,,0),IF('ESTOQUE DEZEMBRO'!$N437="novembro",_xlfn.XLOOKUP('ESTOQUE DEZEMBRO'!$A437,MEDIDAS!H:H,MEDIDAS!K:K,,0),"0"))</f>
        <v>5</v>
      </c>
      <c r="H437" s="16">
        <v>12.5</v>
      </c>
      <c r="I437" s="6" t="s">
        <v>1130</v>
      </c>
      <c r="J437" s="1">
        <f>'ESTOQUE DEZEMBRO'!$D437*'ESTOQUE DEZEMBRO'!$G437+'ESTOQUE DEZEMBRO'!$E437*'ESTOQUE DEZEMBRO'!$H437</f>
        <v>241.00000000000009</v>
      </c>
      <c r="K437" s="1">
        <f>_xlfn.XLOOKUP(A437,MEDIDAS!A:A,MEDIDAS!D:D,,0)*5</f>
        <v>5.3888888888888884</v>
      </c>
      <c r="L437" s="1">
        <f>SUM(K437,_xlfn.XLOOKUP(A437,MEDIDAS!A:A,MEDIDAS!D:D,,0)*5)</f>
        <v>10.777777777777777</v>
      </c>
      <c r="M43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37" t="str">
        <f>IF('ESTOQUE DEZEMBRO'!$E437&gt;0,"dezembro",_xlfn.XLOOKUP('ESTOQUE DEZEMBRO'!$A437,'ESTOQUE NOVEMBRO'!$A$2:$A$1101,'ESTOQUE NOVEMBRO'!$N$2:$N$1101,,0))</f>
        <v>outubro</v>
      </c>
      <c r="O437" s="15">
        <v>45627</v>
      </c>
    </row>
    <row r="438" spans="1:15">
      <c r="A438" s="5" t="s">
        <v>484</v>
      </c>
      <c r="B438" s="6" t="s">
        <v>1181</v>
      </c>
      <c r="C438" s="8">
        <f t="shared" si="12"/>
        <v>64.89</v>
      </c>
      <c r="D438" s="13">
        <f>_xlfn.XLOOKUP(Tabela5[[#This Row],[SKU]],'ESTOQUE NOVEMBRO'!A:A,'ESTOQUE NOVEMBRO'!F:F,,0)-_xlfn.XLOOKUP(Tabela5[[#This Row],[SKU]],'VENDA MES'!H:H,'VENDA MES'!I:I,0,0)</f>
        <v>57</v>
      </c>
      <c r="E438" s="13">
        <f>IF(D438&lt;=0,(L438 * 2.5) - D438,IF(AND(Tabela5[[#This Row],[ESTOQUE_INICIAL]]&lt;=Tabela5[[#This Row],[PONTO_DE_REPOSICAO]],Tabela5[[#This Row],[ESTOQUE_INICIAL]]&gt;0),L438*2.5,D438*0))</f>
        <v>0</v>
      </c>
      <c r="F438" s="13">
        <f t="shared" si="13"/>
        <v>57</v>
      </c>
      <c r="G438" s="14">
        <f>IF('ESTOQUE DEZEMBRO'!$N438="outubro",_xlfn.XLOOKUP('ESTOQUE DEZEMBRO'!$A438,MEDIDAS!H:H,MEDIDAS!J:J,,0),IF('ESTOQUE DEZEMBRO'!$N438="novembro",_xlfn.XLOOKUP('ESTOQUE DEZEMBRO'!$A438,MEDIDAS!H:H,MEDIDAS!K:K,,0),"0"))</f>
        <v>5</v>
      </c>
      <c r="H438" s="16">
        <v>12.5</v>
      </c>
      <c r="I438" s="6" t="s">
        <v>1130</v>
      </c>
      <c r="J438" s="1">
        <f>'ESTOQUE DEZEMBRO'!$D438*'ESTOQUE DEZEMBRO'!$G438+'ESTOQUE DEZEMBRO'!$E438*'ESTOQUE DEZEMBRO'!$H438</f>
        <v>285</v>
      </c>
      <c r="K438" s="1">
        <f>_xlfn.XLOOKUP(A438,MEDIDAS!A:A,MEDIDAS!D:D,,0)*5</f>
        <v>5.166666666666667</v>
      </c>
      <c r="L438" s="1">
        <f>SUM(K438,_xlfn.XLOOKUP(A438,MEDIDAS!A:A,MEDIDAS!D:D,,0)*5)</f>
        <v>10.333333333333334</v>
      </c>
      <c r="M43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38" t="str">
        <f>IF('ESTOQUE DEZEMBRO'!$E438&gt;0,"dezembro",_xlfn.XLOOKUP('ESTOQUE DEZEMBRO'!$A438,'ESTOQUE NOVEMBRO'!$A$2:$A$1101,'ESTOQUE NOVEMBRO'!$N$2:$N$1101,,0))</f>
        <v>outubro</v>
      </c>
      <c r="O438" s="15">
        <v>45627</v>
      </c>
    </row>
    <row r="439" spans="1:15">
      <c r="A439" s="5" t="s">
        <v>437</v>
      </c>
      <c r="B439" s="6" t="s">
        <v>1181</v>
      </c>
      <c r="C439" s="8">
        <f t="shared" si="12"/>
        <v>64.89</v>
      </c>
      <c r="D439" s="13">
        <f>_xlfn.XLOOKUP(Tabela5[[#This Row],[SKU]],'ESTOQUE NOVEMBRO'!A:A,'ESTOQUE NOVEMBRO'!F:F,,0)-_xlfn.XLOOKUP(Tabela5[[#This Row],[SKU]],'VENDA MES'!H:H,'VENDA MES'!I:I,0,0)</f>
        <v>-5.1999999999999886</v>
      </c>
      <c r="E439" s="13">
        <f>IF(D439&lt;=0,(L439 * 2.5) - D439,IF(AND(Tabela5[[#This Row],[ESTOQUE_INICIAL]]&lt;=Tabela5[[#This Row],[PONTO_DE_REPOSICAO]],Tabela5[[#This Row],[ESTOQUE_INICIAL]]&gt;0),L439*2.5,D439*0))</f>
        <v>48.811111111111096</v>
      </c>
      <c r="F439" s="13">
        <f t="shared" si="13"/>
        <v>43.611111111111107</v>
      </c>
      <c r="G439" s="14" t="str">
        <f>IF('ESTOQUE DEZEMBRO'!$N439="outubro",_xlfn.XLOOKUP('ESTOQUE DEZEMBRO'!$A439,MEDIDAS!H:H,MEDIDAS!J:J,,0),IF('ESTOQUE DEZEMBRO'!$N439="novembro",_xlfn.XLOOKUP('ESTOQUE DEZEMBRO'!$A439,MEDIDAS!H:H,MEDIDAS!K:K,,0),"0"))</f>
        <v>0</v>
      </c>
      <c r="H439" s="16">
        <v>12.5</v>
      </c>
      <c r="I439" s="6" t="s">
        <v>1130</v>
      </c>
      <c r="J439" s="1">
        <f>'ESTOQUE DEZEMBRO'!$D439*'ESTOQUE DEZEMBRO'!$G439+'ESTOQUE DEZEMBRO'!$E439*'ESTOQUE DEZEMBRO'!$H439</f>
        <v>610.13888888888869</v>
      </c>
      <c r="K439" s="1">
        <f>_xlfn.XLOOKUP(A439,MEDIDAS!A:A,MEDIDAS!D:D,,0)*5</f>
        <v>8.7222222222222214</v>
      </c>
      <c r="L439" s="1">
        <f>SUM(K439,_xlfn.XLOOKUP(A439,MEDIDAS!A:A,MEDIDAS!D:D,,0)*5)</f>
        <v>17.444444444444443</v>
      </c>
      <c r="M43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39" t="str">
        <f>IF('ESTOQUE DEZEMBRO'!$E439&gt;0,"dezembro",_xlfn.XLOOKUP('ESTOQUE DEZEMBRO'!$A439,'ESTOQUE NOVEMBRO'!$A$2:$A$1101,'ESTOQUE NOVEMBRO'!$N$2:$N$1101,,0))</f>
        <v>dezembro</v>
      </c>
      <c r="O439" s="15">
        <v>45627</v>
      </c>
    </row>
    <row r="440" spans="1:15">
      <c r="A440" s="5" t="s">
        <v>438</v>
      </c>
      <c r="B440" s="6" t="s">
        <v>1181</v>
      </c>
      <c r="C440" s="8">
        <f t="shared" si="12"/>
        <v>64.89</v>
      </c>
      <c r="D440" s="13">
        <f>_xlfn.XLOOKUP(Tabela5[[#This Row],[SKU]],'ESTOQUE NOVEMBRO'!A:A,'ESTOQUE NOVEMBRO'!F:F,,0)-_xlfn.XLOOKUP(Tabela5[[#This Row],[SKU]],'VENDA MES'!H:H,'VENDA MES'!I:I,0,0)</f>
        <v>105.6</v>
      </c>
      <c r="E440" s="13">
        <f>IF(D440&lt;=0,(L440 * 2.5) - D440,IF(AND(Tabela5[[#This Row],[ESTOQUE_INICIAL]]&lt;=Tabela5[[#This Row],[PONTO_DE_REPOSICAO]],Tabela5[[#This Row],[ESTOQUE_INICIAL]]&gt;0),L440*2.5,D440*0))</f>
        <v>0</v>
      </c>
      <c r="F440" s="13">
        <f t="shared" si="13"/>
        <v>105.6</v>
      </c>
      <c r="G440" s="14">
        <f>IF('ESTOQUE DEZEMBRO'!$N440="outubro",_xlfn.XLOOKUP('ESTOQUE DEZEMBRO'!$A440,MEDIDAS!H:H,MEDIDAS!J:J,,0),IF('ESTOQUE DEZEMBRO'!$N440="novembro",_xlfn.XLOOKUP('ESTOQUE DEZEMBRO'!$A440,MEDIDAS!H:H,MEDIDAS!K:K,,0),"0"))</f>
        <v>5</v>
      </c>
      <c r="H440" s="16">
        <v>12.5</v>
      </c>
      <c r="I440" s="6" t="s">
        <v>1130</v>
      </c>
      <c r="J440" s="1">
        <f>'ESTOQUE DEZEMBRO'!$D440*'ESTOQUE DEZEMBRO'!$G440+'ESTOQUE DEZEMBRO'!$E440*'ESTOQUE DEZEMBRO'!$H440</f>
        <v>528</v>
      </c>
      <c r="K440" s="1">
        <f>_xlfn.XLOOKUP(A440,MEDIDAS!A:A,MEDIDAS!D:D,,0)*5</f>
        <v>7.333333333333333</v>
      </c>
      <c r="L440" s="1">
        <f>SUM(K440,_xlfn.XLOOKUP(A440,MEDIDAS!A:A,MEDIDAS!D:D,,0)*5)</f>
        <v>14.666666666666666</v>
      </c>
      <c r="M44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40" t="str">
        <f>IF('ESTOQUE DEZEMBRO'!$E440&gt;0,"dezembro",_xlfn.XLOOKUP('ESTOQUE DEZEMBRO'!$A440,'ESTOQUE NOVEMBRO'!$A$2:$A$1101,'ESTOQUE NOVEMBRO'!$N$2:$N$1101,,0))</f>
        <v>outubro</v>
      </c>
      <c r="O440" s="15">
        <v>45627</v>
      </c>
    </row>
    <row r="441" spans="1:15">
      <c r="A441" s="5" t="s">
        <v>439</v>
      </c>
      <c r="B441" s="6" t="s">
        <v>1181</v>
      </c>
      <c r="C441" s="8">
        <f t="shared" si="12"/>
        <v>64.89</v>
      </c>
      <c r="D441" s="13">
        <f>_xlfn.XLOOKUP(Tabela5[[#This Row],[SKU]],'ESTOQUE NOVEMBRO'!A:A,'ESTOQUE NOVEMBRO'!F:F,,0)-_xlfn.XLOOKUP(Tabela5[[#This Row],[SKU]],'VENDA MES'!H:H,'VENDA MES'!I:I,0,0)</f>
        <v>80.599999999999994</v>
      </c>
      <c r="E441" s="13">
        <f>IF(D441&lt;=0,(L441 * 2.5) - D441,IF(AND(Tabela5[[#This Row],[ESTOQUE_INICIAL]]&lt;=Tabela5[[#This Row],[PONTO_DE_REPOSICAO]],Tabela5[[#This Row],[ESTOQUE_INICIAL]]&gt;0),L441*2.5,D441*0))</f>
        <v>0</v>
      </c>
      <c r="F441" s="13">
        <f t="shared" si="13"/>
        <v>80.599999999999994</v>
      </c>
      <c r="G441" s="14">
        <f>IF('ESTOQUE DEZEMBRO'!$N441="outubro",_xlfn.XLOOKUP('ESTOQUE DEZEMBRO'!$A441,MEDIDAS!H:H,MEDIDAS!J:J,,0),IF('ESTOQUE DEZEMBRO'!$N441="novembro",_xlfn.XLOOKUP('ESTOQUE DEZEMBRO'!$A441,MEDIDAS!H:H,MEDIDAS!K:K,,0),"0"))</f>
        <v>5</v>
      </c>
      <c r="H441" s="16">
        <v>12.5</v>
      </c>
      <c r="I441" s="6" t="s">
        <v>1130</v>
      </c>
      <c r="J441" s="1">
        <f>'ESTOQUE DEZEMBRO'!$D441*'ESTOQUE DEZEMBRO'!$G441+'ESTOQUE DEZEMBRO'!$E441*'ESTOQUE DEZEMBRO'!$H441</f>
        <v>403</v>
      </c>
      <c r="K441" s="1">
        <f>_xlfn.XLOOKUP(A441,MEDIDAS!A:A,MEDIDAS!D:D,,0)*5</f>
        <v>6.8888888888888893</v>
      </c>
      <c r="L441" s="1">
        <f>SUM(K441,_xlfn.XLOOKUP(A441,MEDIDAS!A:A,MEDIDAS!D:D,,0)*5)</f>
        <v>13.777777777777779</v>
      </c>
      <c r="M44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41" t="str">
        <f>IF('ESTOQUE DEZEMBRO'!$E441&gt;0,"dezembro",_xlfn.XLOOKUP('ESTOQUE DEZEMBRO'!$A441,'ESTOQUE NOVEMBRO'!$A$2:$A$1101,'ESTOQUE NOVEMBRO'!$N$2:$N$1101,,0))</f>
        <v>outubro</v>
      </c>
      <c r="O441" s="15">
        <v>45627</v>
      </c>
    </row>
    <row r="442" spans="1:15">
      <c r="A442" s="5" t="s">
        <v>441</v>
      </c>
      <c r="B442" s="6" t="s">
        <v>1181</v>
      </c>
      <c r="C442" s="8">
        <f t="shared" si="12"/>
        <v>64.89</v>
      </c>
      <c r="D442" s="13">
        <f>_xlfn.XLOOKUP(Tabela5[[#This Row],[SKU]],'ESTOQUE NOVEMBRO'!A:A,'ESTOQUE NOVEMBRO'!F:F,,0)-_xlfn.XLOOKUP(Tabela5[[#This Row],[SKU]],'VENDA MES'!H:H,'VENDA MES'!I:I,0,0)</f>
        <v>-26.566666666666659</v>
      </c>
      <c r="E442" s="13">
        <f>IF(D442&lt;=0,(L442 * 2.5) - D442,IF(AND(Tabela5[[#This Row],[ESTOQUE_INICIAL]]&lt;=Tabela5[[#This Row],[PONTO_DE_REPOSICAO]],Tabela5[[#This Row],[ESTOQUE_INICIAL]]&gt;0),L442*2.5,D442*0))</f>
        <v>59.62222222222222</v>
      </c>
      <c r="F442" s="13">
        <f t="shared" si="13"/>
        <v>33.055555555555557</v>
      </c>
      <c r="G442" s="14" t="str">
        <f>IF('ESTOQUE DEZEMBRO'!$N442="outubro",_xlfn.XLOOKUP('ESTOQUE DEZEMBRO'!$A442,MEDIDAS!H:H,MEDIDAS!J:J,,0),IF('ESTOQUE DEZEMBRO'!$N442="novembro",_xlfn.XLOOKUP('ESTOQUE DEZEMBRO'!$A442,MEDIDAS!H:H,MEDIDAS!K:K,,0),"0"))</f>
        <v>0</v>
      </c>
      <c r="H442" s="16">
        <v>12.5</v>
      </c>
      <c r="I442" s="6" t="s">
        <v>1130</v>
      </c>
      <c r="J442" s="1">
        <f>'ESTOQUE DEZEMBRO'!$D442*'ESTOQUE DEZEMBRO'!$G442+'ESTOQUE DEZEMBRO'!$E442*'ESTOQUE DEZEMBRO'!$H442</f>
        <v>745.27777777777771</v>
      </c>
      <c r="K442" s="1">
        <f>_xlfn.XLOOKUP(A442,MEDIDAS!A:A,MEDIDAS!D:D,,0)*5</f>
        <v>6.6111111111111107</v>
      </c>
      <c r="L442" s="1">
        <f>SUM(K442,_xlfn.XLOOKUP(A442,MEDIDAS!A:A,MEDIDAS!D:D,,0)*5)</f>
        <v>13.222222222222221</v>
      </c>
      <c r="M44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42" t="str">
        <f>IF('ESTOQUE DEZEMBRO'!$E442&gt;0,"dezembro",_xlfn.XLOOKUP('ESTOQUE DEZEMBRO'!$A442,'ESTOQUE NOVEMBRO'!$A$2:$A$1101,'ESTOQUE NOVEMBRO'!$N$2:$N$1101,,0))</f>
        <v>dezembro</v>
      </c>
      <c r="O442" s="15">
        <v>45627</v>
      </c>
    </row>
    <row r="443" spans="1:15">
      <c r="A443" s="5" t="s">
        <v>442</v>
      </c>
      <c r="B443" s="6" t="s">
        <v>1182</v>
      </c>
      <c r="C443" s="8">
        <f t="shared" si="12"/>
        <v>64.89</v>
      </c>
      <c r="D443" s="13">
        <f>_xlfn.XLOOKUP(Tabela5[[#This Row],[SKU]],'ESTOQUE NOVEMBRO'!A:A,'ESTOQUE NOVEMBRO'!F:F,,0)-_xlfn.XLOOKUP(Tabela5[[#This Row],[SKU]],'VENDA MES'!H:H,'VENDA MES'!I:I,0,0)</f>
        <v>-32</v>
      </c>
      <c r="E443" s="13">
        <f>IF(D443&lt;=0,(L443 * 2.5) - D443,IF(AND(Tabela5[[#This Row],[ESTOQUE_INICIAL]]&lt;=Tabela5[[#This Row],[PONTO_DE_REPOSICAO]],Tabela5[[#This Row],[ESTOQUE_INICIAL]]&gt;0),L443*2.5,D443*0))</f>
        <v>68.388888888888886</v>
      </c>
      <c r="F443" s="13">
        <f t="shared" si="13"/>
        <v>36.388888888888886</v>
      </c>
      <c r="G443" s="14" t="str">
        <f>IF('ESTOQUE DEZEMBRO'!$N443="outubro",_xlfn.XLOOKUP('ESTOQUE DEZEMBRO'!$A443,MEDIDAS!H:H,MEDIDAS!J:J,,0),IF('ESTOQUE DEZEMBRO'!$N443="novembro",_xlfn.XLOOKUP('ESTOQUE DEZEMBRO'!$A443,MEDIDAS!H:H,MEDIDAS!K:K,,0),"0"))</f>
        <v>0</v>
      </c>
      <c r="H443" s="16">
        <v>35</v>
      </c>
      <c r="I443" s="6" t="s">
        <v>1142</v>
      </c>
      <c r="J443" s="1">
        <f>'ESTOQUE DEZEMBRO'!$D443*'ESTOQUE DEZEMBRO'!$G443+'ESTOQUE DEZEMBRO'!$E443*'ESTOQUE DEZEMBRO'!$H443</f>
        <v>2393.6111111111109</v>
      </c>
      <c r="K443" s="1">
        <f>_xlfn.XLOOKUP(A443,MEDIDAS!A:A,MEDIDAS!D:D,,0)*5</f>
        <v>7.2777777777777777</v>
      </c>
      <c r="L443" s="1">
        <f>SUM(K443,_xlfn.XLOOKUP(A443,MEDIDAS!A:A,MEDIDAS!D:D,,0)*5)</f>
        <v>14.555555555555555</v>
      </c>
      <c r="M44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43" t="str">
        <f>IF('ESTOQUE DEZEMBRO'!$E443&gt;0,"dezembro",_xlfn.XLOOKUP('ESTOQUE DEZEMBRO'!$A443,'ESTOQUE NOVEMBRO'!$A$2:$A$1101,'ESTOQUE NOVEMBRO'!$N$2:$N$1101,,0))</f>
        <v>dezembro</v>
      </c>
      <c r="O443" s="15">
        <v>45627</v>
      </c>
    </row>
    <row r="444" spans="1:15">
      <c r="A444" s="5" t="s">
        <v>443</v>
      </c>
      <c r="B444" s="6" t="s">
        <v>1182</v>
      </c>
      <c r="C444" s="8">
        <f t="shared" si="12"/>
        <v>64.89</v>
      </c>
      <c r="D444" s="13">
        <f>_xlfn.XLOOKUP(Tabela5[[#This Row],[SKU]],'ESTOQUE NOVEMBRO'!A:A,'ESTOQUE NOVEMBRO'!F:F,,0)-_xlfn.XLOOKUP(Tabela5[[#This Row],[SKU]],'VENDA MES'!H:H,'VENDA MES'!I:I,0,0)</f>
        <v>121</v>
      </c>
      <c r="E444" s="13">
        <f>IF(D444&lt;=0,(L444 * 2.5) - D444,IF(AND(Tabela5[[#This Row],[ESTOQUE_INICIAL]]&lt;=Tabela5[[#This Row],[PONTO_DE_REPOSICAO]],Tabela5[[#This Row],[ESTOQUE_INICIAL]]&gt;0),L444*2.5,D444*0))</f>
        <v>0</v>
      </c>
      <c r="F444" s="13">
        <f t="shared" si="13"/>
        <v>121</v>
      </c>
      <c r="G444" s="14">
        <f>IF('ESTOQUE DEZEMBRO'!$N444="outubro",_xlfn.XLOOKUP('ESTOQUE DEZEMBRO'!$A444,MEDIDAS!H:H,MEDIDAS!J:J,,0),IF('ESTOQUE DEZEMBRO'!$N444="novembro",_xlfn.XLOOKUP('ESTOQUE DEZEMBRO'!$A444,MEDIDAS!H:H,MEDIDAS!K:K,,0),"0"))</f>
        <v>14</v>
      </c>
      <c r="H444" s="16">
        <v>35</v>
      </c>
      <c r="I444" s="6" t="s">
        <v>1142</v>
      </c>
      <c r="J444" s="1">
        <f>'ESTOQUE DEZEMBRO'!$D444*'ESTOQUE DEZEMBRO'!$G444+'ESTOQUE DEZEMBRO'!$E444*'ESTOQUE DEZEMBRO'!$H444</f>
        <v>1694</v>
      </c>
      <c r="K444" s="1">
        <f>_xlfn.XLOOKUP(A444,MEDIDAS!A:A,MEDIDAS!D:D,,0)*5</f>
        <v>6.1111111111111116</v>
      </c>
      <c r="L444" s="1">
        <f>SUM(K444,_xlfn.XLOOKUP(A444,MEDIDAS!A:A,MEDIDAS!D:D,,0)*5)</f>
        <v>12.222222222222223</v>
      </c>
      <c r="M44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44" t="str">
        <f>IF('ESTOQUE DEZEMBRO'!$E444&gt;0,"dezembro",_xlfn.XLOOKUP('ESTOQUE DEZEMBRO'!$A444,'ESTOQUE NOVEMBRO'!$A$2:$A$1101,'ESTOQUE NOVEMBRO'!$N$2:$N$1101,,0))</f>
        <v>outubro</v>
      </c>
      <c r="O444" s="15">
        <v>45627</v>
      </c>
    </row>
    <row r="445" spans="1:15">
      <c r="A445" s="5" t="s">
        <v>444</v>
      </c>
      <c r="B445" s="6" t="s">
        <v>1182</v>
      </c>
      <c r="C445" s="8">
        <f t="shared" si="12"/>
        <v>64.89</v>
      </c>
      <c r="D445" s="13">
        <f>_xlfn.XLOOKUP(Tabela5[[#This Row],[SKU]],'ESTOQUE NOVEMBRO'!A:A,'ESTOQUE NOVEMBRO'!F:F,,0)-_xlfn.XLOOKUP(Tabela5[[#This Row],[SKU]],'VENDA MES'!H:H,'VENDA MES'!I:I,0,0)</f>
        <v>28.800000000000011</v>
      </c>
      <c r="E445" s="13">
        <f>IF(D445&lt;=0,(L445 * 2.5) - D445,IF(AND(Tabela5[[#This Row],[ESTOQUE_INICIAL]]&lt;=Tabela5[[#This Row],[PONTO_DE_REPOSICAO]],Tabela5[[#This Row],[ESTOQUE_INICIAL]]&gt;0),L445*2.5,D445*0))</f>
        <v>0</v>
      </c>
      <c r="F445" s="13">
        <f t="shared" si="13"/>
        <v>28.800000000000011</v>
      </c>
      <c r="G445" s="14">
        <f>IF('ESTOQUE DEZEMBRO'!$N445="outubro",_xlfn.XLOOKUP('ESTOQUE DEZEMBRO'!$A445,MEDIDAS!H:H,MEDIDAS!J:J,,0),IF('ESTOQUE DEZEMBRO'!$N445="novembro",_xlfn.XLOOKUP('ESTOQUE DEZEMBRO'!$A445,MEDIDAS!H:H,MEDIDAS!K:K,,0),"0"))</f>
        <v>14</v>
      </c>
      <c r="H445" s="16">
        <v>35</v>
      </c>
      <c r="I445" s="6" t="s">
        <v>1142</v>
      </c>
      <c r="J445" s="1">
        <f>'ESTOQUE DEZEMBRO'!$D445*'ESTOQUE DEZEMBRO'!$G445+'ESTOQUE DEZEMBRO'!$E445*'ESTOQUE DEZEMBRO'!$H445</f>
        <v>403.20000000000016</v>
      </c>
      <c r="K445" s="1">
        <f>_xlfn.XLOOKUP(A445,MEDIDAS!A:A,MEDIDAS!D:D,,0)*5</f>
        <v>6.8333333333333339</v>
      </c>
      <c r="L445" s="1">
        <f>SUM(K445,_xlfn.XLOOKUP(A445,MEDIDAS!A:A,MEDIDAS!D:D,,0)*5)</f>
        <v>13.666666666666668</v>
      </c>
      <c r="M44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45" t="str">
        <f>IF('ESTOQUE DEZEMBRO'!$E445&gt;0,"dezembro",_xlfn.XLOOKUP('ESTOQUE DEZEMBRO'!$A445,'ESTOQUE NOVEMBRO'!$A$2:$A$1101,'ESTOQUE NOVEMBRO'!$N$2:$N$1101,,0))</f>
        <v>outubro</v>
      </c>
      <c r="O445" s="15">
        <v>45627</v>
      </c>
    </row>
    <row r="446" spans="1:15">
      <c r="A446" s="5" t="s">
        <v>445</v>
      </c>
      <c r="B446" s="6" t="s">
        <v>1182</v>
      </c>
      <c r="C446" s="8">
        <f t="shared" si="12"/>
        <v>64.89</v>
      </c>
      <c r="D446" s="13">
        <f>_xlfn.XLOOKUP(Tabela5[[#This Row],[SKU]],'ESTOQUE NOVEMBRO'!A:A,'ESTOQUE NOVEMBRO'!F:F,,0)-_xlfn.XLOOKUP(Tabela5[[#This Row],[SKU]],'VENDA MES'!H:H,'VENDA MES'!I:I,0,0)</f>
        <v>-18.200000000000003</v>
      </c>
      <c r="E446" s="13">
        <f>IF(D446&lt;=0,(L446 * 2.5) - D446,IF(AND(Tabela5[[#This Row],[ESTOQUE_INICIAL]]&lt;=Tabela5[[#This Row],[PONTO_DE_REPOSICAO]],Tabela5[[#This Row],[ESTOQUE_INICIAL]]&gt;0),L446*2.5,D446*0))</f>
        <v>56.25555555555556</v>
      </c>
      <c r="F446" s="13">
        <f t="shared" si="13"/>
        <v>38.055555555555557</v>
      </c>
      <c r="G446" s="14" t="str">
        <f>IF('ESTOQUE DEZEMBRO'!$N446="outubro",_xlfn.XLOOKUP('ESTOQUE DEZEMBRO'!$A446,MEDIDAS!H:H,MEDIDAS!J:J,,0),IF('ESTOQUE DEZEMBRO'!$N446="novembro",_xlfn.XLOOKUP('ESTOQUE DEZEMBRO'!$A446,MEDIDAS!H:H,MEDIDAS!K:K,,0),"0"))</f>
        <v>0</v>
      </c>
      <c r="H446" s="16">
        <v>35</v>
      </c>
      <c r="I446" s="6" t="s">
        <v>1142</v>
      </c>
      <c r="J446" s="1">
        <f>'ESTOQUE DEZEMBRO'!$D446*'ESTOQUE DEZEMBRO'!$G446+'ESTOQUE DEZEMBRO'!$E446*'ESTOQUE DEZEMBRO'!$H446</f>
        <v>1968.9444444444446</v>
      </c>
      <c r="K446" s="1">
        <f>_xlfn.XLOOKUP(A446,MEDIDAS!A:A,MEDIDAS!D:D,,0)*5</f>
        <v>7.6111111111111107</v>
      </c>
      <c r="L446" s="1">
        <f>SUM(K446,_xlfn.XLOOKUP(A446,MEDIDAS!A:A,MEDIDAS!D:D,,0)*5)</f>
        <v>15.222222222222221</v>
      </c>
      <c r="M44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46" t="str">
        <f>IF('ESTOQUE DEZEMBRO'!$E446&gt;0,"dezembro",_xlfn.XLOOKUP('ESTOQUE DEZEMBRO'!$A446,'ESTOQUE NOVEMBRO'!$A$2:$A$1101,'ESTOQUE NOVEMBRO'!$N$2:$N$1101,,0))</f>
        <v>dezembro</v>
      </c>
      <c r="O446" s="15">
        <v>45627</v>
      </c>
    </row>
    <row r="447" spans="1:15">
      <c r="A447" s="5" t="s">
        <v>446</v>
      </c>
      <c r="B447" s="6" t="s">
        <v>1182</v>
      </c>
      <c r="C447" s="8">
        <f t="shared" si="12"/>
        <v>64.89</v>
      </c>
      <c r="D447" s="13">
        <f>_xlfn.XLOOKUP(Tabela5[[#This Row],[SKU]],'ESTOQUE NOVEMBRO'!A:A,'ESTOQUE NOVEMBRO'!F:F,,0)-_xlfn.XLOOKUP(Tabela5[[#This Row],[SKU]],'VENDA MES'!H:H,'VENDA MES'!I:I,0,0)</f>
        <v>-30.866666666666674</v>
      </c>
      <c r="E447" s="13">
        <f>IF(D447&lt;=0,(L447 * 2.5) - D447,IF(AND(Tabela5[[#This Row],[ESTOQUE_INICIAL]]&lt;=Tabela5[[#This Row],[PONTO_DE_REPOSICAO]],Tabela5[[#This Row],[ESTOQUE_INICIAL]]&gt;0),L447*2.5,D447*0))</f>
        <v>69.75555555555556</v>
      </c>
      <c r="F447" s="13">
        <f t="shared" si="13"/>
        <v>38.888888888888886</v>
      </c>
      <c r="G447" s="14" t="str">
        <f>IF('ESTOQUE DEZEMBRO'!$N447="outubro",_xlfn.XLOOKUP('ESTOQUE DEZEMBRO'!$A447,MEDIDAS!H:H,MEDIDAS!J:J,,0),IF('ESTOQUE DEZEMBRO'!$N447="novembro",_xlfn.XLOOKUP('ESTOQUE DEZEMBRO'!$A447,MEDIDAS!H:H,MEDIDAS!K:K,,0),"0"))</f>
        <v>0</v>
      </c>
      <c r="H447" s="16">
        <v>35</v>
      </c>
      <c r="I447" s="6" t="s">
        <v>1142</v>
      </c>
      <c r="J447" s="1">
        <f>'ESTOQUE DEZEMBRO'!$D447*'ESTOQUE DEZEMBRO'!$G447+'ESTOQUE DEZEMBRO'!$E447*'ESTOQUE DEZEMBRO'!$H447</f>
        <v>2441.4444444444448</v>
      </c>
      <c r="K447" s="1">
        <f>_xlfn.XLOOKUP(A447,MEDIDAS!A:A,MEDIDAS!D:D,,0)*5</f>
        <v>7.7777777777777777</v>
      </c>
      <c r="L447" s="1">
        <f>SUM(K447,_xlfn.XLOOKUP(A447,MEDIDAS!A:A,MEDIDAS!D:D,,0)*5)</f>
        <v>15.555555555555555</v>
      </c>
      <c r="M44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47" t="str">
        <f>IF('ESTOQUE DEZEMBRO'!$E447&gt;0,"dezembro",_xlfn.XLOOKUP('ESTOQUE DEZEMBRO'!$A447,'ESTOQUE NOVEMBRO'!$A$2:$A$1101,'ESTOQUE NOVEMBRO'!$N$2:$N$1101,,0))</f>
        <v>dezembro</v>
      </c>
      <c r="O447" s="15">
        <v>45627</v>
      </c>
    </row>
    <row r="448" spans="1:15">
      <c r="A448" s="5" t="s">
        <v>495</v>
      </c>
      <c r="B448" s="6" t="s">
        <v>1182</v>
      </c>
      <c r="C448" s="8">
        <f t="shared" si="12"/>
        <v>64.89</v>
      </c>
      <c r="D448" s="13">
        <f>_xlfn.XLOOKUP(Tabela5[[#This Row],[SKU]],'ESTOQUE NOVEMBRO'!A:A,'ESTOQUE NOVEMBRO'!F:F,,0)-_xlfn.XLOOKUP(Tabela5[[#This Row],[SKU]],'VENDA MES'!H:H,'VENDA MES'!I:I,0,0)</f>
        <v>107</v>
      </c>
      <c r="E448" s="13">
        <f>IF(D448&lt;=0,(L448 * 2.5) - D448,IF(AND(Tabela5[[#This Row],[ESTOQUE_INICIAL]]&lt;=Tabela5[[#This Row],[PONTO_DE_REPOSICAO]],Tabela5[[#This Row],[ESTOQUE_INICIAL]]&gt;0),L448*2.5,D448*0))</f>
        <v>0</v>
      </c>
      <c r="F448" s="13">
        <f t="shared" si="13"/>
        <v>107</v>
      </c>
      <c r="G448" s="14">
        <f>IF('ESTOQUE DEZEMBRO'!$N448="outubro",_xlfn.XLOOKUP('ESTOQUE DEZEMBRO'!$A448,MEDIDAS!H:H,MEDIDAS!J:J,,0),IF('ESTOQUE DEZEMBRO'!$N448="novembro",_xlfn.XLOOKUP('ESTOQUE DEZEMBRO'!$A448,MEDIDAS!H:H,MEDIDAS!K:K,,0),"0"))</f>
        <v>14</v>
      </c>
      <c r="H448" s="16">
        <v>35</v>
      </c>
      <c r="I448" s="6" t="s">
        <v>1142</v>
      </c>
      <c r="J448" s="1">
        <f>'ESTOQUE DEZEMBRO'!$D448*'ESTOQUE DEZEMBRO'!$G448+'ESTOQUE DEZEMBRO'!$E448*'ESTOQUE DEZEMBRO'!$H448</f>
        <v>1498</v>
      </c>
      <c r="K448" s="1">
        <f>_xlfn.XLOOKUP(A448,MEDIDAS!A:A,MEDIDAS!D:D,,0)*5</f>
        <v>2.3888888888888888</v>
      </c>
      <c r="L448" s="1">
        <f>SUM(K448,_xlfn.XLOOKUP(A448,MEDIDAS!A:A,MEDIDAS!D:D,,0)*5)</f>
        <v>4.7777777777777777</v>
      </c>
      <c r="M44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48" t="str">
        <f>IF('ESTOQUE DEZEMBRO'!$E448&gt;0,"dezembro",_xlfn.XLOOKUP('ESTOQUE DEZEMBRO'!$A448,'ESTOQUE NOVEMBRO'!$A$2:$A$1101,'ESTOQUE NOVEMBRO'!$N$2:$N$1101,,0))</f>
        <v>outubro</v>
      </c>
      <c r="O448" s="15">
        <v>45627</v>
      </c>
    </row>
    <row r="449" spans="1:15">
      <c r="A449" s="5" t="s">
        <v>447</v>
      </c>
      <c r="B449" s="6" t="s">
        <v>1182</v>
      </c>
      <c r="C449" s="8">
        <f t="shared" si="12"/>
        <v>64.89</v>
      </c>
      <c r="D449" s="13">
        <f>_xlfn.XLOOKUP(Tabela5[[#This Row],[SKU]],'ESTOQUE NOVEMBRO'!A:A,'ESTOQUE NOVEMBRO'!F:F,,0)-_xlfn.XLOOKUP(Tabela5[[#This Row],[SKU]],'VENDA MES'!H:H,'VENDA MES'!I:I,0,0)</f>
        <v>-4.2000000000000028</v>
      </c>
      <c r="E449" s="13">
        <f>IF(D449&lt;=0,(L449 * 2.5) - D449,IF(AND(Tabela5[[#This Row],[ESTOQUE_INICIAL]]&lt;=Tabela5[[#This Row],[PONTO_DE_REPOSICAO]],Tabela5[[#This Row],[ESTOQUE_INICIAL]]&gt;0),L449*2.5,D449*0))</f>
        <v>34.200000000000003</v>
      </c>
      <c r="F449" s="13">
        <f t="shared" si="13"/>
        <v>30</v>
      </c>
      <c r="G449" s="14" t="str">
        <f>IF('ESTOQUE DEZEMBRO'!$N449="outubro",_xlfn.XLOOKUP('ESTOQUE DEZEMBRO'!$A449,MEDIDAS!H:H,MEDIDAS!J:J,,0),IF('ESTOQUE DEZEMBRO'!$N449="novembro",_xlfn.XLOOKUP('ESTOQUE DEZEMBRO'!$A449,MEDIDAS!H:H,MEDIDAS!K:K,,0),"0"))</f>
        <v>0</v>
      </c>
      <c r="H449" s="16">
        <v>35</v>
      </c>
      <c r="I449" s="6" t="s">
        <v>1142</v>
      </c>
      <c r="J449" s="1">
        <f>'ESTOQUE DEZEMBRO'!$D449*'ESTOQUE DEZEMBRO'!$G449+'ESTOQUE DEZEMBRO'!$E449*'ESTOQUE DEZEMBRO'!$H449</f>
        <v>1197</v>
      </c>
      <c r="K449" s="1">
        <f>_xlfn.XLOOKUP(A449,MEDIDAS!A:A,MEDIDAS!D:D,,0)*5</f>
        <v>6</v>
      </c>
      <c r="L449" s="1">
        <f>SUM(K449,_xlfn.XLOOKUP(A449,MEDIDAS!A:A,MEDIDAS!D:D,,0)*5)</f>
        <v>12</v>
      </c>
      <c r="M44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49" t="str">
        <f>IF('ESTOQUE DEZEMBRO'!$E449&gt;0,"dezembro",_xlfn.XLOOKUP('ESTOQUE DEZEMBRO'!$A449,'ESTOQUE NOVEMBRO'!$A$2:$A$1101,'ESTOQUE NOVEMBRO'!$N$2:$N$1101,,0))</f>
        <v>dezembro</v>
      </c>
      <c r="O449" s="15">
        <v>45627</v>
      </c>
    </row>
    <row r="450" spans="1:15">
      <c r="A450" s="5" t="s">
        <v>448</v>
      </c>
      <c r="B450" s="6" t="s">
        <v>1182</v>
      </c>
      <c r="C450" s="8">
        <f t="shared" ref="C450:C513" si="14">3.09*3*7</f>
        <v>64.89</v>
      </c>
      <c r="D450" s="13">
        <f>_xlfn.XLOOKUP(Tabela5[[#This Row],[SKU]],'ESTOQUE NOVEMBRO'!A:A,'ESTOQUE NOVEMBRO'!F:F,,0)-_xlfn.XLOOKUP(Tabela5[[#This Row],[SKU]],'VENDA MES'!H:H,'VENDA MES'!I:I,0,0)</f>
        <v>107.80000000000004</v>
      </c>
      <c r="E450" s="13">
        <f>IF(D450&lt;=0,(L450 * 2.5) - D450,IF(AND(Tabela5[[#This Row],[ESTOQUE_INICIAL]]&lt;=Tabela5[[#This Row],[PONTO_DE_REPOSICAO]],Tabela5[[#This Row],[ESTOQUE_INICIAL]]&gt;0),L450*2.5,D450*0))</f>
        <v>0</v>
      </c>
      <c r="F450" s="13">
        <f t="shared" ref="F450:F513" si="15">SUM(E450,D450)</f>
        <v>107.80000000000004</v>
      </c>
      <c r="G450" s="14">
        <f>IF('ESTOQUE DEZEMBRO'!$N450="outubro",_xlfn.XLOOKUP('ESTOQUE DEZEMBRO'!$A450,MEDIDAS!H:H,MEDIDAS!J:J,,0),IF('ESTOQUE DEZEMBRO'!$N450="novembro",_xlfn.XLOOKUP('ESTOQUE DEZEMBRO'!$A450,MEDIDAS!H:H,MEDIDAS!K:K,,0),"0"))</f>
        <v>14</v>
      </c>
      <c r="H450" s="16">
        <v>35</v>
      </c>
      <c r="I450" s="6" t="s">
        <v>1142</v>
      </c>
      <c r="J450" s="1">
        <f>'ESTOQUE DEZEMBRO'!$D450*'ESTOQUE DEZEMBRO'!$G450+'ESTOQUE DEZEMBRO'!$E450*'ESTOQUE DEZEMBRO'!$H450</f>
        <v>1509.2000000000005</v>
      </c>
      <c r="K450" s="1">
        <f>_xlfn.XLOOKUP(A450,MEDIDAS!A:A,MEDIDAS!D:D,,0)*5</f>
        <v>7.9444444444444438</v>
      </c>
      <c r="L450" s="1">
        <f>SUM(K450,_xlfn.XLOOKUP(A450,MEDIDAS!A:A,MEDIDAS!D:D,,0)*5)</f>
        <v>15.888888888888888</v>
      </c>
      <c r="M45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50" t="str">
        <f>IF('ESTOQUE DEZEMBRO'!$E450&gt;0,"dezembro",_xlfn.XLOOKUP('ESTOQUE DEZEMBRO'!$A450,'ESTOQUE NOVEMBRO'!$A$2:$A$1101,'ESTOQUE NOVEMBRO'!$N$2:$N$1101,,0))</f>
        <v>outubro</v>
      </c>
      <c r="O450" s="15">
        <v>45627</v>
      </c>
    </row>
    <row r="451" spans="1:15">
      <c r="A451" s="5" t="s">
        <v>449</v>
      </c>
      <c r="B451" s="6" t="s">
        <v>1182</v>
      </c>
      <c r="C451" s="8">
        <f t="shared" si="14"/>
        <v>64.89</v>
      </c>
      <c r="D451" s="13">
        <f>_xlfn.XLOOKUP(Tabela5[[#This Row],[SKU]],'ESTOQUE NOVEMBRO'!A:A,'ESTOQUE NOVEMBRO'!F:F,,0)-_xlfn.XLOOKUP(Tabela5[[#This Row],[SKU]],'VENDA MES'!H:H,'VENDA MES'!I:I,0,0)</f>
        <v>-51</v>
      </c>
      <c r="E451" s="13">
        <f>IF(D451&lt;=0,(L451 * 2.5) - D451,IF(AND(Tabela5[[#This Row],[ESTOQUE_INICIAL]]&lt;=Tabela5[[#This Row],[PONTO_DE_REPOSICAO]],Tabela5[[#This Row],[ESTOQUE_INICIAL]]&gt;0),L451*2.5,D451*0))</f>
        <v>83.5</v>
      </c>
      <c r="F451" s="13">
        <f t="shared" si="15"/>
        <v>32.5</v>
      </c>
      <c r="G451" s="14" t="str">
        <f>IF('ESTOQUE DEZEMBRO'!$N451="outubro",_xlfn.XLOOKUP('ESTOQUE DEZEMBRO'!$A451,MEDIDAS!H:H,MEDIDAS!J:J,,0),IF('ESTOQUE DEZEMBRO'!$N451="novembro",_xlfn.XLOOKUP('ESTOQUE DEZEMBRO'!$A451,MEDIDAS!H:H,MEDIDAS!K:K,,0),"0"))</f>
        <v>0</v>
      </c>
      <c r="H451" s="16">
        <v>35</v>
      </c>
      <c r="I451" s="6" t="s">
        <v>1142</v>
      </c>
      <c r="J451" s="1">
        <f>'ESTOQUE DEZEMBRO'!$D451*'ESTOQUE DEZEMBRO'!$G451+'ESTOQUE DEZEMBRO'!$E451*'ESTOQUE DEZEMBRO'!$H451</f>
        <v>2922.5</v>
      </c>
      <c r="K451" s="1">
        <f>_xlfn.XLOOKUP(A451,MEDIDAS!A:A,MEDIDAS!D:D,,0)*5</f>
        <v>6.5</v>
      </c>
      <c r="L451" s="1">
        <f>SUM(K451,_xlfn.XLOOKUP(A451,MEDIDAS!A:A,MEDIDAS!D:D,,0)*5)</f>
        <v>13</v>
      </c>
      <c r="M45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51" t="str">
        <f>IF('ESTOQUE DEZEMBRO'!$E451&gt;0,"dezembro",_xlfn.XLOOKUP('ESTOQUE DEZEMBRO'!$A451,'ESTOQUE NOVEMBRO'!$A$2:$A$1101,'ESTOQUE NOVEMBRO'!$N$2:$N$1101,,0))</f>
        <v>dezembro</v>
      </c>
      <c r="O451" s="15">
        <v>45627</v>
      </c>
    </row>
    <row r="452" spans="1:15">
      <c r="A452" s="5" t="s">
        <v>450</v>
      </c>
      <c r="B452" s="6" t="s">
        <v>1182</v>
      </c>
      <c r="C452" s="8">
        <f t="shared" si="14"/>
        <v>64.89</v>
      </c>
      <c r="D452" s="13">
        <f>_xlfn.XLOOKUP(Tabela5[[#This Row],[SKU]],'ESTOQUE NOVEMBRO'!A:A,'ESTOQUE NOVEMBRO'!F:F,,0)-_xlfn.XLOOKUP(Tabela5[[#This Row],[SKU]],'VENDA MES'!H:H,'VENDA MES'!I:I,0,0)</f>
        <v>114.6</v>
      </c>
      <c r="E452" s="13">
        <f>IF(D452&lt;=0,(L452 * 2.5) - D452,IF(AND(Tabela5[[#This Row],[ESTOQUE_INICIAL]]&lt;=Tabela5[[#This Row],[PONTO_DE_REPOSICAO]],Tabela5[[#This Row],[ESTOQUE_INICIAL]]&gt;0),L452*2.5,D452*0))</f>
        <v>0</v>
      </c>
      <c r="F452" s="13">
        <f t="shared" si="15"/>
        <v>114.6</v>
      </c>
      <c r="G452" s="14">
        <f>IF('ESTOQUE DEZEMBRO'!$N452="outubro",_xlfn.XLOOKUP('ESTOQUE DEZEMBRO'!$A452,MEDIDAS!H:H,MEDIDAS!J:J,,0),IF('ESTOQUE DEZEMBRO'!$N452="novembro",_xlfn.XLOOKUP('ESTOQUE DEZEMBRO'!$A452,MEDIDAS!H:H,MEDIDAS!K:K,,0),"0"))</f>
        <v>14</v>
      </c>
      <c r="H452" s="16">
        <v>35</v>
      </c>
      <c r="I452" s="6" t="s">
        <v>1142</v>
      </c>
      <c r="J452" s="1">
        <f>'ESTOQUE DEZEMBRO'!$D452*'ESTOQUE DEZEMBRO'!$G452+'ESTOQUE DEZEMBRO'!$E452*'ESTOQUE DEZEMBRO'!$H452</f>
        <v>1604.3999999999999</v>
      </c>
      <c r="K452" s="1">
        <f>_xlfn.XLOOKUP(A452,MEDIDAS!A:A,MEDIDAS!D:D,,0)*5</f>
        <v>5</v>
      </c>
      <c r="L452" s="1">
        <f>SUM(K452,_xlfn.XLOOKUP(A452,MEDIDAS!A:A,MEDIDAS!D:D,,0)*5)</f>
        <v>10</v>
      </c>
      <c r="M45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52" t="str">
        <f>IF('ESTOQUE DEZEMBRO'!$E452&gt;0,"dezembro",_xlfn.XLOOKUP('ESTOQUE DEZEMBRO'!$A452,'ESTOQUE NOVEMBRO'!$A$2:$A$1101,'ESTOQUE NOVEMBRO'!$N$2:$N$1101,,0))</f>
        <v>outubro</v>
      </c>
      <c r="O452" s="15">
        <v>45627</v>
      </c>
    </row>
    <row r="453" spans="1:15">
      <c r="A453" s="5" t="s">
        <v>452</v>
      </c>
      <c r="B453" s="6" t="s">
        <v>1183</v>
      </c>
      <c r="C453" s="8">
        <f t="shared" si="14"/>
        <v>64.89</v>
      </c>
      <c r="D453" s="13">
        <f>_xlfn.XLOOKUP(Tabela5[[#This Row],[SKU]],'ESTOQUE NOVEMBRO'!A:A,'ESTOQUE NOVEMBRO'!F:F,,0)-_xlfn.XLOOKUP(Tabela5[[#This Row],[SKU]],'VENDA MES'!H:H,'VENDA MES'!I:I,0,0)</f>
        <v>37.599999999999994</v>
      </c>
      <c r="E453" s="13">
        <f>IF(D453&lt;=0,(L453 * 2.5) - D453,IF(AND(Tabela5[[#This Row],[ESTOQUE_INICIAL]]&lt;=Tabela5[[#This Row],[PONTO_DE_REPOSICAO]],Tabela5[[#This Row],[ESTOQUE_INICIAL]]&gt;0),L453*2.5,D453*0))</f>
        <v>0</v>
      </c>
      <c r="F453" s="13">
        <f t="shared" si="15"/>
        <v>37.599999999999994</v>
      </c>
      <c r="G453" s="14">
        <f>IF('ESTOQUE DEZEMBRO'!$N453="outubro",_xlfn.XLOOKUP('ESTOQUE DEZEMBRO'!$A453,MEDIDAS!H:H,MEDIDAS!J:J,,0),IF('ESTOQUE DEZEMBRO'!$N453="novembro",_xlfn.XLOOKUP('ESTOQUE DEZEMBRO'!$A453,MEDIDAS!H:H,MEDIDAS!K:K,,0),"0"))</f>
        <v>30</v>
      </c>
      <c r="H453" s="16">
        <v>75</v>
      </c>
      <c r="I453" s="6" t="s">
        <v>1146</v>
      </c>
      <c r="J453" s="1">
        <f>'ESTOQUE DEZEMBRO'!$D453*'ESTOQUE DEZEMBRO'!$G453+'ESTOQUE DEZEMBRO'!$E453*'ESTOQUE DEZEMBRO'!$H453</f>
        <v>1127.9999999999998</v>
      </c>
      <c r="K453" s="1">
        <f>_xlfn.XLOOKUP(A453,MEDIDAS!A:A,MEDIDAS!D:D,,0)*5</f>
        <v>7.4444444444444446</v>
      </c>
      <c r="L453" s="1">
        <f>SUM(K453,_xlfn.XLOOKUP(A453,MEDIDAS!A:A,MEDIDAS!D:D,,0)*5)</f>
        <v>14.888888888888889</v>
      </c>
      <c r="M45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53" t="str">
        <f>IF('ESTOQUE DEZEMBRO'!$E453&gt;0,"dezembro",_xlfn.XLOOKUP('ESTOQUE DEZEMBRO'!$A453,'ESTOQUE NOVEMBRO'!$A$2:$A$1101,'ESTOQUE NOVEMBRO'!$N$2:$N$1101,,0))</f>
        <v>outubro</v>
      </c>
      <c r="O453" s="15">
        <v>45627</v>
      </c>
    </row>
    <row r="454" spans="1:15">
      <c r="A454" s="5" t="s">
        <v>453</v>
      </c>
      <c r="B454" s="6" t="s">
        <v>1183</v>
      </c>
      <c r="C454" s="8">
        <f t="shared" si="14"/>
        <v>64.89</v>
      </c>
      <c r="D454" s="13">
        <f>_xlfn.XLOOKUP(Tabela5[[#This Row],[SKU]],'ESTOQUE NOVEMBRO'!A:A,'ESTOQUE NOVEMBRO'!F:F,,0)-_xlfn.XLOOKUP(Tabela5[[#This Row],[SKU]],'VENDA MES'!H:H,'VENDA MES'!I:I,0,0)</f>
        <v>-5.5999999999999801</v>
      </c>
      <c r="E454" s="13">
        <f>IF(D454&lt;=0,(L454 * 2.5) - D454,IF(AND(Tabela5[[#This Row],[ESTOQUE_INICIAL]]&lt;=Tabela5[[#This Row],[PONTO_DE_REPOSICAO]],Tabela5[[#This Row],[ESTOQUE_INICIAL]]&gt;0),L454*2.5,D454*0))</f>
        <v>32.822222222222194</v>
      </c>
      <c r="F454" s="13">
        <f t="shared" si="15"/>
        <v>27.222222222222214</v>
      </c>
      <c r="G454" s="14" t="str">
        <f>IF('ESTOQUE DEZEMBRO'!$N454="outubro",_xlfn.XLOOKUP('ESTOQUE DEZEMBRO'!$A454,MEDIDAS!H:H,MEDIDAS!J:J,,0),IF('ESTOQUE DEZEMBRO'!$N454="novembro",_xlfn.XLOOKUP('ESTOQUE DEZEMBRO'!$A454,MEDIDAS!H:H,MEDIDAS!K:K,,0),"0"))</f>
        <v>0</v>
      </c>
      <c r="H454" s="16">
        <v>75</v>
      </c>
      <c r="I454" s="6" t="s">
        <v>1146</v>
      </c>
      <c r="J454" s="1">
        <f>'ESTOQUE DEZEMBRO'!$D454*'ESTOQUE DEZEMBRO'!$G454+'ESTOQUE DEZEMBRO'!$E454*'ESTOQUE DEZEMBRO'!$H454</f>
        <v>2461.6666666666647</v>
      </c>
      <c r="K454" s="1">
        <f>_xlfn.XLOOKUP(A454,MEDIDAS!A:A,MEDIDAS!D:D,,0)*5</f>
        <v>5.4444444444444438</v>
      </c>
      <c r="L454" s="1">
        <f>SUM(K454,_xlfn.XLOOKUP(A454,MEDIDAS!A:A,MEDIDAS!D:D,,0)*5)</f>
        <v>10.888888888888888</v>
      </c>
      <c r="M45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54" t="str">
        <f>IF('ESTOQUE DEZEMBRO'!$E454&gt;0,"dezembro",_xlfn.XLOOKUP('ESTOQUE DEZEMBRO'!$A454,'ESTOQUE NOVEMBRO'!$A$2:$A$1101,'ESTOQUE NOVEMBRO'!$N$2:$N$1101,,0))</f>
        <v>dezembro</v>
      </c>
      <c r="O454" s="15">
        <v>45627</v>
      </c>
    </row>
    <row r="455" spans="1:15">
      <c r="A455" s="5" t="s">
        <v>454</v>
      </c>
      <c r="B455" s="6" t="s">
        <v>1183</v>
      </c>
      <c r="C455" s="8">
        <f t="shared" si="14"/>
        <v>64.89</v>
      </c>
      <c r="D455" s="13">
        <f>_xlfn.XLOOKUP(Tabela5[[#This Row],[SKU]],'ESTOQUE NOVEMBRO'!A:A,'ESTOQUE NOVEMBRO'!F:F,,0)-_xlfn.XLOOKUP(Tabela5[[#This Row],[SKU]],'VENDA MES'!H:H,'VENDA MES'!I:I,0,0)</f>
        <v>19</v>
      </c>
      <c r="E455" s="13">
        <f>IF(D455&lt;=0,(L455 * 2.5) - D455,IF(AND(Tabela5[[#This Row],[ESTOQUE_INICIAL]]&lt;=Tabela5[[#This Row],[PONTO_DE_REPOSICAO]],Tabela5[[#This Row],[ESTOQUE_INICIAL]]&gt;0),L455*2.5,D455*0))</f>
        <v>0</v>
      </c>
      <c r="F455" s="13">
        <f t="shared" si="15"/>
        <v>19</v>
      </c>
      <c r="G455" s="14">
        <f>IF('ESTOQUE DEZEMBRO'!$N455="outubro",_xlfn.XLOOKUP('ESTOQUE DEZEMBRO'!$A455,MEDIDAS!H:H,MEDIDAS!J:J,,0),IF('ESTOQUE DEZEMBRO'!$N455="novembro",_xlfn.XLOOKUP('ESTOQUE DEZEMBRO'!$A455,MEDIDAS!H:H,MEDIDAS!K:K,,0),"0"))</f>
        <v>30</v>
      </c>
      <c r="H455" s="16">
        <v>75</v>
      </c>
      <c r="I455" s="6" t="s">
        <v>1146</v>
      </c>
      <c r="J455" s="1">
        <f>'ESTOQUE DEZEMBRO'!$D455*'ESTOQUE DEZEMBRO'!$G455+'ESTOQUE DEZEMBRO'!$E455*'ESTOQUE DEZEMBRO'!$H455</f>
        <v>570</v>
      </c>
      <c r="K455" s="1">
        <f>_xlfn.XLOOKUP(A455,MEDIDAS!A:A,MEDIDAS!D:D,,0)*5</f>
        <v>6.2777777777777777</v>
      </c>
      <c r="L455" s="1">
        <f>SUM(K455,_xlfn.XLOOKUP(A455,MEDIDAS!A:A,MEDIDAS!D:D,,0)*5)</f>
        <v>12.555555555555555</v>
      </c>
      <c r="M45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55" t="str">
        <f>IF('ESTOQUE DEZEMBRO'!$E455&gt;0,"dezembro",_xlfn.XLOOKUP('ESTOQUE DEZEMBRO'!$A455,'ESTOQUE NOVEMBRO'!$A$2:$A$1101,'ESTOQUE NOVEMBRO'!$N$2:$N$1101,,0))</f>
        <v>outubro</v>
      </c>
      <c r="O455" s="15">
        <v>45627</v>
      </c>
    </row>
    <row r="456" spans="1:15">
      <c r="A456" s="5" t="s">
        <v>455</v>
      </c>
      <c r="B456" s="6" t="s">
        <v>1183</v>
      </c>
      <c r="C456" s="8">
        <f t="shared" si="14"/>
        <v>64.89</v>
      </c>
      <c r="D456" s="13">
        <f>_xlfn.XLOOKUP(Tabela5[[#This Row],[SKU]],'ESTOQUE NOVEMBRO'!A:A,'ESTOQUE NOVEMBRO'!F:F,,0)-_xlfn.XLOOKUP(Tabela5[[#This Row],[SKU]],'VENDA MES'!H:H,'VENDA MES'!I:I,0,0)</f>
        <v>-18.388888888888893</v>
      </c>
      <c r="E456" s="13">
        <f>IF(D456&lt;=0,(L456 * 2.5) - D456,IF(AND(Tabela5[[#This Row],[ESTOQUE_INICIAL]]&lt;=Tabela5[[#This Row],[PONTO_DE_REPOSICAO]],Tabela5[[#This Row],[ESTOQUE_INICIAL]]&gt;0),L456*2.5,D456*0))</f>
        <v>37</v>
      </c>
      <c r="F456" s="13">
        <f t="shared" si="15"/>
        <v>18.611111111111107</v>
      </c>
      <c r="G456" s="14" t="str">
        <f>IF('ESTOQUE DEZEMBRO'!$N456="outubro",_xlfn.XLOOKUP('ESTOQUE DEZEMBRO'!$A456,MEDIDAS!H:H,MEDIDAS!J:J,,0),IF('ESTOQUE DEZEMBRO'!$N456="novembro",_xlfn.XLOOKUP('ESTOQUE DEZEMBRO'!$A456,MEDIDAS!H:H,MEDIDAS!K:K,,0),"0"))</f>
        <v>0</v>
      </c>
      <c r="H456" s="16">
        <v>75</v>
      </c>
      <c r="I456" s="6" t="s">
        <v>1146</v>
      </c>
      <c r="J456" s="1">
        <f>'ESTOQUE DEZEMBRO'!$D456*'ESTOQUE DEZEMBRO'!$G456+'ESTOQUE DEZEMBRO'!$E456*'ESTOQUE DEZEMBRO'!$H456</f>
        <v>2775</v>
      </c>
      <c r="K456" s="1">
        <f>_xlfn.XLOOKUP(A456,MEDIDAS!A:A,MEDIDAS!D:D,,0)*5</f>
        <v>3.7222222222222223</v>
      </c>
      <c r="L456" s="1">
        <f>SUM(K456,_xlfn.XLOOKUP(A456,MEDIDAS!A:A,MEDIDAS!D:D,,0)*5)</f>
        <v>7.4444444444444446</v>
      </c>
      <c r="M45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56" t="str">
        <f>IF('ESTOQUE DEZEMBRO'!$E456&gt;0,"dezembro",_xlfn.XLOOKUP('ESTOQUE DEZEMBRO'!$A456,'ESTOQUE NOVEMBRO'!$A$2:$A$1101,'ESTOQUE NOVEMBRO'!$N$2:$N$1101,,0))</f>
        <v>dezembro</v>
      </c>
      <c r="O456" s="15">
        <v>45627</v>
      </c>
    </row>
    <row r="457" spans="1:15">
      <c r="A457" s="5" t="s">
        <v>456</v>
      </c>
      <c r="B457" s="6" t="s">
        <v>1183</v>
      </c>
      <c r="C457" s="8">
        <f t="shared" si="14"/>
        <v>64.89</v>
      </c>
      <c r="D457" s="13">
        <f>_xlfn.XLOOKUP(Tabela5[[#This Row],[SKU]],'ESTOQUE NOVEMBRO'!A:A,'ESTOQUE NOVEMBRO'!F:F,,0)-_xlfn.XLOOKUP(Tabela5[[#This Row],[SKU]],'VENDA MES'!H:H,'VENDA MES'!I:I,0,0)</f>
        <v>61.80000000000004</v>
      </c>
      <c r="E457" s="13">
        <f>IF(D457&lt;=0,(L457 * 2.5) - D457,IF(AND(Tabela5[[#This Row],[ESTOQUE_INICIAL]]&lt;=Tabela5[[#This Row],[PONTO_DE_REPOSICAO]],Tabela5[[#This Row],[ESTOQUE_INICIAL]]&gt;0),L457*2.5,D457*0))</f>
        <v>0</v>
      </c>
      <c r="F457" s="13">
        <f t="shared" si="15"/>
        <v>61.80000000000004</v>
      </c>
      <c r="G457" s="14">
        <f>IF('ESTOQUE DEZEMBRO'!$N457="outubro",_xlfn.XLOOKUP('ESTOQUE DEZEMBRO'!$A457,MEDIDAS!H:H,MEDIDAS!J:J,,0),IF('ESTOQUE DEZEMBRO'!$N457="novembro",_xlfn.XLOOKUP('ESTOQUE DEZEMBRO'!$A457,MEDIDAS!H:H,MEDIDAS!K:K,,0),"0"))</f>
        <v>30</v>
      </c>
      <c r="H457" s="16">
        <v>75</v>
      </c>
      <c r="I457" s="6" t="s">
        <v>1146</v>
      </c>
      <c r="J457" s="1">
        <f>'ESTOQUE DEZEMBRO'!$D457*'ESTOQUE DEZEMBRO'!$G457+'ESTOQUE DEZEMBRO'!$E457*'ESTOQUE DEZEMBRO'!$H457</f>
        <v>1854.0000000000011</v>
      </c>
      <c r="K457" s="1">
        <f>_xlfn.XLOOKUP(A457,MEDIDAS!A:A,MEDIDAS!D:D,,0)*5</f>
        <v>6.8333333333333339</v>
      </c>
      <c r="L457" s="1">
        <f>SUM(K457,_xlfn.XLOOKUP(A457,MEDIDAS!A:A,MEDIDAS!D:D,,0)*5)</f>
        <v>13.666666666666668</v>
      </c>
      <c r="M45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57" t="str">
        <f>IF('ESTOQUE DEZEMBRO'!$E457&gt;0,"dezembro",_xlfn.XLOOKUP('ESTOQUE DEZEMBRO'!$A457,'ESTOQUE NOVEMBRO'!$A$2:$A$1101,'ESTOQUE NOVEMBRO'!$N$2:$N$1101,,0))</f>
        <v>outubro</v>
      </c>
      <c r="O457" s="15">
        <v>45627</v>
      </c>
    </row>
    <row r="458" spans="1:15">
      <c r="A458" s="5" t="s">
        <v>506</v>
      </c>
      <c r="B458" s="6" t="s">
        <v>1183</v>
      </c>
      <c r="C458" s="8">
        <f t="shared" si="14"/>
        <v>64.89</v>
      </c>
      <c r="D458" s="13">
        <f>_xlfn.XLOOKUP(Tabela5[[#This Row],[SKU]],'ESTOQUE NOVEMBRO'!A:A,'ESTOQUE NOVEMBRO'!F:F,,0)-_xlfn.XLOOKUP(Tabela5[[#This Row],[SKU]],'VENDA MES'!H:H,'VENDA MES'!I:I,0,0)</f>
        <v>82</v>
      </c>
      <c r="E458" s="13">
        <f>IF(D458&lt;=0,(L458 * 2.5) - D458,IF(AND(Tabela5[[#This Row],[ESTOQUE_INICIAL]]&lt;=Tabela5[[#This Row],[PONTO_DE_REPOSICAO]],Tabela5[[#This Row],[ESTOQUE_INICIAL]]&gt;0),L458*2.5,D458*0))</f>
        <v>0</v>
      </c>
      <c r="F458" s="13">
        <f t="shared" si="15"/>
        <v>82</v>
      </c>
      <c r="G458" s="14">
        <f>IF('ESTOQUE DEZEMBRO'!$N458="outubro",_xlfn.XLOOKUP('ESTOQUE DEZEMBRO'!$A458,MEDIDAS!H:H,MEDIDAS!J:J,,0),IF('ESTOQUE DEZEMBRO'!$N458="novembro",_xlfn.XLOOKUP('ESTOQUE DEZEMBRO'!$A458,MEDIDAS!H:H,MEDIDAS!K:K,,0),"0"))</f>
        <v>30</v>
      </c>
      <c r="H458" s="16">
        <v>75</v>
      </c>
      <c r="I458" s="6" t="s">
        <v>1146</v>
      </c>
      <c r="J458" s="1">
        <f>'ESTOQUE DEZEMBRO'!$D458*'ESTOQUE DEZEMBRO'!$G458+'ESTOQUE DEZEMBRO'!$E458*'ESTOQUE DEZEMBRO'!$H458</f>
        <v>2460</v>
      </c>
      <c r="K458" s="1">
        <f>_xlfn.XLOOKUP(A458,MEDIDAS!A:A,MEDIDAS!D:D,,0)*5</f>
        <v>3.7777777777777777</v>
      </c>
      <c r="L458" s="1">
        <f>SUM(K458,_xlfn.XLOOKUP(A458,MEDIDAS!A:A,MEDIDAS!D:D,,0)*5)</f>
        <v>7.5555555555555554</v>
      </c>
      <c r="M45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58" t="str">
        <f>IF('ESTOQUE DEZEMBRO'!$E458&gt;0,"dezembro",_xlfn.XLOOKUP('ESTOQUE DEZEMBRO'!$A458,'ESTOQUE NOVEMBRO'!$A$2:$A$1101,'ESTOQUE NOVEMBRO'!$N$2:$N$1101,,0))</f>
        <v>outubro</v>
      </c>
      <c r="O458" s="15">
        <v>45627</v>
      </c>
    </row>
    <row r="459" spans="1:15">
      <c r="A459" s="5" t="s">
        <v>457</v>
      </c>
      <c r="B459" s="6" t="s">
        <v>1183</v>
      </c>
      <c r="C459" s="8">
        <f t="shared" si="14"/>
        <v>64.89</v>
      </c>
      <c r="D459" s="13">
        <f>_xlfn.XLOOKUP(Tabela5[[#This Row],[SKU]],'ESTOQUE NOVEMBRO'!A:A,'ESTOQUE NOVEMBRO'!F:F,,0)-_xlfn.XLOOKUP(Tabela5[[#This Row],[SKU]],'VENDA MES'!H:H,'VENDA MES'!I:I,0,0)</f>
        <v>33</v>
      </c>
      <c r="E459" s="13">
        <f>IF(D459&lt;=0,(L459 * 2.5) - D459,IF(AND(Tabela5[[#This Row],[ESTOQUE_INICIAL]]&lt;=Tabela5[[#This Row],[PONTO_DE_REPOSICAO]],Tabela5[[#This Row],[ESTOQUE_INICIAL]]&gt;0),L459*2.5,D459*0))</f>
        <v>0</v>
      </c>
      <c r="F459" s="13">
        <f t="shared" si="15"/>
        <v>33</v>
      </c>
      <c r="G459" s="14">
        <f>IF('ESTOQUE DEZEMBRO'!$N459="outubro",_xlfn.XLOOKUP('ESTOQUE DEZEMBRO'!$A459,MEDIDAS!H:H,MEDIDAS!J:J,,0),IF('ESTOQUE DEZEMBRO'!$N459="novembro",_xlfn.XLOOKUP('ESTOQUE DEZEMBRO'!$A459,MEDIDAS!H:H,MEDIDAS!K:K,,0),"0"))</f>
        <v>30</v>
      </c>
      <c r="H459" s="16">
        <v>75</v>
      </c>
      <c r="I459" s="6" t="s">
        <v>1146</v>
      </c>
      <c r="J459" s="1">
        <f>'ESTOQUE DEZEMBRO'!$D459*'ESTOQUE DEZEMBRO'!$G459+'ESTOQUE DEZEMBRO'!$E459*'ESTOQUE DEZEMBRO'!$H459</f>
        <v>990</v>
      </c>
      <c r="K459" s="1">
        <f>_xlfn.XLOOKUP(A459,MEDIDAS!A:A,MEDIDAS!D:D,,0)*5</f>
        <v>9.1666666666666661</v>
      </c>
      <c r="L459" s="1">
        <f>SUM(K459,_xlfn.XLOOKUP(A459,MEDIDAS!A:A,MEDIDAS!D:D,,0)*5)</f>
        <v>18.333333333333332</v>
      </c>
      <c r="M45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59" t="str">
        <f>IF('ESTOQUE DEZEMBRO'!$E459&gt;0,"dezembro",_xlfn.XLOOKUP('ESTOQUE DEZEMBRO'!$A459,'ESTOQUE NOVEMBRO'!$A$2:$A$1101,'ESTOQUE NOVEMBRO'!$N$2:$N$1101,,0))</f>
        <v>outubro</v>
      </c>
      <c r="O459" s="15">
        <v>45627</v>
      </c>
    </row>
    <row r="460" spans="1:15">
      <c r="A460" s="5" t="s">
        <v>458</v>
      </c>
      <c r="B460" s="6" t="s">
        <v>1183</v>
      </c>
      <c r="C460" s="8">
        <f t="shared" si="14"/>
        <v>64.89</v>
      </c>
      <c r="D460" s="13">
        <f>_xlfn.XLOOKUP(Tabela5[[#This Row],[SKU]],'ESTOQUE NOVEMBRO'!A:A,'ESTOQUE NOVEMBRO'!F:F,,0)-_xlfn.XLOOKUP(Tabela5[[#This Row],[SKU]],'VENDA MES'!H:H,'VENDA MES'!I:I,0,0)</f>
        <v>-21.799999999999997</v>
      </c>
      <c r="E460" s="13">
        <f>IF(D460&lt;=0,(L460 * 2.5) - D460,IF(AND(Tabela5[[#This Row],[ESTOQUE_INICIAL]]&lt;=Tabela5[[#This Row],[PONTO_DE_REPOSICAO]],Tabela5[[#This Row],[ESTOQUE_INICIAL]]&gt;0),L460*2.5,D460*0))</f>
        <v>49.855555555555554</v>
      </c>
      <c r="F460" s="13">
        <f t="shared" si="15"/>
        <v>28.055555555555557</v>
      </c>
      <c r="G460" s="14" t="str">
        <f>IF('ESTOQUE DEZEMBRO'!$N460="outubro",_xlfn.XLOOKUP('ESTOQUE DEZEMBRO'!$A460,MEDIDAS!H:H,MEDIDAS!J:J,,0),IF('ESTOQUE DEZEMBRO'!$N460="novembro",_xlfn.XLOOKUP('ESTOQUE DEZEMBRO'!$A460,MEDIDAS!H:H,MEDIDAS!K:K,,0),"0"))</f>
        <v>0</v>
      </c>
      <c r="H460" s="16">
        <v>75</v>
      </c>
      <c r="I460" s="6" t="s">
        <v>1146</v>
      </c>
      <c r="J460" s="1">
        <f>'ESTOQUE DEZEMBRO'!$D460*'ESTOQUE DEZEMBRO'!$G460+'ESTOQUE DEZEMBRO'!$E460*'ESTOQUE DEZEMBRO'!$H460</f>
        <v>3739.1666666666665</v>
      </c>
      <c r="K460" s="1">
        <f>_xlfn.XLOOKUP(A460,MEDIDAS!A:A,MEDIDAS!D:D,,0)*5</f>
        <v>5.6111111111111107</v>
      </c>
      <c r="L460" s="1">
        <f>SUM(K460,_xlfn.XLOOKUP(A460,MEDIDAS!A:A,MEDIDAS!D:D,,0)*5)</f>
        <v>11.222222222222221</v>
      </c>
      <c r="M46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60" t="str">
        <f>IF('ESTOQUE DEZEMBRO'!$E460&gt;0,"dezembro",_xlfn.XLOOKUP('ESTOQUE DEZEMBRO'!$A460,'ESTOQUE NOVEMBRO'!$A$2:$A$1101,'ESTOQUE NOVEMBRO'!$N$2:$N$1101,,0))</f>
        <v>dezembro</v>
      </c>
      <c r="O460" s="15">
        <v>45627</v>
      </c>
    </row>
    <row r="461" spans="1:15">
      <c r="A461" s="5" t="s">
        <v>459</v>
      </c>
      <c r="B461" s="6" t="s">
        <v>1183</v>
      </c>
      <c r="C461" s="8">
        <f t="shared" si="14"/>
        <v>64.89</v>
      </c>
      <c r="D461" s="13">
        <f>_xlfn.XLOOKUP(Tabela5[[#This Row],[SKU]],'ESTOQUE NOVEMBRO'!A:A,'ESTOQUE NOVEMBRO'!F:F,,0)-_xlfn.XLOOKUP(Tabela5[[#This Row],[SKU]],'VENDA MES'!H:H,'VENDA MES'!I:I,0,0)</f>
        <v>26.40000000000002</v>
      </c>
      <c r="E461" s="13">
        <f>IF(D461&lt;=0,(L461 * 2.5) - D461,IF(AND(Tabela5[[#This Row],[ESTOQUE_INICIAL]]&lt;=Tabela5[[#This Row],[PONTO_DE_REPOSICAO]],Tabela5[[#This Row],[ESTOQUE_INICIAL]]&gt;0),L461*2.5,D461*0))</f>
        <v>0</v>
      </c>
      <c r="F461" s="13">
        <f t="shared" si="15"/>
        <v>26.40000000000002</v>
      </c>
      <c r="G461" s="14">
        <f>IF('ESTOQUE DEZEMBRO'!$N461="outubro",_xlfn.XLOOKUP('ESTOQUE DEZEMBRO'!$A461,MEDIDAS!H:H,MEDIDAS!J:J,,0),IF('ESTOQUE DEZEMBRO'!$N461="novembro",_xlfn.XLOOKUP('ESTOQUE DEZEMBRO'!$A461,MEDIDAS!H:H,MEDIDAS!K:K,,0),"0"))</f>
        <v>30</v>
      </c>
      <c r="H461" s="16">
        <v>75</v>
      </c>
      <c r="I461" s="6" t="s">
        <v>1146</v>
      </c>
      <c r="J461" s="1">
        <f>'ESTOQUE DEZEMBRO'!$D461*'ESTOQUE DEZEMBRO'!$G461+'ESTOQUE DEZEMBRO'!$E461*'ESTOQUE DEZEMBRO'!$H461</f>
        <v>792.00000000000057</v>
      </c>
      <c r="K461" s="1">
        <f>_xlfn.XLOOKUP(A461,MEDIDAS!A:A,MEDIDAS!D:D,,0)*5</f>
        <v>3.6666666666666665</v>
      </c>
      <c r="L461" s="1">
        <f>SUM(K461,_xlfn.XLOOKUP(A461,MEDIDAS!A:A,MEDIDAS!D:D,,0)*5)</f>
        <v>7.333333333333333</v>
      </c>
      <c r="M46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61" t="str">
        <f>IF('ESTOQUE DEZEMBRO'!$E461&gt;0,"dezembro",_xlfn.XLOOKUP('ESTOQUE DEZEMBRO'!$A461,'ESTOQUE NOVEMBRO'!$A$2:$A$1101,'ESTOQUE NOVEMBRO'!$N$2:$N$1101,,0))</f>
        <v>outubro</v>
      </c>
      <c r="O461" s="15">
        <v>45627</v>
      </c>
    </row>
    <row r="462" spans="1:15">
      <c r="A462" s="5" t="s">
        <v>460</v>
      </c>
      <c r="B462" s="6" t="s">
        <v>1183</v>
      </c>
      <c r="C462" s="8">
        <f t="shared" si="14"/>
        <v>64.89</v>
      </c>
      <c r="D462" s="13">
        <f>_xlfn.XLOOKUP(Tabela5[[#This Row],[SKU]],'ESTOQUE NOVEMBRO'!A:A,'ESTOQUE NOVEMBRO'!F:F,,0)-_xlfn.XLOOKUP(Tabela5[[#This Row],[SKU]],'VENDA MES'!H:H,'VENDA MES'!I:I,0,0)</f>
        <v>12.799999999999997</v>
      </c>
      <c r="E462" s="13">
        <f>IF(D462&lt;=0,(L462 * 2.5) - D462,IF(AND(Tabela5[[#This Row],[ESTOQUE_INICIAL]]&lt;=Tabela5[[#This Row],[PONTO_DE_REPOSICAO]],Tabela5[[#This Row],[ESTOQUE_INICIAL]]&gt;0),L462*2.5,D462*0))</f>
        <v>0</v>
      </c>
      <c r="F462" s="13">
        <f t="shared" si="15"/>
        <v>12.799999999999997</v>
      </c>
      <c r="G462" s="14">
        <f>IF('ESTOQUE DEZEMBRO'!$N462="outubro",_xlfn.XLOOKUP('ESTOQUE DEZEMBRO'!$A462,MEDIDAS!H:H,MEDIDAS!J:J,,0),IF('ESTOQUE DEZEMBRO'!$N462="novembro",_xlfn.XLOOKUP('ESTOQUE DEZEMBRO'!$A462,MEDIDAS!H:H,MEDIDAS!K:K,,0),"0"))</f>
        <v>30</v>
      </c>
      <c r="H462" s="16">
        <v>75</v>
      </c>
      <c r="I462" s="6" t="s">
        <v>1146</v>
      </c>
      <c r="J462" s="1">
        <f>'ESTOQUE DEZEMBRO'!$D462*'ESTOQUE DEZEMBRO'!$G462+'ESTOQUE DEZEMBRO'!$E462*'ESTOQUE DEZEMBRO'!$H462</f>
        <v>383.99999999999989</v>
      </c>
      <c r="K462" s="1">
        <f>_xlfn.XLOOKUP(A462,MEDIDAS!A:A,MEDIDAS!D:D,,0)*5</f>
        <v>5.8888888888888893</v>
      </c>
      <c r="L462" s="1">
        <f>SUM(K462,_xlfn.XLOOKUP(A462,MEDIDAS!A:A,MEDIDAS!D:D,,0)*5)</f>
        <v>11.777777777777779</v>
      </c>
      <c r="M46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62" t="str">
        <f>IF('ESTOQUE DEZEMBRO'!$E462&gt;0,"dezembro",_xlfn.XLOOKUP('ESTOQUE DEZEMBRO'!$A462,'ESTOQUE NOVEMBRO'!$A$2:$A$1101,'ESTOQUE NOVEMBRO'!$N$2:$N$1101,,0))</f>
        <v>outubro</v>
      </c>
      <c r="O462" s="15">
        <v>45627</v>
      </c>
    </row>
    <row r="463" spans="1:15">
      <c r="A463" s="5" t="s">
        <v>461</v>
      </c>
      <c r="B463" s="6" t="s">
        <v>1184</v>
      </c>
      <c r="C463" s="8">
        <f t="shared" si="14"/>
        <v>64.89</v>
      </c>
      <c r="D463" s="13">
        <f>_xlfn.XLOOKUP(Tabela5[[#This Row],[SKU]],'ESTOQUE NOVEMBRO'!A:A,'ESTOQUE NOVEMBRO'!F:F,,0)-_xlfn.XLOOKUP(Tabela5[[#This Row],[SKU]],'VENDA MES'!H:H,'VENDA MES'!I:I,0,0)</f>
        <v>16.400000000000006</v>
      </c>
      <c r="E463" s="13">
        <f>IF(D463&lt;=0,(L463 * 2.5) - D463,IF(AND(Tabela5[[#This Row],[ESTOQUE_INICIAL]]&lt;=Tabela5[[#This Row],[PONTO_DE_REPOSICAO]],Tabela5[[#This Row],[ESTOQUE_INICIAL]]&gt;0),L463*2.5,D463*0))</f>
        <v>0</v>
      </c>
      <c r="F463" s="13">
        <f t="shared" si="15"/>
        <v>16.400000000000006</v>
      </c>
      <c r="G463" s="14">
        <f>IF('ESTOQUE DEZEMBRO'!$N463="outubro",_xlfn.XLOOKUP('ESTOQUE DEZEMBRO'!$A463,MEDIDAS!H:H,MEDIDAS!J:J,,0),IF('ESTOQUE DEZEMBRO'!$N463="novembro",_xlfn.XLOOKUP('ESTOQUE DEZEMBRO'!$A463,MEDIDAS!H:H,MEDIDAS!K:K,,0),"0"))</f>
        <v>8</v>
      </c>
      <c r="H463" s="16">
        <v>20</v>
      </c>
      <c r="I463" s="6" t="s">
        <v>1142</v>
      </c>
      <c r="J463" s="1">
        <f>'ESTOQUE DEZEMBRO'!$D463*'ESTOQUE DEZEMBRO'!$G463+'ESTOQUE DEZEMBRO'!$E463*'ESTOQUE DEZEMBRO'!$H463</f>
        <v>131.20000000000005</v>
      </c>
      <c r="K463" s="1">
        <f>_xlfn.XLOOKUP(A463,MEDIDAS!A:A,MEDIDAS!D:D,,0)*5</f>
        <v>7.8888888888888884</v>
      </c>
      <c r="L463" s="1">
        <f>SUM(K463,_xlfn.XLOOKUP(A463,MEDIDAS!A:A,MEDIDAS!D:D,,0)*5)</f>
        <v>15.777777777777777</v>
      </c>
      <c r="M46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63" t="str">
        <f>IF('ESTOQUE DEZEMBRO'!$E463&gt;0,"dezembro",_xlfn.XLOOKUP('ESTOQUE DEZEMBRO'!$A463,'ESTOQUE NOVEMBRO'!$A$2:$A$1101,'ESTOQUE NOVEMBRO'!$N$2:$N$1101,,0))</f>
        <v>outubro</v>
      </c>
      <c r="O463" s="15">
        <v>45627</v>
      </c>
    </row>
    <row r="464" spans="1:15">
      <c r="A464" s="5" t="s">
        <v>463</v>
      </c>
      <c r="B464" s="6" t="s">
        <v>1184</v>
      </c>
      <c r="C464" s="8">
        <f t="shared" si="14"/>
        <v>64.89</v>
      </c>
      <c r="D464" s="13">
        <f>_xlfn.XLOOKUP(Tabela5[[#This Row],[SKU]],'ESTOQUE NOVEMBRO'!A:A,'ESTOQUE NOVEMBRO'!F:F,,0)-_xlfn.XLOOKUP(Tabela5[[#This Row],[SKU]],'VENDA MES'!H:H,'VENDA MES'!I:I,0,0)</f>
        <v>33.200000000000017</v>
      </c>
      <c r="E464" s="13">
        <f>IF(D464&lt;=0,(L464 * 2.5) - D464,IF(AND(Tabela5[[#This Row],[ESTOQUE_INICIAL]]&lt;=Tabela5[[#This Row],[PONTO_DE_REPOSICAO]],Tabela5[[#This Row],[ESTOQUE_INICIAL]]&gt;0),L464*2.5,D464*0))</f>
        <v>0</v>
      </c>
      <c r="F464" s="13">
        <f t="shared" si="15"/>
        <v>33.200000000000017</v>
      </c>
      <c r="G464" s="14">
        <f>IF('ESTOQUE DEZEMBRO'!$N464="outubro",_xlfn.XLOOKUP('ESTOQUE DEZEMBRO'!$A464,MEDIDAS!H:H,MEDIDAS!J:J,,0),IF('ESTOQUE DEZEMBRO'!$N464="novembro",_xlfn.XLOOKUP('ESTOQUE DEZEMBRO'!$A464,MEDIDAS!H:H,MEDIDAS!K:K,,0),"0"))</f>
        <v>8</v>
      </c>
      <c r="H464" s="16">
        <v>20</v>
      </c>
      <c r="I464" s="6" t="s">
        <v>1142</v>
      </c>
      <c r="J464" s="1">
        <f>'ESTOQUE DEZEMBRO'!$D464*'ESTOQUE DEZEMBRO'!$G464+'ESTOQUE DEZEMBRO'!$E464*'ESTOQUE DEZEMBRO'!$H464</f>
        <v>265.60000000000014</v>
      </c>
      <c r="K464" s="1">
        <f>_xlfn.XLOOKUP(A464,MEDIDAS!A:A,MEDIDAS!D:D,,0)*5</f>
        <v>6.2222222222222223</v>
      </c>
      <c r="L464" s="1">
        <f>SUM(K464,_xlfn.XLOOKUP(A464,MEDIDAS!A:A,MEDIDAS!D:D,,0)*5)</f>
        <v>12.444444444444445</v>
      </c>
      <c r="M46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64" t="str">
        <f>IF('ESTOQUE DEZEMBRO'!$E464&gt;0,"dezembro",_xlfn.XLOOKUP('ESTOQUE DEZEMBRO'!$A464,'ESTOQUE NOVEMBRO'!$A$2:$A$1101,'ESTOQUE NOVEMBRO'!$N$2:$N$1101,,0))</f>
        <v>outubro</v>
      </c>
      <c r="O464" s="15">
        <v>45627</v>
      </c>
    </row>
    <row r="465" spans="1:15">
      <c r="A465" s="5" t="s">
        <v>464</v>
      </c>
      <c r="B465" s="6" t="s">
        <v>1184</v>
      </c>
      <c r="C465" s="8">
        <f t="shared" si="14"/>
        <v>64.89</v>
      </c>
      <c r="D465" s="13">
        <f>_xlfn.XLOOKUP(Tabela5[[#This Row],[SKU]],'ESTOQUE NOVEMBRO'!A:A,'ESTOQUE NOVEMBRO'!F:F,,0)-_xlfn.XLOOKUP(Tabela5[[#This Row],[SKU]],'VENDA MES'!H:H,'VENDA MES'!I:I,0,0)</f>
        <v>147.40000000000003</v>
      </c>
      <c r="E465" s="13">
        <f>IF(D465&lt;=0,(L465 * 2.5) - D465,IF(AND(Tabela5[[#This Row],[ESTOQUE_INICIAL]]&lt;=Tabela5[[#This Row],[PONTO_DE_REPOSICAO]],Tabela5[[#This Row],[ESTOQUE_INICIAL]]&gt;0),L465*2.5,D465*0))</f>
        <v>0</v>
      </c>
      <c r="F465" s="13">
        <f t="shared" si="15"/>
        <v>147.40000000000003</v>
      </c>
      <c r="G465" s="14">
        <f>IF('ESTOQUE DEZEMBRO'!$N465="outubro",_xlfn.XLOOKUP('ESTOQUE DEZEMBRO'!$A465,MEDIDAS!H:H,MEDIDAS!J:J,,0),IF('ESTOQUE DEZEMBRO'!$N465="novembro",_xlfn.XLOOKUP('ESTOQUE DEZEMBRO'!$A465,MEDIDAS!H:H,MEDIDAS!K:K,,0),"0"))</f>
        <v>8</v>
      </c>
      <c r="H465" s="16">
        <v>20</v>
      </c>
      <c r="I465" s="6" t="s">
        <v>1142</v>
      </c>
      <c r="J465" s="1">
        <f>'ESTOQUE DEZEMBRO'!$D465*'ESTOQUE DEZEMBRO'!$G465+'ESTOQUE DEZEMBRO'!$E465*'ESTOQUE DEZEMBRO'!$H465</f>
        <v>1179.2000000000003</v>
      </c>
      <c r="K465" s="1">
        <f>_xlfn.XLOOKUP(A465,MEDIDAS!A:A,MEDIDAS!D:D,,0)*5</f>
        <v>7.9444444444444438</v>
      </c>
      <c r="L465" s="1">
        <f>SUM(K465,_xlfn.XLOOKUP(A465,MEDIDAS!A:A,MEDIDAS!D:D,,0)*5)</f>
        <v>15.888888888888888</v>
      </c>
      <c r="M46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65" t="str">
        <f>IF('ESTOQUE DEZEMBRO'!$E465&gt;0,"dezembro",_xlfn.XLOOKUP('ESTOQUE DEZEMBRO'!$A465,'ESTOQUE NOVEMBRO'!$A$2:$A$1101,'ESTOQUE NOVEMBRO'!$N$2:$N$1101,,0))</f>
        <v>outubro</v>
      </c>
      <c r="O465" s="15">
        <v>45627</v>
      </c>
    </row>
    <row r="466" spans="1:15">
      <c r="A466" s="5" t="s">
        <v>465</v>
      </c>
      <c r="B466" s="6" t="s">
        <v>1184</v>
      </c>
      <c r="C466" s="8">
        <f t="shared" si="14"/>
        <v>64.89</v>
      </c>
      <c r="D466" s="13">
        <f>_xlfn.XLOOKUP(Tabela5[[#This Row],[SKU]],'ESTOQUE NOVEMBRO'!A:A,'ESTOQUE NOVEMBRO'!F:F,,0)-_xlfn.XLOOKUP(Tabela5[[#This Row],[SKU]],'VENDA MES'!H:H,'VENDA MES'!I:I,0,0)</f>
        <v>69.199999999999989</v>
      </c>
      <c r="E466" s="13">
        <f>IF(D466&lt;=0,(L466 * 2.5) - D466,IF(AND(Tabela5[[#This Row],[ESTOQUE_INICIAL]]&lt;=Tabela5[[#This Row],[PONTO_DE_REPOSICAO]],Tabela5[[#This Row],[ESTOQUE_INICIAL]]&gt;0),L466*2.5,D466*0))</f>
        <v>0</v>
      </c>
      <c r="F466" s="13">
        <f t="shared" si="15"/>
        <v>69.199999999999989</v>
      </c>
      <c r="G466" s="14">
        <f>IF('ESTOQUE DEZEMBRO'!$N466="outubro",_xlfn.XLOOKUP('ESTOQUE DEZEMBRO'!$A466,MEDIDAS!H:H,MEDIDAS!J:J,,0),IF('ESTOQUE DEZEMBRO'!$N466="novembro",_xlfn.XLOOKUP('ESTOQUE DEZEMBRO'!$A466,MEDIDAS!H:H,MEDIDAS!K:K,,0),"0"))</f>
        <v>8</v>
      </c>
      <c r="H466" s="16">
        <v>20</v>
      </c>
      <c r="I466" s="6" t="s">
        <v>1142</v>
      </c>
      <c r="J466" s="1">
        <f>'ESTOQUE DEZEMBRO'!$D466*'ESTOQUE DEZEMBRO'!$G466+'ESTOQUE DEZEMBRO'!$E466*'ESTOQUE DEZEMBRO'!$H466</f>
        <v>553.59999999999991</v>
      </c>
      <c r="K466" s="1">
        <f>_xlfn.XLOOKUP(A466,MEDIDAS!A:A,MEDIDAS!D:D,,0)*5</f>
        <v>6.0555555555555554</v>
      </c>
      <c r="L466" s="1">
        <f>SUM(K466,_xlfn.XLOOKUP(A466,MEDIDAS!A:A,MEDIDAS!D:D,,0)*5)</f>
        <v>12.111111111111111</v>
      </c>
      <c r="M46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66" t="str">
        <f>IF('ESTOQUE DEZEMBRO'!$E466&gt;0,"dezembro",_xlfn.XLOOKUP('ESTOQUE DEZEMBRO'!$A466,'ESTOQUE NOVEMBRO'!$A$2:$A$1101,'ESTOQUE NOVEMBRO'!$N$2:$N$1101,,0))</f>
        <v>outubro</v>
      </c>
      <c r="O466" s="15">
        <v>45627</v>
      </c>
    </row>
    <row r="467" spans="1:15">
      <c r="A467" s="5" t="s">
        <v>466</v>
      </c>
      <c r="B467" s="6" t="s">
        <v>1184</v>
      </c>
      <c r="C467" s="8">
        <f t="shared" si="14"/>
        <v>64.89</v>
      </c>
      <c r="D467" s="13">
        <f>_xlfn.XLOOKUP(Tabela5[[#This Row],[SKU]],'ESTOQUE NOVEMBRO'!A:A,'ESTOQUE NOVEMBRO'!F:F,,0)-_xlfn.XLOOKUP(Tabela5[[#This Row],[SKU]],'VENDA MES'!H:H,'VENDA MES'!I:I,0,0)</f>
        <v>38.599999999999994</v>
      </c>
      <c r="E467" s="13">
        <f>IF(D467&lt;=0,(L467 * 2.5) - D467,IF(AND(Tabela5[[#This Row],[ESTOQUE_INICIAL]]&lt;=Tabela5[[#This Row],[PONTO_DE_REPOSICAO]],Tabela5[[#This Row],[ESTOQUE_INICIAL]]&gt;0),L467*2.5,D467*0))</f>
        <v>0</v>
      </c>
      <c r="F467" s="13">
        <f t="shared" si="15"/>
        <v>38.599999999999994</v>
      </c>
      <c r="G467" s="14">
        <f>IF('ESTOQUE DEZEMBRO'!$N467="outubro",_xlfn.XLOOKUP('ESTOQUE DEZEMBRO'!$A467,MEDIDAS!H:H,MEDIDAS!J:J,,0),IF('ESTOQUE DEZEMBRO'!$N467="novembro",_xlfn.XLOOKUP('ESTOQUE DEZEMBRO'!$A467,MEDIDAS!H:H,MEDIDAS!K:K,,0),"0"))</f>
        <v>8</v>
      </c>
      <c r="H467" s="16">
        <v>20</v>
      </c>
      <c r="I467" s="6" t="s">
        <v>1142</v>
      </c>
      <c r="J467" s="1">
        <f>'ESTOQUE DEZEMBRO'!$D467*'ESTOQUE DEZEMBRO'!$G467+'ESTOQUE DEZEMBRO'!$E467*'ESTOQUE DEZEMBRO'!$H467</f>
        <v>308.79999999999995</v>
      </c>
      <c r="K467" s="1">
        <f>_xlfn.XLOOKUP(A467,MEDIDAS!A:A,MEDIDAS!D:D,,0)*5</f>
        <v>5.5555555555555554</v>
      </c>
      <c r="L467" s="1">
        <f>SUM(K467,_xlfn.XLOOKUP(A467,MEDIDAS!A:A,MEDIDAS!D:D,,0)*5)</f>
        <v>11.111111111111111</v>
      </c>
      <c r="M46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67" t="str">
        <f>IF('ESTOQUE DEZEMBRO'!$E467&gt;0,"dezembro",_xlfn.XLOOKUP('ESTOQUE DEZEMBRO'!$A467,'ESTOQUE NOVEMBRO'!$A$2:$A$1101,'ESTOQUE NOVEMBRO'!$N$2:$N$1101,,0))</f>
        <v>outubro</v>
      </c>
      <c r="O467" s="15">
        <v>45627</v>
      </c>
    </row>
    <row r="468" spans="1:15">
      <c r="A468" s="5" t="s">
        <v>517</v>
      </c>
      <c r="B468" s="6" t="s">
        <v>1184</v>
      </c>
      <c r="C468" s="8">
        <f t="shared" si="14"/>
        <v>64.89</v>
      </c>
      <c r="D468" s="13">
        <f>_xlfn.XLOOKUP(Tabela5[[#This Row],[SKU]],'ESTOQUE NOVEMBRO'!A:A,'ESTOQUE NOVEMBRO'!F:F,,0)-_xlfn.XLOOKUP(Tabela5[[#This Row],[SKU]],'VENDA MES'!H:H,'VENDA MES'!I:I,0,0)</f>
        <v>47</v>
      </c>
      <c r="E468" s="13">
        <f>IF(D468&lt;=0,(L468 * 2.5) - D468,IF(AND(Tabela5[[#This Row],[ESTOQUE_INICIAL]]&lt;=Tabela5[[#This Row],[PONTO_DE_REPOSICAO]],Tabela5[[#This Row],[ESTOQUE_INICIAL]]&gt;0),L468*2.5,D468*0))</f>
        <v>0</v>
      </c>
      <c r="F468" s="13">
        <f t="shared" si="15"/>
        <v>47</v>
      </c>
      <c r="G468" s="14">
        <f>IF('ESTOQUE DEZEMBRO'!$N468="outubro",_xlfn.XLOOKUP('ESTOQUE DEZEMBRO'!$A468,MEDIDAS!H:H,MEDIDAS!J:J,,0),IF('ESTOQUE DEZEMBRO'!$N468="novembro",_xlfn.XLOOKUP('ESTOQUE DEZEMBRO'!$A468,MEDIDAS!H:H,MEDIDAS!K:K,,0),"0"))</f>
        <v>8</v>
      </c>
      <c r="H468" s="16">
        <v>20</v>
      </c>
      <c r="I468" s="6" t="s">
        <v>1142</v>
      </c>
      <c r="J468" s="1">
        <f>'ESTOQUE DEZEMBRO'!$D468*'ESTOQUE DEZEMBRO'!$G468+'ESTOQUE DEZEMBRO'!$E468*'ESTOQUE DEZEMBRO'!$H468</f>
        <v>376</v>
      </c>
      <c r="K468" s="1">
        <f>_xlfn.XLOOKUP(A468,MEDIDAS!A:A,MEDIDAS!D:D,,0)*5</f>
        <v>5.7222222222222214</v>
      </c>
      <c r="L468" s="1">
        <f>SUM(K468,_xlfn.XLOOKUP(A468,MEDIDAS!A:A,MEDIDAS!D:D,,0)*5)</f>
        <v>11.444444444444443</v>
      </c>
      <c r="M46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68" t="str">
        <f>IF('ESTOQUE DEZEMBRO'!$E468&gt;0,"dezembro",_xlfn.XLOOKUP('ESTOQUE DEZEMBRO'!$A468,'ESTOQUE NOVEMBRO'!$A$2:$A$1101,'ESTOQUE NOVEMBRO'!$N$2:$N$1101,,0))</f>
        <v>outubro</v>
      </c>
      <c r="O468" s="15">
        <v>45627</v>
      </c>
    </row>
    <row r="469" spans="1:15">
      <c r="A469" s="5" t="s">
        <v>467</v>
      </c>
      <c r="B469" s="6" t="s">
        <v>1184</v>
      </c>
      <c r="C469" s="8">
        <f t="shared" si="14"/>
        <v>64.89</v>
      </c>
      <c r="D469" s="13">
        <f>_xlfn.XLOOKUP(Tabela5[[#This Row],[SKU]],'ESTOQUE NOVEMBRO'!A:A,'ESTOQUE NOVEMBRO'!F:F,,0)-_xlfn.XLOOKUP(Tabela5[[#This Row],[SKU]],'VENDA MES'!H:H,'VENDA MES'!I:I,0,0)</f>
        <v>-43.555555555555557</v>
      </c>
      <c r="E469" s="13">
        <f>IF(D469&lt;=0,(L469 * 2.5) - D469,IF(AND(Tabela5[[#This Row],[ESTOQUE_INICIAL]]&lt;=Tabela5[[#This Row],[PONTO_DE_REPOSICAO]],Tabela5[[#This Row],[ESTOQUE_INICIAL]]&gt;0),L469*2.5,D469*0))</f>
        <v>83</v>
      </c>
      <c r="F469" s="13">
        <f t="shared" si="15"/>
        <v>39.444444444444443</v>
      </c>
      <c r="G469" s="14" t="str">
        <f>IF('ESTOQUE DEZEMBRO'!$N469="outubro",_xlfn.XLOOKUP('ESTOQUE DEZEMBRO'!$A469,MEDIDAS!H:H,MEDIDAS!J:J,,0),IF('ESTOQUE DEZEMBRO'!$N469="novembro",_xlfn.XLOOKUP('ESTOQUE DEZEMBRO'!$A469,MEDIDAS!H:H,MEDIDAS!K:K,,0),"0"))</f>
        <v>0</v>
      </c>
      <c r="H469" s="16">
        <v>20</v>
      </c>
      <c r="I469" s="6" t="s">
        <v>1142</v>
      </c>
      <c r="J469" s="1">
        <f>'ESTOQUE DEZEMBRO'!$D469*'ESTOQUE DEZEMBRO'!$G469+'ESTOQUE DEZEMBRO'!$E469*'ESTOQUE DEZEMBRO'!$H469</f>
        <v>1660</v>
      </c>
      <c r="K469" s="1">
        <f>_xlfn.XLOOKUP(A469,MEDIDAS!A:A,MEDIDAS!D:D,,0)*5</f>
        <v>7.8888888888888884</v>
      </c>
      <c r="L469" s="1">
        <f>SUM(K469,_xlfn.XLOOKUP(A469,MEDIDAS!A:A,MEDIDAS!D:D,,0)*5)</f>
        <v>15.777777777777777</v>
      </c>
      <c r="M46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69" t="str">
        <f>IF('ESTOQUE DEZEMBRO'!$E469&gt;0,"dezembro",_xlfn.XLOOKUP('ESTOQUE DEZEMBRO'!$A469,'ESTOQUE NOVEMBRO'!$A$2:$A$1101,'ESTOQUE NOVEMBRO'!$N$2:$N$1101,,0))</f>
        <v>dezembro</v>
      </c>
      <c r="O469" s="15">
        <v>45627</v>
      </c>
    </row>
    <row r="470" spans="1:15">
      <c r="A470" s="5" t="s">
        <v>468</v>
      </c>
      <c r="B470" s="6" t="s">
        <v>1184</v>
      </c>
      <c r="C470" s="8">
        <f t="shared" si="14"/>
        <v>64.89</v>
      </c>
      <c r="D470" s="13">
        <f>_xlfn.XLOOKUP(Tabela5[[#This Row],[SKU]],'ESTOQUE NOVEMBRO'!A:A,'ESTOQUE NOVEMBRO'!F:F,,0)-_xlfn.XLOOKUP(Tabela5[[#This Row],[SKU]],'VENDA MES'!H:H,'VENDA MES'!I:I,0,0)</f>
        <v>47.000000000000028</v>
      </c>
      <c r="E470" s="13">
        <f>IF(D470&lt;=0,(L470 * 2.5) - D470,IF(AND(Tabela5[[#This Row],[ESTOQUE_INICIAL]]&lt;=Tabela5[[#This Row],[PONTO_DE_REPOSICAO]],Tabela5[[#This Row],[ESTOQUE_INICIAL]]&gt;0),L470*2.5,D470*0))</f>
        <v>0</v>
      </c>
      <c r="F470" s="13">
        <f t="shared" si="15"/>
        <v>47.000000000000028</v>
      </c>
      <c r="G470" s="14">
        <f>IF('ESTOQUE DEZEMBRO'!$N470="outubro",_xlfn.XLOOKUP('ESTOQUE DEZEMBRO'!$A470,MEDIDAS!H:H,MEDIDAS!J:J,,0),IF('ESTOQUE DEZEMBRO'!$N470="novembro",_xlfn.XLOOKUP('ESTOQUE DEZEMBRO'!$A470,MEDIDAS!H:H,MEDIDAS!K:K,,0),"0"))</f>
        <v>8</v>
      </c>
      <c r="H470" s="16">
        <v>20</v>
      </c>
      <c r="I470" s="6" t="s">
        <v>1142</v>
      </c>
      <c r="J470" s="1">
        <f>'ESTOQUE DEZEMBRO'!$D470*'ESTOQUE DEZEMBRO'!$G470+'ESTOQUE DEZEMBRO'!$E470*'ESTOQUE DEZEMBRO'!$H470</f>
        <v>376.00000000000023</v>
      </c>
      <c r="K470" s="1">
        <f>_xlfn.XLOOKUP(A470,MEDIDAS!A:A,MEDIDAS!D:D,,0)*5</f>
        <v>6.5555555555555554</v>
      </c>
      <c r="L470" s="1">
        <f>SUM(K470,_xlfn.XLOOKUP(A470,MEDIDAS!A:A,MEDIDAS!D:D,,0)*5)</f>
        <v>13.111111111111111</v>
      </c>
      <c r="M47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70" t="str">
        <f>IF('ESTOQUE DEZEMBRO'!$E470&gt;0,"dezembro",_xlfn.XLOOKUP('ESTOQUE DEZEMBRO'!$A470,'ESTOQUE NOVEMBRO'!$A$2:$A$1101,'ESTOQUE NOVEMBRO'!$N$2:$N$1101,,0))</f>
        <v>outubro</v>
      </c>
      <c r="O470" s="15">
        <v>45627</v>
      </c>
    </row>
    <row r="471" spans="1:15">
      <c r="A471" s="5" t="s">
        <v>469</v>
      </c>
      <c r="B471" s="6" t="s">
        <v>1184</v>
      </c>
      <c r="C471" s="8">
        <f t="shared" si="14"/>
        <v>64.89</v>
      </c>
      <c r="D471" s="13">
        <f>_xlfn.XLOOKUP(Tabela5[[#This Row],[SKU]],'ESTOQUE NOVEMBRO'!A:A,'ESTOQUE NOVEMBRO'!F:F,,0)-_xlfn.XLOOKUP(Tabela5[[#This Row],[SKU]],'VENDA MES'!H:H,'VENDA MES'!I:I,0,0)</f>
        <v>194.00000000000006</v>
      </c>
      <c r="E471" s="13">
        <f>IF(D471&lt;=0,(L471 * 2.5) - D471,IF(AND(Tabela5[[#This Row],[ESTOQUE_INICIAL]]&lt;=Tabela5[[#This Row],[PONTO_DE_REPOSICAO]],Tabela5[[#This Row],[ESTOQUE_INICIAL]]&gt;0),L471*2.5,D471*0))</f>
        <v>0</v>
      </c>
      <c r="F471" s="13">
        <f t="shared" si="15"/>
        <v>194.00000000000006</v>
      </c>
      <c r="G471" s="14">
        <f>IF('ESTOQUE DEZEMBRO'!$N471="outubro",_xlfn.XLOOKUP('ESTOQUE DEZEMBRO'!$A471,MEDIDAS!H:H,MEDIDAS!J:J,,0),IF('ESTOQUE DEZEMBRO'!$N471="novembro",_xlfn.XLOOKUP('ESTOQUE DEZEMBRO'!$A471,MEDIDAS!H:H,MEDIDAS!K:K,,0),"0"))</f>
        <v>8</v>
      </c>
      <c r="H471" s="16">
        <v>20</v>
      </c>
      <c r="I471" s="6" t="s">
        <v>1142</v>
      </c>
      <c r="J471" s="1">
        <f>'ESTOQUE DEZEMBRO'!$D471*'ESTOQUE DEZEMBRO'!$G471+'ESTOQUE DEZEMBRO'!$E471*'ESTOQUE DEZEMBRO'!$H471</f>
        <v>1552.0000000000005</v>
      </c>
      <c r="K471" s="1">
        <f>_xlfn.XLOOKUP(A471,MEDIDAS!A:A,MEDIDAS!D:D,,0)*5</f>
        <v>7.5555555555555554</v>
      </c>
      <c r="L471" s="1">
        <f>SUM(K471,_xlfn.XLOOKUP(A471,MEDIDAS!A:A,MEDIDAS!D:D,,0)*5)</f>
        <v>15.111111111111111</v>
      </c>
      <c r="M47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71" t="str">
        <f>IF('ESTOQUE DEZEMBRO'!$E471&gt;0,"dezembro",_xlfn.XLOOKUP('ESTOQUE DEZEMBRO'!$A471,'ESTOQUE NOVEMBRO'!$A$2:$A$1101,'ESTOQUE NOVEMBRO'!$N$2:$N$1101,,0))</f>
        <v>outubro</v>
      </c>
      <c r="O471" s="15">
        <v>45627</v>
      </c>
    </row>
    <row r="472" spans="1:15">
      <c r="A472" s="5" t="s">
        <v>470</v>
      </c>
      <c r="B472" s="6" t="s">
        <v>1184</v>
      </c>
      <c r="C472" s="8">
        <f t="shared" si="14"/>
        <v>64.89</v>
      </c>
      <c r="D472" s="13">
        <f>_xlfn.XLOOKUP(Tabela5[[#This Row],[SKU]],'ESTOQUE NOVEMBRO'!A:A,'ESTOQUE NOVEMBRO'!F:F,,0)-_xlfn.XLOOKUP(Tabela5[[#This Row],[SKU]],'VENDA MES'!H:H,'VENDA MES'!I:I,0,0)</f>
        <v>32</v>
      </c>
      <c r="E472" s="13">
        <f>IF(D472&lt;=0,(L472 * 2.5) - D472,IF(AND(Tabela5[[#This Row],[ESTOQUE_INICIAL]]&lt;=Tabela5[[#This Row],[PONTO_DE_REPOSICAO]],Tabela5[[#This Row],[ESTOQUE_INICIAL]]&gt;0),L472*2.5,D472*0))</f>
        <v>0</v>
      </c>
      <c r="F472" s="13">
        <f t="shared" si="15"/>
        <v>32</v>
      </c>
      <c r="G472" s="14">
        <f>IF('ESTOQUE DEZEMBRO'!$N472="outubro",_xlfn.XLOOKUP('ESTOQUE DEZEMBRO'!$A472,MEDIDAS!H:H,MEDIDAS!J:J,,0),IF('ESTOQUE DEZEMBRO'!$N472="novembro",_xlfn.XLOOKUP('ESTOQUE DEZEMBRO'!$A472,MEDIDAS!H:H,MEDIDAS!K:K,,0),"0"))</f>
        <v>8</v>
      </c>
      <c r="H472" s="16">
        <v>20</v>
      </c>
      <c r="I472" s="6" t="s">
        <v>1142</v>
      </c>
      <c r="J472" s="1">
        <f>'ESTOQUE DEZEMBRO'!$D472*'ESTOQUE DEZEMBRO'!$G472+'ESTOQUE DEZEMBRO'!$E472*'ESTOQUE DEZEMBRO'!$H472</f>
        <v>256</v>
      </c>
      <c r="K472" s="1">
        <f>_xlfn.XLOOKUP(A472,MEDIDAS!A:A,MEDIDAS!D:D,,0)*5</f>
        <v>5.5555555555555554</v>
      </c>
      <c r="L472" s="1">
        <f>SUM(K472,_xlfn.XLOOKUP(A472,MEDIDAS!A:A,MEDIDAS!D:D,,0)*5)</f>
        <v>11.111111111111111</v>
      </c>
      <c r="M47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72" t="str">
        <f>IF('ESTOQUE DEZEMBRO'!$E472&gt;0,"dezembro",_xlfn.XLOOKUP('ESTOQUE DEZEMBRO'!$A472,'ESTOQUE NOVEMBRO'!$A$2:$A$1101,'ESTOQUE NOVEMBRO'!$N$2:$N$1101,,0))</f>
        <v>outubro</v>
      </c>
      <c r="O472" s="15">
        <v>45627</v>
      </c>
    </row>
    <row r="473" spans="1:15">
      <c r="A473" s="5" t="s">
        <v>471</v>
      </c>
      <c r="B473" s="6" t="s">
        <v>1185</v>
      </c>
      <c r="C473" s="8">
        <f t="shared" si="14"/>
        <v>64.89</v>
      </c>
      <c r="D473" s="13">
        <f>_xlfn.XLOOKUP(Tabela5[[#This Row],[SKU]],'ESTOQUE NOVEMBRO'!A:A,'ESTOQUE NOVEMBRO'!F:F,,0)-_xlfn.XLOOKUP(Tabela5[[#This Row],[SKU]],'VENDA MES'!H:H,'VENDA MES'!I:I,0,0)</f>
        <v>69.599999999999994</v>
      </c>
      <c r="E473" s="13">
        <f>IF(D473&lt;=0,(L473 * 2.5) - D473,IF(AND(Tabela5[[#This Row],[ESTOQUE_INICIAL]]&lt;=Tabela5[[#This Row],[PONTO_DE_REPOSICAO]],Tabela5[[#This Row],[ESTOQUE_INICIAL]]&gt;0),L473*2.5,D473*0))</f>
        <v>0</v>
      </c>
      <c r="F473" s="13">
        <f t="shared" si="15"/>
        <v>69.599999999999994</v>
      </c>
      <c r="G473" s="14">
        <f>IF('ESTOQUE DEZEMBRO'!$N473="outubro",_xlfn.XLOOKUP('ESTOQUE DEZEMBRO'!$A473,MEDIDAS!H:H,MEDIDAS!J:J,,0),IF('ESTOQUE DEZEMBRO'!$N473="novembro",_xlfn.XLOOKUP('ESTOQUE DEZEMBRO'!$A473,MEDIDAS!H:H,MEDIDAS!K:K,,0),"0"))</f>
        <v>4</v>
      </c>
      <c r="H473" s="16">
        <v>10</v>
      </c>
      <c r="I473" s="6" t="s">
        <v>1160</v>
      </c>
      <c r="J473" s="1">
        <f>'ESTOQUE DEZEMBRO'!$D473*'ESTOQUE DEZEMBRO'!$G473+'ESTOQUE DEZEMBRO'!$E473*'ESTOQUE DEZEMBRO'!$H473</f>
        <v>278.39999999999998</v>
      </c>
      <c r="K473" s="1">
        <f>_xlfn.XLOOKUP(A473,MEDIDAS!A:A,MEDIDAS!D:D,,0)*5</f>
        <v>5.6666666666666661</v>
      </c>
      <c r="L473" s="1">
        <f>SUM(K473,_xlfn.XLOOKUP(A473,MEDIDAS!A:A,MEDIDAS!D:D,,0)*5)</f>
        <v>11.333333333333332</v>
      </c>
      <c r="M47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73" t="str">
        <f>IF('ESTOQUE DEZEMBRO'!$E473&gt;0,"dezembro",_xlfn.XLOOKUP('ESTOQUE DEZEMBRO'!$A473,'ESTOQUE NOVEMBRO'!$A$2:$A$1101,'ESTOQUE NOVEMBRO'!$N$2:$N$1101,,0))</f>
        <v>outubro</v>
      </c>
      <c r="O473" s="15">
        <v>45627</v>
      </c>
    </row>
    <row r="474" spans="1:15">
      <c r="A474" s="5" t="s">
        <v>472</v>
      </c>
      <c r="B474" s="6" t="s">
        <v>1185</v>
      </c>
      <c r="C474" s="8">
        <f t="shared" si="14"/>
        <v>64.89</v>
      </c>
      <c r="D474" s="13">
        <f>_xlfn.XLOOKUP(Tabela5[[#This Row],[SKU]],'ESTOQUE NOVEMBRO'!A:A,'ESTOQUE NOVEMBRO'!F:F,,0)-_xlfn.XLOOKUP(Tabela5[[#This Row],[SKU]],'VENDA MES'!H:H,'VENDA MES'!I:I,0,0)</f>
        <v>21.199999999999989</v>
      </c>
      <c r="E474" s="13">
        <f>IF(D474&lt;=0,(L474 * 2.5) - D474,IF(AND(Tabela5[[#This Row],[ESTOQUE_INICIAL]]&lt;=Tabela5[[#This Row],[PONTO_DE_REPOSICAO]],Tabela5[[#This Row],[ESTOQUE_INICIAL]]&gt;0),L474*2.5,D474*0))</f>
        <v>0</v>
      </c>
      <c r="F474" s="13">
        <f t="shared" si="15"/>
        <v>21.199999999999989</v>
      </c>
      <c r="G474" s="14">
        <f>IF('ESTOQUE DEZEMBRO'!$N474="outubro",_xlfn.XLOOKUP('ESTOQUE DEZEMBRO'!$A474,MEDIDAS!H:H,MEDIDAS!J:J,,0),IF('ESTOQUE DEZEMBRO'!$N474="novembro",_xlfn.XLOOKUP('ESTOQUE DEZEMBRO'!$A474,MEDIDAS!H:H,MEDIDAS!K:K,,0),"0"))</f>
        <v>4</v>
      </c>
      <c r="H474" s="16">
        <v>10</v>
      </c>
      <c r="I474" s="6" t="s">
        <v>1160</v>
      </c>
      <c r="J474" s="1">
        <f>'ESTOQUE DEZEMBRO'!$D474*'ESTOQUE DEZEMBRO'!$G474+'ESTOQUE DEZEMBRO'!$E474*'ESTOQUE DEZEMBRO'!$H474</f>
        <v>84.799999999999955</v>
      </c>
      <c r="K474" s="1">
        <f>_xlfn.XLOOKUP(A474,MEDIDAS!A:A,MEDIDAS!D:D,,0)*5</f>
        <v>8.7222222222222214</v>
      </c>
      <c r="L474" s="1">
        <f>SUM(K474,_xlfn.XLOOKUP(A474,MEDIDAS!A:A,MEDIDAS!D:D,,0)*5)</f>
        <v>17.444444444444443</v>
      </c>
      <c r="M47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74" t="str">
        <f>IF('ESTOQUE DEZEMBRO'!$E474&gt;0,"dezembro",_xlfn.XLOOKUP('ESTOQUE DEZEMBRO'!$A474,'ESTOQUE NOVEMBRO'!$A$2:$A$1101,'ESTOQUE NOVEMBRO'!$N$2:$N$1101,,0))</f>
        <v>outubro</v>
      </c>
      <c r="O474" s="15">
        <v>45627</v>
      </c>
    </row>
    <row r="475" spans="1:15">
      <c r="A475" s="5" t="s">
        <v>474</v>
      </c>
      <c r="B475" s="6" t="s">
        <v>1185</v>
      </c>
      <c r="C475" s="8">
        <f t="shared" si="14"/>
        <v>64.89</v>
      </c>
      <c r="D475" s="13">
        <f>_xlfn.XLOOKUP(Tabela5[[#This Row],[SKU]],'ESTOQUE NOVEMBRO'!A:A,'ESTOQUE NOVEMBRO'!F:F,,0)-_xlfn.XLOOKUP(Tabela5[[#This Row],[SKU]],'VENDA MES'!H:H,'VENDA MES'!I:I,0,0)</f>
        <v>66.400000000000034</v>
      </c>
      <c r="E475" s="13">
        <f>IF(D475&lt;=0,(L475 * 2.5) - D475,IF(AND(Tabela5[[#This Row],[ESTOQUE_INICIAL]]&lt;=Tabela5[[#This Row],[PONTO_DE_REPOSICAO]],Tabela5[[#This Row],[ESTOQUE_INICIAL]]&gt;0),L475*2.5,D475*0))</f>
        <v>0</v>
      </c>
      <c r="F475" s="13">
        <f t="shared" si="15"/>
        <v>66.400000000000034</v>
      </c>
      <c r="G475" s="14">
        <f>IF('ESTOQUE DEZEMBRO'!$N475="outubro",_xlfn.XLOOKUP('ESTOQUE DEZEMBRO'!$A475,MEDIDAS!H:H,MEDIDAS!J:J,,0),IF('ESTOQUE DEZEMBRO'!$N475="novembro",_xlfn.XLOOKUP('ESTOQUE DEZEMBRO'!$A475,MEDIDAS!H:H,MEDIDAS!K:K,,0),"0"))</f>
        <v>4</v>
      </c>
      <c r="H475" s="16">
        <v>10</v>
      </c>
      <c r="I475" s="6" t="s">
        <v>1160</v>
      </c>
      <c r="J475" s="1">
        <f>'ESTOQUE DEZEMBRO'!$D475*'ESTOQUE DEZEMBRO'!$G475+'ESTOQUE DEZEMBRO'!$E475*'ESTOQUE DEZEMBRO'!$H475</f>
        <v>265.60000000000014</v>
      </c>
      <c r="K475" s="1">
        <f>_xlfn.XLOOKUP(A475,MEDIDAS!A:A,MEDIDAS!D:D,,0)*5</f>
        <v>8.7777777777777786</v>
      </c>
      <c r="L475" s="1">
        <f>SUM(K475,_xlfn.XLOOKUP(A475,MEDIDAS!A:A,MEDIDAS!D:D,,0)*5)</f>
        <v>17.555555555555557</v>
      </c>
      <c r="M47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75" t="str">
        <f>IF('ESTOQUE DEZEMBRO'!$E475&gt;0,"dezembro",_xlfn.XLOOKUP('ESTOQUE DEZEMBRO'!$A475,'ESTOQUE NOVEMBRO'!$A$2:$A$1101,'ESTOQUE NOVEMBRO'!$N$2:$N$1101,,0))</f>
        <v>outubro</v>
      </c>
      <c r="O475" s="15">
        <v>45627</v>
      </c>
    </row>
    <row r="476" spans="1:15">
      <c r="A476" s="5" t="s">
        <v>475</v>
      </c>
      <c r="B476" s="6" t="s">
        <v>1185</v>
      </c>
      <c r="C476" s="8">
        <f t="shared" si="14"/>
        <v>64.89</v>
      </c>
      <c r="D476" s="13">
        <f>_xlfn.XLOOKUP(Tabela5[[#This Row],[SKU]],'ESTOQUE NOVEMBRO'!A:A,'ESTOQUE NOVEMBRO'!F:F,,0)-_xlfn.XLOOKUP(Tabela5[[#This Row],[SKU]],'VENDA MES'!H:H,'VENDA MES'!I:I,0,0)</f>
        <v>69</v>
      </c>
      <c r="E476" s="13">
        <f>IF(D476&lt;=0,(L476 * 2.5) - D476,IF(AND(Tabela5[[#This Row],[ESTOQUE_INICIAL]]&lt;=Tabela5[[#This Row],[PONTO_DE_REPOSICAO]],Tabela5[[#This Row],[ESTOQUE_INICIAL]]&gt;0),L476*2.5,D476*0))</f>
        <v>0</v>
      </c>
      <c r="F476" s="13">
        <f t="shared" si="15"/>
        <v>69</v>
      </c>
      <c r="G476" s="14">
        <f>IF('ESTOQUE DEZEMBRO'!$N476="outubro",_xlfn.XLOOKUP('ESTOQUE DEZEMBRO'!$A476,MEDIDAS!H:H,MEDIDAS!J:J,,0),IF('ESTOQUE DEZEMBRO'!$N476="novembro",_xlfn.XLOOKUP('ESTOQUE DEZEMBRO'!$A476,MEDIDAS!H:H,MEDIDAS!K:K,,0),"0"))</f>
        <v>4</v>
      </c>
      <c r="H476" s="16">
        <v>10</v>
      </c>
      <c r="I476" s="6" t="s">
        <v>1160</v>
      </c>
      <c r="J476" s="1">
        <f>'ESTOQUE DEZEMBRO'!$D476*'ESTOQUE DEZEMBRO'!$G476+'ESTOQUE DEZEMBRO'!$E476*'ESTOQUE DEZEMBRO'!$H476</f>
        <v>276</v>
      </c>
      <c r="K476" s="1">
        <f>_xlfn.XLOOKUP(A476,MEDIDAS!A:A,MEDIDAS!D:D,,0)*5</f>
        <v>7.166666666666667</v>
      </c>
      <c r="L476" s="1">
        <f>SUM(K476,_xlfn.XLOOKUP(A476,MEDIDAS!A:A,MEDIDAS!D:D,,0)*5)</f>
        <v>14.333333333333334</v>
      </c>
      <c r="M47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76" t="str">
        <f>IF('ESTOQUE DEZEMBRO'!$E476&gt;0,"dezembro",_xlfn.XLOOKUP('ESTOQUE DEZEMBRO'!$A476,'ESTOQUE NOVEMBRO'!$A$2:$A$1101,'ESTOQUE NOVEMBRO'!$N$2:$N$1101,,0))</f>
        <v>outubro</v>
      </c>
      <c r="O476" s="15">
        <v>45627</v>
      </c>
    </row>
    <row r="477" spans="1:15">
      <c r="A477" s="5" t="s">
        <v>476</v>
      </c>
      <c r="B477" s="6" t="s">
        <v>1185</v>
      </c>
      <c r="C477" s="8">
        <f t="shared" si="14"/>
        <v>64.89</v>
      </c>
      <c r="D477" s="13">
        <f>_xlfn.XLOOKUP(Tabela5[[#This Row],[SKU]],'ESTOQUE NOVEMBRO'!A:A,'ESTOQUE NOVEMBRO'!F:F,,0)-_xlfn.XLOOKUP(Tabela5[[#This Row],[SKU]],'VENDA MES'!H:H,'VENDA MES'!I:I,0,0)</f>
        <v>102.6</v>
      </c>
      <c r="E477" s="13">
        <f>IF(D477&lt;=0,(L477 * 2.5) - D477,IF(AND(Tabela5[[#This Row],[ESTOQUE_INICIAL]]&lt;=Tabela5[[#This Row],[PONTO_DE_REPOSICAO]],Tabela5[[#This Row],[ESTOQUE_INICIAL]]&gt;0),L477*2.5,D477*0))</f>
        <v>0</v>
      </c>
      <c r="F477" s="13">
        <f t="shared" si="15"/>
        <v>102.6</v>
      </c>
      <c r="G477" s="14">
        <f>IF('ESTOQUE DEZEMBRO'!$N477="outubro",_xlfn.XLOOKUP('ESTOQUE DEZEMBRO'!$A477,MEDIDAS!H:H,MEDIDAS!J:J,,0),IF('ESTOQUE DEZEMBRO'!$N477="novembro",_xlfn.XLOOKUP('ESTOQUE DEZEMBRO'!$A477,MEDIDAS!H:H,MEDIDAS!K:K,,0),"0"))</f>
        <v>4</v>
      </c>
      <c r="H477" s="16">
        <v>10</v>
      </c>
      <c r="I477" s="6" t="s">
        <v>1160</v>
      </c>
      <c r="J477" s="1">
        <f>'ESTOQUE DEZEMBRO'!$D477*'ESTOQUE DEZEMBRO'!$G477+'ESTOQUE DEZEMBRO'!$E477*'ESTOQUE DEZEMBRO'!$H477</f>
        <v>410.4</v>
      </c>
      <c r="K477" s="1">
        <f>_xlfn.XLOOKUP(A477,MEDIDAS!A:A,MEDIDAS!D:D,,0)*5</f>
        <v>3.8333333333333335</v>
      </c>
      <c r="L477" s="1">
        <f>SUM(K477,_xlfn.XLOOKUP(A477,MEDIDAS!A:A,MEDIDAS!D:D,,0)*5)</f>
        <v>7.666666666666667</v>
      </c>
      <c r="M47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77" t="str">
        <f>IF('ESTOQUE DEZEMBRO'!$E477&gt;0,"dezembro",_xlfn.XLOOKUP('ESTOQUE DEZEMBRO'!$A477,'ESTOQUE NOVEMBRO'!$A$2:$A$1101,'ESTOQUE NOVEMBRO'!$N$2:$N$1101,,0))</f>
        <v>outubro</v>
      </c>
      <c r="O477" s="15">
        <v>45627</v>
      </c>
    </row>
    <row r="478" spans="1:15">
      <c r="A478" s="5" t="s">
        <v>528</v>
      </c>
      <c r="B478" s="6" t="s">
        <v>1185</v>
      </c>
      <c r="C478" s="8">
        <f t="shared" si="14"/>
        <v>64.89</v>
      </c>
      <c r="D478" s="13">
        <f>_xlfn.XLOOKUP(Tabela5[[#This Row],[SKU]],'ESTOQUE NOVEMBRO'!A:A,'ESTOQUE NOVEMBRO'!F:F,,0)-_xlfn.XLOOKUP(Tabela5[[#This Row],[SKU]],'VENDA MES'!H:H,'VENDA MES'!I:I,0,0)</f>
        <v>35</v>
      </c>
      <c r="E478" s="13">
        <f>IF(D478&lt;=0,(L478 * 2.5) - D478,IF(AND(Tabela5[[#This Row],[ESTOQUE_INICIAL]]&lt;=Tabela5[[#This Row],[PONTO_DE_REPOSICAO]],Tabela5[[#This Row],[ESTOQUE_INICIAL]]&gt;0),L478*2.5,D478*0))</f>
        <v>0</v>
      </c>
      <c r="F478" s="13">
        <f t="shared" si="15"/>
        <v>35</v>
      </c>
      <c r="G478" s="14">
        <f>IF('ESTOQUE DEZEMBRO'!$N478="outubro",_xlfn.XLOOKUP('ESTOQUE DEZEMBRO'!$A478,MEDIDAS!H:H,MEDIDAS!J:J,,0),IF('ESTOQUE DEZEMBRO'!$N478="novembro",_xlfn.XLOOKUP('ESTOQUE DEZEMBRO'!$A478,MEDIDAS!H:H,MEDIDAS!K:K,,0),"0"))</f>
        <v>4</v>
      </c>
      <c r="H478" s="16">
        <v>10</v>
      </c>
      <c r="I478" s="6" t="s">
        <v>1160</v>
      </c>
      <c r="J478" s="1">
        <f>'ESTOQUE DEZEMBRO'!$D478*'ESTOQUE DEZEMBRO'!$G478+'ESTOQUE DEZEMBRO'!$E478*'ESTOQUE DEZEMBRO'!$H478</f>
        <v>140</v>
      </c>
      <c r="K478" s="1">
        <f>_xlfn.XLOOKUP(A478,MEDIDAS!A:A,MEDIDAS!D:D,,0)*5</f>
        <v>6.3888888888888884</v>
      </c>
      <c r="L478" s="1">
        <f>SUM(K478,_xlfn.XLOOKUP(A478,MEDIDAS!A:A,MEDIDAS!D:D,,0)*5)</f>
        <v>12.777777777777777</v>
      </c>
      <c r="M47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78" t="str">
        <f>IF('ESTOQUE DEZEMBRO'!$E478&gt;0,"dezembro",_xlfn.XLOOKUP('ESTOQUE DEZEMBRO'!$A478,'ESTOQUE NOVEMBRO'!$A$2:$A$1101,'ESTOQUE NOVEMBRO'!$N$2:$N$1101,,0))</f>
        <v>outubro</v>
      </c>
      <c r="O478" s="15">
        <v>45627</v>
      </c>
    </row>
    <row r="479" spans="1:15">
      <c r="A479" s="5" t="s">
        <v>477</v>
      </c>
      <c r="B479" s="6" t="s">
        <v>1185</v>
      </c>
      <c r="C479" s="8">
        <f t="shared" si="14"/>
        <v>64.89</v>
      </c>
      <c r="D479" s="13">
        <f>_xlfn.XLOOKUP(Tabela5[[#This Row],[SKU]],'ESTOQUE NOVEMBRO'!A:A,'ESTOQUE NOVEMBRO'!F:F,,0)-_xlfn.XLOOKUP(Tabela5[[#This Row],[SKU]],'VENDA MES'!H:H,'VENDA MES'!I:I,0,0)</f>
        <v>41.599999999999994</v>
      </c>
      <c r="E479" s="13">
        <f>IF(D479&lt;=0,(L479 * 2.5) - D479,IF(AND(Tabela5[[#This Row],[ESTOQUE_INICIAL]]&lt;=Tabela5[[#This Row],[PONTO_DE_REPOSICAO]],Tabela5[[#This Row],[ESTOQUE_INICIAL]]&gt;0),L479*2.5,D479*0))</f>
        <v>0</v>
      </c>
      <c r="F479" s="13">
        <f t="shared" si="15"/>
        <v>41.599999999999994</v>
      </c>
      <c r="G479" s="14">
        <f>IF('ESTOQUE DEZEMBRO'!$N479="outubro",_xlfn.XLOOKUP('ESTOQUE DEZEMBRO'!$A479,MEDIDAS!H:H,MEDIDAS!J:J,,0),IF('ESTOQUE DEZEMBRO'!$N479="novembro",_xlfn.XLOOKUP('ESTOQUE DEZEMBRO'!$A479,MEDIDAS!H:H,MEDIDAS!K:K,,0),"0"))</f>
        <v>4</v>
      </c>
      <c r="H479" s="16">
        <v>10</v>
      </c>
      <c r="I479" s="6" t="s">
        <v>1160</v>
      </c>
      <c r="J479" s="1">
        <f>'ESTOQUE DEZEMBRO'!$D479*'ESTOQUE DEZEMBRO'!$G479+'ESTOQUE DEZEMBRO'!$E479*'ESTOQUE DEZEMBRO'!$H479</f>
        <v>166.39999999999998</v>
      </c>
      <c r="K479" s="1">
        <f>_xlfn.XLOOKUP(A479,MEDIDAS!A:A,MEDIDAS!D:D,,0)*5</f>
        <v>7.2222222222222223</v>
      </c>
      <c r="L479" s="1">
        <f>SUM(K479,_xlfn.XLOOKUP(A479,MEDIDAS!A:A,MEDIDAS!D:D,,0)*5)</f>
        <v>14.444444444444445</v>
      </c>
      <c r="M47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79" t="str">
        <f>IF('ESTOQUE DEZEMBRO'!$E479&gt;0,"dezembro",_xlfn.XLOOKUP('ESTOQUE DEZEMBRO'!$A479,'ESTOQUE NOVEMBRO'!$A$2:$A$1101,'ESTOQUE NOVEMBRO'!$N$2:$N$1101,,0))</f>
        <v>outubro</v>
      </c>
      <c r="O479" s="15">
        <v>45627</v>
      </c>
    </row>
    <row r="480" spans="1:15">
      <c r="A480" s="5" t="s">
        <v>478</v>
      </c>
      <c r="B480" s="6" t="s">
        <v>1185</v>
      </c>
      <c r="C480" s="8">
        <f t="shared" si="14"/>
        <v>64.89</v>
      </c>
      <c r="D480" s="13">
        <f>_xlfn.XLOOKUP(Tabela5[[#This Row],[SKU]],'ESTOQUE NOVEMBRO'!A:A,'ESTOQUE NOVEMBRO'!F:F,,0)-_xlfn.XLOOKUP(Tabela5[[#This Row],[SKU]],'VENDA MES'!H:H,'VENDA MES'!I:I,0,0)</f>
        <v>4.6000000000000085</v>
      </c>
      <c r="E480" s="13">
        <f>IF(D480&lt;=0,(L480 * 2.5) - D480,IF(AND(Tabela5[[#This Row],[ESTOQUE_INICIAL]]&lt;=Tabela5[[#This Row],[PONTO_DE_REPOSICAO]],Tabela5[[#This Row],[ESTOQUE_INICIAL]]&gt;0),L480*2.5,D480*0))</f>
        <v>18.888888888888889</v>
      </c>
      <c r="F480" s="13">
        <f t="shared" si="15"/>
        <v>23.488888888888898</v>
      </c>
      <c r="G480" s="14" t="str">
        <f>IF('ESTOQUE DEZEMBRO'!$N480="outubro",_xlfn.XLOOKUP('ESTOQUE DEZEMBRO'!$A480,MEDIDAS!H:H,MEDIDAS!J:J,,0),IF('ESTOQUE DEZEMBRO'!$N480="novembro",_xlfn.XLOOKUP('ESTOQUE DEZEMBRO'!$A480,MEDIDAS!H:H,MEDIDAS!K:K,,0),"0"))</f>
        <v>0</v>
      </c>
      <c r="H480" s="16">
        <v>10</v>
      </c>
      <c r="I480" s="6" t="s">
        <v>1160</v>
      </c>
      <c r="J480" s="1">
        <f>'ESTOQUE DEZEMBRO'!$D480*'ESTOQUE DEZEMBRO'!$G480+'ESTOQUE DEZEMBRO'!$E480*'ESTOQUE DEZEMBRO'!$H480</f>
        <v>188.88888888888889</v>
      </c>
      <c r="K480" s="1">
        <f>_xlfn.XLOOKUP(A480,MEDIDAS!A:A,MEDIDAS!D:D,,0)*5</f>
        <v>3.7777777777777777</v>
      </c>
      <c r="L480" s="1">
        <f>SUM(K480,_xlfn.XLOOKUP(A480,MEDIDAS!A:A,MEDIDAS!D:D,,0)*5)</f>
        <v>7.5555555555555554</v>
      </c>
      <c r="M48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80" t="str">
        <f>IF('ESTOQUE DEZEMBRO'!$E480&gt;0,"dezembro",_xlfn.XLOOKUP('ESTOQUE DEZEMBRO'!$A480,'ESTOQUE NOVEMBRO'!$A$2:$A$1101,'ESTOQUE NOVEMBRO'!$N$2:$N$1101,,0))</f>
        <v>dezembro</v>
      </c>
      <c r="O480" s="15">
        <v>45627</v>
      </c>
    </row>
    <row r="481" spans="1:15">
      <c r="A481" s="5" t="s">
        <v>479</v>
      </c>
      <c r="B481" s="6" t="s">
        <v>1185</v>
      </c>
      <c r="C481" s="8">
        <f t="shared" si="14"/>
        <v>64.89</v>
      </c>
      <c r="D481" s="13">
        <f>_xlfn.XLOOKUP(Tabela5[[#This Row],[SKU]],'ESTOQUE NOVEMBRO'!A:A,'ESTOQUE NOVEMBRO'!F:F,,0)-_xlfn.XLOOKUP(Tabela5[[#This Row],[SKU]],'VENDA MES'!H:H,'VENDA MES'!I:I,0,0)</f>
        <v>17.40000000000002</v>
      </c>
      <c r="E481" s="13">
        <f>IF(D481&lt;=0,(L481 * 2.5) - D481,IF(AND(Tabela5[[#This Row],[ESTOQUE_INICIAL]]&lt;=Tabela5[[#This Row],[PONTO_DE_REPOSICAO]],Tabela5[[#This Row],[ESTOQUE_INICIAL]]&gt;0),L481*2.5,D481*0))</f>
        <v>0</v>
      </c>
      <c r="F481" s="13">
        <f t="shared" si="15"/>
        <v>17.40000000000002</v>
      </c>
      <c r="G481" s="14">
        <f>IF('ESTOQUE DEZEMBRO'!$N481="outubro",_xlfn.XLOOKUP('ESTOQUE DEZEMBRO'!$A481,MEDIDAS!H:H,MEDIDAS!J:J,,0),IF('ESTOQUE DEZEMBRO'!$N481="novembro",_xlfn.XLOOKUP('ESTOQUE DEZEMBRO'!$A481,MEDIDAS!H:H,MEDIDAS!K:K,,0),"0"))</f>
        <v>4</v>
      </c>
      <c r="H481" s="16">
        <v>10</v>
      </c>
      <c r="I481" s="6" t="s">
        <v>1160</v>
      </c>
      <c r="J481" s="1">
        <f>'ESTOQUE DEZEMBRO'!$D481*'ESTOQUE DEZEMBRO'!$G481+'ESTOQUE DEZEMBRO'!$E481*'ESTOQUE DEZEMBRO'!$H481</f>
        <v>69.60000000000008</v>
      </c>
      <c r="K481" s="1">
        <f>_xlfn.XLOOKUP(A481,MEDIDAS!A:A,MEDIDAS!D:D,,0)*5</f>
        <v>6</v>
      </c>
      <c r="L481" s="1">
        <f>SUM(K481,_xlfn.XLOOKUP(A481,MEDIDAS!A:A,MEDIDAS!D:D,,0)*5)</f>
        <v>12</v>
      </c>
      <c r="M48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81" t="str">
        <f>IF('ESTOQUE DEZEMBRO'!$E481&gt;0,"dezembro",_xlfn.XLOOKUP('ESTOQUE DEZEMBRO'!$A481,'ESTOQUE NOVEMBRO'!$A$2:$A$1101,'ESTOQUE NOVEMBRO'!$N$2:$N$1101,,0))</f>
        <v>outubro</v>
      </c>
      <c r="O481" s="15">
        <v>45627</v>
      </c>
    </row>
    <row r="482" spans="1:15">
      <c r="A482" s="5" t="s">
        <v>480</v>
      </c>
      <c r="B482" s="6" t="s">
        <v>1185</v>
      </c>
      <c r="C482" s="8">
        <f t="shared" si="14"/>
        <v>64.89</v>
      </c>
      <c r="D482" s="13">
        <f>_xlfn.XLOOKUP(Tabela5[[#This Row],[SKU]],'ESTOQUE NOVEMBRO'!A:A,'ESTOQUE NOVEMBRO'!F:F,,0)-_xlfn.XLOOKUP(Tabela5[[#This Row],[SKU]],'VENDA MES'!H:H,'VENDA MES'!I:I,0,0)</f>
        <v>50.80000000000004</v>
      </c>
      <c r="E482" s="13">
        <f>IF(D482&lt;=0,(L482 * 2.5) - D482,IF(AND(Tabela5[[#This Row],[ESTOQUE_INICIAL]]&lt;=Tabela5[[#This Row],[PONTO_DE_REPOSICAO]],Tabela5[[#This Row],[ESTOQUE_INICIAL]]&gt;0),L482*2.5,D482*0))</f>
        <v>0</v>
      </c>
      <c r="F482" s="13">
        <f t="shared" si="15"/>
        <v>50.80000000000004</v>
      </c>
      <c r="G482" s="14">
        <f>IF('ESTOQUE DEZEMBRO'!$N482="outubro",_xlfn.XLOOKUP('ESTOQUE DEZEMBRO'!$A482,MEDIDAS!H:H,MEDIDAS!J:J,,0),IF('ESTOQUE DEZEMBRO'!$N482="novembro",_xlfn.XLOOKUP('ESTOQUE DEZEMBRO'!$A482,MEDIDAS!H:H,MEDIDAS!K:K,,0),"0"))</f>
        <v>4</v>
      </c>
      <c r="H482" s="16">
        <v>10</v>
      </c>
      <c r="I482" s="6" t="s">
        <v>1160</v>
      </c>
      <c r="J482" s="1">
        <f>'ESTOQUE DEZEMBRO'!$D482*'ESTOQUE DEZEMBRO'!$G482+'ESTOQUE DEZEMBRO'!$E482*'ESTOQUE DEZEMBRO'!$H482</f>
        <v>203.20000000000016</v>
      </c>
      <c r="K482" s="1">
        <f>_xlfn.XLOOKUP(A482,MEDIDAS!A:A,MEDIDAS!D:D,,0)*5</f>
        <v>7.4444444444444446</v>
      </c>
      <c r="L482" s="1">
        <f>SUM(K482,_xlfn.XLOOKUP(A482,MEDIDAS!A:A,MEDIDAS!D:D,,0)*5)</f>
        <v>14.888888888888889</v>
      </c>
      <c r="M48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82" t="str">
        <f>IF('ESTOQUE DEZEMBRO'!$E482&gt;0,"dezembro",_xlfn.XLOOKUP('ESTOQUE DEZEMBRO'!$A482,'ESTOQUE NOVEMBRO'!$A$2:$A$1101,'ESTOQUE NOVEMBRO'!$N$2:$N$1101,,0))</f>
        <v>outubro</v>
      </c>
      <c r="O482" s="15">
        <v>45627</v>
      </c>
    </row>
    <row r="483" spans="1:15">
      <c r="A483" s="5" t="s">
        <v>481</v>
      </c>
      <c r="B483" s="6" t="s">
        <v>1186</v>
      </c>
      <c r="C483" s="8">
        <f t="shared" si="14"/>
        <v>64.89</v>
      </c>
      <c r="D483" s="13">
        <f>_xlfn.XLOOKUP(Tabela5[[#This Row],[SKU]],'ESTOQUE NOVEMBRO'!A:A,'ESTOQUE NOVEMBRO'!F:F,,0)-_xlfn.XLOOKUP(Tabela5[[#This Row],[SKU]],'VENDA MES'!H:H,'VENDA MES'!I:I,0,0)</f>
        <v>131.6</v>
      </c>
      <c r="E483" s="13">
        <f>IF(D483&lt;=0,(L483 * 2.5) - D483,IF(AND(Tabela5[[#This Row],[ESTOQUE_INICIAL]]&lt;=Tabela5[[#This Row],[PONTO_DE_REPOSICAO]],Tabela5[[#This Row],[ESTOQUE_INICIAL]]&gt;0),L483*2.5,D483*0))</f>
        <v>0</v>
      </c>
      <c r="F483" s="13">
        <f t="shared" si="15"/>
        <v>131.6</v>
      </c>
      <c r="G483" s="14">
        <f>IF('ESTOQUE DEZEMBRO'!$N483="outubro",_xlfn.XLOOKUP('ESTOQUE DEZEMBRO'!$A483,MEDIDAS!H:H,MEDIDAS!J:J,,0),IF('ESTOQUE DEZEMBRO'!$N483="novembro",_xlfn.XLOOKUP('ESTOQUE DEZEMBRO'!$A483,MEDIDAS!H:H,MEDIDAS!K:K,,0),"0"))</f>
        <v>60</v>
      </c>
      <c r="H483" s="16">
        <v>150</v>
      </c>
      <c r="I483" s="6" t="s">
        <v>1128</v>
      </c>
      <c r="J483" s="1">
        <f>'ESTOQUE DEZEMBRO'!$D483*'ESTOQUE DEZEMBRO'!$G483+'ESTOQUE DEZEMBRO'!$E483*'ESTOQUE DEZEMBRO'!$H483</f>
        <v>7896</v>
      </c>
      <c r="K483" s="1">
        <f>_xlfn.XLOOKUP(A483,MEDIDAS!A:A,MEDIDAS!D:D,,0)*5</f>
        <v>5.8888888888888893</v>
      </c>
      <c r="L483" s="1">
        <f>SUM(K483,_xlfn.XLOOKUP(A483,MEDIDAS!A:A,MEDIDAS!D:D,,0)*5)</f>
        <v>11.777777777777779</v>
      </c>
      <c r="M48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83" t="str">
        <f>IF('ESTOQUE DEZEMBRO'!$E483&gt;0,"dezembro",_xlfn.XLOOKUP('ESTOQUE DEZEMBRO'!$A483,'ESTOQUE NOVEMBRO'!$A$2:$A$1101,'ESTOQUE NOVEMBRO'!$N$2:$N$1101,,0))</f>
        <v>outubro</v>
      </c>
      <c r="O483" s="15">
        <v>45627</v>
      </c>
    </row>
    <row r="484" spans="1:15">
      <c r="A484" s="5" t="s">
        <v>482</v>
      </c>
      <c r="B484" s="6" t="s">
        <v>1186</v>
      </c>
      <c r="C484" s="8">
        <f t="shared" si="14"/>
        <v>64.89</v>
      </c>
      <c r="D484" s="13">
        <f>_xlfn.XLOOKUP(Tabela5[[#This Row],[SKU]],'ESTOQUE NOVEMBRO'!A:A,'ESTOQUE NOVEMBRO'!F:F,,0)-_xlfn.XLOOKUP(Tabela5[[#This Row],[SKU]],'VENDA MES'!H:H,'VENDA MES'!I:I,0,0)</f>
        <v>84</v>
      </c>
      <c r="E484" s="13">
        <f>IF(D484&lt;=0,(L484 * 2.5) - D484,IF(AND(Tabela5[[#This Row],[ESTOQUE_INICIAL]]&lt;=Tabela5[[#This Row],[PONTO_DE_REPOSICAO]],Tabela5[[#This Row],[ESTOQUE_INICIAL]]&gt;0),L484*2.5,D484*0))</f>
        <v>0</v>
      </c>
      <c r="F484" s="13">
        <f t="shared" si="15"/>
        <v>84</v>
      </c>
      <c r="G484" s="14">
        <f>IF('ESTOQUE DEZEMBRO'!$N484="outubro",_xlfn.XLOOKUP('ESTOQUE DEZEMBRO'!$A484,MEDIDAS!H:H,MEDIDAS!J:J,,0),IF('ESTOQUE DEZEMBRO'!$N484="novembro",_xlfn.XLOOKUP('ESTOQUE DEZEMBRO'!$A484,MEDIDAS!H:H,MEDIDAS!K:K,,0),"0"))</f>
        <v>60</v>
      </c>
      <c r="H484" s="16">
        <v>150</v>
      </c>
      <c r="I484" s="6" t="s">
        <v>1128</v>
      </c>
      <c r="J484" s="1">
        <f>'ESTOQUE DEZEMBRO'!$D484*'ESTOQUE DEZEMBRO'!$G484+'ESTOQUE DEZEMBRO'!$E484*'ESTOQUE DEZEMBRO'!$H484</f>
        <v>5040</v>
      </c>
      <c r="K484" s="1">
        <f>_xlfn.XLOOKUP(A484,MEDIDAS!A:A,MEDIDAS!D:D,,0)*5</f>
        <v>6.333333333333333</v>
      </c>
      <c r="L484" s="1">
        <f>SUM(K484,_xlfn.XLOOKUP(A484,MEDIDAS!A:A,MEDIDAS!D:D,,0)*5)</f>
        <v>12.666666666666666</v>
      </c>
      <c r="M48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84" t="str">
        <f>IF('ESTOQUE DEZEMBRO'!$E484&gt;0,"dezembro",_xlfn.XLOOKUP('ESTOQUE DEZEMBRO'!$A484,'ESTOQUE NOVEMBRO'!$A$2:$A$1101,'ESTOQUE NOVEMBRO'!$N$2:$N$1101,,0))</f>
        <v>outubro</v>
      </c>
      <c r="O484" s="15">
        <v>45627</v>
      </c>
    </row>
    <row r="485" spans="1:15">
      <c r="A485" s="5" t="s">
        <v>483</v>
      </c>
      <c r="B485" s="6" t="s">
        <v>1186</v>
      </c>
      <c r="C485" s="8">
        <f t="shared" si="14"/>
        <v>64.89</v>
      </c>
      <c r="D485" s="13">
        <f>_xlfn.XLOOKUP(Tabela5[[#This Row],[SKU]],'ESTOQUE NOVEMBRO'!A:A,'ESTOQUE NOVEMBRO'!F:F,,0)-_xlfn.XLOOKUP(Tabela5[[#This Row],[SKU]],'VENDA MES'!H:H,'VENDA MES'!I:I,0,0)</f>
        <v>36.599999999999994</v>
      </c>
      <c r="E485" s="13">
        <f>IF(D485&lt;=0,(L485 * 2.5) - D485,IF(AND(Tabela5[[#This Row],[ESTOQUE_INICIAL]]&lt;=Tabela5[[#This Row],[PONTO_DE_REPOSICAO]],Tabela5[[#This Row],[ESTOQUE_INICIAL]]&gt;0),L485*2.5,D485*0))</f>
        <v>0</v>
      </c>
      <c r="F485" s="13">
        <f t="shared" si="15"/>
        <v>36.599999999999994</v>
      </c>
      <c r="G485" s="14">
        <f>IF('ESTOQUE DEZEMBRO'!$N485="outubro",_xlfn.XLOOKUP('ESTOQUE DEZEMBRO'!$A485,MEDIDAS!H:H,MEDIDAS!J:J,,0),IF('ESTOQUE DEZEMBRO'!$N485="novembro",_xlfn.XLOOKUP('ESTOQUE DEZEMBRO'!$A485,MEDIDAS!H:H,MEDIDAS!K:K,,0),"0"))</f>
        <v>60</v>
      </c>
      <c r="H485" s="16">
        <v>150</v>
      </c>
      <c r="I485" s="6" t="s">
        <v>1128</v>
      </c>
      <c r="J485" s="1">
        <f>'ESTOQUE DEZEMBRO'!$D485*'ESTOQUE DEZEMBRO'!$G485+'ESTOQUE DEZEMBRO'!$E485*'ESTOQUE DEZEMBRO'!$H485</f>
        <v>2195.9999999999995</v>
      </c>
      <c r="K485" s="1">
        <f>_xlfn.XLOOKUP(A485,MEDIDAS!A:A,MEDIDAS!D:D,,0)*5</f>
        <v>5.6666666666666661</v>
      </c>
      <c r="L485" s="1">
        <f>SUM(K485,_xlfn.XLOOKUP(A485,MEDIDAS!A:A,MEDIDAS!D:D,,0)*5)</f>
        <v>11.333333333333332</v>
      </c>
      <c r="M48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85" t="str">
        <f>IF('ESTOQUE DEZEMBRO'!$E485&gt;0,"dezembro",_xlfn.XLOOKUP('ESTOQUE DEZEMBRO'!$A485,'ESTOQUE NOVEMBRO'!$A$2:$A$1101,'ESTOQUE NOVEMBRO'!$N$2:$N$1101,,0))</f>
        <v>outubro</v>
      </c>
      <c r="O485" s="15">
        <v>45627</v>
      </c>
    </row>
    <row r="486" spans="1:15">
      <c r="A486" s="5" t="s">
        <v>485</v>
      </c>
      <c r="B486" s="6" t="s">
        <v>1186</v>
      </c>
      <c r="C486" s="8">
        <f t="shared" si="14"/>
        <v>64.89</v>
      </c>
      <c r="D486" s="13">
        <f>_xlfn.XLOOKUP(Tabela5[[#This Row],[SKU]],'ESTOQUE NOVEMBRO'!A:A,'ESTOQUE NOVEMBRO'!F:F,,0)-_xlfn.XLOOKUP(Tabela5[[#This Row],[SKU]],'VENDA MES'!H:H,'VENDA MES'!I:I,0,0)</f>
        <v>91</v>
      </c>
      <c r="E486" s="13">
        <f>IF(D486&lt;=0,(L486 * 2.5) - D486,IF(AND(Tabela5[[#This Row],[ESTOQUE_INICIAL]]&lt;=Tabela5[[#This Row],[PONTO_DE_REPOSICAO]],Tabela5[[#This Row],[ESTOQUE_INICIAL]]&gt;0),L486*2.5,D486*0))</f>
        <v>0</v>
      </c>
      <c r="F486" s="13">
        <f t="shared" si="15"/>
        <v>91</v>
      </c>
      <c r="G486" s="14">
        <f>IF('ESTOQUE DEZEMBRO'!$N486="outubro",_xlfn.XLOOKUP('ESTOQUE DEZEMBRO'!$A486,MEDIDAS!H:H,MEDIDAS!J:J,,0),IF('ESTOQUE DEZEMBRO'!$N486="novembro",_xlfn.XLOOKUP('ESTOQUE DEZEMBRO'!$A486,MEDIDAS!H:H,MEDIDAS!K:K,,0),"0"))</f>
        <v>60</v>
      </c>
      <c r="H486" s="16">
        <v>150</v>
      </c>
      <c r="I486" s="6" t="s">
        <v>1128</v>
      </c>
      <c r="J486" s="1">
        <f>'ESTOQUE DEZEMBRO'!$D486*'ESTOQUE DEZEMBRO'!$G486+'ESTOQUE DEZEMBRO'!$E486*'ESTOQUE DEZEMBRO'!$H486</f>
        <v>5460</v>
      </c>
      <c r="K486" s="1">
        <f>_xlfn.XLOOKUP(A486,MEDIDAS!A:A,MEDIDAS!D:D,,0)*5</f>
        <v>5.9444444444444446</v>
      </c>
      <c r="L486" s="1">
        <f>SUM(K486,_xlfn.XLOOKUP(A486,MEDIDAS!A:A,MEDIDAS!D:D,,0)*5)</f>
        <v>11.888888888888889</v>
      </c>
      <c r="M48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86" t="str">
        <f>IF('ESTOQUE DEZEMBRO'!$E486&gt;0,"dezembro",_xlfn.XLOOKUP('ESTOQUE DEZEMBRO'!$A486,'ESTOQUE NOVEMBRO'!$A$2:$A$1101,'ESTOQUE NOVEMBRO'!$N$2:$N$1101,,0))</f>
        <v>outubro</v>
      </c>
      <c r="O486" s="15">
        <v>45627</v>
      </c>
    </row>
    <row r="487" spans="1:15">
      <c r="A487" s="5" t="s">
        <v>486</v>
      </c>
      <c r="B487" s="6" t="s">
        <v>1186</v>
      </c>
      <c r="C487" s="8">
        <f t="shared" si="14"/>
        <v>64.89</v>
      </c>
      <c r="D487" s="13">
        <f>_xlfn.XLOOKUP(Tabela5[[#This Row],[SKU]],'ESTOQUE NOVEMBRO'!A:A,'ESTOQUE NOVEMBRO'!F:F,,0)-_xlfn.XLOOKUP(Tabela5[[#This Row],[SKU]],'VENDA MES'!H:H,'VENDA MES'!I:I,0,0)</f>
        <v>-36.59999999999998</v>
      </c>
      <c r="E487" s="13">
        <f>IF(D487&lt;=0,(L487 * 2.5) - D487,IF(AND(Tabela5[[#This Row],[ESTOQUE_INICIAL]]&lt;=Tabela5[[#This Row],[PONTO_DE_REPOSICAO]],Tabela5[[#This Row],[ESTOQUE_INICIAL]]&gt;0),L487*2.5,D487*0))</f>
        <v>72.433333333333309</v>
      </c>
      <c r="F487" s="13">
        <f t="shared" si="15"/>
        <v>35.833333333333329</v>
      </c>
      <c r="G487" s="14" t="str">
        <f>IF('ESTOQUE DEZEMBRO'!$N487="outubro",_xlfn.XLOOKUP('ESTOQUE DEZEMBRO'!$A487,MEDIDAS!H:H,MEDIDAS!J:J,,0),IF('ESTOQUE DEZEMBRO'!$N487="novembro",_xlfn.XLOOKUP('ESTOQUE DEZEMBRO'!$A487,MEDIDAS!H:H,MEDIDAS!K:K,,0),"0"))</f>
        <v>0</v>
      </c>
      <c r="H487" s="16">
        <v>150</v>
      </c>
      <c r="I487" s="6" t="s">
        <v>1128</v>
      </c>
      <c r="J487" s="1">
        <f>'ESTOQUE DEZEMBRO'!$D487*'ESTOQUE DEZEMBRO'!$G487+'ESTOQUE DEZEMBRO'!$E487*'ESTOQUE DEZEMBRO'!$H487</f>
        <v>10864.999999999996</v>
      </c>
      <c r="K487" s="1">
        <f>_xlfn.XLOOKUP(A487,MEDIDAS!A:A,MEDIDAS!D:D,,0)*5</f>
        <v>7.166666666666667</v>
      </c>
      <c r="L487" s="1">
        <f>SUM(K487,_xlfn.XLOOKUP(A487,MEDIDAS!A:A,MEDIDAS!D:D,,0)*5)</f>
        <v>14.333333333333334</v>
      </c>
      <c r="M48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87" t="str">
        <f>IF('ESTOQUE DEZEMBRO'!$E487&gt;0,"dezembro",_xlfn.XLOOKUP('ESTOQUE DEZEMBRO'!$A487,'ESTOQUE NOVEMBRO'!$A$2:$A$1101,'ESTOQUE NOVEMBRO'!$N$2:$N$1101,,0))</f>
        <v>dezembro</v>
      </c>
      <c r="O487" s="15">
        <v>45627</v>
      </c>
    </row>
    <row r="488" spans="1:15">
      <c r="A488" s="5" t="s">
        <v>538</v>
      </c>
      <c r="B488" s="6" t="s">
        <v>1186</v>
      </c>
      <c r="C488" s="8">
        <f t="shared" si="14"/>
        <v>64.89</v>
      </c>
      <c r="D488" s="13">
        <f>_xlfn.XLOOKUP(Tabela5[[#This Row],[SKU]],'ESTOQUE NOVEMBRO'!A:A,'ESTOQUE NOVEMBRO'!F:F,,0)-_xlfn.XLOOKUP(Tabela5[[#This Row],[SKU]],'VENDA MES'!H:H,'VENDA MES'!I:I,0,0)</f>
        <v>54</v>
      </c>
      <c r="E488" s="13">
        <f>IF(D488&lt;=0,(L488 * 2.5) - D488,IF(AND(Tabela5[[#This Row],[ESTOQUE_INICIAL]]&lt;=Tabela5[[#This Row],[PONTO_DE_REPOSICAO]],Tabela5[[#This Row],[ESTOQUE_INICIAL]]&gt;0),L488*2.5,D488*0))</f>
        <v>0</v>
      </c>
      <c r="F488" s="13">
        <f t="shared" si="15"/>
        <v>54</v>
      </c>
      <c r="G488" s="14">
        <f>IF('ESTOQUE DEZEMBRO'!$N488="outubro",_xlfn.XLOOKUP('ESTOQUE DEZEMBRO'!$A488,MEDIDAS!H:H,MEDIDAS!J:J,,0),IF('ESTOQUE DEZEMBRO'!$N488="novembro",_xlfn.XLOOKUP('ESTOQUE DEZEMBRO'!$A488,MEDIDAS!H:H,MEDIDAS!K:K,,0),"0"))</f>
        <v>60</v>
      </c>
      <c r="H488" s="16">
        <v>150</v>
      </c>
      <c r="I488" s="6" t="s">
        <v>1128</v>
      </c>
      <c r="J488" s="1">
        <f>'ESTOQUE DEZEMBRO'!$D488*'ESTOQUE DEZEMBRO'!$G488+'ESTOQUE DEZEMBRO'!$E488*'ESTOQUE DEZEMBRO'!$H488</f>
        <v>3240</v>
      </c>
      <c r="K488" s="1">
        <f>_xlfn.XLOOKUP(A488,MEDIDAS!A:A,MEDIDAS!D:D,,0)*5</f>
        <v>5.333333333333333</v>
      </c>
      <c r="L488" s="1">
        <f>SUM(K488,_xlfn.XLOOKUP(A488,MEDIDAS!A:A,MEDIDAS!D:D,,0)*5)</f>
        <v>10.666666666666666</v>
      </c>
      <c r="M48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88" t="str">
        <f>IF('ESTOQUE DEZEMBRO'!$E488&gt;0,"dezembro",_xlfn.XLOOKUP('ESTOQUE DEZEMBRO'!$A488,'ESTOQUE NOVEMBRO'!$A$2:$A$1101,'ESTOQUE NOVEMBRO'!$N$2:$N$1101,,0))</f>
        <v>outubro</v>
      </c>
      <c r="O488" s="15">
        <v>45627</v>
      </c>
    </row>
    <row r="489" spans="1:15">
      <c r="A489" s="5" t="s">
        <v>487</v>
      </c>
      <c r="B489" s="6" t="s">
        <v>1186</v>
      </c>
      <c r="C489" s="8">
        <f t="shared" si="14"/>
        <v>64.89</v>
      </c>
      <c r="D489" s="13">
        <f>_xlfn.XLOOKUP(Tabela5[[#This Row],[SKU]],'ESTOQUE NOVEMBRO'!A:A,'ESTOQUE NOVEMBRO'!F:F,,0)-_xlfn.XLOOKUP(Tabela5[[#This Row],[SKU]],'VENDA MES'!H:H,'VENDA MES'!I:I,0,0)</f>
        <v>86.200000000000017</v>
      </c>
      <c r="E489" s="13">
        <f>IF(D489&lt;=0,(L489 * 2.5) - D489,IF(AND(Tabela5[[#This Row],[ESTOQUE_INICIAL]]&lt;=Tabela5[[#This Row],[PONTO_DE_REPOSICAO]],Tabela5[[#This Row],[ESTOQUE_INICIAL]]&gt;0),L489*2.5,D489*0))</f>
        <v>0</v>
      </c>
      <c r="F489" s="13">
        <f t="shared" si="15"/>
        <v>86.200000000000017</v>
      </c>
      <c r="G489" s="14">
        <f>IF('ESTOQUE DEZEMBRO'!$N489="outubro",_xlfn.XLOOKUP('ESTOQUE DEZEMBRO'!$A489,MEDIDAS!H:H,MEDIDAS!J:J,,0),IF('ESTOQUE DEZEMBRO'!$N489="novembro",_xlfn.XLOOKUP('ESTOQUE DEZEMBRO'!$A489,MEDIDAS!H:H,MEDIDAS!K:K,,0),"0"))</f>
        <v>60</v>
      </c>
      <c r="H489" s="16">
        <v>150</v>
      </c>
      <c r="I489" s="6" t="s">
        <v>1128</v>
      </c>
      <c r="J489" s="1">
        <f>'ESTOQUE DEZEMBRO'!$D489*'ESTOQUE DEZEMBRO'!$G489+'ESTOQUE DEZEMBRO'!$E489*'ESTOQUE DEZEMBRO'!$H489</f>
        <v>5172.0000000000009</v>
      </c>
      <c r="K489" s="1">
        <f>_xlfn.XLOOKUP(A489,MEDIDAS!A:A,MEDIDAS!D:D,,0)*5</f>
        <v>3.2777777777777777</v>
      </c>
      <c r="L489" s="1">
        <f>SUM(K489,_xlfn.XLOOKUP(A489,MEDIDAS!A:A,MEDIDAS!D:D,,0)*5)</f>
        <v>6.5555555555555554</v>
      </c>
      <c r="M48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89" t="str">
        <f>IF('ESTOQUE DEZEMBRO'!$E489&gt;0,"dezembro",_xlfn.XLOOKUP('ESTOQUE DEZEMBRO'!$A489,'ESTOQUE NOVEMBRO'!$A$2:$A$1101,'ESTOQUE NOVEMBRO'!$N$2:$N$1101,,0))</f>
        <v>outubro</v>
      </c>
      <c r="O489" s="15">
        <v>45627</v>
      </c>
    </row>
    <row r="490" spans="1:15">
      <c r="A490" s="5" t="s">
        <v>488</v>
      </c>
      <c r="B490" s="6" t="s">
        <v>1186</v>
      </c>
      <c r="C490" s="8">
        <f t="shared" si="14"/>
        <v>64.89</v>
      </c>
      <c r="D490" s="13">
        <f>_xlfn.XLOOKUP(Tabela5[[#This Row],[SKU]],'ESTOQUE NOVEMBRO'!A:A,'ESTOQUE NOVEMBRO'!F:F,,0)-_xlfn.XLOOKUP(Tabela5[[#This Row],[SKU]],'VENDA MES'!H:H,'VENDA MES'!I:I,0,0)</f>
        <v>89.4</v>
      </c>
      <c r="E490" s="13">
        <f>IF(D490&lt;=0,(L490 * 2.5) - D490,IF(AND(Tabela5[[#This Row],[ESTOQUE_INICIAL]]&lt;=Tabela5[[#This Row],[PONTO_DE_REPOSICAO]],Tabela5[[#This Row],[ESTOQUE_INICIAL]]&gt;0),L490*2.5,D490*0))</f>
        <v>0</v>
      </c>
      <c r="F490" s="13">
        <f t="shared" si="15"/>
        <v>89.4</v>
      </c>
      <c r="G490" s="14">
        <f>IF('ESTOQUE DEZEMBRO'!$N490="outubro",_xlfn.XLOOKUP('ESTOQUE DEZEMBRO'!$A490,MEDIDAS!H:H,MEDIDAS!J:J,,0),IF('ESTOQUE DEZEMBRO'!$N490="novembro",_xlfn.XLOOKUP('ESTOQUE DEZEMBRO'!$A490,MEDIDAS!H:H,MEDIDAS!K:K,,0),"0"))</f>
        <v>60</v>
      </c>
      <c r="H490" s="16">
        <v>150</v>
      </c>
      <c r="I490" s="6" t="s">
        <v>1128</v>
      </c>
      <c r="J490" s="1">
        <f>'ESTOQUE DEZEMBRO'!$D490*'ESTOQUE DEZEMBRO'!$G490+'ESTOQUE DEZEMBRO'!$E490*'ESTOQUE DEZEMBRO'!$H490</f>
        <v>5364</v>
      </c>
      <c r="K490" s="1">
        <f>_xlfn.XLOOKUP(A490,MEDIDAS!A:A,MEDIDAS!D:D,,0)*5</f>
        <v>5.6666666666666661</v>
      </c>
      <c r="L490" s="1">
        <f>SUM(K490,_xlfn.XLOOKUP(A490,MEDIDAS!A:A,MEDIDAS!D:D,,0)*5)</f>
        <v>11.333333333333332</v>
      </c>
      <c r="M49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90" t="str">
        <f>IF('ESTOQUE DEZEMBRO'!$E490&gt;0,"dezembro",_xlfn.XLOOKUP('ESTOQUE DEZEMBRO'!$A490,'ESTOQUE NOVEMBRO'!$A$2:$A$1101,'ESTOQUE NOVEMBRO'!$N$2:$N$1101,,0))</f>
        <v>outubro</v>
      </c>
      <c r="O490" s="15">
        <v>45627</v>
      </c>
    </row>
    <row r="491" spans="1:15">
      <c r="A491" s="5" t="s">
        <v>489</v>
      </c>
      <c r="B491" s="6" t="s">
        <v>1186</v>
      </c>
      <c r="C491" s="8">
        <f t="shared" si="14"/>
        <v>64.89</v>
      </c>
      <c r="D491" s="13">
        <f>_xlfn.XLOOKUP(Tabela5[[#This Row],[SKU]],'ESTOQUE NOVEMBRO'!A:A,'ESTOQUE NOVEMBRO'!F:F,,0)-_xlfn.XLOOKUP(Tabela5[[#This Row],[SKU]],'VENDA MES'!H:H,'VENDA MES'!I:I,0,0)</f>
        <v>-18.400000000000006</v>
      </c>
      <c r="E491" s="13">
        <f>IF(D491&lt;=0,(L491 * 2.5) - D491,IF(AND(Tabela5[[#This Row],[ESTOQUE_INICIAL]]&lt;=Tabela5[[#This Row],[PONTO_DE_REPOSICAO]],Tabela5[[#This Row],[ESTOQUE_INICIAL]]&gt;0),L491*2.5,D491*0))</f>
        <v>71.177777777777777</v>
      </c>
      <c r="F491" s="13">
        <f t="shared" si="15"/>
        <v>52.777777777777771</v>
      </c>
      <c r="G491" s="14" t="str">
        <f>IF('ESTOQUE DEZEMBRO'!$N491="outubro",_xlfn.XLOOKUP('ESTOQUE DEZEMBRO'!$A491,MEDIDAS!H:H,MEDIDAS!J:J,,0),IF('ESTOQUE DEZEMBRO'!$N491="novembro",_xlfn.XLOOKUP('ESTOQUE DEZEMBRO'!$A491,MEDIDAS!H:H,MEDIDAS!K:K,,0),"0"))</f>
        <v>0</v>
      </c>
      <c r="H491" s="16">
        <v>150</v>
      </c>
      <c r="I491" s="6" t="s">
        <v>1128</v>
      </c>
      <c r="J491" s="1">
        <f>'ESTOQUE DEZEMBRO'!$D491*'ESTOQUE DEZEMBRO'!$G491+'ESTOQUE DEZEMBRO'!$E491*'ESTOQUE DEZEMBRO'!$H491</f>
        <v>10676.666666666666</v>
      </c>
      <c r="K491" s="1">
        <f>_xlfn.XLOOKUP(A491,MEDIDAS!A:A,MEDIDAS!D:D,,0)*5</f>
        <v>10.555555555555555</v>
      </c>
      <c r="L491" s="1">
        <f>SUM(K491,_xlfn.XLOOKUP(A491,MEDIDAS!A:A,MEDIDAS!D:D,,0)*5)</f>
        <v>21.111111111111111</v>
      </c>
      <c r="M49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91" t="str">
        <f>IF('ESTOQUE DEZEMBRO'!$E491&gt;0,"dezembro",_xlfn.XLOOKUP('ESTOQUE DEZEMBRO'!$A491,'ESTOQUE NOVEMBRO'!$A$2:$A$1101,'ESTOQUE NOVEMBRO'!$N$2:$N$1101,,0))</f>
        <v>dezembro</v>
      </c>
      <c r="O491" s="15">
        <v>45627</v>
      </c>
    </row>
    <row r="492" spans="1:15">
      <c r="A492" s="5" t="s">
        <v>490</v>
      </c>
      <c r="B492" s="6" t="s">
        <v>1186</v>
      </c>
      <c r="C492" s="8">
        <f t="shared" si="14"/>
        <v>64.89</v>
      </c>
      <c r="D492" s="13">
        <f>_xlfn.XLOOKUP(Tabela5[[#This Row],[SKU]],'ESTOQUE NOVEMBRO'!A:A,'ESTOQUE NOVEMBRO'!F:F,,0)-_xlfn.XLOOKUP(Tabela5[[#This Row],[SKU]],'VENDA MES'!H:H,'VENDA MES'!I:I,0,0)</f>
        <v>106.00000000000006</v>
      </c>
      <c r="E492" s="13">
        <f>IF(D492&lt;=0,(L492 * 2.5) - D492,IF(AND(Tabela5[[#This Row],[ESTOQUE_INICIAL]]&lt;=Tabela5[[#This Row],[PONTO_DE_REPOSICAO]],Tabela5[[#This Row],[ESTOQUE_INICIAL]]&gt;0),L492*2.5,D492*0))</f>
        <v>0</v>
      </c>
      <c r="F492" s="13">
        <f t="shared" si="15"/>
        <v>106.00000000000006</v>
      </c>
      <c r="G492" s="14">
        <f>IF('ESTOQUE DEZEMBRO'!$N492="outubro",_xlfn.XLOOKUP('ESTOQUE DEZEMBRO'!$A492,MEDIDAS!H:H,MEDIDAS!J:J,,0),IF('ESTOQUE DEZEMBRO'!$N492="novembro",_xlfn.XLOOKUP('ESTOQUE DEZEMBRO'!$A492,MEDIDAS!H:H,MEDIDAS!K:K,,0),"0"))</f>
        <v>60</v>
      </c>
      <c r="H492" s="16">
        <v>150</v>
      </c>
      <c r="I492" s="6" t="s">
        <v>1128</v>
      </c>
      <c r="J492" s="1">
        <f>'ESTOQUE DEZEMBRO'!$D492*'ESTOQUE DEZEMBRO'!$G492+'ESTOQUE DEZEMBRO'!$E492*'ESTOQUE DEZEMBRO'!$H492</f>
        <v>6360.0000000000036</v>
      </c>
      <c r="K492" s="1">
        <f>_xlfn.XLOOKUP(A492,MEDIDAS!A:A,MEDIDAS!D:D,,0)*5</f>
        <v>10.611111111111111</v>
      </c>
      <c r="L492" s="1">
        <f>SUM(K492,_xlfn.XLOOKUP(A492,MEDIDAS!A:A,MEDIDAS!D:D,,0)*5)</f>
        <v>21.222222222222221</v>
      </c>
      <c r="M49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92" t="str">
        <f>IF('ESTOQUE DEZEMBRO'!$E492&gt;0,"dezembro",_xlfn.XLOOKUP('ESTOQUE DEZEMBRO'!$A492,'ESTOQUE NOVEMBRO'!$A$2:$A$1101,'ESTOQUE NOVEMBRO'!$N$2:$N$1101,,0))</f>
        <v>outubro</v>
      </c>
      <c r="O492" s="15">
        <v>45627</v>
      </c>
    </row>
    <row r="493" spans="1:15">
      <c r="A493" s="5" t="s">
        <v>491</v>
      </c>
      <c r="B493" s="6" t="s">
        <v>1187</v>
      </c>
      <c r="C493" s="8">
        <f t="shared" si="14"/>
        <v>64.89</v>
      </c>
      <c r="D493" s="13">
        <f>_xlfn.XLOOKUP(Tabela5[[#This Row],[SKU]],'ESTOQUE NOVEMBRO'!A:A,'ESTOQUE NOVEMBRO'!F:F,,0)-_xlfn.XLOOKUP(Tabela5[[#This Row],[SKU]],'VENDA MES'!H:H,'VENDA MES'!I:I,0,0)</f>
        <v>220.2</v>
      </c>
      <c r="E493" s="13">
        <f>IF(D493&lt;=0,(L493 * 2.5) - D493,IF(AND(Tabela5[[#This Row],[ESTOQUE_INICIAL]]&lt;=Tabela5[[#This Row],[PONTO_DE_REPOSICAO]],Tabela5[[#This Row],[ESTOQUE_INICIAL]]&gt;0),L493*2.5,D493*0))</f>
        <v>0</v>
      </c>
      <c r="F493" s="13">
        <f t="shared" si="15"/>
        <v>220.2</v>
      </c>
      <c r="G493" s="14">
        <f>IF('ESTOQUE DEZEMBRO'!$N493="outubro",_xlfn.XLOOKUP('ESTOQUE DEZEMBRO'!$A493,MEDIDAS!H:H,MEDIDAS!J:J,,0),IF('ESTOQUE DEZEMBRO'!$N493="novembro",_xlfn.XLOOKUP('ESTOQUE DEZEMBRO'!$A493,MEDIDAS!H:H,MEDIDAS!K:K,,0),"0"))</f>
        <v>60</v>
      </c>
      <c r="H493" s="16">
        <v>150</v>
      </c>
      <c r="I493" s="6" t="s">
        <v>1128</v>
      </c>
      <c r="J493" s="1">
        <f>'ESTOQUE DEZEMBRO'!$D493*'ESTOQUE DEZEMBRO'!$G493+'ESTOQUE DEZEMBRO'!$E493*'ESTOQUE DEZEMBRO'!$H493</f>
        <v>13212</v>
      </c>
      <c r="K493" s="1">
        <f>_xlfn.XLOOKUP(A493,MEDIDAS!A:A,MEDIDAS!D:D,,0)*5</f>
        <v>5</v>
      </c>
      <c r="L493" s="1">
        <f>SUM(K493,_xlfn.XLOOKUP(A493,MEDIDAS!A:A,MEDIDAS!D:D,,0)*5)</f>
        <v>10</v>
      </c>
      <c r="M49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93" t="str">
        <f>IF('ESTOQUE DEZEMBRO'!$E493&gt;0,"dezembro",_xlfn.XLOOKUP('ESTOQUE DEZEMBRO'!$A493,'ESTOQUE NOVEMBRO'!$A$2:$A$1101,'ESTOQUE NOVEMBRO'!$N$2:$N$1101,,0))</f>
        <v>outubro</v>
      </c>
      <c r="O493" s="15">
        <v>45627</v>
      </c>
    </row>
    <row r="494" spans="1:15">
      <c r="A494" s="5" t="s">
        <v>492</v>
      </c>
      <c r="B494" s="6" t="s">
        <v>1187</v>
      </c>
      <c r="C494" s="8">
        <f t="shared" si="14"/>
        <v>64.89</v>
      </c>
      <c r="D494" s="13">
        <f>_xlfn.XLOOKUP(Tabela5[[#This Row],[SKU]],'ESTOQUE NOVEMBRO'!A:A,'ESTOQUE NOVEMBRO'!F:F,,0)-_xlfn.XLOOKUP(Tabela5[[#This Row],[SKU]],'VENDA MES'!H:H,'VENDA MES'!I:I,0,0)</f>
        <v>83.4</v>
      </c>
      <c r="E494" s="13">
        <f>IF(D494&lt;=0,(L494 * 2.5) - D494,IF(AND(Tabela5[[#This Row],[ESTOQUE_INICIAL]]&lt;=Tabela5[[#This Row],[PONTO_DE_REPOSICAO]],Tabela5[[#This Row],[ESTOQUE_INICIAL]]&gt;0),L494*2.5,D494*0))</f>
        <v>0</v>
      </c>
      <c r="F494" s="13">
        <f t="shared" si="15"/>
        <v>83.4</v>
      </c>
      <c r="G494" s="14">
        <f>IF('ESTOQUE DEZEMBRO'!$N494="outubro",_xlfn.XLOOKUP('ESTOQUE DEZEMBRO'!$A494,MEDIDAS!H:H,MEDIDAS!J:J,,0),IF('ESTOQUE DEZEMBRO'!$N494="novembro",_xlfn.XLOOKUP('ESTOQUE DEZEMBRO'!$A494,MEDIDAS!H:H,MEDIDAS!K:K,,0),"0"))</f>
        <v>60</v>
      </c>
      <c r="H494" s="16">
        <v>150</v>
      </c>
      <c r="I494" s="6" t="s">
        <v>1128</v>
      </c>
      <c r="J494" s="1">
        <f>'ESTOQUE DEZEMBRO'!$D494*'ESTOQUE DEZEMBRO'!$G494+'ESTOQUE DEZEMBRO'!$E494*'ESTOQUE DEZEMBRO'!$H494</f>
        <v>5004</v>
      </c>
      <c r="K494" s="1">
        <f>_xlfn.XLOOKUP(A494,MEDIDAS!A:A,MEDIDAS!D:D,,0)*5</f>
        <v>4.166666666666667</v>
      </c>
      <c r="L494" s="1">
        <f>SUM(K494,_xlfn.XLOOKUP(A494,MEDIDAS!A:A,MEDIDAS!D:D,,0)*5)</f>
        <v>8.3333333333333339</v>
      </c>
      <c r="M49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94" t="str">
        <f>IF('ESTOQUE DEZEMBRO'!$E494&gt;0,"dezembro",_xlfn.XLOOKUP('ESTOQUE DEZEMBRO'!$A494,'ESTOQUE NOVEMBRO'!$A$2:$A$1101,'ESTOQUE NOVEMBRO'!$N$2:$N$1101,,0))</f>
        <v>outubro</v>
      </c>
      <c r="O494" s="15">
        <v>45627</v>
      </c>
    </row>
    <row r="495" spans="1:15">
      <c r="A495" s="5" t="s">
        <v>493</v>
      </c>
      <c r="B495" s="6" t="s">
        <v>1187</v>
      </c>
      <c r="C495" s="8">
        <f t="shared" si="14"/>
        <v>64.89</v>
      </c>
      <c r="D495" s="13">
        <f>_xlfn.XLOOKUP(Tabela5[[#This Row],[SKU]],'ESTOQUE NOVEMBRO'!A:A,'ESTOQUE NOVEMBRO'!F:F,,0)-_xlfn.XLOOKUP(Tabela5[[#This Row],[SKU]],'VENDA MES'!H:H,'VENDA MES'!I:I,0,0)</f>
        <v>9.5999999999999943</v>
      </c>
      <c r="E495" s="13">
        <f>IF(D495&lt;=0,(L495 * 2.5) - D495,IF(AND(Tabela5[[#This Row],[ESTOQUE_INICIAL]]&lt;=Tabela5[[#This Row],[PONTO_DE_REPOSICAO]],Tabela5[[#This Row],[ESTOQUE_INICIAL]]&gt;0),L495*2.5,D495*0))</f>
        <v>26.666666666666664</v>
      </c>
      <c r="F495" s="13">
        <f t="shared" si="15"/>
        <v>36.266666666666659</v>
      </c>
      <c r="G495" s="14" t="str">
        <f>IF('ESTOQUE DEZEMBRO'!$N495="outubro",_xlfn.XLOOKUP('ESTOQUE DEZEMBRO'!$A495,MEDIDAS!H:H,MEDIDAS!J:J,,0),IF('ESTOQUE DEZEMBRO'!$N495="novembro",_xlfn.XLOOKUP('ESTOQUE DEZEMBRO'!$A495,MEDIDAS!H:H,MEDIDAS!K:K,,0),"0"))</f>
        <v>0</v>
      </c>
      <c r="H495" s="16">
        <v>150</v>
      </c>
      <c r="I495" s="6" t="s">
        <v>1128</v>
      </c>
      <c r="J495" s="1">
        <f>'ESTOQUE DEZEMBRO'!$D495*'ESTOQUE DEZEMBRO'!$G495+'ESTOQUE DEZEMBRO'!$E495*'ESTOQUE DEZEMBRO'!$H495</f>
        <v>3999.9999999999995</v>
      </c>
      <c r="K495" s="1">
        <f>_xlfn.XLOOKUP(A495,MEDIDAS!A:A,MEDIDAS!D:D,,0)*5</f>
        <v>5.333333333333333</v>
      </c>
      <c r="L495" s="1">
        <f>SUM(K495,_xlfn.XLOOKUP(A495,MEDIDAS!A:A,MEDIDAS!D:D,,0)*5)</f>
        <v>10.666666666666666</v>
      </c>
      <c r="M49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95" t="str">
        <f>IF('ESTOQUE DEZEMBRO'!$E495&gt;0,"dezembro",_xlfn.XLOOKUP('ESTOQUE DEZEMBRO'!$A495,'ESTOQUE NOVEMBRO'!$A$2:$A$1101,'ESTOQUE NOVEMBRO'!$N$2:$N$1101,,0))</f>
        <v>dezembro</v>
      </c>
      <c r="O495" s="15">
        <v>45627</v>
      </c>
    </row>
    <row r="496" spans="1:15">
      <c r="A496" s="5" t="s">
        <v>494</v>
      </c>
      <c r="B496" s="6" t="s">
        <v>1187</v>
      </c>
      <c r="C496" s="8">
        <f t="shared" si="14"/>
        <v>64.89</v>
      </c>
      <c r="D496" s="13">
        <f>_xlfn.XLOOKUP(Tabela5[[#This Row],[SKU]],'ESTOQUE NOVEMBRO'!A:A,'ESTOQUE NOVEMBRO'!F:F,,0)-_xlfn.XLOOKUP(Tabela5[[#This Row],[SKU]],'VENDA MES'!H:H,'VENDA MES'!I:I,0,0)</f>
        <v>38.199999999999989</v>
      </c>
      <c r="E496" s="13">
        <f>IF(D496&lt;=0,(L496 * 2.5) - D496,IF(AND(Tabela5[[#This Row],[ESTOQUE_INICIAL]]&lt;=Tabela5[[#This Row],[PONTO_DE_REPOSICAO]],Tabela5[[#This Row],[ESTOQUE_INICIAL]]&gt;0),L496*2.5,D496*0))</f>
        <v>0</v>
      </c>
      <c r="F496" s="13">
        <f t="shared" si="15"/>
        <v>38.199999999999989</v>
      </c>
      <c r="G496" s="14">
        <f>IF('ESTOQUE DEZEMBRO'!$N496="outubro",_xlfn.XLOOKUP('ESTOQUE DEZEMBRO'!$A496,MEDIDAS!H:H,MEDIDAS!J:J,,0),IF('ESTOQUE DEZEMBRO'!$N496="novembro",_xlfn.XLOOKUP('ESTOQUE DEZEMBRO'!$A496,MEDIDAS!H:H,MEDIDAS!K:K,,0),"0"))</f>
        <v>60</v>
      </c>
      <c r="H496" s="16">
        <v>150</v>
      </c>
      <c r="I496" s="6" t="s">
        <v>1128</v>
      </c>
      <c r="J496" s="1">
        <f>'ESTOQUE DEZEMBRO'!$D496*'ESTOQUE DEZEMBRO'!$G496+'ESTOQUE DEZEMBRO'!$E496*'ESTOQUE DEZEMBRO'!$H496</f>
        <v>2291.9999999999991</v>
      </c>
      <c r="K496" s="1">
        <f>_xlfn.XLOOKUP(A496,MEDIDAS!A:A,MEDIDAS!D:D,,0)*5</f>
        <v>7.7777777777777777</v>
      </c>
      <c r="L496" s="1">
        <f>SUM(K496,_xlfn.XLOOKUP(A496,MEDIDAS!A:A,MEDIDAS!D:D,,0)*5)</f>
        <v>15.555555555555555</v>
      </c>
      <c r="M49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496" t="str">
        <f>IF('ESTOQUE DEZEMBRO'!$E496&gt;0,"dezembro",_xlfn.XLOOKUP('ESTOQUE DEZEMBRO'!$A496,'ESTOQUE NOVEMBRO'!$A$2:$A$1101,'ESTOQUE NOVEMBRO'!$N$2:$N$1101,,0))</f>
        <v>outubro</v>
      </c>
      <c r="O496" s="15">
        <v>45627</v>
      </c>
    </row>
    <row r="497" spans="1:15">
      <c r="A497" s="5" t="s">
        <v>496</v>
      </c>
      <c r="B497" s="6" t="s">
        <v>1187</v>
      </c>
      <c r="C497" s="8">
        <f t="shared" si="14"/>
        <v>64.89</v>
      </c>
      <c r="D497" s="13">
        <f>_xlfn.XLOOKUP(Tabela5[[#This Row],[SKU]],'ESTOQUE NOVEMBRO'!A:A,'ESTOQUE NOVEMBRO'!F:F,,0)-_xlfn.XLOOKUP(Tabela5[[#This Row],[SKU]],'VENDA MES'!H:H,'VENDA MES'!I:I,0,0)</f>
        <v>-1.2000000000000028</v>
      </c>
      <c r="E497" s="13">
        <f>IF(D497&lt;=0,(L497 * 2.5) - D497,IF(AND(Tabela5[[#This Row],[ESTOQUE_INICIAL]]&lt;=Tabela5[[#This Row],[PONTO_DE_REPOSICAO]],Tabela5[[#This Row],[ESTOQUE_INICIAL]]&gt;0),L497*2.5,D497*0))</f>
        <v>34.533333333333331</v>
      </c>
      <c r="F497" s="13">
        <f t="shared" si="15"/>
        <v>33.333333333333329</v>
      </c>
      <c r="G497" s="14" t="str">
        <f>IF('ESTOQUE DEZEMBRO'!$N497="outubro",_xlfn.XLOOKUP('ESTOQUE DEZEMBRO'!$A497,MEDIDAS!H:H,MEDIDAS!J:J,,0),IF('ESTOQUE DEZEMBRO'!$N497="novembro",_xlfn.XLOOKUP('ESTOQUE DEZEMBRO'!$A497,MEDIDAS!H:H,MEDIDAS!K:K,,0),"0"))</f>
        <v>0</v>
      </c>
      <c r="H497" s="16">
        <v>150</v>
      </c>
      <c r="I497" s="6" t="s">
        <v>1128</v>
      </c>
      <c r="J497" s="1">
        <f>'ESTOQUE DEZEMBRO'!$D497*'ESTOQUE DEZEMBRO'!$G497+'ESTOQUE DEZEMBRO'!$E497*'ESTOQUE DEZEMBRO'!$H497</f>
        <v>5180</v>
      </c>
      <c r="K497" s="1">
        <f>_xlfn.XLOOKUP(A497,MEDIDAS!A:A,MEDIDAS!D:D,,0)*5</f>
        <v>6.6666666666666661</v>
      </c>
      <c r="L497" s="1">
        <f>SUM(K497,_xlfn.XLOOKUP(A497,MEDIDAS!A:A,MEDIDAS!D:D,,0)*5)</f>
        <v>13.333333333333332</v>
      </c>
      <c r="M49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97" t="str">
        <f>IF('ESTOQUE DEZEMBRO'!$E497&gt;0,"dezembro",_xlfn.XLOOKUP('ESTOQUE DEZEMBRO'!$A497,'ESTOQUE NOVEMBRO'!$A$2:$A$1101,'ESTOQUE NOVEMBRO'!$N$2:$N$1101,,0))</f>
        <v>dezembro</v>
      </c>
      <c r="O497" s="15">
        <v>45627</v>
      </c>
    </row>
    <row r="498" spans="1:15">
      <c r="A498" s="5" t="s">
        <v>549</v>
      </c>
      <c r="B498" s="6" t="s">
        <v>1187</v>
      </c>
      <c r="C498" s="8">
        <f t="shared" si="14"/>
        <v>64.89</v>
      </c>
      <c r="D498" s="13">
        <f>_xlfn.XLOOKUP(Tabela5[[#This Row],[SKU]],'ESTOQUE NOVEMBRO'!A:A,'ESTOQUE NOVEMBRO'!F:F,,0)-_xlfn.XLOOKUP(Tabela5[[#This Row],[SKU]],'VENDA MES'!H:H,'VENDA MES'!I:I,0,0)</f>
        <v>28</v>
      </c>
      <c r="E498" s="13">
        <f>IF(D498&lt;=0,(L498 * 2.5) - D498,IF(AND(Tabela5[[#This Row],[ESTOQUE_INICIAL]]&lt;=Tabela5[[#This Row],[PONTO_DE_REPOSICAO]],Tabela5[[#This Row],[ESTOQUE_INICIAL]]&gt;0),L498*2.5,D498*0))</f>
        <v>0</v>
      </c>
      <c r="F498" s="13">
        <f t="shared" si="15"/>
        <v>28</v>
      </c>
      <c r="G498" s="14">
        <f>IF('ESTOQUE DEZEMBRO'!$N498="outubro",_xlfn.XLOOKUP('ESTOQUE DEZEMBRO'!$A498,MEDIDAS!H:H,MEDIDAS!J:J,,0),IF('ESTOQUE DEZEMBRO'!$N498="novembro",_xlfn.XLOOKUP('ESTOQUE DEZEMBRO'!$A498,MEDIDAS!H:H,MEDIDAS!K:K,,0),"0"))</f>
        <v>60</v>
      </c>
      <c r="H498" s="16">
        <v>150</v>
      </c>
      <c r="I498" s="6" t="s">
        <v>1128</v>
      </c>
      <c r="J498" s="1">
        <f>'ESTOQUE DEZEMBRO'!$D498*'ESTOQUE DEZEMBRO'!$G498+'ESTOQUE DEZEMBRO'!$E498*'ESTOQUE DEZEMBRO'!$H498</f>
        <v>1680</v>
      </c>
      <c r="K498" s="1">
        <f>_xlfn.XLOOKUP(A498,MEDIDAS!A:A,MEDIDAS!D:D,,0)*5</f>
        <v>6.7777777777777786</v>
      </c>
      <c r="L498" s="1">
        <f>SUM(K498,_xlfn.XLOOKUP(A498,MEDIDAS!A:A,MEDIDAS!D:D,,0)*5)</f>
        <v>13.555555555555557</v>
      </c>
      <c r="M49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98" t="str">
        <f>IF('ESTOQUE DEZEMBRO'!$E498&gt;0,"dezembro",_xlfn.XLOOKUP('ESTOQUE DEZEMBRO'!$A498,'ESTOQUE NOVEMBRO'!$A$2:$A$1101,'ESTOQUE NOVEMBRO'!$N$2:$N$1101,,0))</f>
        <v>outubro</v>
      </c>
      <c r="O498" s="15">
        <v>45627</v>
      </c>
    </row>
    <row r="499" spans="1:15">
      <c r="A499" s="5" t="s">
        <v>497</v>
      </c>
      <c r="B499" s="6" t="s">
        <v>1187</v>
      </c>
      <c r="C499" s="8">
        <f t="shared" si="14"/>
        <v>64.89</v>
      </c>
      <c r="D499" s="13">
        <f>_xlfn.XLOOKUP(Tabela5[[#This Row],[SKU]],'ESTOQUE NOVEMBRO'!A:A,'ESTOQUE NOVEMBRO'!F:F,,0)-_xlfn.XLOOKUP(Tabela5[[#This Row],[SKU]],'VENDA MES'!H:H,'VENDA MES'!I:I,0,0)</f>
        <v>0.79999999999999716</v>
      </c>
      <c r="E499" s="13">
        <f>IF(D499&lt;=0,(L499 * 2.5) - D499,IF(AND(Tabela5[[#This Row],[ESTOQUE_INICIAL]]&lt;=Tabela5[[#This Row],[PONTO_DE_REPOSICAO]],Tabela5[[#This Row],[ESTOQUE_INICIAL]]&gt;0),L499*2.5,D499*0))</f>
        <v>32.777777777777779</v>
      </c>
      <c r="F499" s="13">
        <f t="shared" si="15"/>
        <v>33.577777777777776</v>
      </c>
      <c r="G499" s="14" t="str">
        <f>IF('ESTOQUE DEZEMBRO'!$N499="outubro",_xlfn.XLOOKUP('ESTOQUE DEZEMBRO'!$A499,MEDIDAS!H:H,MEDIDAS!J:J,,0),IF('ESTOQUE DEZEMBRO'!$N499="novembro",_xlfn.XLOOKUP('ESTOQUE DEZEMBRO'!$A499,MEDIDAS!H:H,MEDIDAS!K:K,,0),"0"))</f>
        <v>0</v>
      </c>
      <c r="H499" s="16">
        <v>150</v>
      </c>
      <c r="I499" s="6" t="s">
        <v>1128</v>
      </c>
      <c r="J499" s="1">
        <f>'ESTOQUE DEZEMBRO'!$D499*'ESTOQUE DEZEMBRO'!$G499+'ESTOQUE DEZEMBRO'!$E499*'ESTOQUE DEZEMBRO'!$H499</f>
        <v>4916.666666666667</v>
      </c>
      <c r="K499" s="1">
        <f>_xlfn.XLOOKUP(A499,MEDIDAS!A:A,MEDIDAS!D:D,,0)*5</f>
        <v>6.5555555555555554</v>
      </c>
      <c r="L499" s="1">
        <f>SUM(K499,_xlfn.XLOOKUP(A499,MEDIDAS!A:A,MEDIDAS!D:D,,0)*5)</f>
        <v>13.111111111111111</v>
      </c>
      <c r="M49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499" t="str">
        <f>IF('ESTOQUE DEZEMBRO'!$E499&gt;0,"dezembro",_xlfn.XLOOKUP('ESTOQUE DEZEMBRO'!$A499,'ESTOQUE NOVEMBRO'!$A$2:$A$1101,'ESTOQUE NOVEMBRO'!$N$2:$N$1101,,0))</f>
        <v>dezembro</v>
      </c>
      <c r="O499" s="15">
        <v>45627</v>
      </c>
    </row>
    <row r="500" spans="1:15">
      <c r="A500" s="5" t="s">
        <v>498</v>
      </c>
      <c r="B500" s="6" t="s">
        <v>1187</v>
      </c>
      <c r="C500" s="8">
        <f t="shared" si="14"/>
        <v>64.89</v>
      </c>
      <c r="D500" s="13">
        <f>_xlfn.XLOOKUP(Tabela5[[#This Row],[SKU]],'ESTOQUE NOVEMBRO'!A:A,'ESTOQUE NOVEMBRO'!F:F,,0)-_xlfn.XLOOKUP(Tabela5[[#This Row],[SKU]],'VENDA MES'!H:H,'VENDA MES'!I:I,0,0)</f>
        <v>-14.400000000000006</v>
      </c>
      <c r="E500" s="13">
        <f>IF(D500&lt;=0,(L500 * 2.5) - D500,IF(AND(Tabela5[[#This Row],[ESTOQUE_INICIAL]]&lt;=Tabela5[[#This Row],[PONTO_DE_REPOSICAO]],Tabela5[[#This Row],[ESTOQUE_INICIAL]]&gt;0),L500*2.5,D500*0))</f>
        <v>47.733333333333334</v>
      </c>
      <c r="F500" s="13">
        <f t="shared" si="15"/>
        <v>33.333333333333329</v>
      </c>
      <c r="G500" s="14" t="str">
        <f>IF('ESTOQUE DEZEMBRO'!$N500="outubro",_xlfn.XLOOKUP('ESTOQUE DEZEMBRO'!$A500,MEDIDAS!H:H,MEDIDAS!J:J,,0),IF('ESTOQUE DEZEMBRO'!$N500="novembro",_xlfn.XLOOKUP('ESTOQUE DEZEMBRO'!$A500,MEDIDAS!H:H,MEDIDAS!K:K,,0),"0"))</f>
        <v>0</v>
      </c>
      <c r="H500" s="16">
        <v>150</v>
      </c>
      <c r="I500" s="6" t="s">
        <v>1128</v>
      </c>
      <c r="J500" s="1">
        <f>'ESTOQUE DEZEMBRO'!$D500*'ESTOQUE DEZEMBRO'!$G500+'ESTOQUE DEZEMBRO'!$E500*'ESTOQUE DEZEMBRO'!$H500</f>
        <v>7160</v>
      </c>
      <c r="K500" s="1">
        <f>_xlfn.XLOOKUP(A500,MEDIDAS!A:A,MEDIDAS!D:D,,0)*5</f>
        <v>6.6666666666666661</v>
      </c>
      <c r="L500" s="1">
        <f>SUM(K500,_xlfn.XLOOKUP(A500,MEDIDAS!A:A,MEDIDAS!D:D,,0)*5)</f>
        <v>13.333333333333332</v>
      </c>
      <c r="M50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00" t="str">
        <f>IF('ESTOQUE DEZEMBRO'!$E500&gt;0,"dezembro",_xlfn.XLOOKUP('ESTOQUE DEZEMBRO'!$A500,'ESTOQUE NOVEMBRO'!$A$2:$A$1101,'ESTOQUE NOVEMBRO'!$N$2:$N$1101,,0))</f>
        <v>dezembro</v>
      </c>
      <c r="O500" s="15">
        <v>45627</v>
      </c>
    </row>
    <row r="501" spans="1:15">
      <c r="A501" s="5" t="s">
        <v>499</v>
      </c>
      <c r="B501" s="6" t="s">
        <v>1187</v>
      </c>
      <c r="C501" s="8">
        <f t="shared" si="14"/>
        <v>64.89</v>
      </c>
      <c r="D501" s="13">
        <f>_xlfn.XLOOKUP(Tabela5[[#This Row],[SKU]],'ESTOQUE NOVEMBRO'!A:A,'ESTOQUE NOVEMBRO'!F:F,,0)-_xlfn.XLOOKUP(Tabela5[[#This Row],[SKU]],'VENDA MES'!H:H,'VENDA MES'!I:I,0,0)</f>
        <v>7</v>
      </c>
      <c r="E501" s="13">
        <f>IF(D501&lt;=0,(L501 * 2.5) - D501,IF(AND(Tabela5[[#This Row],[ESTOQUE_INICIAL]]&lt;=Tabela5[[#This Row],[PONTO_DE_REPOSICAO]],Tabela5[[#This Row],[ESTOQUE_INICIAL]]&gt;0),L501*2.5,D501*0))</f>
        <v>34.722222222222221</v>
      </c>
      <c r="F501" s="13">
        <f t="shared" si="15"/>
        <v>41.722222222222221</v>
      </c>
      <c r="G501" s="14" t="str">
        <f>IF('ESTOQUE DEZEMBRO'!$N501="outubro",_xlfn.XLOOKUP('ESTOQUE DEZEMBRO'!$A501,MEDIDAS!H:H,MEDIDAS!J:J,,0),IF('ESTOQUE DEZEMBRO'!$N501="novembro",_xlfn.XLOOKUP('ESTOQUE DEZEMBRO'!$A501,MEDIDAS!H:H,MEDIDAS!K:K,,0),"0"))</f>
        <v>0</v>
      </c>
      <c r="H501" s="16">
        <v>150</v>
      </c>
      <c r="I501" s="6" t="s">
        <v>1128</v>
      </c>
      <c r="J501" s="1">
        <f>'ESTOQUE DEZEMBRO'!$D501*'ESTOQUE DEZEMBRO'!$G501+'ESTOQUE DEZEMBRO'!$E501*'ESTOQUE DEZEMBRO'!$H501</f>
        <v>5208.333333333333</v>
      </c>
      <c r="K501" s="1">
        <f>_xlfn.XLOOKUP(A501,MEDIDAS!A:A,MEDIDAS!D:D,,0)*5</f>
        <v>6.9444444444444446</v>
      </c>
      <c r="L501" s="1">
        <f>SUM(K501,_xlfn.XLOOKUP(A501,MEDIDAS!A:A,MEDIDAS!D:D,,0)*5)</f>
        <v>13.888888888888889</v>
      </c>
      <c r="M50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01" t="str">
        <f>IF('ESTOQUE DEZEMBRO'!$E501&gt;0,"dezembro",_xlfn.XLOOKUP('ESTOQUE DEZEMBRO'!$A501,'ESTOQUE NOVEMBRO'!$A$2:$A$1101,'ESTOQUE NOVEMBRO'!$N$2:$N$1101,,0))</f>
        <v>dezembro</v>
      </c>
      <c r="O501" s="15">
        <v>45627</v>
      </c>
    </row>
    <row r="502" spans="1:15">
      <c r="A502" s="5" t="s">
        <v>500</v>
      </c>
      <c r="B502" s="6" t="s">
        <v>1187</v>
      </c>
      <c r="C502" s="8">
        <f t="shared" si="14"/>
        <v>64.89</v>
      </c>
      <c r="D502" s="13">
        <f>_xlfn.XLOOKUP(Tabela5[[#This Row],[SKU]],'ESTOQUE NOVEMBRO'!A:A,'ESTOQUE NOVEMBRO'!F:F,,0)-_xlfn.XLOOKUP(Tabela5[[#This Row],[SKU]],'VENDA MES'!H:H,'VENDA MES'!I:I,0,0)</f>
        <v>-17.666666666666668</v>
      </c>
      <c r="E502" s="13">
        <f>IF(D502&lt;=0,(L502 * 2.5) - D502,IF(AND(Tabela5[[#This Row],[ESTOQUE_INICIAL]]&lt;=Tabela5[[#This Row],[PONTO_DE_REPOSICAO]],Tabela5[[#This Row],[ESTOQUE_INICIAL]]&gt;0),L502*2.5,D502*0))</f>
        <v>56.555555555555557</v>
      </c>
      <c r="F502" s="13">
        <f t="shared" si="15"/>
        <v>38.888888888888886</v>
      </c>
      <c r="G502" s="14" t="str">
        <f>IF('ESTOQUE DEZEMBRO'!$N502="outubro",_xlfn.XLOOKUP('ESTOQUE DEZEMBRO'!$A502,MEDIDAS!H:H,MEDIDAS!J:J,,0),IF('ESTOQUE DEZEMBRO'!$N502="novembro",_xlfn.XLOOKUP('ESTOQUE DEZEMBRO'!$A502,MEDIDAS!H:H,MEDIDAS!K:K,,0),"0"))</f>
        <v>0</v>
      </c>
      <c r="H502" s="16">
        <v>150</v>
      </c>
      <c r="I502" s="6" t="s">
        <v>1128</v>
      </c>
      <c r="J502" s="1">
        <f>'ESTOQUE DEZEMBRO'!$D502*'ESTOQUE DEZEMBRO'!$G502+'ESTOQUE DEZEMBRO'!$E502*'ESTOQUE DEZEMBRO'!$H502</f>
        <v>8483.3333333333339</v>
      </c>
      <c r="K502" s="1">
        <f>_xlfn.XLOOKUP(A502,MEDIDAS!A:A,MEDIDAS!D:D,,0)*5</f>
        <v>7.7777777777777777</v>
      </c>
      <c r="L502" s="1">
        <f>SUM(K502,_xlfn.XLOOKUP(A502,MEDIDAS!A:A,MEDIDAS!D:D,,0)*5)</f>
        <v>15.555555555555555</v>
      </c>
      <c r="M50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02" t="str">
        <f>IF('ESTOQUE DEZEMBRO'!$E502&gt;0,"dezembro",_xlfn.XLOOKUP('ESTOQUE DEZEMBRO'!$A502,'ESTOQUE NOVEMBRO'!$A$2:$A$1101,'ESTOQUE NOVEMBRO'!$N$2:$N$1101,,0))</f>
        <v>dezembro</v>
      </c>
      <c r="O502" s="15">
        <v>45627</v>
      </c>
    </row>
    <row r="503" spans="1:15">
      <c r="A503" s="5" t="s">
        <v>501</v>
      </c>
      <c r="B503" s="6" t="s">
        <v>1188</v>
      </c>
      <c r="C503" s="8">
        <f t="shared" si="14"/>
        <v>64.89</v>
      </c>
      <c r="D503" s="13">
        <f>_xlfn.XLOOKUP(Tabela5[[#This Row],[SKU]],'ESTOQUE NOVEMBRO'!A:A,'ESTOQUE NOVEMBRO'!F:F,,0)-_xlfn.XLOOKUP(Tabela5[[#This Row],[SKU]],'VENDA MES'!H:H,'VENDA MES'!I:I,0,0)</f>
        <v>114.19999999999999</v>
      </c>
      <c r="E503" s="13">
        <f>IF(D503&lt;=0,(L503 * 2.5) - D503,IF(AND(Tabela5[[#This Row],[ESTOQUE_INICIAL]]&lt;=Tabela5[[#This Row],[PONTO_DE_REPOSICAO]],Tabela5[[#This Row],[ESTOQUE_INICIAL]]&gt;0),L503*2.5,D503*0))</f>
        <v>0</v>
      </c>
      <c r="F503" s="13">
        <f t="shared" si="15"/>
        <v>114.19999999999999</v>
      </c>
      <c r="G503" s="14">
        <f>IF('ESTOQUE DEZEMBRO'!$N503="outubro",_xlfn.XLOOKUP('ESTOQUE DEZEMBRO'!$A503,MEDIDAS!H:H,MEDIDAS!J:J,,0),IF('ESTOQUE DEZEMBRO'!$N503="novembro",_xlfn.XLOOKUP('ESTOQUE DEZEMBRO'!$A503,MEDIDAS!H:H,MEDIDAS!K:K,,0),"0"))</f>
        <v>24</v>
      </c>
      <c r="H503" s="16">
        <v>60</v>
      </c>
      <c r="I503" s="6" t="s">
        <v>1128</v>
      </c>
      <c r="J503" s="1">
        <f>'ESTOQUE DEZEMBRO'!$D503*'ESTOQUE DEZEMBRO'!$G503+'ESTOQUE DEZEMBRO'!$E503*'ESTOQUE DEZEMBRO'!$H503</f>
        <v>2740.7999999999997</v>
      </c>
      <c r="K503" s="1">
        <f>_xlfn.XLOOKUP(A503,MEDIDAS!A:A,MEDIDAS!D:D,,0)*5</f>
        <v>5.3888888888888884</v>
      </c>
      <c r="L503" s="1">
        <f>SUM(K503,_xlfn.XLOOKUP(A503,MEDIDAS!A:A,MEDIDAS!D:D,,0)*5)</f>
        <v>10.777777777777777</v>
      </c>
      <c r="M50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03" t="str">
        <f>IF('ESTOQUE DEZEMBRO'!$E503&gt;0,"dezembro",_xlfn.XLOOKUP('ESTOQUE DEZEMBRO'!$A503,'ESTOQUE NOVEMBRO'!$A$2:$A$1101,'ESTOQUE NOVEMBRO'!$N$2:$N$1101,,0))</f>
        <v>outubro</v>
      </c>
      <c r="O503" s="15">
        <v>45627</v>
      </c>
    </row>
    <row r="504" spans="1:15">
      <c r="A504" s="5" t="s">
        <v>502</v>
      </c>
      <c r="B504" s="6" t="s">
        <v>1188</v>
      </c>
      <c r="C504" s="8">
        <f t="shared" si="14"/>
        <v>64.89</v>
      </c>
      <c r="D504" s="13">
        <f>_xlfn.XLOOKUP(Tabela5[[#This Row],[SKU]],'ESTOQUE NOVEMBRO'!A:A,'ESTOQUE NOVEMBRO'!F:F,,0)-_xlfn.XLOOKUP(Tabela5[[#This Row],[SKU]],'VENDA MES'!H:H,'VENDA MES'!I:I,0,0)</f>
        <v>-5.2000000000000028</v>
      </c>
      <c r="E504" s="13">
        <f>IF(D504&lt;=0,(L504 * 2.5) - D504,IF(AND(Tabela5[[#This Row],[ESTOQUE_INICIAL]]&lt;=Tabela5[[#This Row],[PONTO_DE_REPOSICAO]],Tabela5[[#This Row],[ESTOQUE_INICIAL]]&gt;0),L504*2.5,D504*0))</f>
        <v>30.477777777777781</v>
      </c>
      <c r="F504" s="13">
        <f t="shared" si="15"/>
        <v>25.277777777777779</v>
      </c>
      <c r="G504" s="14" t="str">
        <f>IF('ESTOQUE DEZEMBRO'!$N504="outubro",_xlfn.XLOOKUP('ESTOQUE DEZEMBRO'!$A504,MEDIDAS!H:H,MEDIDAS!J:J,,0),IF('ESTOQUE DEZEMBRO'!$N504="novembro",_xlfn.XLOOKUP('ESTOQUE DEZEMBRO'!$A504,MEDIDAS!H:H,MEDIDAS!K:K,,0),"0"))</f>
        <v>0</v>
      </c>
      <c r="H504" s="16">
        <v>60</v>
      </c>
      <c r="I504" s="6" t="s">
        <v>1128</v>
      </c>
      <c r="J504" s="1">
        <f>'ESTOQUE DEZEMBRO'!$D504*'ESTOQUE DEZEMBRO'!$G504+'ESTOQUE DEZEMBRO'!$E504*'ESTOQUE DEZEMBRO'!$H504</f>
        <v>1828.666666666667</v>
      </c>
      <c r="K504" s="1">
        <f>_xlfn.XLOOKUP(A504,MEDIDAS!A:A,MEDIDAS!D:D,,0)*5</f>
        <v>5.0555555555555554</v>
      </c>
      <c r="L504" s="1">
        <f>SUM(K504,_xlfn.XLOOKUP(A504,MEDIDAS!A:A,MEDIDAS!D:D,,0)*5)</f>
        <v>10.111111111111111</v>
      </c>
      <c r="M50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04" t="str">
        <f>IF('ESTOQUE DEZEMBRO'!$E504&gt;0,"dezembro",_xlfn.XLOOKUP('ESTOQUE DEZEMBRO'!$A504,'ESTOQUE NOVEMBRO'!$A$2:$A$1101,'ESTOQUE NOVEMBRO'!$N$2:$N$1101,,0))</f>
        <v>dezembro</v>
      </c>
      <c r="O504" s="15">
        <v>45627</v>
      </c>
    </row>
    <row r="505" spans="1:15">
      <c r="A505" s="5" t="s">
        <v>503</v>
      </c>
      <c r="B505" s="6" t="s">
        <v>1188</v>
      </c>
      <c r="C505" s="8">
        <f t="shared" si="14"/>
        <v>64.89</v>
      </c>
      <c r="D505" s="13">
        <f>_xlfn.XLOOKUP(Tabela5[[#This Row],[SKU]],'ESTOQUE NOVEMBRO'!A:A,'ESTOQUE NOVEMBRO'!F:F,,0)-_xlfn.XLOOKUP(Tabela5[[#This Row],[SKU]],'VENDA MES'!H:H,'VENDA MES'!I:I,0,0)</f>
        <v>-38.799999999999997</v>
      </c>
      <c r="E505" s="13">
        <f>IF(D505&lt;=0,(L505 * 2.5) - D505,IF(AND(Tabela5[[#This Row],[ESTOQUE_INICIAL]]&lt;=Tabela5[[#This Row],[PONTO_DE_REPOSICAO]],Tabela5[[#This Row],[ESTOQUE_INICIAL]]&gt;0),L505*2.5,D505*0))</f>
        <v>71.577777777777783</v>
      </c>
      <c r="F505" s="13">
        <f t="shared" si="15"/>
        <v>32.777777777777786</v>
      </c>
      <c r="G505" s="14" t="str">
        <f>IF('ESTOQUE DEZEMBRO'!$N505="outubro",_xlfn.XLOOKUP('ESTOQUE DEZEMBRO'!$A505,MEDIDAS!H:H,MEDIDAS!J:J,,0),IF('ESTOQUE DEZEMBRO'!$N505="novembro",_xlfn.XLOOKUP('ESTOQUE DEZEMBRO'!$A505,MEDIDAS!H:H,MEDIDAS!K:K,,0),"0"))</f>
        <v>0</v>
      </c>
      <c r="H505" s="16">
        <v>60</v>
      </c>
      <c r="I505" s="6" t="s">
        <v>1128</v>
      </c>
      <c r="J505" s="1">
        <f>'ESTOQUE DEZEMBRO'!$D505*'ESTOQUE DEZEMBRO'!$G505+'ESTOQUE DEZEMBRO'!$E505*'ESTOQUE DEZEMBRO'!$H505</f>
        <v>4294.666666666667</v>
      </c>
      <c r="K505" s="1">
        <f>_xlfn.XLOOKUP(A505,MEDIDAS!A:A,MEDIDAS!D:D,,0)*5</f>
        <v>6.5555555555555554</v>
      </c>
      <c r="L505" s="1">
        <f>SUM(K505,_xlfn.XLOOKUP(A505,MEDIDAS!A:A,MEDIDAS!D:D,,0)*5)</f>
        <v>13.111111111111111</v>
      </c>
      <c r="M50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05" t="str">
        <f>IF('ESTOQUE DEZEMBRO'!$E505&gt;0,"dezembro",_xlfn.XLOOKUP('ESTOQUE DEZEMBRO'!$A505,'ESTOQUE NOVEMBRO'!$A$2:$A$1101,'ESTOQUE NOVEMBRO'!$N$2:$N$1101,,0))</f>
        <v>dezembro</v>
      </c>
      <c r="O505" s="15">
        <v>45627</v>
      </c>
    </row>
    <row r="506" spans="1:15">
      <c r="A506" s="5" t="s">
        <v>504</v>
      </c>
      <c r="B506" s="6" t="s">
        <v>1188</v>
      </c>
      <c r="C506" s="8">
        <f t="shared" si="14"/>
        <v>64.89</v>
      </c>
      <c r="D506" s="13">
        <f>_xlfn.XLOOKUP(Tabela5[[#This Row],[SKU]],'ESTOQUE NOVEMBRO'!A:A,'ESTOQUE NOVEMBRO'!F:F,,0)-_xlfn.XLOOKUP(Tabela5[[#This Row],[SKU]],'VENDA MES'!H:H,'VENDA MES'!I:I,0,0)</f>
        <v>-36.400000000000006</v>
      </c>
      <c r="E506" s="13">
        <f>IF(D506&lt;=0,(L506 * 2.5) - D506,IF(AND(Tabela5[[#This Row],[ESTOQUE_INICIAL]]&lt;=Tabela5[[#This Row],[PONTO_DE_REPOSICAO]],Tabela5[[#This Row],[ESTOQUE_INICIAL]]&gt;0),L506*2.5,D506*0))</f>
        <v>75.844444444444449</v>
      </c>
      <c r="F506" s="13">
        <f t="shared" si="15"/>
        <v>39.444444444444443</v>
      </c>
      <c r="G506" s="14" t="str">
        <f>IF('ESTOQUE DEZEMBRO'!$N506="outubro",_xlfn.XLOOKUP('ESTOQUE DEZEMBRO'!$A506,MEDIDAS!H:H,MEDIDAS!J:J,,0),IF('ESTOQUE DEZEMBRO'!$N506="novembro",_xlfn.XLOOKUP('ESTOQUE DEZEMBRO'!$A506,MEDIDAS!H:H,MEDIDAS!K:K,,0),"0"))</f>
        <v>0</v>
      </c>
      <c r="H506" s="16">
        <v>60</v>
      </c>
      <c r="I506" s="6" t="s">
        <v>1128</v>
      </c>
      <c r="J506" s="1">
        <f>'ESTOQUE DEZEMBRO'!$D506*'ESTOQUE DEZEMBRO'!$G506+'ESTOQUE DEZEMBRO'!$E506*'ESTOQUE DEZEMBRO'!$H506</f>
        <v>4550.666666666667</v>
      </c>
      <c r="K506" s="1">
        <f>_xlfn.XLOOKUP(A506,MEDIDAS!A:A,MEDIDAS!D:D,,0)*5</f>
        <v>7.8888888888888884</v>
      </c>
      <c r="L506" s="1">
        <f>SUM(K506,_xlfn.XLOOKUP(A506,MEDIDAS!A:A,MEDIDAS!D:D,,0)*5)</f>
        <v>15.777777777777777</v>
      </c>
      <c r="M50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06" t="str">
        <f>IF('ESTOQUE DEZEMBRO'!$E506&gt;0,"dezembro",_xlfn.XLOOKUP('ESTOQUE DEZEMBRO'!$A506,'ESTOQUE NOVEMBRO'!$A$2:$A$1101,'ESTOQUE NOVEMBRO'!$N$2:$N$1101,,0))</f>
        <v>dezembro</v>
      </c>
      <c r="O506" s="15">
        <v>45627</v>
      </c>
    </row>
    <row r="507" spans="1:15">
      <c r="A507" s="5" t="s">
        <v>505</v>
      </c>
      <c r="B507" s="6" t="s">
        <v>1188</v>
      </c>
      <c r="C507" s="8">
        <f t="shared" si="14"/>
        <v>64.89</v>
      </c>
      <c r="D507" s="13">
        <f>_xlfn.XLOOKUP(Tabela5[[#This Row],[SKU]],'ESTOQUE NOVEMBRO'!A:A,'ESTOQUE NOVEMBRO'!F:F,,0)-_xlfn.XLOOKUP(Tabela5[[#This Row],[SKU]],'VENDA MES'!H:H,'VENDA MES'!I:I,0,0)</f>
        <v>80</v>
      </c>
      <c r="E507" s="13">
        <f>IF(D507&lt;=0,(L507 * 2.5) - D507,IF(AND(Tabela5[[#This Row],[ESTOQUE_INICIAL]]&lt;=Tabela5[[#This Row],[PONTO_DE_REPOSICAO]],Tabela5[[#This Row],[ESTOQUE_INICIAL]]&gt;0),L507*2.5,D507*0))</f>
        <v>0</v>
      </c>
      <c r="F507" s="13">
        <f t="shared" si="15"/>
        <v>80</v>
      </c>
      <c r="G507" s="14">
        <f>IF('ESTOQUE DEZEMBRO'!$N507="outubro",_xlfn.XLOOKUP('ESTOQUE DEZEMBRO'!$A507,MEDIDAS!H:H,MEDIDAS!J:J,,0),IF('ESTOQUE DEZEMBRO'!$N507="novembro",_xlfn.XLOOKUP('ESTOQUE DEZEMBRO'!$A507,MEDIDAS!H:H,MEDIDAS!K:K,,0),"0"))</f>
        <v>24</v>
      </c>
      <c r="H507" s="16">
        <v>60</v>
      </c>
      <c r="I507" s="6" t="s">
        <v>1128</v>
      </c>
      <c r="J507" s="1">
        <f>'ESTOQUE DEZEMBRO'!$D507*'ESTOQUE DEZEMBRO'!$G507+'ESTOQUE DEZEMBRO'!$E507*'ESTOQUE DEZEMBRO'!$H507</f>
        <v>1920</v>
      </c>
      <c r="K507" s="1">
        <f>_xlfn.XLOOKUP(A507,MEDIDAS!A:A,MEDIDAS!D:D,,0)*5</f>
        <v>6.5555555555555554</v>
      </c>
      <c r="L507" s="1">
        <f>SUM(K507,_xlfn.XLOOKUP(A507,MEDIDAS!A:A,MEDIDAS!D:D,,0)*5)</f>
        <v>13.111111111111111</v>
      </c>
      <c r="M50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07" t="str">
        <f>IF('ESTOQUE DEZEMBRO'!$E507&gt;0,"dezembro",_xlfn.XLOOKUP('ESTOQUE DEZEMBRO'!$A507,'ESTOQUE NOVEMBRO'!$A$2:$A$1101,'ESTOQUE NOVEMBRO'!$N$2:$N$1101,,0))</f>
        <v>outubro</v>
      </c>
      <c r="O507" s="15">
        <v>45627</v>
      </c>
    </row>
    <row r="508" spans="1:15">
      <c r="A508" s="5" t="s">
        <v>560</v>
      </c>
      <c r="B508" s="6" t="s">
        <v>1188</v>
      </c>
      <c r="C508" s="8">
        <f t="shared" si="14"/>
        <v>64.89</v>
      </c>
      <c r="D508" s="13">
        <f>_xlfn.XLOOKUP(Tabela5[[#This Row],[SKU]],'ESTOQUE NOVEMBRO'!A:A,'ESTOQUE NOVEMBRO'!F:F,,0)-_xlfn.XLOOKUP(Tabela5[[#This Row],[SKU]],'VENDA MES'!H:H,'VENDA MES'!I:I,0,0)</f>
        <v>71</v>
      </c>
      <c r="E508" s="13">
        <f>IF(D508&lt;=0,(L508 * 2.5) - D508,IF(AND(Tabela5[[#This Row],[ESTOQUE_INICIAL]]&lt;=Tabela5[[#This Row],[PONTO_DE_REPOSICAO]],Tabela5[[#This Row],[ESTOQUE_INICIAL]]&gt;0),L508*2.5,D508*0))</f>
        <v>0</v>
      </c>
      <c r="F508" s="13">
        <f t="shared" si="15"/>
        <v>71</v>
      </c>
      <c r="G508" s="14">
        <f>IF('ESTOQUE DEZEMBRO'!$N508="outubro",_xlfn.XLOOKUP('ESTOQUE DEZEMBRO'!$A508,MEDIDAS!H:H,MEDIDAS!J:J,,0),IF('ESTOQUE DEZEMBRO'!$N508="novembro",_xlfn.XLOOKUP('ESTOQUE DEZEMBRO'!$A508,MEDIDAS!H:H,MEDIDAS!K:K,,0),"0"))</f>
        <v>24</v>
      </c>
      <c r="H508" s="16">
        <v>60</v>
      </c>
      <c r="I508" s="6" t="s">
        <v>1128</v>
      </c>
      <c r="J508" s="1">
        <f>'ESTOQUE DEZEMBRO'!$D508*'ESTOQUE DEZEMBRO'!$G508+'ESTOQUE DEZEMBRO'!$E508*'ESTOQUE DEZEMBRO'!$H508</f>
        <v>1704</v>
      </c>
      <c r="K508" s="1">
        <f>_xlfn.XLOOKUP(A508,MEDIDAS!A:A,MEDIDAS!D:D,,0)*5</f>
        <v>4.3888888888888893</v>
      </c>
      <c r="L508" s="1">
        <f>SUM(K508,_xlfn.XLOOKUP(A508,MEDIDAS!A:A,MEDIDAS!D:D,,0)*5)</f>
        <v>8.7777777777777786</v>
      </c>
      <c r="M50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08" t="str">
        <f>IF('ESTOQUE DEZEMBRO'!$E508&gt;0,"dezembro",_xlfn.XLOOKUP('ESTOQUE DEZEMBRO'!$A508,'ESTOQUE NOVEMBRO'!$A$2:$A$1101,'ESTOQUE NOVEMBRO'!$N$2:$N$1101,,0))</f>
        <v>outubro</v>
      </c>
      <c r="O508" s="15">
        <v>45627</v>
      </c>
    </row>
    <row r="509" spans="1:15">
      <c r="A509" s="5" t="s">
        <v>507</v>
      </c>
      <c r="B509" s="6" t="s">
        <v>1188</v>
      </c>
      <c r="C509" s="8">
        <f t="shared" si="14"/>
        <v>64.89</v>
      </c>
      <c r="D509" s="13">
        <f>_xlfn.XLOOKUP(Tabela5[[#This Row],[SKU]],'ESTOQUE NOVEMBRO'!A:A,'ESTOQUE NOVEMBRO'!F:F,,0)-_xlfn.XLOOKUP(Tabela5[[#This Row],[SKU]],'VENDA MES'!H:H,'VENDA MES'!I:I,0,0)</f>
        <v>39.199999999999989</v>
      </c>
      <c r="E509" s="13">
        <f>IF(D509&lt;=0,(L509 * 2.5) - D509,IF(AND(Tabela5[[#This Row],[ESTOQUE_INICIAL]]&lt;=Tabela5[[#This Row],[PONTO_DE_REPOSICAO]],Tabela5[[#This Row],[ESTOQUE_INICIAL]]&gt;0),L509*2.5,D509*0))</f>
        <v>0</v>
      </c>
      <c r="F509" s="13">
        <f t="shared" si="15"/>
        <v>39.199999999999989</v>
      </c>
      <c r="G509" s="14">
        <f>IF('ESTOQUE DEZEMBRO'!$N509="outubro",_xlfn.XLOOKUP('ESTOQUE DEZEMBRO'!$A509,MEDIDAS!H:H,MEDIDAS!J:J,,0),IF('ESTOQUE DEZEMBRO'!$N509="novembro",_xlfn.XLOOKUP('ESTOQUE DEZEMBRO'!$A509,MEDIDAS!H:H,MEDIDAS!K:K,,0),"0"))</f>
        <v>24</v>
      </c>
      <c r="H509" s="16">
        <v>60</v>
      </c>
      <c r="I509" s="6" t="s">
        <v>1128</v>
      </c>
      <c r="J509" s="1">
        <f>'ESTOQUE DEZEMBRO'!$D509*'ESTOQUE DEZEMBRO'!$G509+'ESTOQUE DEZEMBRO'!$E509*'ESTOQUE DEZEMBRO'!$H509</f>
        <v>940.79999999999973</v>
      </c>
      <c r="K509" s="1">
        <f>_xlfn.XLOOKUP(A509,MEDIDAS!A:A,MEDIDAS!D:D,,0)*5</f>
        <v>7.7222222222222223</v>
      </c>
      <c r="L509" s="1">
        <f>SUM(K509,_xlfn.XLOOKUP(A509,MEDIDAS!A:A,MEDIDAS!D:D,,0)*5)</f>
        <v>15.444444444444445</v>
      </c>
      <c r="M50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09" t="str">
        <f>IF('ESTOQUE DEZEMBRO'!$E509&gt;0,"dezembro",_xlfn.XLOOKUP('ESTOQUE DEZEMBRO'!$A509,'ESTOQUE NOVEMBRO'!$A$2:$A$1101,'ESTOQUE NOVEMBRO'!$N$2:$N$1101,,0))</f>
        <v>outubro</v>
      </c>
      <c r="O509" s="15">
        <v>45627</v>
      </c>
    </row>
    <row r="510" spans="1:15">
      <c r="A510" s="5" t="s">
        <v>508</v>
      </c>
      <c r="B510" s="6" t="s">
        <v>1188</v>
      </c>
      <c r="C510" s="8">
        <f t="shared" si="14"/>
        <v>64.89</v>
      </c>
      <c r="D510" s="13">
        <f>_xlfn.XLOOKUP(Tabela5[[#This Row],[SKU]],'ESTOQUE NOVEMBRO'!A:A,'ESTOQUE NOVEMBRO'!F:F,,0)-_xlfn.XLOOKUP(Tabela5[[#This Row],[SKU]],'VENDA MES'!H:H,'VENDA MES'!I:I,0,0)</f>
        <v>4.2000000000000171</v>
      </c>
      <c r="E510" s="13">
        <f>IF(D510&lt;=0,(L510 * 2.5) - D510,IF(AND(Tabela5[[#This Row],[ESTOQUE_INICIAL]]&lt;=Tabela5[[#This Row],[PONTO_DE_REPOSICAO]],Tabela5[[#This Row],[ESTOQUE_INICIAL]]&gt;0),L510*2.5,D510*0))</f>
        <v>30</v>
      </c>
      <c r="F510" s="13">
        <f t="shared" si="15"/>
        <v>34.200000000000017</v>
      </c>
      <c r="G510" s="14" t="str">
        <f>IF('ESTOQUE DEZEMBRO'!$N510="outubro",_xlfn.XLOOKUP('ESTOQUE DEZEMBRO'!$A510,MEDIDAS!H:H,MEDIDAS!J:J,,0),IF('ESTOQUE DEZEMBRO'!$N510="novembro",_xlfn.XLOOKUP('ESTOQUE DEZEMBRO'!$A510,MEDIDAS!H:H,MEDIDAS!K:K,,0),"0"))</f>
        <v>0</v>
      </c>
      <c r="H510" s="16">
        <v>60</v>
      </c>
      <c r="I510" s="6" t="s">
        <v>1128</v>
      </c>
      <c r="J510" s="1">
        <f>'ESTOQUE DEZEMBRO'!$D510*'ESTOQUE DEZEMBRO'!$G510+'ESTOQUE DEZEMBRO'!$E510*'ESTOQUE DEZEMBRO'!$H510</f>
        <v>1800</v>
      </c>
      <c r="K510" s="1">
        <f>_xlfn.XLOOKUP(A510,MEDIDAS!A:A,MEDIDAS!D:D,,0)*5</f>
        <v>6</v>
      </c>
      <c r="L510" s="1">
        <f>SUM(K510,_xlfn.XLOOKUP(A510,MEDIDAS!A:A,MEDIDAS!D:D,,0)*5)</f>
        <v>12</v>
      </c>
      <c r="M51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10" t="str">
        <f>IF('ESTOQUE DEZEMBRO'!$E510&gt;0,"dezembro",_xlfn.XLOOKUP('ESTOQUE DEZEMBRO'!$A510,'ESTOQUE NOVEMBRO'!$A$2:$A$1101,'ESTOQUE NOVEMBRO'!$N$2:$N$1101,,0))</f>
        <v>dezembro</v>
      </c>
      <c r="O510" s="15">
        <v>45627</v>
      </c>
    </row>
    <row r="511" spans="1:15">
      <c r="A511" s="5" t="s">
        <v>509</v>
      </c>
      <c r="B511" s="6" t="s">
        <v>1188</v>
      </c>
      <c r="C511" s="8">
        <f t="shared" si="14"/>
        <v>64.89</v>
      </c>
      <c r="D511" s="13">
        <f>_xlfn.XLOOKUP(Tabela5[[#This Row],[SKU]],'ESTOQUE NOVEMBRO'!A:A,'ESTOQUE NOVEMBRO'!F:F,,0)-_xlfn.XLOOKUP(Tabela5[[#This Row],[SKU]],'VENDA MES'!H:H,'VENDA MES'!I:I,0,0)</f>
        <v>5.5999999999999943</v>
      </c>
      <c r="E511" s="13">
        <f>IF(D511&lt;=0,(L511 * 2.5) - D511,IF(AND(Tabela5[[#This Row],[ESTOQUE_INICIAL]]&lt;=Tabela5[[#This Row],[PONTO_DE_REPOSICAO]],Tabela5[[#This Row],[ESTOQUE_INICIAL]]&gt;0),L511*2.5,D511*0))</f>
        <v>27.777777777777779</v>
      </c>
      <c r="F511" s="13">
        <f t="shared" si="15"/>
        <v>33.377777777777773</v>
      </c>
      <c r="G511" s="14" t="str">
        <f>IF('ESTOQUE DEZEMBRO'!$N511="outubro",_xlfn.XLOOKUP('ESTOQUE DEZEMBRO'!$A511,MEDIDAS!H:H,MEDIDAS!J:J,,0),IF('ESTOQUE DEZEMBRO'!$N511="novembro",_xlfn.XLOOKUP('ESTOQUE DEZEMBRO'!$A511,MEDIDAS!H:H,MEDIDAS!K:K,,0),"0"))</f>
        <v>0</v>
      </c>
      <c r="H511" s="16">
        <v>60</v>
      </c>
      <c r="I511" s="6" t="s">
        <v>1128</v>
      </c>
      <c r="J511" s="1">
        <f>'ESTOQUE DEZEMBRO'!$D511*'ESTOQUE DEZEMBRO'!$G511+'ESTOQUE DEZEMBRO'!$E511*'ESTOQUE DEZEMBRO'!$H511</f>
        <v>1666.6666666666667</v>
      </c>
      <c r="K511" s="1">
        <f>_xlfn.XLOOKUP(A511,MEDIDAS!A:A,MEDIDAS!D:D,,0)*5</f>
        <v>5.5555555555555554</v>
      </c>
      <c r="L511" s="1">
        <f>SUM(K511,_xlfn.XLOOKUP(A511,MEDIDAS!A:A,MEDIDAS!D:D,,0)*5)</f>
        <v>11.111111111111111</v>
      </c>
      <c r="M51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11" t="str">
        <f>IF('ESTOQUE DEZEMBRO'!$E511&gt;0,"dezembro",_xlfn.XLOOKUP('ESTOQUE DEZEMBRO'!$A511,'ESTOQUE NOVEMBRO'!$A$2:$A$1101,'ESTOQUE NOVEMBRO'!$N$2:$N$1101,,0))</f>
        <v>dezembro</v>
      </c>
      <c r="O511" s="15">
        <v>45627</v>
      </c>
    </row>
    <row r="512" spans="1:15">
      <c r="A512" s="5" t="s">
        <v>510</v>
      </c>
      <c r="B512" s="6" t="s">
        <v>1188</v>
      </c>
      <c r="C512" s="8">
        <f t="shared" si="14"/>
        <v>64.89</v>
      </c>
      <c r="D512" s="13">
        <f>_xlfn.XLOOKUP(Tabela5[[#This Row],[SKU]],'ESTOQUE NOVEMBRO'!A:A,'ESTOQUE NOVEMBRO'!F:F,,0)-_xlfn.XLOOKUP(Tabela5[[#This Row],[SKU]],'VENDA MES'!H:H,'VENDA MES'!I:I,0,0)</f>
        <v>27.80000000000004</v>
      </c>
      <c r="E512" s="13">
        <f>IF(D512&lt;=0,(L512 * 2.5) - D512,IF(AND(Tabela5[[#This Row],[ESTOQUE_INICIAL]]&lt;=Tabela5[[#This Row],[PONTO_DE_REPOSICAO]],Tabela5[[#This Row],[ESTOQUE_INICIAL]]&gt;0),L512*2.5,D512*0))</f>
        <v>0</v>
      </c>
      <c r="F512" s="13">
        <f t="shared" si="15"/>
        <v>27.80000000000004</v>
      </c>
      <c r="G512" s="14">
        <f>IF('ESTOQUE DEZEMBRO'!$N512="outubro",_xlfn.XLOOKUP('ESTOQUE DEZEMBRO'!$A512,MEDIDAS!H:H,MEDIDAS!J:J,,0),IF('ESTOQUE DEZEMBRO'!$N512="novembro",_xlfn.XLOOKUP('ESTOQUE DEZEMBRO'!$A512,MEDIDAS!H:H,MEDIDAS!K:K,,0),"0"))</f>
        <v>24</v>
      </c>
      <c r="H512" s="16">
        <v>60</v>
      </c>
      <c r="I512" s="6" t="s">
        <v>1128</v>
      </c>
      <c r="J512" s="1">
        <f>'ESTOQUE DEZEMBRO'!$D512*'ESTOQUE DEZEMBRO'!$G512+'ESTOQUE DEZEMBRO'!$E512*'ESTOQUE DEZEMBRO'!$H512</f>
        <v>667.20000000000095</v>
      </c>
      <c r="K512" s="1">
        <f>_xlfn.XLOOKUP(A512,MEDIDAS!A:A,MEDIDAS!D:D,,0)*5</f>
        <v>8.7222222222222214</v>
      </c>
      <c r="L512" s="1">
        <f>SUM(K512,_xlfn.XLOOKUP(A512,MEDIDAS!A:A,MEDIDAS!D:D,,0)*5)</f>
        <v>17.444444444444443</v>
      </c>
      <c r="M51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12" t="str">
        <f>IF('ESTOQUE DEZEMBRO'!$E512&gt;0,"dezembro",_xlfn.XLOOKUP('ESTOQUE DEZEMBRO'!$A512,'ESTOQUE NOVEMBRO'!$A$2:$A$1101,'ESTOQUE NOVEMBRO'!$N$2:$N$1101,,0))</f>
        <v>outubro</v>
      </c>
      <c r="O512" s="15">
        <v>45627</v>
      </c>
    </row>
    <row r="513" spans="1:15">
      <c r="A513" s="5" t="s">
        <v>511</v>
      </c>
      <c r="B513" s="6" t="s">
        <v>1189</v>
      </c>
      <c r="C513" s="8">
        <f t="shared" si="14"/>
        <v>64.89</v>
      </c>
      <c r="D513" s="13">
        <f>_xlfn.XLOOKUP(Tabela5[[#This Row],[SKU]],'ESTOQUE NOVEMBRO'!A:A,'ESTOQUE NOVEMBRO'!F:F,,0)-_xlfn.XLOOKUP(Tabela5[[#This Row],[SKU]],'VENDA MES'!H:H,'VENDA MES'!I:I,0,0)</f>
        <v>36.799999999999997</v>
      </c>
      <c r="E513" s="13">
        <f>IF(D513&lt;=0,(L513 * 2.5) - D513,IF(AND(Tabela5[[#This Row],[ESTOQUE_INICIAL]]&lt;=Tabela5[[#This Row],[PONTO_DE_REPOSICAO]],Tabela5[[#This Row],[ESTOQUE_INICIAL]]&gt;0),L513*2.5,D513*0))</f>
        <v>0</v>
      </c>
      <c r="F513" s="13">
        <f t="shared" si="15"/>
        <v>36.799999999999997</v>
      </c>
      <c r="G513" s="14">
        <f>IF('ESTOQUE DEZEMBRO'!$N513="outubro",_xlfn.XLOOKUP('ESTOQUE DEZEMBRO'!$A513,MEDIDAS!H:H,MEDIDAS!J:J,,0),IF('ESTOQUE DEZEMBRO'!$N513="novembro",_xlfn.XLOOKUP('ESTOQUE DEZEMBRO'!$A513,MEDIDAS!H:H,MEDIDAS!K:K,,0),"0"))</f>
        <v>24</v>
      </c>
      <c r="H513" s="16">
        <v>60</v>
      </c>
      <c r="I513" s="6" t="s">
        <v>1128</v>
      </c>
      <c r="J513" s="1">
        <f>'ESTOQUE DEZEMBRO'!$D513*'ESTOQUE DEZEMBRO'!$G513+'ESTOQUE DEZEMBRO'!$E513*'ESTOQUE DEZEMBRO'!$H513</f>
        <v>883.19999999999993</v>
      </c>
      <c r="K513" s="1">
        <f>_xlfn.XLOOKUP(A513,MEDIDAS!A:A,MEDIDAS!D:D,,0)*5</f>
        <v>4.5555555555555554</v>
      </c>
      <c r="L513" s="1">
        <f>SUM(K513,_xlfn.XLOOKUP(A513,MEDIDAS!A:A,MEDIDAS!D:D,,0)*5)</f>
        <v>9.1111111111111107</v>
      </c>
      <c r="M51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13" t="str">
        <f>IF('ESTOQUE DEZEMBRO'!$E513&gt;0,"dezembro",_xlfn.XLOOKUP('ESTOQUE DEZEMBRO'!$A513,'ESTOQUE NOVEMBRO'!$A$2:$A$1101,'ESTOQUE NOVEMBRO'!$N$2:$N$1101,,0))</f>
        <v>outubro</v>
      </c>
      <c r="O513" s="15">
        <v>45627</v>
      </c>
    </row>
    <row r="514" spans="1:15">
      <c r="A514" s="5" t="s">
        <v>512</v>
      </c>
      <c r="B514" s="6" t="s">
        <v>1189</v>
      </c>
      <c r="C514" s="8">
        <f t="shared" ref="C514:C577" si="16">3.09*3*7</f>
        <v>64.89</v>
      </c>
      <c r="D514" s="13">
        <f>_xlfn.XLOOKUP(Tabela5[[#This Row],[SKU]],'ESTOQUE NOVEMBRO'!A:A,'ESTOQUE NOVEMBRO'!F:F,,0)-_xlfn.XLOOKUP(Tabela5[[#This Row],[SKU]],'VENDA MES'!H:H,'VENDA MES'!I:I,0,0)</f>
        <v>-5.7999999999999829</v>
      </c>
      <c r="E514" s="13">
        <f>IF(D514&lt;=0,(L514 * 2.5) - D514,IF(AND(Tabela5[[#This Row],[ESTOQUE_INICIAL]]&lt;=Tabela5[[#This Row],[PONTO_DE_REPOSICAO]],Tabela5[[#This Row],[ESTOQUE_INICIAL]]&gt;0),L514*2.5,D514*0))</f>
        <v>38.577777777777762</v>
      </c>
      <c r="F514" s="13">
        <f t="shared" ref="F514:F577" si="17">SUM(E514,D514)</f>
        <v>32.777777777777779</v>
      </c>
      <c r="G514" s="14" t="str">
        <f>IF('ESTOQUE DEZEMBRO'!$N514="outubro",_xlfn.XLOOKUP('ESTOQUE DEZEMBRO'!$A514,MEDIDAS!H:H,MEDIDAS!J:J,,0),IF('ESTOQUE DEZEMBRO'!$N514="novembro",_xlfn.XLOOKUP('ESTOQUE DEZEMBRO'!$A514,MEDIDAS!H:H,MEDIDAS!K:K,,0),"0"))</f>
        <v>0</v>
      </c>
      <c r="H514" s="16">
        <v>60</v>
      </c>
      <c r="I514" s="6" t="s">
        <v>1128</v>
      </c>
      <c r="J514" s="1">
        <f>'ESTOQUE DEZEMBRO'!$D514*'ESTOQUE DEZEMBRO'!$G514+'ESTOQUE DEZEMBRO'!$E514*'ESTOQUE DEZEMBRO'!$H514</f>
        <v>2314.6666666666656</v>
      </c>
      <c r="K514" s="1">
        <f>_xlfn.XLOOKUP(A514,MEDIDAS!A:A,MEDIDAS!D:D,,0)*5</f>
        <v>6.5555555555555554</v>
      </c>
      <c r="L514" s="1">
        <f>SUM(K514,_xlfn.XLOOKUP(A514,MEDIDAS!A:A,MEDIDAS!D:D,,0)*5)</f>
        <v>13.111111111111111</v>
      </c>
      <c r="M51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14" t="str">
        <f>IF('ESTOQUE DEZEMBRO'!$E514&gt;0,"dezembro",_xlfn.XLOOKUP('ESTOQUE DEZEMBRO'!$A514,'ESTOQUE NOVEMBRO'!$A$2:$A$1101,'ESTOQUE NOVEMBRO'!$N$2:$N$1101,,0))</f>
        <v>dezembro</v>
      </c>
      <c r="O514" s="15">
        <v>45627</v>
      </c>
    </row>
    <row r="515" spans="1:15">
      <c r="A515" s="5" t="s">
        <v>513</v>
      </c>
      <c r="B515" s="6" t="s">
        <v>1189</v>
      </c>
      <c r="C515" s="8">
        <f t="shared" si="16"/>
        <v>64.89</v>
      </c>
      <c r="D515" s="13">
        <f>_xlfn.XLOOKUP(Tabela5[[#This Row],[SKU]],'ESTOQUE NOVEMBRO'!A:A,'ESTOQUE NOVEMBRO'!F:F,,0)-_xlfn.XLOOKUP(Tabela5[[#This Row],[SKU]],'VENDA MES'!H:H,'VENDA MES'!I:I,0,0)</f>
        <v>6.5999999999999943</v>
      </c>
      <c r="E515" s="13">
        <f>IF(D515&lt;=0,(L515 * 2.5) - D515,IF(AND(Tabela5[[#This Row],[ESTOQUE_INICIAL]]&lt;=Tabela5[[#This Row],[PONTO_DE_REPOSICAO]],Tabela5[[#This Row],[ESTOQUE_INICIAL]]&gt;0),L515*2.5,D515*0))</f>
        <v>27.5</v>
      </c>
      <c r="F515" s="13">
        <f t="shared" si="17"/>
        <v>34.099999999999994</v>
      </c>
      <c r="G515" s="14" t="str">
        <f>IF('ESTOQUE DEZEMBRO'!$N515="outubro",_xlfn.XLOOKUP('ESTOQUE DEZEMBRO'!$A515,MEDIDAS!H:H,MEDIDAS!J:J,,0),IF('ESTOQUE DEZEMBRO'!$N515="novembro",_xlfn.XLOOKUP('ESTOQUE DEZEMBRO'!$A515,MEDIDAS!H:H,MEDIDAS!K:K,,0),"0"))</f>
        <v>0</v>
      </c>
      <c r="H515" s="16">
        <v>60</v>
      </c>
      <c r="I515" s="6" t="s">
        <v>1128</v>
      </c>
      <c r="J515" s="1">
        <f>'ESTOQUE DEZEMBRO'!$D515*'ESTOQUE DEZEMBRO'!$G515+'ESTOQUE DEZEMBRO'!$E515*'ESTOQUE DEZEMBRO'!$H515</f>
        <v>1650</v>
      </c>
      <c r="K515" s="1">
        <f>_xlfn.XLOOKUP(A515,MEDIDAS!A:A,MEDIDAS!D:D,,0)*5</f>
        <v>5.5</v>
      </c>
      <c r="L515" s="1">
        <f>SUM(K515,_xlfn.XLOOKUP(A515,MEDIDAS!A:A,MEDIDAS!D:D,,0)*5)</f>
        <v>11</v>
      </c>
      <c r="M51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15" t="str">
        <f>IF('ESTOQUE DEZEMBRO'!$E515&gt;0,"dezembro",_xlfn.XLOOKUP('ESTOQUE DEZEMBRO'!$A515,'ESTOQUE NOVEMBRO'!$A$2:$A$1101,'ESTOQUE NOVEMBRO'!$N$2:$N$1101,,0))</f>
        <v>dezembro</v>
      </c>
      <c r="O515" s="15">
        <v>45627</v>
      </c>
    </row>
    <row r="516" spans="1:15">
      <c r="A516" s="5" t="s">
        <v>514</v>
      </c>
      <c r="B516" s="6" t="s">
        <v>1189</v>
      </c>
      <c r="C516" s="8">
        <f t="shared" si="16"/>
        <v>64.89</v>
      </c>
      <c r="D516" s="13">
        <f>_xlfn.XLOOKUP(Tabela5[[#This Row],[SKU]],'ESTOQUE NOVEMBRO'!A:A,'ESTOQUE NOVEMBRO'!F:F,,0)-_xlfn.XLOOKUP(Tabela5[[#This Row],[SKU]],'VENDA MES'!H:H,'VENDA MES'!I:I,0,0)</f>
        <v>76.400000000000006</v>
      </c>
      <c r="E516" s="13">
        <f>IF(D516&lt;=0,(L516 * 2.5) - D516,IF(AND(Tabela5[[#This Row],[ESTOQUE_INICIAL]]&lt;=Tabela5[[#This Row],[PONTO_DE_REPOSICAO]],Tabela5[[#This Row],[ESTOQUE_INICIAL]]&gt;0),L516*2.5,D516*0))</f>
        <v>0</v>
      </c>
      <c r="F516" s="13">
        <f t="shared" si="17"/>
        <v>76.400000000000006</v>
      </c>
      <c r="G516" s="14">
        <f>IF('ESTOQUE DEZEMBRO'!$N516="outubro",_xlfn.XLOOKUP('ESTOQUE DEZEMBRO'!$A516,MEDIDAS!H:H,MEDIDAS!J:J,,0),IF('ESTOQUE DEZEMBRO'!$N516="novembro",_xlfn.XLOOKUP('ESTOQUE DEZEMBRO'!$A516,MEDIDAS!H:H,MEDIDAS!K:K,,0),"0"))</f>
        <v>24</v>
      </c>
      <c r="H516" s="16">
        <v>60</v>
      </c>
      <c r="I516" s="6" t="s">
        <v>1128</v>
      </c>
      <c r="J516" s="1">
        <f>'ESTOQUE DEZEMBRO'!$D516*'ESTOQUE DEZEMBRO'!$G516+'ESTOQUE DEZEMBRO'!$E516*'ESTOQUE DEZEMBRO'!$H516</f>
        <v>1833.6000000000001</v>
      </c>
      <c r="K516" s="1">
        <f>_xlfn.XLOOKUP(A516,MEDIDAS!A:A,MEDIDAS!D:D,,0)*5</f>
        <v>6.3888888888888884</v>
      </c>
      <c r="L516" s="1">
        <f>SUM(K516,_xlfn.XLOOKUP(A516,MEDIDAS!A:A,MEDIDAS!D:D,,0)*5)</f>
        <v>12.777777777777777</v>
      </c>
      <c r="M51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16" t="str">
        <f>IF('ESTOQUE DEZEMBRO'!$E516&gt;0,"dezembro",_xlfn.XLOOKUP('ESTOQUE DEZEMBRO'!$A516,'ESTOQUE NOVEMBRO'!$A$2:$A$1101,'ESTOQUE NOVEMBRO'!$N$2:$N$1101,,0))</f>
        <v>outubro</v>
      </c>
      <c r="O516" s="15">
        <v>45627</v>
      </c>
    </row>
    <row r="517" spans="1:15">
      <c r="A517" s="5" t="s">
        <v>515</v>
      </c>
      <c r="B517" s="6" t="s">
        <v>1189</v>
      </c>
      <c r="C517" s="8">
        <f t="shared" si="16"/>
        <v>64.89</v>
      </c>
      <c r="D517" s="13">
        <f>_xlfn.XLOOKUP(Tabela5[[#This Row],[SKU]],'ESTOQUE NOVEMBRO'!A:A,'ESTOQUE NOVEMBRO'!F:F,,0)-_xlfn.XLOOKUP(Tabela5[[#This Row],[SKU]],'VENDA MES'!H:H,'VENDA MES'!I:I,0,0)</f>
        <v>96.6</v>
      </c>
      <c r="E517" s="13">
        <f>IF(D517&lt;=0,(L517 * 2.5) - D517,IF(AND(Tabela5[[#This Row],[ESTOQUE_INICIAL]]&lt;=Tabela5[[#This Row],[PONTO_DE_REPOSICAO]],Tabela5[[#This Row],[ESTOQUE_INICIAL]]&gt;0),L517*2.5,D517*0))</f>
        <v>0</v>
      </c>
      <c r="F517" s="13">
        <f t="shared" si="17"/>
        <v>96.6</v>
      </c>
      <c r="G517" s="14">
        <f>IF('ESTOQUE DEZEMBRO'!$N517="outubro",_xlfn.XLOOKUP('ESTOQUE DEZEMBRO'!$A517,MEDIDAS!H:H,MEDIDAS!J:J,,0),IF('ESTOQUE DEZEMBRO'!$N517="novembro",_xlfn.XLOOKUP('ESTOQUE DEZEMBRO'!$A517,MEDIDAS!H:H,MEDIDAS!K:K,,0),"0"))</f>
        <v>24</v>
      </c>
      <c r="H517" s="16">
        <v>60</v>
      </c>
      <c r="I517" s="6" t="s">
        <v>1128</v>
      </c>
      <c r="J517" s="1">
        <f>'ESTOQUE DEZEMBRO'!$D517*'ESTOQUE DEZEMBRO'!$G517+'ESTOQUE DEZEMBRO'!$E517*'ESTOQUE DEZEMBRO'!$H517</f>
        <v>2318.3999999999996</v>
      </c>
      <c r="K517" s="1">
        <f>_xlfn.XLOOKUP(A517,MEDIDAS!A:A,MEDIDAS!D:D,,0)*5</f>
        <v>6</v>
      </c>
      <c r="L517" s="1">
        <f>SUM(K517,_xlfn.XLOOKUP(A517,MEDIDAS!A:A,MEDIDAS!D:D,,0)*5)</f>
        <v>12</v>
      </c>
      <c r="M51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17" t="str">
        <f>IF('ESTOQUE DEZEMBRO'!$E517&gt;0,"dezembro",_xlfn.XLOOKUP('ESTOQUE DEZEMBRO'!$A517,'ESTOQUE NOVEMBRO'!$A$2:$A$1101,'ESTOQUE NOVEMBRO'!$N$2:$N$1101,,0))</f>
        <v>outubro</v>
      </c>
      <c r="O517" s="15">
        <v>45627</v>
      </c>
    </row>
    <row r="518" spans="1:15">
      <c r="A518" s="5" t="s">
        <v>571</v>
      </c>
      <c r="B518" s="6" t="s">
        <v>1189</v>
      </c>
      <c r="C518" s="8">
        <f t="shared" si="16"/>
        <v>64.89</v>
      </c>
      <c r="D518" s="13">
        <f>_xlfn.XLOOKUP(Tabela5[[#This Row],[SKU]],'ESTOQUE NOVEMBRO'!A:A,'ESTOQUE NOVEMBRO'!F:F,,0)-_xlfn.XLOOKUP(Tabela5[[#This Row],[SKU]],'VENDA MES'!H:H,'VENDA MES'!I:I,0,0)</f>
        <v>59</v>
      </c>
      <c r="E518" s="13">
        <f>IF(D518&lt;=0,(L518 * 2.5) - D518,IF(AND(Tabela5[[#This Row],[ESTOQUE_INICIAL]]&lt;=Tabela5[[#This Row],[PONTO_DE_REPOSICAO]],Tabela5[[#This Row],[ESTOQUE_INICIAL]]&gt;0),L518*2.5,D518*0))</f>
        <v>0</v>
      </c>
      <c r="F518" s="13">
        <f t="shared" si="17"/>
        <v>59</v>
      </c>
      <c r="G518" s="14">
        <f>IF('ESTOQUE DEZEMBRO'!$N518="outubro",_xlfn.XLOOKUP('ESTOQUE DEZEMBRO'!$A518,MEDIDAS!H:H,MEDIDAS!J:J,,0),IF('ESTOQUE DEZEMBRO'!$N518="novembro",_xlfn.XLOOKUP('ESTOQUE DEZEMBRO'!$A518,MEDIDAS!H:H,MEDIDAS!K:K,,0),"0"))</f>
        <v>24</v>
      </c>
      <c r="H518" s="16">
        <v>60</v>
      </c>
      <c r="I518" s="6" t="s">
        <v>1128</v>
      </c>
      <c r="J518" s="1">
        <f>'ESTOQUE DEZEMBRO'!$D518*'ESTOQUE DEZEMBRO'!$G518+'ESTOQUE DEZEMBRO'!$E518*'ESTOQUE DEZEMBRO'!$H518</f>
        <v>1416</v>
      </c>
      <c r="K518" s="1">
        <f>_xlfn.XLOOKUP(A518,MEDIDAS!A:A,MEDIDAS!D:D,,0)*5</f>
        <v>5.0555555555555554</v>
      </c>
      <c r="L518" s="1">
        <f>SUM(K518,_xlfn.XLOOKUP(A518,MEDIDAS!A:A,MEDIDAS!D:D,,0)*5)</f>
        <v>10.111111111111111</v>
      </c>
      <c r="M51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18" t="str">
        <f>IF('ESTOQUE DEZEMBRO'!$E518&gt;0,"dezembro",_xlfn.XLOOKUP('ESTOQUE DEZEMBRO'!$A518,'ESTOQUE NOVEMBRO'!$A$2:$A$1101,'ESTOQUE NOVEMBRO'!$N$2:$N$1101,,0))</f>
        <v>outubro</v>
      </c>
      <c r="O518" s="15">
        <v>45627</v>
      </c>
    </row>
    <row r="519" spans="1:15">
      <c r="A519" s="5" t="s">
        <v>516</v>
      </c>
      <c r="B519" s="6" t="s">
        <v>1189</v>
      </c>
      <c r="C519" s="8">
        <f t="shared" si="16"/>
        <v>64.89</v>
      </c>
      <c r="D519" s="13">
        <f>_xlfn.XLOOKUP(Tabela5[[#This Row],[SKU]],'ESTOQUE NOVEMBRO'!A:A,'ESTOQUE NOVEMBRO'!F:F,,0)-_xlfn.XLOOKUP(Tabela5[[#This Row],[SKU]],'VENDA MES'!H:H,'VENDA MES'!I:I,0,0)</f>
        <v>145</v>
      </c>
      <c r="E519" s="13">
        <f>IF(D519&lt;=0,(L519 * 2.5) - D519,IF(AND(Tabela5[[#This Row],[ESTOQUE_INICIAL]]&lt;=Tabela5[[#This Row],[PONTO_DE_REPOSICAO]],Tabela5[[#This Row],[ESTOQUE_INICIAL]]&gt;0),L519*2.5,D519*0))</f>
        <v>0</v>
      </c>
      <c r="F519" s="13">
        <f t="shared" si="17"/>
        <v>145</v>
      </c>
      <c r="G519" s="14">
        <f>IF('ESTOQUE DEZEMBRO'!$N519="outubro",_xlfn.XLOOKUP('ESTOQUE DEZEMBRO'!$A519,MEDIDAS!H:H,MEDIDAS!J:J,,0),IF('ESTOQUE DEZEMBRO'!$N519="novembro",_xlfn.XLOOKUP('ESTOQUE DEZEMBRO'!$A519,MEDIDAS!H:H,MEDIDAS!K:K,,0),"0"))</f>
        <v>24</v>
      </c>
      <c r="H519" s="16">
        <v>60</v>
      </c>
      <c r="I519" s="6" t="s">
        <v>1128</v>
      </c>
      <c r="J519" s="1">
        <f>'ESTOQUE DEZEMBRO'!$D519*'ESTOQUE DEZEMBRO'!$G519+'ESTOQUE DEZEMBRO'!$E519*'ESTOQUE DEZEMBRO'!$H519</f>
        <v>3480</v>
      </c>
      <c r="K519" s="1">
        <f>_xlfn.XLOOKUP(A519,MEDIDAS!A:A,MEDIDAS!D:D,,0)*5</f>
        <v>6.6111111111111107</v>
      </c>
      <c r="L519" s="1">
        <f>SUM(K519,_xlfn.XLOOKUP(A519,MEDIDAS!A:A,MEDIDAS!D:D,,0)*5)</f>
        <v>13.222222222222221</v>
      </c>
      <c r="M51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19" t="str">
        <f>IF('ESTOQUE DEZEMBRO'!$E519&gt;0,"dezembro",_xlfn.XLOOKUP('ESTOQUE DEZEMBRO'!$A519,'ESTOQUE NOVEMBRO'!$A$2:$A$1101,'ESTOQUE NOVEMBRO'!$N$2:$N$1101,,0))</f>
        <v>outubro</v>
      </c>
      <c r="O519" s="15">
        <v>45627</v>
      </c>
    </row>
    <row r="520" spans="1:15">
      <c r="A520" s="5" t="s">
        <v>518</v>
      </c>
      <c r="B520" s="6" t="s">
        <v>1189</v>
      </c>
      <c r="C520" s="8">
        <f t="shared" si="16"/>
        <v>64.89</v>
      </c>
      <c r="D520" s="13">
        <f>_xlfn.XLOOKUP(Tabela5[[#This Row],[SKU]],'ESTOQUE NOVEMBRO'!A:A,'ESTOQUE NOVEMBRO'!F:F,,0)-_xlfn.XLOOKUP(Tabela5[[#This Row],[SKU]],'VENDA MES'!H:H,'VENDA MES'!I:I,0,0)</f>
        <v>49</v>
      </c>
      <c r="E520" s="13">
        <f>IF(D520&lt;=0,(L520 * 2.5) - D520,IF(AND(Tabela5[[#This Row],[ESTOQUE_INICIAL]]&lt;=Tabela5[[#This Row],[PONTO_DE_REPOSICAO]],Tabela5[[#This Row],[ESTOQUE_INICIAL]]&gt;0),L520*2.5,D520*0))</f>
        <v>0</v>
      </c>
      <c r="F520" s="13">
        <f t="shared" si="17"/>
        <v>49</v>
      </c>
      <c r="G520" s="14">
        <f>IF('ESTOQUE DEZEMBRO'!$N520="outubro",_xlfn.XLOOKUP('ESTOQUE DEZEMBRO'!$A520,MEDIDAS!H:H,MEDIDAS!J:J,,0),IF('ESTOQUE DEZEMBRO'!$N520="novembro",_xlfn.XLOOKUP('ESTOQUE DEZEMBRO'!$A520,MEDIDAS!H:H,MEDIDAS!K:K,,0),"0"))</f>
        <v>24</v>
      </c>
      <c r="H520" s="16">
        <v>60</v>
      </c>
      <c r="I520" s="6" t="s">
        <v>1128</v>
      </c>
      <c r="J520" s="1">
        <f>'ESTOQUE DEZEMBRO'!$D520*'ESTOQUE DEZEMBRO'!$G520+'ESTOQUE DEZEMBRO'!$E520*'ESTOQUE DEZEMBRO'!$H520</f>
        <v>1176</v>
      </c>
      <c r="K520" s="1">
        <f>_xlfn.XLOOKUP(A520,MEDIDAS!A:A,MEDIDAS!D:D,,0)*5</f>
        <v>8.2777777777777768</v>
      </c>
      <c r="L520" s="1">
        <f>SUM(K520,_xlfn.XLOOKUP(A520,MEDIDAS!A:A,MEDIDAS!D:D,,0)*5)</f>
        <v>16.555555555555554</v>
      </c>
      <c r="M52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20" t="str">
        <f>IF('ESTOQUE DEZEMBRO'!$E520&gt;0,"dezembro",_xlfn.XLOOKUP('ESTOQUE DEZEMBRO'!$A520,'ESTOQUE NOVEMBRO'!$A$2:$A$1101,'ESTOQUE NOVEMBRO'!$N$2:$N$1101,,0))</f>
        <v>outubro</v>
      </c>
      <c r="O520" s="15">
        <v>45627</v>
      </c>
    </row>
    <row r="521" spans="1:15">
      <c r="A521" s="5" t="s">
        <v>519</v>
      </c>
      <c r="B521" s="6" t="s">
        <v>1189</v>
      </c>
      <c r="C521" s="8">
        <f t="shared" si="16"/>
        <v>64.89</v>
      </c>
      <c r="D521" s="13">
        <f>_xlfn.XLOOKUP(Tabela5[[#This Row],[SKU]],'ESTOQUE NOVEMBRO'!A:A,'ESTOQUE NOVEMBRO'!F:F,,0)-_xlfn.XLOOKUP(Tabela5[[#This Row],[SKU]],'VENDA MES'!H:H,'VENDA MES'!I:I,0,0)</f>
        <v>45</v>
      </c>
      <c r="E521" s="13">
        <f>IF(D521&lt;=0,(L521 * 2.5) - D521,IF(AND(Tabela5[[#This Row],[ESTOQUE_INICIAL]]&lt;=Tabela5[[#This Row],[PONTO_DE_REPOSICAO]],Tabela5[[#This Row],[ESTOQUE_INICIAL]]&gt;0),L521*2.5,D521*0))</f>
        <v>0</v>
      </c>
      <c r="F521" s="13">
        <f t="shared" si="17"/>
        <v>45</v>
      </c>
      <c r="G521" s="14">
        <f>IF('ESTOQUE DEZEMBRO'!$N521="outubro",_xlfn.XLOOKUP('ESTOQUE DEZEMBRO'!$A521,MEDIDAS!H:H,MEDIDAS!J:J,,0),IF('ESTOQUE DEZEMBRO'!$N521="novembro",_xlfn.XLOOKUP('ESTOQUE DEZEMBRO'!$A521,MEDIDAS!H:H,MEDIDAS!K:K,,0),"0"))</f>
        <v>24</v>
      </c>
      <c r="H521" s="16">
        <v>60</v>
      </c>
      <c r="I521" s="6" t="s">
        <v>1128</v>
      </c>
      <c r="J521" s="1">
        <f>'ESTOQUE DEZEMBRO'!$D521*'ESTOQUE DEZEMBRO'!$G521+'ESTOQUE DEZEMBRO'!$E521*'ESTOQUE DEZEMBRO'!$H521</f>
        <v>1080</v>
      </c>
      <c r="K521" s="1">
        <f>_xlfn.XLOOKUP(A521,MEDIDAS!A:A,MEDIDAS!D:D,,0)*5</f>
        <v>8.5</v>
      </c>
      <c r="L521" s="1">
        <f>SUM(K521,_xlfn.XLOOKUP(A521,MEDIDAS!A:A,MEDIDAS!D:D,,0)*5)</f>
        <v>17</v>
      </c>
      <c r="M52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21" t="str">
        <f>IF('ESTOQUE DEZEMBRO'!$E521&gt;0,"dezembro",_xlfn.XLOOKUP('ESTOQUE DEZEMBRO'!$A521,'ESTOQUE NOVEMBRO'!$A$2:$A$1101,'ESTOQUE NOVEMBRO'!$N$2:$N$1101,,0))</f>
        <v>outubro</v>
      </c>
      <c r="O521" s="15">
        <v>45627</v>
      </c>
    </row>
    <row r="522" spans="1:15">
      <c r="A522" s="5" t="s">
        <v>520</v>
      </c>
      <c r="B522" s="6" t="s">
        <v>1189</v>
      </c>
      <c r="C522" s="8">
        <f t="shared" si="16"/>
        <v>64.89</v>
      </c>
      <c r="D522" s="13">
        <f>_xlfn.XLOOKUP(Tabela5[[#This Row],[SKU]],'ESTOQUE NOVEMBRO'!A:A,'ESTOQUE NOVEMBRO'!F:F,,0)-_xlfn.XLOOKUP(Tabela5[[#This Row],[SKU]],'VENDA MES'!H:H,'VENDA MES'!I:I,0,0)</f>
        <v>8.5999999999999943</v>
      </c>
      <c r="E522" s="13">
        <f>IF(D522&lt;=0,(L522 * 2.5) - D522,IF(AND(Tabela5[[#This Row],[ESTOQUE_INICIAL]]&lt;=Tabela5[[#This Row],[PONTO_DE_REPOSICAO]],Tabela5[[#This Row],[ESTOQUE_INICIAL]]&gt;0),L522*2.5,D522*0))</f>
        <v>36.111111111111114</v>
      </c>
      <c r="F522" s="13">
        <f t="shared" si="17"/>
        <v>44.711111111111109</v>
      </c>
      <c r="G522" s="14" t="str">
        <f>IF('ESTOQUE DEZEMBRO'!$N522="outubro",_xlfn.XLOOKUP('ESTOQUE DEZEMBRO'!$A522,MEDIDAS!H:H,MEDIDAS!J:J,,0),IF('ESTOQUE DEZEMBRO'!$N522="novembro",_xlfn.XLOOKUP('ESTOQUE DEZEMBRO'!$A522,MEDIDAS!H:H,MEDIDAS!K:K,,0),"0"))</f>
        <v>0</v>
      </c>
      <c r="H522" s="16">
        <v>60</v>
      </c>
      <c r="I522" s="6" t="s">
        <v>1128</v>
      </c>
      <c r="J522" s="1">
        <f>'ESTOQUE DEZEMBRO'!$D522*'ESTOQUE DEZEMBRO'!$G522+'ESTOQUE DEZEMBRO'!$E522*'ESTOQUE DEZEMBRO'!$H522</f>
        <v>2166.666666666667</v>
      </c>
      <c r="K522" s="1">
        <f>_xlfn.XLOOKUP(A522,MEDIDAS!A:A,MEDIDAS!D:D,,0)*5</f>
        <v>7.2222222222222223</v>
      </c>
      <c r="L522" s="1">
        <f>SUM(K522,_xlfn.XLOOKUP(A522,MEDIDAS!A:A,MEDIDAS!D:D,,0)*5)</f>
        <v>14.444444444444445</v>
      </c>
      <c r="M52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22" t="str">
        <f>IF('ESTOQUE DEZEMBRO'!$E522&gt;0,"dezembro",_xlfn.XLOOKUP('ESTOQUE DEZEMBRO'!$A522,'ESTOQUE NOVEMBRO'!$A$2:$A$1101,'ESTOQUE NOVEMBRO'!$N$2:$N$1101,,0))</f>
        <v>dezembro</v>
      </c>
      <c r="O522" s="15">
        <v>45627</v>
      </c>
    </row>
    <row r="523" spans="1:15">
      <c r="A523" s="5" t="s">
        <v>521</v>
      </c>
      <c r="B523" s="6" t="s">
        <v>1190</v>
      </c>
      <c r="C523" s="8">
        <f t="shared" si="16"/>
        <v>64.89</v>
      </c>
      <c r="D523" s="13">
        <f>_xlfn.XLOOKUP(Tabela5[[#This Row],[SKU]],'ESTOQUE NOVEMBRO'!A:A,'ESTOQUE NOVEMBRO'!F:F,,0)-_xlfn.XLOOKUP(Tabela5[[#This Row],[SKU]],'VENDA MES'!H:H,'VENDA MES'!I:I,0,0)</f>
        <v>63.800000000000011</v>
      </c>
      <c r="E523" s="13">
        <f>IF(D523&lt;=0,(L523 * 2.5) - D523,IF(AND(Tabela5[[#This Row],[ESTOQUE_INICIAL]]&lt;=Tabela5[[#This Row],[PONTO_DE_REPOSICAO]],Tabela5[[#This Row],[ESTOQUE_INICIAL]]&gt;0),L523*2.5,D523*0))</f>
        <v>0</v>
      </c>
      <c r="F523" s="13">
        <f t="shared" si="17"/>
        <v>63.800000000000011</v>
      </c>
      <c r="G523" s="14">
        <f>IF('ESTOQUE DEZEMBRO'!$N523="outubro",_xlfn.XLOOKUP('ESTOQUE DEZEMBRO'!$A523,MEDIDAS!H:H,MEDIDAS!J:J,,0),IF('ESTOQUE DEZEMBRO'!$N523="novembro",_xlfn.XLOOKUP('ESTOQUE DEZEMBRO'!$A523,MEDIDAS!H:H,MEDIDAS!K:K,,0),"0"))</f>
        <v>60</v>
      </c>
      <c r="H523" s="16">
        <v>150</v>
      </c>
      <c r="I523" s="6" t="s">
        <v>1128</v>
      </c>
      <c r="J523" s="1">
        <f>'ESTOQUE DEZEMBRO'!$D523*'ESTOQUE DEZEMBRO'!$G523+'ESTOQUE DEZEMBRO'!$E523*'ESTOQUE DEZEMBRO'!$H523</f>
        <v>3828.0000000000009</v>
      </c>
      <c r="K523" s="1">
        <f>_xlfn.XLOOKUP(A523,MEDIDAS!A:A,MEDIDAS!D:D,,0)*5</f>
        <v>4.8888888888888884</v>
      </c>
      <c r="L523" s="1">
        <f>SUM(K523,_xlfn.XLOOKUP(A523,MEDIDAS!A:A,MEDIDAS!D:D,,0)*5)</f>
        <v>9.7777777777777768</v>
      </c>
      <c r="M52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23" t="str">
        <f>IF('ESTOQUE DEZEMBRO'!$E523&gt;0,"dezembro",_xlfn.XLOOKUP('ESTOQUE DEZEMBRO'!$A523,'ESTOQUE NOVEMBRO'!$A$2:$A$1101,'ESTOQUE NOVEMBRO'!$N$2:$N$1101,,0))</f>
        <v>outubro</v>
      </c>
      <c r="O523" s="15">
        <v>45627</v>
      </c>
    </row>
    <row r="524" spans="1:15">
      <c r="A524" s="5" t="s">
        <v>522</v>
      </c>
      <c r="B524" s="6" t="s">
        <v>1190</v>
      </c>
      <c r="C524" s="8">
        <f t="shared" si="16"/>
        <v>64.89</v>
      </c>
      <c r="D524" s="13">
        <f>_xlfn.XLOOKUP(Tabela5[[#This Row],[SKU]],'ESTOQUE NOVEMBRO'!A:A,'ESTOQUE NOVEMBRO'!F:F,,0)-_xlfn.XLOOKUP(Tabela5[[#This Row],[SKU]],'VENDA MES'!H:H,'VENDA MES'!I:I,0,0)</f>
        <v>71.000000000000028</v>
      </c>
      <c r="E524" s="13">
        <f>IF(D524&lt;=0,(L524 * 2.5) - D524,IF(AND(Tabela5[[#This Row],[ESTOQUE_INICIAL]]&lt;=Tabela5[[#This Row],[PONTO_DE_REPOSICAO]],Tabela5[[#This Row],[ESTOQUE_INICIAL]]&gt;0),L524*2.5,D524*0))</f>
        <v>0</v>
      </c>
      <c r="F524" s="13">
        <f t="shared" si="17"/>
        <v>71.000000000000028</v>
      </c>
      <c r="G524" s="14">
        <f>IF('ESTOQUE DEZEMBRO'!$N524="outubro",_xlfn.XLOOKUP('ESTOQUE DEZEMBRO'!$A524,MEDIDAS!H:H,MEDIDAS!J:J,,0),IF('ESTOQUE DEZEMBRO'!$N524="novembro",_xlfn.XLOOKUP('ESTOQUE DEZEMBRO'!$A524,MEDIDAS!H:H,MEDIDAS!K:K,,0),"0"))</f>
        <v>60</v>
      </c>
      <c r="H524" s="16">
        <v>150</v>
      </c>
      <c r="I524" s="6" t="s">
        <v>1128</v>
      </c>
      <c r="J524" s="1">
        <f>'ESTOQUE DEZEMBRO'!$D524*'ESTOQUE DEZEMBRO'!$G524+'ESTOQUE DEZEMBRO'!$E524*'ESTOQUE DEZEMBRO'!$H524</f>
        <v>4260.0000000000018</v>
      </c>
      <c r="K524" s="1">
        <f>_xlfn.XLOOKUP(A524,MEDIDAS!A:A,MEDIDAS!D:D,,0)*5</f>
        <v>5.2222222222222223</v>
      </c>
      <c r="L524" s="1">
        <f>SUM(K524,_xlfn.XLOOKUP(A524,MEDIDAS!A:A,MEDIDAS!D:D,,0)*5)</f>
        <v>10.444444444444445</v>
      </c>
      <c r="M52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24" t="str">
        <f>IF('ESTOQUE DEZEMBRO'!$E524&gt;0,"dezembro",_xlfn.XLOOKUP('ESTOQUE DEZEMBRO'!$A524,'ESTOQUE NOVEMBRO'!$A$2:$A$1101,'ESTOQUE NOVEMBRO'!$N$2:$N$1101,,0))</f>
        <v>outubro</v>
      </c>
      <c r="O524" s="15">
        <v>45627</v>
      </c>
    </row>
    <row r="525" spans="1:15">
      <c r="A525" s="5" t="s">
        <v>523</v>
      </c>
      <c r="B525" s="6" t="s">
        <v>1190</v>
      </c>
      <c r="C525" s="8">
        <f t="shared" si="16"/>
        <v>64.89</v>
      </c>
      <c r="D525" s="13">
        <f>_xlfn.XLOOKUP(Tabela5[[#This Row],[SKU]],'ESTOQUE NOVEMBRO'!A:A,'ESTOQUE NOVEMBRO'!F:F,,0)-_xlfn.XLOOKUP(Tabela5[[#This Row],[SKU]],'VENDA MES'!H:H,'VENDA MES'!I:I,0,0)</f>
        <v>-12.111111111111107</v>
      </c>
      <c r="E525" s="13">
        <f>IF(D525&lt;=0,(L525 * 2.5) - D525,IF(AND(Tabela5[[#This Row],[ESTOQUE_INICIAL]]&lt;=Tabela5[[#This Row],[PONTO_DE_REPOSICAO]],Tabela5[[#This Row],[ESTOQUE_INICIAL]]&gt;0),L525*2.5,D525*0))</f>
        <v>46</v>
      </c>
      <c r="F525" s="13">
        <f t="shared" si="17"/>
        <v>33.888888888888893</v>
      </c>
      <c r="G525" s="14" t="str">
        <f>IF('ESTOQUE DEZEMBRO'!$N525="outubro",_xlfn.XLOOKUP('ESTOQUE DEZEMBRO'!$A525,MEDIDAS!H:H,MEDIDAS!J:J,,0),IF('ESTOQUE DEZEMBRO'!$N525="novembro",_xlfn.XLOOKUP('ESTOQUE DEZEMBRO'!$A525,MEDIDAS!H:H,MEDIDAS!K:K,,0),"0"))</f>
        <v>0</v>
      </c>
      <c r="H525" s="16">
        <v>150</v>
      </c>
      <c r="I525" s="6" t="s">
        <v>1128</v>
      </c>
      <c r="J525" s="1">
        <f>'ESTOQUE DEZEMBRO'!$D525*'ESTOQUE DEZEMBRO'!$G525+'ESTOQUE DEZEMBRO'!$E525*'ESTOQUE DEZEMBRO'!$H525</f>
        <v>6900</v>
      </c>
      <c r="K525" s="1">
        <f>_xlfn.XLOOKUP(A525,MEDIDAS!A:A,MEDIDAS!D:D,,0)*5</f>
        <v>6.7777777777777786</v>
      </c>
      <c r="L525" s="1">
        <f>SUM(K525,_xlfn.XLOOKUP(A525,MEDIDAS!A:A,MEDIDAS!D:D,,0)*5)</f>
        <v>13.555555555555557</v>
      </c>
      <c r="M52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25" t="str">
        <f>IF('ESTOQUE DEZEMBRO'!$E525&gt;0,"dezembro",_xlfn.XLOOKUP('ESTOQUE DEZEMBRO'!$A525,'ESTOQUE NOVEMBRO'!$A$2:$A$1101,'ESTOQUE NOVEMBRO'!$N$2:$N$1101,,0))</f>
        <v>dezembro</v>
      </c>
      <c r="O525" s="15">
        <v>45627</v>
      </c>
    </row>
    <row r="526" spans="1:15">
      <c r="A526" s="5" t="s">
        <v>524</v>
      </c>
      <c r="B526" s="6" t="s">
        <v>1190</v>
      </c>
      <c r="C526" s="8">
        <f t="shared" si="16"/>
        <v>64.89</v>
      </c>
      <c r="D526" s="13">
        <f>_xlfn.XLOOKUP(Tabela5[[#This Row],[SKU]],'ESTOQUE NOVEMBRO'!A:A,'ESTOQUE NOVEMBRO'!F:F,,0)-_xlfn.XLOOKUP(Tabela5[[#This Row],[SKU]],'VENDA MES'!H:H,'VENDA MES'!I:I,0,0)</f>
        <v>9.4000000000000199</v>
      </c>
      <c r="E526" s="13">
        <f>IF(D526&lt;=0,(L526 * 2.5) - D526,IF(AND(Tabela5[[#This Row],[ESTOQUE_INICIAL]]&lt;=Tabela5[[#This Row],[PONTO_DE_REPOSICAO]],Tabela5[[#This Row],[ESTOQUE_INICIAL]]&gt;0),L526*2.5,D526*0))</f>
        <v>0</v>
      </c>
      <c r="F526" s="13">
        <f t="shared" si="17"/>
        <v>9.4000000000000199</v>
      </c>
      <c r="G526" s="14">
        <f>IF('ESTOQUE DEZEMBRO'!$N526="outubro",_xlfn.XLOOKUP('ESTOQUE DEZEMBRO'!$A526,MEDIDAS!H:H,MEDIDAS!J:J,,0),IF('ESTOQUE DEZEMBRO'!$N526="novembro",_xlfn.XLOOKUP('ESTOQUE DEZEMBRO'!$A526,MEDIDAS!H:H,MEDIDAS!K:K,,0),"0"))</f>
        <v>60</v>
      </c>
      <c r="H526" s="16">
        <v>150</v>
      </c>
      <c r="I526" s="6" t="s">
        <v>1128</v>
      </c>
      <c r="J526" s="1">
        <f>'ESTOQUE DEZEMBRO'!$D526*'ESTOQUE DEZEMBRO'!$G526+'ESTOQUE DEZEMBRO'!$E526*'ESTOQUE DEZEMBRO'!$H526</f>
        <v>564.00000000000114</v>
      </c>
      <c r="K526" s="1">
        <f>_xlfn.XLOOKUP(A526,MEDIDAS!A:A,MEDIDAS!D:D,,0)*5</f>
        <v>4.6111111111111116</v>
      </c>
      <c r="L526" s="1">
        <f>SUM(K526,_xlfn.XLOOKUP(A526,MEDIDAS!A:A,MEDIDAS!D:D,,0)*5)</f>
        <v>9.2222222222222232</v>
      </c>
      <c r="M52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26" t="str">
        <f>IF('ESTOQUE DEZEMBRO'!$E526&gt;0,"dezembro",_xlfn.XLOOKUP('ESTOQUE DEZEMBRO'!$A526,'ESTOQUE NOVEMBRO'!$A$2:$A$1101,'ESTOQUE NOVEMBRO'!$N$2:$N$1101,,0))</f>
        <v>outubro</v>
      </c>
      <c r="O526" s="15">
        <v>45627</v>
      </c>
    </row>
    <row r="527" spans="1:15">
      <c r="A527" s="5" t="s">
        <v>525</v>
      </c>
      <c r="B527" s="6" t="s">
        <v>1190</v>
      </c>
      <c r="C527" s="8">
        <f t="shared" si="16"/>
        <v>64.89</v>
      </c>
      <c r="D527" s="13">
        <f>_xlfn.XLOOKUP(Tabela5[[#This Row],[SKU]],'ESTOQUE NOVEMBRO'!A:A,'ESTOQUE NOVEMBRO'!F:F,,0)-_xlfn.XLOOKUP(Tabela5[[#This Row],[SKU]],'VENDA MES'!H:H,'VENDA MES'!I:I,0,0)</f>
        <v>42.400000000000006</v>
      </c>
      <c r="E527" s="13">
        <f>IF(D527&lt;=0,(L527 * 2.5) - D527,IF(AND(Tabela5[[#This Row],[ESTOQUE_INICIAL]]&lt;=Tabela5[[#This Row],[PONTO_DE_REPOSICAO]],Tabela5[[#This Row],[ESTOQUE_INICIAL]]&gt;0),L527*2.5,D527*0))</f>
        <v>0</v>
      </c>
      <c r="F527" s="13">
        <f t="shared" si="17"/>
        <v>42.400000000000006</v>
      </c>
      <c r="G527" s="14">
        <f>IF('ESTOQUE DEZEMBRO'!$N527="outubro",_xlfn.XLOOKUP('ESTOQUE DEZEMBRO'!$A527,MEDIDAS!H:H,MEDIDAS!J:J,,0),IF('ESTOQUE DEZEMBRO'!$N527="novembro",_xlfn.XLOOKUP('ESTOQUE DEZEMBRO'!$A527,MEDIDAS!H:H,MEDIDAS!K:K,,0),"0"))</f>
        <v>60</v>
      </c>
      <c r="H527" s="16">
        <v>150</v>
      </c>
      <c r="I527" s="6" t="s">
        <v>1128</v>
      </c>
      <c r="J527" s="1">
        <f>'ESTOQUE DEZEMBRO'!$D527*'ESTOQUE DEZEMBRO'!$G527+'ESTOQUE DEZEMBRO'!$E527*'ESTOQUE DEZEMBRO'!$H527</f>
        <v>2544.0000000000005</v>
      </c>
      <c r="K527" s="1">
        <f>_xlfn.XLOOKUP(A527,MEDIDAS!A:A,MEDIDAS!D:D,,0)*5</f>
        <v>6.4444444444444446</v>
      </c>
      <c r="L527" s="1">
        <f>SUM(K527,_xlfn.XLOOKUP(A527,MEDIDAS!A:A,MEDIDAS!D:D,,0)*5)</f>
        <v>12.888888888888889</v>
      </c>
      <c r="M52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27" t="str">
        <f>IF('ESTOQUE DEZEMBRO'!$E527&gt;0,"dezembro",_xlfn.XLOOKUP('ESTOQUE DEZEMBRO'!$A527,'ESTOQUE NOVEMBRO'!$A$2:$A$1101,'ESTOQUE NOVEMBRO'!$N$2:$N$1101,,0))</f>
        <v>outubro</v>
      </c>
      <c r="O527" s="15">
        <v>45627</v>
      </c>
    </row>
    <row r="528" spans="1:15">
      <c r="A528" s="5" t="s">
        <v>582</v>
      </c>
      <c r="B528" s="6" t="s">
        <v>1190</v>
      </c>
      <c r="C528" s="8">
        <f t="shared" si="16"/>
        <v>64.89</v>
      </c>
      <c r="D528" s="13">
        <f>_xlfn.XLOOKUP(Tabela5[[#This Row],[SKU]],'ESTOQUE NOVEMBRO'!A:A,'ESTOQUE NOVEMBRO'!F:F,,0)-_xlfn.XLOOKUP(Tabela5[[#This Row],[SKU]],'VENDA MES'!H:H,'VENDA MES'!I:I,0,0)</f>
        <v>54</v>
      </c>
      <c r="E528" s="13">
        <f>IF(D528&lt;=0,(L528 * 2.5) - D528,IF(AND(Tabela5[[#This Row],[ESTOQUE_INICIAL]]&lt;=Tabela5[[#This Row],[PONTO_DE_REPOSICAO]],Tabela5[[#This Row],[ESTOQUE_INICIAL]]&gt;0),L528*2.5,D528*0))</f>
        <v>0</v>
      </c>
      <c r="F528" s="13">
        <f t="shared" si="17"/>
        <v>54</v>
      </c>
      <c r="G528" s="14">
        <f>IF('ESTOQUE DEZEMBRO'!$N528="outubro",_xlfn.XLOOKUP('ESTOQUE DEZEMBRO'!$A528,MEDIDAS!H:H,MEDIDAS!J:J,,0),IF('ESTOQUE DEZEMBRO'!$N528="novembro",_xlfn.XLOOKUP('ESTOQUE DEZEMBRO'!$A528,MEDIDAS!H:H,MEDIDAS!K:K,,0),"0"))</f>
        <v>60</v>
      </c>
      <c r="H528" s="16">
        <v>150</v>
      </c>
      <c r="I528" s="6" t="s">
        <v>1128</v>
      </c>
      <c r="J528" s="1">
        <f>'ESTOQUE DEZEMBRO'!$D528*'ESTOQUE DEZEMBRO'!$G528+'ESTOQUE DEZEMBRO'!$E528*'ESTOQUE DEZEMBRO'!$H528</f>
        <v>3240</v>
      </c>
      <c r="K528" s="1">
        <f>_xlfn.XLOOKUP(A528,MEDIDAS!A:A,MEDIDAS!D:D,,0)*5</f>
        <v>5.333333333333333</v>
      </c>
      <c r="L528" s="1">
        <f>SUM(K528,_xlfn.XLOOKUP(A528,MEDIDAS!A:A,MEDIDAS!D:D,,0)*5)</f>
        <v>10.666666666666666</v>
      </c>
      <c r="M52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28" t="str">
        <f>IF('ESTOQUE DEZEMBRO'!$E528&gt;0,"dezembro",_xlfn.XLOOKUP('ESTOQUE DEZEMBRO'!$A528,'ESTOQUE NOVEMBRO'!$A$2:$A$1101,'ESTOQUE NOVEMBRO'!$N$2:$N$1101,,0))</f>
        <v>outubro</v>
      </c>
      <c r="O528" s="15">
        <v>45627</v>
      </c>
    </row>
    <row r="529" spans="1:15">
      <c r="A529" s="5" t="s">
        <v>526</v>
      </c>
      <c r="B529" s="6" t="s">
        <v>1190</v>
      </c>
      <c r="C529" s="8">
        <f t="shared" si="16"/>
        <v>64.89</v>
      </c>
      <c r="D529" s="13">
        <f>_xlfn.XLOOKUP(Tabela5[[#This Row],[SKU]],'ESTOQUE NOVEMBRO'!A:A,'ESTOQUE NOVEMBRO'!F:F,,0)-_xlfn.XLOOKUP(Tabela5[[#This Row],[SKU]],'VENDA MES'!H:H,'VENDA MES'!I:I,0,0)</f>
        <v>-9.6666666666666572</v>
      </c>
      <c r="E529" s="13">
        <f>IF(D529&lt;=0,(L529 * 2.5) - D529,IF(AND(Tabela5[[#This Row],[ESTOQUE_INICIAL]]&lt;=Tabela5[[#This Row],[PONTO_DE_REPOSICAO]],Tabela5[[#This Row],[ESTOQUE_INICIAL]]&gt;0),L529*2.5,D529*0))</f>
        <v>53</v>
      </c>
      <c r="F529" s="13">
        <f t="shared" si="17"/>
        <v>43.333333333333343</v>
      </c>
      <c r="G529" s="14" t="str">
        <f>IF('ESTOQUE DEZEMBRO'!$N529="outubro",_xlfn.XLOOKUP('ESTOQUE DEZEMBRO'!$A529,MEDIDAS!H:H,MEDIDAS!J:J,,0),IF('ESTOQUE DEZEMBRO'!$N529="novembro",_xlfn.XLOOKUP('ESTOQUE DEZEMBRO'!$A529,MEDIDAS!H:H,MEDIDAS!K:K,,0),"0"))</f>
        <v>0</v>
      </c>
      <c r="H529" s="16">
        <v>150</v>
      </c>
      <c r="I529" s="6" t="s">
        <v>1128</v>
      </c>
      <c r="J529" s="1">
        <f>'ESTOQUE DEZEMBRO'!$D529*'ESTOQUE DEZEMBRO'!$G529+'ESTOQUE DEZEMBRO'!$E529*'ESTOQUE DEZEMBRO'!$H529</f>
        <v>7950</v>
      </c>
      <c r="K529" s="1">
        <f>_xlfn.XLOOKUP(A529,MEDIDAS!A:A,MEDIDAS!D:D,,0)*5</f>
        <v>8.6666666666666679</v>
      </c>
      <c r="L529" s="1">
        <f>SUM(K529,_xlfn.XLOOKUP(A529,MEDIDAS!A:A,MEDIDAS!D:D,,0)*5)</f>
        <v>17.333333333333336</v>
      </c>
      <c r="M52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29" t="str">
        <f>IF('ESTOQUE DEZEMBRO'!$E529&gt;0,"dezembro",_xlfn.XLOOKUP('ESTOQUE DEZEMBRO'!$A529,'ESTOQUE NOVEMBRO'!$A$2:$A$1101,'ESTOQUE NOVEMBRO'!$N$2:$N$1101,,0))</f>
        <v>dezembro</v>
      </c>
      <c r="O529" s="15">
        <v>45627</v>
      </c>
    </row>
    <row r="530" spans="1:15">
      <c r="A530" s="5" t="s">
        <v>527</v>
      </c>
      <c r="B530" s="6" t="s">
        <v>1190</v>
      </c>
      <c r="C530" s="8">
        <f t="shared" si="16"/>
        <v>64.89</v>
      </c>
      <c r="D530" s="13">
        <f>_xlfn.XLOOKUP(Tabela5[[#This Row],[SKU]],'ESTOQUE NOVEMBRO'!A:A,'ESTOQUE NOVEMBRO'!F:F,,0)-_xlfn.XLOOKUP(Tabela5[[#This Row],[SKU]],'VENDA MES'!H:H,'VENDA MES'!I:I,0,0)</f>
        <v>22.40000000000002</v>
      </c>
      <c r="E530" s="13">
        <f>IF(D530&lt;=0,(L530 * 2.5) - D530,IF(AND(Tabela5[[#This Row],[ESTOQUE_INICIAL]]&lt;=Tabela5[[#This Row],[PONTO_DE_REPOSICAO]],Tabela5[[#This Row],[ESTOQUE_INICIAL]]&gt;0),L530*2.5,D530*0))</f>
        <v>0</v>
      </c>
      <c r="F530" s="13">
        <f t="shared" si="17"/>
        <v>22.40000000000002</v>
      </c>
      <c r="G530" s="14">
        <f>IF('ESTOQUE DEZEMBRO'!$N530="outubro",_xlfn.XLOOKUP('ESTOQUE DEZEMBRO'!$A530,MEDIDAS!H:H,MEDIDAS!J:J,,0),IF('ESTOQUE DEZEMBRO'!$N530="novembro",_xlfn.XLOOKUP('ESTOQUE DEZEMBRO'!$A530,MEDIDAS!H:H,MEDIDAS!K:K,,0),"0"))</f>
        <v>60</v>
      </c>
      <c r="H530" s="16">
        <v>150</v>
      </c>
      <c r="I530" s="6" t="s">
        <v>1128</v>
      </c>
      <c r="J530" s="1">
        <f>'ESTOQUE DEZEMBRO'!$D530*'ESTOQUE DEZEMBRO'!$G530+'ESTOQUE DEZEMBRO'!$E530*'ESTOQUE DEZEMBRO'!$H530</f>
        <v>1344.0000000000011</v>
      </c>
      <c r="K530" s="1">
        <f>_xlfn.XLOOKUP(A530,MEDIDAS!A:A,MEDIDAS!D:D,,0)*5</f>
        <v>5.7222222222222214</v>
      </c>
      <c r="L530" s="1">
        <f>SUM(K530,_xlfn.XLOOKUP(A530,MEDIDAS!A:A,MEDIDAS!D:D,,0)*5)</f>
        <v>11.444444444444443</v>
      </c>
      <c r="M53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30" t="str">
        <f>IF('ESTOQUE DEZEMBRO'!$E530&gt;0,"dezembro",_xlfn.XLOOKUP('ESTOQUE DEZEMBRO'!$A530,'ESTOQUE NOVEMBRO'!$A$2:$A$1101,'ESTOQUE NOVEMBRO'!$N$2:$N$1101,,0))</f>
        <v>outubro</v>
      </c>
      <c r="O530" s="15">
        <v>45627</v>
      </c>
    </row>
    <row r="531" spans="1:15">
      <c r="A531" s="5" t="s">
        <v>529</v>
      </c>
      <c r="B531" s="6" t="s">
        <v>1190</v>
      </c>
      <c r="C531" s="8">
        <f t="shared" si="16"/>
        <v>64.89</v>
      </c>
      <c r="D531" s="13">
        <f>_xlfn.XLOOKUP(Tabela5[[#This Row],[SKU]],'ESTOQUE NOVEMBRO'!A:A,'ESTOQUE NOVEMBRO'!F:F,,0)-_xlfn.XLOOKUP(Tabela5[[#This Row],[SKU]],'VENDA MES'!H:H,'VENDA MES'!I:I,0,0)</f>
        <v>128</v>
      </c>
      <c r="E531" s="13">
        <f>IF(D531&lt;=0,(L531 * 2.5) - D531,IF(AND(Tabela5[[#This Row],[ESTOQUE_INICIAL]]&lt;=Tabela5[[#This Row],[PONTO_DE_REPOSICAO]],Tabela5[[#This Row],[ESTOQUE_INICIAL]]&gt;0),L531*2.5,D531*0))</f>
        <v>0</v>
      </c>
      <c r="F531" s="13">
        <f t="shared" si="17"/>
        <v>128</v>
      </c>
      <c r="G531" s="14">
        <f>IF('ESTOQUE DEZEMBRO'!$N531="outubro",_xlfn.XLOOKUP('ESTOQUE DEZEMBRO'!$A531,MEDIDAS!H:H,MEDIDAS!J:J,,0),IF('ESTOQUE DEZEMBRO'!$N531="novembro",_xlfn.XLOOKUP('ESTOQUE DEZEMBRO'!$A531,MEDIDAS!H:H,MEDIDAS!K:K,,0),"0"))</f>
        <v>60</v>
      </c>
      <c r="H531" s="16">
        <v>150</v>
      </c>
      <c r="I531" s="6" t="s">
        <v>1128</v>
      </c>
      <c r="J531" s="1">
        <f>'ESTOQUE DEZEMBRO'!$D531*'ESTOQUE DEZEMBRO'!$G531+'ESTOQUE DEZEMBRO'!$E531*'ESTOQUE DEZEMBRO'!$H531</f>
        <v>7680</v>
      </c>
      <c r="K531" s="1">
        <f>_xlfn.XLOOKUP(A531,MEDIDAS!A:A,MEDIDAS!D:D,,0)*5</f>
        <v>5.7222222222222214</v>
      </c>
      <c r="L531" s="1">
        <f>SUM(K531,_xlfn.XLOOKUP(A531,MEDIDAS!A:A,MEDIDAS!D:D,,0)*5)</f>
        <v>11.444444444444443</v>
      </c>
      <c r="M53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31" t="str">
        <f>IF('ESTOQUE DEZEMBRO'!$E531&gt;0,"dezembro",_xlfn.XLOOKUP('ESTOQUE DEZEMBRO'!$A531,'ESTOQUE NOVEMBRO'!$A$2:$A$1101,'ESTOQUE NOVEMBRO'!$N$2:$N$1101,,0))</f>
        <v>outubro</v>
      </c>
      <c r="O531" s="15">
        <v>45627</v>
      </c>
    </row>
    <row r="532" spans="1:15">
      <c r="A532" s="5" t="s">
        <v>530</v>
      </c>
      <c r="B532" s="6" t="s">
        <v>1190</v>
      </c>
      <c r="C532" s="8">
        <f t="shared" si="16"/>
        <v>64.89</v>
      </c>
      <c r="D532" s="13">
        <f>_xlfn.XLOOKUP(Tabela5[[#This Row],[SKU]],'ESTOQUE NOVEMBRO'!A:A,'ESTOQUE NOVEMBRO'!F:F,,0)-_xlfn.XLOOKUP(Tabela5[[#This Row],[SKU]],'VENDA MES'!H:H,'VENDA MES'!I:I,0,0)</f>
        <v>6.7999999999999972</v>
      </c>
      <c r="E532" s="13">
        <f>IF(D532&lt;=0,(L532 * 2.5) - D532,IF(AND(Tabela5[[#This Row],[ESTOQUE_INICIAL]]&lt;=Tabela5[[#This Row],[PONTO_DE_REPOSICAO]],Tabela5[[#This Row],[ESTOQUE_INICIAL]]&gt;0),L532*2.5,D532*0))</f>
        <v>31.111111111111111</v>
      </c>
      <c r="F532" s="13">
        <f t="shared" si="17"/>
        <v>37.911111111111111</v>
      </c>
      <c r="G532" s="14" t="str">
        <f>IF('ESTOQUE DEZEMBRO'!$N532="outubro",_xlfn.XLOOKUP('ESTOQUE DEZEMBRO'!$A532,MEDIDAS!H:H,MEDIDAS!J:J,,0),IF('ESTOQUE DEZEMBRO'!$N532="novembro",_xlfn.XLOOKUP('ESTOQUE DEZEMBRO'!$A532,MEDIDAS!H:H,MEDIDAS!K:K,,0),"0"))</f>
        <v>0</v>
      </c>
      <c r="H532" s="16">
        <v>150</v>
      </c>
      <c r="I532" s="6" t="s">
        <v>1128</v>
      </c>
      <c r="J532" s="1">
        <f>'ESTOQUE DEZEMBRO'!$D532*'ESTOQUE DEZEMBRO'!$G532+'ESTOQUE DEZEMBRO'!$E532*'ESTOQUE DEZEMBRO'!$H532</f>
        <v>4666.666666666667</v>
      </c>
      <c r="K532" s="1">
        <f>_xlfn.XLOOKUP(A532,MEDIDAS!A:A,MEDIDAS!D:D,,0)*5</f>
        <v>6.2222222222222223</v>
      </c>
      <c r="L532" s="1">
        <f>SUM(K532,_xlfn.XLOOKUP(A532,MEDIDAS!A:A,MEDIDAS!D:D,,0)*5)</f>
        <v>12.444444444444445</v>
      </c>
      <c r="M53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32" t="str">
        <f>IF('ESTOQUE DEZEMBRO'!$E532&gt;0,"dezembro",_xlfn.XLOOKUP('ESTOQUE DEZEMBRO'!$A532,'ESTOQUE NOVEMBRO'!$A$2:$A$1101,'ESTOQUE NOVEMBRO'!$N$2:$N$1101,,0))</f>
        <v>dezembro</v>
      </c>
      <c r="O532" s="15">
        <v>45627</v>
      </c>
    </row>
    <row r="533" spans="1:15">
      <c r="A533" s="5" t="s">
        <v>531</v>
      </c>
      <c r="B533" s="6" t="s">
        <v>1191</v>
      </c>
      <c r="C533" s="8">
        <f t="shared" si="16"/>
        <v>64.89</v>
      </c>
      <c r="D533" s="13">
        <f>_xlfn.XLOOKUP(Tabela5[[#This Row],[SKU]],'ESTOQUE NOVEMBRO'!A:A,'ESTOQUE NOVEMBRO'!F:F,,0)-_xlfn.XLOOKUP(Tabela5[[#This Row],[SKU]],'VENDA MES'!H:H,'VENDA MES'!I:I,0,0)</f>
        <v>-6.5999999999999801</v>
      </c>
      <c r="E533" s="13">
        <f>IF(D533&lt;=0,(L533 * 2.5) - D533,IF(AND(Tabela5[[#This Row],[ESTOQUE_INICIAL]]&lt;=Tabela5[[#This Row],[PONTO_DE_REPOSICAO]],Tabela5[[#This Row],[ESTOQUE_INICIAL]]&gt;0),L533*2.5,D533*0))</f>
        <v>34.09999999999998</v>
      </c>
      <c r="F533" s="13">
        <f t="shared" si="17"/>
        <v>27.5</v>
      </c>
      <c r="G533" s="14" t="str">
        <f>IF('ESTOQUE DEZEMBRO'!$N533="outubro",_xlfn.XLOOKUP('ESTOQUE DEZEMBRO'!$A533,MEDIDAS!H:H,MEDIDAS!J:J,,0),IF('ESTOQUE DEZEMBRO'!$N533="novembro",_xlfn.XLOOKUP('ESTOQUE DEZEMBRO'!$A533,MEDIDAS!H:H,MEDIDAS!K:K,,0),"0"))</f>
        <v>0</v>
      </c>
      <c r="H533" s="16">
        <v>60</v>
      </c>
      <c r="I533" s="6" t="s">
        <v>1128</v>
      </c>
      <c r="J533" s="1">
        <f>'ESTOQUE DEZEMBRO'!$D533*'ESTOQUE DEZEMBRO'!$G533+'ESTOQUE DEZEMBRO'!$E533*'ESTOQUE DEZEMBRO'!$H533</f>
        <v>2045.9999999999989</v>
      </c>
      <c r="K533" s="1">
        <f>_xlfn.XLOOKUP(A533,MEDIDAS!A:A,MEDIDAS!D:D,,0)*5</f>
        <v>5.5</v>
      </c>
      <c r="L533" s="1">
        <f>SUM(K533,_xlfn.XLOOKUP(A533,MEDIDAS!A:A,MEDIDAS!D:D,,0)*5)</f>
        <v>11</v>
      </c>
      <c r="M53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33" t="str">
        <f>IF('ESTOQUE DEZEMBRO'!$E533&gt;0,"dezembro",_xlfn.XLOOKUP('ESTOQUE DEZEMBRO'!$A533,'ESTOQUE NOVEMBRO'!$A$2:$A$1101,'ESTOQUE NOVEMBRO'!$N$2:$N$1101,,0))</f>
        <v>dezembro</v>
      </c>
      <c r="O533" s="15">
        <v>45627</v>
      </c>
    </row>
    <row r="534" spans="1:15">
      <c r="A534" s="5" t="s">
        <v>532</v>
      </c>
      <c r="B534" s="6" t="s">
        <v>1191</v>
      </c>
      <c r="C534" s="8">
        <f t="shared" si="16"/>
        <v>64.89</v>
      </c>
      <c r="D534" s="13">
        <f>_xlfn.XLOOKUP(Tabela5[[#This Row],[SKU]],'ESTOQUE NOVEMBRO'!A:A,'ESTOQUE NOVEMBRO'!F:F,,0)-_xlfn.XLOOKUP(Tabela5[[#This Row],[SKU]],'VENDA MES'!H:H,'VENDA MES'!I:I,0,0)</f>
        <v>47.599999999999994</v>
      </c>
      <c r="E534" s="13">
        <f>IF(D534&lt;=0,(L534 * 2.5) - D534,IF(AND(Tabela5[[#This Row],[ESTOQUE_INICIAL]]&lt;=Tabela5[[#This Row],[PONTO_DE_REPOSICAO]],Tabela5[[#This Row],[ESTOQUE_INICIAL]]&gt;0),L534*2.5,D534*0))</f>
        <v>0</v>
      </c>
      <c r="F534" s="13">
        <f t="shared" si="17"/>
        <v>47.599999999999994</v>
      </c>
      <c r="G534" s="14">
        <f>IF('ESTOQUE DEZEMBRO'!$N534="outubro",_xlfn.XLOOKUP('ESTOQUE DEZEMBRO'!$A534,MEDIDAS!H:H,MEDIDAS!J:J,,0),IF('ESTOQUE DEZEMBRO'!$N534="novembro",_xlfn.XLOOKUP('ESTOQUE DEZEMBRO'!$A534,MEDIDAS!H:H,MEDIDAS!K:K,,0),"0"))</f>
        <v>24</v>
      </c>
      <c r="H534" s="16">
        <v>60</v>
      </c>
      <c r="I534" s="6" t="s">
        <v>1128</v>
      </c>
      <c r="J534" s="1">
        <f>'ESTOQUE DEZEMBRO'!$D534*'ESTOQUE DEZEMBRO'!$G534+'ESTOQUE DEZEMBRO'!$E534*'ESTOQUE DEZEMBRO'!$H534</f>
        <v>1142.3999999999999</v>
      </c>
      <c r="K534" s="1">
        <f>_xlfn.XLOOKUP(A534,MEDIDAS!A:A,MEDIDAS!D:D,,0)*5</f>
        <v>6.8888888888888893</v>
      </c>
      <c r="L534" s="1">
        <f>SUM(K534,_xlfn.XLOOKUP(A534,MEDIDAS!A:A,MEDIDAS!D:D,,0)*5)</f>
        <v>13.777777777777779</v>
      </c>
      <c r="M53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34" t="str">
        <f>IF('ESTOQUE DEZEMBRO'!$E534&gt;0,"dezembro",_xlfn.XLOOKUP('ESTOQUE DEZEMBRO'!$A534,'ESTOQUE NOVEMBRO'!$A$2:$A$1101,'ESTOQUE NOVEMBRO'!$N$2:$N$1101,,0))</f>
        <v>outubro</v>
      </c>
      <c r="O534" s="15">
        <v>45627</v>
      </c>
    </row>
    <row r="535" spans="1:15">
      <c r="A535" s="5" t="s">
        <v>533</v>
      </c>
      <c r="B535" s="6" t="s">
        <v>1191</v>
      </c>
      <c r="C535" s="8">
        <f t="shared" si="16"/>
        <v>64.89</v>
      </c>
      <c r="D535" s="13">
        <f>_xlfn.XLOOKUP(Tabela5[[#This Row],[SKU]],'ESTOQUE NOVEMBRO'!A:A,'ESTOQUE NOVEMBRO'!F:F,,0)-_xlfn.XLOOKUP(Tabela5[[#This Row],[SKU]],'VENDA MES'!H:H,'VENDA MES'!I:I,0,0)</f>
        <v>15.000000000000028</v>
      </c>
      <c r="E535" s="13">
        <f>IF(D535&lt;=0,(L535 * 2.5) - D535,IF(AND(Tabela5[[#This Row],[ESTOQUE_INICIAL]]&lt;=Tabela5[[#This Row],[PONTO_DE_REPOSICAO]],Tabela5[[#This Row],[ESTOQUE_INICIAL]]&gt;0),L535*2.5,D535*0))</f>
        <v>41.666666666666671</v>
      </c>
      <c r="F535" s="13">
        <f t="shared" si="17"/>
        <v>56.6666666666667</v>
      </c>
      <c r="G535" s="14" t="str">
        <f>IF('ESTOQUE DEZEMBRO'!$N535="outubro",_xlfn.XLOOKUP('ESTOQUE DEZEMBRO'!$A535,MEDIDAS!H:H,MEDIDAS!J:J,,0),IF('ESTOQUE DEZEMBRO'!$N535="novembro",_xlfn.XLOOKUP('ESTOQUE DEZEMBRO'!$A535,MEDIDAS!H:H,MEDIDAS!K:K,,0),"0"))</f>
        <v>0</v>
      </c>
      <c r="H535" s="16">
        <v>60</v>
      </c>
      <c r="I535" s="6" t="s">
        <v>1128</v>
      </c>
      <c r="J535" s="1">
        <f>'ESTOQUE DEZEMBRO'!$D535*'ESTOQUE DEZEMBRO'!$G535+'ESTOQUE DEZEMBRO'!$E535*'ESTOQUE DEZEMBRO'!$H535</f>
        <v>2500.0000000000005</v>
      </c>
      <c r="K535" s="1">
        <f>_xlfn.XLOOKUP(A535,MEDIDAS!A:A,MEDIDAS!D:D,,0)*5</f>
        <v>8.3333333333333339</v>
      </c>
      <c r="L535" s="1">
        <f>SUM(K535,_xlfn.XLOOKUP(A535,MEDIDAS!A:A,MEDIDAS!D:D,,0)*5)</f>
        <v>16.666666666666668</v>
      </c>
      <c r="M53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35" t="str">
        <f>IF('ESTOQUE DEZEMBRO'!$E535&gt;0,"dezembro",_xlfn.XLOOKUP('ESTOQUE DEZEMBRO'!$A535,'ESTOQUE NOVEMBRO'!$A$2:$A$1101,'ESTOQUE NOVEMBRO'!$N$2:$N$1101,,0))</f>
        <v>dezembro</v>
      </c>
      <c r="O535" s="15">
        <v>45627</v>
      </c>
    </row>
    <row r="536" spans="1:15">
      <c r="A536" s="5" t="s">
        <v>534</v>
      </c>
      <c r="B536" s="6" t="s">
        <v>1191</v>
      </c>
      <c r="C536" s="8">
        <f t="shared" si="16"/>
        <v>64.89</v>
      </c>
      <c r="D536" s="13">
        <f>_xlfn.XLOOKUP(Tabela5[[#This Row],[SKU]],'ESTOQUE NOVEMBRO'!A:A,'ESTOQUE NOVEMBRO'!F:F,,0)-_xlfn.XLOOKUP(Tabela5[[#This Row],[SKU]],'VENDA MES'!H:H,'VENDA MES'!I:I,0,0)</f>
        <v>48.599999999999994</v>
      </c>
      <c r="E536" s="13">
        <f>IF(D536&lt;=0,(L536 * 2.5) - D536,IF(AND(Tabela5[[#This Row],[ESTOQUE_INICIAL]]&lt;=Tabela5[[#This Row],[PONTO_DE_REPOSICAO]],Tabela5[[#This Row],[ESTOQUE_INICIAL]]&gt;0),L536*2.5,D536*0))</f>
        <v>0</v>
      </c>
      <c r="F536" s="13">
        <f t="shared" si="17"/>
        <v>48.599999999999994</v>
      </c>
      <c r="G536" s="14">
        <f>IF('ESTOQUE DEZEMBRO'!$N536="outubro",_xlfn.XLOOKUP('ESTOQUE DEZEMBRO'!$A536,MEDIDAS!H:H,MEDIDAS!J:J,,0),IF('ESTOQUE DEZEMBRO'!$N536="novembro",_xlfn.XLOOKUP('ESTOQUE DEZEMBRO'!$A536,MEDIDAS!H:H,MEDIDAS!K:K,,0),"0"))</f>
        <v>24</v>
      </c>
      <c r="H536" s="16">
        <v>60</v>
      </c>
      <c r="I536" s="6" t="s">
        <v>1128</v>
      </c>
      <c r="J536" s="1">
        <f>'ESTOQUE DEZEMBRO'!$D536*'ESTOQUE DEZEMBRO'!$G536+'ESTOQUE DEZEMBRO'!$E536*'ESTOQUE DEZEMBRO'!$H536</f>
        <v>1166.3999999999999</v>
      </c>
      <c r="K536" s="1">
        <f>_xlfn.XLOOKUP(A536,MEDIDAS!A:A,MEDIDAS!D:D,,0)*5</f>
        <v>5</v>
      </c>
      <c r="L536" s="1">
        <f>SUM(K536,_xlfn.XLOOKUP(A536,MEDIDAS!A:A,MEDIDAS!D:D,,0)*5)</f>
        <v>10</v>
      </c>
      <c r="M53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36" t="str">
        <f>IF('ESTOQUE DEZEMBRO'!$E536&gt;0,"dezembro",_xlfn.XLOOKUP('ESTOQUE DEZEMBRO'!$A536,'ESTOQUE NOVEMBRO'!$A$2:$A$1101,'ESTOQUE NOVEMBRO'!$N$2:$N$1101,,0))</f>
        <v>outubro</v>
      </c>
      <c r="O536" s="15">
        <v>45627</v>
      </c>
    </row>
    <row r="537" spans="1:15">
      <c r="A537" s="5" t="s">
        <v>535</v>
      </c>
      <c r="B537" s="6" t="s">
        <v>1191</v>
      </c>
      <c r="C537" s="8">
        <f t="shared" si="16"/>
        <v>64.89</v>
      </c>
      <c r="D537" s="13">
        <f>_xlfn.XLOOKUP(Tabela5[[#This Row],[SKU]],'ESTOQUE NOVEMBRO'!A:A,'ESTOQUE NOVEMBRO'!F:F,,0)-_xlfn.XLOOKUP(Tabela5[[#This Row],[SKU]],'VENDA MES'!H:H,'VENDA MES'!I:I,0,0)</f>
        <v>82.199999999999989</v>
      </c>
      <c r="E537" s="13">
        <f>IF(D537&lt;=0,(L537 * 2.5) - D537,IF(AND(Tabela5[[#This Row],[ESTOQUE_INICIAL]]&lt;=Tabela5[[#This Row],[PONTO_DE_REPOSICAO]],Tabela5[[#This Row],[ESTOQUE_INICIAL]]&gt;0),L537*2.5,D537*0))</f>
        <v>0</v>
      </c>
      <c r="F537" s="13">
        <f t="shared" si="17"/>
        <v>82.199999999999989</v>
      </c>
      <c r="G537" s="14">
        <f>IF('ESTOQUE DEZEMBRO'!$N537="outubro",_xlfn.XLOOKUP('ESTOQUE DEZEMBRO'!$A537,MEDIDAS!H:H,MEDIDAS!J:J,,0),IF('ESTOQUE DEZEMBRO'!$N537="novembro",_xlfn.XLOOKUP('ESTOQUE DEZEMBRO'!$A537,MEDIDAS!H:H,MEDIDAS!K:K,,0),"0"))</f>
        <v>24</v>
      </c>
      <c r="H537" s="16">
        <v>60</v>
      </c>
      <c r="I537" s="6" t="s">
        <v>1128</v>
      </c>
      <c r="J537" s="1">
        <f>'ESTOQUE DEZEMBRO'!$D537*'ESTOQUE DEZEMBRO'!$G537+'ESTOQUE DEZEMBRO'!$E537*'ESTOQUE DEZEMBRO'!$H537</f>
        <v>1972.7999999999997</v>
      </c>
      <c r="K537" s="1">
        <f>_xlfn.XLOOKUP(A537,MEDIDAS!A:A,MEDIDAS!D:D,,0)*5</f>
        <v>7.166666666666667</v>
      </c>
      <c r="L537" s="1">
        <f>SUM(K537,_xlfn.XLOOKUP(A537,MEDIDAS!A:A,MEDIDAS!D:D,,0)*5)</f>
        <v>14.333333333333334</v>
      </c>
      <c r="M53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37" t="str">
        <f>IF('ESTOQUE DEZEMBRO'!$E537&gt;0,"dezembro",_xlfn.XLOOKUP('ESTOQUE DEZEMBRO'!$A537,'ESTOQUE NOVEMBRO'!$A$2:$A$1101,'ESTOQUE NOVEMBRO'!$N$2:$N$1101,,0))</f>
        <v>outubro</v>
      </c>
      <c r="O537" s="15">
        <v>45627</v>
      </c>
    </row>
    <row r="538" spans="1:15">
      <c r="A538" s="5" t="s">
        <v>593</v>
      </c>
      <c r="B538" s="6" t="s">
        <v>1191</v>
      </c>
      <c r="C538" s="8">
        <f t="shared" si="16"/>
        <v>64.89</v>
      </c>
      <c r="D538" s="13">
        <f>_xlfn.XLOOKUP(Tabela5[[#This Row],[SKU]],'ESTOQUE NOVEMBRO'!A:A,'ESTOQUE NOVEMBRO'!F:F,,0)-_xlfn.XLOOKUP(Tabela5[[#This Row],[SKU]],'VENDA MES'!H:H,'VENDA MES'!I:I,0,0)</f>
        <v>90</v>
      </c>
      <c r="E538" s="13">
        <f>IF(D538&lt;=0,(L538 * 2.5) - D538,IF(AND(Tabela5[[#This Row],[ESTOQUE_INICIAL]]&lt;=Tabela5[[#This Row],[PONTO_DE_REPOSICAO]],Tabela5[[#This Row],[ESTOQUE_INICIAL]]&gt;0),L538*2.5,D538*0))</f>
        <v>0</v>
      </c>
      <c r="F538" s="13">
        <f t="shared" si="17"/>
        <v>90</v>
      </c>
      <c r="G538" s="14">
        <f>IF('ESTOQUE DEZEMBRO'!$N538="outubro",_xlfn.XLOOKUP('ESTOQUE DEZEMBRO'!$A538,MEDIDAS!H:H,MEDIDAS!J:J,,0),IF('ESTOQUE DEZEMBRO'!$N538="novembro",_xlfn.XLOOKUP('ESTOQUE DEZEMBRO'!$A538,MEDIDAS!H:H,MEDIDAS!K:K,,0),"0"))</f>
        <v>24</v>
      </c>
      <c r="H538" s="16">
        <v>60</v>
      </c>
      <c r="I538" s="6" t="s">
        <v>1128</v>
      </c>
      <c r="J538" s="1">
        <f>'ESTOQUE DEZEMBRO'!$D538*'ESTOQUE DEZEMBRO'!$G538+'ESTOQUE DEZEMBRO'!$E538*'ESTOQUE DEZEMBRO'!$H538</f>
        <v>2160</v>
      </c>
      <c r="K538" s="1">
        <f>_xlfn.XLOOKUP(A538,MEDIDAS!A:A,MEDIDAS!D:D,,0)*5</f>
        <v>3.333333333333333</v>
      </c>
      <c r="L538" s="1">
        <f>SUM(K538,_xlfn.XLOOKUP(A538,MEDIDAS!A:A,MEDIDAS!D:D,,0)*5)</f>
        <v>6.6666666666666661</v>
      </c>
      <c r="M53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38" t="str">
        <f>IF('ESTOQUE DEZEMBRO'!$E538&gt;0,"dezembro",_xlfn.XLOOKUP('ESTOQUE DEZEMBRO'!$A538,'ESTOQUE NOVEMBRO'!$A$2:$A$1101,'ESTOQUE NOVEMBRO'!$N$2:$N$1101,,0))</f>
        <v>outubro</v>
      </c>
      <c r="O538" s="15">
        <v>45627</v>
      </c>
    </row>
    <row r="539" spans="1:15">
      <c r="A539" s="5" t="s">
        <v>536</v>
      </c>
      <c r="B539" s="6" t="s">
        <v>1191</v>
      </c>
      <c r="C539" s="8">
        <f t="shared" si="16"/>
        <v>64.89</v>
      </c>
      <c r="D539" s="13">
        <f>_xlfn.XLOOKUP(Tabela5[[#This Row],[SKU]],'ESTOQUE NOVEMBRO'!A:A,'ESTOQUE NOVEMBRO'!F:F,,0)-_xlfn.XLOOKUP(Tabela5[[#This Row],[SKU]],'VENDA MES'!H:H,'VENDA MES'!I:I,0,0)</f>
        <v>25.599999999999994</v>
      </c>
      <c r="E539" s="13">
        <f>IF(D539&lt;=0,(L539 * 2.5) - D539,IF(AND(Tabela5[[#This Row],[ESTOQUE_INICIAL]]&lt;=Tabela5[[#This Row],[PONTO_DE_REPOSICAO]],Tabela5[[#This Row],[ESTOQUE_INICIAL]]&gt;0),L539*2.5,D539*0))</f>
        <v>0</v>
      </c>
      <c r="F539" s="13">
        <f t="shared" si="17"/>
        <v>25.599999999999994</v>
      </c>
      <c r="G539" s="14">
        <f>IF('ESTOQUE DEZEMBRO'!$N539="outubro",_xlfn.XLOOKUP('ESTOQUE DEZEMBRO'!$A539,MEDIDAS!H:H,MEDIDAS!J:J,,0),IF('ESTOQUE DEZEMBRO'!$N539="novembro",_xlfn.XLOOKUP('ESTOQUE DEZEMBRO'!$A539,MEDIDAS!H:H,MEDIDAS!K:K,,0),"0"))</f>
        <v>24</v>
      </c>
      <c r="H539" s="16">
        <v>60</v>
      </c>
      <c r="I539" s="6" t="s">
        <v>1128</v>
      </c>
      <c r="J539" s="1">
        <f>'ESTOQUE DEZEMBRO'!$D539*'ESTOQUE DEZEMBRO'!$G539+'ESTOQUE DEZEMBRO'!$E539*'ESTOQUE DEZEMBRO'!$H539</f>
        <v>614.39999999999986</v>
      </c>
      <c r="K539" s="1">
        <f>_xlfn.XLOOKUP(A539,MEDIDAS!A:A,MEDIDAS!D:D,,0)*5</f>
        <v>8.1111111111111107</v>
      </c>
      <c r="L539" s="1">
        <f>SUM(K539,_xlfn.XLOOKUP(A539,MEDIDAS!A:A,MEDIDAS!D:D,,0)*5)</f>
        <v>16.222222222222221</v>
      </c>
      <c r="M53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39" t="str">
        <f>IF('ESTOQUE DEZEMBRO'!$E539&gt;0,"dezembro",_xlfn.XLOOKUP('ESTOQUE DEZEMBRO'!$A539,'ESTOQUE NOVEMBRO'!$A$2:$A$1101,'ESTOQUE NOVEMBRO'!$N$2:$N$1101,,0))</f>
        <v>outubro</v>
      </c>
      <c r="O539" s="15">
        <v>45627</v>
      </c>
    </row>
    <row r="540" spans="1:15">
      <c r="A540" s="5" t="s">
        <v>537</v>
      </c>
      <c r="B540" s="6" t="s">
        <v>1191</v>
      </c>
      <c r="C540" s="8">
        <f t="shared" si="16"/>
        <v>64.89</v>
      </c>
      <c r="D540" s="13">
        <f>_xlfn.XLOOKUP(Tabela5[[#This Row],[SKU]],'ESTOQUE NOVEMBRO'!A:A,'ESTOQUE NOVEMBRO'!F:F,,0)-_xlfn.XLOOKUP(Tabela5[[#This Row],[SKU]],'VENDA MES'!H:H,'VENDA MES'!I:I,0,0)</f>
        <v>49</v>
      </c>
      <c r="E540" s="13">
        <f>IF(D540&lt;=0,(L540 * 2.5) - D540,IF(AND(Tabela5[[#This Row],[ESTOQUE_INICIAL]]&lt;=Tabela5[[#This Row],[PONTO_DE_REPOSICAO]],Tabela5[[#This Row],[ESTOQUE_INICIAL]]&gt;0),L540*2.5,D540*0))</f>
        <v>0</v>
      </c>
      <c r="F540" s="13">
        <f t="shared" si="17"/>
        <v>49</v>
      </c>
      <c r="G540" s="14">
        <f>IF('ESTOQUE DEZEMBRO'!$N540="outubro",_xlfn.XLOOKUP('ESTOQUE DEZEMBRO'!$A540,MEDIDAS!H:H,MEDIDAS!J:J,,0),IF('ESTOQUE DEZEMBRO'!$N540="novembro",_xlfn.XLOOKUP('ESTOQUE DEZEMBRO'!$A540,MEDIDAS!H:H,MEDIDAS!K:K,,0),"0"))</f>
        <v>24</v>
      </c>
      <c r="H540" s="16">
        <v>60</v>
      </c>
      <c r="I540" s="6" t="s">
        <v>1128</v>
      </c>
      <c r="J540" s="1">
        <f>'ESTOQUE DEZEMBRO'!$D540*'ESTOQUE DEZEMBRO'!$G540+'ESTOQUE DEZEMBRO'!$E540*'ESTOQUE DEZEMBRO'!$H540</f>
        <v>1176</v>
      </c>
      <c r="K540" s="1">
        <f>_xlfn.XLOOKUP(A540,MEDIDAS!A:A,MEDIDAS!D:D,,0)*5</f>
        <v>8.2777777777777768</v>
      </c>
      <c r="L540" s="1">
        <f>SUM(K540,_xlfn.XLOOKUP(A540,MEDIDAS!A:A,MEDIDAS!D:D,,0)*5)</f>
        <v>16.555555555555554</v>
      </c>
      <c r="M54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40" t="str">
        <f>IF('ESTOQUE DEZEMBRO'!$E540&gt;0,"dezembro",_xlfn.XLOOKUP('ESTOQUE DEZEMBRO'!$A540,'ESTOQUE NOVEMBRO'!$A$2:$A$1101,'ESTOQUE NOVEMBRO'!$N$2:$N$1101,,0))</f>
        <v>outubro</v>
      </c>
      <c r="O540" s="15">
        <v>45627</v>
      </c>
    </row>
    <row r="541" spans="1:15">
      <c r="A541" s="5" t="s">
        <v>539</v>
      </c>
      <c r="B541" s="6" t="s">
        <v>1191</v>
      </c>
      <c r="C541" s="8">
        <f t="shared" si="16"/>
        <v>64.89</v>
      </c>
      <c r="D541" s="13">
        <f>_xlfn.XLOOKUP(Tabela5[[#This Row],[SKU]],'ESTOQUE NOVEMBRO'!A:A,'ESTOQUE NOVEMBRO'!F:F,,0)-_xlfn.XLOOKUP(Tabela5[[#This Row],[SKU]],'VENDA MES'!H:H,'VENDA MES'!I:I,0,0)</f>
        <v>72.599999999999994</v>
      </c>
      <c r="E541" s="13">
        <f>IF(D541&lt;=0,(L541 * 2.5) - D541,IF(AND(Tabela5[[#This Row],[ESTOQUE_INICIAL]]&lt;=Tabela5[[#This Row],[PONTO_DE_REPOSICAO]],Tabela5[[#This Row],[ESTOQUE_INICIAL]]&gt;0),L541*2.5,D541*0))</f>
        <v>0</v>
      </c>
      <c r="F541" s="13">
        <f t="shared" si="17"/>
        <v>72.599999999999994</v>
      </c>
      <c r="G541" s="14">
        <f>IF('ESTOQUE DEZEMBRO'!$N541="outubro",_xlfn.XLOOKUP('ESTOQUE DEZEMBRO'!$A541,MEDIDAS!H:H,MEDIDAS!J:J,,0),IF('ESTOQUE DEZEMBRO'!$N541="novembro",_xlfn.XLOOKUP('ESTOQUE DEZEMBRO'!$A541,MEDIDAS!H:H,MEDIDAS!K:K,,0),"0"))</f>
        <v>24</v>
      </c>
      <c r="H541" s="16">
        <v>60</v>
      </c>
      <c r="I541" s="6" t="s">
        <v>1128</v>
      </c>
      <c r="J541" s="1">
        <f>'ESTOQUE DEZEMBRO'!$D541*'ESTOQUE DEZEMBRO'!$G541+'ESTOQUE DEZEMBRO'!$E541*'ESTOQUE DEZEMBRO'!$H541</f>
        <v>1742.3999999999999</v>
      </c>
      <c r="K541" s="1">
        <f>_xlfn.XLOOKUP(A541,MEDIDAS!A:A,MEDIDAS!D:D,,0)*5</f>
        <v>5.5</v>
      </c>
      <c r="L541" s="1">
        <f>SUM(K541,_xlfn.XLOOKUP(A541,MEDIDAS!A:A,MEDIDAS!D:D,,0)*5)</f>
        <v>11</v>
      </c>
      <c r="M54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41" t="str">
        <f>IF('ESTOQUE DEZEMBRO'!$E541&gt;0,"dezembro",_xlfn.XLOOKUP('ESTOQUE DEZEMBRO'!$A541,'ESTOQUE NOVEMBRO'!$A$2:$A$1101,'ESTOQUE NOVEMBRO'!$N$2:$N$1101,,0))</f>
        <v>outubro</v>
      </c>
      <c r="O541" s="15">
        <v>45627</v>
      </c>
    </row>
    <row r="542" spans="1:15">
      <c r="A542" s="5" t="s">
        <v>540</v>
      </c>
      <c r="B542" s="6" t="s">
        <v>1191</v>
      </c>
      <c r="C542" s="8">
        <f t="shared" si="16"/>
        <v>64.89</v>
      </c>
      <c r="D542" s="13">
        <f>_xlfn.XLOOKUP(Tabela5[[#This Row],[SKU]],'ESTOQUE NOVEMBRO'!A:A,'ESTOQUE NOVEMBRO'!F:F,,0)-_xlfn.XLOOKUP(Tabela5[[#This Row],[SKU]],'VENDA MES'!H:H,'VENDA MES'!I:I,0,0)</f>
        <v>-16.799999999999983</v>
      </c>
      <c r="E542" s="13">
        <f>IF(D542&lt;=0,(L542 * 2.5) - D542,IF(AND(Tabela5[[#This Row],[ESTOQUE_INICIAL]]&lt;=Tabela5[[#This Row],[PONTO_DE_REPOSICAO]],Tabela5[[#This Row],[ESTOQUE_INICIAL]]&gt;0),L542*2.5,D542*0))</f>
        <v>52.633333333333319</v>
      </c>
      <c r="F542" s="13">
        <f t="shared" si="17"/>
        <v>35.833333333333336</v>
      </c>
      <c r="G542" s="14" t="str">
        <f>IF('ESTOQUE DEZEMBRO'!$N542="outubro",_xlfn.XLOOKUP('ESTOQUE DEZEMBRO'!$A542,MEDIDAS!H:H,MEDIDAS!J:J,,0),IF('ESTOQUE DEZEMBRO'!$N542="novembro",_xlfn.XLOOKUP('ESTOQUE DEZEMBRO'!$A542,MEDIDAS!H:H,MEDIDAS!K:K,,0),"0"))</f>
        <v>0</v>
      </c>
      <c r="H542" s="16">
        <v>60</v>
      </c>
      <c r="I542" s="6" t="s">
        <v>1128</v>
      </c>
      <c r="J542" s="1">
        <f>'ESTOQUE DEZEMBRO'!$D542*'ESTOQUE DEZEMBRO'!$G542+'ESTOQUE DEZEMBRO'!$E542*'ESTOQUE DEZEMBRO'!$H542</f>
        <v>3157.9999999999991</v>
      </c>
      <c r="K542" s="1">
        <f>_xlfn.XLOOKUP(A542,MEDIDAS!A:A,MEDIDAS!D:D,,0)*5</f>
        <v>7.166666666666667</v>
      </c>
      <c r="L542" s="1">
        <f>SUM(K542,_xlfn.XLOOKUP(A542,MEDIDAS!A:A,MEDIDAS!D:D,,0)*5)</f>
        <v>14.333333333333334</v>
      </c>
      <c r="M54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42" t="str">
        <f>IF('ESTOQUE DEZEMBRO'!$E542&gt;0,"dezembro",_xlfn.XLOOKUP('ESTOQUE DEZEMBRO'!$A542,'ESTOQUE NOVEMBRO'!$A$2:$A$1101,'ESTOQUE NOVEMBRO'!$N$2:$N$1101,,0))</f>
        <v>dezembro</v>
      </c>
      <c r="O542" s="15">
        <v>45627</v>
      </c>
    </row>
    <row r="543" spans="1:15">
      <c r="A543" s="5" t="s">
        <v>541</v>
      </c>
      <c r="B543" s="6" t="s">
        <v>1192</v>
      </c>
      <c r="C543" s="8">
        <f t="shared" si="16"/>
        <v>64.89</v>
      </c>
      <c r="D543" s="13">
        <f>_xlfn.XLOOKUP(Tabela5[[#This Row],[SKU]],'ESTOQUE NOVEMBRO'!A:A,'ESTOQUE NOVEMBRO'!F:F,,0)-_xlfn.XLOOKUP(Tabela5[[#This Row],[SKU]],'VENDA MES'!H:H,'VENDA MES'!I:I,0,0)</f>
        <v>72.80000000000004</v>
      </c>
      <c r="E543" s="13">
        <f>IF(D543&lt;=0,(L543 * 2.5) - D543,IF(AND(Tabela5[[#This Row],[ESTOQUE_INICIAL]]&lt;=Tabela5[[#This Row],[PONTO_DE_REPOSICAO]],Tabela5[[#This Row],[ESTOQUE_INICIAL]]&gt;0),L543*2.5,D543*0))</f>
        <v>0</v>
      </c>
      <c r="F543" s="13">
        <f t="shared" si="17"/>
        <v>72.80000000000004</v>
      </c>
      <c r="G543" s="14">
        <f>IF('ESTOQUE DEZEMBRO'!$N543="outubro",_xlfn.XLOOKUP('ESTOQUE DEZEMBRO'!$A543,MEDIDAS!H:H,MEDIDAS!J:J,,0),IF('ESTOQUE DEZEMBRO'!$N543="novembro",_xlfn.XLOOKUP('ESTOQUE DEZEMBRO'!$A543,MEDIDAS!H:H,MEDIDAS!K:K,,0),"0"))</f>
        <v>24</v>
      </c>
      <c r="H543" s="16">
        <v>60</v>
      </c>
      <c r="I543" s="6" t="s">
        <v>1128</v>
      </c>
      <c r="J543" s="1">
        <f>'ESTOQUE DEZEMBRO'!$D543*'ESTOQUE DEZEMBRO'!$G543+'ESTOQUE DEZEMBRO'!$E543*'ESTOQUE DEZEMBRO'!$H543</f>
        <v>1747.200000000001</v>
      </c>
      <c r="K543" s="1">
        <f>_xlfn.XLOOKUP(A543,MEDIDAS!A:A,MEDIDAS!D:D,,0)*5</f>
        <v>6.2222222222222223</v>
      </c>
      <c r="L543" s="1">
        <f>SUM(K543,_xlfn.XLOOKUP(A543,MEDIDAS!A:A,MEDIDAS!D:D,,0)*5)</f>
        <v>12.444444444444445</v>
      </c>
      <c r="M54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43" t="str">
        <f>IF('ESTOQUE DEZEMBRO'!$E543&gt;0,"dezembro",_xlfn.XLOOKUP('ESTOQUE DEZEMBRO'!$A543,'ESTOQUE NOVEMBRO'!$A$2:$A$1101,'ESTOQUE NOVEMBRO'!$N$2:$N$1101,,0))</f>
        <v>outubro</v>
      </c>
      <c r="O543" s="15">
        <v>45627</v>
      </c>
    </row>
    <row r="544" spans="1:15">
      <c r="A544" s="5" t="s">
        <v>542</v>
      </c>
      <c r="B544" s="6" t="s">
        <v>1192</v>
      </c>
      <c r="C544" s="8">
        <f t="shared" si="16"/>
        <v>64.89</v>
      </c>
      <c r="D544" s="13">
        <f>_xlfn.XLOOKUP(Tabela5[[#This Row],[SKU]],'ESTOQUE NOVEMBRO'!A:A,'ESTOQUE NOVEMBRO'!F:F,,0)-_xlfn.XLOOKUP(Tabela5[[#This Row],[SKU]],'VENDA MES'!H:H,'VENDA MES'!I:I,0,0)</f>
        <v>64.400000000000006</v>
      </c>
      <c r="E544" s="13">
        <f>IF(D544&lt;=0,(L544 * 2.5) - D544,IF(AND(Tabela5[[#This Row],[ESTOQUE_INICIAL]]&lt;=Tabela5[[#This Row],[PONTO_DE_REPOSICAO]],Tabela5[[#This Row],[ESTOQUE_INICIAL]]&gt;0),L544*2.5,D544*0))</f>
        <v>0</v>
      </c>
      <c r="F544" s="13">
        <f t="shared" si="17"/>
        <v>64.400000000000006</v>
      </c>
      <c r="G544" s="14">
        <f>IF('ESTOQUE DEZEMBRO'!$N544="outubro",_xlfn.XLOOKUP('ESTOQUE DEZEMBRO'!$A544,MEDIDAS!H:H,MEDIDAS!J:J,,0),IF('ESTOQUE DEZEMBRO'!$N544="novembro",_xlfn.XLOOKUP('ESTOQUE DEZEMBRO'!$A544,MEDIDAS!H:H,MEDIDAS!K:K,,0),"0"))</f>
        <v>24</v>
      </c>
      <c r="H544" s="16">
        <v>60</v>
      </c>
      <c r="I544" s="6" t="s">
        <v>1128</v>
      </c>
      <c r="J544" s="1">
        <f>'ESTOQUE DEZEMBRO'!$D544*'ESTOQUE DEZEMBRO'!$G544+'ESTOQUE DEZEMBRO'!$E544*'ESTOQUE DEZEMBRO'!$H544</f>
        <v>1545.6000000000001</v>
      </c>
      <c r="K544" s="1">
        <f>_xlfn.XLOOKUP(A544,MEDIDAS!A:A,MEDIDAS!D:D,,0)*5</f>
        <v>5.2222222222222223</v>
      </c>
      <c r="L544" s="1">
        <f>SUM(K544,_xlfn.XLOOKUP(A544,MEDIDAS!A:A,MEDIDAS!D:D,,0)*5)</f>
        <v>10.444444444444445</v>
      </c>
      <c r="M54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44" t="str">
        <f>IF('ESTOQUE DEZEMBRO'!$E544&gt;0,"dezembro",_xlfn.XLOOKUP('ESTOQUE DEZEMBRO'!$A544,'ESTOQUE NOVEMBRO'!$A$2:$A$1101,'ESTOQUE NOVEMBRO'!$N$2:$N$1101,,0))</f>
        <v>outubro</v>
      </c>
      <c r="O544" s="15">
        <v>45627</v>
      </c>
    </row>
    <row r="545" spans="1:15">
      <c r="A545" s="5" t="s">
        <v>543</v>
      </c>
      <c r="B545" s="6" t="s">
        <v>1192</v>
      </c>
      <c r="C545" s="8">
        <f t="shared" si="16"/>
        <v>64.89</v>
      </c>
      <c r="D545" s="13">
        <f>_xlfn.XLOOKUP(Tabela5[[#This Row],[SKU]],'ESTOQUE NOVEMBRO'!A:A,'ESTOQUE NOVEMBRO'!F:F,,0)-_xlfn.XLOOKUP(Tabela5[[#This Row],[SKU]],'VENDA MES'!H:H,'VENDA MES'!I:I,0,0)</f>
        <v>87.199999999999989</v>
      </c>
      <c r="E545" s="13">
        <f>IF(D545&lt;=0,(L545 * 2.5) - D545,IF(AND(Tabela5[[#This Row],[ESTOQUE_INICIAL]]&lt;=Tabela5[[#This Row],[PONTO_DE_REPOSICAO]],Tabela5[[#This Row],[ESTOQUE_INICIAL]]&gt;0),L545*2.5,D545*0))</f>
        <v>0</v>
      </c>
      <c r="F545" s="13">
        <f t="shared" si="17"/>
        <v>87.199999999999989</v>
      </c>
      <c r="G545" s="14">
        <f>IF('ESTOQUE DEZEMBRO'!$N545="outubro",_xlfn.XLOOKUP('ESTOQUE DEZEMBRO'!$A545,MEDIDAS!H:H,MEDIDAS!J:J,,0),IF('ESTOQUE DEZEMBRO'!$N545="novembro",_xlfn.XLOOKUP('ESTOQUE DEZEMBRO'!$A545,MEDIDAS!H:H,MEDIDAS!K:K,,0),"0"))</f>
        <v>24</v>
      </c>
      <c r="H545" s="16">
        <v>60</v>
      </c>
      <c r="I545" s="6" t="s">
        <v>1128</v>
      </c>
      <c r="J545" s="1">
        <f>'ESTOQUE DEZEMBRO'!$D545*'ESTOQUE DEZEMBRO'!$G545+'ESTOQUE DEZEMBRO'!$E545*'ESTOQUE DEZEMBRO'!$H545</f>
        <v>2092.7999999999997</v>
      </c>
      <c r="K545" s="1">
        <f>_xlfn.XLOOKUP(A545,MEDIDAS!A:A,MEDIDAS!D:D,,0)*5</f>
        <v>6.8888888888888893</v>
      </c>
      <c r="L545" s="1">
        <f>SUM(K545,_xlfn.XLOOKUP(A545,MEDIDAS!A:A,MEDIDAS!D:D,,0)*5)</f>
        <v>13.777777777777779</v>
      </c>
      <c r="M54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45" t="str">
        <f>IF('ESTOQUE DEZEMBRO'!$E545&gt;0,"dezembro",_xlfn.XLOOKUP('ESTOQUE DEZEMBRO'!$A545,'ESTOQUE NOVEMBRO'!$A$2:$A$1101,'ESTOQUE NOVEMBRO'!$N$2:$N$1101,,0))</f>
        <v>outubro</v>
      </c>
      <c r="O545" s="15">
        <v>45627</v>
      </c>
    </row>
    <row r="546" spans="1:15">
      <c r="A546" s="5" t="s">
        <v>544</v>
      </c>
      <c r="B546" s="6" t="s">
        <v>1192</v>
      </c>
      <c r="C546" s="8">
        <f t="shared" si="16"/>
        <v>64.89</v>
      </c>
      <c r="D546" s="13">
        <f>_xlfn.XLOOKUP(Tabela5[[#This Row],[SKU]],'ESTOQUE NOVEMBRO'!A:A,'ESTOQUE NOVEMBRO'!F:F,,0)-_xlfn.XLOOKUP(Tabela5[[#This Row],[SKU]],'VENDA MES'!H:H,'VENDA MES'!I:I,0,0)</f>
        <v>55.599999999999994</v>
      </c>
      <c r="E546" s="13">
        <f>IF(D546&lt;=0,(L546 * 2.5) - D546,IF(AND(Tabela5[[#This Row],[ESTOQUE_INICIAL]]&lt;=Tabela5[[#This Row],[PONTO_DE_REPOSICAO]],Tabela5[[#This Row],[ESTOQUE_INICIAL]]&gt;0),L546*2.5,D546*0))</f>
        <v>0</v>
      </c>
      <c r="F546" s="13">
        <f t="shared" si="17"/>
        <v>55.599999999999994</v>
      </c>
      <c r="G546" s="14">
        <f>IF('ESTOQUE DEZEMBRO'!$N546="outubro",_xlfn.XLOOKUP('ESTOQUE DEZEMBRO'!$A546,MEDIDAS!H:H,MEDIDAS!J:J,,0),IF('ESTOQUE DEZEMBRO'!$N546="novembro",_xlfn.XLOOKUP('ESTOQUE DEZEMBRO'!$A546,MEDIDAS!H:H,MEDIDAS!K:K,,0),"0"))</f>
        <v>24</v>
      </c>
      <c r="H546" s="16">
        <v>60</v>
      </c>
      <c r="I546" s="6" t="s">
        <v>1128</v>
      </c>
      <c r="J546" s="1">
        <f>'ESTOQUE DEZEMBRO'!$D546*'ESTOQUE DEZEMBRO'!$G546+'ESTOQUE DEZEMBRO'!$E546*'ESTOQUE DEZEMBRO'!$H546</f>
        <v>1334.3999999999999</v>
      </c>
      <c r="K546" s="1">
        <f>_xlfn.XLOOKUP(A546,MEDIDAS!A:A,MEDIDAS!D:D,,0)*5</f>
        <v>6.4444444444444446</v>
      </c>
      <c r="L546" s="1">
        <f>SUM(K546,_xlfn.XLOOKUP(A546,MEDIDAS!A:A,MEDIDAS!D:D,,0)*5)</f>
        <v>12.888888888888889</v>
      </c>
      <c r="M54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46" t="str">
        <f>IF('ESTOQUE DEZEMBRO'!$E546&gt;0,"dezembro",_xlfn.XLOOKUP('ESTOQUE DEZEMBRO'!$A546,'ESTOQUE NOVEMBRO'!$A$2:$A$1101,'ESTOQUE NOVEMBRO'!$N$2:$N$1101,,0))</f>
        <v>outubro</v>
      </c>
      <c r="O546" s="15">
        <v>45627</v>
      </c>
    </row>
    <row r="547" spans="1:15">
      <c r="A547" s="5" t="s">
        <v>545</v>
      </c>
      <c r="B547" s="6" t="s">
        <v>1192</v>
      </c>
      <c r="C547" s="8">
        <f t="shared" si="16"/>
        <v>64.89</v>
      </c>
      <c r="D547" s="13">
        <f>_xlfn.XLOOKUP(Tabela5[[#This Row],[SKU]],'ESTOQUE NOVEMBRO'!A:A,'ESTOQUE NOVEMBRO'!F:F,,0)-_xlfn.XLOOKUP(Tabela5[[#This Row],[SKU]],'VENDA MES'!H:H,'VENDA MES'!I:I,0,0)</f>
        <v>16.599999999999994</v>
      </c>
      <c r="E547" s="13">
        <f>IF(D547&lt;=0,(L547 * 2.5) - D547,IF(AND(Tabela5[[#This Row],[ESTOQUE_INICIAL]]&lt;=Tabela5[[#This Row],[PONTO_DE_REPOSICAO]],Tabela5[[#This Row],[ESTOQUE_INICIAL]]&gt;0),L547*2.5,D547*0))</f>
        <v>43.055555555555557</v>
      </c>
      <c r="F547" s="13">
        <f t="shared" si="17"/>
        <v>59.655555555555551</v>
      </c>
      <c r="G547" s="14" t="str">
        <f>IF('ESTOQUE DEZEMBRO'!$N547="outubro",_xlfn.XLOOKUP('ESTOQUE DEZEMBRO'!$A547,MEDIDAS!H:H,MEDIDAS!J:J,,0),IF('ESTOQUE DEZEMBRO'!$N547="novembro",_xlfn.XLOOKUP('ESTOQUE DEZEMBRO'!$A547,MEDIDAS!H:H,MEDIDAS!K:K,,0),"0"))</f>
        <v>0</v>
      </c>
      <c r="H547" s="16">
        <v>60</v>
      </c>
      <c r="I547" s="6" t="s">
        <v>1128</v>
      </c>
      <c r="J547" s="1">
        <f>'ESTOQUE DEZEMBRO'!$D547*'ESTOQUE DEZEMBRO'!$G547+'ESTOQUE DEZEMBRO'!$E547*'ESTOQUE DEZEMBRO'!$H547</f>
        <v>2583.3333333333335</v>
      </c>
      <c r="K547" s="1">
        <f>_xlfn.XLOOKUP(A547,MEDIDAS!A:A,MEDIDAS!D:D,,0)*5</f>
        <v>8.6111111111111107</v>
      </c>
      <c r="L547" s="1">
        <f>SUM(K547,_xlfn.XLOOKUP(A547,MEDIDAS!A:A,MEDIDAS!D:D,,0)*5)</f>
        <v>17.222222222222221</v>
      </c>
      <c r="M54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47" t="str">
        <f>IF('ESTOQUE DEZEMBRO'!$E547&gt;0,"dezembro",_xlfn.XLOOKUP('ESTOQUE DEZEMBRO'!$A547,'ESTOQUE NOVEMBRO'!$A$2:$A$1101,'ESTOQUE NOVEMBRO'!$N$2:$N$1101,,0))</f>
        <v>dezembro</v>
      </c>
      <c r="O547" s="15">
        <v>45627</v>
      </c>
    </row>
    <row r="548" spans="1:15">
      <c r="A548" s="5" t="s">
        <v>604</v>
      </c>
      <c r="B548" s="6" t="s">
        <v>1192</v>
      </c>
      <c r="C548" s="8">
        <f t="shared" si="16"/>
        <v>64.89</v>
      </c>
      <c r="D548" s="13">
        <f>_xlfn.XLOOKUP(Tabela5[[#This Row],[SKU]],'ESTOQUE NOVEMBRO'!A:A,'ESTOQUE NOVEMBRO'!F:F,,0)-_xlfn.XLOOKUP(Tabela5[[#This Row],[SKU]],'VENDA MES'!H:H,'VENDA MES'!I:I,0,0)</f>
        <v>63</v>
      </c>
      <c r="E548" s="13">
        <f>IF(D548&lt;=0,(L548 * 2.5) - D548,IF(AND(Tabela5[[#This Row],[ESTOQUE_INICIAL]]&lt;=Tabela5[[#This Row],[PONTO_DE_REPOSICAO]],Tabela5[[#This Row],[ESTOQUE_INICIAL]]&gt;0),L548*2.5,D548*0))</f>
        <v>0</v>
      </c>
      <c r="F548" s="13">
        <f t="shared" si="17"/>
        <v>63</v>
      </c>
      <c r="G548" s="14">
        <f>IF('ESTOQUE DEZEMBRO'!$N548="outubro",_xlfn.XLOOKUP('ESTOQUE DEZEMBRO'!$A548,MEDIDAS!H:H,MEDIDAS!J:J,,0),IF('ESTOQUE DEZEMBRO'!$N548="novembro",_xlfn.XLOOKUP('ESTOQUE DEZEMBRO'!$A548,MEDIDAS!H:H,MEDIDAS!K:K,,0),"0"))</f>
        <v>24</v>
      </c>
      <c r="H548" s="16">
        <v>60</v>
      </c>
      <c r="I548" s="6" t="s">
        <v>1128</v>
      </c>
      <c r="J548" s="1">
        <f>'ESTOQUE DEZEMBRO'!$D548*'ESTOQUE DEZEMBRO'!$G548+'ESTOQUE DEZEMBRO'!$E548*'ESTOQUE DEZEMBRO'!$H548</f>
        <v>1512</v>
      </c>
      <c r="K548" s="1">
        <f>_xlfn.XLOOKUP(A548,MEDIDAS!A:A,MEDIDAS!D:D,,0)*5</f>
        <v>4.833333333333333</v>
      </c>
      <c r="L548" s="1">
        <f>SUM(K548,_xlfn.XLOOKUP(A548,MEDIDAS!A:A,MEDIDAS!D:D,,0)*5)</f>
        <v>9.6666666666666661</v>
      </c>
      <c r="M54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48" t="str">
        <f>IF('ESTOQUE DEZEMBRO'!$E548&gt;0,"dezembro",_xlfn.XLOOKUP('ESTOQUE DEZEMBRO'!$A548,'ESTOQUE NOVEMBRO'!$A$2:$A$1101,'ESTOQUE NOVEMBRO'!$N$2:$N$1101,,0))</f>
        <v>outubro</v>
      </c>
      <c r="O548" s="15">
        <v>45627</v>
      </c>
    </row>
    <row r="549" spans="1:15">
      <c r="A549" s="5" t="s">
        <v>546</v>
      </c>
      <c r="B549" s="6" t="s">
        <v>1192</v>
      </c>
      <c r="C549" s="8">
        <f t="shared" si="16"/>
        <v>64.89</v>
      </c>
      <c r="D549" s="13">
        <f>_xlfn.XLOOKUP(Tabela5[[#This Row],[SKU]],'ESTOQUE NOVEMBRO'!A:A,'ESTOQUE NOVEMBRO'!F:F,,0)-_xlfn.XLOOKUP(Tabela5[[#This Row],[SKU]],'VENDA MES'!H:H,'VENDA MES'!I:I,0,0)</f>
        <v>8.4000000000000199</v>
      </c>
      <c r="E549" s="13">
        <f>IF(D549&lt;=0,(L549 * 2.5) - D549,IF(AND(Tabela5[[#This Row],[ESTOQUE_INICIAL]]&lt;=Tabela5[[#This Row],[PONTO_DE_REPOSICAO]],Tabela5[[#This Row],[ESTOQUE_INICIAL]]&gt;0),L549*2.5,D549*0))</f>
        <v>23.333333333333336</v>
      </c>
      <c r="F549" s="13">
        <f t="shared" si="17"/>
        <v>31.733333333333356</v>
      </c>
      <c r="G549" s="14" t="str">
        <f>IF('ESTOQUE DEZEMBRO'!$N549="outubro",_xlfn.XLOOKUP('ESTOQUE DEZEMBRO'!$A549,MEDIDAS!H:H,MEDIDAS!J:J,,0),IF('ESTOQUE DEZEMBRO'!$N549="novembro",_xlfn.XLOOKUP('ESTOQUE DEZEMBRO'!$A549,MEDIDAS!H:H,MEDIDAS!K:K,,0),"0"))</f>
        <v>0</v>
      </c>
      <c r="H549" s="16">
        <v>60</v>
      </c>
      <c r="I549" s="6" t="s">
        <v>1128</v>
      </c>
      <c r="J549" s="1">
        <f>'ESTOQUE DEZEMBRO'!$D549*'ESTOQUE DEZEMBRO'!$G549+'ESTOQUE DEZEMBRO'!$E549*'ESTOQUE DEZEMBRO'!$H549</f>
        <v>1400.0000000000002</v>
      </c>
      <c r="K549" s="1">
        <f>_xlfn.XLOOKUP(A549,MEDIDAS!A:A,MEDIDAS!D:D,,0)*5</f>
        <v>4.666666666666667</v>
      </c>
      <c r="L549" s="1">
        <f>SUM(K549,_xlfn.XLOOKUP(A549,MEDIDAS!A:A,MEDIDAS!D:D,,0)*5)</f>
        <v>9.3333333333333339</v>
      </c>
      <c r="M54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49" t="str">
        <f>IF('ESTOQUE DEZEMBRO'!$E549&gt;0,"dezembro",_xlfn.XLOOKUP('ESTOQUE DEZEMBRO'!$A549,'ESTOQUE NOVEMBRO'!$A$2:$A$1101,'ESTOQUE NOVEMBRO'!$N$2:$N$1101,,0))</f>
        <v>dezembro</v>
      </c>
      <c r="O549" s="15">
        <v>45627</v>
      </c>
    </row>
    <row r="550" spans="1:15">
      <c r="A550" s="5" t="s">
        <v>547</v>
      </c>
      <c r="B550" s="6" t="s">
        <v>1192</v>
      </c>
      <c r="C550" s="8">
        <f t="shared" si="16"/>
        <v>64.89</v>
      </c>
      <c r="D550" s="13">
        <f>_xlfn.XLOOKUP(Tabela5[[#This Row],[SKU]],'ESTOQUE NOVEMBRO'!A:A,'ESTOQUE NOVEMBRO'!F:F,,0)-_xlfn.XLOOKUP(Tabela5[[#This Row],[SKU]],'VENDA MES'!H:H,'VENDA MES'!I:I,0,0)</f>
        <v>30.799999999999997</v>
      </c>
      <c r="E550" s="13">
        <f>IF(D550&lt;=0,(L550 * 2.5) - D550,IF(AND(Tabela5[[#This Row],[ESTOQUE_INICIAL]]&lt;=Tabela5[[#This Row],[PONTO_DE_REPOSICAO]],Tabela5[[#This Row],[ESTOQUE_INICIAL]]&gt;0),L550*2.5,D550*0))</f>
        <v>0</v>
      </c>
      <c r="F550" s="13">
        <f t="shared" si="17"/>
        <v>30.799999999999997</v>
      </c>
      <c r="G550" s="14">
        <f>IF('ESTOQUE DEZEMBRO'!$N550="outubro",_xlfn.XLOOKUP('ESTOQUE DEZEMBRO'!$A550,MEDIDAS!H:H,MEDIDAS!J:J,,0),IF('ESTOQUE DEZEMBRO'!$N550="novembro",_xlfn.XLOOKUP('ESTOQUE DEZEMBRO'!$A550,MEDIDAS!H:H,MEDIDAS!K:K,,0),"0"))</f>
        <v>24</v>
      </c>
      <c r="H550" s="16">
        <v>60</v>
      </c>
      <c r="I550" s="6" t="s">
        <v>1128</v>
      </c>
      <c r="J550" s="1">
        <f>'ESTOQUE DEZEMBRO'!$D550*'ESTOQUE DEZEMBRO'!$G550+'ESTOQUE DEZEMBRO'!$E550*'ESTOQUE DEZEMBRO'!$H550</f>
        <v>739.19999999999993</v>
      </c>
      <c r="K550" s="1">
        <f>_xlfn.XLOOKUP(A550,MEDIDAS!A:A,MEDIDAS!D:D,,0)*5</f>
        <v>4.8888888888888884</v>
      </c>
      <c r="L550" s="1">
        <f>SUM(K550,_xlfn.XLOOKUP(A550,MEDIDAS!A:A,MEDIDAS!D:D,,0)*5)</f>
        <v>9.7777777777777768</v>
      </c>
      <c r="M55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50" t="str">
        <f>IF('ESTOQUE DEZEMBRO'!$E550&gt;0,"dezembro",_xlfn.XLOOKUP('ESTOQUE DEZEMBRO'!$A550,'ESTOQUE NOVEMBRO'!$A$2:$A$1101,'ESTOQUE NOVEMBRO'!$N$2:$N$1101,,0))</f>
        <v>outubro</v>
      </c>
      <c r="O550" s="15">
        <v>45627</v>
      </c>
    </row>
    <row r="551" spans="1:15">
      <c r="A551" s="5" t="s">
        <v>548</v>
      </c>
      <c r="B551" s="6" t="s">
        <v>1192</v>
      </c>
      <c r="C551" s="8">
        <f t="shared" si="16"/>
        <v>64.89</v>
      </c>
      <c r="D551" s="13">
        <f>_xlfn.XLOOKUP(Tabela5[[#This Row],[SKU]],'ESTOQUE NOVEMBRO'!A:A,'ESTOQUE NOVEMBRO'!F:F,,0)-_xlfn.XLOOKUP(Tabela5[[#This Row],[SKU]],'VENDA MES'!H:H,'VENDA MES'!I:I,0,0)</f>
        <v>79.80000000000004</v>
      </c>
      <c r="E551" s="13">
        <f>IF(D551&lt;=0,(L551 * 2.5) - D551,IF(AND(Tabela5[[#This Row],[ESTOQUE_INICIAL]]&lt;=Tabela5[[#This Row],[PONTO_DE_REPOSICAO]],Tabela5[[#This Row],[ESTOQUE_INICIAL]]&gt;0),L551*2.5,D551*0))</f>
        <v>0</v>
      </c>
      <c r="F551" s="13">
        <f t="shared" si="17"/>
        <v>79.80000000000004</v>
      </c>
      <c r="G551" s="14">
        <f>IF('ESTOQUE DEZEMBRO'!$N551="outubro",_xlfn.XLOOKUP('ESTOQUE DEZEMBRO'!$A551,MEDIDAS!H:H,MEDIDAS!J:J,,0),IF('ESTOQUE DEZEMBRO'!$N551="novembro",_xlfn.XLOOKUP('ESTOQUE DEZEMBRO'!$A551,MEDIDAS!H:H,MEDIDAS!K:K,,0),"0"))</f>
        <v>24</v>
      </c>
      <c r="H551" s="16">
        <v>60</v>
      </c>
      <c r="I551" s="6" t="s">
        <v>1128</v>
      </c>
      <c r="J551" s="1">
        <f>'ESTOQUE DEZEMBRO'!$D551*'ESTOQUE DEZEMBRO'!$G551+'ESTOQUE DEZEMBRO'!$E551*'ESTOQUE DEZEMBRO'!$H551</f>
        <v>1915.200000000001</v>
      </c>
      <c r="K551" s="1">
        <f>_xlfn.XLOOKUP(A551,MEDIDAS!A:A,MEDIDAS!D:D,,0)*5</f>
        <v>7.666666666666667</v>
      </c>
      <c r="L551" s="1">
        <f>SUM(K551,_xlfn.XLOOKUP(A551,MEDIDAS!A:A,MEDIDAS!D:D,,0)*5)</f>
        <v>15.333333333333334</v>
      </c>
      <c r="M55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51" t="str">
        <f>IF('ESTOQUE DEZEMBRO'!$E551&gt;0,"dezembro",_xlfn.XLOOKUP('ESTOQUE DEZEMBRO'!$A551,'ESTOQUE NOVEMBRO'!$A$2:$A$1101,'ESTOQUE NOVEMBRO'!$N$2:$N$1101,,0))</f>
        <v>outubro</v>
      </c>
      <c r="O551" s="15">
        <v>45627</v>
      </c>
    </row>
    <row r="552" spans="1:15">
      <c r="A552" s="5" t="s">
        <v>550</v>
      </c>
      <c r="B552" s="6" t="s">
        <v>1192</v>
      </c>
      <c r="C552" s="8">
        <f t="shared" si="16"/>
        <v>64.89</v>
      </c>
      <c r="D552" s="13">
        <f>_xlfn.XLOOKUP(Tabela5[[#This Row],[SKU]],'ESTOQUE NOVEMBRO'!A:A,'ESTOQUE NOVEMBRO'!F:F,,0)-_xlfn.XLOOKUP(Tabela5[[#This Row],[SKU]],'VENDA MES'!H:H,'VENDA MES'!I:I,0,0)</f>
        <v>-6.5999999999999801</v>
      </c>
      <c r="E552" s="13">
        <f>IF(D552&lt;=0,(L552 * 2.5) - D552,IF(AND(Tabela5[[#This Row],[ESTOQUE_INICIAL]]&lt;=Tabela5[[#This Row],[PONTO_DE_REPOSICAO]],Tabela5[[#This Row],[ESTOQUE_INICIAL]]&gt;0),L552*2.5,D552*0))</f>
        <v>43.266666666666644</v>
      </c>
      <c r="F552" s="13">
        <f t="shared" si="17"/>
        <v>36.666666666666664</v>
      </c>
      <c r="G552" s="14" t="str">
        <f>IF('ESTOQUE DEZEMBRO'!$N552="outubro",_xlfn.XLOOKUP('ESTOQUE DEZEMBRO'!$A552,MEDIDAS!H:H,MEDIDAS!J:J,,0),IF('ESTOQUE DEZEMBRO'!$N552="novembro",_xlfn.XLOOKUP('ESTOQUE DEZEMBRO'!$A552,MEDIDAS!H:H,MEDIDAS!K:K,,0),"0"))</f>
        <v>0</v>
      </c>
      <c r="H552" s="16">
        <v>60</v>
      </c>
      <c r="I552" s="6" t="s">
        <v>1128</v>
      </c>
      <c r="J552" s="1">
        <f>'ESTOQUE DEZEMBRO'!$D552*'ESTOQUE DEZEMBRO'!$G552+'ESTOQUE DEZEMBRO'!$E552*'ESTOQUE DEZEMBRO'!$H552</f>
        <v>2595.9999999999986</v>
      </c>
      <c r="K552" s="1">
        <f>_xlfn.XLOOKUP(A552,MEDIDAS!A:A,MEDIDAS!D:D,,0)*5</f>
        <v>7.333333333333333</v>
      </c>
      <c r="L552" s="1">
        <f>SUM(K552,_xlfn.XLOOKUP(A552,MEDIDAS!A:A,MEDIDAS!D:D,,0)*5)</f>
        <v>14.666666666666666</v>
      </c>
      <c r="M55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52" t="str">
        <f>IF('ESTOQUE DEZEMBRO'!$E552&gt;0,"dezembro",_xlfn.XLOOKUP('ESTOQUE DEZEMBRO'!$A552,'ESTOQUE NOVEMBRO'!$A$2:$A$1101,'ESTOQUE NOVEMBRO'!$N$2:$N$1101,,0))</f>
        <v>dezembro</v>
      </c>
      <c r="O552" s="15">
        <v>45627</v>
      </c>
    </row>
    <row r="553" spans="1:15">
      <c r="A553" s="5" t="s">
        <v>551</v>
      </c>
      <c r="B553" s="6" t="s">
        <v>1193</v>
      </c>
      <c r="C553" s="8">
        <f t="shared" si="16"/>
        <v>64.89</v>
      </c>
      <c r="D553" s="13">
        <f>_xlfn.XLOOKUP(Tabela5[[#This Row],[SKU]],'ESTOQUE NOVEMBRO'!A:A,'ESTOQUE NOVEMBRO'!F:F,,0)-_xlfn.XLOOKUP(Tabela5[[#This Row],[SKU]],'VENDA MES'!H:H,'VENDA MES'!I:I,0,0)</f>
        <v>168.2</v>
      </c>
      <c r="E553" s="13">
        <f>IF(D553&lt;=0,(L553 * 2.5) - D553,IF(AND(Tabela5[[#This Row],[ESTOQUE_INICIAL]]&lt;=Tabela5[[#This Row],[PONTO_DE_REPOSICAO]],Tabela5[[#This Row],[ESTOQUE_INICIAL]]&gt;0),L553*2.5,D553*0))</f>
        <v>0</v>
      </c>
      <c r="F553" s="13">
        <f t="shared" si="17"/>
        <v>168.2</v>
      </c>
      <c r="G553" s="14">
        <f>IF('ESTOQUE DEZEMBRO'!$N553="outubro",_xlfn.XLOOKUP('ESTOQUE DEZEMBRO'!$A553,MEDIDAS!H:H,MEDIDAS!J:J,,0),IF('ESTOQUE DEZEMBRO'!$N553="novembro",_xlfn.XLOOKUP('ESTOQUE DEZEMBRO'!$A553,MEDIDAS!H:H,MEDIDAS!K:K,,0),"0"))</f>
        <v>60</v>
      </c>
      <c r="H553" s="16">
        <v>150</v>
      </c>
      <c r="I553" s="6" t="s">
        <v>1128</v>
      </c>
      <c r="J553" s="1">
        <f>'ESTOQUE DEZEMBRO'!$D553*'ESTOQUE DEZEMBRO'!$G553+'ESTOQUE DEZEMBRO'!$E553*'ESTOQUE DEZEMBRO'!$H553</f>
        <v>10092</v>
      </c>
      <c r="K553" s="1">
        <f>_xlfn.XLOOKUP(A553,MEDIDAS!A:A,MEDIDAS!D:D,,0)*5</f>
        <v>6.0555555555555554</v>
      </c>
      <c r="L553" s="1">
        <f>SUM(K553,_xlfn.XLOOKUP(A553,MEDIDAS!A:A,MEDIDAS!D:D,,0)*5)</f>
        <v>12.111111111111111</v>
      </c>
      <c r="M55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53" t="str">
        <f>IF('ESTOQUE DEZEMBRO'!$E553&gt;0,"dezembro",_xlfn.XLOOKUP('ESTOQUE DEZEMBRO'!$A553,'ESTOQUE NOVEMBRO'!$A$2:$A$1101,'ESTOQUE NOVEMBRO'!$N$2:$N$1101,,0))</f>
        <v>outubro</v>
      </c>
      <c r="O553" s="15">
        <v>45627</v>
      </c>
    </row>
    <row r="554" spans="1:15">
      <c r="A554" s="5" t="s">
        <v>552</v>
      </c>
      <c r="B554" s="6" t="s">
        <v>1193</v>
      </c>
      <c r="C554" s="8">
        <f t="shared" si="16"/>
        <v>64.89</v>
      </c>
      <c r="D554" s="13">
        <f>_xlfn.XLOOKUP(Tabela5[[#This Row],[SKU]],'ESTOQUE NOVEMBRO'!A:A,'ESTOQUE NOVEMBRO'!F:F,,0)-_xlfn.XLOOKUP(Tabela5[[#This Row],[SKU]],'VENDA MES'!H:H,'VENDA MES'!I:I,0,0)</f>
        <v>161.6</v>
      </c>
      <c r="E554" s="13">
        <f>IF(D554&lt;=0,(L554 * 2.5) - D554,IF(AND(Tabela5[[#This Row],[ESTOQUE_INICIAL]]&lt;=Tabela5[[#This Row],[PONTO_DE_REPOSICAO]],Tabela5[[#This Row],[ESTOQUE_INICIAL]]&gt;0),L554*2.5,D554*0))</f>
        <v>0</v>
      </c>
      <c r="F554" s="13">
        <f t="shared" si="17"/>
        <v>161.6</v>
      </c>
      <c r="G554" s="14">
        <f>IF('ESTOQUE DEZEMBRO'!$N554="outubro",_xlfn.XLOOKUP('ESTOQUE DEZEMBRO'!$A554,MEDIDAS!H:H,MEDIDAS!J:J,,0),IF('ESTOQUE DEZEMBRO'!$N554="novembro",_xlfn.XLOOKUP('ESTOQUE DEZEMBRO'!$A554,MEDIDAS!H:H,MEDIDAS!K:K,,0),"0"))</f>
        <v>60</v>
      </c>
      <c r="H554" s="16">
        <v>150</v>
      </c>
      <c r="I554" s="6" t="s">
        <v>1128</v>
      </c>
      <c r="J554" s="1">
        <f>'ESTOQUE DEZEMBRO'!$D554*'ESTOQUE DEZEMBRO'!$G554+'ESTOQUE DEZEMBRO'!$E554*'ESTOQUE DEZEMBRO'!$H554</f>
        <v>9696</v>
      </c>
      <c r="K554" s="1">
        <f>_xlfn.XLOOKUP(A554,MEDIDAS!A:A,MEDIDAS!D:D,,0)*5</f>
        <v>4.2222222222222223</v>
      </c>
      <c r="L554" s="1">
        <f>SUM(K554,_xlfn.XLOOKUP(A554,MEDIDAS!A:A,MEDIDAS!D:D,,0)*5)</f>
        <v>8.4444444444444446</v>
      </c>
      <c r="M55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54" t="str">
        <f>IF('ESTOQUE DEZEMBRO'!$E554&gt;0,"dezembro",_xlfn.XLOOKUP('ESTOQUE DEZEMBRO'!$A554,'ESTOQUE NOVEMBRO'!$A$2:$A$1101,'ESTOQUE NOVEMBRO'!$N$2:$N$1101,,0))</f>
        <v>outubro</v>
      </c>
      <c r="O554" s="15">
        <v>45627</v>
      </c>
    </row>
    <row r="555" spans="1:15">
      <c r="A555" s="5" t="s">
        <v>553</v>
      </c>
      <c r="B555" s="6" t="s">
        <v>1193</v>
      </c>
      <c r="C555" s="8">
        <f t="shared" si="16"/>
        <v>64.89</v>
      </c>
      <c r="D555" s="13">
        <f>_xlfn.XLOOKUP(Tabela5[[#This Row],[SKU]],'ESTOQUE NOVEMBRO'!A:A,'ESTOQUE NOVEMBRO'!F:F,,0)-_xlfn.XLOOKUP(Tabela5[[#This Row],[SKU]],'VENDA MES'!H:H,'VENDA MES'!I:I,0,0)</f>
        <v>17.599999999999994</v>
      </c>
      <c r="E555" s="13">
        <f>IF(D555&lt;=0,(L555 * 2.5) - D555,IF(AND(Tabela5[[#This Row],[ESTOQUE_INICIAL]]&lt;=Tabela5[[#This Row],[PONTO_DE_REPOSICAO]],Tabela5[[#This Row],[ESTOQUE_INICIAL]]&gt;0),L555*2.5,D555*0))</f>
        <v>0</v>
      </c>
      <c r="F555" s="13">
        <f t="shared" si="17"/>
        <v>17.599999999999994</v>
      </c>
      <c r="G555" s="14">
        <f>IF('ESTOQUE DEZEMBRO'!$N555="outubro",_xlfn.XLOOKUP('ESTOQUE DEZEMBRO'!$A555,MEDIDAS!H:H,MEDIDAS!J:J,,0),IF('ESTOQUE DEZEMBRO'!$N555="novembro",_xlfn.XLOOKUP('ESTOQUE DEZEMBRO'!$A555,MEDIDAS!H:H,MEDIDAS!K:K,,0),"0"))</f>
        <v>60</v>
      </c>
      <c r="H555" s="16">
        <v>150</v>
      </c>
      <c r="I555" s="6" t="s">
        <v>1128</v>
      </c>
      <c r="J555" s="1">
        <f>'ESTOQUE DEZEMBRO'!$D555*'ESTOQUE DEZEMBRO'!$G555+'ESTOQUE DEZEMBRO'!$E555*'ESTOQUE DEZEMBRO'!$H555</f>
        <v>1055.9999999999995</v>
      </c>
      <c r="K555" s="1">
        <f>_xlfn.XLOOKUP(A555,MEDIDAS!A:A,MEDIDAS!D:D,,0)*5</f>
        <v>4.8888888888888884</v>
      </c>
      <c r="L555" s="1">
        <f>SUM(K555,_xlfn.XLOOKUP(A555,MEDIDAS!A:A,MEDIDAS!D:D,,0)*5)</f>
        <v>9.7777777777777768</v>
      </c>
      <c r="M55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55" t="str">
        <f>IF('ESTOQUE DEZEMBRO'!$E555&gt;0,"dezembro",_xlfn.XLOOKUP('ESTOQUE DEZEMBRO'!$A555,'ESTOQUE NOVEMBRO'!$A$2:$A$1101,'ESTOQUE NOVEMBRO'!$N$2:$N$1101,,0))</f>
        <v>outubro</v>
      </c>
      <c r="O555" s="15">
        <v>45627</v>
      </c>
    </row>
    <row r="556" spans="1:15">
      <c r="A556" s="5" t="s">
        <v>554</v>
      </c>
      <c r="B556" s="6" t="s">
        <v>1193</v>
      </c>
      <c r="C556" s="8">
        <f t="shared" si="16"/>
        <v>64.89</v>
      </c>
      <c r="D556" s="13">
        <f>_xlfn.XLOOKUP(Tabela5[[#This Row],[SKU]],'ESTOQUE NOVEMBRO'!A:A,'ESTOQUE NOVEMBRO'!F:F,,0)-_xlfn.XLOOKUP(Tabela5[[#This Row],[SKU]],'VENDA MES'!H:H,'VENDA MES'!I:I,0,0)</f>
        <v>28</v>
      </c>
      <c r="E556" s="13">
        <f>IF(D556&lt;=0,(L556 * 2.5) - D556,IF(AND(Tabela5[[#This Row],[ESTOQUE_INICIAL]]&lt;=Tabela5[[#This Row],[PONTO_DE_REPOSICAO]],Tabela5[[#This Row],[ESTOQUE_INICIAL]]&gt;0),L556*2.5,D556*0))</f>
        <v>0</v>
      </c>
      <c r="F556" s="13">
        <f t="shared" si="17"/>
        <v>28</v>
      </c>
      <c r="G556" s="14">
        <f>IF('ESTOQUE DEZEMBRO'!$N556="outubro",_xlfn.XLOOKUP('ESTOQUE DEZEMBRO'!$A556,MEDIDAS!H:H,MEDIDAS!J:J,,0),IF('ESTOQUE DEZEMBRO'!$N556="novembro",_xlfn.XLOOKUP('ESTOQUE DEZEMBRO'!$A556,MEDIDAS!H:H,MEDIDAS!K:K,,0),"0"))</f>
        <v>60</v>
      </c>
      <c r="H556" s="16">
        <v>150</v>
      </c>
      <c r="I556" s="6" t="s">
        <v>1128</v>
      </c>
      <c r="J556" s="1">
        <f>'ESTOQUE DEZEMBRO'!$D556*'ESTOQUE DEZEMBRO'!$G556+'ESTOQUE DEZEMBRO'!$E556*'ESTOQUE DEZEMBRO'!$H556</f>
        <v>1680</v>
      </c>
      <c r="K556" s="1">
        <f>_xlfn.XLOOKUP(A556,MEDIDAS!A:A,MEDIDAS!D:D,,0)*5</f>
        <v>5.7777777777777768</v>
      </c>
      <c r="L556" s="1">
        <f>SUM(K556,_xlfn.XLOOKUP(A556,MEDIDAS!A:A,MEDIDAS!D:D,,0)*5)</f>
        <v>11.555555555555554</v>
      </c>
      <c r="M55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56" t="str">
        <f>IF('ESTOQUE DEZEMBRO'!$E556&gt;0,"dezembro",_xlfn.XLOOKUP('ESTOQUE DEZEMBRO'!$A556,'ESTOQUE NOVEMBRO'!$A$2:$A$1101,'ESTOQUE NOVEMBRO'!$N$2:$N$1101,,0))</f>
        <v>outubro</v>
      </c>
      <c r="O556" s="15">
        <v>45627</v>
      </c>
    </row>
    <row r="557" spans="1:15">
      <c r="A557" s="5" t="s">
        <v>555</v>
      </c>
      <c r="B557" s="6" t="s">
        <v>1193</v>
      </c>
      <c r="C557" s="8">
        <f t="shared" si="16"/>
        <v>64.89</v>
      </c>
      <c r="D557" s="13">
        <f>_xlfn.XLOOKUP(Tabela5[[#This Row],[SKU]],'ESTOQUE NOVEMBRO'!A:A,'ESTOQUE NOVEMBRO'!F:F,,0)-_xlfn.XLOOKUP(Tabela5[[#This Row],[SKU]],'VENDA MES'!H:H,'VENDA MES'!I:I,0,0)</f>
        <v>59.599999999999994</v>
      </c>
      <c r="E557" s="13">
        <f>IF(D557&lt;=0,(L557 * 2.5) - D557,IF(AND(Tabela5[[#This Row],[ESTOQUE_INICIAL]]&lt;=Tabela5[[#This Row],[PONTO_DE_REPOSICAO]],Tabela5[[#This Row],[ESTOQUE_INICIAL]]&gt;0),L557*2.5,D557*0))</f>
        <v>0</v>
      </c>
      <c r="F557" s="13">
        <f t="shared" si="17"/>
        <v>59.599999999999994</v>
      </c>
      <c r="G557" s="14">
        <f>IF('ESTOQUE DEZEMBRO'!$N557="outubro",_xlfn.XLOOKUP('ESTOQUE DEZEMBRO'!$A557,MEDIDAS!H:H,MEDIDAS!J:J,,0),IF('ESTOQUE DEZEMBRO'!$N557="novembro",_xlfn.XLOOKUP('ESTOQUE DEZEMBRO'!$A557,MEDIDAS!H:H,MEDIDAS!K:K,,0),"0"))</f>
        <v>60</v>
      </c>
      <c r="H557" s="16">
        <v>150</v>
      </c>
      <c r="I557" s="6" t="s">
        <v>1128</v>
      </c>
      <c r="J557" s="1">
        <f>'ESTOQUE DEZEMBRO'!$D557*'ESTOQUE DEZEMBRO'!$G557+'ESTOQUE DEZEMBRO'!$E557*'ESTOQUE DEZEMBRO'!$H557</f>
        <v>3575.9999999999995</v>
      </c>
      <c r="K557" s="1">
        <f>_xlfn.XLOOKUP(A557,MEDIDAS!A:A,MEDIDAS!D:D,,0)*5</f>
        <v>6.2222222222222223</v>
      </c>
      <c r="L557" s="1">
        <f>SUM(K557,_xlfn.XLOOKUP(A557,MEDIDAS!A:A,MEDIDAS!D:D,,0)*5)</f>
        <v>12.444444444444445</v>
      </c>
      <c r="M55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57" t="str">
        <f>IF('ESTOQUE DEZEMBRO'!$E557&gt;0,"dezembro",_xlfn.XLOOKUP('ESTOQUE DEZEMBRO'!$A557,'ESTOQUE NOVEMBRO'!$A$2:$A$1101,'ESTOQUE NOVEMBRO'!$N$2:$N$1101,,0))</f>
        <v>outubro</v>
      </c>
      <c r="O557" s="15">
        <v>45627</v>
      </c>
    </row>
    <row r="558" spans="1:15">
      <c r="A558" s="5" t="s">
        <v>615</v>
      </c>
      <c r="B558" s="6" t="s">
        <v>1193</v>
      </c>
      <c r="C558" s="8">
        <f t="shared" si="16"/>
        <v>64.89</v>
      </c>
      <c r="D558" s="13">
        <f>_xlfn.XLOOKUP(Tabela5[[#This Row],[SKU]],'ESTOQUE NOVEMBRO'!A:A,'ESTOQUE NOVEMBRO'!F:F,,0)-_xlfn.XLOOKUP(Tabela5[[#This Row],[SKU]],'VENDA MES'!H:H,'VENDA MES'!I:I,0,0)</f>
        <v>94</v>
      </c>
      <c r="E558" s="13">
        <f>IF(D558&lt;=0,(L558 * 2.5) - D558,IF(AND(Tabela5[[#This Row],[ESTOQUE_INICIAL]]&lt;=Tabela5[[#This Row],[PONTO_DE_REPOSICAO]],Tabela5[[#This Row],[ESTOQUE_INICIAL]]&gt;0),L558*2.5,D558*0))</f>
        <v>0</v>
      </c>
      <c r="F558" s="13">
        <f t="shared" si="17"/>
        <v>94</v>
      </c>
      <c r="G558" s="14">
        <f>IF('ESTOQUE DEZEMBRO'!$N558="outubro",_xlfn.XLOOKUP('ESTOQUE DEZEMBRO'!$A558,MEDIDAS!H:H,MEDIDAS!J:J,,0),IF('ESTOQUE DEZEMBRO'!$N558="novembro",_xlfn.XLOOKUP('ESTOQUE DEZEMBRO'!$A558,MEDIDAS!H:H,MEDIDAS!K:K,,0),"0"))</f>
        <v>60</v>
      </c>
      <c r="H558" s="16">
        <v>150</v>
      </c>
      <c r="I558" s="6" t="s">
        <v>1128</v>
      </c>
      <c r="J558" s="1">
        <f>'ESTOQUE DEZEMBRO'!$D558*'ESTOQUE DEZEMBRO'!$G558+'ESTOQUE DEZEMBRO'!$E558*'ESTOQUE DEZEMBRO'!$H558</f>
        <v>5640</v>
      </c>
      <c r="K558" s="1">
        <f>_xlfn.XLOOKUP(A558,MEDIDAS!A:A,MEDIDAS!D:D,,0)*5</f>
        <v>3.1111111111111112</v>
      </c>
      <c r="L558" s="1">
        <f>SUM(K558,_xlfn.XLOOKUP(A558,MEDIDAS!A:A,MEDIDAS!D:D,,0)*5)</f>
        <v>6.2222222222222223</v>
      </c>
      <c r="M55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58" t="str">
        <f>IF('ESTOQUE DEZEMBRO'!$E558&gt;0,"dezembro",_xlfn.XLOOKUP('ESTOQUE DEZEMBRO'!$A558,'ESTOQUE NOVEMBRO'!$A$2:$A$1101,'ESTOQUE NOVEMBRO'!$N$2:$N$1101,,0))</f>
        <v>outubro</v>
      </c>
      <c r="O558" s="15">
        <v>45627</v>
      </c>
    </row>
    <row r="559" spans="1:15">
      <c r="A559" s="5" t="s">
        <v>556</v>
      </c>
      <c r="B559" s="6" t="s">
        <v>1193</v>
      </c>
      <c r="C559" s="8">
        <f t="shared" si="16"/>
        <v>64.89</v>
      </c>
      <c r="D559" s="13">
        <f>_xlfn.XLOOKUP(Tabela5[[#This Row],[SKU]],'ESTOQUE NOVEMBRO'!A:A,'ESTOQUE NOVEMBRO'!F:F,,0)-_xlfn.XLOOKUP(Tabela5[[#This Row],[SKU]],'VENDA MES'!H:H,'VENDA MES'!I:I,0,0)</f>
        <v>57.400000000000006</v>
      </c>
      <c r="E559" s="13">
        <f>IF(D559&lt;=0,(L559 * 2.5) - D559,IF(AND(Tabela5[[#This Row],[ESTOQUE_INICIAL]]&lt;=Tabela5[[#This Row],[PONTO_DE_REPOSICAO]],Tabela5[[#This Row],[ESTOQUE_INICIAL]]&gt;0),L559*2.5,D559*0))</f>
        <v>0</v>
      </c>
      <c r="F559" s="13">
        <f t="shared" si="17"/>
        <v>57.400000000000006</v>
      </c>
      <c r="G559" s="14">
        <f>IF('ESTOQUE DEZEMBRO'!$N559="outubro",_xlfn.XLOOKUP('ESTOQUE DEZEMBRO'!$A559,MEDIDAS!H:H,MEDIDAS!J:J,,0),IF('ESTOQUE DEZEMBRO'!$N559="novembro",_xlfn.XLOOKUP('ESTOQUE DEZEMBRO'!$A559,MEDIDAS!H:H,MEDIDAS!K:K,,0),"0"))</f>
        <v>60</v>
      </c>
      <c r="H559" s="16">
        <v>150</v>
      </c>
      <c r="I559" s="6" t="s">
        <v>1128</v>
      </c>
      <c r="J559" s="1">
        <f>'ESTOQUE DEZEMBRO'!$D559*'ESTOQUE DEZEMBRO'!$G559+'ESTOQUE DEZEMBRO'!$E559*'ESTOQUE DEZEMBRO'!$H559</f>
        <v>3444.0000000000005</v>
      </c>
      <c r="K559" s="1">
        <f>_xlfn.XLOOKUP(A559,MEDIDAS!A:A,MEDIDAS!D:D,,0)*5</f>
        <v>7.4444444444444446</v>
      </c>
      <c r="L559" s="1">
        <f>SUM(K559,_xlfn.XLOOKUP(A559,MEDIDAS!A:A,MEDIDAS!D:D,,0)*5)</f>
        <v>14.888888888888889</v>
      </c>
      <c r="M55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59" t="str">
        <f>IF('ESTOQUE DEZEMBRO'!$E559&gt;0,"dezembro",_xlfn.XLOOKUP('ESTOQUE DEZEMBRO'!$A559,'ESTOQUE NOVEMBRO'!$A$2:$A$1101,'ESTOQUE NOVEMBRO'!$N$2:$N$1101,,0))</f>
        <v>outubro</v>
      </c>
      <c r="O559" s="15">
        <v>45627</v>
      </c>
    </row>
    <row r="560" spans="1:15">
      <c r="A560" s="5" t="s">
        <v>557</v>
      </c>
      <c r="B560" s="6" t="s">
        <v>1193</v>
      </c>
      <c r="C560" s="8">
        <f t="shared" si="16"/>
        <v>64.89</v>
      </c>
      <c r="D560" s="13">
        <f>_xlfn.XLOOKUP(Tabela5[[#This Row],[SKU]],'ESTOQUE NOVEMBRO'!A:A,'ESTOQUE NOVEMBRO'!F:F,,0)-_xlfn.XLOOKUP(Tabela5[[#This Row],[SKU]],'VENDA MES'!H:H,'VENDA MES'!I:I,0,0)</f>
        <v>89.600000000000023</v>
      </c>
      <c r="E560" s="13">
        <f>IF(D560&lt;=0,(L560 * 2.5) - D560,IF(AND(Tabela5[[#This Row],[ESTOQUE_INICIAL]]&lt;=Tabela5[[#This Row],[PONTO_DE_REPOSICAO]],Tabela5[[#This Row],[ESTOQUE_INICIAL]]&gt;0),L560*2.5,D560*0))</f>
        <v>0</v>
      </c>
      <c r="F560" s="13">
        <f t="shared" si="17"/>
        <v>89.600000000000023</v>
      </c>
      <c r="G560" s="14">
        <f>IF('ESTOQUE DEZEMBRO'!$N560="outubro",_xlfn.XLOOKUP('ESTOQUE DEZEMBRO'!$A560,MEDIDAS!H:H,MEDIDAS!J:J,,0),IF('ESTOQUE DEZEMBRO'!$N560="novembro",_xlfn.XLOOKUP('ESTOQUE DEZEMBRO'!$A560,MEDIDAS!H:H,MEDIDAS!K:K,,0),"0"))</f>
        <v>60</v>
      </c>
      <c r="H560" s="16">
        <v>150</v>
      </c>
      <c r="I560" s="6" t="s">
        <v>1128</v>
      </c>
      <c r="J560" s="1">
        <f>'ESTOQUE DEZEMBRO'!$D560*'ESTOQUE DEZEMBRO'!$G560+'ESTOQUE DEZEMBRO'!$E560*'ESTOQUE DEZEMBRO'!$H560</f>
        <v>5376.0000000000018</v>
      </c>
      <c r="K560" s="1">
        <f>_xlfn.XLOOKUP(A560,MEDIDAS!A:A,MEDIDAS!D:D,,0)*5</f>
        <v>10.055555555555555</v>
      </c>
      <c r="L560" s="1">
        <f>SUM(K560,_xlfn.XLOOKUP(A560,MEDIDAS!A:A,MEDIDAS!D:D,,0)*5)</f>
        <v>20.111111111111111</v>
      </c>
      <c r="M56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60" t="str">
        <f>IF('ESTOQUE DEZEMBRO'!$E560&gt;0,"dezembro",_xlfn.XLOOKUP('ESTOQUE DEZEMBRO'!$A560,'ESTOQUE NOVEMBRO'!$A$2:$A$1101,'ESTOQUE NOVEMBRO'!$N$2:$N$1101,,0))</f>
        <v>outubro</v>
      </c>
      <c r="O560" s="15">
        <v>45627</v>
      </c>
    </row>
    <row r="561" spans="1:15">
      <c r="A561" s="5" t="s">
        <v>558</v>
      </c>
      <c r="B561" s="6" t="s">
        <v>1193</v>
      </c>
      <c r="C561" s="8">
        <f t="shared" si="16"/>
        <v>64.89</v>
      </c>
      <c r="D561" s="13">
        <f>_xlfn.XLOOKUP(Tabela5[[#This Row],[SKU]],'ESTOQUE NOVEMBRO'!A:A,'ESTOQUE NOVEMBRO'!F:F,,0)-_xlfn.XLOOKUP(Tabela5[[#This Row],[SKU]],'VENDA MES'!H:H,'VENDA MES'!I:I,0,0)</f>
        <v>161.6</v>
      </c>
      <c r="E561" s="13">
        <f>IF(D561&lt;=0,(L561 * 2.5) - D561,IF(AND(Tabela5[[#This Row],[ESTOQUE_INICIAL]]&lt;=Tabela5[[#This Row],[PONTO_DE_REPOSICAO]],Tabela5[[#This Row],[ESTOQUE_INICIAL]]&gt;0),L561*2.5,D561*0))</f>
        <v>0</v>
      </c>
      <c r="F561" s="13">
        <f t="shared" si="17"/>
        <v>161.6</v>
      </c>
      <c r="G561" s="14">
        <f>IF('ESTOQUE DEZEMBRO'!$N561="outubro",_xlfn.XLOOKUP('ESTOQUE DEZEMBRO'!$A561,MEDIDAS!H:H,MEDIDAS!J:J,,0),IF('ESTOQUE DEZEMBRO'!$N561="novembro",_xlfn.XLOOKUP('ESTOQUE DEZEMBRO'!$A561,MEDIDAS!H:H,MEDIDAS!K:K,,0),"0"))</f>
        <v>60</v>
      </c>
      <c r="H561" s="16">
        <v>150</v>
      </c>
      <c r="I561" s="6" t="s">
        <v>1128</v>
      </c>
      <c r="J561" s="1">
        <f>'ESTOQUE DEZEMBRO'!$D561*'ESTOQUE DEZEMBRO'!$G561+'ESTOQUE DEZEMBRO'!$E561*'ESTOQUE DEZEMBRO'!$H561</f>
        <v>9696</v>
      </c>
      <c r="K561" s="1">
        <f>_xlfn.XLOOKUP(A561,MEDIDAS!A:A,MEDIDAS!D:D,,0)*5</f>
        <v>4.2222222222222223</v>
      </c>
      <c r="L561" s="1">
        <f>SUM(K561,_xlfn.XLOOKUP(A561,MEDIDAS!A:A,MEDIDAS!D:D,,0)*5)</f>
        <v>8.4444444444444446</v>
      </c>
      <c r="M56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61" t="str">
        <f>IF('ESTOQUE DEZEMBRO'!$E561&gt;0,"dezembro",_xlfn.XLOOKUP('ESTOQUE DEZEMBRO'!$A561,'ESTOQUE NOVEMBRO'!$A$2:$A$1101,'ESTOQUE NOVEMBRO'!$N$2:$N$1101,,0))</f>
        <v>outubro</v>
      </c>
      <c r="O561" s="15">
        <v>45627</v>
      </c>
    </row>
    <row r="562" spans="1:15">
      <c r="A562" s="5" t="s">
        <v>559</v>
      </c>
      <c r="B562" s="6" t="s">
        <v>1193</v>
      </c>
      <c r="C562" s="8">
        <f t="shared" si="16"/>
        <v>64.89</v>
      </c>
      <c r="D562" s="13">
        <f>_xlfn.XLOOKUP(Tabela5[[#This Row],[SKU]],'ESTOQUE NOVEMBRO'!A:A,'ESTOQUE NOVEMBRO'!F:F,,0)-_xlfn.XLOOKUP(Tabela5[[#This Row],[SKU]],'VENDA MES'!H:H,'VENDA MES'!I:I,0,0)</f>
        <v>16.599999999999994</v>
      </c>
      <c r="E562" s="13">
        <f>IF(D562&lt;=0,(L562 * 2.5) - D562,IF(AND(Tabela5[[#This Row],[ESTOQUE_INICIAL]]&lt;=Tabela5[[#This Row],[PONTO_DE_REPOSICAO]],Tabela5[[#This Row],[ESTOQUE_INICIAL]]&gt;0),L562*2.5,D562*0))</f>
        <v>0</v>
      </c>
      <c r="F562" s="13">
        <f t="shared" si="17"/>
        <v>16.599999999999994</v>
      </c>
      <c r="G562" s="14">
        <f>IF('ESTOQUE DEZEMBRO'!$N562="outubro",_xlfn.XLOOKUP('ESTOQUE DEZEMBRO'!$A562,MEDIDAS!H:H,MEDIDAS!J:J,,0),IF('ESTOQUE DEZEMBRO'!$N562="novembro",_xlfn.XLOOKUP('ESTOQUE DEZEMBRO'!$A562,MEDIDAS!H:H,MEDIDAS!K:K,,0),"0"))</f>
        <v>60</v>
      </c>
      <c r="H562" s="16">
        <v>150</v>
      </c>
      <c r="I562" s="6" t="s">
        <v>1128</v>
      </c>
      <c r="J562" s="1">
        <f>'ESTOQUE DEZEMBRO'!$D562*'ESTOQUE DEZEMBRO'!$G562+'ESTOQUE DEZEMBRO'!$E562*'ESTOQUE DEZEMBRO'!$H562</f>
        <v>995.99999999999966</v>
      </c>
      <c r="K562" s="1">
        <f>_xlfn.XLOOKUP(A562,MEDIDAS!A:A,MEDIDAS!D:D,,0)*5</f>
        <v>6.7777777777777786</v>
      </c>
      <c r="L562" s="1">
        <f>SUM(K562,_xlfn.XLOOKUP(A562,MEDIDAS!A:A,MEDIDAS!D:D,,0)*5)</f>
        <v>13.555555555555557</v>
      </c>
      <c r="M56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62" t="str">
        <f>IF('ESTOQUE DEZEMBRO'!$E562&gt;0,"dezembro",_xlfn.XLOOKUP('ESTOQUE DEZEMBRO'!$A562,'ESTOQUE NOVEMBRO'!$A$2:$A$1101,'ESTOQUE NOVEMBRO'!$N$2:$N$1101,,0))</f>
        <v>outubro</v>
      </c>
      <c r="O562" s="15">
        <v>45627</v>
      </c>
    </row>
    <row r="563" spans="1:15">
      <c r="A563" s="5" t="s">
        <v>561</v>
      </c>
      <c r="B563" s="6" t="s">
        <v>1194</v>
      </c>
      <c r="C563" s="8">
        <f t="shared" si="16"/>
        <v>64.89</v>
      </c>
      <c r="D563" s="13">
        <f>_xlfn.XLOOKUP(Tabela5[[#This Row],[SKU]],'ESTOQUE NOVEMBRO'!A:A,'ESTOQUE NOVEMBRO'!F:F,,0)-_xlfn.XLOOKUP(Tabela5[[#This Row],[SKU]],'VENDA MES'!H:H,'VENDA MES'!I:I,0,0)</f>
        <v>44.8</v>
      </c>
      <c r="E563" s="13">
        <f>IF(D563&lt;=0,(L563 * 2.5) - D563,IF(AND(Tabela5[[#This Row],[ESTOQUE_INICIAL]]&lt;=Tabela5[[#This Row],[PONTO_DE_REPOSICAO]],Tabela5[[#This Row],[ESTOQUE_INICIAL]]&gt;0),L563*2.5,D563*0))</f>
        <v>0</v>
      </c>
      <c r="F563" s="13">
        <f t="shared" si="17"/>
        <v>44.8</v>
      </c>
      <c r="G563" s="14">
        <f>IF('ESTOQUE DEZEMBRO'!$N563="outubro",_xlfn.XLOOKUP('ESTOQUE DEZEMBRO'!$A563,MEDIDAS!H:H,MEDIDAS!J:J,,0),IF('ESTOQUE DEZEMBRO'!$N563="novembro",_xlfn.XLOOKUP('ESTOQUE DEZEMBRO'!$A563,MEDIDAS!H:H,MEDIDAS!K:K,,0),"0"))</f>
        <v>60</v>
      </c>
      <c r="H563" s="16">
        <v>150</v>
      </c>
      <c r="I563" s="6" t="s">
        <v>1128</v>
      </c>
      <c r="J563" s="1">
        <f>'ESTOQUE DEZEMBRO'!$D563*'ESTOQUE DEZEMBRO'!$G563+'ESTOQUE DEZEMBRO'!$E563*'ESTOQUE DEZEMBRO'!$H563</f>
        <v>2688</v>
      </c>
      <c r="K563" s="1">
        <f>_xlfn.XLOOKUP(A563,MEDIDAS!A:A,MEDIDAS!D:D,,0)*5</f>
        <v>4.1111111111111107</v>
      </c>
      <c r="L563" s="1">
        <f>SUM(K563,_xlfn.XLOOKUP(A563,MEDIDAS!A:A,MEDIDAS!D:D,,0)*5)</f>
        <v>8.2222222222222214</v>
      </c>
      <c r="M56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63" t="str">
        <f>IF('ESTOQUE DEZEMBRO'!$E563&gt;0,"dezembro",_xlfn.XLOOKUP('ESTOQUE DEZEMBRO'!$A563,'ESTOQUE NOVEMBRO'!$A$2:$A$1101,'ESTOQUE NOVEMBRO'!$N$2:$N$1101,,0))</f>
        <v>outubro</v>
      </c>
      <c r="O563" s="15">
        <v>45627</v>
      </c>
    </row>
    <row r="564" spans="1:15">
      <c r="A564" s="5" t="s">
        <v>562</v>
      </c>
      <c r="B564" s="6" t="s">
        <v>1194</v>
      </c>
      <c r="C564" s="8">
        <f t="shared" si="16"/>
        <v>64.89</v>
      </c>
      <c r="D564" s="13">
        <f>_xlfn.XLOOKUP(Tabela5[[#This Row],[SKU]],'ESTOQUE NOVEMBRO'!A:A,'ESTOQUE NOVEMBRO'!F:F,,0)-_xlfn.XLOOKUP(Tabela5[[#This Row],[SKU]],'VENDA MES'!H:H,'VENDA MES'!I:I,0,0)</f>
        <v>33.400000000000006</v>
      </c>
      <c r="E564" s="13">
        <f>IF(D564&lt;=0,(L564 * 2.5) - D564,IF(AND(Tabela5[[#This Row],[ESTOQUE_INICIAL]]&lt;=Tabela5[[#This Row],[PONTO_DE_REPOSICAO]],Tabela5[[#This Row],[ESTOQUE_INICIAL]]&gt;0),L564*2.5,D564*0))</f>
        <v>0</v>
      </c>
      <c r="F564" s="13">
        <f t="shared" si="17"/>
        <v>33.400000000000006</v>
      </c>
      <c r="G564" s="14">
        <f>IF('ESTOQUE DEZEMBRO'!$N564="outubro",_xlfn.XLOOKUP('ESTOQUE DEZEMBRO'!$A564,MEDIDAS!H:H,MEDIDAS!J:J,,0),IF('ESTOQUE DEZEMBRO'!$N564="novembro",_xlfn.XLOOKUP('ESTOQUE DEZEMBRO'!$A564,MEDIDAS!H:H,MEDIDAS!K:K,,0),"0"))</f>
        <v>60</v>
      </c>
      <c r="H564" s="16">
        <v>150</v>
      </c>
      <c r="I564" s="6" t="s">
        <v>1128</v>
      </c>
      <c r="J564" s="1">
        <f>'ESTOQUE DEZEMBRO'!$D564*'ESTOQUE DEZEMBRO'!$G564+'ESTOQUE DEZEMBRO'!$E564*'ESTOQUE DEZEMBRO'!$H564</f>
        <v>2004.0000000000005</v>
      </c>
      <c r="K564" s="1">
        <f>_xlfn.XLOOKUP(A564,MEDIDAS!A:A,MEDIDAS!D:D,,0)*5</f>
        <v>6.9444444444444446</v>
      </c>
      <c r="L564" s="1">
        <f>SUM(K564,_xlfn.XLOOKUP(A564,MEDIDAS!A:A,MEDIDAS!D:D,,0)*5)</f>
        <v>13.888888888888889</v>
      </c>
      <c r="M56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64" t="str">
        <f>IF('ESTOQUE DEZEMBRO'!$E564&gt;0,"dezembro",_xlfn.XLOOKUP('ESTOQUE DEZEMBRO'!$A564,'ESTOQUE NOVEMBRO'!$A$2:$A$1101,'ESTOQUE NOVEMBRO'!$N$2:$N$1101,,0))</f>
        <v>outubro</v>
      </c>
      <c r="O564" s="15">
        <v>45627</v>
      </c>
    </row>
    <row r="565" spans="1:15">
      <c r="A565" s="5" t="s">
        <v>563</v>
      </c>
      <c r="B565" s="6" t="s">
        <v>1194</v>
      </c>
      <c r="C565" s="8">
        <f t="shared" si="16"/>
        <v>64.89</v>
      </c>
      <c r="D565" s="13">
        <f>_xlfn.XLOOKUP(Tabela5[[#This Row],[SKU]],'ESTOQUE NOVEMBRO'!A:A,'ESTOQUE NOVEMBRO'!F:F,,0)-_xlfn.XLOOKUP(Tabela5[[#This Row],[SKU]],'VENDA MES'!H:H,'VENDA MES'!I:I,0,0)</f>
        <v>52.199999999999989</v>
      </c>
      <c r="E565" s="13">
        <f>IF(D565&lt;=0,(L565 * 2.5) - D565,IF(AND(Tabela5[[#This Row],[ESTOQUE_INICIAL]]&lt;=Tabela5[[#This Row],[PONTO_DE_REPOSICAO]],Tabela5[[#This Row],[ESTOQUE_INICIAL]]&gt;0),L565*2.5,D565*0))</f>
        <v>0</v>
      </c>
      <c r="F565" s="13">
        <f t="shared" si="17"/>
        <v>52.199999999999989</v>
      </c>
      <c r="G565" s="14">
        <f>IF('ESTOQUE DEZEMBRO'!$N565="outubro",_xlfn.XLOOKUP('ESTOQUE DEZEMBRO'!$A565,MEDIDAS!H:H,MEDIDAS!J:J,,0),IF('ESTOQUE DEZEMBRO'!$N565="novembro",_xlfn.XLOOKUP('ESTOQUE DEZEMBRO'!$A565,MEDIDAS!H:H,MEDIDAS!K:K,,0),"0"))</f>
        <v>60</v>
      </c>
      <c r="H565" s="16">
        <v>150</v>
      </c>
      <c r="I565" s="6" t="s">
        <v>1128</v>
      </c>
      <c r="J565" s="1">
        <f>'ESTOQUE DEZEMBRO'!$D565*'ESTOQUE DEZEMBRO'!$G565+'ESTOQUE DEZEMBRO'!$E565*'ESTOQUE DEZEMBRO'!$H565</f>
        <v>3131.9999999999991</v>
      </c>
      <c r="K565" s="1">
        <f>_xlfn.XLOOKUP(A565,MEDIDAS!A:A,MEDIDAS!D:D,,0)*5</f>
        <v>7</v>
      </c>
      <c r="L565" s="1">
        <f>SUM(K565,_xlfn.XLOOKUP(A565,MEDIDAS!A:A,MEDIDAS!D:D,,0)*5)</f>
        <v>14</v>
      </c>
      <c r="M56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65" t="str">
        <f>IF('ESTOQUE DEZEMBRO'!$E565&gt;0,"dezembro",_xlfn.XLOOKUP('ESTOQUE DEZEMBRO'!$A565,'ESTOQUE NOVEMBRO'!$A$2:$A$1101,'ESTOQUE NOVEMBRO'!$N$2:$N$1101,,0))</f>
        <v>outubro</v>
      </c>
      <c r="O565" s="15">
        <v>45627</v>
      </c>
    </row>
    <row r="566" spans="1:15">
      <c r="A566" s="5" t="s">
        <v>564</v>
      </c>
      <c r="B566" s="6" t="s">
        <v>1194</v>
      </c>
      <c r="C566" s="8">
        <f t="shared" si="16"/>
        <v>64.89</v>
      </c>
      <c r="D566" s="13">
        <f>_xlfn.XLOOKUP(Tabela5[[#This Row],[SKU]],'ESTOQUE NOVEMBRO'!A:A,'ESTOQUE NOVEMBRO'!F:F,,0)-_xlfn.XLOOKUP(Tabela5[[#This Row],[SKU]],'VENDA MES'!H:H,'VENDA MES'!I:I,0,0)</f>
        <v>35.800000000000011</v>
      </c>
      <c r="E566" s="13">
        <f>IF(D566&lt;=0,(L566 * 2.5) - D566,IF(AND(Tabela5[[#This Row],[ESTOQUE_INICIAL]]&lt;=Tabela5[[#This Row],[PONTO_DE_REPOSICAO]],Tabela5[[#This Row],[ESTOQUE_INICIAL]]&gt;0),L566*2.5,D566*0))</f>
        <v>0</v>
      </c>
      <c r="F566" s="13">
        <f t="shared" si="17"/>
        <v>35.800000000000011</v>
      </c>
      <c r="G566" s="14">
        <f>IF('ESTOQUE DEZEMBRO'!$N566="outubro",_xlfn.XLOOKUP('ESTOQUE DEZEMBRO'!$A566,MEDIDAS!H:H,MEDIDAS!J:J,,0),IF('ESTOQUE DEZEMBRO'!$N566="novembro",_xlfn.XLOOKUP('ESTOQUE DEZEMBRO'!$A566,MEDIDAS!H:H,MEDIDAS!K:K,,0),"0"))</f>
        <v>60</v>
      </c>
      <c r="H566" s="16">
        <v>150</v>
      </c>
      <c r="I566" s="6" t="s">
        <v>1128</v>
      </c>
      <c r="J566" s="1">
        <f>'ESTOQUE DEZEMBRO'!$D566*'ESTOQUE DEZEMBRO'!$G566+'ESTOQUE DEZEMBRO'!$E566*'ESTOQUE DEZEMBRO'!$H566</f>
        <v>2148.0000000000009</v>
      </c>
      <c r="K566" s="1">
        <f>_xlfn.XLOOKUP(A566,MEDIDAS!A:A,MEDIDAS!D:D,,0)*5</f>
        <v>6.4444444444444446</v>
      </c>
      <c r="L566" s="1">
        <f>SUM(K566,_xlfn.XLOOKUP(A566,MEDIDAS!A:A,MEDIDAS!D:D,,0)*5)</f>
        <v>12.888888888888889</v>
      </c>
      <c r="M56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66" t="str">
        <f>IF('ESTOQUE DEZEMBRO'!$E566&gt;0,"dezembro",_xlfn.XLOOKUP('ESTOQUE DEZEMBRO'!$A566,'ESTOQUE NOVEMBRO'!$A$2:$A$1101,'ESTOQUE NOVEMBRO'!$N$2:$N$1101,,0))</f>
        <v>outubro</v>
      </c>
      <c r="O566" s="15">
        <v>45627</v>
      </c>
    </row>
    <row r="567" spans="1:15">
      <c r="A567" s="5" t="s">
        <v>565</v>
      </c>
      <c r="B567" s="6" t="s">
        <v>1194</v>
      </c>
      <c r="C567" s="8">
        <f t="shared" si="16"/>
        <v>64.89</v>
      </c>
      <c r="D567" s="13">
        <f>_xlfn.XLOOKUP(Tabela5[[#This Row],[SKU]],'ESTOQUE NOVEMBRO'!A:A,'ESTOQUE NOVEMBRO'!F:F,,0)-_xlfn.XLOOKUP(Tabela5[[#This Row],[SKU]],'VENDA MES'!H:H,'VENDA MES'!I:I,0,0)</f>
        <v>-63.59999999999998</v>
      </c>
      <c r="E567" s="13">
        <f>IF(D567&lt;=0,(L567 * 2.5) - D567,IF(AND(Tabela5[[#This Row],[ESTOQUE_INICIAL]]&lt;=Tabela5[[#This Row],[PONTO_DE_REPOSICAO]],Tabela5[[#This Row],[ESTOQUE_INICIAL]]&gt;0),L567*2.5,D567*0))</f>
        <v>106.93333333333332</v>
      </c>
      <c r="F567" s="13">
        <f t="shared" si="17"/>
        <v>43.333333333333343</v>
      </c>
      <c r="G567" s="14" t="str">
        <f>IF('ESTOQUE DEZEMBRO'!$N567="outubro",_xlfn.XLOOKUP('ESTOQUE DEZEMBRO'!$A567,MEDIDAS!H:H,MEDIDAS!J:J,,0),IF('ESTOQUE DEZEMBRO'!$N567="novembro",_xlfn.XLOOKUP('ESTOQUE DEZEMBRO'!$A567,MEDIDAS!H:H,MEDIDAS!K:K,,0),"0"))</f>
        <v>0</v>
      </c>
      <c r="H567" s="16">
        <v>150</v>
      </c>
      <c r="I567" s="6" t="s">
        <v>1128</v>
      </c>
      <c r="J567" s="1">
        <f>'ESTOQUE DEZEMBRO'!$D567*'ESTOQUE DEZEMBRO'!$G567+'ESTOQUE DEZEMBRO'!$E567*'ESTOQUE DEZEMBRO'!$H567</f>
        <v>16039.999999999998</v>
      </c>
      <c r="K567" s="1">
        <f>_xlfn.XLOOKUP(A567,MEDIDAS!A:A,MEDIDAS!D:D,,0)*5</f>
        <v>8.6666666666666679</v>
      </c>
      <c r="L567" s="1">
        <f>SUM(K567,_xlfn.XLOOKUP(A567,MEDIDAS!A:A,MEDIDAS!D:D,,0)*5)</f>
        <v>17.333333333333336</v>
      </c>
      <c r="M56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67" t="str">
        <f>IF('ESTOQUE DEZEMBRO'!$E567&gt;0,"dezembro",_xlfn.XLOOKUP('ESTOQUE DEZEMBRO'!$A567,'ESTOQUE NOVEMBRO'!$A$2:$A$1101,'ESTOQUE NOVEMBRO'!$N$2:$N$1101,,0))</f>
        <v>dezembro</v>
      </c>
      <c r="O567" s="15">
        <v>45627</v>
      </c>
    </row>
    <row r="568" spans="1:15">
      <c r="A568" s="5" t="s">
        <v>626</v>
      </c>
      <c r="B568" s="6" t="s">
        <v>1194</v>
      </c>
      <c r="C568" s="8">
        <f t="shared" si="16"/>
        <v>64.89</v>
      </c>
      <c r="D568" s="13">
        <f>_xlfn.XLOOKUP(Tabela5[[#This Row],[SKU]],'ESTOQUE NOVEMBRO'!A:A,'ESTOQUE NOVEMBRO'!F:F,,0)-_xlfn.XLOOKUP(Tabela5[[#This Row],[SKU]],'VENDA MES'!H:H,'VENDA MES'!I:I,0,0)</f>
        <v>114</v>
      </c>
      <c r="E568" s="13">
        <f>IF(D568&lt;=0,(L568 * 2.5) - D568,IF(AND(Tabela5[[#This Row],[ESTOQUE_INICIAL]]&lt;=Tabela5[[#This Row],[PONTO_DE_REPOSICAO]],Tabela5[[#This Row],[ESTOQUE_INICIAL]]&gt;0),L568*2.5,D568*0))</f>
        <v>0</v>
      </c>
      <c r="F568" s="13">
        <f t="shared" si="17"/>
        <v>114</v>
      </c>
      <c r="G568" s="14">
        <f>IF('ESTOQUE DEZEMBRO'!$N568="outubro",_xlfn.XLOOKUP('ESTOQUE DEZEMBRO'!$A568,MEDIDAS!H:H,MEDIDAS!J:J,,0),IF('ESTOQUE DEZEMBRO'!$N568="novembro",_xlfn.XLOOKUP('ESTOQUE DEZEMBRO'!$A568,MEDIDAS!H:H,MEDIDAS!K:K,,0),"0"))</f>
        <v>60</v>
      </c>
      <c r="H568" s="16">
        <v>150</v>
      </c>
      <c r="I568" s="6" t="s">
        <v>1128</v>
      </c>
      <c r="J568" s="1">
        <f>'ESTOQUE DEZEMBRO'!$D568*'ESTOQUE DEZEMBRO'!$G568+'ESTOQUE DEZEMBRO'!$E568*'ESTOQUE DEZEMBRO'!$H568</f>
        <v>6840</v>
      </c>
      <c r="K568" s="1">
        <f>_xlfn.XLOOKUP(A568,MEDIDAS!A:A,MEDIDAS!D:D,,0)*5</f>
        <v>2</v>
      </c>
      <c r="L568" s="1">
        <f>SUM(K568,_xlfn.XLOOKUP(A568,MEDIDAS!A:A,MEDIDAS!D:D,,0)*5)</f>
        <v>4</v>
      </c>
      <c r="M56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68" t="str">
        <f>IF('ESTOQUE DEZEMBRO'!$E568&gt;0,"dezembro",_xlfn.XLOOKUP('ESTOQUE DEZEMBRO'!$A568,'ESTOQUE NOVEMBRO'!$A$2:$A$1101,'ESTOQUE NOVEMBRO'!$N$2:$N$1101,,0))</f>
        <v>outubro</v>
      </c>
      <c r="O568" s="15">
        <v>45627</v>
      </c>
    </row>
    <row r="569" spans="1:15">
      <c r="A569" s="5" t="s">
        <v>566</v>
      </c>
      <c r="B569" s="6" t="s">
        <v>1194</v>
      </c>
      <c r="C569" s="8">
        <f t="shared" si="16"/>
        <v>64.89</v>
      </c>
      <c r="D569" s="13">
        <f>_xlfn.XLOOKUP(Tabela5[[#This Row],[SKU]],'ESTOQUE NOVEMBRO'!A:A,'ESTOQUE NOVEMBRO'!F:F,,0)-_xlfn.XLOOKUP(Tabela5[[#This Row],[SKU]],'VENDA MES'!H:H,'VENDA MES'!I:I,0,0)</f>
        <v>-15</v>
      </c>
      <c r="E569" s="13">
        <f>IF(D569&lt;=0,(L569 * 2.5) - D569,IF(AND(Tabela5[[#This Row],[ESTOQUE_INICIAL]]&lt;=Tabela5[[#This Row],[PONTO_DE_REPOSICAO]],Tabela5[[#This Row],[ESTOQUE_INICIAL]]&gt;0),L569*2.5,D569*0))</f>
        <v>55.833333333333329</v>
      </c>
      <c r="F569" s="13">
        <f t="shared" si="17"/>
        <v>40.833333333333329</v>
      </c>
      <c r="G569" s="14" t="str">
        <f>IF('ESTOQUE DEZEMBRO'!$N569="outubro",_xlfn.XLOOKUP('ESTOQUE DEZEMBRO'!$A569,MEDIDAS!H:H,MEDIDAS!J:J,,0),IF('ESTOQUE DEZEMBRO'!$N569="novembro",_xlfn.XLOOKUP('ESTOQUE DEZEMBRO'!$A569,MEDIDAS!H:H,MEDIDAS!K:K,,0),"0"))</f>
        <v>0</v>
      </c>
      <c r="H569" s="16">
        <v>150</v>
      </c>
      <c r="I569" s="6" t="s">
        <v>1128</v>
      </c>
      <c r="J569" s="1">
        <f>'ESTOQUE DEZEMBRO'!$D569*'ESTOQUE DEZEMBRO'!$G569+'ESTOQUE DEZEMBRO'!$E569*'ESTOQUE DEZEMBRO'!$H569</f>
        <v>8375</v>
      </c>
      <c r="K569" s="1">
        <f>_xlfn.XLOOKUP(A569,MEDIDAS!A:A,MEDIDAS!D:D,,0)*5</f>
        <v>8.1666666666666661</v>
      </c>
      <c r="L569" s="1">
        <f>SUM(K569,_xlfn.XLOOKUP(A569,MEDIDAS!A:A,MEDIDAS!D:D,,0)*5)</f>
        <v>16.333333333333332</v>
      </c>
      <c r="M56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69" t="str">
        <f>IF('ESTOQUE DEZEMBRO'!$E569&gt;0,"dezembro",_xlfn.XLOOKUP('ESTOQUE DEZEMBRO'!$A569,'ESTOQUE NOVEMBRO'!$A$2:$A$1101,'ESTOQUE NOVEMBRO'!$N$2:$N$1101,,0))</f>
        <v>dezembro</v>
      </c>
      <c r="O569" s="15">
        <v>45627</v>
      </c>
    </row>
    <row r="570" spans="1:15">
      <c r="A570" s="5" t="s">
        <v>567</v>
      </c>
      <c r="B570" s="6" t="s">
        <v>1194</v>
      </c>
      <c r="C570" s="8">
        <f t="shared" si="16"/>
        <v>64.89</v>
      </c>
      <c r="D570" s="13">
        <f>_xlfn.XLOOKUP(Tabela5[[#This Row],[SKU]],'ESTOQUE NOVEMBRO'!A:A,'ESTOQUE NOVEMBRO'!F:F,,0)-_xlfn.XLOOKUP(Tabela5[[#This Row],[SKU]],'VENDA MES'!H:H,'VENDA MES'!I:I,0,0)</f>
        <v>7.4000000000000057</v>
      </c>
      <c r="E570" s="13">
        <f>IF(D570&lt;=0,(L570 * 2.5) - D570,IF(AND(Tabela5[[#This Row],[ESTOQUE_INICIAL]]&lt;=Tabela5[[#This Row],[PONTO_DE_REPOSICAO]],Tabela5[[#This Row],[ESTOQUE_INICIAL]]&gt;0),L570*2.5,D570*0))</f>
        <v>41.944444444444443</v>
      </c>
      <c r="F570" s="13">
        <f t="shared" si="17"/>
        <v>49.344444444444449</v>
      </c>
      <c r="G570" s="14" t="str">
        <f>IF('ESTOQUE DEZEMBRO'!$N570="outubro",_xlfn.XLOOKUP('ESTOQUE DEZEMBRO'!$A570,MEDIDAS!H:H,MEDIDAS!J:J,,0),IF('ESTOQUE DEZEMBRO'!$N570="novembro",_xlfn.XLOOKUP('ESTOQUE DEZEMBRO'!$A570,MEDIDAS!H:H,MEDIDAS!K:K,,0),"0"))</f>
        <v>0</v>
      </c>
      <c r="H570" s="16">
        <v>150</v>
      </c>
      <c r="I570" s="6" t="s">
        <v>1128</v>
      </c>
      <c r="J570" s="1">
        <f>'ESTOQUE DEZEMBRO'!$D570*'ESTOQUE DEZEMBRO'!$G570+'ESTOQUE DEZEMBRO'!$E570*'ESTOQUE DEZEMBRO'!$H570</f>
        <v>6291.6666666666661</v>
      </c>
      <c r="K570" s="1">
        <f>_xlfn.XLOOKUP(A570,MEDIDAS!A:A,MEDIDAS!D:D,,0)*5</f>
        <v>8.3888888888888893</v>
      </c>
      <c r="L570" s="1">
        <f>SUM(K570,_xlfn.XLOOKUP(A570,MEDIDAS!A:A,MEDIDAS!D:D,,0)*5)</f>
        <v>16.777777777777779</v>
      </c>
      <c r="M57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70" t="str">
        <f>IF('ESTOQUE DEZEMBRO'!$E570&gt;0,"dezembro",_xlfn.XLOOKUP('ESTOQUE DEZEMBRO'!$A570,'ESTOQUE NOVEMBRO'!$A$2:$A$1101,'ESTOQUE NOVEMBRO'!$N$2:$N$1101,,0))</f>
        <v>dezembro</v>
      </c>
      <c r="O570" s="15">
        <v>45627</v>
      </c>
    </row>
    <row r="571" spans="1:15">
      <c r="A571" s="5" t="s">
        <v>568</v>
      </c>
      <c r="B571" s="6" t="s">
        <v>1194</v>
      </c>
      <c r="C571" s="8">
        <f t="shared" si="16"/>
        <v>64.89</v>
      </c>
      <c r="D571" s="13">
        <f>_xlfn.XLOOKUP(Tabela5[[#This Row],[SKU]],'ESTOQUE NOVEMBRO'!A:A,'ESTOQUE NOVEMBRO'!F:F,,0)-_xlfn.XLOOKUP(Tabela5[[#This Row],[SKU]],'VENDA MES'!H:H,'VENDA MES'!I:I,0,0)</f>
        <v>153.19999999999999</v>
      </c>
      <c r="E571" s="13">
        <f>IF(D571&lt;=0,(L571 * 2.5) - D571,IF(AND(Tabela5[[#This Row],[ESTOQUE_INICIAL]]&lt;=Tabela5[[#This Row],[PONTO_DE_REPOSICAO]],Tabela5[[#This Row],[ESTOQUE_INICIAL]]&gt;0),L571*2.5,D571*0))</f>
        <v>0</v>
      </c>
      <c r="F571" s="13">
        <f t="shared" si="17"/>
        <v>153.19999999999999</v>
      </c>
      <c r="G571" s="14">
        <f>IF('ESTOQUE DEZEMBRO'!$N571="outubro",_xlfn.XLOOKUP('ESTOQUE DEZEMBRO'!$A571,MEDIDAS!H:H,MEDIDAS!J:J,,0),IF('ESTOQUE DEZEMBRO'!$N571="novembro",_xlfn.XLOOKUP('ESTOQUE DEZEMBRO'!$A571,MEDIDAS!H:H,MEDIDAS!K:K,,0),"0"))</f>
        <v>60</v>
      </c>
      <c r="H571" s="16">
        <v>150</v>
      </c>
      <c r="I571" s="6" t="s">
        <v>1128</v>
      </c>
      <c r="J571" s="1">
        <f>'ESTOQUE DEZEMBRO'!$D571*'ESTOQUE DEZEMBRO'!$G571+'ESTOQUE DEZEMBRO'!$E571*'ESTOQUE DEZEMBRO'!$H571</f>
        <v>9192</v>
      </c>
      <c r="K571" s="1">
        <f>_xlfn.XLOOKUP(A571,MEDIDAS!A:A,MEDIDAS!D:D,,0)*5</f>
        <v>6.8888888888888893</v>
      </c>
      <c r="L571" s="1">
        <f>SUM(K571,_xlfn.XLOOKUP(A571,MEDIDAS!A:A,MEDIDAS!D:D,,0)*5)</f>
        <v>13.777777777777779</v>
      </c>
      <c r="M57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71" t="str">
        <f>IF('ESTOQUE DEZEMBRO'!$E571&gt;0,"dezembro",_xlfn.XLOOKUP('ESTOQUE DEZEMBRO'!$A571,'ESTOQUE NOVEMBRO'!$A$2:$A$1101,'ESTOQUE NOVEMBRO'!$N$2:$N$1101,,0))</f>
        <v>outubro</v>
      </c>
      <c r="O571" s="15">
        <v>45627</v>
      </c>
    </row>
    <row r="572" spans="1:15">
      <c r="A572" s="5" t="s">
        <v>569</v>
      </c>
      <c r="B572" s="6" t="s">
        <v>1194</v>
      </c>
      <c r="C572" s="8">
        <f t="shared" si="16"/>
        <v>64.89</v>
      </c>
      <c r="D572" s="13">
        <f>_xlfn.XLOOKUP(Tabela5[[#This Row],[SKU]],'ESTOQUE NOVEMBRO'!A:A,'ESTOQUE NOVEMBRO'!F:F,,0)-_xlfn.XLOOKUP(Tabela5[[#This Row],[SKU]],'VENDA MES'!H:H,'VENDA MES'!I:I,0,0)</f>
        <v>79.200000000000017</v>
      </c>
      <c r="E572" s="13">
        <f>IF(D572&lt;=0,(L572 * 2.5) - D572,IF(AND(Tabela5[[#This Row],[ESTOQUE_INICIAL]]&lt;=Tabela5[[#This Row],[PONTO_DE_REPOSICAO]],Tabela5[[#This Row],[ESTOQUE_INICIAL]]&gt;0),L572*2.5,D572*0))</f>
        <v>0</v>
      </c>
      <c r="F572" s="13">
        <f t="shared" si="17"/>
        <v>79.200000000000017</v>
      </c>
      <c r="G572" s="14">
        <f>IF('ESTOQUE DEZEMBRO'!$N572="outubro",_xlfn.XLOOKUP('ESTOQUE DEZEMBRO'!$A572,MEDIDAS!H:H,MEDIDAS!J:J,,0),IF('ESTOQUE DEZEMBRO'!$N572="novembro",_xlfn.XLOOKUP('ESTOQUE DEZEMBRO'!$A572,MEDIDAS!H:H,MEDIDAS!K:K,,0),"0"))</f>
        <v>60</v>
      </c>
      <c r="H572" s="16">
        <v>150</v>
      </c>
      <c r="I572" s="6" t="s">
        <v>1128</v>
      </c>
      <c r="J572" s="1">
        <f>'ESTOQUE DEZEMBRO'!$D572*'ESTOQUE DEZEMBRO'!$G572+'ESTOQUE DEZEMBRO'!$E572*'ESTOQUE DEZEMBRO'!$H572</f>
        <v>4752.0000000000009</v>
      </c>
      <c r="K572" s="1">
        <f>_xlfn.XLOOKUP(A572,MEDIDAS!A:A,MEDIDAS!D:D,,0)*5</f>
        <v>3.6666666666666665</v>
      </c>
      <c r="L572" s="1">
        <f>SUM(K572,_xlfn.XLOOKUP(A572,MEDIDAS!A:A,MEDIDAS!D:D,,0)*5)</f>
        <v>7.333333333333333</v>
      </c>
      <c r="M57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72" t="str">
        <f>IF('ESTOQUE DEZEMBRO'!$E572&gt;0,"dezembro",_xlfn.XLOOKUP('ESTOQUE DEZEMBRO'!$A572,'ESTOQUE NOVEMBRO'!$A$2:$A$1101,'ESTOQUE NOVEMBRO'!$N$2:$N$1101,,0))</f>
        <v>outubro</v>
      </c>
      <c r="O572" s="15">
        <v>45627</v>
      </c>
    </row>
    <row r="573" spans="1:15">
      <c r="A573" s="5" t="s">
        <v>570</v>
      </c>
      <c r="B573" s="6" t="s">
        <v>1195</v>
      </c>
      <c r="C573" s="8">
        <f t="shared" si="16"/>
        <v>64.89</v>
      </c>
      <c r="D573" s="13">
        <f>_xlfn.XLOOKUP(Tabela5[[#This Row],[SKU]],'ESTOQUE NOVEMBRO'!A:A,'ESTOQUE NOVEMBRO'!F:F,,0)-_xlfn.XLOOKUP(Tabela5[[#This Row],[SKU]],'VENDA MES'!H:H,'VENDA MES'!I:I,0,0)</f>
        <v>89.400000000000034</v>
      </c>
      <c r="E573" s="13">
        <f>IF(D573&lt;=0,(L573 * 2.5) - D573,IF(AND(Tabela5[[#This Row],[ESTOQUE_INICIAL]]&lt;=Tabela5[[#This Row],[PONTO_DE_REPOSICAO]],Tabela5[[#This Row],[ESTOQUE_INICIAL]]&gt;0),L573*2.5,D573*0))</f>
        <v>0</v>
      </c>
      <c r="F573" s="13">
        <f t="shared" si="17"/>
        <v>89.400000000000034</v>
      </c>
      <c r="G573" s="14">
        <f>IF('ESTOQUE DEZEMBRO'!$N573="outubro",_xlfn.XLOOKUP('ESTOQUE DEZEMBRO'!$A573,MEDIDAS!H:H,MEDIDAS!J:J,,0),IF('ESTOQUE DEZEMBRO'!$N573="novembro",_xlfn.XLOOKUP('ESTOQUE DEZEMBRO'!$A573,MEDIDAS!H:H,MEDIDAS!K:K,,0),"0"))</f>
        <v>36</v>
      </c>
      <c r="H573" s="16">
        <v>90</v>
      </c>
      <c r="I573" s="6" t="s">
        <v>1152</v>
      </c>
      <c r="J573" s="1">
        <f>'ESTOQUE DEZEMBRO'!$D573*'ESTOQUE DEZEMBRO'!$G573+'ESTOQUE DEZEMBRO'!$E573*'ESTOQUE DEZEMBRO'!$H573</f>
        <v>3218.4000000000015</v>
      </c>
      <c r="K573" s="1">
        <f>_xlfn.XLOOKUP(A573,MEDIDAS!A:A,MEDIDAS!D:D,,0)*5</f>
        <v>7.5</v>
      </c>
      <c r="L573" s="1">
        <f>SUM(K573,_xlfn.XLOOKUP(A573,MEDIDAS!A:A,MEDIDAS!D:D,,0)*5)</f>
        <v>15</v>
      </c>
      <c r="M57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73" t="str">
        <f>IF('ESTOQUE DEZEMBRO'!$E573&gt;0,"dezembro",_xlfn.XLOOKUP('ESTOQUE DEZEMBRO'!$A573,'ESTOQUE NOVEMBRO'!$A$2:$A$1101,'ESTOQUE NOVEMBRO'!$N$2:$N$1101,,0))</f>
        <v>outubro</v>
      </c>
      <c r="O573" s="15">
        <v>45627</v>
      </c>
    </row>
    <row r="574" spans="1:15">
      <c r="A574" s="5" t="s">
        <v>572</v>
      </c>
      <c r="B574" s="6" t="s">
        <v>1195</v>
      </c>
      <c r="C574" s="8">
        <f t="shared" si="16"/>
        <v>64.89</v>
      </c>
      <c r="D574" s="13">
        <f>_xlfn.XLOOKUP(Tabela5[[#This Row],[SKU]],'ESTOQUE NOVEMBRO'!A:A,'ESTOQUE NOVEMBRO'!F:F,,0)-_xlfn.XLOOKUP(Tabela5[[#This Row],[SKU]],'VENDA MES'!H:H,'VENDA MES'!I:I,0,0)</f>
        <v>34.40000000000002</v>
      </c>
      <c r="E574" s="13">
        <f>IF(D574&lt;=0,(L574 * 2.5) - D574,IF(AND(Tabela5[[#This Row],[ESTOQUE_INICIAL]]&lt;=Tabela5[[#This Row],[PONTO_DE_REPOSICAO]],Tabela5[[#This Row],[ESTOQUE_INICIAL]]&gt;0),L574*2.5,D574*0))</f>
        <v>0</v>
      </c>
      <c r="F574" s="13">
        <f t="shared" si="17"/>
        <v>34.40000000000002</v>
      </c>
      <c r="G574" s="14">
        <f>IF('ESTOQUE DEZEMBRO'!$N574="outubro",_xlfn.XLOOKUP('ESTOQUE DEZEMBRO'!$A574,MEDIDAS!H:H,MEDIDAS!J:J,,0),IF('ESTOQUE DEZEMBRO'!$N574="novembro",_xlfn.XLOOKUP('ESTOQUE DEZEMBRO'!$A574,MEDIDAS!H:H,MEDIDAS!K:K,,0),"0"))</f>
        <v>36</v>
      </c>
      <c r="H574" s="16">
        <v>90</v>
      </c>
      <c r="I574" s="6" t="s">
        <v>1152</v>
      </c>
      <c r="J574" s="1">
        <f>'ESTOQUE DEZEMBRO'!$D574*'ESTOQUE DEZEMBRO'!$G574+'ESTOQUE DEZEMBRO'!$E574*'ESTOQUE DEZEMBRO'!$H574</f>
        <v>1238.4000000000008</v>
      </c>
      <c r="K574" s="1">
        <f>_xlfn.XLOOKUP(A574,MEDIDAS!A:A,MEDIDAS!D:D,,0)*5</f>
        <v>5.0555555555555554</v>
      </c>
      <c r="L574" s="1">
        <f>SUM(K574,_xlfn.XLOOKUP(A574,MEDIDAS!A:A,MEDIDAS!D:D,,0)*5)</f>
        <v>10.111111111111111</v>
      </c>
      <c r="M57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74" t="str">
        <f>IF('ESTOQUE DEZEMBRO'!$E574&gt;0,"dezembro",_xlfn.XLOOKUP('ESTOQUE DEZEMBRO'!$A574,'ESTOQUE NOVEMBRO'!$A$2:$A$1101,'ESTOQUE NOVEMBRO'!$N$2:$N$1101,,0))</f>
        <v>outubro</v>
      </c>
      <c r="O574" s="15">
        <v>45627</v>
      </c>
    </row>
    <row r="575" spans="1:15">
      <c r="A575" s="5" t="s">
        <v>573</v>
      </c>
      <c r="B575" s="6" t="s">
        <v>1195</v>
      </c>
      <c r="C575" s="8">
        <f t="shared" si="16"/>
        <v>64.89</v>
      </c>
      <c r="D575" s="13">
        <f>_xlfn.XLOOKUP(Tabela5[[#This Row],[SKU]],'ESTOQUE NOVEMBRO'!A:A,'ESTOQUE NOVEMBRO'!F:F,,0)-_xlfn.XLOOKUP(Tabela5[[#This Row],[SKU]],'VENDA MES'!H:H,'VENDA MES'!I:I,0,0)</f>
        <v>-41.8</v>
      </c>
      <c r="E575" s="13">
        <f>IF(D575&lt;=0,(L575 * 2.5) - D575,IF(AND(Tabela5[[#This Row],[ESTOQUE_INICIAL]]&lt;=Tabela5[[#This Row],[PONTO_DE_REPOSICAO]],Tabela5[[#This Row],[ESTOQUE_INICIAL]]&gt;0),L575*2.5,D575*0))</f>
        <v>75.411111111111111</v>
      </c>
      <c r="F575" s="13">
        <f t="shared" si="17"/>
        <v>33.611111111111114</v>
      </c>
      <c r="G575" s="14" t="str">
        <f>IF('ESTOQUE DEZEMBRO'!$N575="outubro",_xlfn.XLOOKUP('ESTOQUE DEZEMBRO'!$A575,MEDIDAS!H:H,MEDIDAS!J:J,,0),IF('ESTOQUE DEZEMBRO'!$N575="novembro",_xlfn.XLOOKUP('ESTOQUE DEZEMBRO'!$A575,MEDIDAS!H:H,MEDIDAS!K:K,,0),"0"))</f>
        <v>0</v>
      </c>
      <c r="H575" s="16">
        <v>90</v>
      </c>
      <c r="I575" s="6" t="s">
        <v>1152</v>
      </c>
      <c r="J575" s="1">
        <f>'ESTOQUE DEZEMBRO'!$D575*'ESTOQUE DEZEMBRO'!$G575+'ESTOQUE DEZEMBRO'!$E575*'ESTOQUE DEZEMBRO'!$H575</f>
        <v>6787</v>
      </c>
      <c r="K575" s="1">
        <f>_xlfn.XLOOKUP(A575,MEDIDAS!A:A,MEDIDAS!D:D,,0)*5</f>
        <v>6.7222222222222232</v>
      </c>
      <c r="L575" s="1">
        <f>SUM(K575,_xlfn.XLOOKUP(A575,MEDIDAS!A:A,MEDIDAS!D:D,,0)*5)</f>
        <v>13.444444444444446</v>
      </c>
      <c r="M57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75" t="str">
        <f>IF('ESTOQUE DEZEMBRO'!$E575&gt;0,"dezembro",_xlfn.XLOOKUP('ESTOQUE DEZEMBRO'!$A575,'ESTOQUE NOVEMBRO'!$A$2:$A$1101,'ESTOQUE NOVEMBRO'!$N$2:$N$1101,,0))</f>
        <v>dezembro</v>
      </c>
      <c r="O575" s="15">
        <v>45627</v>
      </c>
    </row>
    <row r="576" spans="1:15">
      <c r="A576" s="5" t="s">
        <v>574</v>
      </c>
      <c r="B576" s="6" t="s">
        <v>1195</v>
      </c>
      <c r="C576" s="8">
        <f t="shared" si="16"/>
        <v>64.89</v>
      </c>
      <c r="D576" s="13">
        <f>_xlfn.XLOOKUP(Tabela5[[#This Row],[SKU]],'ESTOQUE NOVEMBRO'!A:A,'ESTOQUE NOVEMBRO'!F:F,,0)-_xlfn.XLOOKUP(Tabela5[[#This Row],[SKU]],'VENDA MES'!H:H,'VENDA MES'!I:I,0,0)</f>
        <v>-0.19999999999998863</v>
      </c>
      <c r="E576" s="13">
        <f>IF(D576&lt;=0,(L576 * 2.5) - D576,IF(AND(Tabela5[[#This Row],[ESTOQUE_INICIAL]]&lt;=Tabela5[[#This Row],[PONTO_DE_REPOSICAO]],Tabela5[[#This Row],[ESTOQUE_INICIAL]]&gt;0),L576*2.5,D576*0))</f>
        <v>42.42222222222221</v>
      </c>
      <c r="F576" s="13">
        <f t="shared" si="17"/>
        <v>42.222222222222221</v>
      </c>
      <c r="G576" s="14" t="str">
        <f>IF('ESTOQUE DEZEMBRO'!$N576="outubro",_xlfn.XLOOKUP('ESTOQUE DEZEMBRO'!$A576,MEDIDAS!H:H,MEDIDAS!J:J,,0),IF('ESTOQUE DEZEMBRO'!$N576="novembro",_xlfn.XLOOKUP('ESTOQUE DEZEMBRO'!$A576,MEDIDAS!H:H,MEDIDAS!K:K,,0),"0"))</f>
        <v>0</v>
      </c>
      <c r="H576" s="16">
        <v>90</v>
      </c>
      <c r="I576" s="6" t="s">
        <v>1152</v>
      </c>
      <c r="J576" s="1">
        <f>'ESTOQUE DEZEMBRO'!$D576*'ESTOQUE DEZEMBRO'!$G576+'ESTOQUE DEZEMBRO'!$E576*'ESTOQUE DEZEMBRO'!$H576</f>
        <v>3817.9999999999991</v>
      </c>
      <c r="K576" s="1">
        <f>_xlfn.XLOOKUP(A576,MEDIDAS!A:A,MEDIDAS!D:D,,0)*5</f>
        <v>8.4444444444444446</v>
      </c>
      <c r="L576" s="1">
        <f>SUM(K576,_xlfn.XLOOKUP(A576,MEDIDAS!A:A,MEDIDAS!D:D,,0)*5)</f>
        <v>16.888888888888889</v>
      </c>
      <c r="M57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76" t="str">
        <f>IF('ESTOQUE DEZEMBRO'!$E576&gt;0,"dezembro",_xlfn.XLOOKUP('ESTOQUE DEZEMBRO'!$A576,'ESTOQUE NOVEMBRO'!$A$2:$A$1101,'ESTOQUE NOVEMBRO'!$N$2:$N$1101,,0))</f>
        <v>dezembro</v>
      </c>
      <c r="O576" s="15">
        <v>45627</v>
      </c>
    </row>
    <row r="577" spans="1:15">
      <c r="A577" s="5" t="s">
        <v>575</v>
      </c>
      <c r="B577" s="6" t="s">
        <v>1195</v>
      </c>
      <c r="C577" s="8">
        <f t="shared" si="16"/>
        <v>64.89</v>
      </c>
      <c r="D577" s="13">
        <f>_xlfn.XLOOKUP(Tabela5[[#This Row],[SKU]],'ESTOQUE NOVEMBRO'!A:A,'ESTOQUE NOVEMBRO'!F:F,,0)-_xlfn.XLOOKUP(Tabela5[[#This Row],[SKU]],'VENDA MES'!H:H,'VENDA MES'!I:I,0,0)</f>
        <v>163.80000000000001</v>
      </c>
      <c r="E577" s="13">
        <f>IF(D577&lt;=0,(L577 * 2.5) - D577,IF(AND(Tabela5[[#This Row],[ESTOQUE_INICIAL]]&lt;=Tabela5[[#This Row],[PONTO_DE_REPOSICAO]],Tabela5[[#This Row],[ESTOQUE_INICIAL]]&gt;0),L577*2.5,D577*0))</f>
        <v>0</v>
      </c>
      <c r="F577" s="13">
        <f t="shared" si="17"/>
        <v>163.80000000000001</v>
      </c>
      <c r="G577" s="14">
        <f>IF('ESTOQUE DEZEMBRO'!$N577="outubro",_xlfn.XLOOKUP('ESTOQUE DEZEMBRO'!$A577,MEDIDAS!H:H,MEDIDAS!J:J,,0),IF('ESTOQUE DEZEMBRO'!$N577="novembro",_xlfn.XLOOKUP('ESTOQUE DEZEMBRO'!$A577,MEDIDAS!H:H,MEDIDAS!K:K,,0),"0"))</f>
        <v>36</v>
      </c>
      <c r="H577" s="16">
        <v>90</v>
      </c>
      <c r="I577" s="6" t="s">
        <v>1152</v>
      </c>
      <c r="J577" s="1">
        <f>'ESTOQUE DEZEMBRO'!$D577*'ESTOQUE DEZEMBRO'!$G577+'ESTOQUE DEZEMBRO'!$E577*'ESTOQUE DEZEMBRO'!$H577</f>
        <v>5896.8</v>
      </c>
      <c r="K577" s="1">
        <f>_xlfn.XLOOKUP(A577,MEDIDAS!A:A,MEDIDAS!D:D,,0)*5</f>
        <v>8.5</v>
      </c>
      <c r="L577" s="1">
        <f>SUM(K577,_xlfn.XLOOKUP(A577,MEDIDAS!A:A,MEDIDAS!D:D,,0)*5)</f>
        <v>17</v>
      </c>
      <c r="M57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77" t="str">
        <f>IF('ESTOQUE DEZEMBRO'!$E577&gt;0,"dezembro",_xlfn.XLOOKUP('ESTOQUE DEZEMBRO'!$A577,'ESTOQUE NOVEMBRO'!$A$2:$A$1101,'ESTOQUE NOVEMBRO'!$N$2:$N$1101,,0))</f>
        <v>outubro</v>
      </c>
      <c r="O577" s="15">
        <v>45627</v>
      </c>
    </row>
    <row r="578" spans="1:15">
      <c r="A578" s="5" t="s">
        <v>637</v>
      </c>
      <c r="B578" s="6" t="s">
        <v>1195</v>
      </c>
      <c r="C578" s="8">
        <f t="shared" ref="C578:C641" si="18">3.09*3*7</f>
        <v>64.89</v>
      </c>
      <c r="D578" s="13">
        <f>_xlfn.XLOOKUP(Tabela5[[#This Row],[SKU]],'ESTOQUE NOVEMBRO'!A:A,'ESTOQUE NOVEMBRO'!F:F,,0)-_xlfn.XLOOKUP(Tabela5[[#This Row],[SKU]],'VENDA MES'!H:H,'VENDA MES'!I:I,0,0)</f>
        <v>45</v>
      </c>
      <c r="E578" s="13">
        <f>IF(D578&lt;=0,(L578 * 2.5) - D578,IF(AND(Tabela5[[#This Row],[ESTOQUE_INICIAL]]&lt;=Tabela5[[#This Row],[PONTO_DE_REPOSICAO]],Tabela5[[#This Row],[ESTOQUE_INICIAL]]&gt;0),L578*2.5,D578*0))</f>
        <v>0</v>
      </c>
      <c r="F578" s="13">
        <f t="shared" ref="F578:F641" si="19">SUM(E578,D578)</f>
        <v>45</v>
      </c>
      <c r="G578" s="14">
        <f>IF('ESTOQUE DEZEMBRO'!$N578="outubro",_xlfn.XLOOKUP('ESTOQUE DEZEMBRO'!$A578,MEDIDAS!H:H,MEDIDAS!J:J,,0),IF('ESTOQUE DEZEMBRO'!$N578="novembro",_xlfn.XLOOKUP('ESTOQUE DEZEMBRO'!$A578,MEDIDAS!H:H,MEDIDAS!K:K,,0),"0"))</f>
        <v>36</v>
      </c>
      <c r="H578" s="16">
        <v>90</v>
      </c>
      <c r="I578" s="6" t="s">
        <v>1152</v>
      </c>
      <c r="J578" s="1">
        <f>'ESTOQUE DEZEMBRO'!$D578*'ESTOQUE DEZEMBRO'!$G578+'ESTOQUE DEZEMBRO'!$E578*'ESTOQUE DEZEMBRO'!$H578</f>
        <v>1620</v>
      </c>
      <c r="K578" s="1">
        <f>_xlfn.XLOOKUP(A578,MEDIDAS!A:A,MEDIDAS!D:D,,0)*5</f>
        <v>5.8333333333333339</v>
      </c>
      <c r="L578" s="1">
        <f>SUM(K578,_xlfn.XLOOKUP(A578,MEDIDAS!A:A,MEDIDAS!D:D,,0)*5)</f>
        <v>11.666666666666668</v>
      </c>
      <c r="M57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78" t="str">
        <f>IF('ESTOQUE DEZEMBRO'!$E578&gt;0,"dezembro",_xlfn.XLOOKUP('ESTOQUE DEZEMBRO'!$A578,'ESTOQUE NOVEMBRO'!$A$2:$A$1101,'ESTOQUE NOVEMBRO'!$N$2:$N$1101,,0))</f>
        <v>outubro</v>
      </c>
      <c r="O578" s="15">
        <v>45627</v>
      </c>
    </row>
    <row r="579" spans="1:15">
      <c r="A579" s="5" t="s">
        <v>576</v>
      </c>
      <c r="B579" s="6" t="s">
        <v>1195</v>
      </c>
      <c r="C579" s="8">
        <f t="shared" si="18"/>
        <v>64.89</v>
      </c>
      <c r="D579" s="13">
        <f>_xlfn.XLOOKUP(Tabela5[[#This Row],[SKU]],'ESTOQUE NOVEMBRO'!A:A,'ESTOQUE NOVEMBRO'!F:F,,0)-_xlfn.XLOOKUP(Tabela5[[#This Row],[SKU]],'VENDA MES'!H:H,'VENDA MES'!I:I,0,0)</f>
        <v>83.6</v>
      </c>
      <c r="E579" s="13">
        <f>IF(D579&lt;=0,(L579 * 2.5) - D579,IF(AND(Tabela5[[#This Row],[ESTOQUE_INICIAL]]&lt;=Tabela5[[#This Row],[PONTO_DE_REPOSICAO]],Tabela5[[#This Row],[ESTOQUE_INICIAL]]&gt;0),L579*2.5,D579*0))</f>
        <v>0</v>
      </c>
      <c r="F579" s="13">
        <f t="shared" si="19"/>
        <v>83.6</v>
      </c>
      <c r="G579" s="14">
        <f>IF('ESTOQUE DEZEMBRO'!$N579="outubro",_xlfn.XLOOKUP('ESTOQUE DEZEMBRO'!$A579,MEDIDAS!H:H,MEDIDAS!J:J,,0),IF('ESTOQUE DEZEMBRO'!$N579="novembro",_xlfn.XLOOKUP('ESTOQUE DEZEMBRO'!$A579,MEDIDAS!H:H,MEDIDAS!K:K,,0),"0"))</f>
        <v>36</v>
      </c>
      <c r="H579" s="16">
        <v>90</v>
      </c>
      <c r="I579" s="6" t="s">
        <v>1152</v>
      </c>
      <c r="J579" s="1">
        <f>'ESTOQUE DEZEMBRO'!$D579*'ESTOQUE DEZEMBRO'!$G579+'ESTOQUE DEZEMBRO'!$E579*'ESTOQUE DEZEMBRO'!$H579</f>
        <v>3009.6</v>
      </c>
      <c r="K579" s="1">
        <f>_xlfn.XLOOKUP(A579,MEDIDAS!A:A,MEDIDAS!D:D,,0)*5</f>
        <v>8.5555555555555554</v>
      </c>
      <c r="L579" s="1">
        <f>SUM(K579,_xlfn.XLOOKUP(A579,MEDIDAS!A:A,MEDIDAS!D:D,,0)*5)</f>
        <v>17.111111111111111</v>
      </c>
      <c r="M57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79" t="str">
        <f>IF('ESTOQUE DEZEMBRO'!$E579&gt;0,"dezembro",_xlfn.XLOOKUP('ESTOQUE DEZEMBRO'!$A579,'ESTOQUE NOVEMBRO'!$A$2:$A$1101,'ESTOQUE NOVEMBRO'!$N$2:$N$1101,,0))</f>
        <v>outubro</v>
      </c>
      <c r="O579" s="15">
        <v>45627</v>
      </c>
    </row>
    <row r="580" spans="1:15">
      <c r="A580" s="5" t="s">
        <v>577</v>
      </c>
      <c r="B580" s="6" t="s">
        <v>1195</v>
      </c>
      <c r="C580" s="8">
        <f t="shared" si="18"/>
        <v>64.89</v>
      </c>
      <c r="D580" s="13">
        <f>_xlfn.XLOOKUP(Tabela5[[#This Row],[SKU]],'ESTOQUE NOVEMBRO'!A:A,'ESTOQUE NOVEMBRO'!F:F,,0)-_xlfn.XLOOKUP(Tabela5[[#This Row],[SKU]],'VENDA MES'!H:H,'VENDA MES'!I:I,0,0)</f>
        <v>107.40000000000003</v>
      </c>
      <c r="E580" s="13">
        <f>IF(D580&lt;=0,(L580 * 2.5) - D580,IF(AND(Tabela5[[#This Row],[ESTOQUE_INICIAL]]&lt;=Tabela5[[#This Row],[PONTO_DE_REPOSICAO]],Tabela5[[#This Row],[ESTOQUE_INICIAL]]&gt;0),L580*2.5,D580*0))</f>
        <v>0</v>
      </c>
      <c r="F580" s="13">
        <f t="shared" si="19"/>
        <v>107.40000000000003</v>
      </c>
      <c r="G580" s="14">
        <f>IF('ESTOQUE DEZEMBRO'!$N580="outubro",_xlfn.XLOOKUP('ESTOQUE DEZEMBRO'!$A580,MEDIDAS!H:H,MEDIDAS!J:J,,0),IF('ESTOQUE DEZEMBRO'!$N580="novembro",_xlfn.XLOOKUP('ESTOQUE DEZEMBRO'!$A580,MEDIDAS!H:H,MEDIDAS!K:K,,0),"0"))</f>
        <v>36</v>
      </c>
      <c r="H580" s="16">
        <v>90</v>
      </c>
      <c r="I580" s="6" t="s">
        <v>1152</v>
      </c>
      <c r="J580" s="1">
        <f>'ESTOQUE DEZEMBRO'!$D580*'ESTOQUE DEZEMBRO'!$G580+'ESTOQUE DEZEMBRO'!$E580*'ESTOQUE DEZEMBRO'!$H580</f>
        <v>3866.4000000000015</v>
      </c>
      <c r="K580" s="1">
        <f>_xlfn.XLOOKUP(A580,MEDIDAS!A:A,MEDIDAS!D:D,,0)*5</f>
        <v>6.5</v>
      </c>
      <c r="L580" s="1">
        <f>SUM(K580,_xlfn.XLOOKUP(A580,MEDIDAS!A:A,MEDIDAS!D:D,,0)*5)</f>
        <v>13</v>
      </c>
      <c r="M58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80" t="str">
        <f>IF('ESTOQUE DEZEMBRO'!$E580&gt;0,"dezembro",_xlfn.XLOOKUP('ESTOQUE DEZEMBRO'!$A580,'ESTOQUE NOVEMBRO'!$A$2:$A$1101,'ESTOQUE NOVEMBRO'!$N$2:$N$1101,,0))</f>
        <v>outubro</v>
      </c>
      <c r="O580" s="15">
        <v>45627</v>
      </c>
    </row>
    <row r="581" spans="1:15">
      <c r="A581" s="5" t="s">
        <v>578</v>
      </c>
      <c r="B581" s="6" t="s">
        <v>1195</v>
      </c>
      <c r="C581" s="8">
        <f t="shared" si="18"/>
        <v>64.89</v>
      </c>
      <c r="D581" s="13">
        <f>_xlfn.XLOOKUP(Tabela5[[#This Row],[SKU]],'ESTOQUE NOVEMBRO'!A:A,'ESTOQUE NOVEMBRO'!F:F,,0)-_xlfn.XLOOKUP(Tabela5[[#This Row],[SKU]],'VENDA MES'!H:H,'VENDA MES'!I:I,0,0)</f>
        <v>74.80000000000004</v>
      </c>
      <c r="E581" s="13">
        <f>IF(D581&lt;=0,(L581 * 2.5) - D581,IF(AND(Tabela5[[#This Row],[ESTOQUE_INICIAL]]&lt;=Tabela5[[#This Row],[PONTO_DE_REPOSICAO]],Tabela5[[#This Row],[ESTOQUE_INICIAL]]&gt;0),L581*2.5,D581*0))</f>
        <v>0</v>
      </c>
      <c r="F581" s="13">
        <f t="shared" si="19"/>
        <v>74.80000000000004</v>
      </c>
      <c r="G581" s="14">
        <f>IF('ESTOQUE DEZEMBRO'!$N581="outubro",_xlfn.XLOOKUP('ESTOQUE DEZEMBRO'!$A581,MEDIDAS!H:H,MEDIDAS!J:J,,0),IF('ESTOQUE DEZEMBRO'!$N581="novembro",_xlfn.XLOOKUP('ESTOQUE DEZEMBRO'!$A581,MEDIDAS!H:H,MEDIDAS!K:K,,0),"0"))</f>
        <v>36</v>
      </c>
      <c r="H581" s="16">
        <v>90</v>
      </c>
      <c r="I581" s="6" t="s">
        <v>1152</v>
      </c>
      <c r="J581" s="1">
        <f>'ESTOQUE DEZEMBRO'!$D581*'ESTOQUE DEZEMBRO'!$G581+'ESTOQUE DEZEMBRO'!$E581*'ESTOQUE DEZEMBRO'!$H581</f>
        <v>2692.8000000000015</v>
      </c>
      <c r="K581" s="1">
        <f>_xlfn.XLOOKUP(A581,MEDIDAS!A:A,MEDIDAS!D:D,,0)*5</f>
        <v>6.1111111111111116</v>
      </c>
      <c r="L581" s="1">
        <f>SUM(K581,_xlfn.XLOOKUP(A581,MEDIDAS!A:A,MEDIDAS!D:D,,0)*5)</f>
        <v>12.222222222222223</v>
      </c>
      <c r="M58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81" t="str">
        <f>IF('ESTOQUE DEZEMBRO'!$E581&gt;0,"dezembro",_xlfn.XLOOKUP('ESTOQUE DEZEMBRO'!$A581,'ESTOQUE NOVEMBRO'!$A$2:$A$1101,'ESTOQUE NOVEMBRO'!$N$2:$N$1101,,0))</f>
        <v>outubro</v>
      </c>
      <c r="O581" s="15">
        <v>45627</v>
      </c>
    </row>
    <row r="582" spans="1:15">
      <c r="A582" s="5" t="s">
        <v>579</v>
      </c>
      <c r="B582" s="6" t="s">
        <v>1195</v>
      </c>
      <c r="C582" s="8">
        <f t="shared" si="18"/>
        <v>64.89</v>
      </c>
      <c r="D582" s="13">
        <f>_xlfn.XLOOKUP(Tabela5[[#This Row],[SKU]],'ESTOQUE NOVEMBRO'!A:A,'ESTOQUE NOVEMBRO'!F:F,,0)-_xlfn.XLOOKUP(Tabela5[[#This Row],[SKU]],'VENDA MES'!H:H,'VENDA MES'!I:I,0,0)</f>
        <v>-13</v>
      </c>
      <c r="E582" s="13">
        <f>IF(D582&lt;=0,(L582 * 2.5) - D582,IF(AND(Tabela5[[#This Row],[ESTOQUE_INICIAL]]&lt;=Tabela5[[#This Row],[PONTO_DE_REPOSICAO]],Tabela5[[#This Row],[ESTOQUE_INICIAL]]&gt;0),L582*2.5,D582*0))</f>
        <v>44.111111111111114</v>
      </c>
      <c r="F582" s="13">
        <f t="shared" si="19"/>
        <v>31.111111111111114</v>
      </c>
      <c r="G582" s="14" t="str">
        <f>IF('ESTOQUE DEZEMBRO'!$N582="outubro",_xlfn.XLOOKUP('ESTOQUE DEZEMBRO'!$A582,MEDIDAS!H:H,MEDIDAS!J:J,,0),IF('ESTOQUE DEZEMBRO'!$N582="novembro",_xlfn.XLOOKUP('ESTOQUE DEZEMBRO'!$A582,MEDIDAS!H:H,MEDIDAS!K:K,,0),"0"))</f>
        <v>0</v>
      </c>
      <c r="H582" s="16">
        <v>90</v>
      </c>
      <c r="I582" s="6" t="s">
        <v>1152</v>
      </c>
      <c r="J582" s="1">
        <f>'ESTOQUE DEZEMBRO'!$D582*'ESTOQUE DEZEMBRO'!$G582+'ESTOQUE DEZEMBRO'!$E582*'ESTOQUE DEZEMBRO'!$H582</f>
        <v>3970.0000000000005</v>
      </c>
      <c r="K582" s="1">
        <f>_xlfn.XLOOKUP(A582,MEDIDAS!A:A,MEDIDAS!D:D,,0)*5</f>
        <v>6.2222222222222223</v>
      </c>
      <c r="L582" s="1">
        <f>SUM(K582,_xlfn.XLOOKUP(A582,MEDIDAS!A:A,MEDIDAS!D:D,,0)*5)</f>
        <v>12.444444444444445</v>
      </c>
      <c r="M58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82" t="str">
        <f>IF('ESTOQUE DEZEMBRO'!$E582&gt;0,"dezembro",_xlfn.XLOOKUP('ESTOQUE DEZEMBRO'!$A582,'ESTOQUE NOVEMBRO'!$A$2:$A$1101,'ESTOQUE NOVEMBRO'!$N$2:$N$1101,,0))</f>
        <v>dezembro</v>
      </c>
      <c r="O582" s="15">
        <v>45627</v>
      </c>
    </row>
    <row r="583" spans="1:15">
      <c r="A583" s="5" t="s">
        <v>580</v>
      </c>
      <c r="B583" s="6" t="s">
        <v>1196</v>
      </c>
      <c r="C583" s="8">
        <f t="shared" si="18"/>
        <v>64.89</v>
      </c>
      <c r="D583" s="13">
        <f>_xlfn.XLOOKUP(Tabela5[[#This Row],[SKU]],'ESTOQUE NOVEMBRO'!A:A,'ESTOQUE NOVEMBRO'!F:F,,0)-_xlfn.XLOOKUP(Tabela5[[#This Row],[SKU]],'VENDA MES'!H:H,'VENDA MES'!I:I,0,0)</f>
        <v>2.7999999999999972</v>
      </c>
      <c r="E583" s="13">
        <f>IF(D583&lt;=0,(L583 * 2.5) - D583,IF(AND(Tabela5[[#This Row],[ESTOQUE_INICIAL]]&lt;=Tabela5[[#This Row],[PONTO_DE_REPOSICAO]],Tabela5[[#This Row],[ESTOQUE_INICIAL]]&gt;0),L583*2.5,D583*0))</f>
        <v>32.222222222222221</v>
      </c>
      <c r="F583" s="13">
        <f t="shared" si="19"/>
        <v>35.022222222222219</v>
      </c>
      <c r="G583" s="14" t="str">
        <f>IF('ESTOQUE DEZEMBRO'!$N583="outubro",_xlfn.XLOOKUP('ESTOQUE DEZEMBRO'!$A583,MEDIDAS!H:H,MEDIDAS!J:J,,0),IF('ESTOQUE DEZEMBRO'!$N583="novembro",_xlfn.XLOOKUP('ESTOQUE DEZEMBRO'!$A583,MEDIDAS!H:H,MEDIDAS!K:K,,0),"0"))</f>
        <v>0</v>
      </c>
      <c r="H583" s="16">
        <v>90</v>
      </c>
      <c r="I583" s="6" t="s">
        <v>1152</v>
      </c>
      <c r="J583" s="1">
        <f>'ESTOQUE DEZEMBRO'!$D583*'ESTOQUE DEZEMBRO'!$G583+'ESTOQUE DEZEMBRO'!$E583*'ESTOQUE DEZEMBRO'!$H583</f>
        <v>2900</v>
      </c>
      <c r="K583" s="1">
        <f>_xlfn.XLOOKUP(A583,MEDIDAS!A:A,MEDIDAS!D:D,,0)*5</f>
        <v>6.4444444444444446</v>
      </c>
      <c r="L583" s="1">
        <f>SUM(K583,_xlfn.XLOOKUP(A583,MEDIDAS!A:A,MEDIDAS!D:D,,0)*5)</f>
        <v>12.888888888888889</v>
      </c>
      <c r="M58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83" t="str">
        <f>IF('ESTOQUE DEZEMBRO'!$E583&gt;0,"dezembro",_xlfn.XLOOKUP('ESTOQUE DEZEMBRO'!$A583,'ESTOQUE NOVEMBRO'!$A$2:$A$1101,'ESTOQUE NOVEMBRO'!$N$2:$N$1101,,0))</f>
        <v>dezembro</v>
      </c>
      <c r="O583" s="15">
        <v>45627</v>
      </c>
    </row>
    <row r="584" spans="1:15">
      <c r="A584" s="5" t="s">
        <v>581</v>
      </c>
      <c r="B584" s="6" t="s">
        <v>1196</v>
      </c>
      <c r="C584" s="8">
        <f t="shared" si="18"/>
        <v>64.89</v>
      </c>
      <c r="D584" s="13">
        <f>_xlfn.XLOOKUP(Tabela5[[#This Row],[SKU]],'ESTOQUE NOVEMBRO'!A:A,'ESTOQUE NOVEMBRO'!F:F,,0)-_xlfn.XLOOKUP(Tabela5[[#This Row],[SKU]],'VENDA MES'!H:H,'VENDA MES'!I:I,0,0)</f>
        <v>33.200000000000017</v>
      </c>
      <c r="E584" s="13">
        <f>IF(D584&lt;=0,(L584 * 2.5) - D584,IF(AND(Tabela5[[#This Row],[ESTOQUE_INICIAL]]&lt;=Tabela5[[#This Row],[PONTO_DE_REPOSICAO]],Tabela5[[#This Row],[ESTOQUE_INICIAL]]&gt;0),L584*2.5,D584*0))</f>
        <v>0</v>
      </c>
      <c r="F584" s="13">
        <f t="shared" si="19"/>
        <v>33.200000000000017</v>
      </c>
      <c r="G584" s="14">
        <f>IF('ESTOQUE DEZEMBRO'!$N584="outubro",_xlfn.XLOOKUP('ESTOQUE DEZEMBRO'!$A584,MEDIDAS!H:H,MEDIDAS!J:J,,0),IF('ESTOQUE DEZEMBRO'!$N584="novembro",_xlfn.XLOOKUP('ESTOQUE DEZEMBRO'!$A584,MEDIDAS!H:H,MEDIDAS!K:K,,0),"0"))</f>
        <v>36</v>
      </c>
      <c r="H584" s="16">
        <v>90</v>
      </c>
      <c r="I584" s="6" t="s">
        <v>1152</v>
      </c>
      <c r="J584" s="1">
        <f>'ESTOQUE DEZEMBRO'!$D584*'ESTOQUE DEZEMBRO'!$G584+'ESTOQUE DEZEMBRO'!$E584*'ESTOQUE DEZEMBRO'!$H584</f>
        <v>1195.2000000000007</v>
      </c>
      <c r="K584" s="1">
        <f>_xlfn.XLOOKUP(A584,MEDIDAS!A:A,MEDIDAS!D:D,,0)*5</f>
        <v>6.2222222222222223</v>
      </c>
      <c r="L584" s="1">
        <f>SUM(K584,_xlfn.XLOOKUP(A584,MEDIDAS!A:A,MEDIDAS!D:D,,0)*5)</f>
        <v>12.444444444444445</v>
      </c>
      <c r="M58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84" t="str">
        <f>IF('ESTOQUE DEZEMBRO'!$E584&gt;0,"dezembro",_xlfn.XLOOKUP('ESTOQUE DEZEMBRO'!$A584,'ESTOQUE NOVEMBRO'!$A$2:$A$1101,'ESTOQUE NOVEMBRO'!$N$2:$N$1101,,0))</f>
        <v>outubro</v>
      </c>
      <c r="O584" s="15">
        <v>45627</v>
      </c>
    </row>
    <row r="585" spans="1:15">
      <c r="A585" s="5" t="s">
        <v>583</v>
      </c>
      <c r="B585" s="6" t="s">
        <v>1196</v>
      </c>
      <c r="C585" s="8">
        <f t="shared" si="18"/>
        <v>64.89</v>
      </c>
      <c r="D585" s="13">
        <f>_xlfn.XLOOKUP(Tabela5[[#This Row],[SKU]],'ESTOQUE NOVEMBRO'!A:A,'ESTOQUE NOVEMBRO'!F:F,,0)-_xlfn.XLOOKUP(Tabela5[[#This Row],[SKU]],'VENDA MES'!H:H,'VENDA MES'!I:I,0,0)</f>
        <v>6.7999999999999972</v>
      </c>
      <c r="E585" s="13">
        <f>IF(D585&lt;=0,(L585 * 2.5) - D585,IF(AND(Tabela5[[#This Row],[ESTOQUE_INICIAL]]&lt;=Tabela5[[#This Row],[PONTO_DE_REPOSICAO]],Tabela5[[#This Row],[ESTOQUE_INICIAL]]&gt;0),L585*2.5,D585*0))</f>
        <v>31.111111111111111</v>
      </c>
      <c r="F585" s="13">
        <f t="shared" si="19"/>
        <v>37.911111111111111</v>
      </c>
      <c r="G585" s="14" t="str">
        <f>IF('ESTOQUE DEZEMBRO'!$N585="outubro",_xlfn.XLOOKUP('ESTOQUE DEZEMBRO'!$A585,MEDIDAS!H:H,MEDIDAS!J:J,,0),IF('ESTOQUE DEZEMBRO'!$N585="novembro",_xlfn.XLOOKUP('ESTOQUE DEZEMBRO'!$A585,MEDIDAS!H:H,MEDIDAS!K:K,,0),"0"))</f>
        <v>0</v>
      </c>
      <c r="H585" s="16">
        <v>90</v>
      </c>
      <c r="I585" s="6" t="s">
        <v>1152</v>
      </c>
      <c r="J585" s="1">
        <f>'ESTOQUE DEZEMBRO'!$D585*'ESTOQUE DEZEMBRO'!$G585+'ESTOQUE DEZEMBRO'!$E585*'ESTOQUE DEZEMBRO'!$H585</f>
        <v>2800</v>
      </c>
      <c r="K585" s="1">
        <f>_xlfn.XLOOKUP(A585,MEDIDAS!A:A,MEDIDAS!D:D,,0)*5</f>
        <v>6.2222222222222223</v>
      </c>
      <c r="L585" s="1">
        <f>SUM(K585,_xlfn.XLOOKUP(A585,MEDIDAS!A:A,MEDIDAS!D:D,,0)*5)</f>
        <v>12.444444444444445</v>
      </c>
      <c r="M58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85" t="str">
        <f>IF('ESTOQUE DEZEMBRO'!$E585&gt;0,"dezembro",_xlfn.XLOOKUP('ESTOQUE DEZEMBRO'!$A585,'ESTOQUE NOVEMBRO'!$A$2:$A$1101,'ESTOQUE NOVEMBRO'!$N$2:$N$1101,,0))</f>
        <v>dezembro</v>
      </c>
      <c r="O585" s="15">
        <v>45627</v>
      </c>
    </row>
    <row r="586" spans="1:15">
      <c r="A586" s="5" t="s">
        <v>584</v>
      </c>
      <c r="B586" s="6" t="s">
        <v>1196</v>
      </c>
      <c r="C586" s="8">
        <f t="shared" si="18"/>
        <v>64.89</v>
      </c>
      <c r="D586" s="13">
        <f>_xlfn.XLOOKUP(Tabela5[[#This Row],[SKU]],'ESTOQUE NOVEMBRO'!A:A,'ESTOQUE NOVEMBRO'!F:F,,0)-_xlfn.XLOOKUP(Tabela5[[#This Row],[SKU]],'VENDA MES'!H:H,'VENDA MES'!I:I,0,0)</f>
        <v>11.80000000000004</v>
      </c>
      <c r="E586" s="13">
        <f>IF(D586&lt;=0,(L586 * 2.5) - D586,IF(AND(Tabela5[[#This Row],[ESTOQUE_INICIAL]]&lt;=Tabela5[[#This Row],[PONTO_DE_REPOSICAO]],Tabela5[[#This Row],[ESTOQUE_INICIAL]]&gt;0),L586*2.5,D586*0))</f>
        <v>48.055555555555557</v>
      </c>
      <c r="F586" s="13">
        <f t="shared" si="19"/>
        <v>59.855555555555597</v>
      </c>
      <c r="G586" s="14" t="str">
        <f>IF('ESTOQUE DEZEMBRO'!$N586="outubro",_xlfn.XLOOKUP('ESTOQUE DEZEMBRO'!$A586,MEDIDAS!H:H,MEDIDAS!J:J,,0),IF('ESTOQUE DEZEMBRO'!$N586="novembro",_xlfn.XLOOKUP('ESTOQUE DEZEMBRO'!$A586,MEDIDAS!H:H,MEDIDAS!K:K,,0),"0"))</f>
        <v>0</v>
      </c>
      <c r="H586" s="16">
        <v>90</v>
      </c>
      <c r="I586" s="6" t="s">
        <v>1152</v>
      </c>
      <c r="J586" s="1">
        <f>'ESTOQUE DEZEMBRO'!$D586*'ESTOQUE DEZEMBRO'!$G586+'ESTOQUE DEZEMBRO'!$E586*'ESTOQUE DEZEMBRO'!$H586</f>
        <v>4325</v>
      </c>
      <c r="K586" s="1">
        <f>_xlfn.XLOOKUP(A586,MEDIDAS!A:A,MEDIDAS!D:D,,0)*5</f>
        <v>9.6111111111111107</v>
      </c>
      <c r="L586" s="1">
        <f>SUM(K586,_xlfn.XLOOKUP(A586,MEDIDAS!A:A,MEDIDAS!D:D,,0)*5)</f>
        <v>19.222222222222221</v>
      </c>
      <c r="M58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86" t="str">
        <f>IF('ESTOQUE DEZEMBRO'!$E586&gt;0,"dezembro",_xlfn.XLOOKUP('ESTOQUE DEZEMBRO'!$A586,'ESTOQUE NOVEMBRO'!$A$2:$A$1101,'ESTOQUE NOVEMBRO'!$N$2:$N$1101,,0))</f>
        <v>dezembro</v>
      </c>
      <c r="O586" s="15">
        <v>45627</v>
      </c>
    </row>
    <row r="587" spans="1:15">
      <c r="A587" s="5" t="s">
        <v>585</v>
      </c>
      <c r="B587" s="6" t="s">
        <v>1196</v>
      </c>
      <c r="C587" s="8">
        <f t="shared" si="18"/>
        <v>64.89</v>
      </c>
      <c r="D587" s="13">
        <f>_xlfn.XLOOKUP(Tabela5[[#This Row],[SKU]],'ESTOQUE NOVEMBRO'!A:A,'ESTOQUE NOVEMBRO'!F:F,,0)-_xlfn.XLOOKUP(Tabela5[[#This Row],[SKU]],'VENDA MES'!H:H,'VENDA MES'!I:I,0,0)</f>
        <v>107.00000000000006</v>
      </c>
      <c r="E587" s="13">
        <f>IF(D587&lt;=0,(L587 * 2.5) - D587,IF(AND(Tabela5[[#This Row],[ESTOQUE_INICIAL]]&lt;=Tabela5[[#This Row],[PONTO_DE_REPOSICAO]],Tabela5[[#This Row],[ESTOQUE_INICIAL]]&gt;0),L587*2.5,D587*0))</f>
        <v>0</v>
      </c>
      <c r="F587" s="13">
        <f t="shared" si="19"/>
        <v>107.00000000000006</v>
      </c>
      <c r="G587" s="14">
        <f>IF('ESTOQUE DEZEMBRO'!$N587="outubro",_xlfn.XLOOKUP('ESTOQUE DEZEMBRO'!$A587,MEDIDAS!H:H,MEDIDAS!J:J,,0),IF('ESTOQUE DEZEMBRO'!$N587="novembro",_xlfn.XLOOKUP('ESTOQUE DEZEMBRO'!$A587,MEDIDAS!H:H,MEDIDAS!K:K,,0),"0"))</f>
        <v>36</v>
      </c>
      <c r="H587" s="16">
        <v>90</v>
      </c>
      <c r="I587" s="6" t="s">
        <v>1152</v>
      </c>
      <c r="J587" s="1">
        <f>'ESTOQUE DEZEMBRO'!$D587*'ESTOQUE DEZEMBRO'!$G587+'ESTOQUE DEZEMBRO'!$E587*'ESTOQUE DEZEMBRO'!$H587</f>
        <v>3852.0000000000018</v>
      </c>
      <c r="K587" s="1">
        <f>_xlfn.XLOOKUP(A587,MEDIDAS!A:A,MEDIDAS!D:D,,0)*5</f>
        <v>10.555555555555555</v>
      </c>
      <c r="L587" s="1">
        <f>SUM(K587,_xlfn.XLOOKUP(A587,MEDIDAS!A:A,MEDIDAS!D:D,,0)*5)</f>
        <v>21.111111111111111</v>
      </c>
      <c r="M58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87" t="str">
        <f>IF('ESTOQUE DEZEMBRO'!$E587&gt;0,"dezembro",_xlfn.XLOOKUP('ESTOQUE DEZEMBRO'!$A587,'ESTOQUE NOVEMBRO'!$A$2:$A$1101,'ESTOQUE NOVEMBRO'!$N$2:$N$1101,,0))</f>
        <v>outubro</v>
      </c>
      <c r="O587" s="15">
        <v>45627</v>
      </c>
    </row>
    <row r="588" spans="1:15">
      <c r="A588" s="5" t="s">
        <v>648</v>
      </c>
      <c r="B588" s="6" t="s">
        <v>1196</v>
      </c>
      <c r="C588" s="8">
        <f t="shared" si="18"/>
        <v>64.89</v>
      </c>
      <c r="D588" s="13">
        <f>_xlfn.XLOOKUP(Tabela5[[#This Row],[SKU]],'ESTOQUE NOVEMBRO'!A:A,'ESTOQUE NOVEMBRO'!F:F,,0)-_xlfn.XLOOKUP(Tabela5[[#This Row],[SKU]],'VENDA MES'!H:H,'VENDA MES'!I:I,0,0)</f>
        <v>73</v>
      </c>
      <c r="E588" s="13">
        <f>IF(D588&lt;=0,(L588 * 2.5) - D588,IF(AND(Tabela5[[#This Row],[ESTOQUE_INICIAL]]&lt;=Tabela5[[#This Row],[PONTO_DE_REPOSICAO]],Tabela5[[#This Row],[ESTOQUE_INICIAL]]&gt;0),L588*2.5,D588*0))</f>
        <v>0</v>
      </c>
      <c r="F588" s="13">
        <f t="shared" si="19"/>
        <v>73</v>
      </c>
      <c r="G588" s="14">
        <f>IF('ESTOQUE DEZEMBRO'!$N588="outubro",_xlfn.XLOOKUP('ESTOQUE DEZEMBRO'!$A588,MEDIDAS!H:H,MEDIDAS!J:J,,0),IF('ESTOQUE DEZEMBRO'!$N588="novembro",_xlfn.XLOOKUP('ESTOQUE DEZEMBRO'!$A588,MEDIDAS!H:H,MEDIDAS!K:K,,0),"0"))</f>
        <v>36</v>
      </c>
      <c r="H588" s="16">
        <v>90</v>
      </c>
      <c r="I588" s="6" t="s">
        <v>1152</v>
      </c>
      <c r="J588" s="1">
        <f>'ESTOQUE DEZEMBRO'!$D588*'ESTOQUE DEZEMBRO'!$G588+'ESTOQUE DEZEMBRO'!$E588*'ESTOQUE DEZEMBRO'!$H588</f>
        <v>2628</v>
      </c>
      <c r="K588" s="1">
        <f>_xlfn.XLOOKUP(A588,MEDIDAS!A:A,MEDIDAS!D:D,,0)*5</f>
        <v>4.2777777777777777</v>
      </c>
      <c r="L588" s="1">
        <f>SUM(K588,_xlfn.XLOOKUP(A588,MEDIDAS!A:A,MEDIDAS!D:D,,0)*5)</f>
        <v>8.5555555555555554</v>
      </c>
      <c r="M58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88" t="str">
        <f>IF('ESTOQUE DEZEMBRO'!$E588&gt;0,"dezembro",_xlfn.XLOOKUP('ESTOQUE DEZEMBRO'!$A588,'ESTOQUE NOVEMBRO'!$A$2:$A$1101,'ESTOQUE NOVEMBRO'!$N$2:$N$1101,,0))</f>
        <v>outubro</v>
      </c>
      <c r="O588" s="15">
        <v>45627</v>
      </c>
    </row>
    <row r="589" spans="1:15">
      <c r="A589" s="5" t="s">
        <v>586</v>
      </c>
      <c r="B589" s="6" t="s">
        <v>1196</v>
      </c>
      <c r="C589" s="8">
        <f t="shared" si="18"/>
        <v>64.89</v>
      </c>
      <c r="D589" s="13">
        <f>_xlfn.XLOOKUP(Tabela5[[#This Row],[SKU]],'ESTOQUE NOVEMBRO'!A:A,'ESTOQUE NOVEMBRO'!F:F,,0)-_xlfn.XLOOKUP(Tabela5[[#This Row],[SKU]],'VENDA MES'!H:H,'VENDA MES'!I:I,0,0)</f>
        <v>167.80000000000004</v>
      </c>
      <c r="E589" s="13">
        <f>IF(D589&lt;=0,(L589 * 2.5) - D589,IF(AND(Tabela5[[#This Row],[ESTOQUE_INICIAL]]&lt;=Tabela5[[#This Row],[PONTO_DE_REPOSICAO]],Tabela5[[#This Row],[ESTOQUE_INICIAL]]&gt;0),L589*2.5,D589*0))</f>
        <v>0</v>
      </c>
      <c r="F589" s="13">
        <f t="shared" si="19"/>
        <v>167.80000000000004</v>
      </c>
      <c r="G589" s="14">
        <f>IF('ESTOQUE DEZEMBRO'!$N589="outubro",_xlfn.XLOOKUP('ESTOQUE DEZEMBRO'!$A589,MEDIDAS!H:H,MEDIDAS!J:J,,0),IF('ESTOQUE DEZEMBRO'!$N589="novembro",_xlfn.XLOOKUP('ESTOQUE DEZEMBRO'!$A589,MEDIDAS!H:H,MEDIDAS!K:K,,0),"0"))</f>
        <v>36</v>
      </c>
      <c r="H589" s="16">
        <v>90</v>
      </c>
      <c r="I589" s="6" t="s">
        <v>1152</v>
      </c>
      <c r="J589" s="1">
        <f>'ESTOQUE DEZEMBRO'!$D589*'ESTOQUE DEZEMBRO'!$G589+'ESTOQUE DEZEMBRO'!$E589*'ESTOQUE DEZEMBRO'!$H589</f>
        <v>6040.8000000000011</v>
      </c>
      <c r="K589" s="1">
        <f>_xlfn.XLOOKUP(A589,MEDIDAS!A:A,MEDIDAS!D:D,,0)*5</f>
        <v>4.6111111111111116</v>
      </c>
      <c r="L589" s="1">
        <f>SUM(K589,_xlfn.XLOOKUP(A589,MEDIDAS!A:A,MEDIDAS!D:D,,0)*5)</f>
        <v>9.2222222222222232</v>
      </c>
      <c r="M58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89" t="str">
        <f>IF('ESTOQUE DEZEMBRO'!$E589&gt;0,"dezembro",_xlfn.XLOOKUP('ESTOQUE DEZEMBRO'!$A589,'ESTOQUE NOVEMBRO'!$A$2:$A$1101,'ESTOQUE NOVEMBRO'!$N$2:$N$1101,,0))</f>
        <v>outubro</v>
      </c>
      <c r="O589" s="15">
        <v>45627</v>
      </c>
    </row>
    <row r="590" spans="1:15">
      <c r="A590" s="5" t="s">
        <v>587</v>
      </c>
      <c r="B590" s="6" t="s">
        <v>1196</v>
      </c>
      <c r="C590" s="8">
        <f t="shared" si="18"/>
        <v>64.89</v>
      </c>
      <c r="D590" s="13">
        <f>_xlfn.XLOOKUP(Tabela5[[#This Row],[SKU]],'ESTOQUE NOVEMBRO'!A:A,'ESTOQUE NOVEMBRO'!F:F,,0)-_xlfn.XLOOKUP(Tabela5[[#This Row],[SKU]],'VENDA MES'!H:H,'VENDA MES'!I:I,0,0)</f>
        <v>-8.4000000000000057</v>
      </c>
      <c r="E590" s="13">
        <f>IF(D590&lt;=0,(L590 * 2.5) - D590,IF(AND(Tabela5[[#This Row],[ESTOQUE_INICIAL]]&lt;=Tabela5[[#This Row],[PONTO_DE_REPOSICAO]],Tabela5[[#This Row],[ESTOQUE_INICIAL]]&gt;0),L590*2.5,D590*0))</f>
        <v>58.400000000000006</v>
      </c>
      <c r="F590" s="13">
        <f t="shared" si="19"/>
        <v>50</v>
      </c>
      <c r="G590" s="14" t="str">
        <f>IF('ESTOQUE DEZEMBRO'!$N590="outubro",_xlfn.XLOOKUP('ESTOQUE DEZEMBRO'!$A590,MEDIDAS!H:H,MEDIDAS!J:J,,0),IF('ESTOQUE DEZEMBRO'!$N590="novembro",_xlfn.XLOOKUP('ESTOQUE DEZEMBRO'!$A590,MEDIDAS!H:H,MEDIDAS!K:K,,0),"0"))</f>
        <v>0</v>
      </c>
      <c r="H590" s="16">
        <v>90</v>
      </c>
      <c r="I590" s="6" t="s">
        <v>1152</v>
      </c>
      <c r="J590" s="1">
        <f>'ESTOQUE DEZEMBRO'!$D590*'ESTOQUE DEZEMBRO'!$G590+'ESTOQUE DEZEMBRO'!$E590*'ESTOQUE DEZEMBRO'!$H590</f>
        <v>5256.0000000000009</v>
      </c>
      <c r="K590" s="1">
        <f>_xlfn.XLOOKUP(A590,MEDIDAS!A:A,MEDIDAS!D:D,,0)*5</f>
        <v>10</v>
      </c>
      <c r="L590" s="1">
        <f>SUM(K590,_xlfn.XLOOKUP(A590,MEDIDAS!A:A,MEDIDAS!D:D,,0)*5)</f>
        <v>20</v>
      </c>
      <c r="M59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90" t="str">
        <f>IF('ESTOQUE DEZEMBRO'!$E590&gt;0,"dezembro",_xlfn.XLOOKUP('ESTOQUE DEZEMBRO'!$A590,'ESTOQUE NOVEMBRO'!$A$2:$A$1101,'ESTOQUE NOVEMBRO'!$N$2:$N$1101,,0))</f>
        <v>dezembro</v>
      </c>
      <c r="O590" s="15">
        <v>45627</v>
      </c>
    </row>
    <row r="591" spans="1:15">
      <c r="A591" s="5" t="s">
        <v>588</v>
      </c>
      <c r="B591" s="6" t="s">
        <v>1196</v>
      </c>
      <c r="C591" s="8">
        <f t="shared" si="18"/>
        <v>64.89</v>
      </c>
      <c r="D591" s="13">
        <f>_xlfn.XLOOKUP(Tabela5[[#This Row],[SKU]],'ESTOQUE NOVEMBRO'!A:A,'ESTOQUE NOVEMBRO'!F:F,,0)-_xlfn.XLOOKUP(Tabela5[[#This Row],[SKU]],'VENDA MES'!H:H,'VENDA MES'!I:I,0,0)</f>
        <v>17.40000000000002</v>
      </c>
      <c r="E591" s="13">
        <f>IF(D591&lt;=0,(L591 * 2.5) - D591,IF(AND(Tabela5[[#This Row],[ESTOQUE_INICIAL]]&lt;=Tabela5[[#This Row],[PONTO_DE_REPOSICAO]],Tabela5[[#This Row],[ESTOQUE_INICIAL]]&gt;0),L591*2.5,D591*0))</f>
        <v>0</v>
      </c>
      <c r="F591" s="13">
        <f t="shared" si="19"/>
        <v>17.40000000000002</v>
      </c>
      <c r="G591" s="14">
        <f>IF('ESTOQUE DEZEMBRO'!$N591="outubro",_xlfn.XLOOKUP('ESTOQUE DEZEMBRO'!$A591,MEDIDAS!H:H,MEDIDAS!J:J,,0),IF('ESTOQUE DEZEMBRO'!$N591="novembro",_xlfn.XLOOKUP('ESTOQUE DEZEMBRO'!$A591,MEDIDAS!H:H,MEDIDAS!K:K,,0),"0"))</f>
        <v>36</v>
      </c>
      <c r="H591" s="16">
        <v>90</v>
      </c>
      <c r="I591" s="6" t="s">
        <v>1152</v>
      </c>
      <c r="J591" s="1">
        <f>'ESTOQUE DEZEMBRO'!$D591*'ESTOQUE DEZEMBRO'!$G591+'ESTOQUE DEZEMBRO'!$E591*'ESTOQUE DEZEMBRO'!$H591</f>
        <v>626.40000000000077</v>
      </c>
      <c r="K591" s="1">
        <f>_xlfn.XLOOKUP(A591,MEDIDAS!A:A,MEDIDAS!D:D,,0)*5</f>
        <v>4.166666666666667</v>
      </c>
      <c r="L591" s="1">
        <f>SUM(K591,_xlfn.XLOOKUP(A591,MEDIDAS!A:A,MEDIDAS!D:D,,0)*5)</f>
        <v>8.3333333333333339</v>
      </c>
      <c r="M59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91" t="str">
        <f>IF('ESTOQUE DEZEMBRO'!$E591&gt;0,"dezembro",_xlfn.XLOOKUP('ESTOQUE DEZEMBRO'!$A591,'ESTOQUE NOVEMBRO'!$A$2:$A$1101,'ESTOQUE NOVEMBRO'!$N$2:$N$1101,,0))</f>
        <v>outubro</v>
      </c>
      <c r="O591" s="15">
        <v>45627</v>
      </c>
    </row>
    <row r="592" spans="1:15">
      <c r="A592" s="5" t="s">
        <v>589</v>
      </c>
      <c r="B592" s="6" t="s">
        <v>1196</v>
      </c>
      <c r="C592" s="8">
        <f t="shared" si="18"/>
        <v>64.89</v>
      </c>
      <c r="D592" s="13">
        <f>_xlfn.XLOOKUP(Tabela5[[#This Row],[SKU]],'ESTOQUE NOVEMBRO'!A:A,'ESTOQUE NOVEMBRO'!F:F,,0)-_xlfn.XLOOKUP(Tabela5[[#This Row],[SKU]],'VENDA MES'!H:H,'VENDA MES'!I:I,0,0)</f>
        <v>77</v>
      </c>
      <c r="E592" s="13">
        <f>IF(D592&lt;=0,(L592 * 2.5) - D592,IF(AND(Tabela5[[#This Row],[ESTOQUE_INICIAL]]&lt;=Tabela5[[#This Row],[PONTO_DE_REPOSICAO]],Tabela5[[#This Row],[ESTOQUE_INICIAL]]&gt;0),L592*2.5,D592*0))</f>
        <v>0</v>
      </c>
      <c r="F592" s="13">
        <f t="shared" si="19"/>
        <v>77</v>
      </c>
      <c r="G592" s="14">
        <f>IF('ESTOQUE DEZEMBRO'!$N592="outubro",_xlfn.XLOOKUP('ESTOQUE DEZEMBRO'!$A592,MEDIDAS!H:H,MEDIDAS!J:J,,0),IF('ESTOQUE DEZEMBRO'!$N592="novembro",_xlfn.XLOOKUP('ESTOQUE DEZEMBRO'!$A592,MEDIDAS!H:H,MEDIDAS!K:K,,0),"0"))</f>
        <v>36</v>
      </c>
      <c r="H592" s="16">
        <v>90</v>
      </c>
      <c r="I592" s="6" t="s">
        <v>1152</v>
      </c>
      <c r="J592" s="1">
        <f>'ESTOQUE DEZEMBRO'!$D592*'ESTOQUE DEZEMBRO'!$G592+'ESTOQUE DEZEMBRO'!$E592*'ESTOQUE DEZEMBRO'!$H592</f>
        <v>2772</v>
      </c>
      <c r="K592" s="1">
        <f>_xlfn.XLOOKUP(A592,MEDIDAS!A:A,MEDIDAS!D:D,,0)*5</f>
        <v>8.5555555555555554</v>
      </c>
      <c r="L592" s="1">
        <f>SUM(K592,_xlfn.XLOOKUP(A592,MEDIDAS!A:A,MEDIDAS!D:D,,0)*5)</f>
        <v>17.111111111111111</v>
      </c>
      <c r="M59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92" t="str">
        <f>IF('ESTOQUE DEZEMBRO'!$E592&gt;0,"dezembro",_xlfn.XLOOKUP('ESTOQUE DEZEMBRO'!$A592,'ESTOQUE NOVEMBRO'!$A$2:$A$1101,'ESTOQUE NOVEMBRO'!$N$2:$N$1101,,0))</f>
        <v>outubro</v>
      </c>
      <c r="O592" s="15">
        <v>45627</v>
      </c>
    </row>
    <row r="593" spans="1:15">
      <c r="A593" s="5" t="s">
        <v>590</v>
      </c>
      <c r="B593" s="6" t="s">
        <v>1197</v>
      </c>
      <c r="C593" s="8">
        <f t="shared" si="18"/>
        <v>64.89</v>
      </c>
      <c r="D593" s="13">
        <f>_xlfn.XLOOKUP(Tabela5[[#This Row],[SKU]],'ESTOQUE NOVEMBRO'!A:A,'ESTOQUE NOVEMBRO'!F:F,,0)-_xlfn.XLOOKUP(Tabela5[[#This Row],[SKU]],'VENDA MES'!H:H,'VENDA MES'!I:I,0,0)</f>
        <v>65.400000000000006</v>
      </c>
      <c r="E593" s="13">
        <f>IF(D593&lt;=0,(L593 * 2.5) - D593,IF(AND(Tabela5[[#This Row],[ESTOQUE_INICIAL]]&lt;=Tabela5[[#This Row],[PONTO_DE_REPOSICAO]],Tabela5[[#This Row],[ESTOQUE_INICIAL]]&gt;0),L593*2.5,D593*0))</f>
        <v>0</v>
      </c>
      <c r="F593" s="13">
        <f t="shared" si="19"/>
        <v>65.400000000000006</v>
      </c>
      <c r="G593" s="14">
        <f>IF('ESTOQUE DEZEMBRO'!$N593="outubro",_xlfn.XLOOKUP('ESTOQUE DEZEMBRO'!$A593,MEDIDAS!H:H,MEDIDAS!J:J,,0),IF('ESTOQUE DEZEMBRO'!$N593="novembro",_xlfn.XLOOKUP('ESTOQUE DEZEMBRO'!$A593,MEDIDAS!H:H,MEDIDAS!K:K,,0),"0"))</f>
        <v>8</v>
      </c>
      <c r="H593" s="16">
        <v>20</v>
      </c>
      <c r="I593" s="6" t="s">
        <v>1142</v>
      </c>
      <c r="J593" s="1">
        <f>'ESTOQUE DEZEMBRO'!$D593*'ESTOQUE DEZEMBRO'!$G593+'ESTOQUE DEZEMBRO'!$E593*'ESTOQUE DEZEMBRO'!$H593</f>
        <v>523.20000000000005</v>
      </c>
      <c r="K593" s="1">
        <f>_xlfn.XLOOKUP(A593,MEDIDAS!A:A,MEDIDAS!D:D,,0)*5</f>
        <v>5.166666666666667</v>
      </c>
      <c r="L593" s="1">
        <f>SUM(K593,_xlfn.XLOOKUP(A593,MEDIDAS!A:A,MEDIDAS!D:D,,0)*5)</f>
        <v>10.333333333333334</v>
      </c>
      <c r="M59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93" t="str">
        <f>IF('ESTOQUE DEZEMBRO'!$E593&gt;0,"dezembro",_xlfn.XLOOKUP('ESTOQUE DEZEMBRO'!$A593,'ESTOQUE NOVEMBRO'!$A$2:$A$1101,'ESTOQUE NOVEMBRO'!$N$2:$N$1101,,0))</f>
        <v>outubro</v>
      </c>
      <c r="O593" s="15">
        <v>45627</v>
      </c>
    </row>
    <row r="594" spans="1:15">
      <c r="A594" s="5" t="s">
        <v>591</v>
      </c>
      <c r="B594" s="6" t="s">
        <v>1197</v>
      </c>
      <c r="C594" s="8">
        <f t="shared" si="18"/>
        <v>64.89</v>
      </c>
      <c r="D594" s="13">
        <f>_xlfn.XLOOKUP(Tabela5[[#This Row],[SKU]],'ESTOQUE NOVEMBRO'!A:A,'ESTOQUE NOVEMBRO'!F:F,,0)-_xlfn.XLOOKUP(Tabela5[[#This Row],[SKU]],'VENDA MES'!H:H,'VENDA MES'!I:I,0,0)</f>
        <v>-57.2</v>
      </c>
      <c r="E594" s="13">
        <f>IF(D594&lt;=0,(L594 * 2.5) - D594,IF(AND(Tabela5[[#This Row],[ESTOQUE_INICIAL]]&lt;=Tabela5[[#This Row],[PONTO_DE_REPOSICAO]],Tabela5[[#This Row],[ESTOQUE_INICIAL]]&gt;0),L594*2.5,D594*0))</f>
        <v>87.75555555555556</v>
      </c>
      <c r="F594" s="13">
        <f t="shared" si="19"/>
        <v>30.555555555555557</v>
      </c>
      <c r="G594" s="14" t="str">
        <f>IF('ESTOQUE DEZEMBRO'!$N594="outubro",_xlfn.XLOOKUP('ESTOQUE DEZEMBRO'!$A594,MEDIDAS!H:H,MEDIDAS!J:J,,0),IF('ESTOQUE DEZEMBRO'!$N594="novembro",_xlfn.XLOOKUP('ESTOQUE DEZEMBRO'!$A594,MEDIDAS!H:H,MEDIDAS!K:K,,0),"0"))</f>
        <v>0</v>
      </c>
      <c r="H594" s="16">
        <v>20</v>
      </c>
      <c r="I594" s="6" t="s">
        <v>1142</v>
      </c>
      <c r="J594" s="1">
        <f>'ESTOQUE DEZEMBRO'!$D594*'ESTOQUE DEZEMBRO'!$G594+'ESTOQUE DEZEMBRO'!$E594*'ESTOQUE DEZEMBRO'!$H594</f>
        <v>1755.1111111111113</v>
      </c>
      <c r="K594" s="1">
        <f>_xlfn.XLOOKUP(A594,MEDIDAS!A:A,MEDIDAS!D:D,,0)*5</f>
        <v>6.1111111111111116</v>
      </c>
      <c r="L594" s="1">
        <f>SUM(K594,_xlfn.XLOOKUP(A594,MEDIDAS!A:A,MEDIDAS!D:D,,0)*5)</f>
        <v>12.222222222222223</v>
      </c>
      <c r="M59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94" t="str">
        <f>IF('ESTOQUE DEZEMBRO'!$E594&gt;0,"dezembro",_xlfn.XLOOKUP('ESTOQUE DEZEMBRO'!$A594,'ESTOQUE NOVEMBRO'!$A$2:$A$1101,'ESTOQUE NOVEMBRO'!$N$2:$N$1101,,0))</f>
        <v>dezembro</v>
      </c>
      <c r="O594" s="15">
        <v>45627</v>
      </c>
    </row>
    <row r="595" spans="1:15">
      <c r="A595" s="5" t="s">
        <v>592</v>
      </c>
      <c r="B595" s="6" t="s">
        <v>1197</v>
      </c>
      <c r="C595" s="8">
        <f t="shared" si="18"/>
        <v>64.89</v>
      </c>
      <c r="D595" s="13">
        <f>_xlfn.XLOOKUP(Tabela5[[#This Row],[SKU]],'ESTOQUE NOVEMBRO'!A:A,'ESTOQUE NOVEMBRO'!F:F,,0)-_xlfn.XLOOKUP(Tabela5[[#This Row],[SKU]],'VENDA MES'!H:H,'VENDA MES'!I:I,0,0)</f>
        <v>-20</v>
      </c>
      <c r="E595" s="13">
        <f>IF(D595&lt;=0,(L595 * 2.5) - D595,IF(AND(Tabela5[[#This Row],[ESTOQUE_INICIAL]]&lt;=Tabela5[[#This Row],[PONTO_DE_REPOSICAO]],Tabela5[[#This Row],[ESTOQUE_INICIAL]]&gt;0),L595*2.5,D595*0))</f>
        <v>53.055555555555557</v>
      </c>
      <c r="F595" s="13">
        <f t="shared" si="19"/>
        <v>33.055555555555557</v>
      </c>
      <c r="G595" s="14" t="str">
        <f>IF('ESTOQUE DEZEMBRO'!$N595="outubro",_xlfn.XLOOKUP('ESTOQUE DEZEMBRO'!$A595,MEDIDAS!H:H,MEDIDAS!J:J,,0),IF('ESTOQUE DEZEMBRO'!$N595="novembro",_xlfn.XLOOKUP('ESTOQUE DEZEMBRO'!$A595,MEDIDAS!H:H,MEDIDAS!K:K,,0),"0"))</f>
        <v>0</v>
      </c>
      <c r="H595" s="16">
        <v>20</v>
      </c>
      <c r="I595" s="6" t="s">
        <v>1142</v>
      </c>
      <c r="J595" s="1">
        <f>'ESTOQUE DEZEMBRO'!$D595*'ESTOQUE DEZEMBRO'!$G595+'ESTOQUE DEZEMBRO'!$E595*'ESTOQUE DEZEMBRO'!$H595</f>
        <v>1061.1111111111111</v>
      </c>
      <c r="K595" s="1">
        <f>_xlfn.XLOOKUP(A595,MEDIDAS!A:A,MEDIDAS!D:D,,0)*5</f>
        <v>6.6111111111111107</v>
      </c>
      <c r="L595" s="1">
        <f>SUM(K595,_xlfn.XLOOKUP(A595,MEDIDAS!A:A,MEDIDAS!D:D,,0)*5)</f>
        <v>13.222222222222221</v>
      </c>
      <c r="M59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95" t="str">
        <f>IF('ESTOQUE DEZEMBRO'!$E595&gt;0,"dezembro",_xlfn.XLOOKUP('ESTOQUE DEZEMBRO'!$A595,'ESTOQUE NOVEMBRO'!$A$2:$A$1101,'ESTOQUE NOVEMBRO'!$N$2:$N$1101,,0))</f>
        <v>dezembro</v>
      </c>
      <c r="O595" s="15">
        <v>45627</v>
      </c>
    </row>
    <row r="596" spans="1:15">
      <c r="A596" s="5" t="s">
        <v>594</v>
      </c>
      <c r="B596" s="6" t="s">
        <v>1197</v>
      </c>
      <c r="C596" s="8">
        <f t="shared" si="18"/>
        <v>64.89</v>
      </c>
      <c r="D596" s="13">
        <f>_xlfn.XLOOKUP(Tabela5[[#This Row],[SKU]],'ESTOQUE NOVEMBRO'!A:A,'ESTOQUE NOVEMBRO'!F:F,,0)-_xlfn.XLOOKUP(Tabela5[[#This Row],[SKU]],'VENDA MES'!H:H,'VENDA MES'!I:I,0,0)</f>
        <v>34.400000000000006</v>
      </c>
      <c r="E596" s="13">
        <f>IF(D596&lt;=0,(L596 * 2.5) - D596,IF(AND(Tabela5[[#This Row],[ESTOQUE_INICIAL]]&lt;=Tabela5[[#This Row],[PONTO_DE_REPOSICAO]],Tabela5[[#This Row],[ESTOQUE_INICIAL]]&gt;0),L596*2.5,D596*0))</f>
        <v>0</v>
      </c>
      <c r="F596" s="13">
        <f t="shared" si="19"/>
        <v>34.400000000000006</v>
      </c>
      <c r="G596" s="14">
        <f>IF('ESTOQUE DEZEMBRO'!$N596="outubro",_xlfn.XLOOKUP('ESTOQUE DEZEMBRO'!$A596,MEDIDAS!H:H,MEDIDAS!J:J,,0),IF('ESTOQUE DEZEMBRO'!$N596="novembro",_xlfn.XLOOKUP('ESTOQUE DEZEMBRO'!$A596,MEDIDAS!H:H,MEDIDAS!K:K,,0),"0"))</f>
        <v>8</v>
      </c>
      <c r="H596" s="16">
        <v>20</v>
      </c>
      <c r="I596" s="6" t="s">
        <v>1142</v>
      </c>
      <c r="J596" s="1">
        <f>'ESTOQUE DEZEMBRO'!$D596*'ESTOQUE DEZEMBRO'!$G596+'ESTOQUE DEZEMBRO'!$E596*'ESTOQUE DEZEMBRO'!$H596</f>
        <v>275.20000000000005</v>
      </c>
      <c r="K596" s="1">
        <f>_xlfn.XLOOKUP(A596,MEDIDAS!A:A,MEDIDAS!D:D,,0)*5</f>
        <v>8.7222222222222214</v>
      </c>
      <c r="L596" s="1">
        <f>SUM(K596,_xlfn.XLOOKUP(A596,MEDIDAS!A:A,MEDIDAS!D:D,,0)*5)</f>
        <v>17.444444444444443</v>
      </c>
      <c r="M59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96" t="str">
        <f>IF('ESTOQUE DEZEMBRO'!$E596&gt;0,"dezembro",_xlfn.XLOOKUP('ESTOQUE DEZEMBRO'!$A596,'ESTOQUE NOVEMBRO'!$A$2:$A$1101,'ESTOQUE NOVEMBRO'!$N$2:$N$1101,,0))</f>
        <v>outubro</v>
      </c>
      <c r="O596" s="15">
        <v>45627</v>
      </c>
    </row>
    <row r="597" spans="1:15">
      <c r="A597" s="5" t="s">
        <v>595</v>
      </c>
      <c r="B597" s="6" t="s">
        <v>1197</v>
      </c>
      <c r="C597" s="8">
        <f t="shared" si="18"/>
        <v>64.89</v>
      </c>
      <c r="D597" s="13">
        <f>_xlfn.XLOOKUP(Tabela5[[#This Row],[SKU]],'ESTOQUE NOVEMBRO'!A:A,'ESTOQUE NOVEMBRO'!F:F,,0)-_xlfn.XLOOKUP(Tabela5[[#This Row],[SKU]],'VENDA MES'!H:H,'VENDA MES'!I:I,0,0)</f>
        <v>119</v>
      </c>
      <c r="E597" s="13">
        <f>IF(D597&lt;=0,(L597 * 2.5) - D597,IF(AND(Tabela5[[#This Row],[ESTOQUE_INICIAL]]&lt;=Tabela5[[#This Row],[PONTO_DE_REPOSICAO]],Tabela5[[#This Row],[ESTOQUE_INICIAL]]&gt;0),L597*2.5,D597*0))</f>
        <v>0</v>
      </c>
      <c r="F597" s="13">
        <f t="shared" si="19"/>
        <v>119</v>
      </c>
      <c r="G597" s="14">
        <f>IF('ESTOQUE DEZEMBRO'!$N597="outubro",_xlfn.XLOOKUP('ESTOQUE DEZEMBRO'!$A597,MEDIDAS!H:H,MEDIDAS!J:J,,0),IF('ESTOQUE DEZEMBRO'!$N597="novembro",_xlfn.XLOOKUP('ESTOQUE DEZEMBRO'!$A597,MEDIDAS!H:H,MEDIDAS!K:K,,0),"0"))</f>
        <v>8</v>
      </c>
      <c r="H597" s="16">
        <v>20</v>
      </c>
      <c r="I597" s="6" t="s">
        <v>1142</v>
      </c>
      <c r="J597" s="1">
        <f>'ESTOQUE DEZEMBRO'!$D597*'ESTOQUE DEZEMBRO'!$G597+'ESTOQUE DEZEMBRO'!$E597*'ESTOQUE DEZEMBRO'!$H597</f>
        <v>952</v>
      </c>
      <c r="K597" s="1">
        <f>_xlfn.XLOOKUP(A597,MEDIDAS!A:A,MEDIDAS!D:D,,0)*5</f>
        <v>8.0555555555555554</v>
      </c>
      <c r="L597" s="1">
        <f>SUM(K597,_xlfn.XLOOKUP(A597,MEDIDAS!A:A,MEDIDAS!D:D,,0)*5)</f>
        <v>16.111111111111111</v>
      </c>
      <c r="M59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97" t="str">
        <f>IF('ESTOQUE DEZEMBRO'!$E597&gt;0,"dezembro",_xlfn.XLOOKUP('ESTOQUE DEZEMBRO'!$A597,'ESTOQUE NOVEMBRO'!$A$2:$A$1101,'ESTOQUE NOVEMBRO'!$N$2:$N$1101,,0))</f>
        <v>outubro</v>
      </c>
      <c r="O597" s="15">
        <v>45627</v>
      </c>
    </row>
    <row r="598" spans="1:15">
      <c r="A598" s="5" t="s">
        <v>659</v>
      </c>
      <c r="B598" s="6" t="s">
        <v>1197</v>
      </c>
      <c r="C598" s="8">
        <f t="shared" si="18"/>
        <v>64.89</v>
      </c>
      <c r="D598" s="13">
        <f>_xlfn.XLOOKUP(Tabela5[[#This Row],[SKU]],'ESTOQUE NOVEMBRO'!A:A,'ESTOQUE NOVEMBRO'!F:F,,0)-_xlfn.XLOOKUP(Tabela5[[#This Row],[SKU]],'VENDA MES'!H:H,'VENDA MES'!I:I,0,0)</f>
        <v>77</v>
      </c>
      <c r="E598" s="13">
        <f>IF(D598&lt;=0,(L598 * 2.5) - D598,IF(AND(Tabela5[[#This Row],[ESTOQUE_INICIAL]]&lt;=Tabela5[[#This Row],[PONTO_DE_REPOSICAO]],Tabela5[[#This Row],[ESTOQUE_INICIAL]]&gt;0),L598*2.5,D598*0))</f>
        <v>0</v>
      </c>
      <c r="F598" s="13">
        <f t="shared" si="19"/>
        <v>77</v>
      </c>
      <c r="G598" s="14">
        <f>IF('ESTOQUE DEZEMBRO'!$N598="outubro",_xlfn.XLOOKUP('ESTOQUE DEZEMBRO'!$A598,MEDIDAS!H:H,MEDIDAS!J:J,,0),IF('ESTOQUE DEZEMBRO'!$N598="novembro",_xlfn.XLOOKUP('ESTOQUE DEZEMBRO'!$A598,MEDIDAS!H:H,MEDIDAS!K:K,,0),"0"))</f>
        <v>8</v>
      </c>
      <c r="H598" s="16">
        <v>20</v>
      </c>
      <c r="I598" s="6" t="s">
        <v>1142</v>
      </c>
      <c r="J598" s="1">
        <f>'ESTOQUE DEZEMBRO'!$D598*'ESTOQUE DEZEMBRO'!$G598+'ESTOQUE DEZEMBRO'!$E598*'ESTOQUE DEZEMBRO'!$H598</f>
        <v>616</v>
      </c>
      <c r="K598" s="1">
        <f>_xlfn.XLOOKUP(A598,MEDIDAS!A:A,MEDIDAS!D:D,,0)*5</f>
        <v>4.0555555555555554</v>
      </c>
      <c r="L598" s="1">
        <f>SUM(K598,_xlfn.XLOOKUP(A598,MEDIDAS!A:A,MEDIDAS!D:D,,0)*5)</f>
        <v>8.1111111111111107</v>
      </c>
      <c r="M59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598" t="str">
        <f>IF('ESTOQUE DEZEMBRO'!$E598&gt;0,"dezembro",_xlfn.XLOOKUP('ESTOQUE DEZEMBRO'!$A598,'ESTOQUE NOVEMBRO'!$A$2:$A$1101,'ESTOQUE NOVEMBRO'!$N$2:$N$1101,,0))</f>
        <v>outubro</v>
      </c>
      <c r="O598" s="15">
        <v>45627</v>
      </c>
    </row>
    <row r="599" spans="1:15">
      <c r="A599" s="5" t="s">
        <v>596</v>
      </c>
      <c r="B599" s="6" t="s">
        <v>1197</v>
      </c>
      <c r="C599" s="8">
        <f t="shared" si="18"/>
        <v>64.89</v>
      </c>
      <c r="D599" s="13">
        <f>_xlfn.XLOOKUP(Tabela5[[#This Row],[SKU]],'ESTOQUE NOVEMBRO'!A:A,'ESTOQUE NOVEMBRO'!F:F,,0)-_xlfn.XLOOKUP(Tabela5[[#This Row],[SKU]],'VENDA MES'!H:H,'VENDA MES'!I:I,0,0)</f>
        <v>-7.8000000000000114</v>
      </c>
      <c r="E599" s="13">
        <f>IF(D599&lt;=0,(L599 * 2.5) - D599,IF(AND(Tabela5[[#This Row],[ESTOQUE_INICIAL]]&lt;=Tabela5[[#This Row],[PONTO_DE_REPOSICAO]],Tabela5[[#This Row],[ESTOQUE_INICIAL]]&gt;0),L599*2.5,D599*0))</f>
        <v>59.466666666666683</v>
      </c>
      <c r="F599" s="13">
        <f t="shared" si="19"/>
        <v>51.666666666666671</v>
      </c>
      <c r="G599" s="14" t="str">
        <f>IF('ESTOQUE DEZEMBRO'!$N599="outubro",_xlfn.XLOOKUP('ESTOQUE DEZEMBRO'!$A599,MEDIDAS!H:H,MEDIDAS!J:J,,0),IF('ESTOQUE DEZEMBRO'!$N599="novembro",_xlfn.XLOOKUP('ESTOQUE DEZEMBRO'!$A599,MEDIDAS!H:H,MEDIDAS!K:K,,0),"0"))</f>
        <v>0</v>
      </c>
      <c r="H599" s="16">
        <v>20</v>
      </c>
      <c r="I599" s="6" t="s">
        <v>1142</v>
      </c>
      <c r="J599" s="1">
        <f>'ESTOQUE DEZEMBRO'!$D599*'ESTOQUE DEZEMBRO'!$G599+'ESTOQUE DEZEMBRO'!$E599*'ESTOQUE DEZEMBRO'!$H599</f>
        <v>1189.3333333333337</v>
      </c>
      <c r="K599" s="1">
        <f>_xlfn.XLOOKUP(A599,MEDIDAS!A:A,MEDIDAS!D:D,,0)*5</f>
        <v>10.333333333333334</v>
      </c>
      <c r="L599" s="1">
        <f>SUM(K599,_xlfn.XLOOKUP(A599,MEDIDAS!A:A,MEDIDAS!D:D,,0)*5)</f>
        <v>20.666666666666668</v>
      </c>
      <c r="M59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599" t="str">
        <f>IF('ESTOQUE DEZEMBRO'!$E599&gt;0,"dezembro",_xlfn.XLOOKUP('ESTOQUE DEZEMBRO'!$A599,'ESTOQUE NOVEMBRO'!$A$2:$A$1101,'ESTOQUE NOVEMBRO'!$N$2:$N$1101,,0))</f>
        <v>dezembro</v>
      </c>
      <c r="O599" s="15">
        <v>45627</v>
      </c>
    </row>
    <row r="600" spans="1:15">
      <c r="A600" s="5" t="s">
        <v>597</v>
      </c>
      <c r="B600" s="6" t="s">
        <v>1197</v>
      </c>
      <c r="C600" s="8">
        <f t="shared" si="18"/>
        <v>64.89</v>
      </c>
      <c r="D600" s="13">
        <f>_xlfn.XLOOKUP(Tabela5[[#This Row],[SKU]],'ESTOQUE NOVEMBRO'!A:A,'ESTOQUE NOVEMBRO'!F:F,,0)-_xlfn.XLOOKUP(Tabela5[[#This Row],[SKU]],'VENDA MES'!H:H,'VENDA MES'!I:I,0,0)</f>
        <v>32.599999999999994</v>
      </c>
      <c r="E600" s="13">
        <f>IF(D600&lt;=0,(L600 * 2.5) - D600,IF(AND(Tabela5[[#This Row],[ESTOQUE_INICIAL]]&lt;=Tabela5[[#This Row],[PONTO_DE_REPOSICAO]],Tabela5[[#This Row],[ESTOQUE_INICIAL]]&gt;0),L600*2.5,D600*0))</f>
        <v>0</v>
      </c>
      <c r="F600" s="13">
        <f t="shared" si="19"/>
        <v>32.599999999999994</v>
      </c>
      <c r="G600" s="14">
        <f>IF('ESTOQUE DEZEMBRO'!$N600="outubro",_xlfn.XLOOKUP('ESTOQUE DEZEMBRO'!$A600,MEDIDAS!H:H,MEDIDAS!J:J,,0),IF('ESTOQUE DEZEMBRO'!$N600="novembro",_xlfn.XLOOKUP('ESTOQUE DEZEMBRO'!$A600,MEDIDAS!H:H,MEDIDAS!K:K,,0),"0"))</f>
        <v>8</v>
      </c>
      <c r="H600" s="16">
        <v>20</v>
      </c>
      <c r="I600" s="6" t="s">
        <v>1142</v>
      </c>
      <c r="J600" s="1">
        <f>'ESTOQUE DEZEMBRO'!$D600*'ESTOQUE DEZEMBRO'!$G600+'ESTOQUE DEZEMBRO'!$E600*'ESTOQUE DEZEMBRO'!$H600</f>
        <v>260.79999999999995</v>
      </c>
      <c r="K600" s="1">
        <f>_xlfn.XLOOKUP(A600,MEDIDAS!A:A,MEDIDAS!D:D,,0)*5</f>
        <v>5.8888888888888893</v>
      </c>
      <c r="L600" s="1">
        <f>SUM(K600,_xlfn.XLOOKUP(A600,MEDIDAS!A:A,MEDIDAS!D:D,,0)*5)</f>
        <v>11.777777777777779</v>
      </c>
      <c r="M60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00" t="str">
        <f>IF('ESTOQUE DEZEMBRO'!$E600&gt;0,"dezembro",_xlfn.XLOOKUP('ESTOQUE DEZEMBRO'!$A600,'ESTOQUE NOVEMBRO'!$A$2:$A$1101,'ESTOQUE NOVEMBRO'!$N$2:$N$1101,,0))</f>
        <v>outubro</v>
      </c>
      <c r="O600" s="15">
        <v>45627</v>
      </c>
    </row>
    <row r="601" spans="1:15">
      <c r="A601" s="5" t="s">
        <v>598</v>
      </c>
      <c r="B601" s="6" t="s">
        <v>1197</v>
      </c>
      <c r="C601" s="8">
        <f t="shared" si="18"/>
        <v>64.89</v>
      </c>
      <c r="D601" s="13">
        <f>_xlfn.XLOOKUP(Tabela5[[#This Row],[SKU]],'ESTOQUE NOVEMBRO'!A:A,'ESTOQUE NOVEMBRO'!F:F,,0)-_xlfn.XLOOKUP(Tabela5[[#This Row],[SKU]],'VENDA MES'!H:H,'VENDA MES'!I:I,0,0)</f>
        <v>-8.2222222222222143</v>
      </c>
      <c r="E601" s="13">
        <f>IF(D601&lt;=0,(L601 * 2.5) - D601,IF(AND(Tabela5[[#This Row],[ESTOQUE_INICIAL]]&lt;=Tabela5[[#This Row],[PONTO_DE_REPOSICAO]],Tabela5[[#This Row],[ESTOQUE_INICIAL]]&gt;0),L601*2.5,D601*0))</f>
        <v>35.999999999999993</v>
      </c>
      <c r="F601" s="13">
        <f t="shared" si="19"/>
        <v>27.777777777777779</v>
      </c>
      <c r="G601" s="14" t="str">
        <f>IF('ESTOQUE DEZEMBRO'!$N601="outubro",_xlfn.XLOOKUP('ESTOQUE DEZEMBRO'!$A601,MEDIDAS!H:H,MEDIDAS!J:J,,0),IF('ESTOQUE DEZEMBRO'!$N601="novembro",_xlfn.XLOOKUP('ESTOQUE DEZEMBRO'!$A601,MEDIDAS!H:H,MEDIDAS!K:K,,0),"0"))</f>
        <v>0</v>
      </c>
      <c r="H601" s="16">
        <v>20</v>
      </c>
      <c r="I601" s="6" t="s">
        <v>1142</v>
      </c>
      <c r="J601" s="1">
        <f>'ESTOQUE DEZEMBRO'!$D601*'ESTOQUE DEZEMBRO'!$G601+'ESTOQUE DEZEMBRO'!$E601*'ESTOQUE DEZEMBRO'!$H601</f>
        <v>719.99999999999989</v>
      </c>
      <c r="K601" s="1">
        <f>_xlfn.XLOOKUP(A601,MEDIDAS!A:A,MEDIDAS!D:D,,0)*5</f>
        <v>5.5555555555555554</v>
      </c>
      <c r="L601" s="1">
        <f>SUM(K601,_xlfn.XLOOKUP(A601,MEDIDAS!A:A,MEDIDAS!D:D,,0)*5)</f>
        <v>11.111111111111111</v>
      </c>
      <c r="M60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01" t="str">
        <f>IF('ESTOQUE DEZEMBRO'!$E601&gt;0,"dezembro",_xlfn.XLOOKUP('ESTOQUE DEZEMBRO'!$A601,'ESTOQUE NOVEMBRO'!$A$2:$A$1101,'ESTOQUE NOVEMBRO'!$N$2:$N$1101,,0))</f>
        <v>dezembro</v>
      </c>
      <c r="O601" s="15">
        <v>45627</v>
      </c>
    </row>
    <row r="602" spans="1:15">
      <c r="A602" s="5" t="s">
        <v>599</v>
      </c>
      <c r="B602" s="6" t="s">
        <v>1197</v>
      </c>
      <c r="C602" s="8">
        <f t="shared" si="18"/>
        <v>64.89</v>
      </c>
      <c r="D602" s="13">
        <f>_xlfn.XLOOKUP(Tabela5[[#This Row],[SKU]],'ESTOQUE NOVEMBRO'!A:A,'ESTOQUE NOVEMBRO'!F:F,,0)-_xlfn.XLOOKUP(Tabela5[[#This Row],[SKU]],'VENDA MES'!H:H,'VENDA MES'!I:I,0,0)</f>
        <v>-0.59999999999999432</v>
      </c>
      <c r="E602" s="13">
        <f>IF(D602&lt;=0,(L602 * 2.5) - D602,IF(AND(Tabela5[[#This Row],[ESTOQUE_INICIAL]]&lt;=Tabela5[[#This Row],[PONTO_DE_REPOSICAO]],Tabela5[[#This Row],[ESTOQUE_INICIAL]]&gt;0),L602*2.5,D602*0))</f>
        <v>44.766666666666652</v>
      </c>
      <c r="F602" s="13">
        <f t="shared" si="19"/>
        <v>44.166666666666657</v>
      </c>
      <c r="G602" s="14" t="str">
        <f>IF('ESTOQUE DEZEMBRO'!$N602="outubro",_xlfn.XLOOKUP('ESTOQUE DEZEMBRO'!$A602,MEDIDAS!H:H,MEDIDAS!J:J,,0),IF('ESTOQUE DEZEMBRO'!$N602="novembro",_xlfn.XLOOKUP('ESTOQUE DEZEMBRO'!$A602,MEDIDAS!H:H,MEDIDAS!K:K,,0),"0"))</f>
        <v>0</v>
      </c>
      <c r="H602" s="16">
        <v>20</v>
      </c>
      <c r="I602" s="6" t="s">
        <v>1142</v>
      </c>
      <c r="J602" s="1">
        <f>'ESTOQUE DEZEMBRO'!$D602*'ESTOQUE DEZEMBRO'!$G602+'ESTOQUE DEZEMBRO'!$E602*'ESTOQUE DEZEMBRO'!$H602</f>
        <v>895.33333333333303</v>
      </c>
      <c r="K602" s="1">
        <f>_xlfn.XLOOKUP(A602,MEDIDAS!A:A,MEDIDAS!D:D,,0)*5</f>
        <v>8.8333333333333321</v>
      </c>
      <c r="L602" s="1">
        <f>SUM(K602,_xlfn.XLOOKUP(A602,MEDIDAS!A:A,MEDIDAS!D:D,,0)*5)</f>
        <v>17.666666666666664</v>
      </c>
      <c r="M60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02" t="str">
        <f>IF('ESTOQUE DEZEMBRO'!$E602&gt;0,"dezembro",_xlfn.XLOOKUP('ESTOQUE DEZEMBRO'!$A602,'ESTOQUE NOVEMBRO'!$A$2:$A$1101,'ESTOQUE NOVEMBRO'!$N$2:$N$1101,,0))</f>
        <v>dezembro</v>
      </c>
      <c r="O602" s="15">
        <v>45627</v>
      </c>
    </row>
    <row r="603" spans="1:15">
      <c r="A603" s="5" t="s">
        <v>600</v>
      </c>
      <c r="B603" s="6" t="s">
        <v>1198</v>
      </c>
      <c r="C603" s="8">
        <f t="shared" si="18"/>
        <v>64.89</v>
      </c>
      <c r="D603" s="13">
        <f>_xlfn.XLOOKUP(Tabela5[[#This Row],[SKU]],'ESTOQUE NOVEMBRO'!A:A,'ESTOQUE NOVEMBRO'!F:F,,0)-_xlfn.XLOOKUP(Tabela5[[#This Row],[SKU]],'VENDA MES'!H:H,'VENDA MES'!I:I,0,0)</f>
        <v>66.599999999999994</v>
      </c>
      <c r="E603" s="13">
        <f>IF(D603&lt;=0,(L603 * 2.5) - D603,IF(AND(Tabela5[[#This Row],[ESTOQUE_INICIAL]]&lt;=Tabela5[[#This Row],[PONTO_DE_REPOSICAO]],Tabela5[[#This Row],[ESTOQUE_INICIAL]]&gt;0),L603*2.5,D603*0))</f>
        <v>0</v>
      </c>
      <c r="F603" s="13">
        <f t="shared" si="19"/>
        <v>66.599999999999994</v>
      </c>
      <c r="G603" s="14">
        <f>IF('ESTOQUE DEZEMBRO'!$N603="outubro",_xlfn.XLOOKUP('ESTOQUE DEZEMBRO'!$A603,MEDIDAS!H:H,MEDIDAS!J:J,,0),IF('ESTOQUE DEZEMBRO'!$N603="novembro",_xlfn.XLOOKUP('ESTOQUE DEZEMBRO'!$A603,MEDIDAS!H:H,MEDIDAS!K:K,,0),"0"))</f>
        <v>12</v>
      </c>
      <c r="H603" s="16">
        <v>30</v>
      </c>
      <c r="I603" s="6" t="s">
        <v>1136</v>
      </c>
      <c r="J603" s="1">
        <f>'ESTOQUE DEZEMBRO'!$D603*'ESTOQUE DEZEMBRO'!$G603+'ESTOQUE DEZEMBRO'!$E603*'ESTOQUE DEZEMBRO'!$H603</f>
        <v>799.19999999999993</v>
      </c>
      <c r="K603" s="1">
        <f>_xlfn.XLOOKUP(A603,MEDIDAS!A:A,MEDIDAS!D:D,,0)*5</f>
        <v>4</v>
      </c>
      <c r="L603" s="1">
        <f>SUM(K603,_xlfn.XLOOKUP(A603,MEDIDAS!A:A,MEDIDAS!D:D,,0)*5)</f>
        <v>8</v>
      </c>
      <c r="M60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03" t="str">
        <f>IF('ESTOQUE DEZEMBRO'!$E603&gt;0,"dezembro",_xlfn.XLOOKUP('ESTOQUE DEZEMBRO'!$A603,'ESTOQUE NOVEMBRO'!$A$2:$A$1101,'ESTOQUE NOVEMBRO'!$N$2:$N$1101,,0))</f>
        <v>outubro</v>
      </c>
      <c r="O603" s="15">
        <v>45627</v>
      </c>
    </row>
    <row r="604" spans="1:15">
      <c r="A604" s="5" t="s">
        <v>601</v>
      </c>
      <c r="B604" s="6" t="s">
        <v>1198</v>
      </c>
      <c r="C604" s="8">
        <f t="shared" si="18"/>
        <v>64.89</v>
      </c>
      <c r="D604" s="13">
        <f>_xlfn.XLOOKUP(Tabela5[[#This Row],[SKU]],'ESTOQUE NOVEMBRO'!A:A,'ESTOQUE NOVEMBRO'!F:F,,0)-_xlfn.XLOOKUP(Tabela5[[#This Row],[SKU]],'VENDA MES'!H:H,'VENDA MES'!I:I,0,0)</f>
        <v>115</v>
      </c>
      <c r="E604" s="13">
        <f>IF(D604&lt;=0,(L604 * 2.5) - D604,IF(AND(Tabela5[[#This Row],[ESTOQUE_INICIAL]]&lt;=Tabela5[[#This Row],[PONTO_DE_REPOSICAO]],Tabela5[[#This Row],[ESTOQUE_INICIAL]]&gt;0),L604*2.5,D604*0))</f>
        <v>0</v>
      </c>
      <c r="F604" s="13">
        <f t="shared" si="19"/>
        <v>115</v>
      </c>
      <c r="G604" s="14">
        <f>IF('ESTOQUE DEZEMBRO'!$N604="outubro",_xlfn.XLOOKUP('ESTOQUE DEZEMBRO'!$A604,MEDIDAS!H:H,MEDIDAS!J:J,,0),IF('ESTOQUE DEZEMBRO'!$N604="novembro",_xlfn.XLOOKUP('ESTOQUE DEZEMBRO'!$A604,MEDIDAS!H:H,MEDIDAS!K:K,,0),"0"))</f>
        <v>12</v>
      </c>
      <c r="H604" s="16">
        <v>30</v>
      </c>
      <c r="I604" s="6" t="s">
        <v>1136</v>
      </c>
      <c r="J604" s="1">
        <f>'ESTOQUE DEZEMBRO'!$D604*'ESTOQUE DEZEMBRO'!$G604+'ESTOQUE DEZEMBRO'!$E604*'ESTOQUE DEZEMBRO'!$H604</f>
        <v>1380</v>
      </c>
      <c r="K604" s="1">
        <f>_xlfn.XLOOKUP(A604,MEDIDAS!A:A,MEDIDAS!D:D,,0)*5</f>
        <v>6.4444444444444446</v>
      </c>
      <c r="L604" s="1">
        <f>SUM(K604,_xlfn.XLOOKUP(A604,MEDIDAS!A:A,MEDIDAS!D:D,,0)*5)</f>
        <v>12.888888888888889</v>
      </c>
      <c r="M60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04" t="str">
        <f>IF('ESTOQUE DEZEMBRO'!$E604&gt;0,"dezembro",_xlfn.XLOOKUP('ESTOQUE DEZEMBRO'!$A604,'ESTOQUE NOVEMBRO'!$A$2:$A$1101,'ESTOQUE NOVEMBRO'!$N$2:$N$1101,,0))</f>
        <v>outubro</v>
      </c>
      <c r="O604" s="15">
        <v>45627</v>
      </c>
    </row>
    <row r="605" spans="1:15">
      <c r="A605" s="5" t="s">
        <v>602</v>
      </c>
      <c r="B605" s="6" t="s">
        <v>1198</v>
      </c>
      <c r="C605" s="8">
        <f t="shared" si="18"/>
        <v>64.89</v>
      </c>
      <c r="D605" s="13">
        <f>_xlfn.XLOOKUP(Tabela5[[#This Row],[SKU]],'ESTOQUE NOVEMBRO'!A:A,'ESTOQUE NOVEMBRO'!F:F,,0)-_xlfn.XLOOKUP(Tabela5[[#This Row],[SKU]],'VENDA MES'!H:H,'VENDA MES'!I:I,0,0)</f>
        <v>88.199999999999989</v>
      </c>
      <c r="E605" s="13">
        <f>IF(D605&lt;=0,(L605 * 2.5) - D605,IF(AND(Tabela5[[#This Row],[ESTOQUE_INICIAL]]&lt;=Tabela5[[#This Row],[PONTO_DE_REPOSICAO]],Tabela5[[#This Row],[ESTOQUE_INICIAL]]&gt;0),L605*2.5,D605*0))</f>
        <v>0</v>
      </c>
      <c r="F605" s="13">
        <f t="shared" si="19"/>
        <v>88.199999999999989</v>
      </c>
      <c r="G605" s="14">
        <f>IF('ESTOQUE DEZEMBRO'!$N605="outubro",_xlfn.XLOOKUP('ESTOQUE DEZEMBRO'!$A605,MEDIDAS!H:H,MEDIDAS!J:J,,0),IF('ESTOQUE DEZEMBRO'!$N605="novembro",_xlfn.XLOOKUP('ESTOQUE DEZEMBRO'!$A605,MEDIDAS!H:H,MEDIDAS!K:K,,0),"0"))</f>
        <v>12</v>
      </c>
      <c r="H605" s="16">
        <v>30</v>
      </c>
      <c r="I605" s="6" t="s">
        <v>1136</v>
      </c>
      <c r="J605" s="1">
        <f>'ESTOQUE DEZEMBRO'!$D605*'ESTOQUE DEZEMBRO'!$G605+'ESTOQUE DEZEMBRO'!$E605*'ESTOQUE DEZEMBRO'!$H605</f>
        <v>1058.3999999999999</v>
      </c>
      <c r="K605" s="1">
        <f>_xlfn.XLOOKUP(A605,MEDIDAS!A:A,MEDIDAS!D:D,,0)*5</f>
        <v>8.6666666666666679</v>
      </c>
      <c r="L605" s="1">
        <f>SUM(K605,_xlfn.XLOOKUP(A605,MEDIDAS!A:A,MEDIDAS!D:D,,0)*5)</f>
        <v>17.333333333333336</v>
      </c>
      <c r="M60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05" t="str">
        <f>IF('ESTOQUE DEZEMBRO'!$E605&gt;0,"dezembro",_xlfn.XLOOKUP('ESTOQUE DEZEMBRO'!$A605,'ESTOQUE NOVEMBRO'!$A$2:$A$1101,'ESTOQUE NOVEMBRO'!$N$2:$N$1101,,0))</f>
        <v>outubro</v>
      </c>
      <c r="O605" s="15">
        <v>45627</v>
      </c>
    </row>
    <row r="606" spans="1:15">
      <c r="A606" s="5" t="s">
        <v>603</v>
      </c>
      <c r="B606" s="6" t="s">
        <v>1198</v>
      </c>
      <c r="C606" s="8">
        <f t="shared" si="18"/>
        <v>64.89</v>
      </c>
      <c r="D606" s="13">
        <f>_xlfn.XLOOKUP(Tabela5[[#This Row],[SKU]],'ESTOQUE NOVEMBRO'!A:A,'ESTOQUE NOVEMBRO'!F:F,,0)-_xlfn.XLOOKUP(Tabela5[[#This Row],[SKU]],'VENDA MES'!H:H,'VENDA MES'!I:I,0,0)</f>
        <v>54.80000000000004</v>
      </c>
      <c r="E606" s="13">
        <f>IF(D606&lt;=0,(L606 * 2.5) - D606,IF(AND(Tabela5[[#This Row],[ESTOQUE_INICIAL]]&lt;=Tabela5[[#This Row],[PONTO_DE_REPOSICAO]],Tabela5[[#This Row],[ESTOQUE_INICIAL]]&gt;0),L606*2.5,D606*0))</f>
        <v>0</v>
      </c>
      <c r="F606" s="13">
        <f t="shared" si="19"/>
        <v>54.80000000000004</v>
      </c>
      <c r="G606" s="14">
        <f>IF('ESTOQUE DEZEMBRO'!$N606="outubro",_xlfn.XLOOKUP('ESTOQUE DEZEMBRO'!$A606,MEDIDAS!H:H,MEDIDAS!J:J,,0),IF('ESTOQUE DEZEMBRO'!$N606="novembro",_xlfn.XLOOKUP('ESTOQUE DEZEMBRO'!$A606,MEDIDAS!H:H,MEDIDAS!K:K,,0),"0"))</f>
        <v>12</v>
      </c>
      <c r="H606" s="16">
        <v>30</v>
      </c>
      <c r="I606" s="6" t="s">
        <v>1136</v>
      </c>
      <c r="J606" s="1">
        <f>'ESTOQUE DEZEMBRO'!$D606*'ESTOQUE DEZEMBRO'!$G606+'ESTOQUE DEZEMBRO'!$E606*'ESTOQUE DEZEMBRO'!$H606</f>
        <v>657.60000000000048</v>
      </c>
      <c r="K606" s="1">
        <f>_xlfn.XLOOKUP(A606,MEDIDAS!A:A,MEDIDAS!D:D,,0)*5</f>
        <v>7.2222222222222223</v>
      </c>
      <c r="L606" s="1">
        <f>SUM(K606,_xlfn.XLOOKUP(A606,MEDIDAS!A:A,MEDIDAS!D:D,,0)*5)</f>
        <v>14.444444444444445</v>
      </c>
      <c r="M60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06" t="str">
        <f>IF('ESTOQUE DEZEMBRO'!$E606&gt;0,"dezembro",_xlfn.XLOOKUP('ESTOQUE DEZEMBRO'!$A606,'ESTOQUE NOVEMBRO'!$A$2:$A$1101,'ESTOQUE NOVEMBRO'!$N$2:$N$1101,,0))</f>
        <v>outubro</v>
      </c>
      <c r="O606" s="15">
        <v>45627</v>
      </c>
    </row>
    <row r="607" spans="1:15">
      <c r="A607" s="5" t="s">
        <v>605</v>
      </c>
      <c r="B607" s="6" t="s">
        <v>1198</v>
      </c>
      <c r="C607" s="8">
        <f t="shared" si="18"/>
        <v>64.89</v>
      </c>
      <c r="D607" s="13">
        <f>_xlfn.XLOOKUP(Tabela5[[#This Row],[SKU]],'ESTOQUE NOVEMBRO'!A:A,'ESTOQUE NOVEMBRO'!F:F,,0)-_xlfn.XLOOKUP(Tabela5[[#This Row],[SKU]],'VENDA MES'!H:H,'VENDA MES'!I:I,0,0)</f>
        <v>9.5999999999999943</v>
      </c>
      <c r="E607" s="13">
        <f>IF(D607&lt;=0,(L607 * 2.5) - D607,IF(AND(Tabela5[[#This Row],[ESTOQUE_INICIAL]]&lt;=Tabela5[[#This Row],[PONTO_DE_REPOSICAO]],Tabela5[[#This Row],[ESTOQUE_INICIAL]]&gt;0),L607*2.5,D607*0))</f>
        <v>35.833333333333336</v>
      </c>
      <c r="F607" s="13">
        <f t="shared" si="19"/>
        <v>45.43333333333333</v>
      </c>
      <c r="G607" s="14" t="str">
        <f>IF('ESTOQUE DEZEMBRO'!$N607="outubro",_xlfn.XLOOKUP('ESTOQUE DEZEMBRO'!$A607,MEDIDAS!H:H,MEDIDAS!J:J,,0),IF('ESTOQUE DEZEMBRO'!$N607="novembro",_xlfn.XLOOKUP('ESTOQUE DEZEMBRO'!$A607,MEDIDAS!H:H,MEDIDAS!K:K,,0),"0"))</f>
        <v>0</v>
      </c>
      <c r="H607" s="16">
        <v>30</v>
      </c>
      <c r="I607" s="6" t="s">
        <v>1136</v>
      </c>
      <c r="J607" s="1">
        <f>'ESTOQUE DEZEMBRO'!$D607*'ESTOQUE DEZEMBRO'!$G607+'ESTOQUE DEZEMBRO'!$E607*'ESTOQUE DEZEMBRO'!$H607</f>
        <v>1075</v>
      </c>
      <c r="K607" s="1">
        <f>_xlfn.XLOOKUP(A607,MEDIDAS!A:A,MEDIDAS!D:D,,0)*5</f>
        <v>7.166666666666667</v>
      </c>
      <c r="L607" s="1">
        <f>SUM(K607,_xlfn.XLOOKUP(A607,MEDIDAS!A:A,MEDIDAS!D:D,,0)*5)</f>
        <v>14.333333333333334</v>
      </c>
      <c r="M60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07" t="str">
        <f>IF('ESTOQUE DEZEMBRO'!$E607&gt;0,"dezembro",_xlfn.XLOOKUP('ESTOQUE DEZEMBRO'!$A607,'ESTOQUE NOVEMBRO'!$A$2:$A$1101,'ESTOQUE NOVEMBRO'!$N$2:$N$1101,,0))</f>
        <v>dezembro</v>
      </c>
      <c r="O607" s="15">
        <v>45627</v>
      </c>
    </row>
    <row r="608" spans="1:15">
      <c r="A608" s="5" t="s">
        <v>670</v>
      </c>
      <c r="B608" s="6" t="s">
        <v>1198</v>
      </c>
      <c r="C608" s="8">
        <f t="shared" si="18"/>
        <v>64.89</v>
      </c>
      <c r="D608" s="13">
        <f>_xlfn.XLOOKUP(Tabela5[[#This Row],[SKU]],'ESTOQUE NOVEMBRO'!A:A,'ESTOQUE NOVEMBRO'!F:F,,0)-_xlfn.XLOOKUP(Tabela5[[#This Row],[SKU]],'VENDA MES'!H:H,'VENDA MES'!I:I,0,0)</f>
        <v>39</v>
      </c>
      <c r="E608" s="13">
        <f>IF(D608&lt;=0,(L608 * 2.5) - D608,IF(AND(Tabela5[[#This Row],[ESTOQUE_INICIAL]]&lt;=Tabela5[[#This Row],[PONTO_DE_REPOSICAO]],Tabela5[[#This Row],[ESTOQUE_INICIAL]]&gt;0),L608*2.5,D608*0))</f>
        <v>0</v>
      </c>
      <c r="F608" s="13">
        <f t="shared" si="19"/>
        <v>39</v>
      </c>
      <c r="G608" s="14">
        <f>IF('ESTOQUE DEZEMBRO'!$N608="outubro",_xlfn.XLOOKUP('ESTOQUE DEZEMBRO'!$A608,MEDIDAS!H:H,MEDIDAS!J:J,,0),IF('ESTOQUE DEZEMBRO'!$N608="novembro",_xlfn.XLOOKUP('ESTOQUE DEZEMBRO'!$A608,MEDIDAS!H:H,MEDIDAS!K:K,,0),"0"))</f>
        <v>12</v>
      </c>
      <c r="H608" s="16">
        <v>30</v>
      </c>
      <c r="I608" s="6" t="s">
        <v>1136</v>
      </c>
      <c r="J608" s="1">
        <f>'ESTOQUE DEZEMBRO'!$D608*'ESTOQUE DEZEMBRO'!$G608+'ESTOQUE DEZEMBRO'!$E608*'ESTOQUE DEZEMBRO'!$H608</f>
        <v>468</v>
      </c>
      <c r="K608" s="1">
        <f>_xlfn.XLOOKUP(A608,MEDIDAS!A:A,MEDIDAS!D:D,,0)*5</f>
        <v>6.166666666666667</v>
      </c>
      <c r="L608" s="1">
        <f>SUM(K608,_xlfn.XLOOKUP(A608,MEDIDAS!A:A,MEDIDAS!D:D,,0)*5)</f>
        <v>12.333333333333334</v>
      </c>
      <c r="M60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08" t="str">
        <f>IF('ESTOQUE DEZEMBRO'!$E608&gt;0,"dezembro",_xlfn.XLOOKUP('ESTOQUE DEZEMBRO'!$A608,'ESTOQUE NOVEMBRO'!$A$2:$A$1101,'ESTOQUE NOVEMBRO'!$N$2:$N$1101,,0))</f>
        <v>outubro</v>
      </c>
      <c r="O608" s="15">
        <v>45627</v>
      </c>
    </row>
    <row r="609" spans="1:15">
      <c r="A609" s="5" t="s">
        <v>606</v>
      </c>
      <c r="B609" s="6" t="s">
        <v>1198</v>
      </c>
      <c r="C609" s="8">
        <f t="shared" si="18"/>
        <v>64.89</v>
      </c>
      <c r="D609" s="13">
        <f>_xlfn.XLOOKUP(Tabela5[[#This Row],[SKU]],'ESTOQUE NOVEMBRO'!A:A,'ESTOQUE NOVEMBRO'!F:F,,0)-_xlfn.XLOOKUP(Tabela5[[#This Row],[SKU]],'VENDA MES'!H:H,'VENDA MES'!I:I,0,0)</f>
        <v>48</v>
      </c>
      <c r="E609" s="13">
        <f>IF(D609&lt;=0,(L609 * 2.5) - D609,IF(AND(Tabela5[[#This Row],[ESTOQUE_INICIAL]]&lt;=Tabela5[[#This Row],[PONTO_DE_REPOSICAO]],Tabela5[[#This Row],[ESTOQUE_INICIAL]]&gt;0),L609*2.5,D609*0))</f>
        <v>0</v>
      </c>
      <c r="F609" s="13">
        <f t="shared" si="19"/>
        <v>48</v>
      </c>
      <c r="G609" s="14">
        <f>IF('ESTOQUE DEZEMBRO'!$N609="outubro",_xlfn.XLOOKUP('ESTOQUE DEZEMBRO'!$A609,MEDIDAS!H:H,MEDIDAS!J:J,,0),IF('ESTOQUE DEZEMBRO'!$N609="novembro",_xlfn.XLOOKUP('ESTOQUE DEZEMBRO'!$A609,MEDIDAS!H:H,MEDIDAS!K:K,,0),"0"))</f>
        <v>12</v>
      </c>
      <c r="H609" s="16">
        <v>30</v>
      </c>
      <c r="I609" s="6" t="s">
        <v>1136</v>
      </c>
      <c r="J609" s="1">
        <f>'ESTOQUE DEZEMBRO'!$D609*'ESTOQUE DEZEMBRO'!$G609+'ESTOQUE DEZEMBRO'!$E609*'ESTOQUE DEZEMBRO'!$H609</f>
        <v>576</v>
      </c>
      <c r="K609" s="1">
        <f>_xlfn.XLOOKUP(A609,MEDIDAS!A:A,MEDIDAS!D:D,,0)*5</f>
        <v>4.666666666666667</v>
      </c>
      <c r="L609" s="1">
        <f>SUM(K609,_xlfn.XLOOKUP(A609,MEDIDAS!A:A,MEDIDAS!D:D,,0)*5)</f>
        <v>9.3333333333333339</v>
      </c>
      <c r="M60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09" t="str">
        <f>IF('ESTOQUE DEZEMBRO'!$E609&gt;0,"dezembro",_xlfn.XLOOKUP('ESTOQUE DEZEMBRO'!$A609,'ESTOQUE NOVEMBRO'!$A$2:$A$1101,'ESTOQUE NOVEMBRO'!$N$2:$N$1101,,0))</f>
        <v>outubro</v>
      </c>
      <c r="O609" s="15">
        <v>45627</v>
      </c>
    </row>
    <row r="610" spans="1:15">
      <c r="A610" s="5" t="s">
        <v>607</v>
      </c>
      <c r="B610" s="6" t="s">
        <v>1198</v>
      </c>
      <c r="C610" s="8">
        <f t="shared" si="18"/>
        <v>64.89</v>
      </c>
      <c r="D610" s="13">
        <f>_xlfn.XLOOKUP(Tabela5[[#This Row],[SKU]],'ESTOQUE NOVEMBRO'!A:A,'ESTOQUE NOVEMBRO'!F:F,,0)-_xlfn.XLOOKUP(Tabela5[[#This Row],[SKU]],'VENDA MES'!H:H,'VENDA MES'!I:I,0,0)</f>
        <v>-17.799999999999983</v>
      </c>
      <c r="E610" s="13">
        <f>IF(D610&lt;=0,(L610 * 2.5) - D610,IF(AND(Tabela5[[#This Row],[ESTOQUE_INICIAL]]&lt;=Tabela5[[#This Row],[PONTO_DE_REPOSICAO]],Tabela5[[#This Row],[ESTOQUE_INICIAL]]&gt;0),L610*2.5,D610*0))</f>
        <v>53.911111111111097</v>
      </c>
      <c r="F610" s="13">
        <f t="shared" si="19"/>
        <v>36.111111111111114</v>
      </c>
      <c r="G610" s="14" t="str">
        <f>IF('ESTOQUE DEZEMBRO'!$N610="outubro",_xlfn.XLOOKUP('ESTOQUE DEZEMBRO'!$A610,MEDIDAS!H:H,MEDIDAS!J:J,,0),IF('ESTOQUE DEZEMBRO'!$N610="novembro",_xlfn.XLOOKUP('ESTOQUE DEZEMBRO'!$A610,MEDIDAS!H:H,MEDIDAS!K:K,,0),"0"))</f>
        <v>0</v>
      </c>
      <c r="H610" s="16">
        <v>30</v>
      </c>
      <c r="I610" s="6" t="s">
        <v>1136</v>
      </c>
      <c r="J610" s="1">
        <f>'ESTOQUE DEZEMBRO'!$D610*'ESTOQUE DEZEMBRO'!$G610+'ESTOQUE DEZEMBRO'!$E610*'ESTOQUE DEZEMBRO'!$H610</f>
        <v>1617.333333333333</v>
      </c>
      <c r="K610" s="1">
        <f>_xlfn.XLOOKUP(A610,MEDIDAS!A:A,MEDIDAS!D:D,,0)*5</f>
        <v>7.2222222222222223</v>
      </c>
      <c r="L610" s="1">
        <f>SUM(K610,_xlfn.XLOOKUP(A610,MEDIDAS!A:A,MEDIDAS!D:D,,0)*5)</f>
        <v>14.444444444444445</v>
      </c>
      <c r="M61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10" t="str">
        <f>IF('ESTOQUE DEZEMBRO'!$E610&gt;0,"dezembro",_xlfn.XLOOKUP('ESTOQUE DEZEMBRO'!$A610,'ESTOQUE NOVEMBRO'!$A$2:$A$1101,'ESTOQUE NOVEMBRO'!$N$2:$N$1101,,0))</f>
        <v>dezembro</v>
      </c>
      <c r="O610" s="15">
        <v>45627</v>
      </c>
    </row>
    <row r="611" spans="1:15">
      <c r="A611" s="5" t="s">
        <v>608</v>
      </c>
      <c r="B611" s="6" t="s">
        <v>1198</v>
      </c>
      <c r="C611" s="8">
        <f t="shared" si="18"/>
        <v>64.89</v>
      </c>
      <c r="D611" s="13">
        <f>_xlfn.XLOOKUP(Tabela5[[#This Row],[SKU]],'ESTOQUE NOVEMBRO'!A:A,'ESTOQUE NOVEMBRO'!F:F,,0)-_xlfn.XLOOKUP(Tabela5[[#This Row],[SKU]],'VENDA MES'!H:H,'VENDA MES'!I:I,0,0)</f>
        <v>-10.59999999999998</v>
      </c>
      <c r="E611" s="13">
        <f>IF(D611&lt;=0,(L611 * 2.5) - D611,IF(AND(Tabela5[[#This Row],[ESTOQUE_INICIAL]]&lt;=Tabela5[[#This Row],[PONTO_DE_REPOSICAO]],Tabela5[[#This Row],[ESTOQUE_INICIAL]]&gt;0),L611*2.5,D611*0))</f>
        <v>48.377777777777759</v>
      </c>
      <c r="F611" s="13">
        <f t="shared" si="19"/>
        <v>37.777777777777779</v>
      </c>
      <c r="G611" s="14" t="str">
        <f>IF('ESTOQUE DEZEMBRO'!$N611="outubro",_xlfn.XLOOKUP('ESTOQUE DEZEMBRO'!$A611,MEDIDAS!H:H,MEDIDAS!J:J,,0),IF('ESTOQUE DEZEMBRO'!$N611="novembro",_xlfn.XLOOKUP('ESTOQUE DEZEMBRO'!$A611,MEDIDAS!H:H,MEDIDAS!K:K,,0),"0"))</f>
        <v>0</v>
      </c>
      <c r="H611" s="16">
        <v>30</v>
      </c>
      <c r="I611" s="6" t="s">
        <v>1136</v>
      </c>
      <c r="J611" s="1">
        <f>'ESTOQUE DEZEMBRO'!$D611*'ESTOQUE DEZEMBRO'!$G611+'ESTOQUE DEZEMBRO'!$E611*'ESTOQUE DEZEMBRO'!$H611</f>
        <v>1451.3333333333328</v>
      </c>
      <c r="K611" s="1">
        <f>_xlfn.XLOOKUP(A611,MEDIDAS!A:A,MEDIDAS!D:D,,0)*5</f>
        <v>7.5555555555555554</v>
      </c>
      <c r="L611" s="1">
        <f>SUM(K611,_xlfn.XLOOKUP(A611,MEDIDAS!A:A,MEDIDAS!D:D,,0)*5)</f>
        <v>15.111111111111111</v>
      </c>
      <c r="M61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11" t="str">
        <f>IF('ESTOQUE DEZEMBRO'!$E611&gt;0,"dezembro",_xlfn.XLOOKUP('ESTOQUE DEZEMBRO'!$A611,'ESTOQUE NOVEMBRO'!$A$2:$A$1101,'ESTOQUE NOVEMBRO'!$N$2:$N$1101,,0))</f>
        <v>dezembro</v>
      </c>
      <c r="O611" s="15">
        <v>45627</v>
      </c>
    </row>
    <row r="612" spans="1:15">
      <c r="A612" s="5" t="s">
        <v>609</v>
      </c>
      <c r="B612" s="6" t="s">
        <v>1198</v>
      </c>
      <c r="C612" s="8">
        <f t="shared" si="18"/>
        <v>64.89</v>
      </c>
      <c r="D612" s="13">
        <f>_xlfn.XLOOKUP(Tabela5[[#This Row],[SKU]],'ESTOQUE NOVEMBRO'!A:A,'ESTOQUE NOVEMBRO'!F:F,,0)-_xlfn.XLOOKUP(Tabela5[[#This Row],[SKU]],'VENDA MES'!H:H,'VENDA MES'!I:I,0,0)</f>
        <v>98.4</v>
      </c>
      <c r="E612" s="13">
        <f>IF(D612&lt;=0,(L612 * 2.5) - D612,IF(AND(Tabela5[[#This Row],[ESTOQUE_INICIAL]]&lt;=Tabela5[[#This Row],[PONTO_DE_REPOSICAO]],Tabela5[[#This Row],[ESTOQUE_INICIAL]]&gt;0),L612*2.5,D612*0))</f>
        <v>0</v>
      </c>
      <c r="F612" s="13">
        <f t="shared" si="19"/>
        <v>98.4</v>
      </c>
      <c r="G612" s="14">
        <f>IF('ESTOQUE DEZEMBRO'!$N612="outubro",_xlfn.XLOOKUP('ESTOQUE DEZEMBRO'!$A612,MEDIDAS!H:H,MEDIDAS!J:J,,0),IF('ESTOQUE DEZEMBRO'!$N612="novembro",_xlfn.XLOOKUP('ESTOQUE DEZEMBRO'!$A612,MEDIDAS!H:H,MEDIDAS!K:K,,0),"0"))</f>
        <v>12</v>
      </c>
      <c r="H612" s="16">
        <v>30</v>
      </c>
      <c r="I612" s="6" t="s">
        <v>1136</v>
      </c>
      <c r="J612" s="1">
        <f>'ESTOQUE DEZEMBRO'!$D612*'ESTOQUE DEZEMBRO'!$G612+'ESTOQUE DEZEMBRO'!$E612*'ESTOQUE DEZEMBRO'!$H612</f>
        <v>1180.8000000000002</v>
      </c>
      <c r="K612" s="1">
        <f>_xlfn.XLOOKUP(A612,MEDIDAS!A:A,MEDIDAS!D:D,,0)*5</f>
        <v>5.166666666666667</v>
      </c>
      <c r="L612" s="1">
        <f>SUM(K612,_xlfn.XLOOKUP(A612,MEDIDAS!A:A,MEDIDAS!D:D,,0)*5)</f>
        <v>10.333333333333334</v>
      </c>
      <c r="M61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12" t="str">
        <f>IF('ESTOQUE DEZEMBRO'!$E612&gt;0,"dezembro",_xlfn.XLOOKUP('ESTOQUE DEZEMBRO'!$A612,'ESTOQUE NOVEMBRO'!$A$2:$A$1101,'ESTOQUE NOVEMBRO'!$N$2:$N$1101,,0))</f>
        <v>outubro</v>
      </c>
      <c r="O612" s="15">
        <v>45627</v>
      </c>
    </row>
    <row r="613" spans="1:15">
      <c r="A613" s="5" t="s">
        <v>610</v>
      </c>
      <c r="B613" s="6" t="s">
        <v>1199</v>
      </c>
      <c r="C613" s="8">
        <f t="shared" si="18"/>
        <v>64.89</v>
      </c>
      <c r="D613" s="13">
        <f>_xlfn.XLOOKUP(Tabela5[[#This Row],[SKU]],'ESTOQUE NOVEMBRO'!A:A,'ESTOQUE NOVEMBRO'!F:F,,0)-_xlfn.XLOOKUP(Tabela5[[#This Row],[SKU]],'VENDA MES'!H:H,'VENDA MES'!I:I,0,0)</f>
        <v>64.599999999999994</v>
      </c>
      <c r="E613" s="13">
        <f>IF(D613&lt;=0,(L613 * 2.5) - D613,IF(AND(Tabela5[[#This Row],[ESTOQUE_INICIAL]]&lt;=Tabela5[[#This Row],[PONTO_DE_REPOSICAO]],Tabela5[[#This Row],[ESTOQUE_INICIAL]]&gt;0),L613*2.5,D613*0))</f>
        <v>0</v>
      </c>
      <c r="F613" s="13">
        <f t="shared" si="19"/>
        <v>64.599999999999994</v>
      </c>
      <c r="G613" s="14">
        <f>IF('ESTOQUE DEZEMBRO'!$N613="outubro",_xlfn.XLOOKUP('ESTOQUE DEZEMBRO'!$A613,MEDIDAS!H:H,MEDIDAS!J:J,,0),IF('ESTOQUE DEZEMBRO'!$N613="novembro",_xlfn.XLOOKUP('ESTOQUE DEZEMBRO'!$A613,MEDIDAS!H:H,MEDIDAS!K:K,,0),"0"))</f>
        <v>60</v>
      </c>
      <c r="H613" s="16">
        <v>150</v>
      </c>
      <c r="I613" s="6" t="s">
        <v>1128</v>
      </c>
      <c r="J613" s="1">
        <f>'ESTOQUE DEZEMBRO'!$D613*'ESTOQUE DEZEMBRO'!$G613+'ESTOQUE DEZEMBRO'!$E613*'ESTOQUE DEZEMBRO'!$H613</f>
        <v>3875.9999999999995</v>
      </c>
      <c r="K613" s="1">
        <f>_xlfn.XLOOKUP(A613,MEDIDAS!A:A,MEDIDAS!D:D,,0)*5</f>
        <v>4.1111111111111107</v>
      </c>
      <c r="L613" s="1">
        <f>SUM(K613,_xlfn.XLOOKUP(A613,MEDIDAS!A:A,MEDIDAS!D:D,,0)*5)</f>
        <v>8.2222222222222214</v>
      </c>
      <c r="M61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13" t="str">
        <f>IF('ESTOQUE DEZEMBRO'!$E613&gt;0,"dezembro",_xlfn.XLOOKUP('ESTOQUE DEZEMBRO'!$A613,'ESTOQUE NOVEMBRO'!$A$2:$A$1101,'ESTOQUE NOVEMBRO'!$N$2:$N$1101,,0))</f>
        <v>outubro</v>
      </c>
      <c r="O613" s="15">
        <v>45627</v>
      </c>
    </row>
    <row r="614" spans="1:15">
      <c r="A614" s="5" t="s">
        <v>611</v>
      </c>
      <c r="B614" s="6" t="s">
        <v>1199</v>
      </c>
      <c r="C614" s="8">
        <f t="shared" si="18"/>
        <v>64.89</v>
      </c>
      <c r="D614" s="13">
        <f>_xlfn.XLOOKUP(Tabela5[[#This Row],[SKU]],'ESTOQUE NOVEMBRO'!A:A,'ESTOQUE NOVEMBRO'!F:F,,0)-_xlfn.XLOOKUP(Tabela5[[#This Row],[SKU]],'VENDA MES'!H:H,'VENDA MES'!I:I,0,0)</f>
        <v>80</v>
      </c>
      <c r="E614" s="13">
        <f>IF(D614&lt;=0,(L614 * 2.5) - D614,IF(AND(Tabela5[[#This Row],[ESTOQUE_INICIAL]]&lt;=Tabela5[[#This Row],[PONTO_DE_REPOSICAO]],Tabela5[[#This Row],[ESTOQUE_INICIAL]]&gt;0),L614*2.5,D614*0))</f>
        <v>0</v>
      </c>
      <c r="F614" s="13">
        <f t="shared" si="19"/>
        <v>80</v>
      </c>
      <c r="G614" s="14">
        <f>IF('ESTOQUE DEZEMBRO'!$N614="outubro",_xlfn.XLOOKUP('ESTOQUE DEZEMBRO'!$A614,MEDIDAS!H:H,MEDIDAS!J:J,,0),IF('ESTOQUE DEZEMBRO'!$N614="novembro",_xlfn.XLOOKUP('ESTOQUE DEZEMBRO'!$A614,MEDIDAS!H:H,MEDIDAS!K:K,,0),"0"))</f>
        <v>60</v>
      </c>
      <c r="H614" s="16">
        <v>150</v>
      </c>
      <c r="I614" s="6" t="s">
        <v>1128</v>
      </c>
      <c r="J614" s="1">
        <f>'ESTOQUE DEZEMBRO'!$D614*'ESTOQUE DEZEMBRO'!$G614+'ESTOQUE DEZEMBRO'!$E614*'ESTOQUE DEZEMBRO'!$H614</f>
        <v>4800</v>
      </c>
      <c r="K614" s="1">
        <f>_xlfn.XLOOKUP(A614,MEDIDAS!A:A,MEDIDAS!D:D,,0)*5</f>
        <v>8.3888888888888893</v>
      </c>
      <c r="L614" s="1">
        <f>SUM(K614,_xlfn.XLOOKUP(A614,MEDIDAS!A:A,MEDIDAS!D:D,,0)*5)</f>
        <v>16.777777777777779</v>
      </c>
      <c r="M61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14" t="str">
        <f>IF('ESTOQUE DEZEMBRO'!$E614&gt;0,"dezembro",_xlfn.XLOOKUP('ESTOQUE DEZEMBRO'!$A614,'ESTOQUE NOVEMBRO'!$A$2:$A$1101,'ESTOQUE NOVEMBRO'!$N$2:$N$1101,,0))</f>
        <v>outubro</v>
      </c>
      <c r="O614" s="15">
        <v>45627</v>
      </c>
    </row>
    <row r="615" spans="1:15">
      <c r="A615" s="5" t="s">
        <v>612</v>
      </c>
      <c r="B615" s="6" t="s">
        <v>1199</v>
      </c>
      <c r="C615" s="8">
        <f t="shared" si="18"/>
        <v>64.89</v>
      </c>
      <c r="D615" s="13">
        <f>_xlfn.XLOOKUP(Tabela5[[#This Row],[SKU]],'ESTOQUE NOVEMBRO'!A:A,'ESTOQUE NOVEMBRO'!F:F,,0)-_xlfn.XLOOKUP(Tabela5[[#This Row],[SKU]],'VENDA MES'!H:H,'VENDA MES'!I:I,0,0)</f>
        <v>-29.799999999999997</v>
      </c>
      <c r="E615" s="13">
        <f>IF(D615&lt;=0,(L615 * 2.5) - D615,IF(AND(Tabela5[[#This Row],[ESTOQUE_INICIAL]]&lt;=Tabela5[[#This Row],[PONTO_DE_REPOSICAO]],Tabela5[[#This Row],[ESTOQUE_INICIAL]]&gt;0),L615*2.5,D615*0))</f>
        <v>60.077777777777776</v>
      </c>
      <c r="F615" s="13">
        <f t="shared" si="19"/>
        <v>30.277777777777779</v>
      </c>
      <c r="G615" s="14" t="str">
        <f>IF('ESTOQUE DEZEMBRO'!$N615="outubro",_xlfn.XLOOKUP('ESTOQUE DEZEMBRO'!$A615,MEDIDAS!H:H,MEDIDAS!J:J,,0),IF('ESTOQUE DEZEMBRO'!$N615="novembro",_xlfn.XLOOKUP('ESTOQUE DEZEMBRO'!$A615,MEDIDAS!H:H,MEDIDAS!K:K,,0),"0"))</f>
        <v>0</v>
      </c>
      <c r="H615" s="16">
        <v>150</v>
      </c>
      <c r="I615" s="6" t="s">
        <v>1128</v>
      </c>
      <c r="J615" s="1">
        <f>'ESTOQUE DEZEMBRO'!$D615*'ESTOQUE DEZEMBRO'!$G615+'ESTOQUE DEZEMBRO'!$E615*'ESTOQUE DEZEMBRO'!$H615</f>
        <v>9011.6666666666661</v>
      </c>
      <c r="K615" s="1">
        <f>_xlfn.XLOOKUP(A615,MEDIDAS!A:A,MEDIDAS!D:D,,0)*5</f>
        <v>6.0555555555555554</v>
      </c>
      <c r="L615" s="1">
        <f>SUM(K615,_xlfn.XLOOKUP(A615,MEDIDAS!A:A,MEDIDAS!D:D,,0)*5)</f>
        <v>12.111111111111111</v>
      </c>
      <c r="M61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15" t="str">
        <f>IF('ESTOQUE DEZEMBRO'!$E615&gt;0,"dezembro",_xlfn.XLOOKUP('ESTOQUE DEZEMBRO'!$A615,'ESTOQUE NOVEMBRO'!$A$2:$A$1101,'ESTOQUE NOVEMBRO'!$N$2:$N$1101,,0))</f>
        <v>dezembro</v>
      </c>
      <c r="O615" s="15">
        <v>45627</v>
      </c>
    </row>
    <row r="616" spans="1:15">
      <c r="A616" s="5" t="s">
        <v>613</v>
      </c>
      <c r="B616" s="6" t="s">
        <v>1199</v>
      </c>
      <c r="C616" s="8">
        <f t="shared" si="18"/>
        <v>64.89</v>
      </c>
      <c r="D616" s="13">
        <f>_xlfn.XLOOKUP(Tabela5[[#This Row],[SKU]],'ESTOQUE NOVEMBRO'!A:A,'ESTOQUE NOVEMBRO'!F:F,,0)-_xlfn.XLOOKUP(Tabela5[[#This Row],[SKU]],'VENDA MES'!H:H,'VENDA MES'!I:I,0,0)</f>
        <v>6.2000000000000171</v>
      </c>
      <c r="E616" s="13">
        <f>IF(D616&lt;=0,(L616 * 2.5) - D616,IF(AND(Tabela5[[#This Row],[ESTOQUE_INICIAL]]&lt;=Tabela5[[#This Row],[PONTO_DE_REPOSICAO]],Tabela5[[#This Row],[ESTOQUE_INICIAL]]&gt;0),L616*2.5,D616*0))</f>
        <v>38.611111111111114</v>
      </c>
      <c r="F616" s="13">
        <f t="shared" si="19"/>
        <v>44.811111111111131</v>
      </c>
      <c r="G616" s="14" t="str">
        <f>IF('ESTOQUE DEZEMBRO'!$N616="outubro",_xlfn.XLOOKUP('ESTOQUE DEZEMBRO'!$A616,MEDIDAS!H:H,MEDIDAS!J:J,,0),IF('ESTOQUE DEZEMBRO'!$N616="novembro",_xlfn.XLOOKUP('ESTOQUE DEZEMBRO'!$A616,MEDIDAS!H:H,MEDIDAS!K:K,,0),"0"))</f>
        <v>0</v>
      </c>
      <c r="H616" s="16">
        <v>150</v>
      </c>
      <c r="I616" s="6" t="s">
        <v>1128</v>
      </c>
      <c r="J616" s="1">
        <f>'ESTOQUE DEZEMBRO'!$D616*'ESTOQUE DEZEMBRO'!$G616+'ESTOQUE DEZEMBRO'!$E616*'ESTOQUE DEZEMBRO'!$H616</f>
        <v>5791.666666666667</v>
      </c>
      <c r="K616" s="1">
        <f>_xlfn.XLOOKUP(A616,MEDIDAS!A:A,MEDIDAS!D:D,,0)*5</f>
        <v>7.7222222222222223</v>
      </c>
      <c r="L616" s="1">
        <f>SUM(K616,_xlfn.XLOOKUP(A616,MEDIDAS!A:A,MEDIDAS!D:D,,0)*5)</f>
        <v>15.444444444444445</v>
      </c>
      <c r="M61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16" t="str">
        <f>IF('ESTOQUE DEZEMBRO'!$E616&gt;0,"dezembro",_xlfn.XLOOKUP('ESTOQUE DEZEMBRO'!$A616,'ESTOQUE NOVEMBRO'!$A$2:$A$1101,'ESTOQUE NOVEMBRO'!$N$2:$N$1101,,0))</f>
        <v>dezembro</v>
      </c>
      <c r="O616" s="15">
        <v>45627</v>
      </c>
    </row>
    <row r="617" spans="1:15">
      <c r="A617" s="5" t="s">
        <v>614</v>
      </c>
      <c r="B617" s="6" t="s">
        <v>1199</v>
      </c>
      <c r="C617" s="8">
        <f t="shared" si="18"/>
        <v>64.89</v>
      </c>
      <c r="D617" s="13">
        <f>_xlfn.XLOOKUP(Tabela5[[#This Row],[SKU]],'ESTOQUE NOVEMBRO'!A:A,'ESTOQUE NOVEMBRO'!F:F,,0)-_xlfn.XLOOKUP(Tabela5[[#This Row],[SKU]],'VENDA MES'!H:H,'VENDA MES'!I:I,0,0)</f>
        <v>-4.7999999999999829</v>
      </c>
      <c r="E617" s="13">
        <f>IF(D617&lt;=0,(L617 * 2.5) - D617,IF(AND(Tabela5[[#This Row],[ESTOQUE_INICIAL]]&lt;=Tabela5[[#This Row],[PONTO_DE_REPOSICAO]],Tabela5[[#This Row],[ESTOQUE_INICIAL]]&gt;0),L617*2.5,D617*0))</f>
        <v>46.466666666666654</v>
      </c>
      <c r="F617" s="13">
        <f t="shared" si="19"/>
        <v>41.666666666666671</v>
      </c>
      <c r="G617" s="14" t="str">
        <f>IF('ESTOQUE DEZEMBRO'!$N617="outubro",_xlfn.XLOOKUP('ESTOQUE DEZEMBRO'!$A617,MEDIDAS!H:H,MEDIDAS!J:J,,0),IF('ESTOQUE DEZEMBRO'!$N617="novembro",_xlfn.XLOOKUP('ESTOQUE DEZEMBRO'!$A617,MEDIDAS!H:H,MEDIDAS!K:K,,0),"0"))</f>
        <v>0</v>
      </c>
      <c r="H617" s="16">
        <v>150</v>
      </c>
      <c r="I617" s="6" t="s">
        <v>1128</v>
      </c>
      <c r="J617" s="1">
        <f>'ESTOQUE DEZEMBRO'!$D617*'ESTOQUE DEZEMBRO'!$G617+'ESTOQUE DEZEMBRO'!$E617*'ESTOQUE DEZEMBRO'!$H617</f>
        <v>6969.9999999999982</v>
      </c>
      <c r="K617" s="1">
        <f>_xlfn.XLOOKUP(A617,MEDIDAS!A:A,MEDIDAS!D:D,,0)*5</f>
        <v>8.3333333333333339</v>
      </c>
      <c r="L617" s="1">
        <f>SUM(K617,_xlfn.XLOOKUP(A617,MEDIDAS!A:A,MEDIDAS!D:D,,0)*5)</f>
        <v>16.666666666666668</v>
      </c>
      <c r="M61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17" t="str">
        <f>IF('ESTOQUE DEZEMBRO'!$E617&gt;0,"dezembro",_xlfn.XLOOKUP('ESTOQUE DEZEMBRO'!$A617,'ESTOQUE NOVEMBRO'!$A$2:$A$1101,'ESTOQUE NOVEMBRO'!$N$2:$N$1101,,0))</f>
        <v>dezembro</v>
      </c>
      <c r="O617" s="15">
        <v>45627</v>
      </c>
    </row>
    <row r="618" spans="1:15">
      <c r="A618" s="5" t="s">
        <v>681</v>
      </c>
      <c r="B618" s="6" t="s">
        <v>1199</v>
      </c>
      <c r="C618" s="8">
        <f t="shared" si="18"/>
        <v>64.89</v>
      </c>
      <c r="D618" s="13">
        <f>_xlfn.XLOOKUP(Tabela5[[#This Row],[SKU]],'ESTOQUE NOVEMBRO'!A:A,'ESTOQUE NOVEMBRO'!F:F,,0)-_xlfn.XLOOKUP(Tabela5[[#This Row],[SKU]],'VENDA MES'!H:H,'VENDA MES'!I:I,0,0)</f>
        <v>20</v>
      </c>
      <c r="E618" s="13">
        <f>IF(D618&lt;=0,(L618 * 2.5) - D618,IF(AND(Tabela5[[#This Row],[ESTOQUE_INICIAL]]&lt;=Tabela5[[#This Row],[PONTO_DE_REPOSICAO]],Tabela5[[#This Row],[ESTOQUE_INICIAL]]&gt;0),L618*2.5,D618*0))</f>
        <v>0</v>
      </c>
      <c r="F618" s="13">
        <f t="shared" si="19"/>
        <v>20</v>
      </c>
      <c r="G618" s="14">
        <f>IF('ESTOQUE DEZEMBRO'!$N618="outubro",_xlfn.XLOOKUP('ESTOQUE DEZEMBRO'!$A618,MEDIDAS!H:H,MEDIDAS!J:J,,0),IF('ESTOQUE DEZEMBRO'!$N618="novembro",_xlfn.XLOOKUP('ESTOQUE DEZEMBRO'!$A618,MEDIDAS!H:H,MEDIDAS!K:K,,0),"0"))</f>
        <v>60</v>
      </c>
      <c r="H618" s="16">
        <v>150</v>
      </c>
      <c r="I618" s="6" t="s">
        <v>1128</v>
      </c>
      <c r="J618" s="1">
        <f>'ESTOQUE DEZEMBRO'!$D618*'ESTOQUE DEZEMBRO'!$G618+'ESTOQUE DEZEMBRO'!$E618*'ESTOQUE DEZEMBRO'!$H618</f>
        <v>1200</v>
      </c>
      <c r="K618" s="1">
        <f>_xlfn.XLOOKUP(A618,MEDIDAS!A:A,MEDIDAS!D:D,,0)*5</f>
        <v>7.2222222222222223</v>
      </c>
      <c r="L618" s="1">
        <f>SUM(K618,_xlfn.XLOOKUP(A618,MEDIDAS!A:A,MEDIDAS!D:D,,0)*5)</f>
        <v>14.444444444444445</v>
      </c>
      <c r="M61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18" t="str">
        <f>IF('ESTOQUE DEZEMBRO'!$E618&gt;0,"dezembro",_xlfn.XLOOKUP('ESTOQUE DEZEMBRO'!$A618,'ESTOQUE NOVEMBRO'!$A$2:$A$1101,'ESTOQUE NOVEMBRO'!$N$2:$N$1101,,0))</f>
        <v>outubro</v>
      </c>
      <c r="O618" s="15">
        <v>45627</v>
      </c>
    </row>
    <row r="619" spans="1:15">
      <c r="A619" s="5" t="s">
        <v>616</v>
      </c>
      <c r="B619" s="6" t="s">
        <v>1199</v>
      </c>
      <c r="C619" s="8">
        <f t="shared" si="18"/>
        <v>64.89</v>
      </c>
      <c r="D619" s="13">
        <f>_xlfn.XLOOKUP(Tabela5[[#This Row],[SKU]],'ESTOQUE NOVEMBRO'!A:A,'ESTOQUE NOVEMBRO'!F:F,,0)-_xlfn.XLOOKUP(Tabela5[[#This Row],[SKU]],'VENDA MES'!H:H,'VENDA MES'!I:I,0,0)</f>
        <v>186.39999999999998</v>
      </c>
      <c r="E619" s="13">
        <f>IF(D619&lt;=0,(L619 * 2.5) - D619,IF(AND(Tabela5[[#This Row],[ESTOQUE_INICIAL]]&lt;=Tabela5[[#This Row],[PONTO_DE_REPOSICAO]],Tabela5[[#This Row],[ESTOQUE_INICIAL]]&gt;0),L619*2.5,D619*0))</f>
        <v>0</v>
      </c>
      <c r="F619" s="13">
        <f t="shared" si="19"/>
        <v>186.39999999999998</v>
      </c>
      <c r="G619" s="14">
        <f>IF('ESTOQUE DEZEMBRO'!$N619="outubro",_xlfn.XLOOKUP('ESTOQUE DEZEMBRO'!$A619,MEDIDAS!H:H,MEDIDAS!J:J,,0),IF('ESTOQUE DEZEMBRO'!$N619="novembro",_xlfn.XLOOKUP('ESTOQUE DEZEMBRO'!$A619,MEDIDAS!H:H,MEDIDAS!K:K,,0),"0"))</f>
        <v>60</v>
      </c>
      <c r="H619" s="16">
        <v>150</v>
      </c>
      <c r="I619" s="6" t="s">
        <v>1128</v>
      </c>
      <c r="J619" s="1">
        <f>'ESTOQUE DEZEMBRO'!$D619*'ESTOQUE DEZEMBRO'!$G619+'ESTOQUE DEZEMBRO'!$E619*'ESTOQUE DEZEMBRO'!$H619</f>
        <v>11183.999999999998</v>
      </c>
      <c r="K619" s="1">
        <f>_xlfn.XLOOKUP(A619,MEDIDAS!A:A,MEDIDAS!D:D,,0)*5</f>
        <v>7.6111111111111107</v>
      </c>
      <c r="L619" s="1">
        <f>SUM(K619,_xlfn.XLOOKUP(A619,MEDIDAS!A:A,MEDIDAS!D:D,,0)*5)</f>
        <v>15.222222222222221</v>
      </c>
      <c r="M61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19" t="str">
        <f>IF('ESTOQUE DEZEMBRO'!$E619&gt;0,"dezembro",_xlfn.XLOOKUP('ESTOQUE DEZEMBRO'!$A619,'ESTOQUE NOVEMBRO'!$A$2:$A$1101,'ESTOQUE NOVEMBRO'!$N$2:$N$1101,,0))</f>
        <v>outubro</v>
      </c>
      <c r="O619" s="15">
        <v>45627</v>
      </c>
    </row>
    <row r="620" spans="1:15">
      <c r="A620" s="5" t="s">
        <v>617</v>
      </c>
      <c r="B620" s="6" t="s">
        <v>1199</v>
      </c>
      <c r="C620" s="8">
        <f t="shared" si="18"/>
        <v>64.89</v>
      </c>
      <c r="D620" s="13">
        <f>_xlfn.XLOOKUP(Tabela5[[#This Row],[SKU]],'ESTOQUE NOVEMBRO'!A:A,'ESTOQUE NOVEMBRO'!F:F,,0)-_xlfn.XLOOKUP(Tabela5[[#This Row],[SKU]],'VENDA MES'!H:H,'VENDA MES'!I:I,0,0)</f>
        <v>12</v>
      </c>
      <c r="E620" s="13">
        <f>IF(D620&lt;=0,(L620 * 2.5) - D620,IF(AND(Tabela5[[#This Row],[ESTOQUE_INICIAL]]&lt;=Tabela5[[#This Row],[PONTO_DE_REPOSICAO]],Tabela5[[#This Row],[ESTOQUE_INICIAL]]&gt;0),L620*2.5,D620*0))</f>
        <v>33.333333333333329</v>
      </c>
      <c r="F620" s="13">
        <f t="shared" si="19"/>
        <v>45.333333333333329</v>
      </c>
      <c r="G620" s="14" t="str">
        <f>IF('ESTOQUE DEZEMBRO'!$N620="outubro",_xlfn.XLOOKUP('ESTOQUE DEZEMBRO'!$A620,MEDIDAS!H:H,MEDIDAS!J:J,,0),IF('ESTOQUE DEZEMBRO'!$N620="novembro",_xlfn.XLOOKUP('ESTOQUE DEZEMBRO'!$A620,MEDIDAS!H:H,MEDIDAS!K:K,,0),"0"))</f>
        <v>0</v>
      </c>
      <c r="H620" s="16">
        <v>150</v>
      </c>
      <c r="I620" s="6" t="s">
        <v>1128</v>
      </c>
      <c r="J620" s="1">
        <f>'ESTOQUE DEZEMBRO'!$D620*'ESTOQUE DEZEMBRO'!$G620+'ESTOQUE DEZEMBRO'!$E620*'ESTOQUE DEZEMBRO'!$H620</f>
        <v>4999.9999999999991</v>
      </c>
      <c r="K620" s="1">
        <f>_xlfn.XLOOKUP(A620,MEDIDAS!A:A,MEDIDAS!D:D,,0)*5</f>
        <v>6.6666666666666661</v>
      </c>
      <c r="L620" s="1">
        <f>SUM(K620,_xlfn.XLOOKUP(A620,MEDIDAS!A:A,MEDIDAS!D:D,,0)*5)</f>
        <v>13.333333333333332</v>
      </c>
      <c r="M62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20" t="str">
        <f>IF('ESTOQUE DEZEMBRO'!$E620&gt;0,"dezembro",_xlfn.XLOOKUP('ESTOQUE DEZEMBRO'!$A620,'ESTOQUE NOVEMBRO'!$A$2:$A$1101,'ESTOQUE NOVEMBRO'!$N$2:$N$1101,,0))</f>
        <v>dezembro</v>
      </c>
      <c r="O620" s="15">
        <v>45627</v>
      </c>
    </row>
    <row r="621" spans="1:15">
      <c r="A621" s="5" t="s">
        <v>618</v>
      </c>
      <c r="B621" s="6" t="s">
        <v>1199</v>
      </c>
      <c r="C621" s="8">
        <f t="shared" si="18"/>
        <v>64.89</v>
      </c>
      <c r="D621" s="13">
        <f>_xlfn.XLOOKUP(Tabela5[[#This Row],[SKU]],'ESTOQUE NOVEMBRO'!A:A,'ESTOQUE NOVEMBRO'!F:F,,0)-_xlfn.XLOOKUP(Tabela5[[#This Row],[SKU]],'VENDA MES'!H:H,'VENDA MES'!I:I,0,0)</f>
        <v>134</v>
      </c>
      <c r="E621" s="13">
        <f>IF(D621&lt;=0,(L621 * 2.5) - D621,IF(AND(Tabela5[[#This Row],[ESTOQUE_INICIAL]]&lt;=Tabela5[[#This Row],[PONTO_DE_REPOSICAO]],Tabela5[[#This Row],[ESTOQUE_INICIAL]]&gt;0),L621*2.5,D621*0))</f>
        <v>0</v>
      </c>
      <c r="F621" s="13">
        <f t="shared" si="19"/>
        <v>134</v>
      </c>
      <c r="G621" s="14">
        <f>IF('ESTOQUE DEZEMBRO'!$N621="outubro",_xlfn.XLOOKUP('ESTOQUE DEZEMBRO'!$A621,MEDIDAS!H:H,MEDIDAS!J:J,,0),IF('ESTOQUE DEZEMBRO'!$N621="novembro",_xlfn.XLOOKUP('ESTOQUE DEZEMBRO'!$A621,MEDIDAS!H:H,MEDIDAS!K:K,,0),"0"))</f>
        <v>60</v>
      </c>
      <c r="H621" s="16">
        <v>150</v>
      </c>
      <c r="I621" s="6" t="s">
        <v>1128</v>
      </c>
      <c r="J621" s="1">
        <f>'ESTOQUE DEZEMBRO'!$D621*'ESTOQUE DEZEMBRO'!$G621+'ESTOQUE DEZEMBRO'!$E621*'ESTOQUE DEZEMBRO'!$H621</f>
        <v>8040</v>
      </c>
      <c r="K621" s="1">
        <f>_xlfn.XLOOKUP(A621,MEDIDAS!A:A,MEDIDAS!D:D,,0)*5</f>
        <v>7.2222222222222223</v>
      </c>
      <c r="L621" s="1">
        <f>SUM(K621,_xlfn.XLOOKUP(A621,MEDIDAS!A:A,MEDIDAS!D:D,,0)*5)</f>
        <v>14.444444444444445</v>
      </c>
      <c r="M62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21" t="str">
        <f>IF('ESTOQUE DEZEMBRO'!$E621&gt;0,"dezembro",_xlfn.XLOOKUP('ESTOQUE DEZEMBRO'!$A621,'ESTOQUE NOVEMBRO'!$A$2:$A$1101,'ESTOQUE NOVEMBRO'!$N$2:$N$1101,,0))</f>
        <v>outubro</v>
      </c>
      <c r="O621" s="15">
        <v>45627</v>
      </c>
    </row>
    <row r="622" spans="1:15">
      <c r="A622" s="5" t="s">
        <v>619</v>
      </c>
      <c r="B622" s="6" t="s">
        <v>1199</v>
      </c>
      <c r="C622" s="8">
        <f t="shared" si="18"/>
        <v>64.89</v>
      </c>
      <c r="D622" s="13">
        <f>_xlfn.XLOOKUP(Tabela5[[#This Row],[SKU]],'ESTOQUE NOVEMBRO'!A:A,'ESTOQUE NOVEMBRO'!F:F,,0)-_xlfn.XLOOKUP(Tabela5[[#This Row],[SKU]],'VENDA MES'!H:H,'VENDA MES'!I:I,0,0)</f>
        <v>14.200000000000017</v>
      </c>
      <c r="E622" s="13">
        <f>IF(D622&lt;=0,(L622 * 2.5) - D622,IF(AND(Tabela5[[#This Row],[ESTOQUE_INICIAL]]&lt;=Tabela5[[#This Row],[PONTO_DE_REPOSICAO]],Tabela5[[#This Row],[ESTOQUE_INICIAL]]&gt;0),L622*2.5,D622*0))</f>
        <v>36.388888888888886</v>
      </c>
      <c r="F622" s="13">
        <f t="shared" si="19"/>
        <v>50.588888888888903</v>
      </c>
      <c r="G622" s="14" t="str">
        <f>IF('ESTOQUE DEZEMBRO'!$N622="outubro",_xlfn.XLOOKUP('ESTOQUE DEZEMBRO'!$A622,MEDIDAS!H:H,MEDIDAS!J:J,,0),IF('ESTOQUE DEZEMBRO'!$N622="novembro",_xlfn.XLOOKUP('ESTOQUE DEZEMBRO'!$A622,MEDIDAS!H:H,MEDIDAS!K:K,,0),"0"))</f>
        <v>0</v>
      </c>
      <c r="H622" s="16">
        <v>150</v>
      </c>
      <c r="I622" s="6" t="s">
        <v>1128</v>
      </c>
      <c r="J622" s="1">
        <f>'ESTOQUE DEZEMBRO'!$D622*'ESTOQUE DEZEMBRO'!$G622+'ESTOQUE DEZEMBRO'!$E622*'ESTOQUE DEZEMBRO'!$H622</f>
        <v>5458.333333333333</v>
      </c>
      <c r="K622" s="1">
        <f>_xlfn.XLOOKUP(A622,MEDIDAS!A:A,MEDIDAS!D:D,,0)*5</f>
        <v>7.2777777777777777</v>
      </c>
      <c r="L622" s="1">
        <f>SUM(K622,_xlfn.XLOOKUP(A622,MEDIDAS!A:A,MEDIDAS!D:D,,0)*5)</f>
        <v>14.555555555555555</v>
      </c>
      <c r="M62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22" t="str">
        <f>IF('ESTOQUE DEZEMBRO'!$E622&gt;0,"dezembro",_xlfn.XLOOKUP('ESTOQUE DEZEMBRO'!$A622,'ESTOQUE NOVEMBRO'!$A$2:$A$1101,'ESTOQUE NOVEMBRO'!$N$2:$N$1101,,0))</f>
        <v>dezembro</v>
      </c>
      <c r="O622" s="15">
        <v>45627</v>
      </c>
    </row>
    <row r="623" spans="1:15">
      <c r="A623" s="5" t="s">
        <v>620</v>
      </c>
      <c r="B623" s="6" t="s">
        <v>1200</v>
      </c>
      <c r="C623" s="8">
        <f t="shared" si="18"/>
        <v>64.89</v>
      </c>
      <c r="D623" s="13">
        <f>_xlfn.XLOOKUP(Tabela5[[#This Row],[SKU]],'ESTOQUE NOVEMBRO'!A:A,'ESTOQUE NOVEMBRO'!F:F,,0)-_xlfn.XLOOKUP(Tabela5[[#This Row],[SKU]],'VENDA MES'!H:H,'VENDA MES'!I:I,0,0)</f>
        <v>32.599999999999994</v>
      </c>
      <c r="E623" s="13">
        <f>IF(D623&lt;=0,(L623 * 2.5) - D623,IF(AND(Tabela5[[#This Row],[ESTOQUE_INICIAL]]&lt;=Tabela5[[#This Row],[PONTO_DE_REPOSICAO]],Tabela5[[#This Row],[ESTOQUE_INICIAL]]&gt;0),L623*2.5,D623*0))</f>
        <v>0</v>
      </c>
      <c r="F623" s="13">
        <f t="shared" si="19"/>
        <v>32.599999999999994</v>
      </c>
      <c r="G623" s="14">
        <f>IF('ESTOQUE DEZEMBRO'!$N623="outubro",_xlfn.XLOOKUP('ESTOQUE DEZEMBRO'!$A623,MEDIDAS!H:H,MEDIDAS!J:J,,0),IF('ESTOQUE DEZEMBRO'!$N623="novembro",_xlfn.XLOOKUP('ESTOQUE DEZEMBRO'!$A623,MEDIDAS!H:H,MEDIDAS!K:K,,0),"0"))</f>
        <v>14</v>
      </c>
      <c r="H623" s="16">
        <v>35</v>
      </c>
      <c r="I623" s="6" t="s">
        <v>1142</v>
      </c>
      <c r="J623" s="1">
        <f>'ESTOQUE DEZEMBRO'!$D623*'ESTOQUE DEZEMBRO'!$G623+'ESTOQUE DEZEMBRO'!$E623*'ESTOQUE DEZEMBRO'!$H623</f>
        <v>456.39999999999992</v>
      </c>
      <c r="K623" s="1">
        <f>_xlfn.XLOOKUP(A623,MEDIDAS!A:A,MEDIDAS!D:D,,0)*5</f>
        <v>5.8888888888888893</v>
      </c>
      <c r="L623" s="1">
        <f>SUM(K623,_xlfn.XLOOKUP(A623,MEDIDAS!A:A,MEDIDAS!D:D,,0)*5)</f>
        <v>11.777777777777779</v>
      </c>
      <c r="M62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23" t="str">
        <f>IF('ESTOQUE DEZEMBRO'!$E623&gt;0,"dezembro",_xlfn.XLOOKUP('ESTOQUE DEZEMBRO'!$A623,'ESTOQUE NOVEMBRO'!$A$2:$A$1101,'ESTOQUE NOVEMBRO'!$N$2:$N$1101,,0))</f>
        <v>outubro</v>
      </c>
      <c r="O623" s="15">
        <v>45627</v>
      </c>
    </row>
    <row r="624" spans="1:15">
      <c r="A624" s="5" t="s">
        <v>621</v>
      </c>
      <c r="B624" s="6" t="s">
        <v>1200</v>
      </c>
      <c r="C624" s="8">
        <f t="shared" si="18"/>
        <v>64.89</v>
      </c>
      <c r="D624" s="13">
        <f>_xlfn.XLOOKUP(Tabela5[[#This Row],[SKU]],'ESTOQUE NOVEMBRO'!A:A,'ESTOQUE NOVEMBRO'!F:F,,0)-_xlfn.XLOOKUP(Tabela5[[#This Row],[SKU]],'VENDA MES'!H:H,'VENDA MES'!I:I,0,0)</f>
        <v>27.000000000000028</v>
      </c>
      <c r="E624" s="13">
        <f>IF(D624&lt;=0,(L624 * 2.5) - D624,IF(AND(Tabela5[[#This Row],[ESTOQUE_INICIAL]]&lt;=Tabela5[[#This Row],[PONTO_DE_REPOSICAO]],Tabela5[[#This Row],[ESTOQUE_INICIAL]]&gt;0),L624*2.5,D624*0))</f>
        <v>0</v>
      </c>
      <c r="F624" s="13">
        <f t="shared" si="19"/>
        <v>27.000000000000028</v>
      </c>
      <c r="G624" s="14">
        <f>IF('ESTOQUE DEZEMBRO'!$N624="outubro",_xlfn.XLOOKUP('ESTOQUE DEZEMBRO'!$A624,MEDIDAS!H:H,MEDIDAS!J:J,,0),IF('ESTOQUE DEZEMBRO'!$N624="novembro",_xlfn.XLOOKUP('ESTOQUE DEZEMBRO'!$A624,MEDIDAS!H:H,MEDIDAS!K:K,,0),"0"))</f>
        <v>14</v>
      </c>
      <c r="H624" s="16">
        <v>35</v>
      </c>
      <c r="I624" s="6" t="s">
        <v>1142</v>
      </c>
      <c r="J624" s="1">
        <f>'ESTOQUE DEZEMBRO'!$D624*'ESTOQUE DEZEMBRO'!$G624+'ESTOQUE DEZEMBRO'!$E624*'ESTOQUE DEZEMBRO'!$H624</f>
        <v>378.0000000000004</v>
      </c>
      <c r="K624" s="1">
        <f>_xlfn.XLOOKUP(A624,MEDIDAS!A:A,MEDIDAS!D:D,,0)*5</f>
        <v>7.666666666666667</v>
      </c>
      <c r="L624" s="1">
        <f>SUM(K624,_xlfn.XLOOKUP(A624,MEDIDAS!A:A,MEDIDAS!D:D,,0)*5)</f>
        <v>15.333333333333334</v>
      </c>
      <c r="M62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24" t="str">
        <f>IF('ESTOQUE DEZEMBRO'!$E624&gt;0,"dezembro",_xlfn.XLOOKUP('ESTOQUE DEZEMBRO'!$A624,'ESTOQUE NOVEMBRO'!$A$2:$A$1101,'ESTOQUE NOVEMBRO'!$N$2:$N$1101,,0))</f>
        <v>outubro</v>
      </c>
      <c r="O624" s="15">
        <v>45627</v>
      </c>
    </row>
    <row r="625" spans="1:15">
      <c r="A625" s="5" t="s">
        <v>622</v>
      </c>
      <c r="B625" s="6" t="s">
        <v>1200</v>
      </c>
      <c r="C625" s="8">
        <f t="shared" si="18"/>
        <v>64.89</v>
      </c>
      <c r="D625" s="13">
        <f>_xlfn.XLOOKUP(Tabela5[[#This Row],[SKU]],'ESTOQUE NOVEMBRO'!A:A,'ESTOQUE NOVEMBRO'!F:F,,0)-_xlfn.XLOOKUP(Tabela5[[#This Row],[SKU]],'VENDA MES'!H:H,'VENDA MES'!I:I,0,0)</f>
        <v>18</v>
      </c>
      <c r="E625" s="13">
        <f>IF(D625&lt;=0,(L625 * 2.5) - D625,IF(AND(Tabela5[[#This Row],[ESTOQUE_INICIAL]]&lt;=Tabela5[[#This Row],[PONTO_DE_REPOSICAO]],Tabela5[[#This Row],[ESTOQUE_INICIAL]]&gt;0),L625*2.5,D625*0))</f>
        <v>0</v>
      </c>
      <c r="F625" s="13">
        <f t="shared" si="19"/>
        <v>18</v>
      </c>
      <c r="G625" s="14">
        <f>IF('ESTOQUE DEZEMBRO'!$N625="outubro",_xlfn.XLOOKUP('ESTOQUE DEZEMBRO'!$A625,MEDIDAS!H:H,MEDIDAS!J:J,,0),IF('ESTOQUE DEZEMBRO'!$N625="novembro",_xlfn.XLOOKUP('ESTOQUE DEZEMBRO'!$A625,MEDIDAS!H:H,MEDIDAS!K:K,,0),"0"))</f>
        <v>14</v>
      </c>
      <c r="H625" s="16">
        <v>35</v>
      </c>
      <c r="I625" s="6" t="s">
        <v>1142</v>
      </c>
      <c r="J625" s="1">
        <f>'ESTOQUE DEZEMBRO'!$D625*'ESTOQUE DEZEMBRO'!$G625+'ESTOQUE DEZEMBRO'!$E625*'ESTOQUE DEZEMBRO'!$H625</f>
        <v>252</v>
      </c>
      <c r="K625" s="1">
        <f>_xlfn.XLOOKUP(A625,MEDIDAS!A:A,MEDIDAS!D:D,,0)*5</f>
        <v>6.333333333333333</v>
      </c>
      <c r="L625" s="1">
        <f>SUM(K625,_xlfn.XLOOKUP(A625,MEDIDAS!A:A,MEDIDAS!D:D,,0)*5)</f>
        <v>12.666666666666666</v>
      </c>
      <c r="M62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25" t="str">
        <f>IF('ESTOQUE DEZEMBRO'!$E625&gt;0,"dezembro",_xlfn.XLOOKUP('ESTOQUE DEZEMBRO'!$A625,'ESTOQUE NOVEMBRO'!$A$2:$A$1101,'ESTOQUE NOVEMBRO'!$N$2:$N$1101,,0))</f>
        <v>outubro</v>
      </c>
      <c r="O625" s="15">
        <v>45627</v>
      </c>
    </row>
    <row r="626" spans="1:15">
      <c r="A626" s="5" t="s">
        <v>623</v>
      </c>
      <c r="B626" s="6" t="s">
        <v>1200</v>
      </c>
      <c r="C626" s="8">
        <f t="shared" si="18"/>
        <v>64.89</v>
      </c>
      <c r="D626" s="13">
        <f>_xlfn.XLOOKUP(Tabela5[[#This Row],[SKU]],'ESTOQUE NOVEMBRO'!A:A,'ESTOQUE NOVEMBRO'!F:F,,0)-_xlfn.XLOOKUP(Tabela5[[#This Row],[SKU]],'VENDA MES'!H:H,'VENDA MES'!I:I,0,0)</f>
        <v>26.200000000000017</v>
      </c>
      <c r="E626" s="13">
        <f>IF(D626&lt;=0,(L626 * 2.5) - D626,IF(AND(Tabela5[[#This Row],[ESTOQUE_INICIAL]]&lt;=Tabela5[[#This Row],[PONTO_DE_REPOSICAO]],Tabela5[[#This Row],[ESTOQUE_INICIAL]]&gt;0),L626*2.5,D626*0))</f>
        <v>0</v>
      </c>
      <c r="F626" s="13">
        <f t="shared" si="19"/>
        <v>26.200000000000017</v>
      </c>
      <c r="G626" s="14">
        <f>IF('ESTOQUE DEZEMBRO'!$N626="outubro",_xlfn.XLOOKUP('ESTOQUE DEZEMBRO'!$A626,MEDIDAS!H:H,MEDIDAS!J:J,,0),IF('ESTOQUE DEZEMBRO'!$N626="novembro",_xlfn.XLOOKUP('ESTOQUE DEZEMBRO'!$A626,MEDIDAS!H:H,MEDIDAS!K:K,,0),"0"))</f>
        <v>14</v>
      </c>
      <c r="H626" s="16">
        <v>35</v>
      </c>
      <c r="I626" s="6" t="s">
        <v>1142</v>
      </c>
      <c r="J626" s="1">
        <f>'ESTOQUE DEZEMBRO'!$D626*'ESTOQUE DEZEMBRO'!$G626+'ESTOQUE DEZEMBRO'!$E626*'ESTOQUE DEZEMBRO'!$H626</f>
        <v>366.80000000000024</v>
      </c>
      <c r="K626" s="1">
        <f>_xlfn.XLOOKUP(A626,MEDIDAS!A:A,MEDIDAS!D:D,,0)*5</f>
        <v>4.7777777777777777</v>
      </c>
      <c r="L626" s="1">
        <f>SUM(K626,_xlfn.XLOOKUP(A626,MEDIDAS!A:A,MEDIDAS!D:D,,0)*5)</f>
        <v>9.5555555555555554</v>
      </c>
      <c r="M62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26" t="str">
        <f>IF('ESTOQUE DEZEMBRO'!$E626&gt;0,"dezembro",_xlfn.XLOOKUP('ESTOQUE DEZEMBRO'!$A626,'ESTOQUE NOVEMBRO'!$A$2:$A$1101,'ESTOQUE NOVEMBRO'!$N$2:$N$1101,,0))</f>
        <v>outubro</v>
      </c>
      <c r="O626" s="15">
        <v>45627</v>
      </c>
    </row>
    <row r="627" spans="1:15">
      <c r="A627" s="5" t="s">
        <v>624</v>
      </c>
      <c r="B627" s="6" t="s">
        <v>1200</v>
      </c>
      <c r="C627" s="8">
        <f t="shared" si="18"/>
        <v>64.89</v>
      </c>
      <c r="D627" s="13">
        <f>_xlfn.XLOOKUP(Tabela5[[#This Row],[SKU]],'ESTOQUE NOVEMBRO'!A:A,'ESTOQUE NOVEMBRO'!F:F,,0)-_xlfn.XLOOKUP(Tabela5[[#This Row],[SKU]],'VENDA MES'!H:H,'VENDA MES'!I:I,0,0)</f>
        <v>3.2000000000000028</v>
      </c>
      <c r="E627" s="13">
        <f>IF(D627&lt;=0,(L627 * 2.5) - D627,IF(AND(Tabela5[[#This Row],[ESTOQUE_INICIAL]]&lt;=Tabela5[[#This Row],[PONTO_DE_REPOSICAO]],Tabela5[[#This Row],[ESTOQUE_INICIAL]]&gt;0),L627*2.5,D627*0))</f>
        <v>21.111111111111111</v>
      </c>
      <c r="F627" s="13">
        <f t="shared" si="19"/>
        <v>24.311111111111114</v>
      </c>
      <c r="G627" s="14" t="str">
        <f>IF('ESTOQUE DEZEMBRO'!$N627="outubro",_xlfn.XLOOKUP('ESTOQUE DEZEMBRO'!$A627,MEDIDAS!H:H,MEDIDAS!J:J,,0),IF('ESTOQUE DEZEMBRO'!$N627="novembro",_xlfn.XLOOKUP('ESTOQUE DEZEMBRO'!$A627,MEDIDAS!H:H,MEDIDAS!K:K,,0),"0"))</f>
        <v>0</v>
      </c>
      <c r="H627" s="16">
        <v>35</v>
      </c>
      <c r="I627" s="6" t="s">
        <v>1142</v>
      </c>
      <c r="J627" s="1">
        <f>'ESTOQUE DEZEMBRO'!$D627*'ESTOQUE DEZEMBRO'!$G627+'ESTOQUE DEZEMBRO'!$E627*'ESTOQUE DEZEMBRO'!$H627</f>
        <v>738.88888888888891</v>
      </c>
      <c r="K627" s="1">
        <f>_xlfn.XLOOKUP(A627,MEDIDAS!A:A,MEDIDAS!D:D,,0)*5</f>
        <v>4.2222222222222223</v>
      </c>
      <c r="L627" s="1">
        <f>SUM(K627,_xlfn.XLOOKUP(A627,MEDIDAS!A:A,MEDIDAS!D:D,,0)*5)</f>
        <v>8.4444444444444446</v>
      </c>
      <c r="M62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27" t="str">
        <f>IF('ESTOQUE DEZEMBRO'!$E627&gt;0,"dezembro",_xlfn.XLOOKUP('ESTOQUE DEZEMBRO'!$A627,'ESTOQUE NOVEMBRO'!$A$2:$A$1101,'ESTOQUE NOVEMBRO'!$N$2:$N$1101,,0))</f>
        <v>dezembro</v>
      </c>
      <c r="O627" s="15">
        <v>45627</v>
      </c>
    </row>
    <row r="628" spans="1:15">
      <c r="A628" s="5" t="s">
        <v>692</v>
      </c>
      <c r="B628" s="6" t="s">
        <v>1200</v>
      </c>
      <c r="C628" s="8">
        <f t="shared" si="18"/>
        <v>64.89</v>
      </c>
      <c r="D628" s="13">
        <f>_xlfn.XLOOKUP(Tabela5[[#This Row],[SKU]],'ESTOQUE NOVEMBRO'!A:A,'ESTOQUE NOVEMBRO'!F:F,,0)-_xlfn.XLOOKUP(Tabela5[[#This Row],[SKU]],'VENDA MES'!H:H,'VENDA MES'!I:I,0,0)</f>
        <v>62</v>
      </c>
      <c r="E628" s="13">
        <f>IF(D628&lt;=0,(L628 * 2.5) - D628,IF(AND(Tabela5[[#This Row],[ESTOQUE_INICIAL]]&lt;=Tabela5[[#This Row],[PONTO_DE_REPOSICAO]],Tabela5[[#This Row],[ESTOQUE_INICIAL]]&gt;0),L628*2.5,D628*0))</f>
        <v>0</v>
      </c>
      <c r="F628" s="13">
        <f t="shared" si="19"/>
        <v>62</v>
      </c>
      <c r="G628" s="14">
        <f>IF('ESTOQUE DEZEMBRO'!$N628="outubro",_xlfn.XLOOKUP('ESTOQUE DEZEMBRO'!$A628,MEDIDAS!H:H,MEDIDAS!J:J,,0),IF('ESTOQUE DEZEMBRO'!$N628="novembro",_xlfn.XLOOKUP('ESTOQUE DEZEMBRO'!$A628,MEDIDAS!H:H,MEDIDAS!K:K,,0),"0"))</f>
        <v>14</v>
      </c>
      <c r="H628" s="16">
        <v>35</v>
      </c>
      <c r="I628" s="6" t="s">
        <v>1142</v>
      </c>
      <c r="J628" s="1">
        <f>'ESTOQUE DEZEMBRO'!$D628*'ESTOQUE DEZEMBRO'!$G628+'ESTOQUE DEZEMBRO'!$E628*'ESTOQUE DEZEMBRO'!$H628</f>
        <v>868</v>
      </c>
      <c r="K628" s="1">
        <f>_xlfn.XLOOKUP(A628,MEDIDAS!A:A,MEDIDAS!D:D,,0)*5</f>
        <v>4.8888888888888884</v>
      </c>
      <c r="L628" s="1">
        <f>SUM(K628,_xlfn.XLOOKUP(A628,MEDIDAS!A:A,MEDIDAS!D:D,,0)*5)</f>
        <v>9.7777777777777768</v>
      </c>
      <c r="M62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28" t="str">
        <f>IF('ESTOQUE DEZEMBRO'!$E628&gt;0,"dezembro",_xlfn.XLOOKUP('ESTOQUE DEZEMBRO'!$A628,'ESTOQUE NOVEMBRO'!$A$2:$A$1101,'ESTOQUE NOVEMBRO'!$N$2:$N$1101,,0))</f>
        <v>outubro</v>
      </c>
      <c r="O628" s="15">
        <v>45627</v>
      </c>
    </row>
    <row r="629" spans="1:15">
      <c r="A629" s="5" t="s">
        <v>625</v>
      </c>
      <c r="B629" s="6" t="s">
        <v>1200</v>
      </c>
      <c r="C629" s="8">
        <f t="shared" si="18"/>
        <v>64.89</v>
      </c>
      <c r="D629" s="13">
        <f>_xlfn.XLOOKUP(Tabela5[[#This Row],[SKU]],'ESTOQUE NOVEMBRO'!A:A,'ESTOQUE NOVEMBRO'!F:F,,0)-_xlfn.XLOOKUP(Tabela5[[#This Row],[SKU]],'VENDA MES'!H:H,'VENDA MES'!I:I,0,0)</f>
        <v>9.2000000000000171</v>
      </c>
      <c r="E629" s="13">
        <f>IF(D629&lt;=0,(L629 * 2.5) - D629,IF(AND(Tabela5[[#This Row],[ESTOQUE_INICIAL]]&lt;=Tabela5[[#This Row],[PONTO_DE_REPOSICAO]],Tabela5[[#This Row],[ESTOQUE_INICIAL]]&gt;0),L629*2.5,D629*0))</f>
        <v>28.611111111111107</v>
      </c>
      <c r="F629" s="13">
        <f t="shared" si="19"/>
        <v>37.811111111111124</v>
      </c>
      <c r="G629" s="14" t="str">
        <f>IF('ESTOQUE DEZEMBRO'!$N629="outubro",_xlfn.XLOOKUP('ESTOQUE DEZEMBRO'!$A629,MEDIDAS!H:H,MEDIDAS!J:J,,0),IF('ESTOQUE DEZEMBRO'!$N629="novembro",_xlfn.XLOOKUP('ESTOQUE DEZEMBRO'!$A629,MEDIDAS!H:H,MEDIDAS!K:K,,0),"0"))</f>
        <v>0</v>
      </c>
      <c r="H629" s="16">
        <v>35</v>
      </c>
      <c r="I629" s="6" t="s">
        <v>1142</v>
      </c>
      <c r="J629" s="1">
        <f>'ESTOQUE DEZEMBRO'!$D629*'ESTOQUE DEZEMBRO'!$G629+'ESTOQUE DEZEMBRO'!$E629*'ESTOQUE DEZEMBRO'!$H629</f>
        <v>1001.3888888888888</v>
      </c>
      <c r="K629" s="1">
        <f>_xlfn.XLOOKUP(A629,MEDIDAS!A:A,MEDIDAS!D:D,,0)*5</f>
        <v>5.7222222222222214</v>
      </c>
      <c r="L629" s="1">
        <f>SUM(K629,_xlfn.XLOOKUP(A629,MEDIDAS!A:A,MEDIDAS!D:D,,0)*5)</f>
        <v>11.444444444444443</v>
      </c>
      <c r="M62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29" t="str">
        <f>IF('ESTOQUE DEZEMBRO'!$E629&gt;0,"dezembro",_xlfn.XLOOKUP('ESTOQUE DEZEMBRO'!$A629,'ESTOQUE NOVEMBRO'!$A$2:$A$1101,'ESTOQUE NOVEMBRO'!$N$2:$N$1101,,0))</f>
        <v>dezembro</v>
      </c>
      <c r="O629" s="15">
        <v>45627</v>
      </c>
    </row>
    <row r="630" spans="1:15">
      <c r="A630" s="5" t="s">
        <v>627</v>
      </c>
      <c r="B630" s="6" t="s">
        <v>1200</v>
      </c>
      <c r="C630" s="8">
        <f t="shared" si="18"/>
        <v>64.89</v>
      </c>
      <c r="D630" s="13">
        <f>_xlfn.XLOOKUP(Tabela5[[#This Row],[SKU]],'ESTOQUE NOVEMBRO'!A:A,'ESTOQUE NOVEMBRO'!F:F,,0)-_xlfn.XLOOKUP(Tabela5[[#This Row],[SKU]],'VENDA MES'!H:H,'VENDA MES'!I:I,0,0)</f>
        <v>6.4000000000000199</v>
      </c>
      <c r="E630" s="13">
        <f>IF(D630&lt;=0,(L630 * 2.5) - D630,IF(AND(Tabela5[[#This Row],[ESTOQUE_INICIAL]]&lt;=Tabela5[[#This Row],[PONTO_DE_REPOSICAO]],Tabela5[[#This Row],[ESTOQUE_INICIAL]]&gt;0),L630*2.5,D630*0))</f>
        <v>33.055555555555557</v>
      </c>
      <c r="F630" s="13">
        <f t="shared" si="19"/>
        <v>39.455555555555577</v>
      </c>
      <c r="G630" s="14" t="str">
        <f>IF('ESTOQUE DEZEMBRO'!$N630="outubro",_xlfn.XLOOKUP('ESTOQUE DEZEMBRO'!$A630,MEDIDAS!H:H,MEDIDAS!J:J,,0),IF('ESTOQUE DEZEMBRO'!$N630="novembro",_xlfn.XLOOKUP('ESTOQUE DEZEMBRO'!$A630,MEDIDAS!H:H,MEDIDAS!K:K,,0),"0"))</f>
        <v>0</v>
      </c>
      <c r="H630" s="16">
        <v>35</v>
      </c>
      <c r="I630" s="6" t="s">
        <v>1142</v>
      </c>
      <c r="J630" s="1">
        <f>'ESTOQUE DEZEMBRO'!$D630*'ESTOQUE DEZEMBRO'!$G630+'ESTOQUE DEZEMBRO'!$E630*'ESTOQUE DEZEMBRO'!$H630</f>
        <v>1156.9444444444446</v>
      </c>
      <c r="K630" s="1">
        <f>_xlfn.XLOOKUP(A630,MEDIDAS!A:A,MEDIDAS!D:D,,0)*5</f>
        <v>6.6111111111111107</v>
      </c>
      <c r="L630" s="1">
        <f>SUM(K630,_xlfn.XLOOKUP(A630,MEDIDAS!A:A,MEDIDAS!D:D,,0)*5)</f>
        <v>13.222222222222221</v>
      </c>
      <c r="M63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30" t="str">
        <f>IF('ESTOQUE DEZEMBRO'!$E630&gt;0,"dezembro",_xlfn.XLOOKUP('ESTOQUE DEZEMBRO'!$A630,'ESTOQUE NOVEMBRO'!$A$2:$A$1101,'ESTOQUE NOVEMBRO'!$N$2:$N$1101,,0))</f>
        <v>dezembro</v>
      </c>
      <c r="O630" s="15">
        <v>45627</v>
      </c>
    </row>
    <row r="631" spans="1:15">
      <c r="A631" s="5" t="s">
        <v>628</v>
      </c>
      <c r="B631" s="6" t="s">
        <v>1200</v>
      </c>
      <c r="C631" s="8">
        <f t="shared" si="18"/>
        <v>64.89</v>
      </c>
      <c r="D631" s="13">
        <f>_xlfn.XLOOKUP(Tabela5[[#This Row],[SKU]],'ESTOQUE NOVEMBRO'!A:A,'ESTOQUE NOVEMBRO'!F:F,,0)-_xlfn.XLOOKUP(Tabela5[[#This Row],[SKU]],'VENDA MES'!H:H,'VENDA MES'!I:I,0,0)</f>
        <v>95.4</v>
      </c>
      <c r="E631" s="13">
        <f>IF(D631&lt;=0,(L631 * 2.5) - D631,IF(AND(Tabela5[[#This Row],[ESTOQUE_INICIAL]]&lt;=Tabela5[[#This Row],[PONTO_DE_REPOSICAO]],Tabela5[[#This Row],[ESTOQUE_INICIAL]]&gt;0),L631*2.5,D631*0))</f>
        <v>0</v>
      </c>
      <c r="F631" s="13">
        <f t="shared" si="19"/>
        <v>95.4</v>
      </c>
      <c r="G631" s="14">
        <f>IF('ESTOQUE DEZEMBRO'!$N631="outubro",_xlfn.XLOOKUP('ESTOQUE DEZEMBRO'!$A631,MEDIDAS!H:H,MEDIDAS!J:J,,0),IF('ESTOQUE DEZEMBRO'!$N631="novembro",_xlfn.XLOOKUP('ESTOQUE DEZEMBRO'!$A631,MEDIDAS!H:H,MEDIDAS!K:K,,0),"0"))</f>
        <v>14</v>
      </c>
      <c r="H631" s="16">
        <v>35</v>
      </c>
      <c r="I631" s="6" t="s">
        <v>1142</v>
      </c>
      <c r="J631" s="1">
        <f>'ESTOQUE DEZEMBRO'!$D631*'ESTOQUE DEZEMBRO'!$G631+'ESTOQUE DEZEMBRO'!$E631*'ESTOQUE DEZEMBRO'!$H631</f>
        <v>1335.6000000000001</v>
      </c>
      <c r="K631" s="1">
        <f>_xlfn.XLOOKUP(A631,MEDIDAS!A:A,MEDIDAS!D:D,,0)*5</f>
        <v>5.333333333333333</v>
      </c>
      <c r="L631" s="1">
        <f>SUM(K631,_xlfn.XLOOKUP(A631,MEDIDAS!A:A,MEDIDAS!D:D,,0)*5)</f>
        <v>10.666666666666666</v>
      </c>
      <c r="M63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31" t="str">
        <f>IF('ESTOQUE DEZEMBRO'!$E631&gt;0,"dezembro",_xlfn.XLOOKUP('ESTOQUE DEZEMBRO'!$A631,'ESTOQUE NOVEMBRO'!$A$2:$A$1101,'ESTOQUE NOVEMBRO'!$N$2:$N$1101,,0))</f>
        <v>outubro</v>
      </c>
      <c r="O631" s="15">
        <v>45627</v>
      </c>
    </row>
    <row r="632" spans="1:15">
      <c r="A632" s="5" t="s">
        <v>629</v>
      </c>
      <c r="B632" s="6" t="s">
        <v>1200</v>
      </c>
      <c r="C632" s="8">
        <f t="shared" si="18"/>
        <v>64.89</v>
      </c>
      <c r="D632" s="13">
        <f>_xlfn.XLOOKUP(Tabela5[[#This Row],[SKU]],'ESTOQUE NOVEMBRO'!A:A,'ESTOQUE NOVEMBRO'!F:F,,0)-_xlfn.XLOOKUP(Tabela5[[#This Row],[SKU]],'VENDA MES'!H:H,'VENDA MES'!I:I,0,0)</f>
        <v>20</v>
      </c>
      <c r="E632" s="13">
        <f>IF(D632&lt;=0,(L632 * 2.5) - D632,IF(AND(Tabela5[[#This Row],[ESTOQUE_INICIAL]]&lt;=Tabela5[[#This Row],[PONTO_DE_REPOSICAO]],Tabela5[[#This Row],[ESTOQUE_INICIAL]]&gt;0),L632*2.5,D632*0))</f>
        <v>0</v>
      </c>
      <c r="F632" s="13">
        <f t="shared" si="19"/>
        <v>20</v>
      </c>
      <c r="G632" s="14">
        <f>IF('ESTOQUE DEZEMBRO'!$N632="outubro",_xlfn.XLOOKUP('ESTOQUE DEZEMBRO'!$A632,MEDIDAS!H:H,MEDIDAS!J:J,,0),IF('ESTOQUE DEZEMBRO'!$N632="novembro",_xlfn.XLOOKUP('ESTOQUE DEZEMBRO'!$A632,MEDIDAS!H:H,MEDIDAS!K:K,,0),"0"))</f>
        <v>14</v>
      </c>
      <c r="H632" s="16">
        <v>35</v>
      </c>
      <c r="I632" s="6" t="s">
        <v>1142</v>
      </c>
      <c r="J632" s="1">
        <f>'ESTOQUE DEZEMBRO'!$D632*'ESTOQUE DEZEMBRO'!$G632+'ESTOQUE DEZEMBRO'!$E632*'ESTOQUE DEZEMBRO'!$H632</f>
        <v>280</v>
      </c>
      <c r="K632" s="1">
        <f>_xlfn.XLOOKUP(A632,MEDIDAS!A:A,MEDIDAS!D:D,,0)*5</f>
        <v>9.8888888888888893</v>
      </c>
      <c r="L632" s="1">
        <f>SUM(K632,_xlfn.XLOOKUP(A632,MEDIDAS!A:A,MEDIDAS!D:D,,0)*5)</f>
        <v>19.777777777777779</v>
      </c>
      <c r="M63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32" t="str">
        <f>IF('ESTOQUE DEZEMBRO'!$E632&gt;0,"dezembro",_xlfn.XLOOKUP('ESTOQUE DEZEMBRO'!$A632,'ESTOQUE NOVEMBRO'!$A$2:$A$1101,'ESTOQUE NOVEMBRO'!$N$2:$N$1101,,0))</f>
        <v>outubro</v>
      </c>
      <c r="O632" s="15">
        <v>45627</v>
      </c>
    </row>
    <row r="633" spans="1:15">
      <c r="A633" s="5" t="s">
        <v>630</v>
      </c>
      <c r="B633" s="6" t="s">
        <v>1201</v>
      </c>
      <c r="C633" s="8">
        <f t="shared" si="18"/>
        <v>64.89</v>
      </c>
      <c r="D633" s="13">
        <f>_xlfn.XLOOKUP(Tabela5[[#This Row],[SKU]],'ESTOQUE NOVEMBRO'!A:A,'ESTOQUE NOVEMBRO'!F:F,,0)-_xlfn.XLOOKUP(Tabela5[[#This Row],[SKU]],'VENDA MES'!H:H,'VENDA MES'!I:I,0,0)</f>
        <v>10</v>
      </c>
      <c r="E633" s="13">
        <f>IF(D633&lt;=0,(L633 * 2.5) - D633,IF(AND(Tabela5[[#This Row],[ESTOQUE_INICIAL]]&lt;=Tabela5[[#This Row],[PONTO_DE_REPOSICAO]],Tabela5[[#This Row],[ESTOQUE_INICIAL]]&gt;0),L633*2.5,D633*0))</f>
        <v>33.888888888888893</v>
      </c>
      <c r="F633" s="13">
        <f t="shared" si="19"/>
        <v>43.888888888888893</v>
      </c>
      <c r="G633" s="14" t="str">
        <f>IF('ESTOQUE DEZEMBRO'!$N633="outubro",_xlfn.XLOOKUP('ESTOQUE DEZEMBRO'!$A633,MEDIDAS!H:H,MEDIDAS!J:J,,0),IF('ESTOQUE DEZEMBRO'!$N633="novembro",_xlfn.XLOOKUP('ESTOQUE DEZEMBRO'!$A633,MEDIDAS!H:H,MEDIDAS!K:K,,0),"0"))</f>
        <v>0</v>
      </c>
      <c r="H633" s="16">
        <v>25</v>
      </c>
      <c r="I633" s="6" t="s">
        <v>1134</v>
      </c>
      <c r="J633" s="1">
        <f>'ESTOQUE DEZEMBRO'!$D633*'ESTOQUE DEZEMBRO'!$G633+'ESTOQUE DEZEMBRO'!$E633*'ESTOQUE DEZEMBRO'!$H633</f>
        <v>847.22222222222229</v>
      </c>
      <c r="K633" s="1">
        <f>_xlfn.XLOOKUP(A633,MEDIDAS!A:A,MEDIDAS!D:D,,0)*5</f>
        <v>6.7777777777777786</v>
      </c>
      <c r="L633" s="1">
        <f>SUM(K633,_xlfn.XLOOKUP(A633,MEDIDAS!A:A,MEDIDAS!D:D,,0)*5)</f>
        <v>13.555555555555557</v>
      </c>
      <c r="M63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33" t="str">
        <f>IF('ESTOQUE DEZEMBRO'!$E633&gt;0,"dezembro",_xlfn.XLOOKUP('ESTOQUE DEZEMBRO'!$A633,'ESTOQUE NOVEMBRO'!$A$2:$A$1101,'ESTOQUE NOVEMBRO'!$N$2:$N$1101,,0))</f>
        <v>dezembro</v>
      </c>
      <c r="O633" s="15">
        <v>45627</v>
      </c>
    </row>
    <row r="634" spans="1:15">
      <c r="A634" s="5" t="s">
        <v>631</v>
      </c>
      <c r="B634" s="6" t="s">
        <v>1201</v>
      </c>
      <c r="C634" s="8">
        <f t="shared" si="18"/>
        <v>64.89</v>
      </c>
      <c r="D634" s="13">
        <f>_xlfn.XLOOKUP(Tabela5[[#This Row],[SKU]],'ESTOQUE NOVEMBRO'!A:A,'ESTOQUE NOVEMBRO'!F:F,,0)-_xlfn.XLOOKUP(Tabela5[[#This Row],[SKU]],'VENDA MES'!H:H,'VENDA MES'!I:I,0,0)</f>
        <v>-45.277777777777779</v>
      </c>
      <c r="E634" s="13">
        <f>IF(D634&lt;=0,(L634 * 2.5) - D634,IF(AND(Tabela5[[#This Row],[ESTOQUE_INICIAL]]&lt;=Tabela5[[#This Row],[PONTO_DE_REPOSICAO]],Tabela5[[#This Row],[ESTOQUE_INICIAL]]&gt;0),L634*2.5,D634*0))</f>
        <v>95</v>
      </c>
      <c r="F634" s="13">
        <f t="shared" si="19"/>
        <v>49.722222222222221</v>
      </c>
      <c r="G634" s="14" t="str">
        <f>IF('ESTOQUE DEZEMBRO'!$N634="outubro",_xlfn.XLOOKUP('ESTOQUE DEZEMBRO'!$A634,MEDIDAS!H:H,MEDIDAS!J:J,,0),IF('ESTOQUE DEZEMBRO'!$N634="novembro",_xlfn.XLOOKUP('ESTOQUE DEZEMBRO'!$A634,MEDIDAS!H:H,MEDIDAS!K:K,,0),"0"))</f>
        <v>0</v>
      </c>
      <c r="H634" s="16">
        <v>25</v>
      </c>
      <c r="I634" s="6" t="s">
        <v>1134</v>
      </c>
      <c r="J634" s="1">
        <f>'ESTOQUE DEZEMBRO'!$D634*'ESTOQUE DEZEMBRO'!$G634+'ESTOQUE DEZEMBRO'!$E634*'ESTOQUE DEZEMBRO'!$H634</f>
        <v>2375</v>
      </c>
      <c r="K634" s="1">
        <f>_xlfn.XLOOKUP(A634,MEDIDAS!A:A,MEDIDAS!D:D,,0)*5</f>
        <v>9.9444444444444446</v>
      </c>
      <c r="L634" s="1">
        <f>SUM(K634,_xlfn.XLOOKUP(A634,MEDIDAS!A:A,MEDIDAS!D:D,,0)*5)</f>
        <v>19.888888888888889</v>
      </c>
      <c r="M63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34" t="str">
        <f>IF('ESTOQUE DEZEMBRO'!$E634&gt;0,"dezembro",_xlfn.XLOOKUP('ESTOQUE DEZEMBRO'!$A634,'ESTOQUE NOVEMBRO'!$A$2:$A$1101,'ESTOQUE NOVEMBRO'!$N$2:$N$1101,,0))</f>
        <v>dezembro</v>
      </c>
      <c r="O634" s="15">
        <v>45627</v>
      </c>
    </row>
    <row r="635" spans="1:15">
      <c r="A635" s="5" t="s">
        <v>632</v>
      </c>
      <c r="B635" s="6" t="s">
        <v>1201</v>
      </c>
      <c r="C635" s="8">
        <f t="shared" si="18"/>
        <v>64.89</v>
      </c>
      <c r="D635" s="13">
        <f>_xlfn.XLOOKUP(Tabela5[[#This Row],[SKU]],'ESTOQUE NOVEMBRO'!A:A,'ESTOQUE NOVEMBRO'!F:F,,0)-_xlfn.XLOOKUP(Tabela5[[#This Row],[SKU]],'VENDA MES'!H:H,'VENDA MES'!I:I,0,0)</f>
        <v>-10.599999999999994</v>
      </c>
      <c r="E635" s="13">
        <f>IF(D635&lt;=0,(L635 * 2.5) - D635,IF(AND(Tabela5[[#This Row],[ESTOQUE_INICIAL]]&lt;=Tabela5[[#This Row],[PONTO_DE_REPOSICAO]],Tabela5[[#This Row],[ESTOQUE_INICIAL]]&gt;0),L635*2.5,D635*0))</f>
        <v>57.544444444444437</v>
      </c>
      <c r="F635" s="13">
        <f t="shared" si="19"/>
        <v>46.944444444444443</v>
      </c>
      <c r="G635" s="14" t="str">
        <f>IF('ESTOQUE DEZEMBRO'!$N635="outubro",_xlfn.XLOOKUP('ESTOQUE DEZEMBRO'!$A635,MEDIDAS!H:H,MEDIDAS!J:J,,0),IF('ESTOQUE DEZEMBRO'!$N635="novembro",_xlfn.XLOOKUP('ESTOQUE DEZEMBRO'!$A635,MEDIDAS!H:H,MEDIDAS!K:K,,0),"0"))</f>
        <v>0</v>
      </c>
      <c r="H635" s="16">
        <v>25</v>
      </c>
      <c r="I635" s="6" t="s">
        <v>1134</v>
      </c>
      <c r="J635" s="1">
        <f>'ESTOQUE DEZEMBRO'!$D635*'ESTOQUE DEZEMBRO'!$G635+'ESTOQUE DEZEMBRO'!$E635*'ESTOQUE DEZEMBRO'!$H635</f>
        <v>1438.6111111111109</v>
      </c>
      <c r="K635" s="1">
        <f>_xlfn.XLOOKUP(A635,MEDIDAS!A:A,MEDIDAS!D:D,,0)*5</f>
        <v>9.3888888888888893</v>
      </c>
      <c r="L635" s="1">
        <f>SUM(K635,_xlfn.XLOOKUP(A635,MEDIDAS!A:A,MEDIDAS!D:D,,0)*5)</f>
        <v>18.777777777777779</v>
      </c>
      <c r="M63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35" t="str">
        <f>IF('ESTOQUE DEZEMBRO'!$E635&gt;0,"dezembro",_xlfn.XLOOKUP('ESTOQUE DEZEMBRO'!$A635,'ESTOQUE NOVEMBRO'!$A$2:$A$1101,'ESTOQUE NOVEMBRO'!$N$2:$N$1101,,0))</f>
        <v>dezembro</v>
      </c>
      <c r="O635" s="15">
        <v>45627</v>
      </c>
    </row>
    <row r="636" spans="1:15">
      <c r="A636" s="5" t="s">
        <v>633</v>
      </c>
      <c r="B636" s="6" t="s">
        <v>1201</v>
      </c>
      <c r="C636" s="8">
        <f t="shared" si="18"/>
        <v>64.89</v>
      </c>
      <c r="D636" s="13">
        <f>_xlfn.XLOOKUP(Tabela5[[#This Row],[SKU]],'ESTOQUE NOVEMBRO'!A:A,'ESTOQUE NOVEMBRO'!F:F,,0)-_xlfn.XLOOKUP(Tabela5[[#This Row],[SKU]],'VENDA MES'!H:H,'VENDA MES'!I:I,0,0)</f>
        <v>82.000000000000028</v>
      </c>
      <c r="E636" s="13">
        <f>IF(D636&lt;=0,(L636 * 2.5) - D636,IF(AND(Tabela5[[#This Row],[ESTOQUE_INICIAL]]&lt;=Tabela5[[#This Row],[PONTO_DE_REPOSICAO]],Tabela5[[#This Row],[ESTOQUE_INICIAL]]&gt;0),L636*2.5,D636*0))</f>
        <v>0</v>
      </c>
      <c r="F636" s="13">
        <f t="shared" si="19"/>
        <v>82.000000000000028</v>
      </c>
      <c r="G636" s="14">
        <f>IF('ESTOQUE DEZEMBRO'!$N636="outubro",_xlfn.XLOOKUP('ESTOQUE DEZEMBRO'!$A636,MEDIDAS!H:H,MEDIDAS!J:J,,0),IF('ESTOQUE DEZEMBRO'!$N636="novembro",_xlfn.XLOOKUP('ESTOQUE DEZEMBRO'!$A636,MEDIDAS!H:H,MEDIDAS!K:K,,0),"0"))</f>
        <v>10</v>
      </c>
      <c r="H636" s="16">
        <v>25</v>
      </c>
      <c r="I636" s="6" t="s">
        <v>1134</v>
      </c>
      <c r="J636" s="1">
        <f>'ESTOQUE DEZEMBRO'!$D636*'ESTOQUE DEZEMBRO'!$G636+'ESTOQUE DEZEMBRO'!$E636*'ESTOQUE DEZEMBRO'!$H636</f>
        <v>820.00000000000023</v>
      </c>
      <c r="K636" s="1">
        <f>_xlfn.XLOOKUP(A636,MEDIDAS!A:A,MEDIDAS!D:D,,0)*5</f>
        <v>4.6111111111111116</v>
      </c>
      <c r="L636" s="1">
        <f>SUM(K636,_xlfn.XLOOKUP(A636,MEDIDAS!A:A,MEDIDAS!D:D,,0)*5)</f>
        <v>9.2222222222222232</v>
      </c>
      <c r="M63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36" t="str">
        <f>IF('ESTOQUE DEZEMBRO'!$E636&gt;0,"dezembro",_xlfn.XLOOKUP('ESTOQUE DEZEMBRO'!$A636,'ESTOQUE NOVEMBRO'!$A$2:$A$1101,'ESTOQUE NOVEMBRO'!$N$2:$N$1101,,0))</f>
        <v>outubro</v>
      </c>
      <c r="O636" s="15">
        <v>45627</v>
      </c>
    </row>
    <row r="637" spans="1:15">
      <c r="A637" s="5" t="s">
        <v>634</v>
      </c>
      <c r="B637" s="6" t="s">
        <v>1201</v>
      </c>
      <c r="C637" s="8">
        <f t="shared" si="18"/>
        <v>64.89</v>
      </c>
      <c r="D637" s="13">
        <f>_xlfn.XLOOKUP(Tabela5[[#This Row],[SKU]],'ESTOQUE NOVEMBRO'!A:A,'ESTOQUE NOVEMBRO'!F:F,,0)-_xlfn.XLOOKUP(Tabela5[[#This Row],[SKU]],'VENDA MES'!H:H,'VENDA MES'!I:I,0,0)</f>
        <v>-29.799999999999983</v>
      </c>
      <c r="E637" s="13">
        <f>IF(D637&lt;=0,(L637 * 2.5) - D637,IF(AND(Tabela5[[#This Row],[ESTOQUE_INICIAL]]&lt;=Tabela5[[#This Row],[PONTO_DE_REPOSICAO]],Tabela5[[#This Row],[ESTOQUE_INICIAL]]&gt;0),L637*2.5,D637*0))</f>
        <v>78.411111111111097</v>
      </c>
      <c r="F637" s="13">
        <f t="shared" si="19"/>
        <v>48.611111111111114</v>
      </c>
      <c r="G637" s="14" t="str">
        <f>IF('ESTOQUE DEZEMBRO'!$N637="outubro",_xlfn.XLOOKUP('ESTOQUE DEZEMBRO'!$A637,MEDIDAS!H:H,MEDIDAS!J:J,,0),IF('ESTOQUE DEZEMBRO'!$N637="novembro",_xlfn.XLOOKUP('ESTOQUE DEZEMBRO'!$A637,MEDIDAS!H:H,MEDIDAS!K:K,,0),"0"))</f>
        <v>0</v>
      </c>
      <c r="H637" s="16">
        <v>25</v>
      </c>
      <c r="I637" s="6" t="s">
        <v>1134</v>
      </c>
      <c r="J637" s="1">
        <f>'ESTOQUE DEZEMBRO'!$D637*'ESTOQUE DEZEMBRO'!$G637+'ESTOQUE DEZEMBRO'!$E637*'ESTOQUE DEZEMBRO'!$H637</f>
        <v>1960.2777777777774</v>
      </c>
      <c r="K637" s="1">
        <f>_xlfn.XLOOKUP(A637,MEDIDAS!A:A,MEDIDAS!D:D,,0)*5</f>
        <v>9.7222222222222214</v>
      </c>
      <c r="L637" s="1">
        <f>SUM(K637,_xlfn.XLOOKUP(A637,MEDIDAS!A:A,MEDIDAS!D:D,,0)*5)</f>
        <v>19.444444444444443</v>
      </c>
      <c r="M63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37" t="str">
        <f>IF('ESTOQUE DEZEMBRO'!$E637&gt;0,"dezembro",_xlfn.XLOOKUP('ESTOQUE DEZEMBRO'!$A637,'ESTOQUE NOVEMBRO'!$A$2:$A$1101,'ESTOQUE NOVEMBRO'!$N$2:$N$1101,,0))</f>
        <v>dezembro</v>
      </c>
      <c r="O637" s="15">
        <v>45627</v>
      </c>
    </row>
    <row r="638" spans="1:15">
      <c r="A638" s="5" t="s">
        <v>703</v>
      </c>
      <c r="B638" s="6" t="s">
        <v>1201</v>
      </c>
      <c r="C638" s="8">
        <f t="shared" si="18"/>
        <v>64.89</v>
      </c>
      <c r="D638" s="13">
        <f>_xlfn.XLOOKUP(Tabela5[[#This Row],[SKU]],'ESTOQUE NOVEMBRO'!A:A,'ESTOQUE NOVEMBRO'!F:F,,0)-_xlfn.XLOOKUP(Tabela5[[#This Row],[SKU]],'VENDA MES'!H:H,'VENDA MES'!I:I,0,0)</f>
        <v>54</v>
      </c>
      <c r="E638" s="13">
        <f>IF(D638&lt;=0,(L638 * 2.5) - D638,IF(AND(Tabela5[[#This Row],[ESTOQUE_INICIAL]]&lt;=Tabela5[[#This Row],[PONTO_DE_REPOSICAO]],Tabela5[[#This Row],[ESTOQUE_INICIAL]]&gt;0),L638*2.5,D638*0))</f>
        <v>0</v>
      </c>
      <c r="F638" s="13">
        <f t="shared" si="19"/>
        <v>54</v>
      </c>
      <c r="G638" s="14">
        <f>IF('ESTOQUE DEZEMBRO'!$N638="outubro",_xlfn.XLOOKUP('ESTOQUE DEZEMBRO'!$A638,MEDIDAS!H:H,MEDIDAS!J:J,,0),IF('ESTOQUE DEZEMBRO'!$N638="novembro",_xlfn.XLOOKUP('ESTOQUE DEZEMBRO'!$A638,MEDIDAS!H:H,MEDIDAS!K:K,,0),"0"))</f>
        <v>10</v>
      </c>
      <c r="H638" s="16">
        <v>25</v>
      </c>
      <c r="I638" s="6" t="s">
        <v>1134</v>
      </c>
      <c r="J638" s="1">
        <f>'ESTOQUE DEZEMBRO'!$D638*'ESTOQUE DEZEMBRO'!$G638+'ESTOQUE DEZEMBRO'!$E638*'ESTOQUE DEZEMBRO'!$H638</f>
        <v>540</v>
      </c>
      <c r="K638" s="1">
        <f>_xlfn.XLOOKUP(A638,MEDIDAS!A:A,MEDIDAS!D:D,,0)*5</f>
        <v>5.333333333333333</v>
      </c>
      <c r="L638" s="1">
        <f>SUM(K638,_xlfn.XLOOKUP(A638,MEDIDAS!A:A,MEDIDAS!D:D,,0)*5)</f>
        <v>10.666666666666666</v>
      </c>
      <c r="M63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38" t="str">
        <f>IF('ESTOQUE DEZEMBRO'!$E638&gt;0,"dezembro",_xlfn.XLOOKUP('ESTOQUE DEZEMBRO'!$A638,'ESTOQUE NOVEMBRO'!$A$2:$A$1101,'ESTOQUE NOVEMBRO'!$N$2:$N$1101,,0))</f>
        <v>outubro</v>
      </c>
      <c r="O638" s="15">
        <v>45627</v>
      </c>
    </row>
    <row r="639" spans="1:15">
      <c r="A639" s="5" t="s">
        <v>635</v>
      </c>
      <c r="B639" s="6" t="s">
        <v>1201</v>
      </c>
      <c r="C639" s="8">
        <f t="shared" si="18"/>
        <v>64.89</v>
      </c>
      <c r="D639" s="13">
        <f>_xlfn.XLOOKUP(Tabela5[[#This Row],[SKU]],'ESTOQUE NOVEMBRO'!A:A,'ESTOQUE NOVEMBRO'!F:F,,0)-_xlfn.XLOOKUP(Tabela5[[#This Row],[SKU]],'VENDA MES'!H:H,'VENDA MES'!I:I,0,0)</f>
        <v>41</v>
      </c>
      <c r="E639" s="13">
        <f>IF(D639&lt;=0,(L639 * 2.5) - D639,IF(AND(Tabela5[[#This Row],[ESTOQUE_INICIAL]]&lt;=Tabela5[[#This Row],[PONTO_DE_REPOSICAO]],Tabela5[[#This Row],[ESTOQUE_INICIAL]]&gt;0),L639*2.5,D639*0))</f>
        <v>0</v>
      </c>
      <c r="F639" s="13">
        <f t="shared" si="19"/>
        <v>41</v>
      </c>
      <c r="G639" s="14">
        <f>IF('ESTOQUE DEZEMBRO'!$N639="outubro",_xlfn.XLOOKUP('ESTOQUE DEZEMBRO'!$A639,MEDIDAS!H:H,MEDIDAS!J:J,,0),IF('ESTOQUE DEZEMBRO'!$N639="novembro",_xlfn.XLOOKUP('ESTOQUE DEZEMBRO'!$A639,MEDIDAS!H:H,MEDIDAS!K:K,,0),"0"))</f>
        <v>10</v>
      </c>
      <c r="H639" s="16">
        <v>25</v>
      </c>
      <c r="I639" s="6" t="s">
        <v>1134</v>
      </c>
      <c r="J639" s="1">
        <f>'ESTOQUE DEZEMBRO'!$D639*'ESTOQUE DEZEMBRO'!$G639+'ESTOQUE DEZEMBRO'!$E639*'ESTOQUE DEZEMBRO'!$H639</f>
        <v>410</v>
      </c>
      <c r="K639" s="1">
        <f>_xlfn.XLOOKUP(A639,MEDIDAS!A:A,MEDIDAS!D:D,,0)*5</f>
        <v>5.0555555555555554</v>
      </c>
      <c r="L639" s="1">
        <f>SUM(K639,_xlfn.XLOOKUP(A639,MEDIDAS!A:A,MEDIDAS!D:D,,0)*5)</f>
        <v>10.111111111111111</v>
      </c>
      <c r="M63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39" t="str">
        <f>IF('ESTOQUE DEZEMBRO'!$E639&gt;0,"dezembro",_xlfn.XLOOKUP('ESTOQUE DEZEMBRO'!$A639,'ESTOQUE NOVEMBRO'!$A$2:$A$1101,'ESTOQUE NOVEMBRO'!$N$2:$N$1101,,0))</f>
        <v>outubro</v>
      </c>
      <c r="O639" s="15">
        <v>45627</v>
      </c>
    </row>
    <row r="640" spans="1:15">
      <c r="A640" s="5" t="s">
        <v>636</v>
      </c>
      <c r="B640" s="6" t="s">
        <v>1201</v>
      </c>
      <c r="C640" s="8">
        <f t="shared" si="18"/>
        <v>64.89</v>
      </c>
      <c r="D640" s="13">
        <f>_xlfn.XLOOKUP(Tabela5[[#This Row],[SKU]],'ESTOQUE NOVEMBRO'!A:A,'ESTOQUE NOVEMBRO'!F:F,,0)-_xlfn.XLOOKUP(Tabela5[[#This Row],[SKU]],'VENDA MES'!H:H,'VENDA MES'!I:I,0,0)</f>
        <v>-22.333333333333332</v>
      </c>
      <c r="E640" s="13">
        <f>IF(D640&lt;=0,(L640 * 2.5) - D640,IF(AND(Tabela5[[#This Row],[ESTOQUE_INICIAL]]&lt;=Tabela5[[#This Row],[PONTO_DE_REPOSICAO]],Tabela5[[#This Row],[ESTOQUE_INICIAL]]&gt;0),L640*2.5,D640*0))</f>
        <v>51.777777777777779</v>
      </c>
      <c r="F640" s="13">
        <f t="shared" si="19"/>
        <v>29.444444444444446</v>
      </c>
      <c r="G640" s="14" t="str">
        <f>IF('ESTOQUE DEZEMBRO'!$N640="outubro",_xlfn.XLOOKUP('ESTOQUE DEZEMBRO'!$A640,MEDIDAS!H:H,MEDIDAS!J:J,,0),IF('ESTOQUE DEZEMBRO'!$N640="novembro",_xlfn.XLOOKUP('ESTOQUE DEZEMBRO'!$A640,MEDIDAS!H:H,MEDIDAS!K:K,,0),"0"))</f>
        <v>0</v>
      </c>
      <c r="H640" s="16">
        <v>25</v>
      </c>
      <c r="I640" s="6" t="s">
        <v>1134</v>
      </c>
      <c r="J640" s="1">
        <f>'ESTOQUE DEZEMBRO'!$D640*'ESTOQUE DEZEMBRO'!$G640+'ESTOQUE DEZEMBRO'!$E640*'ESTOQUE DEZEMBRO'!$H640</f>
        <v>1294.4444444444446</v>
      </c>
      <c r="K640" s="1">
        <f>_xlfn.XLOOKUP(A640,MEDIDAS!A:A,MEDIDAS!D:D,,0)*5</f>
        <v>5.8888888888888893</v>
      </c>
      <c r="L640" s="1">
        <f>SUM(K640,_xlfn.XLOOKUP(A640,MEDIDAS!A:A,MEDIDAS!D:D,,0)*5)</f>
        <v>11.777777777777779</v>
      </c>
      <c r="M64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40" t="str">
        <f>IF('ESTOQUE DEZEMBRO'!$E640&gt;0,"dezembro",_xlfn.XLOOKUP('ESTOQUE DEZEMBRO'!$A640,'ESTOQUE NOVEMBRO'!$A$2:$A$1101,'ESTOQUE NOVEMBRO'!$N$2:$N$1101,,0))</f>
        <v>dezembro</v>
      </c>
      <c r="O640" s="15">
        <v>45627</v>
      </c>
    </row>
    <row r="641" spans="1:15">
      <c r="A641" s="5" t="s">
        <v>638</v>
      </c>
      <c r="B641" s="6" t="s">
        <v>1201</v>
      </c>
      <c r="C641" s="8">
        <f t="shared" si="18"/>
        <v>64.89</v>
      </c>
      <c r="D641" s="13">
        <f>_xlfn.XLOOKUP(Tabela5[[#This Row],[SKU]],'ESTOQUE NOVEMBRO'!A:A,'ESTOQUE NOVEMBRO'!F:F,,0)-_xlfn.XLOOKUP(Tabela5[[#This Row],[SKU]],'VENDA MES'!H:H,'VENDA MES'!I:I,0,0)</f>
        <v>141</v>
      </c>
      <c r="E641" s="13">
        <f>IF(D641&lt;=0,(L641 * 2.5) - D641,IF(AND(Tabela5[[#This Row],[ESTOQUE_INICIAL]]&lt;=Tabela5[[#This Row],[PONTO_DE_REPOSICAO]],Tabela5[[#This Row],[ESTOQUE_INICIAL]]&gt;0),L641*2.5,D641*0))</f>
        <v>0</v>
      </c>
      <c r="F641" s="13">
        <f t="shared" si="19"/>
        <v>141</v>
      </c>
      <c r="G641" s="14">
        <f>IF('ESTOQUE DEZEMBRO'!$N641="outubro",_xlfn.XLOOKUP('ESTOQUE DEZEMBRO'!$A641,MEDIDAS!H:H,MEDIDAS!J:J,,0),IF('ESTOQUE DEZEMBRO'!$N641="novembro",_xlfn.XLOOKUP('ESTOQUE DEZEMBRO'!$A641,MEDIDAS!H:H,MEDIDAS!K:K,,0),"0"))</f>
        <v>10</v>
      </c>
      <c r="H641" s="16">
        <v>25</v>
      </c>
      <c r="I641" s="6" t="s">
        <v>1134</v>
      </c>
      <c r="J641" s="1">
        <f>'ESTOQUE DEZEMBRO'!$D641*'ESTOQUE DEZEMBRO'!$G641+'ESTOQUE DEZEMBRO'!$E641*'ESTOQUE DEZEMBRO'!$H641</f>
        <v>1410</v>
      </c>
      <c r="K641" s="1">
        <f>_xlfn.XLOOKUP(A641,MEDIDAS!A:A,MEDIDAS!D:D,,0)*5</f>
        <v>6.8333333333333339</v>
      </c>
      <c r="L641" s="1">
        <f>SUM(K641,_xlfn.XLOOKUP(A641,MEDIDAS!A:A,MEDIDAS!D:D,,0)*5)</f>
        <v>13.666666666666668</v>
      </c>
      <c r="M64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41" t="str">
        <f>IF('ESTOQUE DEZEMBRO'!$E641&gt;0,"dezembro",_xlfn.XLOOKUP('ESTOQUE DEZEMBRO'!$A641,'ESTOQUE NOVEMBRO'!$A$2:$A$1101,'ESTOQUE NOVEMBRO'!$N$2:$N$1101,,0))</f>
        <v>outubro</v>
      </c>
      <c r="O641" s="15">
        <v>45627</v>
      </c>
    </row>
    <row r="642" spans="1:15">
      <c r="A642" s="5" t="s">
        <v>639</v>
      </c>
      <c r="B642" s="6" t="s">
        <v>1201</v>
      </c>
      <c r="C642" s="8">
        <f t="shared" ref="C642:C705" si="20">3.09*3*7</f>
        <v>64.89</v>
      </c>
      <c r="D642" s="13">
        <f>_xlfn.XLOOKUP(Tabela5[[#This Row],[SKU]],'ESTOQUE NOVEMBRO'!A:A,'ESTOQUE NOVEMBRO'!F:F,,0)-_xlfn.XLOOKUP(Tabela5[[#This Row],[SKU]],'VENDA MES'!H:H,'VENDA MES'!I:I,0,0)</f>
        <v>100.6</v>
      </c>
      <c r="E642" s="13">
        <f>IF(D642&lt;=0,(L642 * 2.5) - D642,IF(AND(Tabela5[[#This Row],[ESTOQUE_INICIAL]]&lt;=Tabela5[[#This Row],[PONTO_DE_REPOSICAO]],Tabela5[[#This Row],[ESTOQUE_INICIAL]]&gt;0),L642*2.5,D642*0))</f>
        <v>0</v>
      </c>
      <c r="F642" s="13">
        <f t="shared" ref="F642:F705" si="21">SUM(E642,D642)</f>
        <v>100.6</v>
      </c>
      <c r="G642" s="14">
        <f>IF('ESTOQUE DEZEMBRO'!$N642="outubro",_xlfn.XLOOKUP('ESTOQUE DEZEMBRO'!$A642,MEDIDAS!H:H,MEDIDAS!J:J,,0),IF('ESTOQUE DEZEMBRO'!$N642="novembro",_xlfn.XLOOKUP('ESTOQUE DEZEMBRO'!$A642,MEDIDAS!H:H,MEDIDAS!K:K,,0),"0"))</f>
        <v>10</v>
      </c>
      <c r="H642" s="16">
        <v>25</v>
      </c>
      <c r="I642" s="6" t="s">
        <v>1134</v>
      </c>
      <c r="J642" s="1">
        <f>'ESTOQUE DEZEMBRO'!$D642*'ESTOQUE DEZEMBRO'!$G642+'ESTOQUE DEZEMBRO'!$E642*'ESTOQUE DEZEMBRO'!$H642</f>
        <v>1006</v>
      </c>
      <c r="K642" s="1">
        <f>_xlfn.XLOOKUP(A642,MEDIDAS!A:A,MEDIDAS!D:D,,0)*5</f>
        <v>5.7777777777777768</v>
      </c>
      <c r="L642" s="1">
        <f>SUM(K642,_xlfn.XLOOKUP(A642,MEDIDAS!A:A,MEDIDAS!D:D,,0)*5)</f>
        <v>11.555555555555554</v>
      </c>
      <c r="M64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42" t="str">
        <f>IF('ESTOQUE DEZEMBRO'!$E642&gt;0,"dezembro",_xlfn.XLOOKUP('ESTOQUE DEZEMBRO'!$A642,'ESTOQUE NOVEMBRO'!$A$2:$A$1101,'ESTOQUE NOVEMBRO'!$N$2:$N$1101,,0))</f>
        <v>outubro</v>
      </c>
      <c r="O642" s="15">
        <v>45627</v>
      </c>
    </row>
    <row r="643" spans="1:15">
      <c r="A643" s="5" t="s">
        <v>640</v>
      </c>
      <c r="B643" s="6" t="s">
        <v>1202</v>
      </c>
      <c r="C643" s="8">
        <f t="shared" si="20"/>
        <v>64.89</v>
      </c>
      <c r="D643" s="13">
        <f>_xlfn.XLOOKUP(Tabela5[[#This Row],[SKU]],'ESTOQUE NOVEMBRO'!A:A,'ESTOQUE NOVEMBRO'!F:F,,0)-_xlfn.XLOOKUP(Tabela5[[#This Row],[SKU]],'VENDA MES'!H:H,'VENDA MES'!I:I,0,0)</f>
        <v>30.200000000000017</v>
      </c>
      <c r="E643" s="13">
        <f>IF(D643&lt;=0,(L643 * 2.5) - D643,IF(AND(Tabela5[[#This Row],[ESTOQUE_INICIAL]]&lt;=Tabela5[[#This Row],[PONTO_DE_REPOSICAO]],Tabela5[[#This Row],[ESTOQUE_INICIAL]]&gt;0),L643*2.5,D643*0))</f>
        <v>0</v>
      </c>
      <c r="F643" s="13">
        <f t="shared" si="21"/>
        <v>30.200000000000017</v>
      </c>
      <c r="G643" s="14">
        <f>IF('ESTOQUE DEZEMBRO'!$N643="outubro",_xlfn.XLOOKUP('ESTOQUE DEZEMBRO'!$A643,MEDIDAS!H:H,MEDIDAS!J:J,,0),IF('ESTOQUE DEZEMBRO'!$N643="novembro",_xlfn.XLOOKUP('ESTOQUE DEZEMBRO'!$A643,MEDIDAS!H:H,MEDIDAS!K:K,,0),"0"))</f>
        <v>24</v>
      </c>
      <c r="H643" s="16">
        <v>60</v>
      </c>
      <c r="I643" s="6" t="s">
        <v>1128</v>
      </c>
      <c r="J643" s="1">
        <f>'ESTOQUE DEZEMBRO'!$D643*'ESTOQUE DEZEMBRO'!$G643+'ESTOQUE DEZEMBRO'!$E643*'ESTOQUE DEZEMBRO'!$H643</f>
        <v>724.80000000000041</v>
      </c>
      <c r="K643" s="1">
        <f>_xlfn.XLOOKUP(A643,MEDIDAS!A:A,MEDIDAS!D:D,,0)*5</f>
        <v>6.3888888888888884</v>
      </c>
      <c r="L643" s="1">
        <f>SUM(K643,_xlfn.XLOOKUP(A643,MEDIDAS!A:A,MEDIDAS!D:D,,0)*5)</f>
        <v>12.777777777777777</v>
      </c>
      <c r="M64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43" t="str">
        <f>IF('ESTOQUE DEZEMBRO'!$E643&gt;0,"dezembro",_xlfn.XLOOKUP('ESTOQUE DEZEMBRO'!$A643,'ESTOQUE NOVEMBRO'!$A$2:$A$1101,'ESTOQUE NOVEMBRO'!$N$2:$N$1101,,0))</f>
        <v>outubro</v>
      </c>
      <c r="O643" s="15">
        <v>45627</v>
      </c>
    </row>
    <row r="644" spans="1:15">
      <c r="A644" s="5" t="s">
        <v>641</v>
      </c>
      <c r="B644" s="6" t="s">
        <v>1202</v>
      </c>
      <c r="C644" s="8">
        <f t="shared" si="20"/>
        <v>64.89</v>
      </c>
      <c r="D644" s="13">
        <f>_xlfn.XLOOKUP(Tabela5[[#This Row],[SKU]],'ESTOQUE NOVEMBRO'!A:A,'ESTOQUE NOVEMBRO'!F:F,,0)-_xlfn.XLOOKUP(Tabela5[[#This Row],[SKU]],'VENDA MES'!H:H,'VENDA MES'!I:I,0,0)</f>
        <v>-9.1666666666666643</v>
      </c>
      <c r="E644" s="13">
        <f>IF(D644&lt;=0,(L644 * 2.5) - D644,IF(AND(Tabela5[[#This Row],[ESTOQUE_INICIAL]]&lt;=Tabela5[[#This Row],[PONTO_DE_REPOSICAO]],Tabela5[[#This Row],[ESTOQUE_INICIAL]]&gt;0),L644*2.5,D644*0))</f>
        <v>30</v>
      </c>
      <c r="F644" s="13">
        <f t="shared" si="21"/>
        <v>20.833333333333336</v>
      </c>
      <c r="G644" s="14" t="str">
        <f>IF('ESTOQUE DEZEMBRO'!$N644="outubro",_xlfn.XLOOKUP('ESTOQUE DEZEMBRO'!$A644,MEDIDAS!H:H,MEDIDAS!J:J,,0),IF('ESTOQUE DEZEMBRO'!$N644="novembro",_xlfn.XLOOKUP('ESTOQUE DEZEMBRO'!$A644,MEDIDAS!H:H,MEDIDAS!K:K,,0),"0"))</f>
        <v>0</v>
      </c>
      <c r="H644" s="16">
        <v>60</v>
      </c>
      <c r="I644" s="6" t="s">
        <v>1128</v>
      </c>
      <c r="J644" s="1">
        <f>'ESTOQUE DEZEMBRO'!$D644*'ESTOQUE DEZEMBRO'!$G644+'ESTOQUE DEZEMBRO'!$E644*'ESTOQUE DEZEMBRO'!$H644</f>
        <v>1800</v>
      </c>
      <c r="K644" s="1">
        <f>_xlfn.XLOOKUP(A644,MEDIDAS!A:A,MEDIDAS!D:D,,0)*5</f>
        <v>4.166666666666667</v>
      </c>
      <c r="L644" s="1">
        <f>SUM(K644,_xlfn.XLOOKUP(A644,MEDIDAS!A:A,MEDIDAS!D:D,,0)*5)</f>
        <v>8.3333333333333339</v>
      </c>
      <c r="M64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44" t="str">
        <f>IF('ESTOQUE DEZEMBRO'!$E644&gt;0,"dezembro",_xlfn.XLOOKUP('ESTOQUE DEZEMBRO'!$A644,'ESTOQUE NOVEMBRO'!$A$2:$A$1101,'ESTOQUE NOVEMBRO'!$N$2:$N$1101,,0))</f>
        <v>dezembro</v>
      </c>
      <c r="O644" s="15">
        <v>45627</v>
      </c>
    </row>
    <row r="645" spans="1:15">
      <c r="A645" s="5" t="s">
        <v>642</v>
      </c>
      <c r="B645" s="6" t="s">
        <v>1202</v>
      </c>
      <c r="C645" s="8">
        <f t="shared" si="20"/>
        <v>64.89</v>
      </c>
      <c r="D645" s="13">
        <f>_xlfn.XLOOKUP(Tabela5[[#This Row],[SKU]],'ESTOQUE NOVEMBRO'!A:A,'ESTOQUE NOVEMBRO'!F:F,,0)-_xlfn.XLOOKUP(Tabela5[[#This Row],[SKU]],'VENDA MES'!H:H,'VENDA MES'!I:I,0,0)</f>
        <v>58.400000000000006</v>
      </c>
      <c r="E645" s="13">
        <f>IF(D645&lt;=0,(L645 * 2.5) - D645,IF(AND(Tabela5[[#This Row],[ESTOQUE_INICIAL]]&lt;=Tabela5[[#This Row],[PONTO_DE_REPOSICAO]],Tabela5[[#This Row],[ESTOQUE_INICIAL]]&gt;0),L645*2.5,D645*0))</f>
        <v>0</v>
      </c>
      <c r="F645" s="13">
        <f t="shared" si="21"/>
        <v>58.400000000000006</v>
      </c>
      <c r="G645" s="14">
        <f>IF('ESTOQUE DEZEMBRO'!$N645="outubro",_xlfn.XLOOKUP('ESTOQUE DEZEMBRO'!$A645,MEDIDAS!H:H,MEDIDAS!J:J,,0),IF('ESTOQUE DEZEMBRO'!$N645="novembro",_xlfn.XLOOKUP('ESTOQUE DEZEMBRO'!$A645,MEDIDAS!H:H,MEDIDAS!K:K,,0),"0"))</f>
        <v>24</v>
      </c>
      <c r="H645" s="16">
        <v>60</v>
      </c>
      <c r="I645" s="6" t="s">
        <v>1128</v>
      </c>
      <c r="J645" s="1">
        <f>'ESTOQUE DEZEMBRO'!$D645*'ESTOQUE DEZEMBRO'!$G645+'ESTOQUE DEZEMBRO'!$E645*'ESTOQUE DEZEMBRO'!$H645</f>
        <v>1401.6000000000001</v>
      </c>
      <c r="K645" s="1">
        <f>_xlfn.XLOOKUP(A645,MEDIDAS!A:A,MEDIDAS!D:D,,0)*5</f>
        <v>7.3888888888888893</v>
      </c>
      <c r="L645" s="1">
        <f>SUM(K645,_xlfn.XLOOKUP(A645,MEDIDAS!A:A,MEDIDAS!D:D,,0)*5)</f>
        <v>14.777777777777779</v>
      </c>
      <c r="M64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45" t="str">
        <f>IF('ESTOQUE DEZEMBRO'!$E645&gt;0,"dezembro",_xlfn.XLOOKUP('ESTOQUE DEZEMBRO'!$A645,'ESTOQUE NOVEMBRO'!$A$2:$A$1101,'ESTOQUE NOVEMBRO'!$N$2:$N$1101,,0))</f>
        <v>outubro</v>
      </c>
      <c r="O645" s="15">
        <v>45627</v>
      </c>
    </row>
    <row r="646" spans="1:15">
      <c r="A646" s="5" t="s">
        <v>643</v>
      </c>
      <c r="B646" s="6" t="s">
        <v>1202</v>
      </c>
      <c r="C646" s="8">
        <f t="shared" si="20"/>
        <v>64.89</v>
      </c>
      <c r="D646" s="13">
        <f>_xlfn.XLOOKUP(Tabela5[[#This Row],[SKU]],'ESTOQUE NOVEMBRO'!A:A,'ESTOQUE NOVEMBRO'!F:F,,0)-_xlfn.XLOOKUP(Tabela5[[#This Row],[SKU]],'VENDA MES'!H:H,'VENDA MES'!I:I,0,0)</f>
        <v>-13</v>
      </c>
      <c r="E646" s="13">
        <f>IF(D646&lt;=0,(L646 * 2.5) - D646,IF(AND(Tabela5[[#This Row],[ESTOQUE_INICIAL]]&lt;=Tabela5[[#This Row],[PONTO_DE_REPOSICAO]],Tabela5[[#This Row],[ESTOQUE_INICIAL]]&gt;0),L646*2.5,D646*0))</f>
        <v>53.277777777777779</v>
      </c>
      <c r="F646" s="13">
        <f t="shared" si="21"/>
        <v>40.277777777777779</v>
      </c>
      <c r="G646" s="14" t="str">
        <f>IF('ESTOQUE DEZEMBRO'!$N646="outubro",_xlfn.XLOOKUP('ESTOQUE DEZEMBRO'!$A646,MEDIDAS!H:H,MEDIDAS!J:J,,0),IF('ESTOQUE DEZEMBRO'!$N646="novembro",_xlfn.XLOOKUP('ESTOQUE DEZEMBRO'!$A646,MEDIDAS!H:H,MEDIDAS!K:K,,0),"0"))</f>
        <v>0</v>
      </c>
      <c r="H646" s="16">
        <v>60</v>
      </c>
      <c r="I646" s="6" t="s">
        <v>1128</v>
      </c>
      <c r="J646" s="1">
        <f>'ESTOQUE DEZEMBRO'!$D646*'ESTOQUE DEZEMBRO'!$G646+'ESTOQUE DEZEMBRO'!$E646*'ESTOQUE DEZEMBRO'!$H646</f>
        <v>3196.6666666666665</v>
      </c>
      <c r="K646" s="1">
        <f>_xlfn.XLOOKUP(A646,MEDIDAS!A:A,MEDIDAS!D:D,,0)*5</f>
        <v>8.0555555555555554</v>
      </c>
      <c r="L646" s="1">
        <f>SUM(K646,_xlfn.XLOOKUP(A646,MEDIDAS!A:A,MEDIDAS!D:D,,0)*5)</f>
        <v>16.111111111111111</v>
      </c>
      <c r="M64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46" t="str">
        <f>IF('ESTOQUE DEZEMBRO'!$E646&gt;0,"dezembro",_xlfn.XLOOKUP('ESTOQUE DEZEMBRO'!$A646,'ESTOQUE NOVEMBRO'!$A$2:$A$1101,'ESTOQUE NOVEMBRO'!$N$2:$N$1101,,0))</f>
        <v>dezembro</v>
      </c>
      <c r="O646" s="15">
        <v>45627</v>
      </c>
    </row>
    <row r="647" spans="1:15">
      <c r="A647" s="5" t="s">
        <v>644</v>
      </c>
      <c r="B647" s="6" t="s">
        <v>1202</v>
      </c>
      <c r="C647" s="8">
        <f t="shared" si="20"/>
        <v>64.89</v>
      </c>
      <c r="D647" s="13">
        <f>_xlfn.XLOOKUP(Tabela5[[#This Row],[SKU]],'ESTOQUE NOVEMBRO'!A:A,'ESTOQUE NOVEMBRO'!F:F,,0)-_xlfn.XLOOKUP(Tabela5[[#This Row],[SKU]],'VENDA MES'!H:H,'VENDA MES'!I:I,0,0)</f>
        <v>-19.200000000000003</v>
      </c>
      <c r="E647" s="13">
        <f>IF(D647&lt;=0,(L647 * 2.5) - D647,IF(AND(Tabela5[[#This Row],[ESTOQUE_INICIAL]]&lt;=Tabela5[[#This Row],[PONTO_DE_REPOSICAO]],Tabela5[[#This Row],[ESTOQUE_INICIAL]]&gt;0),L647*2.5,D647*0))</f>
        <v>39.200000000000003</v>
      </c>
      <c r="F647" s="13">
        <f t="shared" si="21"/>
        <v>20</v>
      </c>
      <c r="G647" s="14" t="str">
        <f>IF('ESTOQUE DEZEMBRO'!$N647="outubro",_xlfn.XLOOKUP('ESTOQUE DEZEMBRO'!$A647,MEDIDAS!H:H,MEDIDAS!J:J,,0),IF('ESTOQUE DEZEMBRO'!$N647="novembro",_xlfn.XLOOKUP('ESTOQUE DEZEMBRO'!$A647,MEDIDAS!H:H,MEDIDAS!K:K,,0),"0"))</f>
        <v>0</v>
      </c>
      <c r="H647" s="16">
        <v>60</v>
      </c>
      <c r="I647" s="6" t="s">
        <v>1128</v>
      </c>
      <c r="J647" s="1">
        <f>'ESTOQUE DEZEMBRO'!$D647*'ESTOQUE DEZEMBRO'!$G647+'ESTOQUE DEZEMBRO'!$E647*'ESTOQUE DEZEMBRO'!$H647</f>
        <v>2352</v>
      </c>
      <c r="K647" s="1">
        <f>_xlfn.XLOOKUP(A647,MEDIDAS!A:A,MEDIDAS!D:D,,0)*5</f>
        <v>4</v>
      </c>
      <c r="L647" s="1">
        <f>SUM(K647,_xlfn.XLOOKUP(A647,MEDIDAS!A:A,MEDIDAS!D:D,,0)*5)</f>
        <v>8</v>
      </c>
      <c r="M64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47" t="str">
        <f>IF('ESTOQUE DEZEMBRO'!$E647&gt;0,"dezembro",_xlfn.XLOOKUP('ESTOQUE DEZEMBRO'!$A647,'ESTOQUE NOVEMBRO'!$A$2:$A$1101,'ESTOQUE NOVEMBRO'!$N$2:$N$1101,,0))</f>
        <v>dezembro</v>
      </c>
      <c r="O647" s="15">
        <v>45627</v>
      </c>
    </row>
    <row r="648" spans="1:15">
      <c r="A648" s="5" t="s">
        <v>714</v>
      </c>
      <c r="B648" s="6" t="s">
        <v>1202</v>
      </c>
      <c r="C648" s="8">
        <f t="shared" si="20"/>
        <v>64.89</v>
      </c>
      <c r="D648" s="13">
        <f>_xlfn.XLOOKUP(Tabela5[[#This Row],[SKU]],'ESTOQUE NOVEMBRO'!A:A,'ESTOQUE NOVEMBRO'!F:F,,0)-_xlfn.XLOOKUP(Tabela5[[#This Row],[SKU]],'VENDA MES'!H:H,'VENDA MES'!I:I,0,0)</f>
        <v>118</v>
      </c>
      <c r="E648" s="13">
        <f>IF(D648&lt;=0,(L648 * 2.5) - D648,IF(AND(Tabela5[[#This Row],[ESTOQUE_INICIAL]]&lt;=Tabela5[[#This Row],[PONTO_DE_REPOSICAO]],Tabela5[[#This Row],[ESTOQUE_INICIAL]]&gt;0),L648*2.5,D648*0))</f>
        <v>0</v>
      </c>
      <c r="F648" s="13">
        <f t="shared" si="21"/>
        <v>118</v>
      </c>
      <c r="G648" s="14">
        <f>IF('ESTOQUE DEZEMBRO'!$N648="outubro",_xlfn.XLOOKUP('ESTOQUE DEZEMBRO'!$A648,MEDIDAS!H:H,MEDIDAS!J:J,,0),IF('ESTOQUE DEZEMBRO'!$N648="novembro",_xlfn.XLOOKUP('ESTOQUE DEZEMBRO'!$A648,MEDIDAS!H:H,MEDIDAS!K:K,,0),"0"))</f>
        <v>24</v>
      </c>
      <c r="H648" s="16">
        <v>60</v>
      </c>
      <c r="I648" s="6" t="s">
        <v>1128</v>
      </c>
      <c r="J648" s="1">
        <f>'ESTOQUE DEZEMBRO'!$D648*'ESTOQUE DEZEMBRO'!$G648+'ESTOQUE DEZEMBRO'!$E648*'ESTOQUE DEZEMBRO'!$H648</f>
        <v>2832</v>
      </c>
      <c r="K648" s="1">
        <f>_xlfn.XLOOKUP(A648,MEDIDAS!A:A,MEDIDAS!D:D,,0)*5</f>
        <v>1.7777777777777779</v>
      </c>
      <c r="L648" s="1">
        <f>SUM(K648,_xlfn.XLOOKUP(A648,MEDIDAS!A:A,MEDIDAS!D:D,,0)*5)</f>
        <v>3.5555555555555558</v>
      </c>
      <c r="M64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48" t="str">
        <f>IF('ESTOQUE DEZEMBRO'!$E648&gt;0,"dezembro",_xlfn.XLOOKUP('ESTOQUE DEZEMBRO'!$A648,'ESTOQUE NOVEMBRO'!$A$2:$A$1101,'ESTOQUE NOVEMBRO'!$N$2:$N$1101,,0))</f>
        <v>outubro</v>
      </c>
      <c r="O648" s="15">
        <v>45627</v>
      </c>
    </row>
    <row r="649" spans="1:15">
      <c r="A649" s="5" t="s">
        <v>645</v>
      </c>
      <c r="B649" s="6" t="s">
        <v>1202</v>
      </c>
      <c r="C649" s="8">
        <f t="shared" si="20"/>
        <v>64.89</v>
      </c>
      <c r="D649" s="13">
        <f>_xlfn.XLOOKUP(Tabela5[[#This Row],[SKU]],'ESTOQUE NOVEMBRO'!A:A,'ESTOQUE NOVEMBRO'!F:F,,0)-_xlfn.XLOOKUP(Tabela5[[#This Row],[SKU]],'VENDA MES'!H:H,'VENDA MES'!I:I,0,0)</f>
        <v>170.60000000000002</v>
      </c>
      <c r="E649" s="13">
        <f>IF(D649&lt;=0,(L649 * 2.5) - D649,IF(AND(Tabela5[[#This Row],[ESTOQUE_INICIAL]]&lt;=Tabela5[[#This Row],[PONTO_DE_REPOSICAO]],Tabela5[[#This Row],[ESTOQUE_INICIAL]]&gt;0),L649*2.5,D649*0))</f>
        <v>0</v>
      </c>
      <c r="F649" s="13">
        <f t="shared" si="21"/>
        <v>170.60000000000002</v>
      </c>
      <c r="G649" s="14">
        <f>IF('ESTOQUE DEZEMBRO'!$N649="outubro",_xlfn.XLOOKUP('ESTOQUE DEZEMBRO'!$A649,MEDIDAS!H:H,MEDIDAS!J:J,,0),IF('ESTOQUE DEZEMBRO'!$N649="novembro",_xlfn.XLOOKUP('ESTOQUE DEZEMBRO'!$A649,MEDIDAS!H:H,MEDIDAS!K:K,,0),"0"))</f>
        <v>24</v>
      </c>
      <c r="H649" s="16">
        <v>60</v>
      </c>
      <c r="I649" s="6" t="s">
        <v>1128</v>
      </c>
      <c r="J649" s="1">
        <f>'ESTOQUE DEZEMBRO'!$D649*'ESTOQUE DEZEMBRO'!$G649+'ESTOQUE DEZEMBRO'!$E649*'ESTOQUE DEZEMBRO'!$H649</f>
        <v>4094.4000000000005</v>
      </c>
      <c r="K649" s="1">
        <f>_xlfn.XLOOKUP(A649,MEDIDAS!A:A,MEDIDAS!D:D,,0)*5</f>
        <v>7.3888888888888893</v>
      </c>
      <c r="L649" s="1">
        <f>SUM(K649,_xlfn.XLOOKUP(A649,MEDIDAS!A:A,MEDIDAS!D:D,,0)*5)</f>
        <v>14.777777777777779</v>
      </c>
      <c r="M64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49" t="str">
        <f>IF('ESTOQUE DEZEMBRO'!$E649&gt;0,"dezembro",_xlfn.XLOOKUP('ESTOQUE DEZEMBRO'!$A649,'ESTOQUE NOVEMBRO'!$A$2:$A$1101,'ESTOQUE NOVEMBRO'!$N$2:$N$1101,,0))</f>
        <v>outubro</v>
      </c>
      <c r="O649" s="15">
        <v>45627</v>
      </c>
    </row>
    <row r="650" spans="1:15">
      <c r="A650" s="5" t="s">
        <v>646</v>
      </c>
      <c r="B650" s="6" t="s">
        <v>1202</v>
      </c>
      <c r="C650" s="8">
        <f t="shared" si="20"/>
        <v>64.89</v>
      </c>
      <c r="D650" s="13">
        <f>_xlfn.XLOOKUP(Tabela5[[#This Row],[SKU]],'ESTOQUE NOVEMBRO'!A:A,'ESTOQUE NOVEMBRO'!F:F,,0)-_xlfn.XLOOKUP(Tabela5[[#This Row],[SKU]],'VENDA MES'!H:H,'VENDA MES'!I:I,0,0)</f>
        <v>35</v>
      </c>
      <c r="E650" s="13">
        <f>IF(D650&lt;=0,(L650 * 2.5) - D650,IF(AND(Tabela5[[#This Row],[ESTOQUE_INICIAL]]&lt;=Tabela5[[#This Row],[PONTO_DE_REPOSICAO]],Tabela5[[#This Row],[ESTOQUE_INICIAL]]&gt;0),L650*2.5,D650*0))</f>
        <v>0</v>
      </c>
      <c r="F650" s="13">
        <f t="shared" si="21"/>
        <v>35</v>
      </c>
      <c r="G650" s="14">
        <f>IF('ESTOQUE DEZEMBRO'!$N650="outubro",_xlfn.XLOOKUP('ESTOQUE DEZEMBRO'!$A650,MEDIDAS!H:H,MEDIDAS!J:J,,0),IF('ESTOQUE DEZEMBRO'!$N650="novembro",_xlfn.XLOOKUP('ESTOQUE DEZEMBRO'!$A650,MEDIDAS!H:H,MEDIDAS!K:K,,0),"0"))</f>
        <v>24</v>
      </c>
      <c r="H650" s="16">
        <v>60</v>
      </c>
      <c r="I650" s="6" t="s">
        <v>1128</v>
      </c>
      <c r="J650" s="1">
        <f>'ESTOQUE DEZEMBRO'!$D650*'ESTOQUE DEZEMBRO'!$G650+'ESTOQUE DEZEMBRO'!$E650*'ESTOQUE DEZEMBRO'!$H650</f>
        <v>840</v>
      </c>
      <c r="K650" s="1">
        <f>_xlfn.XLOOKUP(A650,MEDIDAS!A:A,MEDIDAS!D:D,,0)*5</f>
        <v>5.3888888888888884</v>
      </c>
      <c r="L650" s="1">
        <f>SUM(K650,_xlfn.XLOOKUP(A650,MEDIDAS!A:A,MEDIDAS!D:D,,0)*5)</f>
        <v>10.777777777777777</v>
      </c>
      <c r="M65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50" t="str">
        <f>IF('ESTOQUE DEZEMBRO'!$E650&gt;0,"dezembro",_xlfn.XLOOKUP('ESTOQUE DEZEMBRO'!$A650,'ESTOQUE NOVEMBRO'!$A$2:$A$1101,'ESTOQUE NOVEMBRO'!$N$2:$N$1101,,0))</f>
        <v>outubro</v>
      </c>
      <c r="O650" s="15">
        <v>45627</v>
      </c>
    </row>
    <row r="651" spans="1:15">
      <c r="A651" s="5" t="s">
        <v>647</v>
      </c>
      <c r="B651" s="6" t="s">
        <v>1202</v>
      </c>
      <c r="C651" s="8">
        <f t="shared" si="20"/>
        <v>64.89</v>
      </c>
      <c r="D651" s="13">
        <f>_xlfn.XLOOKUP(Tabela5[[#This Row],[SKU]],'ESTOQUE NOVEMBRO'!A:A,'ESTOQUE NOVEMBRO'!F:F,,0)-_xlfn.XLOOKUP(Tabela5[[#This Row],[SKU]],'VENDA MES'!H:H,'VENDA MES'!I:I,0,0)</f>
        <v>9.2000000000000171</v>
      </c>
      <c r="E651" s="13">
        <f>IF(D651&lt;=0,(L651 * 2.5) - D651,IF(AND(Tabela5[[#This Row],[ESTOQUE_INICIAL]]&lt;=Tabela5[[#This Row],[PONTO_DE_REPOSICAO]],Tabela5[[#This Row],[ESTOQUE_INICIAL]]&gt;0),L651*2.5,D651*0))</f>
        <v>28.611111111111107</v>
      </c>
      <c r="F651" s="13">
        <f t="shared" si="21"/>
        <v>37.811111111111124</v>
      </c>
      <c r="G651" s="14" t="str">
        <f>IF('ESTOQUE DEZEMBRO'!$N651="outubro",_xlfn.XLOOKUP('ESTOQUE DEZEMBRO'!$A651,MEDIDAS!H:H,MEDIDAS!J:J,,0),IF('ESTOQUE DEZEMBRO'!$N651="novembro",_xlfn.XLOOKUP('ESTOQUE DEZEMBRO'!$A651,MEDIDAS!H:H,MEDIDAS!K:K,,0),"0"))</f>
        <v>0</v>
      </c>
      <c r="H651" s="16">
        <v>60</v>
      </c>
      <c r="I651" s="6" t="s">
        <v>1128</v>
      </c>
      <c r="J651" s="1">
        <f>'ESTOQUE DEZEMBRO'!$D651*'ESTOQUE DEZEMBRO'!$G651+'ESTOQUE DEZEMBRO'!$E651*'ESTOQUE DEZEMBRO'!$H651</f>
        <v>1716.6666666666665</v>
      </c>
      <c r="K651" s="1">
        <f>_xlfn.XLOOKUP(A651,MEDIDAS!A:A,MEDIDAS!D:D,,0)*5</f>
        <v>5.7222222222222214</v>
      </c>
      <c r="L651" s="1">
        <f>SUM(K651,_xlfn.XLOOKUP(A651,MEDIDAS!A:A,MEDIDAS!D:D,,0)*5)</f>
        <v>11.444444444444443</v>
      </c>
      <c r="M65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51" t="str">
        <f>IF('ESTOQUE DEZEMBRO'!$E651&gt;0,"dezembro",_xlfn.XLOOKUP('ESTOQUE DEZEMBRO'!$A651,'ESTOQUE NOVEMBRO'!$A$2:$A$1101,'ESTOQUE NOVEMBRO'!$N$2:$N$1101,,0))</f>
        <v>dezembro</v>
      </c>
      <c r="O651" s="15">
        <v>45627</v>
      </c>
    </row>
    <row r="652" spans="1:15">
      <c r="A652" s="5" t="s">
        <v>649</v>
      </c>
      <c r="B652" s="6" t="s">
        <v>1202</v>
      </c>
      <c r="C652" s="8">
        <f t="shared" si="20"/>
        <v>64.89</v>
      </c>
      <c r="D652" s="13">
        <f>_xlfn.XLOOKUP(Tabela5[[#This Row],[SKU]],'ESTOQUE NOVEMBRO'!A:A,'ESTOQUE NOVEMBRO'!F:F,,0)-_xlfn.XLOOKUP(Tabela5[[#This Row],[SKU]],'VENDA MES'!H:H,'VENDA MES'!I:I,0,0)</f>
        <v>138.80000000000001</v>
      </c>
      <c r="E652" s="13">
        <f>IF(D652&lt;=0,(L652 * 2.5) - D652,IF(AND(Tabela5[[#This Row],[ESTOQUE_INICIAL]]&lt;=Tabela5[[#This Row],[PONTO_DE_REPOSICAO]],Tabela5[[#This Row],[ESTOQUE_INICIAL]]&gt;0),L652*2.5,D652*0))</f>
        <v>0</v>
      </c>
      <c r="F652" s="13">
        <f t="shared" si="21"/>
        <v>138.80000000000001</v>
      </c>
      <c r="G652" s="14">
        <f>IF('ESTOQUE DEZEMBRO'!$N652="outubro",_xlfn.XLOOKUP('ESTOQUE DEZEMBRO'!$A652,MEDIDAS!H:H,MEDIDAS!J:J,,0),IF('ESTOQUE DEZEMBRO'!$N652="novembro",_xlfn.XLOOKUP('ESTOQUE DEZEMBRO'!$A652,MEDIDAS!H:H,MEDIDAS!K:K,,0),"0"))</f>
        <v>24</v>
      </c>
      <c r="H652" s="16">
        <v>60</v>
      </c>
      <c r="I652" s="6" t="s">
        <v>1128</v>
      </c>
      <c r="J652" s="1">
        <f>'ESTOQUE DEZEMBRO'!$D652*'ESTOQUE DEZEMBRO'!$G652+'ESTOQUE DEZEMBRO'!$E652*'ESTOQUE DEZEMBRO'!$H652</f>
        <v>3331.2000000000003</v>
      </c>
      <c r="K652" s="1">
        <f>_xlfn.XLOOKUP(A652,MEDIDAS!A:A,MEDIDAS!D:D,,0)*5</f>
        <v>8.0555555555555554</v>
      </c>
      <c r="L652" s="1">
        <f>SUM(K652,_xlfn.XLOOKUP(A652,MEDIDAS!A:A,MEDIDAS!D:D,,0)*5)</f>
        <v>16.111111111111111</v>
      </c>
      <c r="M65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52" t="str">
        <f>IF('ESTOQUE DEZEMBRO'!$E652&gt;0,"dezembro",_xlfn.XLOOKUP('ESTOQUE DEZEMBRO'!$A652,'ESTOQUE NOVEMBRO'!$A$2:$A$1101,'ESTOQUE NOVEMBRO'!$N$2:$N$1101,,0))</f>
        <v>outubro</v>
      </c>
      <c r="O652" s="15">
        <v>45627</v>
      </c>
    </row>
    <row r="653" spans="1:15">
      <c r="A653" s="5" t="s">
        <v>650</v>
      </c>
      <c r="B653" s="6" t="s">
        <v>1203</v>
      </c>
      <c r="C653" s="8">
        <f t="shared" si="20"/>
        <v>64.89</v>
      </c>
      <c r="D653" s="13">
        <f>_xlfn.XLOOKUP(Tabela5[[#This Row],[SKU]],'ESTOQUE NOVEMBRO'!A:A,'ESTOQUE NOVEMBRO'!F:F,,0)-_xlfn.XLOOKUP(Tabela5[[#This Row],[SKU]],'VENDA MES'!H:H,'VENDA MES'!I:I,0,0)</f>
        <v>25.599999999999994</v>
      </c>
      <c r="E653" s="13">
        <f>IF(D653&lt;=0,(L653 * 2.5) - D653,IF(AND(Tabela5[[#This Row],[ESTOQUE_INICIAL]]&lt;=Tabela5[[#This Row],[PONTO_DE_REPOSICAO]],Tabela5[[#This Row],[ESTOQUE_INICIAL]]&gt;0),L653*2.5,D653*0))</f>
        <v>0</v>
      </c>
      <c r="F653" s="13">
        <f t="shared" si="21"/>
        <v>25.599999999999994</v>
      </c>
      <c r="G653" s="14">
        <f>IF('ESTOQUE DEZEMBRO'!$N653="outubro",_xlfn.XLOOKUP('ESTOQUE DEZEMBRO'!$A653,MEDIDAS!H:H,MEDIDAS!J:J,,0),IF('ESTOQUE DEZEMBRO'!$N653="novembro",_xlfn.XLOOKUP('ESTOQUE DEZEMBRO'!$A653,MEDIDAS!H:H,MEDIDAS!K:K,,0),"0"))</f>
        <v>36</v>
      </c>
      <c r="H653" s="16">
        <v>90</v>
      </c>
      <c r="I653" s="6" t="s">
        <v>1152</v>
      </c>
      <c r="J653" s="1">
        <f>'ESTOQUE DEZEMBRO'!$D653*'ESTOQUE DEZEMBRO'!$G653+'ESTOQUE DEZEMBRO'!$E653*'ESTOQUE DEZEMBRO'!$H653</f>
        <v>921.5999999999998</v>
      </c>
      <c r="K653" s="1">
        <f>_xlfn.XLOOKUP(A653,MEDIDAS!A:A,MEDIDAS!D:D,,0)*5</f>
        <v>6.2777777777777777</v>
      </c>
      <c r="L653" s="1">
        <f>SUM(K653,_xlfn.XLOOKUP(A653,MEDIDAS!A:A,MEDIDAS!D:D,,0)*5)</f>
        <v>12.555555555555555</v>
      </c>
      <c r="M65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53" t="str">
        <f>IF('ESTOQUE DEZEMBRO'!$E653&gt;0,"dezembro",_xlfn.XLOOKUP('ESTOQUE DEZEMBRO'!$A653,'ESTOQUE NOVEMBRO'!$A$2:$A$1101,'ESTOQUE NOVEMBRO'!$N$2:$N$1101,,0))</f>
        <v>outubro</v>
      </c>
      <c r="O653" s="15">
        <v>45627</v>
      </c>
    </row>
    <row r="654" spans="1:15">
      <c r="A654" s="5" t="s">
        <v>651</v>
      </c>
      <c r="B654" s="6" t="s">
        <v>1203</v>
      </c>
      <c r="C654" s="8">
        <f t="shared" si="20"/>
        <v>64.89</v>
      </c>
      <c r="D654" s="13">
        <f>_xlfn.XLOOKUP(Tabela5[[#This Row],[SKU]],'ESTOQUE NOVEMBRO'!A:A,'ESTOQUE NOVEMBRO'!F:F,,0)-_xlfn.XLOOKUP(Tabela5[[#This Row],[SKU]],'VENDA MES'!H:H,'VENDA MES'!I:I,0,0)</f>
        <v>136.6</v>
      </c>
      <c r="E654" s="13">
        <f>IF(D654&lt;=0,(L654 * 2.5) - D654,IF(AND(Tabela5[[#This Row],[ESTOQUE_INICIAL]]&lt;=Tabela5[[#This Row],[PONTO_DE_REPOSICAO]],Tabela5[[#This Row],[ESTOQUE_INICIAL]]&gt;0),L654*2.5,D654*0))</f>
        <v>0</v>
      </c>
      <c r="F654" s="13">
        <f t="shared" si="21"/>
        <v>136.6</v>
      </c>
      <c r="G654" s="14">
        <f>IF('ESTOQUE DEZEMBRO'!$N654="outubro",_xlfn.XLOOKUP('ESTOQUE DEZEMBRO'!$A654,MEDIDAS!H:H,MEDIDAS!J:J,,0),IF('ESTOQUE DEZEMBRO'!$N654="novembro",_xlfn.XLOOKUP('ESTOQUE DEZEMBRO'!$A654,MEDIDAS!H:H,MEDIDAS!K:K,,0),"0"))</f>
        <v>36</v>
      </c>
      <c r="H654" s="16">
        <v>90</v>
      </c>
      <c r="I654" s="6" t="s">
        <v>1152</v>
      </c>
      <c r="J654" s="1">
        <f>'ESTOQUE DEZEMBRO'!$D654*'ESTOQUE DEZEMBRO'!$G654+'ESTOQUE DEZEMBRO'!$E654*'ESTOQUE DEZEMBRO'!$H654</f>
        <v>4917.5999999999995</v>
      </c>
      <c r="K654" s="1">
        <f>_xlfn.XLOOKUP(A654,MEDIDAS!A:A,MEDIDAS!D:D,,0)*5</f>
        <v>5.6111111111111107</v>
      </c>
      <c r="L654" s="1">
        <f>SUM(K654,_xlfn.XLOOKUP(A654,MEDIDAS!A:A,MEDIDAS!D:D,,0)*5)</f>
        <v>11.222222222222221</v>
      </c>
      <c r="M65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54" t="str">
        <f>IF('ESTOQUE DEZEMBRO'!$E654&gt;0,"dezembro",_xlfn.XLOOKUP('ESTOQUE DEZEMBRO'!$A654,'ESTOQUE NOVEMBRO'!$A$2:$A$1101,'ESTOQUE NOVEMBRO'!$N$2:$N$1101,,0))</f>
        <v>outubro</v>
      </c>
      <c r="O654" s="15">
        <v>45627</v>
      </c>
    </row>
    <row r="655" spans="1:15">
      <c r="A655" s="5" t="s">
        <v>652</v>
      </c>
      <c r="B655" s="6" t="s">
        <v>1203</v>
      </c>
      <c r="C655" s="8">
        <f t="shared" si="20"/>
        <v>64.89</v>
      </c>
      <c r="D655" s="13">
        <f>_xlfn.XLOOKUP(Tabela5[[#This Row],[SKU]],'ESTOQUE NOVEMBRO'!A:A,'ESTOQUE NOVEMBRO'!F:F,,0)-_xlfn.XLOOKUP(Tabela5[[#This Row],[SKU]],'VENDA MES'!H:H,'VENDA MES'!I:I,0,0)</f>
        <v>-3.7999999999999829</v>
      </c>
      <c r="E655" s="13">
        <f>IF(D655&lt;=0,(L655 * 2.5) - D655,IF(AND(Tabela5[[#This Row],[ESTOQUE_INICIAL]]&lt;=Tabela5[[#This Row],[PONTO_DE_REPOSICAO]],Tabela5[[#This Row],[ESTOQUE_INICIAL]]&gt;0),L655*2.5,D655*0))</f>
        <v>45.188888888888869</v>
      </c>
      <c r="F655" s="13">
        <f t="shared" si="21"/>
        <v>41.388888888888886</v>
      </c>
      <c r="G655" s="14" t="str">
        <f>IF('ESTOQUE DEZEMBRO'!$N655="outubro",_xlfn.XLOOKUP('ESTOQUE DEZEMBRO'!$A655,MEDIDAS!H:H,MEDIDAS!J:J,,0),IF('ESTOQUE DEZEMBRO'!$N655="novembro",_xlfn.XLOOKUP('ESTOQUE DEZEMBRO'!$A655,MEDIDAS!H:H,MEDIDAS!K:K,,0),"0"))</f>
        <v>0</v>
      </c>
      <c r="H655" s="16">
        <v>90</v>
      </c>
      <c r="I655" s="6" t="s">
        <v>1152</v>
      </c>
      <c r="J655" s="1">
        <f>'ESTOQUE DEZEMBRO'!$D655*'ESTOQUE DEZEMBRO'!$G655+'ESTOQUE DEZEMBRO'!$E655*'ESTOQUE DEZEMBRO'!$H655</f>
        <v>4066.9999999999982</v>
      </c>
      <c r="K655" s="1">
        <f>_xlfn.XLOOKUP(A655,MEDIDAS!A:A,MEDIDAS!D:D,,0)*5</f>
        <v>8.2777777777777768</v>
      </c>
      <c r="L655" s="1">
        <f>SUM(K655,_xlfn.XLOOKUP(A655,MEDIDAS!A:A,MEDIDAS!D:D,,0)*5)</f>
        <v>16.555555555555554</v>
      </c>
      <c r="M65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55" t="str">
        <f>IF('ESTOQUE DEZEMBRO'!$E655&gt;0,"dezembro",_xlfn.XLOOKUP('ESTOQUE DEZEMBRO'!$A655,'ESTOQUE NOVEMBRO'!$A$2:$A$1101,'ESTOQUE NOVEMBRO'!$N$2:$N$1101,,0))</f>
        <v>dezembro</v>
      </c>
      <c r="O655" s="15">
        <v>45627</v>
      </c>
    </row>
    <row r="656" spans="1:15">
      <c r="A656" s="5" t="s">
        <v>653</v>
      </c>
      <c r="B656" s="6" t="s">
        <v>1203</v>
      </c>
      <c r="C656" s="8">
        <f t="shared" si="20"/>
        <v>64.89</v>
      </c>
      <c r="D656" s="13">
        <f>_xlfn.XLOOKUP(Tabela5[[#This Row],[SKU]],'ESTOQUE NOVEMBRO'!A:A,'ESTOQUE NOVEMBRO'!F:F,,0)-_xlfn.XLOOKUP(Tabela5[[#This Row],[SKU]],'VENDA MES'!H:H,'VENDA MES'!I:I,0,0)</f>
        <v>10.40000000000002</v>
      </c>
      <c r="E656" s="13">
        <f>IF(D656&lt;=0,(L656 * 2.5) - D656,IF(AND(Tabela5[[#This Row],[ESTOQUE_INICIAL]]&lt;=Tabela5[[#This Row],[PONTO_DE_REPOSICAO]],Tabela5[[#This Row],[ESTOQUE_INICIAL]]&gt;0),L656*2.5,D656*0))</f>
        <v>31.944444444444443</v>
      </c>
      <c r="F656" s="13">
        <f t="shared" si="21"/>
        <v>42.344444444444463</v>
      </c>
      <c r="G656" s="14" t="str">
        <f>IF('ESTOQUE DEZEMBRO'!$N656="outubro",_xlfn.XLOOKUP('ESTOQUE DEZEMBRO'!$A656,MEDIDAS!H:H,MEDIDAS!J:J,,0),IF('ESTOQUE DEZEMBRO'!$N656="novembro",_xlfn.XLOOKUP('ESTOQUE DEZEMBRO'!$A656,MEDIDAS!H:H,MEDIDAS!K:K,,0),"0"))</f>
        <v>0</v>
      </c>
      <c r="H656" s="16">
        <v>90</v>
      </c>
      <c r="I656" s="6" t="s">
        <v>1152</v>
      </c>
      <c r="J656" s="1">
        <f>'ESTOQUE DEZEMBRO'!$D656*'ESTOQUE DEZEMBRO'!$G656+'ESTOQUE DEZEMBRO'!$E656*'ESTOQUE DEZEMBRO'!$H656</f>
        <v>2875</v>
      </c>
      <c r="K656" s="1">
        <f>_xlfn.XLOOKUP(A656,MEDIDAS!A:A,MEDIDAS!D:D,,0)*5</f>
        <v>6.3888888888888884</v>
      </c>
      <c r="L656" s="1">
        <f>SUM(K656,_xlfn.XLOOKUP(A656,MEDIDAS!A:A,MEDIDAS!D:D,,0)*5)</f>
        <v>12.777777777777777</v>
      </c>
      <c r="M65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56" t="str">
        <f>IF('ESTOQUE DEZEMBRO'!$E656&gt;0,"dezembro",_xlfn.XLOOKUP('ESTOQUE DEZEMBRO'!$A656,'ESTOQUE NOVEMBRO'!$A$2:$A$1101,'ESTOQUE NOVEMBRO'!$N$2:$N$1101,,0))</f>
        <v>dezembro</v>
      </c>
      <c r="O656" s="15">
        <v>45627</v>
      </c>
    </row>
    <row r="657" spans="1:15">
      <c r="A657" s="5" t="s">
        <v>654</v>
      </c>
      <c r="B657" s="6" t="s">
        <v>1203</v>
      </c>
      <c r="C657" s="8">
        <f t="shared" si="20"/>
        <v>64.89</v>
      </c>
      <c r="D657" s="13">
        <f>_xlfn.XLOOKUP(Tabela5[[#This Row],[SKU]],'ESTOQUE NOVEMBRO'!A:A,'ESTOQUE NOVEMBRO'!F:F,,0)-_xlfn.XLOOKUP(Tabela5[[#This Row],[SKU]],'VENDA MES'!H:H,'VENDA MES'!I:I,0,0)</f>
        <v>-5.2000000000000028</v>
      </c>
      <c r="E657" s="13">
        <f>IF(D657&lt;=0,(L657 * 2.5) - D657,IF(AND(Tabela5[[#This Row],[ESTOQUE_INICIAL]]&lt;=Tabela5[[#This Row],[PONTO_DE_REPOSICAO]],Tabela5[[#This Row],[ESTOQUE_INICIAL]]&gt;0),L657*2.5,D657*0))</f>
        <v>21.311111111111114</v>
      </c>
      <c r="F657" s="13">
        <f t="shared" si="21"/>
        <v>16.111111111111111</v>
      </c>
      <c r="G657" s="14" t="str">
        <f>IF('ESTOQUE DEZEMBRO'!$N657="outubro",_xlfn.XLOOKUP('ESTOQUE DEZEMBRO'!$A657,MEDIDAS!H:H,MEDIDAS!J:J,,0),IF('ESTOQUE DEZEMBRO'!$N657="novembro",_xlfn.XLOOKUP('ESTOQUE DEZEMBRO'!$A657,MEDIDAS!H:H,MEDIDAS!K:K,,0),"0"))</f>
        <v>0</v>
      </c>
      <c r="H657" s="16">
        <v>90</v>
      </c>
      <c r="I657" s="6" t="s">
        <v>1152</v>
      </c>
      <c r="J657" s="1">
        <f>'ESTOQUE DEZEMBRO'!$D657*'ESTOQUE DEZEMBRO'!$G657+'ESTOQUE DEZEMBRO'!$E657*'ESTOQUE DEZEMBRO'!$H657</f>
        <v>1918.0000000000002</v>
      </c>
      <c r="K657" s="1">
        <f>_xlfn.XLOOKUP(A657,MEDIDAS!A:A,MEDIDAS!D:D,,0)*5</f>
        <v>3.2222222222222223</v>
      </c>
      <c r="L657" s="1">
        <f>SUM(K657,_xlfn.XLOOKUP(A657,MEDIDAS!A:A,MEDIDAS!D:D,,0)*5)</f>
        <v>6.4444444444444446</v>
      </c>
      <c r="M65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57" t="str">
        <f>IF('ESTOQUE DEZEMBRO'!$E657&gt;0,"dezembro",_xlfn.XLOOKUP('ESTOQUE DEZEMBRO'!$A657,'ESTOQUE NOVEMBRO'!$A$2:$A$1101,'ESTOQUE NOVEMBRO'!$N$2:$N$1101,,0))</f>
        <v>dezembro</v>
      </c>
      <c r="O657" s="15">
        <v>45627</v>
      </c>
    </row>
    <row r="658" spans="1:15">
      <c r="A658" s="5" t="s">
        <v>725</v>
      </c>
      <c r="B658" s="6" t="s">
        <v>1203</v>
      </c>
      <c r="C658" s="8">
        <f t="shared" si="20"/>
        <v>64.89</v>
      </c>
      <c r="D658" s="13">
        <f>_xlfn.XLOOKUP(Tabela5[[#This Row],[SKU]],'ESTOQUE NOVEMBRO'!A:A,'ESTOQUE NOVEMBRO'!F:F,,0)-_xlfn.XLOOKUP(Tabela5[[#This Row],[SKU]],'VENDA MES'!H:H,'VENDA MES'!I:I,0,0)</f>
        <v>-3</v>
      </c>
      <c r="E658" s="13">
        <f>IF(D658&lt;=0,(L658 * 2.5) - D658,IF(AND(Tabela5[[#This Row],[ESTOQUE_INICIAL]]&lt;=Tabela5[[#This Row],[PONTO_DE_REPOSICAO]],Tabela5[[#This Row],[ESTOQUE_INICIAL]]&gt;0),L658*2.5,D658*0))</f>
        <v>45.5</v>
      </c>
      <c r="F658" s="13">
        <f t="shared" si="21"/>
        <v>42.5</v>
      </c>
      <c r="G658" s="14" t="str">
        <f>IF('ESTOQUE DEZEMBRO'!$N658="outubro",_xlfn.XLOOKUP('ESTOQUE DEZEMBRO'!$A658,MEDIDAS!H:H,MEDIDAS!J:J,,0),IF('ESTOQUE DEZEMBRO'!$N658="novembro",_xlfn.XLOOKUP('ESTOQUE DEZEMBRO'!$A658,MEDIDAS!H:H,MEDIDAS!K:K,,0),"0"))</f>
        <v>0</v>
      </c>
      <c r="H658" s="16">
        <v>90</v>
      </c>
      <c r="I658" s="6" t="s">
        <v>1152</v>
      </c>
      <c r="J658" s="1">
        <f>'ESTOQUE DEZEMBRO'!$D658*'ESTOQUE DEZEMBRO'!$G658+'ESTOQUE DEZEMBRO'!$E658*'ESTOQUE DEZEMBRO'!$H658</f>
        <v>4095</v>
      </c>
      <c r="K658" s="1">
        <f>_xlfn.XLOOKUP(A658,MEDIDAS!A:A,MEDIDAS!D:D,,0)*5</f>
        <v>8.5</v>
      </c>
      <c r="L658" s="1">
        <f>SUM(K658,_xlfn.XLOOKUP(A658,MEDIDAS!A:A,MEDIDAS!D:D,,0)*5)</f>
        <v>17</v>
      </c>
      <c r="M65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58" t="str">
        <f>IF('ESTOQUE DEZEMBRO'!$E658&gt;0,"dezembro",_xlfn.XLOOKUP('ESTOQUE DEZEMBRO'!$A658,'ESTOQUE NOVEMBRO'!$A$2:$A$1101,'ESTOQUE NOVEMBRO'!$N$2:$N$1101,,0))</f>
        <v>dezembro</v>
      </c>
      <c r="O658" s="15">
        <v>45627</v>
      </c>
    </row>
    <row r="659" spans="1:15">
      <c r="A659" s="5" t="s">
        <v>655</v>
      </c>
      <c r="B659" s="6" t="s">
        <v>1203</v>
      </c>
      <c r="C659" s="8">
        <f t="shared" si="20"/>
        <v>64.89</v>
      </c>
      <c r="D659" s="13">
        <f>_xlfn.XLOOKUP(Tabela5[[#This Row],[SKU]],'ESTOQUE NOVEMBRO'!A:A,'ESTOQUE NOVEMBRO'!F:F,,0)-_xlfn.XLOOKUP(Tabela5[[#This Row],[SKU]],'VENDA MES'!H:H,'VENDA MES'!I:I,0,0)</f>
        <v>82.80000000000004</v>
      </c>
      <c r="E659" s="13">
        <f>IF(D659&lt;=0,(L659 * 2.5) - D659,IF(AND(Tabela5[[#This Row],[ESTOQUE_INICIAL]]&lt;=Tabela5[[#This Row],[PONTO_DE_REPOSICAO]],Tabela5[[#This Row],[ESTOQUE_INICIAL]]&gt;0),L659*2.5,D659*0))</f>
        <v>0</v>
      </c>
      <c r="F659" s="13">
        <f t="shared" si="21"/>
        <v>82.80000000000004</v>
      </c>
      <c r="G659" s="14">
        <f>IF('ESTOQUE DEZEMBRO'!$N659="outubro",_xlfn.XLOOKUP('ESTOQUE DEZEMBRO'!$A659,MEDIDAS!H:H,MEDIDAS!J:J,,0),IF('ESTOQUE DEZEMBRO'!$N659="novembro",_xlfn.XLOOKUP('ESTOQUE DEZEMBRO'!$A659,MEDIDAS!H:H,MEDIDAS!K:K,,0),"0"))</f>
        <v>36</v>
      </c>
      <c r="H659" s="16">
        <v>90</v>
      </c>
      <c r="I659" s="6" t="s">
        <v>1152</v>
      </c>
      <c r="J659" s="1">
        <f>'ESTOQUE DEZEMBRO'!$D659*'ESTOQUE DEZEMBRO'!$G659+'ESTOQUE DEZEMBRO'!$E659*'ESTOQUE DEZEMBRO'!$H659</f>
        <v>2980.8000000000015</v>
      </c>
      <c r="K659" s="1">
        <f>_xlfn.XLOOKUP(A659,MEDIDAS!A:A,MEDIDAS!D:D,,0)*5</f>
        <v>5.6666666666666661</v>
      </c>
      <c r="L659" s="1">
        <f>SUM(K659,_xlfn.XLOOKUP(A659,MEDIDAS!A:A,MEDIDAS!D:D,,0)*5)</f>
        <v>11.333333333333332</v>
      </c>
      <c r="M65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59" t="str">
        <f>IF('ESTOQUE DEZEMBRO'!$E659&gt;0,"dezembro",_xlfn.XLOOKUP('ESTOQUE DEZEMBRO'!$A659,'ESTOQUE NOVEMBRO'!$A$2:$A$1101,'ESTOQUE NOVEMBRO'!$N$2:$N$1101,,0))</f>
        <v>outubro</v>
      </c>
      <c r="O659" s="15">
        <v>45627</v>
      </c>
    </row>
    <row r="660" spans="1:15">
      <c r="A660" s="5" t="s">
        <v>656</v>
      </c>
      <c r="B660" s="6" t="s">
        <v>1203</v>
      </c>
      <c r="C660" s="8">
        <f t="shared" si="20"/>
        <v>64.89</v>
      </c>
      <c r="D660" s="13">
        <f>_xlfn.XLOOKUP(Tabela5[[#This Row],[SKU]],'ESTOQUE NOVEMBRO'!A:A,'ESTOQUE NOVEMBRO'!F:F,,0)-_xlfn.XLOOKUP(Tabela5[[#This Row],[SKU]],'VENDA MES'!H:H,'VENDA MES'!I:I,0,0)</f>
        <v>83.4</v>
      </c>
      <c r="E660" s="13">
        <f>IF(D660&lt;=0,(L660 * 2.5) - D660,IF(AND(Tabela5[[#This Row],[ESTOQUE_INICIAL]]&lt;=Tabela5[[#This Row],[PONTO_DE_REPOSICAO]],Tabela5[[#This Row],[ESTOQUE_INICIAL]]&gt;0),L660*2.5,D660*0))</f>
        <v>0</v>
      </c>
      <c r="F660" s="13">
        <f t="shared" si="21"/>
        <v>83.4</v>
      </c>
      <c r="G660" s="14">
        <f>IF('ESTOQUE DEZEMBRO'!$N660="outubro",_xlfn.XLOOKUP('ESTOQUE DEZEMBRO'!$A660,MEDIDAS!H:H,MEDIDAS!J:J,,0),IF('ESTOQUE DEZEMBRO'!$N660="novembro",_xlfn.XLOOKUP('ESTOQUE DEZEMBRO'!$A660,MEDIDAS!H:H,MEDIDAS!K:K,,0),"0"))</f>
        <v>36</v>
      </c>
      <c r="H660" s="16">
        <v>90</v>
      </c>
      <c r="I660" s="6" t="s">
        <v>1152</v>
      </c>
      <c r="J660" s="1">
        <f>'ESTOQUE DEZEMBRO'!$D660*'ESTOQUE DEZEMBRO'!$G660+'ESTOQUE DEZEMBRO'!$E660*'ESTOQUE DEZEMBRO'!$H660</f>
        <v>3002.4</v>
      </c>
      <c r="K660" s="1">
        <f>_xlfn.XLOOKUP(A660,MEDIDAS!A:A,MEDIDAS!D:D,,0)*5</f>
        <v>6</v>
      </c>
      <c r="L660" s="1">
        <f>SUM(K660,_xlfn.XLOOKUP(A660,MEDIDAS!A:A,MEDIDAS!D:D,,0)*5)</f>
        <v>12</v>
      </c>
      <c r="M66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60" t="str">
        <f>IF('ESTOQUE DEZEMBRO'!$E660&gt;0,"dezembro",_xlfn.XLOOKUP('ESTOQUE DEZEMBRO'!$A660,'ESTOQUE NOVEMBRO'!$A$2:$A$1101,'ESTOQUE NOVEMBRO'!$N$2:$N$1101,,0))</f>
        <v>outubro</v>
      </c>
      <c r="O660" s="15">
        <v>45627</v>
      </c>
    </row>
    <row r="661" spans="1:15">
      <c r="A661" s="5" t="s">
        <v>657</v>
      </c>
      <c r="B661" s="6" t="s">
        <v>1203</v>
      </c>
      <c r="C661" s="8">
        <f t="shared" si="20"/>
        <v>64.89</v>
      </c>
      <c r="D661" s="13">
        <f>_xlfn.XLOOKUP(Tabela5[[#This Row],[SKU]],'ESTOQUE NOVEMBRO'!A:A,'ESTOQUE NOVEMBRO'!F:F,,0)-_xlfn.XLOOKUP(Tabela5[[#This Row],[SKU]],'VENDA MES'!H:H,'VENDA MES'!I:I,0,0)</f>
        <v>50.199999999999989</v>
      </c>
      <c r="E661" s="13">
        <f>IF(D661&lt;=0,(L661 * 2.5) - D661,IF(AND(Tabela5[[#This Row],[ESTOQUE_INICIAL]]&lt;=Tabela5[[#This Row],[PONTO_DE_REPOSICAO]],Tabela5[[#This Row],[ESTOQUE_INICIAL]]&gt;0),L661*2.5,D661*0))</f>
        <v>0</v>
      </c>
      <c r="F661" s="13">
        <f t="shared" si="21"/>
        <v>50.199999999999989</v>
      </c>
      <c r="G661" s="14">
        <f>IF('ESTOQUE DEZEMBRO'!$N661="outubro",_xlfn.XLOOKUP('ESTOQUE DEZEMBRO'!$A661,MEDIDAS!H:H,MEDIDAS!J:J,,0),IF('ESTOQUE DEZEMBRO'!$N661="novembro",_xlfn.XLOOKUP('ESTOQUE DEZEMBRO'!$A661,MEDIDAS!H:H,MEDIDAS!K:K,,0),"0"))</f>
        <v>36</v>
      </c>
      <c r="H661" s="16">
        <v>90</v>
      </c>
      <c r="I661" s="6" t="s">
        <v>1152</v>
      </c>
      <c r="J661" s="1">
        <f>'ESTOQUE DEZEMBRO'!$D661*'ESTOQUE DEZEMBRO'!$G661+'ESTOQUE DEZEMBRO'!$E661*'ESTOQUE DEZEMBRO'!$H661</f>
        <v>1807.1999999999996</v>
      </c>
      <c r="K661" s="1">
        <f>_xlfn.XLOOKUP(A661,MEDIDAS!A:A,MEDIDAS!D:D,,0)*5</f>
        <v>7.1111111111111116</v>
      </c>
      <c r="L661" s="1">
        <f>SUM(K661,_xlfn.XLOOKUP(A661,MEDIDAS!A:A,MEDIDAS!D:D,,0)*5)</f>
        <v>14.222222222222223</v>
      </c>
      <c r="M66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61" t="str">
        <f>IF('ESTOQUE DEZEMBRO'!$E661&gt;0,"dezembro",_xlfn.XLOOKUP('ESTOQUE DEZEMBRO'!$A661,'ESTOQUE NOVEMBRO'!$A$2:$A$1101,'ESTOQUE NOVEMBRO'!$N$2:$N$1101,,0))</f>
        <v>outubro</v>
      </c>
      <c r="O661" s="15">
        <v>45627</v>
      </c>
    </row>
    <row r="662" spans="1:15">
      <c r="A662" s="5" t="s">
        <v>658</v>
      </c>
      <c r="B662" s="6" t="s">
        <v>1203</v>
      </c>
      <c r="C662" s="8">
        <f t="shared" si="20"/>
        <v>64.89</v>
      </c>
      <c r="D662" s="13">
        <f>_xlfn.XLOOKUP(Tabela5[[#This Row],[SKU]],'ESTOQUE NOVEMBRO'!A:A,'ESTOQUE NOVEMBRO'!F:F,,0)-_xlfn.XLOOKUP(Tabela5[[#This Row],[SKU]],'VENDA MES'!H:H,'VENDA MES'!I:I,0,0)</f>
        <v>-5.7999999999999829</v>
      </c>
      <c r="E662" s="13">
        <f>IF(D662&lt;=0,(L662 * 2.5) - D662,IF(AND(Tabela5[[#This Row],[ESTOQUE_INICIAL]]&lt;=Tabela5[[#This Row],[PONTO_DE_REPOSICAO]],Tabela5[[#This Row],[ESTOQUE_INICIAL]]&gt;0),L662*2.5,D662*0))</f>
        <v>38.577777777777762</v>
      </c>
      <c r="F662" s="13">
        <f t="shared" si="21"/>
        <v>32.777777777777779</v>
      </c>
      <c r="G662" s="14" t="str">
        <f>IF('ESTOQUE DEZEMBRO'!$N662="outubro",_xlfn.XLOOKUP('ESTOQUE DEZEMBRO'!$A662,MEDIDAS!H:H,MEDIDAS!J:J,,0),IF('ESTOQUE DEZEMBRO'!$N662="novembro",_xlfn.XLOOKUP('ESTOQUE DEZEMBRO'!$A662,MEDIDAS!H:H,MEDIDAS!K:K,,0),"0"))</f>
        <v>0</v>
      </c>
      <c r="H662" s="16">
        <v>90</v>
      </c>
      <c r="I662" s="6" t="s">
        <v>1152</v>
      </c>
      <c r="J662" s="1">
        <f>'ESTOQUE DEZEMBRO'!$D662*'ESTOQUE DEZEMBRO'!$G662+'ESTOQUE DEZEMBRO'!$E662*'ESTOQUE DEZEMBRO'!$H662</f>
        <v>3471.9999999999986</v>
      </c>
      <c r="K662" s="1">
        <f>_xlfn.XLOOKUP(A662,MEDIDAS!A:A,MEDIDAS!D:D,,0)*5</f>
        <v>6.5555555555555554</v>
      </c>
      <c r="L662" s="1">
        <f>SUM(K662,_xlfn.XLOOKUP(A662,MEDIDAS!A:A,MEDIDAS!D:D,,0)*5)</f>
        <v>13.111111111111111</v>
      </c>
      <c r="M66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62" t="str">
        <f>IF('ESTOQUE DEZEMBRO'!$E662&gt;0,"dezembro",_xlfn.XLOOKUP('ESTOQUE DEZEMBRO'!$A662,'ESTOQUE NOVEMBRO'!$A$2:$A$1101,'ESTOQUE NOVEMBRO'!$N$2:$N$1101,,0))</f>
        <v>dezembro</v>
      </c>
      <c r="O662" s="15">
        <v>45627</v>
      </c>
    </row>
    <row r="663" spans="1:15">
      <c r="A663" s="5" t="s">
        <v>660</v>
      </c>
      <c r="B663" s="6" t="s">
        <v>1204</v>
      </c>
      <c r="C663" s="8">
        <f t="shared" si="20"/>
        <v>64.89</v>
      </c>
      <c r="D663" s="13">
        <f>_xlfn.XLOOKUP(Tabela5[[#This Row],[SKU]],'ESTOQUE NOVEMBRO'!A:A,'ESTOQUE NOVEMBRO'!F:F,,0)-_xlfn.XLOOKUP(Tabela5[[#This Row],[SKU]],'VENDA MES'!H:H,'VENDA MES'!I:I,0,0)</f>
        <v>-19.888888888888886</v>
      </c>
      <c r="E663" s="13">
        <f>IF(D663&lt;=0,(L663 * 2.5) - D663,IF(AND(Tabela5[[#This Row],[ESTOQUE_INICIAL]]&lt;=Tabela5[[#This Row],[PONTO_DE_REPOSICAO]],Tabela5[[#This Row],[ESTOQUE_INICIAL]]&gt;0),L663*2.5,D663*0))</f>
        <v>46</v>
      </c>
      <c r="F663" s="13">
        <f t="shared" si="21"/>
        <v>26.111111111111114</v>
      </c>
      <c r="G663" s="14" t="str">
        <f>IF('ESTOQUE DEZEMBRO'!$N663="outubro",_xlfn.XLOOKUP('ESTOQUE DEZEMBRO'!$A663,MEDIDAS!H:H,MEDIDAS!J:J,,0),IF('ESTOQUE DEZEMBRO'!$N663="novembro",_xlfn.XLOOKUP('ESTOQUE DEZEMBRO'!$A663,MEDIDAS!H:H,MEDIDAS!K:K,,0),"0"))</f>
        <v>0</v>
      </c>
      <c r="H663" s="16">
        <v>10</v>
      </c>
      <c r="I663" s="6" t="s">
        <v>1160</v>
      </c>
      <c r="J663" s="1">
        <f>'ESTOQUE DEZEMBRO'!$D663*'ESTOQUE DEZEMBRO'!$G663+'ESTOQUE DEZEMBRO'!$E663*'ESTOQUE DEZEMBRO'!$H663</f>
        <v>460</v>
      </c>
      <c r="K663" s="1">
        <f>_xlfn.XLOOKUP(A663,MEDIDAS!A:A,MEDIDAS!D:D,,0)*5</f>
        <v>5.2222222222222223</v>
      </c>
      <c r="L663" s="1">
        <f>SUM(K663,_xlfn.XLOOKUP(A663,MEDIDAS!A:A,MEDIDAS!D:D,,0)*5)</f>
        <v>10.444444444444445</v>
      </c>
      <c r="M66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63" t="str">
        <f>IF('ESTOQUE DEZEMBRO'!$E663&gt;0,"dezembro",_xlfn.XLOOKUP('ESTOQUE DEZEMBRO'!$A663,'ESTOQUE NOVEMBRO'!$A$2:$A$1101,'ESTOQUE NOVEMBRO'!$N$2:$N$1101,,0))</f>
        <v>dezembro</v>
      </c>
      <c r="O663" s="15">
        <v>45627</v>
      </c>
    </row>
    <row r="664" spans="1:15">
      <c r="A664" s="5" t="s">
        <v>661</v>
      </c>
      <c r="B664" s="6" t="s">
        <v>1204</v>
      </c>
      <c r="C664" s="8">
        <f t="shared" si="20"/>
        <v>64.89</v>
      </c>
      <c r="D664" s="13">
        <f>_xlfn.XLOOKUP(Tabela5[[#This Row],[SKU]],'ESTOQUE NOVEMBRO'!A:A,'ESTOQUE NOVEMBRO'!F:F,,0)-_xlfn.XLOOKUP(Tabela5[[#This Row],[SKU]],'VENDA MES'!H:H,'VENDA MES'!I:I,0,0)</f>
        <v>167.2</v>
      </c>
      <c r="E664" s="13">
        <f>IF(D664&lt;=0,(L664 * 2.5) - D664,IF(AND(Tabela5[[#This Row],[ESTOQUE_INICIAL]]&lt;=Tabela5[[#This Row],[PONTO_DE_REPOSICAO]],Tabela5[[#This Row],[ESTOQUE_INICIAL]]&gt;0),L664*2.5,D664*0))</f>
        <v>0</v>
      </c>
      <c r="F664" s="13">
        <f t="shared" si="21"/>
        <v>167.2</v>
      </c>
      <c r="G664" s="14">
        <f>IF('ESTOQUE DEZEMBRO'!$N664="outubro",_xlfn.XLOOKUP('ESTOQUE DEZEMBRO'!$A664,MEDIDAS!H:H,MEDIDAS!J:J,,0),IF('ESTOQUE DEZEMBRO'!$N664="novembro",_xlfn.XLOOKUP('ESTOQUE DEZEMBRO'!$A664,MEDIDAS!H:H,MEDIDAS!K:K,,0),"0"))</f>
        <v>4</v>
      </c>
      <c r="H664" s="16">
        <v>10</v>
      </c>
      <c r="I664" s="6" t="s">
        <v>1160</v>
      </c>
      <c r="J664" s="1">
        <f>'ESTOQUE DEZEMBRO'!$D664*'ESTOQUE DEZEMBRO'!$G664+'ESTOQUE DEZEMBRO'!$E664*'ESTOQUE DEZEMBRO'!$H664</f>
        <v>668.8</v>
      </c>
      <c r="K664" s="1">
        <f>_xlfn.XLOOKUP(A664,MEDIDAS!A:A,MEDIDAS!D:D,,0)*5</f>
        <v>7.9444444444444438</v>
      </c>
      <c r="L664" s="1">
        <f>SUM(K664,_xlfn.XLOOKUP(A664,MEDIDAS!A:A,MEDIDAS!D:D,,0)*5)</f>
        <v>15.888888888888888</v>
      </c>
      <c r="M66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64" t="str">
        <f>IF('ESTOQUE DEZEMBRO'!$E664&gt;0,"dezembro",_xlfn.XLOOKUP('ESTOQUE DEZEMBRO'!$A664,'ESTOQUE NOVEMBRO'!$A$2:$A$1101,'ESTOQUE NOVEMBRO'!$N$2:$N$1101,,0))</f>
        <v>outubro</v>
      </c>
      <c r="O664" s="15">
        <v>45627</v>
      </c>
    </row>
    <row r="665" spans="1:15">
      <c r="A665" s="5" t="s">
        <v>662</v>
      </c>
      <c r="B665" s="6" t="s">
        <v>1204</v>
      </c>
      <c r="C665" s="8">
        <f t="shared" si="20"/>
        <v>64.89</v>
      </c>
      <c r="D665" s="13">
        <f>_xlfn.XLOOKUP(Tabela5[[#This Row],[SKU]],'ESTOQUE NOVEMBRO'!A:A,'ESTOQUE NOVEMBRO'!F:F,,0)-_xlfn.XLOOKUP(Tabela5[[#This Row],[SKU]],'VENDA MES'!H:H,'VENDA MES'!I:I,0,0)</f>
        <v>145.40000000000003</v>
      </c>
      <c r="E665" s="13">
        <f>IF(D665&lt;=0,(L665 * 2.5) - D665,IF(AND(Tabela5[[#This Row],[ESTOQUE_INICIAL]]&lt;=Tabela5[[#This Row],[PONTO_DE_REPOSICAO]],Tabela5[[#This Row],[ESTOQUE_INICIAL]]&gt;0),L665*2.5,D665*0))</f>
        <v>0</v>
      </c>
      <c r="F665" s="13">
        <f t="shared" si="21"/>
        <v>145.40000000000003</v>
      </c>
      <c r="G665" s="14">
        <f>IF('ESTOQUE DEZEMBRO'!$N665="outubro",_xlfn.XLOOKUP('ESTOQUE DEZEMBRO'!$A665,MEDIDAS!H:H,MEDIDAS!J:J,,0),IF('ESTOQUE DEZEMBRO'!$N665="novembro",_xlfn.XLOOKUP('ESTOQUE DEZEMBRO'!$A665,MEDIDAS!H:H,MEDIDAS!K:K,,0),"0"))</f>
        <v>4</v>
      </c>
      <c r="H665" s="16">
        <v>10</v>
      </c>
      <c r="I665" s="6" t="s">
        <v>1160</v>
      </c>
      <c r="J665" s="1">
        <f>'ESTOQUE DEZEMBRO'!$D665*'ESTOQUE DEZEMBRO'!$G665+'ESTOQUE DEZEMBRO'!$E665*'ESTOQUE DEZEMBRO'!$H665</f>
        <v>581.60000000000014</v>
      </c>
      <c r="K665" s="1">
        <f>_xlfn.XLOOKUP(A665,MEDIDAS!A:A,MEDIDAS!D:D,,0)*5</f>
        <v>6.2222222222222223</v>
      </c>
      <c r="L665" s="1">
        <f>SUM(K665,_xlfn.XLOOKUP(A665,MEDIDAS!A:A,MEDIDAS!D:D,,0)*5)</f>
        <v>12.444444444444445</v>
      </c>
      <c r="M66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65" t="str">
        <f>IF('ESTOQUE DEZEMBRO'!$E665&gt;0,"dezembro",_xlfn.XLOOKUP('ESTOQUE DEZEMBRO'!$A665,'ESTOQUE NOVEMBRO'!$A$2:$A$1101,'ESTOQUE NOVEMBRO'!$N$2:$N$1101,,0))</f>
        <v>outubro</v>
      </c>
      <c r="O665" s="15">
        <v>45627</v>
      </c>
    </row>
    <row r="666" spans="1:15">
      <c r="A666" s="5" t="s">
        <v>663</v>
      </c>
      <c r="B666" s="6" t="s">
        <v>1204</v>
      </c>
      <c r="C666" s="8">
        <f t="shared" si="20"/>
        <v>64.89</v>
      </c>
      <c r="D666" s="13">
        <f>_xlfn.XLOOKUP(Tabela5[[#This Row],[SKU]],'ESTOQUE NOVEMBRO'!A:A,'ESTOQUE NOVEMBRO'!F:F,,0)-_xlfn.XLOOKUP(Tabela5[[#This Row],[SKU]],'VENDA MES'!H:H,'VENDA MES'!I:I,0,0)</f>
        <v>-5.9444444444444464</v>
      </c>
      <c r="E666" s="13">
        <f>IF(D666&lt;=0,(L666 * 2.5) - D666,IF(AND(Tabela5[[#This Row],[ESTOQUE_INICIAL]]&lt;=Tabela5[[#This Row],[PONTO_DE_REPOSICAO]],Tabela5[[#This Row],[ESTOQUE_INICIAL]]&gt;0),L666*2.5,D666*0))</f>
        <v>34</v>
      </c>
      <c r="F666" s="13">
        <f t="shared" si="21"/>
        <v>28.055555555555554</v>
      </c>
      <c r="G666" s="14" t="str">
        <f>IF('ESTOQUE DEZEMBRO'!$N666="outubro",_xlfn.XLOOKUP('ESTOQUE DEZEMBRO'!$A666,MEDIDAS!H:H,MEDIDAS!J:J,,0),IF('ESTOQUE DEZEMBRO'!$N666="novembro",_xlfn.XLOOKUP('ESTOQUE DEZEMBRO'!$A666,MEDIDAS!H:H,MEDIDAS!K:K,,0),"0"))</f>
        <v>0</v>
      </c>
      <c r="H666" s="16">
        <v>10</v>
      </c>
      <c r="I666" s="6" t="s">
        <v>1160</v>
      </c>
      <c r="J666" s="1">
        <f>'ESTOQUE DEZEMBRO'!$D666*'ESTOQUE DEZEMBRO'!$G666+'ESTOQUE DEZEMBRO'!$E666*'ESTOQUE DEZEMBRO'!$H666</f>
        <v>340</v>
      </c>
      <c r="K666" s="1">
        <f>_xlfn.XLOOKUP(A666,MEDIDAS!A:A,MEDIDAS!D:D,,0)*5</f>
        <v>5.6111111111111107</v>
      </c>
      <c r="L666" s="1">
        <f>SUM(K666,_xlfn.XLOOKUP(A666,MEDIDAS!A:A,MEDIDAS!D:D,,0)*5)</f>
        <v>11.222222222222221</v>
      </c>
      <c r="M66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66" t="str">
        <f>IF('ESTOQUE DEZEMBRO'!$E666&gt;0,"dezembro",_xlfn.XLOOKUP('ESTOQUE DEZEMBRO'!$A666,'ESTOQUE NOVEMBRO'!$A$2:$A$1101,'ESTOQUE NOVEMBRO'!$N$2:$N$1101,,0))</f>
        <v>dezembro</v>
      </c>
      <c r="O666" s="15">
        <v>45627</v>
      </c>
    </row>
    <row r="667" spans="1:15">
      <c r="A667" s="5" t="s">
        <v>664</v>
      </c>
      <c r="B667" s="6" t="s">
        <v>1204</v>
      </c>
      <c r="C667" s="8">
        <f t="shared" si="20"/>
        <v>64.89</v>
      </c>
      <c r="D667" s="13">
        <f>_xlfn.XLOOKUP(Tabela5[[#This Row],[SKU]],'ESTOQUE NOVEMBRO'!A:A,'ESTOQUE NOVEMBRO'!F:F,,0)-_xlfn.XLOOKUP(Tabela5[[#This Row],[SKU]],'VENDA MES'!H:H,'VENDA MES'!I:I,0,0)</f>
        <v>77.400000000000034</v>
      </c>
      <c r="E667" s="13">
        <f>IF(D667&lt;=0,(L667 * 2.5) - D667,IF(AND(Tabela5[[#This Row],[ESTOQUE_INICIAL]]&lt;=Tabela5[[#This Row],[PONTO_DE_REPOSICAO]],Tabela5[[#This Row],[ESTOQUE_INICIAL]]&gt;0),L667*2.5,D667*0))</f>
        <v>0</v>
      </c>
      <c r="F667" s="13">
        <f t="shared" si="21"/>
        <v>77.400000000000034</v>
      </c>
      <c r="G667" s="14">
        <f>IF('ESTOQUE DEZEMBRO'!$N667="outubro",_xlfn.XLOOKUP('ESTOQUE DEZEMBRO'!$A667,MEDIDAS!H:H,MEDIDAS!J:J,,0),IF('ESTOQUE DEZEMBRO'!$N667="novembro",_xlfn.XLOOKUP('ESTOQUE DEZEMBRO'!$A667,MEDIDAS!H:H,MEDIDAS!K:K,,0),"0"))</f>
        <v>4</v>
      </c>
      <c r="H667" s="16">
        <v>10</v>
      </c>
      <c r="I667" s="6" t="s">
        <v>1160</v>
      </c>
      <c r="J667" s="1">
        <f>'ESTOQUE DEZEMBRO'!$D667*'ESTOQUE DEZEMBRO'!$G667+'ESTOQUE DEZEMBRO'!$E667*'ESTOQUE DEZEMBRO'!$H667</f>
        <v>309.60000000000014</v>
      </c>
      <c r="K667" s="1">
        <f>_xlfn.XLOOKUP(A667,MEDIDAS!A:A,MEDIDAS!D:D,,0)*5</f>
        <v>8.1666666666666661</v>
      </c>
      <c r="L667" s="1">
        <f>SUM(K667,_xlfn.XLOOKUP(A667,MEDIDAS!A:A,MEDIDAS!D:D,,0)*5)</f>
        <v>16.333333333333332</v>
      </c>
      <c r="M66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67" t="str">
        <f>IF('ESTOQUE DEZEMBRO'!$E667&gt;0,"dezembro",_xlfn.XLOOKUP('ESTOQUE DEZEMBRO'!$A667,'ESTOQUE NOVEMBRO'!$A$2:$A$1101,'ESTOQUE NOVEMBRO'!$N$2:$N$1101,,0))</f>
        <v>outubro</v>
      </c>
      <c r="O667" s="15">
        <v>45627</v>
      </c>
    </row>
    <row r="668" spans="1:15">
      <c r="A668" s="5" t="s">
        <v>736</v>
      </c>
      <c r="B668" s="6" t="s">
        <v>1204</v>
      </c>
      <c r="C668" s="8">
        <f t="shared" si="20"/>
        <v>64.89</v>
      </c>
      <c r="D668" s="13">
        <f>_xlfn.XLOOKUP(Tabela5[[#This Row],[SKU]],'ESTOQUE NOVEMBRO'!A:A,'ESTOQUE NOVEMBRO'!F:F,,0)-_xlfn.XLOOKUP(Tabela5[[#This Row],[SKU]],'VENDA MES'!H:H,'VENDA MES'!I:I,0,0)</f>
        <v>41</v>
      </c>
      <c r="E668" s="13">
        <f>IF(D668&lt;=0,(L668 * 2.5) - D668,IF(AND(Tabela5[[#This Row],[ESTOQUE_INICIAL]]&lt;=Tabela5[[#This Row],[PONTO_DE_REPOSICAO]],Tabela5[[#This Row],[ESTOQUE_INICIAL]]&gt;0),L668*2.5,D668*0))</f>
        <v>0</v>
      </c>
      <c r="F668" s="13">
        <f t="shared" si="21"/>
        <v>41</v>
      </c>
      <c r="G668" s="14">
        <f>IF('ESTOQUE DEZEMBRO'!$N668="outubro",_xlfn.XLOOKUP('ESTOQUE DEZEMBRO'!$A668,MEDIDAS!H:H,MEDIDAS!J:J,,0),IF('ESTOQUE DEZEMBRO'!$N668="novembro",_xlfn.XLOOKUP('ESTOQUE DEZEMBRO'!$A668,MEDIDAS!H:H,MEDIDAS!K:K,,0),"0"))</f>
        <v>4</v>
      </c>
      <c r="H668" s="16">
        <v>10</v>
      </c>
      <c r="I668" s="6" t="s">
        <v>1160</v>
      </c>
      <c r="J668" s="1">
        <f>'ESTOQUE DEZEMBRO'!$D668*'ESTOQUE DEZEMBRO'!$G668+'ESTOQUE DEZEMBRO'!$E668*'ESTOQUE DEZEMBRO'!$H668</f>
        <v>164</v>
      </c>
      <c r="K668" s="1">
        <f>_xlfn.XLOOKUP(A668,MEDIDAS!A:A,MEDIDAS!D:D,,0)*5</f>
        <v>6.0555555555555554</v>
      </c>
      <c r="L668" s="1">
        <f>SUM(K668,_xlfn.XLOOKUP(A668,MEDIDAS!A:A,MEDIDAS!D:D,,0)*5)</f>
        <v>12.111111111111111</v>
      </c>
      <c r="M66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68" t="str">
        <f>IF('ESTOQUE DEZEMBRO'!$E668&gt;0,"dezembro",_xlfn.XLOOKUP('ESTOQUE DEZEMBRO'!$A668,'ESTOQUE NOVEMBRO'!$A$2:$A$1101,'ESTOQUE NOVEMBRO'!$N$2:$N$1101,,0))</f>
        <v>outubro</v>
      </c>
      <c r="O668" s="15">
        <v>45627</v>
      </c>
    </row>
    <row r="669" spans="1:15">
      <c r="A669" s="5" t="s">
        <v>665</v>
      </c>
      <c r="B669" s="6" t="s">
        <v>1204</v>
      </c>
      <c r="C669" s="8">
        <f t="shared" si="20"/>
        <v>64.89</v>
      </c>
      <c r="D669" s="13">
        <f>_xlfn.XLOOKUP(Tabela5[[#This Row],[SKU]],'ESTOQUE NOVEMBRO'!A:A,'ESTOQUE NOVEMBRO'!F:F,,0)-_xlfn.XLOOKUP(Tabela5[[#This Row],[SKU]],'VENDA MES'!H:H,'VENDA MES'!I:I,0,0)</f>
        <v>66.200000000000017</v>
      </c>
      <c r="E669" s="13">
        <f>IF(D669&lt;=0,(L669 * 2.5) - D669,IF(AND(Tabela5[[#This Row],[ESTOQUE_INICIAL]]&lt;=Tabela5[[#This Row],[PONTO_DE_REPOSICAO]],Tabela5[[#This Row],[ESTOQUE_INICIAL]]&gt;0),L669*2.5,D669*0))</f>
        <v>0</v>
      </c>
      <c r="F669" s="13">
        <f t="shared" si="21"/>
        <v>66.200000000000017</v>
      </c>
      <c r="G669" s="14">
        <f>IF('ESTOQUE DEZEMBRO'!$N669="outubro",_xlfn.XLOOKUP('ESTOQUE DEZEMBRO'!$A669,MEDIDAS!H:H,MEDIDAS!J:J,,0),IF('ESTOQUE DEZEMBRO'!$N669="novembro",_xlfn.XLOOKUP('ESTOQUE DEZEMBRO'!$A669,MEDIDAS!H:H,MEDIDAS!K:K,,0),"0"))</f>
        <v>4</v>
      </c>
      <c r="H669" s="16">
        <v>10</v>
      </c>
      <c r="I669" s="6" t="s">
        <v>1160</v>
      </c>
      <c r="J669" s="1">
        <f>'ESTOQUE DEZEMBRO'!$D669*'ESTOQUE DEZEMBRO'!$G669+'ESTOQUE DEZEMBRO'!$E669*'ESTOQUE DEZEMBRO'!$H669</f>
        <v>264.80000000000007</v>
      </c>
      <c r="K669" s="1">
        <f>_xlfn.XLOOKUP(A669,MEDIDAS!A:A,MEDIDAS!D:D,,0)*5</f>
        <v>4.3888888888888893</v>
      </c>
      <c r="L669" s="1">
        <f>SUM(K669,_xlfn.XLOOKUP(A669,MEDIDAS!A:A,MEDIDAS!D:D,,0)*5)</f>
        <v>8.7777777777777786</v>
      </c>
      <c r="M66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69" t="str">
        <f>IF('ESTOQUE DEZEMBRO'!$E669&gt;0,"dezembro",_xlfn.XLOOKUP('ESTOQUE DEZEMBRO'!$A669,'ESTOQUE NOVEMBRO'!$A$2:$A$1101,'ESTOQUE NOVEMBRO'!$N$2:$N$1101,,0))</f>
        <v>outubro</v>
      </c>
      <c r="O669" s="15">
        <v>45627</v>
      </c>
    </row>
    <row r="670" spans="1:15">
      <c r="A670" s="5" t="s">
        <v>666</v>
      </c>
      <c r="B670" s="6" t="s">
        <v>1204</v>
      </c>
      <c r="C670" s="8">
        <f t="shared" si="20"/>
        <v>64.89</v>
      </c>
      <c r="D670" s="13">
        <f>_xlfn.XLOOKUP(Tabela5[[#This Row],[SKU]],'ESTOQUE NOVEMBRO'!A:A,'ESTOQUE NOVEMBRO'!F:F,,0)-_xlfn.XLOOKUP(Tabela5[[#This Row],[SKU]],'VENDA MES'!H:H,'VENDA MES'!I:I,0,0)</f>
        <v>-14.59999999999998</v>
      </c>
      <c r="E670" s="13">
        <f>IF(D670&lt;=0,(L670 * 2.5) - D670,IF(AND(Tabela5[[#This Row],[ESTOQUE_INICIAL]]&lt;=Tabela5[[#This Row],[PONTO_DE_REPOSICAO]],Tabela5[[#This Row],[ESTOQUE_INICIAL]]&gt;0),L670*2.5,D670*0))</f>
        <v>44.322222222222202</v>
      </c>
      <c r="F670" s="13">
        <f t="shared" si="21"/>
        <v>29.722222222222221</v>
      </c>
      <c r="G670" s="14" t="str">
        <f>IF('ESTOQUE DEZEMBRO'!$N670="outubro",_xlfn.XLOOKUP('ESTOQUE DEZEMBRO'!$A670,MEDIDAS!H:H,MEDIDAS!J:J,,0),IF('ESTOQUE DEZEMBRO'!$N670="novembro",_xlfn.XLOOKUP('ESTOQUE DEZEMBRO'!$A670,MEDIDAS!H:H,MEDIDAS!K:K,,0),"0"))</f>
        <v>0</v>
      </c>
      <c r="H670" s="16">
        <v>10</v>
      </c>
      <c r="I670" s="6" t="s">
        <v>1160</v>
      </c>
      <c r="J670" s="1">
        <f>'ESTOQUE DEZEMBRO'!$D670*'ESTOQUE DEZEMBRO'!$G670+'ESTOQUE DEZEMBRO'!$E670*'ESTOQUE DEZEMBRO'!$H670</f>
        <v>443.222222222222</v>
      </c>
      <c r="K670" s="1">
        <f>_xlfn.XLOOKUP(A670,MEDIDAS!A:A,MEDIDAS!D:D,,0)*5</f>
        <v>5.9444444444444446</v>
      </c>
      <c r="L670" s="1">
        <f>SUM(K670,_xlfn.XLOOKUP(A670,MEDIDAS!A:A,MEDIDAS!D:D,,0)*5)</f>
        <v>11.888888888888889</v>
      </c>
      <c r="M67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70" t="str">
        <f>IF('ESTOQUE DEZEMBRO'!$E670&gt;0,"dezembro",_xlfn.XLOOKUP('ESTOQUE DEZEMBRO'!$A670,'ESTOQUE NOVEMBRO'!$A$2:$A$1101,'ESTOQUE NOVEMBRO'!$N$2:$N$1101,,0))</f>
        <v>dezembro</v>
      </c>
      <c r="O670" s="15">
        <v>45627</v>
      </c>
    </row>
    <row r="671" spans="1:15">
      <c r="A671" s="5" t="s">
        <v>667</v>
      </c>
      <c r="B671" s="6" t="s">
        <v>1204</v>
      </c>
      <c r="C671" s="8">
        <f t="shared" si="20"/>
        <v>64.89</v>
      </c>
      <c r="D671" s="13">
        <f>_xlfn.XLOOKUP(Tabela5[[#This Row],[SKU]],'ESTOQUE NOVEMBRO'!A:A,'ESTOQUE NOVEMBRO'!F:F,,0)-_xlfn.XLOOKUP(Tabela5[[#This Row],[SKU]],'VENDA MES'!H:H,'VENDA MES'!I:I,0,0)</f>
        <v>-25.59999999999998</v>
      </c>
      <c r="E671" s="13">
        <f>IF(D671&lt;=0,(L671 * 2.5) - D671,IF(AND(Tabela5[[#This Row],[ESTOQUE_INICIAL]]&lt;=Tabela5[[#This Row],[PONTO_DE_REPOSICAO]],Tabela5[[#This Row],[ESTOQUE_INICIAL]]&gt;0),L671*2.5,D671*0))</f>
        <v>58.377777777777759</v>
      </c>
      <c r="F671" s="13">
        <f t="shared" si="21"/>
        <v>32.777777777777779</v>
      </c>
      <c r="G671" s="14" t="str">
        <f>IF('ESTOQUE DEZEMBRO'!$N671="outubro",_xlfn.XLOOKUP('ESTOQUE DEZEMBRO'!$A671,MEDIDAS!H:H,MEDIDAS!J:J,,0),IF('ESTOQUE DEZEMBRO'!$N671="novembro",_xlfn.XLOOKUP('ESTOQUE DEZEMBRO'!$A671,MEDIDAS!H:H,MEDIDAS!K:K,,0),"0"))</f>
        <v>0</v>
      </c>
      <c r="H671" s="16">
        <v>10</v>
      </c>
      <c r="I671" s="6" t="s">
        <v>1160</v>
      </c>
      <c r="J671" s="1">
        <f>'ESTOQUE DEZEMBRO'!$D671*'ESTOQUE DEZEMBRO'!$G671+'ESTOQUE DEZEMBRO'!$E671*'ESTOQUE DEZEMBRO'!$H671</f>
        <v>583.7777777777776</v>
      </c>
      <c r="K671" s="1">
        <f>_xlfn.XLOOKUP(A671,MEDIDAS!A:A,MEDIDAS!D:D,,0)*5</f>
        <v>6.5555555555555554</v>
      </c>
      <c r="L671" s="1">
        <f>SUM(K671,_xlfn.XLOOKUP(A671,MEDIDAS!A:A,MEDIDAS!D:D,,0)*5)</f>
        <v>13.111111111111111</v>
      </c>
      <c r="M67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71" t="str">
        <f>IF('ESTOQUE DEZEMBRO'!$E671&gt;0,"dezembro",_xlfn.XLOOKUP('ESTOQUE DEZEMBRO'!$A671,'ESTOQUE NOVEMBRO'!$A$2:$A$1101,'ESTOQUE NOVEMBRO'!$N$2:$N$1101,,0))</f>
        <v>dezembro</v>
      </c>
      <c r="O671" s="15">
        <v>45627</v>
      </c>
    </row>
    <row r="672" spans="1:15">
      <c r="A672" s="5" t="s">
        <v>668</v>
      </c>
      <c r="B672" s="6" t="s">
        <v>1204</v>
      </c>
      <c r="C672" s="8">
        <f t="shared" si="20"/>
        <v>64.89</v>
      </c>
      <c r="D672" s="13">
        <f>_xlfn.XLOOKUP(Tabela5[[#This Row],[SKU]],'ESTOQUE NOVEMBRO'!A:A,'ESTOQUE NOVEMBRO'!F:F,,0)-_xlfn.XLOOKUP(Tabela5[[#This Row],[SKU]],'VENDA MES'!H:H,'VENDA MES'!I:I,0,0)</f>
        <v>94.6</v>
      </c>
      <c r="E672" s="13">
        <f>IF(D672&lt;=0,(L672 * 2.5) - D672,IF(AND(Tabela5[[#This Row],[ESTOQUE_INICIAL]]&lt;=Tabela5[[#This Row],[PONTO_DE_REPOSICAO]],Tabela5[[#This Row],[ESTOQUE_INICIAL]]&gt;0),L672*2.5,D672*0))</f>
        <v>0</v>
      </c>
      <c r="F672" s="13">
        <f t="shared" si="21"/>
        <v>94.6</v>
      </c>
      <c r="G672" s="14">
        <f>IF('ESTOQUE DEZEMBRO'!$N672="outubro",_xlfn.XLOOKUP('ESTOQUE DEZEMBRO'!$A672,MEDIDAS!H:H,MEDIDAS!J:J,,0),IF('ESTOQUE DEZEMBRO'!$N672="novembro",_xlfn.XLOOKUP('ESTOQUE DEZEMBRO'!$A672,MEDIDAS!H:H,MEDIDAS!K:K,,0),"0"))</f>
        <v>4</v>
      </c>
      <c r="H672" s="16">
        <v>10</v>
      </c>
      <c r="I672" s="6" t="s">
        <v>1160</v>
      </c>
      <c r="J672" s="1">
        <f>'ESTOQUE DEZEMBRO'!$D672*'ESTOQUE DEZEMBRO'!$G672+'ESTOQUE DEZEMBRO'!$E672*'ESTOQUE DEZEMBRO'!$H672</f>
        <v>378.4</v>
      </c>
      <c r="K672" s="1">
        <f>_xlfn.XLOOKUP(A672,MEDIDAS!A:A,MEDIDAS!D:D,,0)*5</f>
        <v>7.9444444444444438</v>
      </c>
      <c r="L672" s="1">
        <f>SUM(K672,_xlfn.XLOOKUP(A672,MEDIDAS!A:A,MEDIDAS!D:D,,0)*5)</f>
        <v>15.888888888888888</v>
      </c>
      <c r="M67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72" t="str">
        <f>IF('ESTOQUE DEZEMBRO'!$E672&gt;0,"dezembro",_xlfn.XLOOKUP('ESTOQUE DEZEMBRO'!$A672,'ESTOQUE NOVEMBRO'!$A$2:$A$1101,'ESTOQUE NOVEMBRO'!$N$2:$N$1101,,0))</f>
        <v>outubro</v>
      </c>
      <c r="O672" s="15">
        <v>45627</v>
      </c>
    </row>
    <row r="673" spans="1:15">
      <c r="A673" s="5" t="s">
        <v>669</v>
      </c>
      <c r="B673" s="6" t="s">
        <v>1205</v>
      </c>
      <c r="C673" s="8">
        <f t="shared" si="20"/>
        <v>64.89</v>
      </c>
      <c r="D673" s="13">
        <f>_xlfn.XLOOKUP(Tabela5[[#This Row],[SKU]],'ESTOQUE NOVEMBRO'!A:A,'ESTOQUE NOVEMBRO'!F:F,,0)-_xlfn.XLOOKUP(Tabela5[[#This Row],[SKU]],'VENDA MES'!H:H,'VENDA MES'!I:I,0,0)</f>
        <v>-29.200000000000003</v>
      </c>
      <c r="E673" s="13">
        <f>IF(D673&lt;=0,(L673 * 2.5) - D673,IF(AND(Tabela5[[#This Row],[ESTOQUE_INICIAL]]&lt;=Tabela5[[#This Row],[PONTO_DE_REPOSICAO]],Tabela5[[#This Row],[ESTOQUE_INICIAL]]&gt;0),L673*2.5,D673*0))</f>
        <v>61.144444444444446</v>
      </c>
      <c r="F673" s="13">
        <f t="shared" si="21"/>
        <v>31.944444444444443</v>
      </c>
      <c r="G673" s="14" t="str">
        <f>IF('ESTOQUE DEZEMBRO'!$N673="outubro",_xlfn.XLOOKUP('ESTOQUE DEZEMBRO'!$A673,MEDIDAS!H:H,MEDIDAS!J:J,,0),IF('ESTOQUE DEZEMBRO'!$N673="novembro",_xlfn.XLOOKUP('ESTOQUE DEZEMBRO'!$A673,MEDIDAS!H:H,MEDIDAS!K:K,,0),"0"))</f>
        <v>0</v>
      </c>
      <c r="H673" s="16">
        <v>30</v>
      </c>
      <c r="I673" s="6" t="s">
        <v>1136</v>
      </c>
      <c r="J673" s="1">
        <f>'ESTOQUE DEZEMBRO'!$D673*'ESTOQUE DEZEMBRO'!$G673+'ESTOQUE DEZEMBRO'!$E673*'ESTOQUE DEZEMBRO'!$H673</f>
        <v>1834.3333333333335</v>
      </c>
      <c r="K673" s="1">
        <f>_xlfn.XLOOKUP(A673,MEDIDAS!A:A,MEDIDAS!D:D,,0)*5</f>
        <v>6.3888888888888884</v>
      </c>
      <c r="L673" s="1">
        <f>SUM(K673,_xlfn.XLOOKUP(A673,MEDIDAS!A:A,MEDIDAS!D:D,,0)*5)</f>
        <v>12.777777777777777</v>
      </c>
      <c r="M67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73" t="str">
        <f>IF('ESTOQUE DEZEMBRO'!$E673&gt;0,"dezembro",_xlfn.XLOOKUP('ESTOQUE DEZEMBRO'!$A673,'ESTOQUE NOVEMBRO'!$A$2:$A$1101,'ESTOQUE NOVEMBRO'!$N$2:$N$1101,,0))</f>
        <v>dezembro</v>
      </c>
      <c r="O673" s="15">
        <v>45627</v>
      </c>
    </row>
    <row r="674" spans="1:15">
      <c r="A674" s="5" t="s">
        <v>671</v>
      </c>
      <c r="B674" s="6" t="s">
        <v>1205</v>
      </c>
      <c r="C674" s="8">
        <f t="shared" si="20"/>
        <v>64.89</v>
      </c>
      <c r="D674" s="13">
        <f>_xlfn.XLOOKUP(Tabela5[[#This Row],[SKU]],'ESTOQUE NOVEMBRO'!A:A,'ESTOQUE NOVEMBRO'!F:F,,0)-_xlfn.XLOOKUP(Tabela5[[#This Row],[SKU]],'VENDA MES'!H:H,'VENDA MES'!I:I,0,0)</f>
        <v>-24.200000000000003</v>
      </c>
      <c r="E674" s="13">
        <f>IF(D674&lt;=0,(L674 * 2.5) - D674,IF(AND(Tabela5[[#This Row],[ESTOQUE_INICIAL]]&lt;=Tabela5[[#This Row],[PONTO_DE_REPOSICAO]],Tabela5[[#This Row],[ESTOQUE_INICIAL]]&gt;0),L674*2.5,D674*0))</f>
        <v>60.866666666666667</v>
      </c>
      <c r="F674" s="13">
        <f t="shared" si="21"/>
        <v>36.666666666666664</v>
      </c>
      <c r="G674" s="14" t="str">
        <f>IF('ESTOQUE DEZEMBRO'!$N674="outubro",_xlfn.XLOOKUP('ESTOQUE DEZEMBRO'!$A674,MEDIDAS!H:H,MEDIDAS!J:J,,0),IF('ESTOQUE DEZEMBRO'!$N674="novembro",_xlfn.XLOOKUP('ESTOQUE DEZEMBRO'!$A674,MEDIDAS!H:H,MEDIDAS!K:K,,0),"0"))</f>
        <v>0</v>
      </c>
      <c r="H674" s="16">
        <v>30</v>
      </c>
      <c r="I674" s="6" t="s">
        <v>1136</v>
      </c>
      <c r="J674" s="1">
        <f>'ESTOQUE DEZEMBRO'!$D674*'ESTOQUE DEZEMBRO'!$G674+'ESTOQUE DEZEMBRO'!$E674*'ESTOQUE DEZEMBRO'!$H674</f>
        <v>1826</v>
      </c>
      <c r="K674" s="1">
        <f>_xlfn.XLOOKUP(A674,MEDIDAS!A:A,MEDIDAS!D:D,,0)*5</f>
        <v>7.333333333333333</v>
      </c>
      <c r="L674" s="1">
        <f>SUM(K674,_xlfn.XLOOKUP(A674,MEDIDAS!A:A,MEDIDAS!D:D,,0)*5)</f>
        <v>14.666666666666666</v>
      </c>
      <c r="M67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74" t="str">
        <f>IF('ESTOQUE DEZEMBRO'!$E674&gt;0,"dezembro",_xlfn.XLOOKUP('ESTOQUE DEZEMBRO'!$A674,'ESTOQUE NOVEMBRO'!$A$2:$A$1101,'ESTOQUE NOVEMBRO'!$N$2:$N$1101,,0))</f>
        <v>dezembro</v>
      </c>
      <c r="O674" s="15">
        <v>45627</v>
      </c>
    </row>
    <row r="675" spans="1:15">
      <c r="A675" s="5" t="s">
        <v>672</v>
      </c>
      <c r="B675" s="6" t="s">
        <v>1205</v>
      </c>
      <c r="C675" s="8">
        <f t="shared" si="20"/>
        <v>64.89</v>
      </c>
      <c r="D675" s="13">
        <f>_xlfn.XLOOKUP(Tabela5[[#This Row],[SKU]],'ESTOQUE NOVEMBRO'!A:A,'ESTOQUE NOVEMBRO'!F:F,,0)-_xlfn.XLOOKUP(Tabela5[[#This Row],[SKU]],'VENDA MES'!H:H,'VENDA MES'!I:I,0,0)</f>
        <v>18.40000000000002</v>
      </c>
      <c r="E675" s="13">
        <f>IF(D675&lt;=0,(L675 * 2.5) - D675,IF(AND(Tabela5[[#This Row],[ESTOQUE_INICIAL]]&lt;=Tabela5[[#This Row],[PONTO_DE_REPOSICAO]],Tabela5[[#This Row],[ESTOQUE_INICIAL]]&gt;0),L675*2.5,D675*0))</f>
        <v>0</v>
      </c>
      <c r="F675" s="13">
        <f t="shared" si="21"/>
        <v>18.40000000000002</v>
      </c>
      <c r="G675" s="14">
        <f>IF('ESTOQUE DEZEMBRO'!$N675="outubro",_xlfn.XLOOKUP('ESTOQUE DEZEMBRO'!$A675,MEDIDAS!H:H,MEDIDAS!J:J,,0),IF('ESTOQUE DEZEMBRO'!$N675="novembro",_xlfn.XLOOKUP('ESTOQUE DEZEMBRO'!$A675,MEDIDAS!H:H,MEDIDAS!K:K,,0),"0"))</f>
        <v>12</v>
      </c>
      <c r="H675" s="16">
        <v>30</v>
      </c>
      <c r="I675" s="6" t="s">
        <v>1136</v>
      </c>
      <c r="J675" s="1">
        <f>'ESTOQUE DEZEMBRO'!$D675*'ESTOQUE DEZEMBRO'!$G675+'ESTOQUE DEZEMBRO'!$E675*'ESTOQUE DEZEMBRO'!$H675</f>
        <v>220.80000000000024</v>
      </c>
      <c r="K675" s="1">
        <f>_xlfn.XLOOKUP(A675,MEDIDAS!A:A,MEDIDAS!D:D,,0)*5</f>
        <v>5.9444444444444446</v>
      </c>
      <c r="L675" s="1">
        <f>SUM(K675,_xlfn.XLOOKUP(A675,MEDIDAS!A:A,MEDIDAS!D:D,,0)*5)</f>
        <v>11.888888888888889</v>
      </c>
      <c r="M67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75" t="str">
        <f>IF('ESTOQUE DEZEMBRO'!$E675&gt;0,"dezembro",_xlfn.XLOOKUP('ESTOQUE DEZEMBRO'!$A675,'ESTOQUE NOVEMBRO'!$A$2:$A$1101,'ESTOQUE NOVEMBRO'!$N$2:$N$1101,,0))</f>
        <v>outubro</v>
      </c>
      <c r="O675" s="15">
        <v>45627</v>
      </c>
    </row>
    <row r="676" spans="1:15">
      <c r="A676" s="5" t="s">
        <v>673</v>
      </c>
      <c r="B676" s="6" t="s">
        <v>1205</v>
      </c>
      <c r="C676" s="8">
        <f t="shared" si="20"/>
        <v>64.89</v>
      </c>
      <c r="D676" s="13">
        <f>_xlfn.XLOOKUP(Tabela5[[#This Row],[SKU]],'ESTOQUE NOVEMBRO'!A:A,'ESTOQUE NOVEMBRO'!F:F,,0)-_xlfn.XLOOKUP(Tabela5[[#This Row],[SKU]],'VENDA MES'!H:H,'VENDA MES'!I:I,0,0)</f>
        <v>-9.4000000000000057</v>
      </c>
      <c r="E676" s="13">
        <f>IF(D676&lt;=0,(L676 * 2.5) - D676,IF(AND(Tabela5[[#This Row],[ESTOQUE_INICIAL]]&lt;=Tabela5[[#This Row],[PONTO_DE_REPOSICAO]],Tabela5[[#This Row],[ESTOQUE_INICIAL]]&gt;0),L676*2.5,D676*0))</f>
        <v>41.344444444444449</v>
      </c>
      <c r="F676" s="13">
        <f t="shared" si="21"/>
        <v>31.944444444444443</v>
      </c>
      <c r="G676" s="14" t="str">
        <f>IF('ESTOQUE DEZEMBRO'!$N676="outubro",_xlfn.XLOOKUP('ESTOQUE DEZEMBRO'!$A676,MEDIDAS!H:H,MEDIDAS!J:J,,0),IF('ESTOQUE DEZEMBRO'!$N676="novembro",_xlfn.XLOOKUP('ESTOQUE DEZEMBRO'!$A676,MEDIDAS!H:H,MEDIDAS!K:K,,0),"0"))</f>
        <v>0</v>
      </c>
      <c r="H676" s="16">
        <v>30</v>
      </c>
      <c r="I676" s="6" t="s">
        <v>1136</v>
      </c>
      <c r="J676" s="1">
        <f>'ESTOQUE DEZEMBRO'!$D676*'ESTOQUE DEZEMBRO'!$G676+'ESTOQUE DEZEMBRO'!$E676*'ESTOQUE DEZEMBRO'!$H676</f>
        <v>1240.3333333333335</v>
      </c>
      <c r="K676" s="1">
        <f>_xlfn.XLOOKUP(A676,MEDIDAS!A:A,MEDIDAS!D:D,,0)*5</f>
        <v>6.3888888888888884</v>
      </c>
      <c r="L676" s="1">
        <f>SUM(K676,_xlfn.XLOOKUP(A676,MEDIDAS!A:A,MEDIDAS!D:D,,0)*5)</f>
        <v>12.777777777777777</v>
      </c>
      <c r="M67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76" t="str">
        <f>IF('ESTOQUE DEZEMBRO'!$E676&gt;0,"dezembro",_xlfn.XLOOKUP('ESTOQUE DEZEMBRO'!$A676,'ESTOQUE NOVEMBRO'!$A$2:$A$1101,'ESTOQUE NOVEMBRO'!$N$2:$N$1101,,0))</f>
        <v>dezembro</v>
      </c>
      <c r="O676" s="15">
        <v>45627</v>
      </c>
    </row>
    <row r="677" spans="1:15">
      <c r="A677" s="5" t="s">
        <v>674</v>
      </c>
      <c r="B677" s="6" t="s">
        <v>1205</v>
      </c>
      <c r="C677" s="8">
        <f t="shared" si="20"/>
        <v>64.89</v>
      </c>
      <c r="D677" s="13">
        <f>_xlfn.XLOOKUP(Tabela5[[#This Row],[SKU]],'ESTOQUE NOVEMBRO'!A:A,'ESTOQUE NOVEMBRO'!F:F,,0)-_xlfn.XLOOKUP(Tabela5[[#This Row],[SKU]],'VENDA MES'!H:H,'VENDA MES'!I:I,0,0)</f>
        <v>7.8000000000000114</v>
      </c>
      <c r="E677" s="13">
        <f>IF(D677&lt;=0,(L677 * 2.5) - D677,IF(AND(Tabela5[[#This Row],[ESTOQUE_INICIAL]]&lt;=Tabela5[[#This Row],[PONTO_DE_REPOSICAO]],Tabela5[[#This Row],[ESTOQUE_INICIAL]]&gt;0),L677*2.5,D677*0))</f>
        <v>40</v>
      </c>
      <c r="F677" s="13">
        <f t="shared" si="21"/>
        <v>47.800000000000011</v>
      </c>
      <c r="G677" s="14" t="str">
        <f>IF('ESTOQUE DEZEMBRO'!$N677="outubro",_xlfn.XLOOKUP('ESTOQUE DEZEMBRO'!$A677,MEDIDAS!H:H,MEDIDAS!J:J,,0),IF('ESTOQUE DEZEMBRO'!$N677="novembro",_xlfn.XLOOKUP('ESTOQUE DEZEMBRO'!$A677,MEDIDAS!H:H,MEDIDAS!K:K,,0),"0"))</f>
        <v>0</v>
      </c>
      <c r="H677" s="16">
        <v>30</v>
      </c>
      <c r="I677" s="6" t="s">
        <v>1136</v>
      </c>
      <c r="J677" s="1">
        <f>'ESTOQUE DEZEMBRO'!$D677*'ESTOQUE DEZEMBRO'!$G677+'ESTOQUE DEZEMBRO'!$E677*'ESTOQUE DEZEMBRO'!$H677</f>
        <v>1200</v>
      </c>
      <c r="K677" s="1">
        <f>_xlfn.XLOOKUP(A677,MEDIDAS!A:A,MEDIDAS!D:D,,0)*5</f>
        <v>8</v>
      </c>
      <c r="L677" s="1">
        <f>SUM(K677,_xlfn.XLOOKUP(A677,MEDIDAS!A:A,MEDIDAS!D:D,,0)*5)</f>
        <v>16</v>
      </c>
      <c r="M67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77" t="str">
        <f>IF('ESTOQUE DEZEMBRO'!$E677&gt;0,"dezembro",_xlfn.XLOOKUP('ESTOQUE DEZEMBRO'!$A677,'ESTOQUE NOVEMBRO'!$A$2:$A$1101,'ESTOQUE NOVEMBRO'!$N$2:$N$1101,,0))</f>
        <v>dezembro</v>
      </c>
      <c r="O677" s="15">
        <v>45627</v>
      </c>
    </row>
    <row r="678" spans="1:15">
      <c r="A678" s="5" t="s">
        <v>747</v>
      </c>
      <c r="B678" s="6" t="s">
        <v>1205</v>
      </c>
      <c r="C678" s="8">
        <f t="shared" si="20"/>
        <v>64.89</v>
      </c>
      <c r="D678" s="13">
        <f>_xlfn.XLOOKUP(Tabela5[[#This Row],[SKU]],'ESTOQUE NOVEMBRO'!A:A,'ESTOQUE NOVEMBRO'!F:F,,0)-_xlfn.XLOOKUP(Tabela5[[#This Row],[SKU]],'VENDA MES'!H:H,'VENDA MES'!I:I,0,0)</f>
        <v>75</v>
      </c>
      <c r="E678" s="13">
        <f>IF(D678&lt;=0,(L678 * 2.5) - D678,IF(AND(Tabela5[[#This Row],[ESTOQUE_INICIAL]]&lt;=Tabela5[[#This Row],[PONTO_DE_REPOSICAO]],Tabela5[[#This Row],[ESTOQUE_INICIAL]]&gt;0),L678*2.5,D678*0))</f>
        <v>0</v>
      </c>
      <c r="F678" s="13">
        <f t="shared" si="21"/>
        <v>75</v>
      </c>
      <c r="G678" s="14">
        <f>IF('ESTOQUE DEZEMBRO'!$N678="outubro",_xlfn.XLOOKUP('ESTOQUE DEZEMBRO'!$A678,MEDIDAS!H:H,MEDIDAS!J:J,,0),IF('ESTOQUE DEZEMBRO'!$N678="novembro",_xlfn.XLOOKUP('ESTOQUE DEZEMBRO'!$A678,MEDIDAS!H:H,MEDIDAS!K:K,,0),"0"))</f>
        <v>12</v>
      </c>
      <c r="H678" s="16">
        <v>30</v>
      </c>
      <c r="I678" s="6" t="s">
        <v>1136</v>
      </c>
      <c r="J678" s="1">
        <f>'ESTOQUE DEZEMBRO'!$D678*'ESTOQUE DEZEMBRO'!$G678+'ESTOQUE DEZEMBRO'!$E678*'ESTOQUE DEZEMBRO'!$H678</f>
        <v>900</v>
      </c>
      <c r="K678" s="1">
        <f>_xlfn.XLOOKUP(A678,MEDIDAS!A:A,MEDIDAS!D:D,,0)*5</f>
        <v>4.166666666666667</v>
      </c>
      <c r="L678" s="1">
        <f>SUM(K678,_xlfn.XLOOKUP(A678,MEDIDAS!A:A,MEDIDAS!D:D,,0)*5)</f>
        <v>8.3333333333333339</v>
      </c>
      <c r="M67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78" t="str">
        <f>IF('ESTOQUE DEZEMBRO'!$E678&gt;0,"dezembro",_xlfn.XLOOKUP('ESTOQUE DEZEMBRO'!$A678,'ESTOQUE NOVEMBRO'!$A$2:$A$1101,'ESTOQUE NOVEMBRO'!$N$2:$N$1101,,0))</f>
        <v>outubro</v>
      </c>
      <c r="O678" s="15">
        <v>45627</v>
      </c>
    </row>
    <row r="679" spans="1:15">
      <c r="A679" s="5" t="s">
        <v>675</v>
      </c>
      <c r="B679" s="6" t="s">
        <v>1205</v>
      </c>
      <c r="C679" s="8">
        <f t="shared" si="20"/>
        <v>64.89</v>
      </c>
      <c r="D679" s="13">
        <f>_xlfn.XLOOKUP(Tabela5[[#This Row],[SKU]],'ESTOQUE NOVEMBRO'!A:A,'ESTOQUE NOVEMBRO'!F:F,,0)-_xlfn.XLOOKUP(Tabela5[[#This Row],[SKU]],'VENDA MES'!H:H,'VENDA MES'!I:I,0,0)</f>
        <v>-16.399999999999991</v>
      </c>
      <c r="E679" s="13">
        <f>IF(D679&lt;=0,(L679 * 2.5) - D679,IF(AND(Tabela5[[#This Row],[ESTOQUE_INICIAL]]&lt;=Tabela5[[#This Row],[PONTO_DE_REPOSICAO]],Tabela5[[#This Row],[ESTOQUE_INICIAL]]&gt;0),L679*2.5,D679*0))</f>
        <v>41.122222222222213</v>
      </c>
      <c r="F679" s="13">
        <f t="shared" si="21"/>
        <v>24.722222222222221</v>
      </c>
      <c r="G679" s="14" t="str">
        <f>IF('ESTOQUE DEZEMBRO'!$N679="outubro",_xlfn.XLOOKUP('ESTOQUE DEZEMBRO'!$A679,MEDIDAS!H:H,MEDIDAS!J:J,,0),IF('ESTOQUE DEZEMBRO'!$N679="novembro",_xlfn.XLOOKUP('ESTOQUE DEZEMBRO'!$A679,MEDIDAS!H:H,MEDIDAS!K:K,,0),"0"))</f>
        <v>0</v>
      </c>
      <c r="H679" s="16">
        <v>30</v>
      </c>
      <c r="I679" s="6" t="s">
        <v>1136</v>
      </c>
      <c r="J679" s="1">
        <f>'ESTOQUE DEZEMBRO'!$D679*'ESTOQUE DEZEMBRO'!$G679+'ESTOQUE DEZEMBRO'!$E679*'ESTOQUE DEZEMBRO'!$H679</f>
        <v>1233.6666666666663</v>
      </c>
      <c r="K679" s="1">
        <f>_xlfn.XLOOKUP(A679,MEDIDAS!A:A,MEDIDAS!D:D,,0)*5</f>
        <v>4.9444444444444446</v>
      </c>
      <c r="L679" s="1">
        <f>SUM(K679,_xlfn.XLOOKUP(A679,MEDIDAS!A:A,MEDIDAS!D:D,,0)*5)</f>
        <v>9.8888888888888893</v>
      </c>
      <c r="M67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79" t="str">
        <f>IF('ESTOQUE DEZEMBRO'!$E679&gt;0,"dezembro",_xlfn.XLOOKUP('ESTOQUE DEZEMBRO'!$A679,'ESTOQUE NOVEMBRO'!$A$2:$A$1101,'ESTOQUE NOVEMBRO'!$N$2:$N$1101,,0))</f>
        <v>dezembro</v>
      </c>
      <c r="O679" s="15">
        <v>45627</v>
      </c>
    </row>
    <row r="680" spans="1:15">
      <c r="A680" s="5" t="s">
        <v>676</v>
      </c>
      <c r="B680" s="6" t="s">
        <v>1205</v>
      </c>
      <c r="C680" s="8">
        <f t="shared" si="20"/>
        <v>64.89</v>
      </c>
      <c r="D680" s="13">
        <f>_xlfn.XLOOKUP(Tabela5[[#This Row],[SKU]],'ESTOQUE NOVEMBRO'!A:A,'ESTOQUE NOVEMBRO'!F:F,,0)-_xlfn.XLOOKUP(Tabela5[[#This Row],[SKU]],'VENDA MES'!H:H,'VENDA MES'!I:I,0,0)</f>
        <v>221.8</v>
      </c>
      <c r="E680" s="13">
        <f>IF(D680&lt;=0,(L680 * 2.5) - D680,IF(AND(Tabela5[[#This Row],[ESTOQUE_INICIAL]]&lt;=Tabela5[[#This Row],[PONTO_DE_REPOSICAO]],Tabela5[[#This Row],[ESTOQUE_INICIAL]]&gt;0),L680*2.5,D680*0))</f>
        <v>0</v>
      </c>
      <c r="F680" s="13">
        <f t="shared" si="21"/>
        <v>221.8</v>
      </c>
      <c r="G680" s="14">
        <f>IF('ESTOQUE DEZEMBRO'!$N680="outubro",_xlfn.XLOOKUP('ESTOQUE DEZEMBRO'!$A680,MEDIDAS!H:H,MEDIDAS!J:J,,0),IF('ESTOQUE DEZEMBRO'!$N680="novembro",_xlfn.XLOOKUP('ESTOQUE DEZEMBRO'!$A680,MEDIDAS!H:H,MEDIDAS!K:K,,0),"0"))</f>
        <v>12</v>
      </c>
      <c r="H680" s="16">
        <v>30</v>
      </c>
      <c r="I680" s="6" t="s">
        <v>1136</v>
      </c>
      <c r="J680" s="1">
        <f>'ESTOQUE DEZEMBRO'!$D680*'ESTOQUE DEZEMBRO'!$G680+'ESTOQUE DEZEMBRO'!$E680*'ESTOQUE DEZEMBRO'!$H680</f>
        <v>2661.6000000000004</v>
      </c>
      <c r="K680" s="1">
        <f>_xlfn.XLOOKUP(A680,MEDIDAS!A:A,MEDIDAS!D:D,,0)*5</f>
        <v>7.1111111111111116</v>
      </c>
      <c r="L680" s="1">
        <f>SUM(K680,_xlfn.XLOOKUP(A680,MEDIDAS!A:A,MEDIDAS!D:D,,0)*5)</f>
        <v>14.222222222222223</v>
      </c>
      <c r="M68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80" t="str">
        <f>IF('ESTOQUE DEZEMBRO'!$E680&gt;0,"dezembro",_xlfn.XLOOKUP('ESTOQUE DEZEMBRO'!$A680,'ESTOQUE NOVEMBRO'!$A$2:$A$1101,'ESTOQUE NOVEMBRO'!$N$2:$N$1101,,0))</f>
        <v>outubro</v>
      </c>
      <c r="O680" s="15">
        <v>45627</v>
      </c>
    </row>
    <row r="681" spans="1:15">
      <c r="A681" s="5" t="s">
        <v>677</v>
      </c>
      <c r="B681" s="6" t="s">
        <v>1205</v>
      </c>
      <c r="C681" s="8">
        <f t="shared" si="20"/>
        <v>64.89</v>
      </c>
      <c r="D681" s="13">
        <f>_xlfn.XLOOKUP(Tabela5[[#This Row],[SKU]],'ESTOQUE NOVEMBRO'!A:A,'ESTOQUE NOVEMBRO'!F:F,,0)-_xlfn.XLOOKUP(Tabela5[[#This Row],[SKU]],'VENDA MES'!H:H,'VENDA MES'!I:I,0,0)</f>
        <v>-11.59999999999998</v>
      </c>
      <c r="E681" s="13">
        <f>IF(D681&lt;=0,(L681 * 2.5) - D681,IF(AND(Tabela5[[#This Row],[ESTOQUE_INICIAL]]&lt;=Tabela5[[#This Row],[PONTO_DE_REPOSICAO]],Tabela5[[#This Row],[ESTOQUE_INICIAL]]&gt;0),L681*2.5,D681*0))</f>
        <v>40.488888888888866</v>
      </c>
      <c r="F681" s="13">
        <f t="shared" si="21"/>
        <v>28.888888888888886</v>
      </c>
      <c r="G681" s="14" t="str">
        <f>IF('ESTOQUE DEZEMBRO'!$N681="outubro",_xlfn.XLOOKUP('ESTOQUE DEZEMBRO'!$A681,MEDIDAS!H:H,MEDIDAS!J:J,,0),IF('ESTOQUE DEZEMBRO'!$N681="novembro",_xlfn.XLOOKUP('ESTOQUE DEZEMBRO'!$A681,MEDIDAS!H:H,MEDIDAS!K:K,,0),"0"))</f>
        <v>0</v>
      </c>
      <c r="H681" s="16">
        <v>30</v>
      </c>
      <c r="I681" s="6" t="s">
        <v>1136</v>
      </c>
      <c r="J681" s="1">
        <f>'ESTOQUE DEZEMBRO'!$D681*'ESTOQUE DEZEMBRO'!$G681+'ESTOQUE DEZEMBRO'!$E681*'ESTOQUE DEZEMBRO'!$H681</f>
        <v>1214.6666666666661</v>
      </c>
      <c r="K681" s="1">
        <f>_xlfn.XLOOKUP(A681,MEDIDAS!A:A,MEDIDAS!D:D,,0)*5</f>
        <v>5.7777777777777768</v>
      </c>
      <c r="L681" s="1">
        <f>SUM(K681,_xlfn.XLOOKUP(A681,MEDIDAS!A:A,MEDIDAS!D:D,,0)*5)</f>
        <v>11.555555555555554</v>
      </c>
      <c r="M68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81" t="str">
        <f>IF('ESTOQUE DEZEMBRO'!$E681&gt;0,"dezembro",_xlfn.XLOOKUP('ESTOQUE DEZEMBRO'!$A681,'ESTOQUE NOVEMBRO'!$A$2:$A$1101,'ESTOQUE NOVEMBRO'!$N$2:$N$1101,,0))</f>
        <v>dezembro</v>
      </c>
      <c r="O681" s="15">
        <v>45627</v>
      </c>
    </row>
    <row r="682" spans="1:15">
      <c r="A682" s="5" t="s">
        <v>678</v>
      </c>
      <c r="B682" s="6" t="s">
        <v>1205</v>
      </c>
      <c r="C682" s="8">
        <f t="shared" si="20"/>
        <v>64.89</v>
      </c>
      <c r="D682" s="13">
        <f>_xlfn.XLOOKUP(Tabela5[[#This Row],[SKU]],'ESTOQUE NOVEMBRO'!A:A,'ESTOQUE NOVEMBRO'!F:F,,0)-_xlfn.XLOOKUP(Tabela5[[#This Row],[SKU]],'VENDA MES'!H:H,'VENDA MES'!I:I,0,0)</f>
        <v>127.40000000000003</v>
      </c>
      <c r="E682" s="13">
        <f>IF(D682&lt;=0,(L682 * 2.5) - D682,IF(AND(Tabela5[[#This Row],[ESTOQUE_INICIAL]]&lt;=Tabela5[[#This Row],[PONTO_DE_REPOSICAO]],Tabela5[[#This Row],[ESTOQUE_INICIAL]]&gt;0),L682*2.5,D682*0))</f>
        <v>0</v>
      </c>
      <c r="F682" s="13">
        <f t="shared" si="21"/>
        <v>127.40000000000003</v>
      </c>
      <c r="G682" s="14">
        <f>IF('ESTOQUE DEZEMBRO'!$N682="outubro",_xlfn.XLOOKUP('ESTOQUE DEZEMBRO'!$A682,MEDIDAS!H:H,MEDIDAS!J:J,,0),IF('ESTOQUE DEZEMBRO'!$N682="novembro",_xlfn.XLOOKUP('ESTOQUE DEZEMBRO'!$A682,MEDIDAS!H:H,MEDIDAS!K:K,,0),"0"))</f>
        <v>12</v>
      </c>
      <c r="H682" s="16">
        <v>30</v>
      </c>
      <c r="I682" s="6" t="s">
        <v>1136</v>
      </c>
      <c r="J682" s="1">
        <f>'ESTOQUE DEZEMBRO'!$D682*'ESTOQUE DEZEMBRO'!$G682+'ESTOQUE DEZEMBRO'!$E682*'ESTOQUE DEZEMBRO'!$H682</f>
        <v>1528.8000000000004</v>
      </c>
      <c r="K682" s="1">
        <f>_xlfn.XLOOKUP(A682,MEDIDAS!A:A,MEDIDAS!D:D,,0)*5</f>
        <v>7.2222222222222223</v>
      </c>
      <c r="L682" s="1">
        <f>SUM(K682,_xlfn.XLOOKUP(A682,MEDIDAS!A:A,MEDIDAS!D:D,,0)*5)</f>
        <v>14.444444444444445</v>
      </c>
      <c r="M68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82" t="str">
        <f>IF('ESTOQUE DEZEMBRO'!$E682&gt;0,"dezembro",_xlfn.XLOOKUP('ESTOQUE DEZEMBRO'!$A682,'ESTOQUE NOVEMBRO'!$A$2:$A$1101,'ESTOQUE NOVEMBRO'!$N$2:$N$1101,,0))</f>
        <v>outubro</v>
      </c>
      <c r="O682" s="15">
        <v>45627</v>
      </c>
    </row>
    <row r="683" spans="1:15">
      <c r="A683" s="5" t="s">
        <v>679</v>
      </c>
      <c r="B683" s="6" t="s">
        <v>1206</v>
      </c>
      <c r="C683" s="8">
        <f t="shared" si="20"/>
        <v>64.89</v>
      </c>
      <c r="D683" s="13">
        <f>_xlfn.XLOOKUP(Tabela5[[#This Row],[SKU]],'ESTOQUE NOVEMBRO'!A:A,'ESTOQUE NOVEMBRO'!F:F,,0)-_xlfn.XLOOKUP(Tabela5[[#This Row],[SKU]],'VENDA MES'!H:H,'VENDA MES'!I:I,0,0)</f>
        <v>120.19999999999999</v>
      </c>
      <c r="E683" s="13">
        <f>IF(D683&lt;=0,(L683 * 2.5) - D683,IF(AND(Tabela5[[#This Row],[ESTOQUE_INICIAL]]&lt;=Tabela5[[#This Row],[PONTO_DE_REPOSICAO]],Tabela5[[#This Row],[ESTOQUE_INICIAL]]&gt;0),L683*2.5,D683*0))</f>
        <v>0</v>
      </c>
      <c r="F683" s="13">
        <f t="shared" si="21"/>
        <v>120.19999999999999</v>
      </c>
      <c r="G683" s="14">
        <f>IF('ESTOQUE DEZEMBRO'!$N683="outubro",_xlfn.XLOOKUP('ESTOQUE DEZEMBRO'!$A683,MEDIDAS!H:H,MEDIDAS!J:J,,0),IF('ESTOQUE DEZEMBRO'!$N683="novembro",_xlfn.XLOOKUP('ESTOQUE DEZEMBRO'!$A683,MEDIDAS!H:H,MEDIDAS!K:K,,0),"0"))</f>
        <v>60</v>
      </c>
      <c r="H683" s="16">
        <v>150</v>
      </c>
      <c r="I683" s="6" t="s">
        <v>1128</v>
      </c>
      <c r="J683" s="1">
        <f>'ESTOQUE DEZEMBRO'!$D683*'ESTOQUE DEZEMBRO'!$G683+'ESTOQUE DEZEMBRO'!$E683*'ESTOQUE DEZEMBRO'!$H683</f>
        <v>7211.9999999999991</v>
      </c>
      <c r="K683" s="1">
        <f>_xlfn.XLOOKUP(A683,MEDIDAS!A:A,MEDIDAS!D:D,,0)*5</f>
        <v>6.8888888888888893</v>
      </c>
      <c r="L683" s="1">
        <f>SUM(K683,_xlfn.XLOOKUP(A683,MEDIDAS!A:A,MEDIDAS!D:D,,0)*5)</f>
        <v>13.777777777777779</v>
      </c>
      <c r="M68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83" t="str">
        <f>IF('ESTOQUE DEZEMBRO'!$E683&gt;0,"dezembro",_xlfn.XLOOKUP('ESTOQUE DEZEMBRO'!$A683,'ESTOQUE NOVEMBRO'!$A$2:$A$1101,'ESTOQUE NOVEMBRO'!$N$2:$N$1101,,0))</f>
        <v>outubro</v>
      </c>
      <c r="O683" s="15">
        <v>45627</v>
      </c>
    </row>
    <row r="684" spans="1:15">
      <c r="A684" s="5" t="s">
        <v>680</v>
      </c>
      <c r="B684" s="6" t="s">
        <v>1206</v>
      </c>
      <c r="C684" s="8">
        <f t="shared" si="20"/>
        <v>64.89</v>
      </c>
      <c r="D684" s="13">
        <f>_xlfn.XLOOKUP(Tabela5[[#This Row],[SKU]],'ESTOQUE NOVEMBRO'!A:A,'ESTOQUE NOVEMBRO'!F:F,,0)-_xlfn.XLOOKUP(Tabela5[[#This Row],[SKU]],'VENDA MES'!H:H,'VENDA MES'!I:I,0,0)</f>
        <v>-38.799999999999997</v>
      </c>
      <c r="E684" s="13">
        <f>IF(D684&lt;=0,(L684 * 2.5) - D684,IF(AND(Tabela5[[#This Row],[ESTOQUE_INICIAL]]&lt;=Tabela5[[#This Row],[PONTO_DE_REPOSICAO]],Tabela5[[#This Row],[ESTOQUE_INICIAL]]&gt;0),L684*2.5,D684*0))</f>
        <v>71.577777777777783</v>
      </c>
      <c r="F684" s="13">
        <f t="shared" si="21"/>
        <v>32.777777777777786</v>
      </c>
      <c r="G684" s="14" t="str">
        <f>IF('ESTOQUE DEZEMBRO'!$N684="outubro",_xlfn.XLOOKUP('ESTOQUE DEZEMBRO'!$A684,MEDIDAS!H:H,MEDIDAS!J:J,,0),IF('ESTOQUE DEZEMBRO'!$N684="novembro",_xlfn.XLOOKUP('ESTOQUE DEZEMBRO'!$A684,MEDIDAS!H:H,MEDIDAS!K:K,,0),"0"))</f>
        <v>0</v>
      </c>
      <c r="H684" s="16">
        <v>150</v>
      </c>
      <c r="I684" s="6" t="s">
        <v>1128</v>
      </c>
      <c r="J684" s="1">
        <f>'ESTOQUE DEZEMBRO'!$D684*'ESTOQUE DEZEMBRO'!$G684+'ESTOQUE DEZEMBRO'!$E684*'ESTOQUE DEZEMBRO'!$H684</f>
        <v>10736.666666666668</v>
      </c>
      <c r="K684" s="1">
        <f>_xlfn.XLOOKUP(A684,MEDIDAS!A:A,MEDIDAS!D:D,,0)*5</f>
        <v>6.5555555555555554</v>
      </c>
      <c r="L684" s="1">
        <f>SUM(K684,_xlfn.XLOOKUP(A684,MEDIDAS!A:A,MEDIDAS!D:D,,0)*5)</f>
        <v>13.111111111111111</v>
      </c>
      <c r="M68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84" t="str">
        <f>IF('ESTOQUE DEZEMBRO'!$E684&gt;0,"dezembro",_xlfn.XLOOKUP('ESTOQUE DEZEMBRO'!$A684,'ESTOQUE NOVEMBRO'!$A$2:$A$1101,'ESTOQUE NOVEMBRO'!$N$2:$N$1101,,0))</f>
        <v>dezembro</v>
      </c>
      <c r="O684" s="15">
        <v>45627</v>
      </c>
    </row>
    <row r="685" spans="1:15">
      <c r="A685" s="5" t="s">
        <v>682</v>
      </c>
      <c r="B685" s="6" t="s">
        <v>1206</v>
      </c>
      <c r="C685" s="8">
        <f t="shared" si="20"/>
        <v>64.89</v>
      </c>
      <c r="D685" s="13">
        <f>_xlfn.XLOOKUP(Tabela5[[#This Row],[SKU]],'ESTOQUE NOVEMBRO'!A:A,'ESTOQUE NOVEMBRO'!F:F,,0)-_xlfn.XLOOKUP(Tabela5[[#This Row],[SKU]],'VENDA MES'!H:H,'VENDA MES'!I:I,0,0)</f>
        <v>82.4</v>
      </c>
      <c r="E685" s="13">
        <f>IF(D685&lt;=0,(L685 * 2.5) - D685,IF(AND(Tabela5[[#This Row],[ESTOQUE_INICIAL]]&lt;=Tabela5[[#This Row],[PONTO_DE_REPOSICAO]],Tabela5[[#This Row],[ESTOQUE_INICIAL]]&gt;0),L685*2.5,D685*0))</f>
        <v>0</v>
      </c>
      <c r="F685" s="13">
        <f t="shared" si="21"/>
        <v>82.4</v>
      </c>
      <c r="G685" s="14">
        <f>IF('ESTOQUE DEZEMBRO'!$N685="outubro",_xlfn.XLOOKUP('ESTOQUE DEZEMBRO'!$A685,MEDIDAS!H:H,MEDIDAS!J:J,,0),IF('ESTOQUE DEZEMBRO'!$N685="novembro",_xlfn.XLOOKUP('ESTOQUE DEZEMBRO'!$A685,MEDIDAS!H:H,MEDIDAS!K:K,,0),"0"))</f>
        <v>60</v>
      </c>
      <c r="H685" s="16">
        <v>150</v>
      </c>
      <c r="I685" s="6" t="s">
        <v>1128</v>
      </c>
      <c r="J685" s="1">
        <f>'ESTOQUE DEZEMBRO'!$D685*'ESTOQUE DEZEMBRO'!$G685+'ESTOQUE DEZEMBRO'!$E685*'ESTOQUE DEZEMBRO'!$H685</f>
        <v>4944</v>
      </c>
      <c r="K685" s="1">
        <f>_xlfn.XLOOKUP(A685,MEDIDAS!A:A,MEDIDAS!D:D,,0)*5</f>
        <v>6.0555555555555554</v>
      </c>
      <c r="L685" s="1">
        <f>SUM(K685,_xlfn.XLOOKUP(A685,MEDIDAS!A:A,MEDIDAS!D:D,,0)*5)</f>
        <v>12.111111111111111</v>
      </c>
      <c r="M68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85" t="str">
        <f>IF('ESTOQUE DEZEMBRO'!$E685&gt;0,"dezembro",_xlfn.XLOOKUP('ESTOQUE DEZEMBRO'!$A685,'ESTOQUE NOVEMBRO'!$A$2:$A$1101,'ESTOQUE NOVEMBRO'!$N$2:$N$1101,,0))</f>
        <v>outubro</v>
      </c>
      <c r="O685" s="15">
        <v>45627</v>
      </c>
    </row>
    <row r="686" spans="1:15">
      <c r="A686" s="5" t="s">
        <v>683</v>
      </c>
      <c r="B686" s="6" t="s">
        <v>1206</v>
      </c>
      <c r="C686" s="8">
        <f t="shared" si="20"/>
        <v>64.89</v>
      </c>
      <c r="D686" s="13">
        <f>_xlfn.XLOOKUP(Tabela5[[#This Row],[SKU]],'ESTOQUE NOVEMBRO'!A:A,'ESTOQUE NOVEMBRO'!F:F,,0)-_xlfn.XLOOKUP(Tabela5[[#This Row],[SKU]],'VENDA MES'!H:H,'VENDA MES'!I:I,0,0)</f>
        <v>104.60000000000002</v>
      </c>
      <c r="E686" s="13">
        <f>IF(D686&lt;=0,(L686 * 2.5) - D686,IF(AND(Tabela5[[#This Row],[ESTOQUE_INICIAL]]&lt;=Tabela5[[#This Row],[PONTO_DE_REPOSICAO]],Tabela5[[#This Row],[ESTOQUE_INICIAL]]&gt;0),L686*2.5,D686*0))</f>
        <v>0</v>
      </c>
      <c r="F686" s="13">
        <f t="shared" si="21"/>
        <v>104.60000000000002</v>
      </c>
      <c r="G686" s="14">
        <f>IF('ESTOQUE DEZEMBRO'!$N686="outubro",_xlfn.XLOOKUP('ESTOQUE DEZEMBRO'!$A686,MEDIDAS!H:H,MEDIDAS!J:J,,0),IF('ESTOQUE DEZEMBRO'!$N686="novembro",_xlfn.XLOOKUP('ESTOQUE DEZEMBRO'!$A686,MEDIDAS!H:H,MEDIDAS!K:K,,0),"0"))</f>
        <v>60</v>
      </c>
      <c r="H686" s="16">
        <v>150</v>
      </c>
      <c r="I686" s="6" t="s">
        <v>1128</v>
      </c>
      <c r="J686" s="1">
        <f>'ESTOQUE DEZEMBRO'!$D686*'ESTOQUE DEZEMBRO'!$G686+'ESTOQUE DEZEMBRO'!$E686*'ESTOQUE DEZEMBRO'!$H686</f>
        <v>6276.0000000000018</v>
      </c>
      <c r="K686" s="1">
        <f>_xlfn.XLOOKUP(A686,MEDIDAS!A:A,MEDIDAS!D:D,,0)*5</f>
        <v>9.2222222222222232</v>
      </c>
      <c r="L686" s="1">
        <f>SUM(K686,_xlfn.XLOOKUP(A686,MEDIDAS!A:A,MEDIDAS!D:D,,0)*5)</f>
        <v>18.444444444444446</v>
      </c>
      <c r="M68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86" t="str">
        <f>IF('ESTOQUE DEZEMBRO'!$E686&gt;0,"dezembro",_xlfn.XLOOKUP('ESTOQUE DEZEMBRO'!$A686,'ESTOQUE NOVEMBRO'!$A$2:$A$1101,'ESTOQUE NOVEMBRO'!$N$2:$N$1101,,0))</f>
        <v>outubro</v>
      </c>
      <c r="O686" s="15">
        <v>45627</v>
      </c>
    </row>
    <row r="687" spans="1:15">
      <c r="A687" s="5" t="s">
        <v>684</v>
      </c>
      <c r="B687" s="6" t="s">
        <v>1206</v>
      </c>
      <c r="C687" s="8">
        <f t="shared" si="20"/>
        <v>64.89</v>
      </c>
      <c r="D687" s="13">
        <f>_xlfn.XLOOKUP(Tabela5[[#This Row],[SKU]],'ESTOQUE NOVEMBRO'!A:A,'ESTOQUE NOVEMBRO'!F:F,,0)-_xlfn.XLOOKUP(Tabela5[[#This Row],[SKU]],'VENDA MES'!H:H,'VENDA MES'!I:I,0,0)</f>
        <v>-2.2000000000000028</v>
      </c>
      <c r="E687" s="13">
        <f>IF(D687&lt;=0,(L687 * 2.5) - D687,IF(AND(Tabela5[[#This Row],[ESTOQUE_INICIAL]]&lt;=Tabela5[[#This Row],[PONTO_DE_REPOSICAO]],Tabela5[[#This Row],[ESTOQUE_INICIAL]]&gt;0),L687*2.5,D687*0))</f>
        <v>17.477777777777781</v>
      </c>
      <c r="F687" s="13">
        <f t="shared" si="21"/>
        <v>15.277777777777779</v>
      </c>
      <c r="G687" s="14" t="str">
        <f>IF('ESTOQUE DEZEMBRO'!$N687="outubro",_xlfn.XLOOKUP('ESTOQUE DEZEMBRO'!$A687,MEDIDAS!H:H,MEDIDAS!J:J,,0),IF('ESTOQUE DEZEMBRO'!$N687="novembro",_xlfn.XLOOKUP('ESTOQUE DEZEMBRO'!$A687,MEDIDAS!H:H,MEDIDAS!K:K,,0),"0"))</f>
        <v>0</v>
      </c>
      <c r="H687" s="16">
        <v>150</v>
      </c>
      <c r="I687" s="6" t="s">
        <v>1128</v>
      </c>
      <c r="J687" s="1">
        <f>'ESTOQUE DEZEMBRO'!$D687*'ESTOQUE DEZEMBRO'!$G687+'ESTOQUE DEZEMBRO'!$E687*'ESTOQUE DEZEMBRO'!$H687</f>
        <v>2621.6666666666674</v>
      </c>
      <c r="K687" s="1">
        <f>_xlfn.XLOOKUP(A687,MEDIDAS!A:A,MEDIDAS!D:D,,0)*5</f>
        <v>3.0555555555555558</v>
      </c>
      <c r="L687" s="1">
        <f>SUM(K687,_xlfn.XLOOKUP(A687,MEDIDAS!A:A,MEDIDAS!D:D,,0)*5)</f>
        <v>6.1111111111111116</v>
      </c>
      <c r="M68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87" t="str">
        <f>IF('ESTOQUE DEZEMBRO'!$E687&gt;0,"dezembro",_xlfn.XLOOKUP('ESTOQUE DEZEMBRO'!$A687,'ESTOQUE NOVEMBRO'!$A$2:$A$1101,'ESTOQUE NOVEMBRO'!$N$2:$N$1101,,0))</f>
        <v>dezembro</v>
      </c>
      <c r="O687" s="15">
        <v>45627</v>
      </c>
    </row>
    <row r="688" spans="1:15">
      <c r="A688" s="5" t="s">
        <v>758</v>
      </c>
      <c r="B688" s="6" t="s">
        <v>1206</v>
      </c>
      <c r="C688" s="8">
        <f t="shared" si="20"/>
        <v>64.89</v>
      </c>
      <c r="D688" s="13">
        <f>_xlfn.XLOOKUP(Tabela5[[#This Row],[SKU]],'ESTOQUE NOVEMBRO'!A:A,'ESTOQUE NOVEMBRO'!F:F,,0)-_xlfn.XLOOKUP(Tabela5[[#This Row],[SKU]],'VENDA MES'!H:H,'VENDA MES'!I:I,0,0)</f>
        <v>66</v>
      </c>
      <c r="E688" s="13">
        <f>IF(D688&lt;=0,(L688 * 2.5) - D688,IF(AND(Tabela5[[#This Row],[ESTOQUE_INICIAL]]&lt;=Tabela5[[#This Row],[PONTO_DE_REPOSICAO]],Tabela5[[#This Row],[ESTOQUE_INICIAL]]&gt;0),L688*2.5,D688*0))</f>
        <v>0</v>
      </c>
      <c r="F688" s="13">
        <f t="shared" si="21"/>
        <v>66</v>
      </c>
      <c r="G688" s="14">
        <f>IF('ESTOQUE DEZEMBRO'!$N688="outubro",_xlfn.XLOOKUP('ESTOQUE DEZEMBRO'!$A688,MEDIDAS!H:H,MEDIDAS!J:J,,0),IF('ESTOQUE DEZEMBRO'!$N688="novembro",_xlfn.XLOOKUP('ESTOQUE DEZEMBRO'!$A688,MEDIDAS!H:H,MEDIDAS!K:K,,0),"0"))</f>
        <v>60</v>
      </c>
      <c r="H688" s="16">
        <v>150</v>
      </c>
      <c r="I688" s="6" t="s">
        <v>1128</v>
      </c>
      <c r="J688" s="1">
        <f>'ESTOQUE DEZEMBRO'!$D688*'ESTOQUE DEZEMBRO'!$G688+'ESTOQUE DEZEMBRO'!$E688*'ESTOQUE DEZEMBRO'!$H688</f>
        <v>3960</v>
      </c>
      <c r="K688" s="1">
        <f>_xlfn.XLOOKUP(A688,MEDIDAS!A:A,MEDIDAS!D:D,,0)*5</f>
        <v>4.666666666666667</v>
      </c>
      <c r="L688" s="1">
        <f>SUM(K688,_xlfn.XLOOKUP(A688,MEDIDAS!A:A,MEDIDAS!D:D,,0)*5)</f>
        <v>9.3333333333333339</v>
      </c>
      <c r="M68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88" t="str">
        <f>IF('ESTOQUE DEZEMBRO'!$E688&gt;0,"dezembro",_xlfn.XLOOKUP('ESTOQUE DEZEMBRO'!$A688,'ESTOQUE NOVEMBRO'!$A$2:$A$1101,'ESTOQUE NOVEMBRO'!$N$2:$N$1101,,0))</f>
        <v>outubro</v>
      </c>
      <c r="O688" s="15">
        <v>45627</v>
      </c>
    </row>
    <row r="689" spans="1:15">
      <c r="A689" s="5" t="s">
        <v>685</v>
      </c>
      <c r="B689" s="6" t="s">
        <v>1206</v>
      </c>
      <c r="C689" s="8">
        <f t="shared" si="20"/>
        <v>64.89</v>
      </c>
      <c r="D689" s="13">
        <f>_xlfn.XLOOKUP(Tabela5[[#This Row],[SKU]],'ESTOQUE NOVEMBRO'!A:A,'ESTOQUE NOVEMBRO'!F:F,,0)-_xlfn.XLOOKUP(Tabela5[[#This Row],[SKU]],'VENDA MES'!H:H,'VENDA MES'!I:I,0,0)</f>
        <v>52.000000000000028</v>
      </c>
      <c r="E689" s="13">
        <f>IF(D689&lt;=0,(L689 * 2.5) - D689,IF(AND(Tabela5[[#This Row],[ESTOQUE_INICIAL]]&lt;=Tabela5[[#This Row],[PONTO_DE_REPOSICAO]],Tabela5[[#This Row],[ESTOQUE_INICIAL]]&gt;0),L689*2.5,D689*0))</f>
        <v>0</v>
      </c>
      <c r="F689" s="13">
        <f t="shared" si="21"/>
        <v>52.000000000000028</v>
      </c>
      <c r="G689" s="14">
        <f>IF('ESTOQUE DEZEMBRO'!$N689="outubro",_xlfn.XLOOKUP('ESTOQUE DEZEMBRO'!$A689,MEDIDAS!H:H,MEDIDAS!J:J,,0),IF('ESTOQUE DEZEMBRO'!$N689="novembro",_xlfn.XLOOKUP('ESTOQUE DEZEMBRO'!$A689,MEDIDAS!H:H,MEDIDAS!K:K,,0),"0"))</f>
        <v>60</v>
      </c>
      <c r="H689" s="16">
        <v>150</v>
      </c>
      <c r="I689" s="6" t="s">
        <v>1128</v>
      </c>
      <c r="J689" s="1">
        <f>'ESTOQUE DEZEMBRO'!$D689*'ESTOQUE DEZEMBRO'!$G689+'ESTOQUE DEZEMBRO'!$E689*'ESTOQUE DEZEMBRO'!$H689</f>
        <v>3120.0000000000018</v>
      </c>
      <c r="K689" s="1">
        <f>_xlfn.XLOOKUP(A689,MEDIDAS!A:A,MEDIDAS!D:D,,0)*5</f>
        <v>6.2777777777777777</v>
      </c>
      <c r="L689" s="1">
        <f>SUM(K689,_xlfn.XLOOKUP(A689,MEDIDAS!A:A,MEDIDAS!D:D,,0)*5)</f>
        <v>12.555555555555555</v>
      </c>
      <c r="M68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89" t="str">
        <f>IF('ESTOQUE DEZEMBRO'!$E689&gt;0,"dezembro",_xlfn.XLOOKUP('ESTOQUE DEZEMBRO'!$A689,'ESTOQUE NOVEMBRO'!$A$2:$A$1101,'ESTOQUE NOVEMBRO'!$N$2:$N$1101,,0))</f>
        <v>outubro</v>
      </c>
      <c r="O689" s="15">
        <v>45627</v>
      </c>
    </row>
    <row r="690" spans="1:15">
      <c r="A690" s="5" t="s">
        <v>686</v>
      </c>
      <c r="B690" s="6" t="s">
        <v>1206</v>
      </c>
      <c r="C690" s="8">
        <f t="shared" si="20"/>
        <v>64.89</v>
      </c>
      <c r="D690" s="13">
        <f>_xlfn.XLOOKUP(Tabela5[[#This Row],[SKU]],'ESTOQUE NOVEMBRO'!A:A,'ESTOQUE NOVEMBRO'!F:F,,0)-_xlfn.XLOOKUP(Tabela5[[#This Row],[SKU]],'VENDA MES'!H:H,'VENDA MES'!I:I,0,0)</f>
        <v>169.2</v>
      </c>
      <c r="E690" s="13">
        <f>IF(D690&lt;=0,(L690 * 2.5) - D690,IF(AND(Tabela5[[#This Row],[ESTOQUE_INICIAL]]&lt;=Tabela5[[#This Row],[PONTO_DE_REPOSICAO]],Tabela5[[#This Row],[ESTOQUE_INICIAL]]&gt;0),L690*2.5,D690*0))</f>
        <v>0</v>
      </c>
      <c r="F690" s="13">
        <f t="shared" si="21"/>
        <v>169.2</v>
      </c>
      <c r="G690" s="14">
        <f>IF('ESTOQUE DEZEMBRO'!$N690="outubro",_xlfn.XLOOKUP('ESTOQUE DEZEMBRO'!$A690,MEDIDAS!H:H,MEDIDAS!J:J,,0),IF('ESTOQUE DEZEMBRO'!$N690="novembro",_xlfn.XLOOKUP('ESTOQUE DEZEMBRO'!$A690,MEDIDAS!H:H,MEDIDAS!K:K,,0),"0"))</f>
        <v>60</v>
      </c>
      <c r="H690" s="16">
        <v>150</v>
      </c>
      <c r="I690" s="6" t="s">
        <v>1128</v>
      </c>
      <c r="J690" s="1">
        <f>'ESTOQUE DEZEMBRO'!$D690*'ESTOQUE DEZEMBRO'!$G690+'ESTOQUE DEZEMBRO'!$E690*'ESTOQUE DEZEMBRO'!$H690</f>
        <v>10152</v>
      </c>
      <c r="K690" s="1">
        <f>_xlfn.XLOOKUP(A690,MEDIDAS!A:A,MEDIDAS!D:D,,0)*5</f>
        <v>6</v>
      </c>
      <c r="L690" s="1">
        <f>SUM(K690,_xlfn.XLOOKUP(A690,MEDIDAS!A:A,MEDIDAS!D:D,,0)*5)</f>
        <v>12</v>
      </c>
      <c r="M69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90" t="str">
        <f>IF('ESTOQUE DEZEMBRO'!$E690&gt;0,"dezembro",_xlfn.XLOOKUP('ESTOQUE DEZEMBRO'!$A690,'ESTOQUE NOVEMBRO'!$A$2:$A$1101,'ESTOQUE NOVEMBRO'!$N$2:$N$1101,,0))</f>
        <v>outubro</v>
      </c>
      <c r="O690" s="15">
        <v>45627</v>
      </c>
    </row>
    <row r="691" spans="1:15">
      <c r="A691" s="5" t="s">
        <v>687</v>
      </c>
      <c r="B691" s="6" t="s">
        <v>1206</v>
      </c>
      <c r="C691" s="8">
        <f t="shared" si="20"/>
        <v>64.89</v>
      </c>
      <c r="D691" s="13">
        <f>_xlfn.XLOOKUP(Tabela5[[#This Row],[SKU]],'ESTOQUE NOVEMBRO'!A:A,'ESTOQUE NOVEMBRO'!F:F,,0)-_xlfn.XLOOKUP(Tabela5[[#This Row],[SKU]],'VENDA MES'!H:H,'VENDA MES'!I:I,0,0)</f>
        <v>101</v>
      </c>
      <c r="E691" s="13">
        <f>IF(D691&lt;=0,(L691 * 2.5) - D691,IF(AND(Tabela5[[#This Row],[ESTOQUE_INICIAL]]&lt;=Tabela5[[#This Row],[PONTO_DE_REPOSICAO]],Tabela5[[#This Row],[ESTOQUE_INICIAL]]&gt;0),L691*2.5,D691*0))</f>
        <v>0</v>
      </c>
      <c r="F691" s="13">
        <f t="shared" si="21"/>
        <v>101</v>
      </c>
      <c r="G691" s="14">
        <f>IF('ESTOQUE DEZEMBRO'!$N691="outubro",_xlfn.XLOOKUP('ESTOQUE DEZEMBRO'!$A691,MEDIDAS!H:H,MEDIDAS!J:J,,0),IF('ESTOQUE DEZEMBRO'!$N691="novembro",_xlfn.XLOOKUP('ESTOQUE DEZEMBRO'!$A691,MEDIDAS!H:H,MEDIDAS!K:K,,0),"0"))</f>
        <v>60</v>
      </c>
      <c r="H691" s="16">
        <v>150</v>
      </c>
      <c r="I691" s="6" t="s">
        <v>1128</v>
      </c>
      <c r="J691" s="1">
        <f>'ESTOQUE DEZEMBRO'!$D691*'ESTOQUE DEZEMBRO'!$G691+'ESTOQUE DEZEMBRO'!$E691*'ESTOQUE DEZEMBRO'!$H691</f>
        <v>6060</v>
      </c>
      <c r="K691" s="1">
        <f>_xlfn.XLOOKUP(A691,MEDIDAS!A:A,MEDIDAS!D:D,,0)*5</f>
        <v>9.0555555555555554</v>
      </c>
      <c r="L691" s="1">
        <f>SUM(K691,_xlfn.XLOOKUP(A691,MEDIDAS!A:A,MEDIDAS!D:D,,0)*5)</f>
        <v>18.111111111111111</v>
      </c>
      <c r="M69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91" t="str">
        <f>IF('ESTOQUE DEZEMBRO'!$E691&gt;0,"dezembro",_xlfn.XLOOKUP('ESTOQUE DEZEMBRO'!$A691,'ESTOQUE NOVEMBRO'!$A$2:$A$1101,'ESTOQUE NOVEMBRO'!$N$2:$N$1101,,0))</f>
        <v>outubro</v>
      </c>
      <c r="O691" s="15">
        <v>45627</v>
      </c>
    </row>
    <row r="692" spans="1:15">
      <c r="A692" s="5" t="s">
        <v>688</v>
      </c>
      <c r="B692" s="6" t="s">
        <v>1206</v>
      </c>
      <c r="C692" s="8">
        <f t="shared" si="20"/>
        <v>64.89</v>
      </c>
      <c r="D692" s="13">
        <f>_xlfn.XLOOKUP(Tabela5[[#This Row],[SKU]],'ESTOQUE NOVEMBRO'!A:A,'ESTOQUE NOVEMBRO'!F:F,,0)-_xlfn.XLOOKUP(Tabela5[[#This Row],[SKU]],'VENDA MES'!H:H,'VENDA MES'!I:I,0,0)</f>
        <v>197.8</v>
      </c>
      <c r="E692" s="13">
        <f>IF(D692&lt;=0,(L692 * 2.5) - D692,IF(AND(Tabela5[[#This Row],[ESTOQUE_INICIAL]]&lt;=Tabela5[[#This Row],[PONTO_DE_REPOSICAO]],Tabela5[[#This Row],[ESTOQUE_INICIAL]]&gt;0),L692*2.5,D692*0))</f>
        <v>0</v>
      </c>
      <c r="F692" s="13">
        <f t="shared" si="21"/>
        <v>197.8</v>
      </c>
      <c r="G692" s="14">
        <f>IF('ESTOQUE DEZEMBRO'!$N692="outubro",_xlfn.XLOOKUP('ESTOQUE DEZEMBRO'!$A692,MEDIDAS!H:H,MEDIDAS!J:J,,0),IF('ESTOQUE DEZEMBRO'!$N692="novembro",_xlfn.XLOOKUP('ESTOQUE DEZEMBRO'!$A692,MEDIDAS!H:H,MEDIDAS!K:K,,0),"0"))</f>
        <v>60</v>
      </c>
      <c r="H692" s="16">
        <v>150</v>
      </c>
      <c r="I692" s="6" t="s">
        <v>1128</v>
      </c>
      <c r="J692" s="1">
        <f>'ESTOQUE DEZEMBRO'!$D692*'ESTOQUE DEZEMBRO'!$G692+'ESTOQUE DEZEMBRO'!$E692*'ESTOQUE DEZEMBRO'!$H692</f>
        <v>11868</v>
      </c>
      <c r="K692" s="1">
        <f>_xlfn.XLOOKUP(A692,MEDIDAS!A:A,MEDIDAS!D:D,,0)*5</f>
        <v>6.6111111111111107</v>
      </c>
      <c r="L692" s="1">
        <f>SUM(K692,_xlfn.XLOOKUP(A692,MEDIDAS!A:A,MEDIDAS!D:D,,0)*5)</f>
        <v>13.222222222222221</v>
      </c>
      <c r="M69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92" t="str">
        <f>IF('ESTOQUE DEZEMBRO'!$E692&gt;0,"dezembro",_xlfn.XLOOKUP('ESTOQUE DEZEMBRO'!$A692,'ESTOQUE NOVEMBRO'!$A$2:$A$1101,'ESTOQUE NOVEMBRO'!$N$2:$N$1101,,0))</f>
        <v>outubro</v>
      </c>
      <c r="O692" s="15">
        <v>45627</v>
      </c>
    </row>
    <row r="693" spans="1:15">
      <c r="A693" s="5" t="s">
        <v>689</v>
      </c>
      <c r="B693" s="6" t="s">
        <v>1207</v>
      </c>
      <c r="C693" s="8">
        <f t="shared" si="20"/>
        <v>64.89</v>
      </c>
      <c r="D693" s="13">
        <f>_xlfn.XLOOKUP(Tabela5[[#This Row],[SKU]],'ESTOQUE NOVEMBRO'!A:A,'ESTOQUE NOVEMBRO'!F:F,,0)-_xlfn.XLOOKUP(Tabela5[[#This Row],[SKU]],'VENDA MES'!H:H,'VENDA MES'!I:I,0,0)</f>
        <v>-2.5999999999999801</v>
      </c>
      <c r="E693" s="13">
        <f>IF(D693&lt;=0,(L693 * 2.5) - D693,IF(AND(Tabela5[[#This Row],[ESTOQUE_INICIAL]]&lt;=Tabela5[[#This Row],[PONTO_DE_REPOSICAO]],Tabela5[[#This Row],[ESTOQUE_INICIAL]]&gt;0),L693*2.5,D693*0))</f>
        <v>38.155555555555537</v>
      </c>
      <c r="F693" s="13">
        <f t="shared" si="21"/>
        <v>35.555555555555557</v>
      </c>
      <c r="G693" s="14" t="str">
        <f>IF('ESTOQUE DEZEMBRO'!$N693="outubro",_xlfn.XLOOKUP('ESTOQUE DEZEMBRO'!$A693,MEDIDAS!H:H,MEDIDAS!J:J,,0),IF('ESTOQUE DEZEMBRO'!$N693="novembro",_xlfn.XLOOKUP('ESTOQUE DEZEMBRO'!$A693,MEDIDAS!H:H,MEDIDAS!K:K,,0),"0"))</f>
        <v>0</v>
      </c>
      <c r="H693" s="16">
        <v>25</v>
      </c>
      <c r="I693" s="6" t="s">
        <v>1134</v>
      </c>
      <c r="J693" s="1">
        <f>'ESTOQUE DEZEMBRO'!$D693*'ESTOQUE DEZEMBRO'!$G693+'ESTOQUE DEZEMBRO'!$E693*'ESTOQUE DEZEMBRO'!$H693</f>
        <v>953.88888888888846</v>
      </c>
      <c r="K693" s="1">
        <f>_xlfn.XLOOKUP(A693,MEDIDAS!A:A,MEDIDAS!D:D,,0)*5</f>
        <v>7.1111111111111116</v>
      </c>
      <c r="L693" s="1">
        <f>SUM(K693,_xlfn.XLOOKUP(A693,MEDIDAS!A:A,MEDIDAS!D:D,,0)*5)</f>
        <v>14.222222222222223</v>
      </c>
      <c r="M69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93" t="str">
        <f>IF('ESTOQUE DEZEMBRO'!$E693&gt;0,"dezembro",_xlfn.XLOOKUP('ESTOQUE DEZEMBRO'!$A693,'ESTOQUE NOVEMBRO'!$A$2:$A$1101,'ESTOQUE NOVEMBRO'!$N$2:$N$1101,,0))</f>
        <v>dezembro</v>
      </c>
      <c r="O693" s="15">
        <v>45627</v>
      </c>
    </row>
    <row r="694" spans="1:15">
      <c r="A694" s="5" t="s">
        <v>690</v>
      </c>
      <c r="B694" s="6" t="s">
        <v>1207</v>
      </c>
      <c r="C694" s="8">
        <f t="shared" si="20"/>
        <v>64.89</v>
      </c>
      <c r="D694" s="13">
        <f>_xlfn.XLOOKUP(Tabela5[[#This Row],[SKU]],'ESTOQUE NOVEMBRO'!A:A,'ESTOQUE NOVEMBRO'!F:F,,0)-_xlfn.XLOOKUP(Tabela5[[#This Row],[SKU]],'VENDA MES'!H:H,'VENDA MES'!I:I,0,0)</f>
        <v>-16.333333333333336</v>
      </c>
      <c r="E694" s="13">
        <f>IF(D694&lt;=0,(L694 * 2.5) - D694,IF(AND(Tabela5[[#This Row],[ESTOQUE_INICIAL]]&lt;=Tabela5[[#This Row],[PONTO_DE_REPOSICAO]],Tabela5[[#This Row],[ESTOQUE_INICIAL]]&gt;0),L694*2.5,D694*0))</f>
        <v>48</v>
      </c>
      <c r="F694" s="13">
        <f t="shared" si="21"/>
        <v>31.666666666666664</v>
      </c>
      <c r="G694" s="14" t="str">
        <f>IF('ESTOQUE DEZEMBRO'!$N694="outubro",_xlfn.XLOOKUP('ESTOQUE DEZEMBRO'!$A694,MEDIDAS!H:H,MEDIDAS!J:J,,0),IF('ESTOQUE DEZEMBRO'!$N694="novembro",_xlfn.XLOOKUP('ESTOQUE DEZEMBRO'!$A694,MEDIDAS!H:H,MEDIDAS!K:K,,0),"0"))</f>
        <v>0</v>
      </c>
      <c r="H694" s="16">
        <v>25</v>
      </c>
      <c r="I694" s="6" t="s">
        <v>1134</v>
      </c>
      <c r="J694" s="1">
        <f>'ESTOQUE DEZEMBRO'!$D694*'ESTOQUE DEZEMBRO'!$G694+'ESTOQUE DEZEMBRO'!$E694*'ESTOQUE DEZEMBRO'!$H694</f>
        <v>1200</v>
      </c>
      <c r="K694" s="1">
        <f>_xlfn.XLOOKUP(A694,MEDIDAS!A:A,MEDIDAS!D:D,,0)*5</f>
        <v>6.333333333333333</v>
      </c>
      <c r="L694" s="1">
        <f>SUM(K694,_xlfn.XLOOKUP(A694,MEDIDAS!A:A,MEDIDAS!D:D,,0)*5)</f>
        <v>12.666666666666666</v>
      </c>
      <c r="M69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94" t="str">
        <f>IF('ESTOQUE DEZEMBRO'!$E694&gt;0,"dezembro",_xlfn.XLOOKUP('ESTOQUE DEZEMBRO'!$A694,'ESTOQUE NOVEMBRO'!$A$2:$A$1101,'ESTOQUE NOVEMBRO'!$N$2:$N$1101,,0))</f>
        <v>dezembro</v>
      </c>
      <c r="O694" s="15">
        <v>45627</v>
      </c>
    </row>
    <row r="695" spans="1:15">
      <c r="A695" s="5" t="s">
        <v>691</v>
      </c>
      <c r="B695" s="6" t="s">
        <v>1207</v>
      </c>
      <c r="C695" s="8">
        <f t="shared" si="20"/>
        <v>64.89</v>
      </c>
      <c r="D695" s="13">
        <f>_xlfn.XLOOKUP(Tabela5[[#This Row],[SKU]],'ESTOQUE NOVEMBRO'!A:A,'ESTOQUE NOVEMBRO'!F:F,,0)-_xlfn.XLOOKUP(Tabela5[[#This Row],[SKU]],'VENDA MES'!H:H,'VENDA MES'!I:I,0,0)</f>
        <v>3.7999999999999972</v>
      </c>
      <c r="E695" s="13">
        <f>IF(D695&lt;=0,(L695 * 2.5) - D695,IF(AND(Tabela5[[#This Row],[ESTOQUE_INICIAL]]&lt;=Tabela5[[#This Row],[PONTO_DE_REPOSICAO]],Tabela5[[#This Row],[ESTOQUE_INICIAL]]&gt;0),L695*2.5,D695*0))</f>
        <v>31.944444444444443</v>
      </c>
      <c r="F695" s="13">
        <f t="shared" si="21"/>
        <v>35.74444444444444</v>
      </c>
      <c r="G695" s="14" t="str">
        <f>IF('ESTOQUE DEZEMBRO'!$N695="outubro",_xlfn.XLOOKUP('ESTOQUE DEZEMBRO'!$A695,MEDIDAS!H:H,MEDIDAS!J:J,,0),IF('ESTOQUE DEZEMBRO'!$N695="novembro",_xlfn.XLOOKUP('ESTOQUE DEZEMBRO'!$A695,MEDIDAS!H:H,MEDIDAS!K:K,,0),"0"))</f>
        <v>0</v>
      </c>
      <c r="H695" s="16">
        <v>25</v>
      </c>
      <c r="I695" s="6" t="s">
        <v>1134</v>
      </c>
      <c r="J695" s="1">
        <f>'ESTOQUE DEZEMBRO'!$D695*'ESTOQUE DEZEMBRO'!$G695+'ESTOQUE DEZEMBRO'!$E695*'ESTOQUE DEZEMBRO'!$H695</f>
        <v>798.61111111111109</v>
      </c>
      <c r="K695" s="1">
        <f>_xlfn.XLOOKUP(A695,MEDIDAS!A:A,MEDIDAS!D:D,,0)*5</f>
        <v>6.3888888888888884</v>
      </c>
      <c r="L695" s="1">
        <f>SUM(K695,_xlfn.XLOOKUP(A695,MEDIDAS!A:A,MEDIDAS!D:D,,0)*5)</f>
        <v>12.777777777777777</v>
      </c>
      <c r="M69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95" t="str">
        <f>IF('ESTOQUE DEZEMBRO'!$E695&gt;0,"dezembro",_xlfn.XLOOKUP('ESTOQUE DEZEMBRO'!$A695,'ESTOQUE NOVEMBRO'!$A$2:$A$1101,'ESTOQUE NOVEMBRO'!$N$2:$N$1101,,0))</f>
        <v>dezembro</v>
      </c>
      <c r="O695" s="15">
        <v>45627</v>
      </c>
    </row>
    <row r="696" spans="1:15">
      <c r="A696" s="5" t="s">
        <v>693</v>
      </c>
      <c r="B696" s="6" t="s">
        <v>1207</v>
      </c>
      <c r="C696" s="8">
        <f t="shared" si="20"/>
        <v>64.89</v>
      </c>
      <c r="D696" s="13">
        <f>_xlfn.XLOOKUP(Tabela5[[#This Row],[SKU]],'ESTOQUE NOVEMBRO'!A:A,'ESTOQUE NOVEMBRO'!F:F,,0)-_xlfn.XLOOKUP(Tabela5[[#This Row],[SKU]],'VENDA MES'!H:H,'VENDA MES'!I:I,0,0)</f>
        <v>11.799999999999997</v>
      </c>
      <c r="E696" s="13">
        <f>IF(D696&lt;=0,(L696 * 2.5) - D696,IF(AND(Tabela5[[#This Row],[ESTOQUE_INICIAL]]&lt;=Tabela5[[#This Row],[PONTO_DE_REPOSICAO]],Tabela5[[#This Row],[ESTOQUE_INICIAL]]&gt;0),L696*2.5,D696*0))</f>
        <v>29.722222222222221</v>
      </c>
      <c r="F696" s="13">
        <f t="shared" si="21"/>
        <v>41.522222222222219</v>
      </c>
      <c r="G696" s="14" t="str">
        <f>IF('ESTOQUE DEZEMBRO'!$N696="outubro",_xlfn.XLOOKUP('ESTOQUE DEZEMBRO'!$A696,MEDIDAS!H:H,MEDIDAS!J:J,,0),IF('ESTOQUE DEZEMBRO'!$N696="novembro",_xlfn.XLOOKUP('ESTOQUE DEZEMBRO'!$A696,MEDIDAS!H:H,MEDIDAS!K:K,,0),"0"))</f>
        <v>0</v>
      </c>
      <c r="H696" s="16">
        <v>25</v>
      </c>
      <c r="I696" s="6" t="s">
        <v>1134</v>
      </c>
      <c r="J696" s="1">
        <f>'ESTOQUE DEZEMBRO'!$D696*'ESTOQUE DEZEMBRO'!$G696+'ESTOQUE DEZEMBRO'!$E696*'ESTOQUE DEZEMBRO'!$H696</f>
        <v>743.05555555555554</v>
      </c>
      <c r="K696" s="1">
        <f>_xlfn.XLOOKUP(A696,MEDIDAS!A:A,MEDIDAS!D:D,,0)*5</f>
        <v>5.9444444444444446</v>
      </c>
      <c r="L696" s="1">
        <f>SUM(K696,_xlfn.XLOOKUP(A696,MEDIDAS!A:A,MEDIDAS!D:D,,0)*5)</f>
        <v>11.888888888888889</v>
      </c>
      <c r="M69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96" t="str">
        <f>IF('ESTOQUE DEZEMBRO'!$E696&gt;0,"dezembro",_xlfn.XLOOKUP('ESTOQUE DEZEMBRO'!$A696,'ESTOQUE NOVEMBRO'!$A$2:$A$1101,'ESTOQUE NOVEMBRO'!$N$2:$N$1101,,0))</f>
        <v>dezembro</v>
      </c>
      <c r="O696" s="15">
        <v>45627</v>
      </c>
    </row>
    <row r="697" spans="1:15">
      <c r="A697" s="5" t="s">
        <v>694</v>
      </c>
      <c r="B697" s="6" t="s">
        <v>1207</v>
      </c>
      <c r="C697" s="8">
        <f t="shared" si="20"/>
        <v>64.89</v>
      </c>
      <c r="D697" s="13">
        <f>_xlfn.XLOOKUP(Tabela5[[#This Row],[SKU]],'ESTOQUE NOVEMBRO'!A:A,'ESTOQUE NOVEMBRO'!F:F,,0)-_xlfn.XLOOKUP(Tabela5[[#This Row],[SKU]],'VENDA MES'!H:H,'VENDA MES'!I:I,0,0)</f>
        <v>127.40000000000003</v>
      </c>
      <c r="E697" s="13">
        <f>IF(D697&lt;=0,(L697 * 2.5) - D697,IF(AND(Tabela5[[#This Row],[ESTOQUE_INICIAL]]&lt;=Tabela5[[#This Row],[PONTO_DE_REPOSICAO]],Tabela5[[#This Row],[ESTOQUE_INICIAL]]&gt;0),L697*2.5,D697*0))</f>
        <v>0</v>
      </c>
      <c r="F697" s="13">
        <f t="shared" si="21"/>
        <v>127.40000000000003</v>
      </c>
      <c r="G697" s="14">
        <f>IF('ESTOQUE DEZEMBRO'!$N697="outubro",_xlfn.XLOOKUP('ESTOQUE DEZEMBRO'!$A697,MEDIDAS!H:H,MEDIDAS!J:J,,0),IF('ESTOQUE DEZEMBRO'!$N697="novembro",_xlfn.XLOOKUP('ESTOQUE DEZEMBRO'!$A697,MEDIDAS!H:H,MEDIDAS!K:K,,0),"0"))</f>
        <v>10</v>
      </c>
      <c r="H697" s="16">
        <v>25</v>
      </c>
      <c r="I697" s="6" t="s">
        <v>1134</v>
      </c>
      <c r="J697" s="1">
        <f>'ESTOQUE DEZEMBRO'!$D697*'ESTOQUE DEZEMBRO'!$G697+'ESTOQUE DEZEMBRO'!$E697*'ESTOQUE DEZEMBRO'!$H697</f>
        <v>1274.0000000000005</v>
      </c>
      <c r="K697" s="1">
        <f>_xlfn.XLOOKUP(A697,MEDIDAS!A:A,MEDIDAS!D:D,,0)*5</f>
        <v>9.0555555555555554</v>
      </c>
      <c r="L697" s="1">
        <f>SUM(K697,_xlfn.XLOOKUP(A697,MEDIDAS!A:A,MEDIDAS!D:D,,0)*5)</f>
        <v>18.111111111111111</v>
      </c>
      <c r="M69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97" t="str">
        <f>IF('ESTOQUE DEZEMBRO'!$E697&gt;0,"dezembro",_xlfn.XLOOKUP('ESTOQUE DEZEMBRO'!$A697,'ESTOQUE NOVEMBRO'!$A$2:$A$1101,'ESTOQUE NOVEMBRO'!$N$2:$N$1101,,0))</f>
        <v>outubro</v>
      </c>
      <c r="O697" s="15">
        <v>45627</v>
      </c>
    </row>
    <row r="698" spans="1:15">
      <c r="A698" s="5" t="s">
        <v>769</v>
      </c>
      <c r="B698" s="6" t="s">
        <v>1207</v>
      </c>
      <c r="C698" s="8">
        <f t="shared" si="20"/>
        <v>64.89</v>
      </c>
      <c r="D698" s="13">
        <f>_xlfn.XLOOKUP(Tabela5[[#This Row],[SKU]],'ESTOQUE NOVEMBRO'!A:A,'ESTOQUE NOVEMBRO'!F:F,,0)-_xlfn.XLOOKUP(Tabela5[[#This Row],[SKU]],'VENDA MES'!H:H,'VENDA MES'!I:I,0,0)</f>
        <v>-2</v>
      </c>
      <c r="E698" s="13">
        <f>IF(D698&lt;=0,(L698 * 2.5) - D698,IF(AND(Tabela5[[#This Row],[ESTOQUE_INICIAL]]&lt;=Tabela5[[#This Row],[PONTO_DE_REPOSICAO]],Tabela5[[#This Row],[ESTOQUE_INICIAL]]&gt;0),L698*2.5,D698*0))</f>
        <v>44.222222222222221</v>
      </c>
      <c r="F698" s="13">
        <f t="shared" si="21"/>
        <v>42.222222222222221</v>
      </c>
      <c r="G698" s="14" t="str">
        <f>IF('ESTOQUE DEZEMBRO'!$N698="outubro",_xlfn.XLOOKUP('ESTOQUE DEZEMBRO'!$A698,MEDIDAS!H:H,MEDIDAS!J:J,,0),IF('ESTOQUE DEZEMBRO'!$N698="novembro",_xlfn.XLOOKUP('ESTOQUE DEZEMBRO'!$A698,MEDIDAS!H:H,MEDIDAS!K:K,,0),"0"))</f>
        <v>0</v>
      </c>
      <c r="H698" s="16">
        <v>25</v>
      </c>
      <c r="I698" s="6" t="s">
        <v>1134</v>
      </c>
      <c r="J698" s="1">
        <f>'ESTOQUE DEZEMBRO'!$D698*'ESTOQUE DEZEMBRO'!$G698+'ESTOQUE DEZEMBRO'!$E698*'ESTOQUE DEZEMBRO'!$H698</f>
        <v>1105.5555555555554</v>
      </c>
      <c r="K698" s="1">
        <f>_xlfn.XLOOKUP(A698,MEDIDAS!A:A,MEDIDAS!D:D,,0)*5</f>
        <v>8.4444444444444446</v>
      </c>
      <c r="L698" s="1">
        <f>SUM(K698,_xlfn.XLOOKUP(A698,MEDIDAS!A:A,MEDIDAS!D:D,,0)*5)</f>
        <v>16.888888888888889</v>
      </c>
      <c r="M69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698" t="str">
        <f>IF('ESTOQUE DEZEMBRO'!$E698&gt;0,"dezembro",_xlfn.XLOOKUP('ESTOQUE DEZEMBRO'!$A698,'ESTOQUE NOVEMBRO'!$A$2:$A$1101,'ESTOQUE NOVEMBRO'!$N$2:$N$1101,,0))</f>
        <v>dezembro</v>
      </c>
      <c r="O698" s="15">
        <v>45627</v>
      </c>
    </row>
    <row r="699" spans="1:15">
      <c r="A699" s="5" t="s">
        <v>695</v>
      </c>
      <c r="B699" s="6" t="s">
        <v>1207</v>
      </c>
      <c r="C699" s="8">
        <f t="shared" si="20"/>
        <v>64.89</v>
      </c>
      <c r="D699" s="13">
        <f>_xlfn.XLOOKUP(Tabela5[[#This Row],[SKU]],'ESTOQUE NOVEMBRO'!A:A,'ESTOQUE NOVEMBRO'!F:F,,0)-_xlfn.XLOOKUP(Tabela5[[#This Row],[SKU]],'VENDA MES'!H:H,'VENDA MES'!I:I,0,0)</f>
        <v>52</v>
      </c>
      <c r="E699" s="13">
        <f>IF(D699&lt;=0,(L699 * 2.5) - D699,IF(AND(Tabela5[[#This Row],[ESTOQUE_INICIAL]]&lt;=Tabela5[[#This Row],[PONTO_DE_REPOSICAO]],Tabela5[[#This Row],[ESTOQUE_INICIAL]]&gt;0),L699*2.5,D699*0))</f>
        <v>0</v>
      </c>
      <c r="F699" s="13">
        <f t="shared" si="21"/>
        <v>52</v>
      </c>
      <c r="G699" s="14">
        <f>IF('ESTOQUE DEZEMBRO'!$N699="outubro",_xlfn.XLOOKUP('ESTOQUE DEZEMBRO'!$A699,MEDIDAS!H:H,MEDIDAS!J:J,,0),IF('ESTOQUE DEZEMBRO'!$N699="novembro",_xlfn.XLOOKUP('ESTOQUE DEZEMBRO'!$A699,MEDIDAS!H:H,MEDIDAS!K:K,,0),"0"))</f>
        <v>10</v>
      </c>
      <c r="H699" s="16">
        <v>25</v>
      </c>
      <c r="I699" s="6" t="s">
        <v>1134</v>
      </c>
      <c r="J699" s="1">
        <f>'ESTOQUE DEZEMBRO'!$D699*'ESTOQUE DEZEMBRO'!$G699+'ESTOQUE DEZEMBRO'!$E699*'ESTOQUE DEZEMBRO'!$H699</f>
        <v>520</v>
      </c>
      <c r="K699" s="1">
        <f>_xlfn.XLOOKUP(A699,MEDIDAS!A:A,MEDIDAS!D:D,,0)*5</f>
        <v>8.1111111111111107</v>
      </c>
      <c r="L699" s="1">
        <f>SUM(K699,_xlfn.XLOOKUP(A699,MEDIDAS!A:A,MEDIDAS!D:D,,0)*5)</f>
        <v>16.222222222222221</v>
      </c>
      <c r="M69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699" t="str">
        <f>IF('ESTOQUE DEZEMBRO'!$E699&gt;0,"dezembro",_xlfn.XLOOKUP('ESTOQUE DEZEMBRO'!$A699,'ESTOQUE NOVEMBRO'!$A$2:$A$1101,'ESTOQUE NOVEMBRO'!$N$2:$N$1101,,0))</f>
        <v>outubro</v>
      </c>
      <c r="O699" s="15">
        <v>45627</v>
      </c>
    </row>
    <row r="700" spans="1:15">
      <c r="A700" s="5" t="s">
        <v>696</v>
      </c>
      <c r="B700" s="6" t="s">
        <v>1207</v>
      </c>
      <c r="C700" s="8">
        <f t="shared" si="20"/>
        <v>64.89</v>
      </c>
      <c r="D700" s="13">
        <f>_xlfn.XLOOKUP(Tabela5[[#This Row],[SKU]],'ESTOQUE NOVEMBRO'!A:A,'ESTOQUE NOVEMBRO'!F:F,,0)-_xlfn.XLOOKUP(Tabela5[[#This Row],[SKU]],'VENDA MES'!H:H,'VENDA MES'!I:I,0,0)</f>
        <v>9.4000000000000199</v>
      </c>
      <c r="E700" s="13">
        <f>IF(D700&lt;=0,(L700 * 2.5) - D700,IF(AND(Tabela5[[#This Row],[ESTOQUE_INICIAL]]&lt;=Tabela5[[#This Row],[PONTO_DE_REPOSICAO]],Tabela5[[#This Row],[ESTOQUE_INICIAL]]&gt;0),L700*2.5,D700*0))</f>
        <v>32.222222222222221</v>
      </c>
      <c r="F700" s="13">
        <f t="shared" si="21"/>
        <v>41.622222222222241</v>
      </c>
      <c r="G700" s="14" t="str">
        <f>IF('ESTOQUE DEZEMBRO'!$N700="outubro",_xlfn.XLOOKUP('ESTOQUE DEZEMBRO'!$A700,MEDIDAS!H:H,MEDIDAS!J:J,,0),IF('ESTOQUE DEZEMBRO'!$N700="novembro",_xlfn.XLOOKUP('ESTOQUE DEZEMBRO'!$A700,MEDIDAS!H:H,MEDIDAS!K:K,,0),"0"))</f>
        <v>0</v>
      </c>
      <c r="H700" s="16">
        <v>25</v>
      </c>
      <c r="I700" s="6" t="s">
        <v>1134</v>
      </c>
      <c r="J700" s="1">
        <f>'ESTOQUE DEZEMBRO'!$D700*'ESTOQUE DEZEMBRO'!$G700+'ESTOQUE DEZEMBRO'!$E700*'ESTOQUE DEZEMBRO'!$H700</f>
        <v>805.55555555555554</v>
      </c>
      <c r="K700" s="1">
        <f>_xlfn.XLOOKUP(A700,MEDIDAS!A:A,MEDIDAS!D:D,,0)*5</f>
        <v>6.4444444444444446</v>
      </c>
      <c r="L700" s="1">
        <f>SUM(K700,_xlfn.XLOOKUP(A700,MEDIDAS!A:A,MEDIDAS!D:D,,0)*5)</f>
        <v>12.888888888888889</v>
      </c>
      <c r="M70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00" t="str">
        <f>IF('ESTOQUE DEZEMBRO'!$E700&gt;0,"dezembro",_xlfn.XLOOKUP('ESTOQUE DEZEMBRO'!$A700,'ESTOQUE NOVEMBRO'!$A$2:$A$1101,'ESTOQUE NOVEMBRO'!$N$2:$N$1101,,0))</f>
        <v>dezembro</v>
      </c>
      <c r="O700" s="15">
        <v>45627</v>
      </c>
    </row>
    <row r="701" spans="1:15">
      <c r="A701" s="5" t="s">
        <v>697</v>
      </c>
      <c r="B701" s="6" t="s">
        <v>1207</v>
      </c>
      <c r="C701" s="8">
        <f t="shared" si="20"/>
        <v>64.89</v>
      </c>
      <c r="D701" s="13">
        <f>_xlfn.XLOOKUP(Tabela5[[#This Row],[SKU]],'ESTOQUE NOVEMBRO'!A:A,'ESTOQUE NOVEMBRO'!F:F,,0)-_xlfn.XLOOKUP(Tabela5[[#This Row],[SKU]],'VENDA MES'!H:H,'VENDA MES'!I:I,0,0)</f>
        <v>103.19999999999999</v>
      </c>
      <c r="E701" s="13">
        <f>IF(D701&lt;=0,(L701 * 2.5) - D701,IF(AND(Tabela5[[#This Row],[ESTOQUE_INICIAL]]&lt;=Tabela5[[#This Row],[PONTO_DE_REPOSICAO]],Tabela5[[#This Row],[ESTOQUE_INICIAL]]&gt;0),L701*2.5,D701*0))</f>
        <v>0</v>
      </c>
      <c r="F701" s="13">
        <f t="shared" si="21"/>
        <v>103.19999999999999</v>
      </c>
      <c r="G701" s="14">
        <f>IF('ESTOQUE DEZEMBRO'!$N701="outubro",_xlfn.XLOOKUP('ESTOQUE DEZEMBRO'!$A701,MEDIDAS!H:H,MEDIDAS!J:J,,0),IF('ESTOQUE DEZEMBRO'!$N701="novembro",_xlfn.XLOOKUP('ESTOQUE DEZEMBRO'!$A701,MEDIDAS!H:H,MEDIDAS!K:K,,0),"0"))</f>
        <v>10</v>
      </c>
      <c r="H701" s="16">
        <v>25</v>
      </c>
      <c r="I701" s="6" t="s">
        <v>1134</v>
      </c>
      <c r="J701" s="1">
        <f>'ESTOQUE DEZEMBRO'!$D701*'ESTOQUE DEZEMBRO'!$G701+'ESTOQUE DEZEMBRO'!$E701*'ESTOQUE DEZEMBRO'!$H701</f>
        <v>1032</v>
      </c>
      <c r="K701" s="1">
        <f>_xlfn.XLOOKUP(A701,MEDIDAS!A:A,MEDIDAS!D:D,,0)*5</f>
        <v>6</v>
      </c>
      <c r="L701" s="1">
        <f>SUM(K701,_xlfn.XLOOKUP(A701,MEDIDAS!A:A,MEDIDAS!D:D,,0)*5)</f>
        <v>12</v>
      </c>
      <c r="M70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01" t="str">
        <f>IF('ESTOQUE DEZEMBRO'!$E701&gt;0,"dezembro",_xlfn.XLOOKUP('ESTOQUE DEZEMBRO'!$A701,'ESTOQUE NOVEMBRO'!$A$2:$A$1101,'ESTOQUE NOVEMBRO'!$N$2:$N$1101,,0))</f>
        <v>outubro</v>
      </c>
      <c r="O701" s="15">
        <v>45627</v>
      </c>
    </row>
    <row r="702" spans="1:15">
      <c r="A702" s="5" t="s">
        <v>698</v>
      </c>
      <c r="B702" s="6" t="s">
        <v>1207</v>
      </c>
      <c r="C702" s="8">
        <f t="shared" si="20"/>
        <v>64.89</v>
      </c>
      <c r="D702" s="13">
        <f>_xlfn.XLOOKUP(Tabela5[[#This Row],[SKU]],'ESTOQUE NOVEMBRO'!A:A,'ESTOQUE NOVEMBRO'!F:F,,0)-_xlfn.XLOOKUP(Tabela5[[#This Row],[SKU]],'VENDA MES'!H:H,'VENDA MES'!I:I,0,0)</f>
        <v>38.200000000000017</v>
      </c>
      <c r="E702" s="13">
        <f>IF(D702&lt;=0,(L702 * 2.5) - D702,IF(AND(Tabela5[[#This Row],[ESTOQUE_INICIAL]]&lt;=Tabela5[[#This Row],[PONTO_DE_REPOSICAO]],Tabela5[[#This Row],[ESTOQUE_INICIAL]]&gt;0),L702*2.5,D702*0))</f>
        <v>0</v>
      </c>
      <c r="F702" s="13">
        <f t="shared" si="21"/>
        <v>38.200000000000017</v>
      </c>
      <c r="G702" s="14">
        <f>IF('ESTOQUE DEZEMBRO'!$N702="outubro",_xlfn.XLOOKUP('ESTOQUE DEZEMBRO'!$A702,MEDIDAS!H:H,MEDIDAS!J:J,,0),IF('ESTOQUE DEZEMBRO'!$N702="novembro",_xlfn.XLOOKUP('ESTOQUE DEZEMBRO'!$A702,MEDIDAS!H:H,MEDIDAS!K:K,,0),"0"))</f>
        <v>10</v>
      </c>
      <c r="H702" s="16">
        <v>25</v>
      </c>
      <c r="I702" s="6" t="s">
        <v>1134</v>
      </c>
      <c r="J702" s="1">
        <f>'ESTOQUE DEZEMBRO'!$D702*'ESTOQUE DEZEMBRO'!$G702+'ESTOQUE DEZEMBRO'!$E702*'ESTOQUE DEZEMBRO'!$H702</f>
        <v>382.00000000000017</v>
      </c>
      <c r="K702" s="1">
        <f>_xlfn.XLOOKUP(A702,MEDIDAS!A:A,MEDIDAS!D:D,,0)*5</f>
        <v>5.9444444444444446</v>
      </c>
      <c r="L702" s="1">
        <f>SUM(K702,_xlfn.XLOOKUP(A702,MEDIDAS!A:A,MEDIDAS!D:D,,0)*5)</f>
        <v>11.888888888888889</v>
      </c>
      <c r="M70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02" t="str">
        <f>IF('ESTOQUE DEZEMBRO'!$E702&gt;0,"dezembro",_xlfn.XLOOKUP('ESTOQUE DEZEMBRO'!$A702,'ESTOQUE NOVEMBRO'!$A$2:$A$1101,'ESTOQUE NOVEMBRO'!$N$2:$N$1101,,0))</f>
        <v>outubro</v>
      </c>
      <c r="O702" s="15">
        <v>45627</v>
      </c>
    </row>
    <row r="703" spans="1:15">
      <c r="A703" s="5" t="s">
        <v>699</v>
      </c>
      <c r="B703" s="6" t="s">
        <v>1208</v>
      </c>
      <c r="C703" s="8">
        <f t="shared" si="20"/>
        <v>64.89</v>
      </c>
      <c r="D703" s="13">
        <f>_xlfn.XLOOKUP(Tabela5[[#This Row],[SKU]],'ESTOQUE NOVEMBRO'!A:A,'ESTOQUE NOVEMBRO'!F:F,,0)-_xlfn.XLOOKUP(Tabela5[[#This Row],[SKU]],'VENDA MES'!H:H,'VENDA MES'!I:I,0,0)</f>
        <v>69.599999999999994</v>
      </c>
      <c r="E703" s="13">
        <f>IF(D703&lt;=0,(L703 * 2.5) - D703,IF(AND(Tabela5[[#This Row],[ESTOQUE_INICIAL]]&lt;=Tabela5[[#This Row],[PONTO_DE_REPOSICAO]],Tabela5[[#This Row],[ESTOQUE_INICIAL]]&gt;0),L703*2.5,D703*0))</f>
        <v>0</v>
      </c>
      <c r="F703" s="13">
        <f t="shared" si="21"/>
        <v>69.599999999999994</v>
      </c>
      <c r="G703" s="14">
        <f>IF('ESTOQUE DEZEMBRO'!$N703="outubro",_xlfn.XLOOKUP('ESTOQUE DEZEMBRO'!$A703,MEDIDAS!H:H,MEDIDAS!J:J,,0),IF('ESTOQUE DEZEMBRO'!$N703="novembro",_xlfn.XLOOKUP('ESTOQUE DEZEMBRO'!$A703,MEDIDAS!H:H,MEDIDAS!K:K,,0),"0"))</f>
        <v>12</v>
      </c>
      <c r="H703" s="16">
        <v>30</v>
      </c>
      <c r="I703" s="6" t="s">
        <v>1136</v>
      </c>
      <c r="J703" s="1">
        <f>'ESTOQUE DEZEMBRO'!$D703*'ESTOQUE DEZEMBRO'!$G703+'ESTOQUE DEZEMBRO'!$E703*'ESTOQUE DEZEMBRO'!$H703</f>
        <v>835.19999999999993</v>
      </c>
      <c r="K703" s="1">
        <f>_xlfn.XLOOKUP(A703,MEDIDAS!A:A,MEDIDAS!D:D,,0)*5</f>
        <v>5.6666666666666661</v>
      </c>
      <c r="L703" s="1">
        <f>SUM(K703,_xlfn.XLOOKUP(A703,MEDIDAS!A:A,MEDIDAS!D:D,,0)*5)</f>
        <v>11.333333333333332</v>
      </c>
      <c r="M70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03" t="str">
        <f>IF('ESTOQUE DEZEMBRO'!$E703&gt;0,"dezembro",_xlfn.XLOOKUP('ESTOQUE DEZEMBRO'!$A703,'ESTOQUE NOVEMBRO'!$A$2:$A$1101,'ESTOQUE NOVEMBRO'!$N$2:$N$1101,,0))</f>
        <v>outubro</v>
      </c>
      <c r="O703" s="15">
        <v>45627</v>
      </c>
    </row>
    <row r="704" spans="1:15">
      <c r="A704" s="5" t="s">
        <v>700</v>
      </c>
      <c r="B704" s="6" t="s">
        <v>1208</v>
      </c>
      <c r="C704" s="8">
        <f t="shared" si="20"/>
        <v>64.89</v>
      </c>
      <c r="D704" s="13">
        <f>_xlfn.XLOOKUP(Tabela5[[#This Row],[SKU]],'ESTOQUE NOVEMBRO'!A:A,'ESTOQUE NOVEMBRO'!F:F,,0)-_xlfn.XLOOKUP(Tabela5[[#This Row],[SKU]],'VENDA MES'!H:H,'VENDA MES'!I:I,0,0)</f>
        <v>-12.59999999999998</v>
      </c>
      <c r="E704" s="13">
        <f>IF(D704&lt;=0,(L704 * 2.5) - D704,IF(AND(Tabela5[[#This Row],[ESTOQUE_INICIAL]]&lt;=Tabela5[[#This Row],[PONTO_DE_REPOSICAO]],Tabela5[[#This Row],[ESTOQUE_INICIAL]]&gt;0),L704*2.5,D704*0))</f>
        <v>50.933333333333316</v>
      </c>
      <c r="F704" s="13">
        <f t="shared" si="21"/>
        <v>38.333333333333336</v>
      </c>
      <c r="G704" s="14" t="str">
        <f>IF('ESTOQUE DEZEMBRO'!$N704="outubro",_xlfn.XLOOKUP('ESTOQUE DEZEMBRO'!$A704,MEDIDAS!H:H,MEDIDAS!J:J,,0),IF('ESTOQUE DEZEMBRO'!$N704="novembro",_xlfn.XLOOKUP('ESTOQUE DEZEMBRO'!$A704,MEDIDAS!H:H,MEDIDAS!K:K,,0),"0"))</f>
        <v>0</v>
      </c>
      <c r="H704" s="16">
        <v>30</v>
      </c>
      <c r="I704" s="6" t="s">
        <v>1136</v>
      </c>
      <c r="J704" s="1">
        <f>'ESTOQUE DEZEMBRO'!$D704*'ESTOQUE DEZEMBRO'!$G704+'ESTOQUE DEZEMBRO'!$E704*'ESTOQUE DEZEMBRO'!$H704</f>
        <v>1527.9999999999995</v>
      </c>
      <c r="K704" s="1">
        <f>_xlfn.XLOOKUP(A704,MEDIDAS!A:A,MEDIDAS!D:D,,0)*5</f>
        <v>7.666666666666667</v>
      </c>
      <c r="L704" s="1">
        <f>SUM(K704,_xlfn.XLOOKUP(A704,MEDIDAS!A:A,MEDIDAS!D:D,,0)*5)</f>
        <v>15.333333333333334</v>
      </c>
      <c r="M70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04" t="str">
        <f>IF('ESTOQUE DEZEMBRO'!$E704&gt;0,"dezembro",_xlfn.XLOOKUP('ESTOQUE DEZEMBRO'!$A704,'ESTOQUE NOVEMBRO'!$A$2:$A$1101,'ESTOQUE NOVEMBRO'!$N$2:$N$1101,,0))</f>
        <v>dezembro</v>
      </c>
      <c r="O704" s="15">
        <v>45627</v>
      </c>
    </row>
    <row r="705" spans="1:15">
      <c r="A705" s="5" t="s">
        <v>701</v>
      </c>
      <c r="B705" s="6" t="s">
        <v>1208</v>
      </c>
      <c r="C705" s="8">
        <f t="shared" si="20"/>
        <v>64.89</v>
      </c>
      <c r="D705" s="13">
        <f>_xlfn.XLOOKUP(Tabela5[[#This Row],[SKU]],'ESTOQUE NOVEMBRO'!A:A,'ESTOQUE NOVEMBRO'!F:F,,0)-_xlfn.XLOOKUP(Tabela5[[#This Row],[SKU]],'VENDA MES'!H:H,'VENDA MES'!I:I,0,0)</f>
        <v>84.6</v>
      </c>
      <c r="E705" s="13">
        <f>IF(D705&lt;=0,(L705 * 2.5) - D705,IF(AND(Tabela5[[#This Row],[ESTOQUE_INICIAL]]&lt;=Tabela5[[#This Row],[PONTO_DE_REPOSICAO]],Tabela5[[#This Row],[ESTOQUE_INICIAL]]&gt;0),L705*2.5,D705*0))</f>
        <v>0</v>
      </c>
      <c r="F705" s="13">
        <f t="shared" si="21"/>
        <v>84.6</v>
      </c>
      <c r="G705" s="14">
        <f>IF('ESTOQUE DEZEMBRO'!$N705="outubro",_xlfn.XLOOKUP('ESTOQUE DEZEMBRO'!$A705,MEDIDAS!H:H,MEDIDAS!J:J,,0),IF('ESTOQUE DEZEMBRO'!$N705="novembro",_xlfn.XLOOKUP('ESTOQUE DEZEMBRO'!$A705,MEDIDAS!H:H,MEDIDAS!K:K,,0),"0"))</f>
        <v>12</v>
      </c>
      <c r="H705" s="16">
        <v>30</v>
      </c>
      <c r="I705" s="6" t="s">
        <v>1136</v>
      </c>
      <c r="J705" s="1">
        <f>'ESTOQUE DEZEMBRO'!$D705*'ESTOQUE DEZEMBRO'!$G705+'ESTOQUE DEZEMBRO'!$E705*'ESTOQUE DEZEMBRO'!$H705</f>
        <v>1015.1999999999999</v>
      </c>
      <c r="K705" s="1">
        <f>_xlfn.XLOOKUP(A705,MEDIDAS!A:A,MEDIDAS!D:D,,0)*5</f>
        <v>3</v>
      </c>
      <c r="L705" s="1">
        <f>SUM(K705,_xlfn.XLOOKUP(A705,MEDIDAS!A:A,MEDIDAS!D:D,,0)*5)</f>
        <v>6</v>
      </c>
      <c r="M70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05" t="str">
        <f>IF('ESTOQUE DEZEMBRO'!$E705&gt;0,"dezembro",_xlfn.XLOOKUP('ESTOQUE DEZEMBRO'!$A705,'ESTOQUE NOVEMBRO'!$A$2:$A$1101,'ESTOQUE NOVEMBRO'!$N$2:$N$1101,,0))</f>
        <v>outubro</v>
      </c>
      <c r="O705" s="15">
        <v>45627</v>
      </c>
    </row>
    <row r="706" spans="1:15">
      <c r="A706" s="5" t="s">
        <v>702</v>
      </c>
      <c r="B706" s="6" t="s">
        <v>1208</v>
      </c>
      <c r="C706" s="8">
        <f t="shared" ref="C706:C769" si="22">3.09*3*7</f>
        <v>64.89</v>
      </c>
      <c r="D706" s="13">
        <f>_xlfn.XLOOKUP(Tabela5[[#This Row],[SKU]],'ESTOQUE NOVEMBRO'!A:A,'ESTOQUE NOVEMBRO'!F:F,,0)-_xlfn.XLOOKUP(Tabela5[[#This Row],[SKU]],'VENDA MES'!H:H,'VENDA MES'!I:I,0,0)</f>
        <v>34.200000000000017</v>
      </c>
      <c r="E706" s="13">
        <f>IF(D706&lt;=0,(L706 * 2.5) - D706,IF(AND(Tabela5[[#This Row],[ESTOQUE_INICIAL]]&lt;=Tabela5[[#This Row],[PONTO_DE_REPOSICAO]],Tabela5[[#This Row],[ESTOQUE_INICIAL]]&gt;0),L706*2.5,D706*0))</f>
        <v>0</v>
      </c>
      <c r="F706" s="13">
        <f t="shared" ref="F706:F769" si="23">SUM(E706,D706)</f>
        <v>34.200000000000017</v>
      </c>
      <c r="G706" s="14">
        <f>IF('ESTOQUE DEZEMBRO'!$N706="outubro",_xlfn.XLOOKUP('ESTOQUE DEZEMBRO'!$A706,MEDIDAS!H:H,MEDIDAS!J:J,,0),IF('ESTOQUE DEZEMBRO'!$N706="novembro",_xlfn.XLOOKUP('ESTOQUE DEZEMBRO'!$A706,MEDIDAS!H:H,MEDIDAS!K:K,,0),"0"))</f>
        <v>12</v>
      </c>
      <c r="H706" s="16">
        <v>30</v>
      </c>
      <c r="I706" s="6" t="s">
        <v>1136</v>
      </c>
      <c r="J706" s="1">
        <f>'ESTOQUE DEZEMBRO'!$D706*'ESTOQUE DEZEMBRO'!$G706+'ESTOQUE DEZEMBRO'!$E706*'ESTOQUE DEZEMBRO'!$H706</f>
        <v>410.4000000000002</v>
      </c>
      <c r="K706" s="1">
        <f>_xlfn.XLOOKUP(A706,MEDIDAS!A:A,MEDIDAS!D:D,,0)*5</f>
        <v>6.166666666666667</v>
      </c>
      <c r="L706" s="1">
        <f>SUM(K706,_xlfn.XLOOKUP(A706,MEDIDAS!A:A,MEDIDAS!D:D,,0)*5)</f>
        <v>12.333333333333334</v>
      </c>
      <c r="M70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06" t="str">
        <f>IF('ESTOQUE DEZEMBRO'!$E706&gt;0,"dezembro",_xlfn.XLOOKUP('ESTOQUE DEZEMBRO'!$A706,'ESTOQUE NOVEMBRO'!$A$2:$A$1101,'ESTOQUE NOVEMBRO'!$N$2:$N$1101,,0))</f>
        <v>outubro</v>
      </c>
      <c r="O706" s="15">
        <v>45627</v>
      </c>
    </row>
    <row r="707" spans="1:15">
      <c r="A707" s="5" t="s">
        <v>704</v>
      </c>
      <c r="B707" s="6" t="s">
        <v>1208</v>
      </c>
      <c r="C707" s="8">
        <f t="shared" si="22"/>
        <v>64.89</v>
      </c>
      <c r="D707" s="13">
        <f>_xlfn.XLOOKUP(Tabela5[[#This Row],[SKU]],'ESTOQUE NOVEMBRO'!A:A,'ESTOQUE NOVEMBRO'!F:F,,0)-_xlfn.XLOOKUP(Tabela5[[#This Row],[SKU]],'VENDA MES'!H:H,'VENDA MES'!I:I,0,0)</f>
        <v>84.4</v>
      </c>
      <c r="E707" s="13">
        <f>IF(D707&lt;=0,(L707 * 2.5) - D707,IF(AND(Tabela5[[#This Row],[ESTOQUE_INICIAL]]&lt;=Tabela5[[#This Row],[PONTO_DE_REPOSICAO]],Tabela5[[#This Row],[ESTOQUE_INICIAL]]&gt;0),L707*2.5,D707*0))</f>
        <v>0</v>
      </c>
      <c r="F707" s="13">
        <f t="shared" si="23"/>
        <v>84.4</v>
      </c>
      <c r="G707" s="14">
        <f>IF('ESTOQUE DEZEMBRO'!$N707="outubro",_xlfn.XLOOKUP('ESTOQUE DEZEMBRO'!$A707,MEDIDAS!H:H,MEDIDAS!J:J,,0),IF('ESTOQUE DEZEMBRO'!$N707="novembro",_xlfn.XLOOKUP('ESTOQUE DEZEMBRO'!$A707,MEDIDAS!H:H,MEDIDAS!K:K,,0),"0"))</f>
        <v>12</v>
      </c>
      <c r="H707" s="16">
        <v>30</v>
      </c>
      <c r="I707" s="6" t="s">
        <v>1136</v>
      </c>
      <c r="J707" s="1">
        <f>'ESTOQUE DEZEMBRO'!$D707*'ESTOQUE DEZEMBRO'!$G707+'ESTOQUE DEZEMBRO'!$E707*'ESTOQUE DEZEMBRO'!$H707</f>
        <v>1012.8000000000001</v>
      </c>
      <c r="K707" s="1">
        <f>_xlfn.XLOOKUP(A707,MEDIDAS!A:A,MEDIDAS!D:D,,0)*5</f>
        <v>5.9444444444444446</v>
      </c>
      <c r="L707" s="1">
        <f>SUM(K707,_xlfn.XLOOKUP(A707,MEDIDAS!A:A,MEDIDAS!D:D,,0)*5)</f>
        <v>11.888888888888889</v>
      </c>
      <c r="M70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07" t="str">
        <f>IF('ESTOQUE DEZEMBRO'!$E707&gt;0,"dezembro",_xlfn.XLOOKUP('ESTOQUE DEZEMBRO'!$A707,'ESTOQUE NOVEMBRO'!$A$2:$A$1101,'ESTOQUE NOVEMBRO'!$N$2:$N$1101,,0))</f>
        <v>outubro</v>
      </c>
      <c r="O707" s="15">
        <v>45627</v>
      </c>
    </row>
    <row r="708" spans="1:15">
      <c r="A708" s="5" t="s">
        <v>780</v>
      </c>
      <c r="B708" s="6" t="s">
        <v>1208</v>
      </c>
      <c r="C708" s="8">
        <f t="shared" si="22"/>
        <v>64.89</v>
      </c>
      <c r="D708" s="13">
        <f>_xlfn.XLOOKUP(Tabela5[[#This Row],[SKU]],'ESTOQUE NOVEMBRO'!A:A,'ESTOQUE NOVEMBRO'!F:F,,0)-_xlfn.XLOOKUP(Tabela5[[#This Row],[SKU]],'VENDA MES'!H:H,'VENDA MES'!I:I,0,0)</f>
        <v>35</v>
      </c>
      <c r="E708" s="13">
        <f>IF(D708&lt;=0,(L708 * 2.5) - D708,IF(AND(Tabela5[[#This Row],[ESTOQUE_INICIAL]]&lt;=Tabela5[[#This Row],[PONTO_DE_REPOSICAO]],Tabela5[[#This Row],[ESTOQUE_INICIAL]]&gt;0),L708*2.5,D708*0))</f>
        <v>0</v>
      </c>
      <c r="F708" s="13">
        <f t="shared" si="23"/>
        <v>35</v>
      </c>
      <c r="G708" s="14">
        <f>IF('ESTOQUE DEZEMBRO'!$N708="outubro",_xlfn.XLOOKUP('ESTOQUE DEZEMBRO'!$A708,MEDIDAS!H:H,MEDIDAS!J:J,,0),IF('ESTOQUE DEZEMBRO'!$N708="novembro",_xlfn.XLOOKUP('ESTOQUE DEZEMBRO'!$A708,MEDIDAS!H:H,MEDIDAS!K:K,,0),"0"))</f>
        <v>12</v>
      </c>
      <c r="H708" s="16">
        <v>30</v>
      </c>
      <c r="I708" s="6" t="s">
        <v>1136</v>
      </c>
      <c r="J708" s="1">
        <f>'ESTOQUE DEZEMBRO'!$D708*'ESTOQUE DEZEMBRO'!$G708+'ESTOQUE DEZEMBRO'!$E708*'ESTOQUE DEZEMBRO'!$H708</f>
        <v>420</v>
      </c>
      <c r="K708" s="1">
        <f>_xlfn.XLOOKUP(A708,MEDIDAS!A:A,MEDIDAS!D:D,,0)*5</f>
        <v>6.3888888888888884</v>
      </c>
      <c r="L708" s="1">
        <f>SUM(K708,_xlfn.XLOOKUP(A708,MEDIDAS!A:A,MEDIDAS!D:D,,0)*5)</f>
        <v>12.777777777777777</v>
      </c>
      <c r="M70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08" t="str">
        <f>IF('ESTOQUE DEZEMBRO'!$E708&gt;0,"dezembro",_xlfn.XLOOKUP('ESTOQUE DEZEMBRO'!$A708,'ESTOQUE NOVEMBRO'!$A$2:$A$1101,'ESTOQUE NOVEMBRO'!$N$2:$N$1101,,0))</f>
        <v>outubro</v>
      </c>
      <c r="O708" s="15">
        <v>45627</v>
      </c>
    </row>
    <row r="709" spans="1:15">
      <c r="A709" s="5" t="s">
        <v>705</v>
      </c>
      <c r="B709" s="6" t="s">
        <v>1208</v>
      </c>
      <c r="C709" s="8">
        <f t="shared" si="22"/>
        <v>64.89</v>
      </c>
      <c r="D709" s="13">
        <f>_xlfn.XLOOKUP(Tabela5[[#This Row],[SKU]],'ESTOQUE NOVEMBRO'!A:A,'ESTOQUE NOVEMBRO'!F:F,,0)-_xlfn.XLOOKUP(Tabela5[[#This Row],[SKU]],'VENDA MES'!H:H,'VENDA MES'!I:I,0,0)</f>
        <v>112.19999999999999</v>
      </c>
      <c r="E709" s="13">
        <f>IF(D709&lt;=0,(L709 * 2.5) - D709,IF(AND(Tabela5[[#This Row],[ESTOQUE_INICIAL]]&lt;=Tabela5[[#This Row],[PONTO_DE_REPOSICAO]],Tabela5[[#This Row],[ESTOQUE_INICIAL]]&gt;0),L709*2.5,D709*0))</f>
        <v>0</v>
      </c>
      <c r="F709" s="13">
        <f t="shared" si="23"/>
        <v>112.19999999999999</v>
      </c>
      <c r="G709" s="14">
        <f>IF('ESTOQUE DEZEMBRO'!$N709="outubro",_xlfn.XLOOKUP('ESTOQUE DEZEMBRO'!$A709,MEDIDAS!H:H,MEDIDAS!J:J,,0),IF('ESTOQUE DEZEMBRO'!$N709="novembro",_xlfn.XLOOKUP('ESTOQUE DEZEMBRO'!$A709,MEDIDAS!H:H,MEDIDAS!K:K,,0),"0"))</f>
        <v>12</v>
      </c>
      <c r="H709" s="16">
        <v>30</v>
      </c>
      <c r="I709" s="6" t="s">
        <v>1136</v>
      </c>
      <c r="J709" s="1">
        <f>'ESTOQUE DEZEMBRO'!$D709*'ESTOQUE DEZEMBRO'!$G709+'ESTOQUE DEZEMBRO'!$E709*'ESTOQUE DEZEMBRO'!$H709</f>
        <v>1346.3999999999999</v>
      </c>
      <c r="K709" s="1">
        <f>_xlfn.XLOOKUP(A709,MEDIDAS!A:A,MEDIDAS!D:D,,0)*5</f>
        <v>5.5</v>
      </c>
      <c r="L709" s="1">
        <f>SUM(K709,_xlfn.XLOOKUP(A709,MEDIDAS!A:A,MEDIDAS!D:D,,0)*5)</f>
        <v>11</v>
      </c>
      <c r="M70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09" t="str">
        <f>IF('ESTOQUE DEZEMBRO'!$E709&gt;0,"dezembro",_xlfn.XLOOKUP('ESTOQUE DEZEMBRO'!$A709,'ESTOQUE NOVEMBRO'!$A$2:$A$1101,'ESTOQUE NOVEMBRO'!$N$2:$N$1101,,0))</f>
        <v>outubro</v>
      </c>
      <c r="O709" s="15">
        <v>45627</v>
      </c>
    </row>
    <row r="710" spans="1:15">
      <c r="A710" s="5" t="s">
        <v>706</v>
      </c>
      <c r="B710" s="6" t="s">
        <v>1208</v>
      </c>
      <c r="C710" s="8">
        <f t="shared" si="22"/>
        <v>64.89</v>
      </c>
      <c r="D710" s="13">
        <f>_xlfn.XLOOKUP(Tabela5[[#This Row],[SKU]],'ESTOQUE NOVEMBRO'!A:A,'ESTOQUE NOVEMBRO'!F:F,,0)-_xlfn.XLOOKUP(Tabela5[[#This Row],[SKU]],'VENDA MES'!H:H,'VENDA MES'!I:I,0,0)</f>
        <v>33</v>
      </c>
      <c r="E710" s="13">
        <f>IF(D710&lt;=0,(L710 * 2.5) - D710,IF(AND(Tabela5[[#This Row],[ESTOQUE_INICIAL]]&lt;=Tabela5[[#This Row],[PONTO_DE_REPOSICAO]],Tabela5[[#This Row],[ESTOQUE_INICIAL]]&gt;0),L710*2.5,D710*0))</f>
        <v>0</v>
      </c>
      <c r="F710" s="13">
        <f t="shared" si="23"/>
        <v>33</v>
      </c>
      <c r="G710" s="14">
        <f>IF('ESTOQUE DEZEMBRO'!$N710="outubro",_xlfn.XLOOKUP('ESTOQUE DEZEMBRO'!$A710,MEDIDAS!H:H,MEDIDAS!J:J,,0),IF('ESTOQUE DEZEMBRO'!$N710="novembro",_xlfn.XLOOKUP('ESTOQUE DEZEMBRO'!$A710,MEDIDAS!H:H,MEDIDAS!K:K,,0),"0"))</f>
        <v>12</v>
      </c>
      <c r="H710" s="16">
        <v>30</v>
      </c>
      <c r="I710" s="6" t="s">
        <v>1136</v>
      </c>
      <c r="J710" s="1">
        <f>'ESTOQUE DEZEMBRO'!$D710*'ESTOQUE DEZEMBRO'!$G710+'ESTOQUE DEZEMBRO'!$E710*'ESTOQUE DEZEMBRO'!$H710</f>
        <v>396</v>
      </c>
      <c r="K710" s="1">
        <f>_xlfn.XLOOKUP(A710,MEDIDAS!A:A,MEDIDAS!D:D,,0)*5</f>
        <v>3.6666666666666665</v>
      </c>
      <c r="L710" s="1">
        <f>SUM(K710,_xlfn.XLOOKUP(A710,MEDIDAS!A:A,MEDIDAS!D:D,,0)*5)</f>
        <v>7.333333333333333</v>
      </c>
      <c r="M71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10" t="str">
        <f>IF('ESTOQUE DEZEMBRO'!$E710&gt;0,"dezembro",_xlfn.XLOOKUP('ESTOQUE DEZEMBRO'!$A710,'ESTOQUE NOVEMBRO'!$A$2:$A$1101,'ESTOQUE NOVEMBRO'!$N$2:$N$1101,,0))</f>
        <v>outubro</v>
      </c>
      <c r="O710" s="15">
        <v>45627</v>
      </c>
    </row>
    <row r="711" spans="1:15">
      <c r="A711" s="5" t="s">
        <v>707</v>
      </c>
      <c r="B711" s="6" t="s">
        <v>1208</v>
      </c>
      <c r="C711" s="8">
        <f t="shared" si="22"/>
        <v>64.89</v>
      </c>
      <c r="D711" s="13">
        <f>_xlfn.XLOOKUP(Tabela5[[#This Row],[SKU]],'ESTOQUE NOVEMBRO'!A:A,'ESTOQUE NOVEMBRO'!F:F,,0)-_xlfn.XLOOKUP(Tabela5[[#This Row],[SKU]],'VENDA MES'!H:H,'VENDA MES'!I:I,0,0)</f>
        <v>66.000000000000028</v>
      </c>
      <c r="E711" s="13">
        <f>IF(D711&lt;=0,(L711 * 2.5) - D711,IF(AND(Tabela5[[#This Row],[ESTOQUE_INICIAL]]&lt;=Tabela5[[#This Row],[PONTO_DE_REPOSICAO]],Tabela5[[#This Row],[ESTOQUE_INICIAL]]&gt;0),L711*2.5,D711*0))</f>
        <v>0</v>
      </c>
      <c r="F711" s="13">
        <f t="shared" si="23"/>
        <v>66.000000000000028</v>
      </c>
      <c r="G711" s="14">
        <f>IF('ESTOQUE DEZEMBRO'!$N711="outubro",_xlfn.XLOOKUP('ESTOQUE DEZEMBRO'!$A711,MEDIDAS!H:H,MEDIDAS!J:J,,0),IF('ESTOQUE DEZEMBRO'!$N711="novembro",_xlfn.XLOOKUP('ESTOQUE DEZEMBRO'!$A711,MEDIDAS!H:H,MEDIDAS!K:K,,0),"0"))</f>
        <v>12</v>
      </c>
      <c r="H711" s="16">
        <v>30</v>
      </c>
      <c r="I711" s="6" t="s">
        <v>1136</v>
      </c>
      <c r="J711" s="1">
        <f>'ESTOQUE DEZEMBRO'!$D711*'ESTOQUE DEZEMBRO'!$G711+'ESTOQUE DEZEMBRO'!$E711*'ESTOQUE DEZEMBRO'!$H711</f>
        <v>792.00000000000034</v>
      </c>
      <c r="K711" s="1">
        <f>_xlfn.XLOOKUP(A711,MEDIDAS!A:A,MEDIDAS!D:D,,0)*5</f>
        <v>5.5</v>
      </c>
      <c r="L711" s="1">
        <f>SUM(K711,_xlfn.XLOOKUP(A711,MEDIDAS!A:A,MEDIDAS!D:D,,0)*5)</f>
        <v>11</v>
      </c>
      <c r="M71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11" t="str">
        <f>IF('ESTOQUE DEZEMBRO'!$E711&gt;0,"dezembro",_xlfn.XLOOKUP('ESTOQUE DEZEMBRO'!$A711,'ESTOQUE NOVEMBRO'!$A$2:$A$1101,'ESTOQUE NOVEMBRO'!$N$2:$N$1101,,0))</f>
        <v>outubro</v>
      </c>
      <c r="O711" s="15">
        <v>45627</v>
      </c>
    </row>
    <row r="712" spans="1:15">
      <c r="A712" s="5" t="s">
        <v>708</v>
      </c>
      <c r="B712" s="6" t="s">
        <v>1208</v>
      </c>
      <c r="C712" s="8">
        <f t="shared" si="22"/>
        <v>64.89</v>
      </c>
      <c r="D712" s="13">
        <f>_xlfn.XLOOKUP(Tabela5[[#This Row],[SKU]],'ESTOQUE NOVEMBRO'!A:A,'ESTOQUE NOVEMBRO'!F:F,,0)-_xlfn.XLOOKUP(Tabela5[[#This Row],[SKU]],'VENDA MES'!H:H,'VENDA MES'!I:I,0,0)</f>
        <v>33.200000000000017</v>
      </c>
      <c r="E712" s="13">
        <f>IF(D712&lt;=0,(L712 * 2.5) - D712,IF(AND(Tabela5[[#This Row],[ESTOQUE_INICIAL]]&lt;=Tabela5[[#This Row],[PONTO_DE_REPOSICAO]],Tabela5[[#This Row],[ESTOQUE_INICIAL]]&gt;0),L712*2.5,D712*0))</f>
        <v>0</v>
      </c>
      <c r="F712" s="13">
        <f t="shared" si="23"/>
        <v>33.200000000000017</v>
      </c>
      <c r="G712" s="14">
        <f>IF('ESTOQUE DEZEMBRO'!$N712="outubro",_xlfn.XLOOKUP('ESTOQUE DEZEMBRO'!$A712,MEDIDAS!H:H,MEDIDAS!J:J,,0),IF('ESTOQUE DEZEMBRO'!$N712="novembro",_xlfn.XLOOKUP('ESTOQUE DEZEMBRO'!$A712,MEDIDAS!H:H,MEDIDAS!K:K,,0),"0"))</f>
        <v>12</v>
      </c>
      <c r="H712" s="16">
        <v>30</v>
      </c>
      <c r="I712" s="6" t="s">
        <v>1136</v>
      </c>
      <c r="J712" s="1">
        <f>'ESTOQUE DEZEMBRO'!$D712*'ESTOQUE DEZEMBRO'!$G712+'ESTOQUE DEZEMBRO'!$E712*'ESTOQUE DEZEMBRO'!$H712</f>
        <v>398.4000000000002</v>
      </c>
      <c r="K712" s="1">
        <f>_xlfn.XLOOKUP(A712,MEDIDAS!A:A,MEDIDAS!D:D,,0)*5</f>
        <v>4.3888888888888893</v>
      </c>
      <c r="L712" s="1">
        <f>SUM(K712,_xlfn.XLOOKUP(A712,MEDIDAS!A:A,MEDIDAS!D:D,,0)*5)</f>
        <v>8.7777777777777786</v>
      </c>
      <c r="M71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12" t="str">
        <f>IF('ESTOQUE DEZEMBRO'!$E712&gt;0,"dezembro",_xlfn.XLOOKUP('ESTOQUE DEZEMBRO'!$A712,'ESTOQUE NOVEMBRO'!$A$2:$A$1101,'ESTOQUE NOVEMBRO'!$N$2:$N$1101,,0))</f>
        <v>outubro</v>
      </c>
      <c r="O712" s="15">
        <v>45627</v>
      </c>
    </row>
    <row r="713" spans="1:15">
      <c r="A713" s="5" t="s">
        <v>709</v>
      </c>
      <c r="B713" s="6" t="s">
        <v>1209</v>
      </c>
      <c r="C713" s="8">
        <f t="shared" si="22"/>
        <v>64.89</v>
      </c>
      <c r="D713" s="13">
        <f>_xlfn.XLOOKUP(Tabela5[[#This Row],[SKU]],'ESTOQUE NOVEMBRO'!A:A,'ESTOQUE NOVEMBRO'!F:F,,0)-_xlfn.XLOOKUP(Tabela5[[#This Row],[SKU]],'VENDA MES'!H:H,'VENDA MES'!I:I,0,0)</f>
        <v>93</v>
      </c>
      <c r="E713" s="13">
        <f>IF(D713&lt;=0,(L713 * 2.5) - D713,IF(AND(Tabela5[[#This Row],[ESTOQUE_INICIAL]]&lt;=Tabela5[[#This Row],[PONTO_DE_REPOSICAO]],Tabela5[[#This Row],[ESTOQUE_INICIAL]]&gt;0),L713*2.5,D713*0))</f>
        <v>0</v>
      </c>
      <c r="F713" s="13">
        <f t="shared" si="23"/>
        <v>93</v>
      </c>
      <c r="G713" s="14">
        <f>IF('ESTOQUE DEZEMBRO'!$N713="outubro",_xlfn.XLOOKUP('ESTOQUE DEZEMBRO'!$A713,MEDIDAS!H:H,MEDIDAS!J:J,,0),IF('ESTOQUE DEZEMBRO'!$N713="novembro",_xlfn.XLOOKUP('ESTOQUE DEZEMBRO'!$A713,MEDIDAS!H:H,MEDIDAS!K:K,,0),"0"))</f>
        <v>10</v>
      </c>
      <c r="H713" s="16">
        <v>25</v>
      </c>
      <c r="I713" s="6" t="s">
        <v>1134</v>
      </c>
      <c r="J713" s="1">
        <f>'ESTOQUE DEZEMBRO'!$D713*'ESTOQUE DEZEMBRO'!$G713+'ESTOQUE DEZEMBRO'!$E713*'ESTOQUE DEZEMBRO'!$H713</f>
        <v>930</v>
      </c>
      <c r="K713" s="1">
        <f>_xlfn.XLOOKUP(A713,MEDIDAS!A:A,MEDIDAS!D:D,,0)*5</f>
        <v>7.666666666666667</v>
      </c>
      <c r="L713" s="1">
        <f>SUM(K713,_xlfn.XLOOKUP(A713,MEDIDAS!A:A,MEDIDAS!D:D,,0)*5)</f>
        <v>15.333333333333334</v>
      </c>
      <c r="M71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13" t="str">
        <f>IF('ESTOQUE DEZEMBRO'!$E713&gt;0,"dezembro",_xlfn.XLOOKUP('ESTOQUE DEZEMBRO'!$A713,'ESTOQUE NOVEMBRO'!$A$2:$A$1101,'ESTOQUE NOVEMBRO'!$N$2:$N$1101,,0))</f>
        <v>outubro</v>
      </c>
      <c r="O713" s="15">
        <v>45627</v>
      </c>
    </row>
    <row r="714" spans="1:15">
      <c r="A714" s="5" t="s">
        <v>710</v>
      </c>
      <c r="B714" s="6" t="s">
        <v>1209</v>
      </c>
      <c r="C714" s="8">
        <f t="shared" si="22"/>
        <v>64.89</v>
      </c>
      <c r="D714" s="13">
        <f>_xlfn.XLOOKUP(Tabela5[[#This Row],[SKU]],'ESTOQUE NOVEMBRO'!A:A,'ESTOQUE NOVEMBRO'!F:F,,0)-_xlfn.XLOOKUP(Tabela5[[#This Row],[SKU]],'VENDA MES'!H:H,'VENDA MES'!I:I,0,0)</f>
        <v>107</v>
      </c>
      <c r="E714" s="13">
        <f>IF(D714&lt;=0,(L714 * 2.5) - D714,IF(AND(Tabela5[[#This Row],[ESTOQUE_INICIAL]]&lt;=Tabela5[[#This Row],[PONTO_DE_REPOSICAO]],Tabela5[[#This Row],[ESTOQUE_INICIAL]]&gt;0),L714*2.5,D714*0))</f>
        <v>0</v>
      </c>
      <c r="F714" s="13">
        <f t="shared" si="23"/>
        <v>107</v>
      </c>
      <c r="G714" s="14">
        <f>IF('ESTOQUE DEZEMBRO'!$N714="outubro",_xlfn.XLOOKUP('ESTOQUE DEZEMBRO'!$A714,MEDIDAS!H:H,MEDIDAS!J:J,,0),IF('ESTOQUE DEZEMBRO'!$N714="novembro",_xlfn.XLOOKUP('ESTOQUE DEZEMBRO'!$A714,MEDIDAS!H:H,MEDIDAS!K:K,,0),"0"))</f>
        <v>10</v>
      </c>
      <c r="H714" s="16">
        <v>25</v>
      </c>
      <c r="I714" s="6" t="s">
        <v>1134</v>
      </c>
      <c r="J714" s="1">
        <f>'ESTOQUE DEZEMBRO'!$D714*'ESTOQUE DEZEMBRO'!$G714+'ESTOQUE DEZEMBRO'!$E714*'ESTOQUE DEZEMBRO'!$H714</f>
        <v>1070</v>
      </c>
      <c r="K714" s="1">
        <f>_xlfn.XLOOKUP(A714,MEDIDAS!A:A,MEDIDAS!D:D,,0)*5</f>
        <v>6.8888888888888893</v>
      </c>
      <c r="L714" s="1">
        <f>SUM(K714,_xlfn.XLOOKUP(A714,MEDIDAS!A:A,MEDIDAS!D:D,,0)*5)</f>
        <v>13.777777777777779</v>
      </c>
      <c r="M71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14" t="str">
        <f>IF('ESTOQUE DEZEMBRO'!$E714&gt;0,"dezembro",_xlfn.XLOOKUP('ESTOQUE DEZEMBRO'!$A714,'ESTOQUE NOVEMBRO'!$A$2:$A$1101,'ESTOQUE NOVEMBRO'!$N$2:$N$1101,,0))</f>
        <v>outubro</v>
      </c>
      <c r="O714" s="15">
        <v>45627</v>
      </c>
    </row>
    <row r="715" spans="1:15">
      <c r="A715" s="5" t="s">
        <v>711</v>
      </c>
      <c r="B715" s="6" t="s">
        <v>1209</v>
      </c>
      <c r="C715" s="8">
        <f t="shared" si="22"/>
        <v>64.89</v>
      </c>
      <c r="D715" s="13">
        <f>_xlfn.XLOOKUP(Tabela5[[#This Row],[SKU]],'ESTOQUE NOVEMBRO'!A:A,'ESTOQUE NOVEMBRO'!F:F,,0)-_xlfn.XLOOKUP(Tabela5[[#This Row],[SKU]],'VENDA MES'!H:H,'VENDA MES'!I:I,0,0)</f>
        <v>68</v>
      </c>
      <c r="E715" s="13">
        <f>IF(D715&lt;=0,(L715 * 2.5) - D715,IF(AND(Tabela5[[#This Row],[ESTOQUE_INICIAL]]&lt;=Tabela5[[#This Row],[PONTO_DE_REPOSICAO]],Tabela5[[#This Row],[ESTOQUE_INICIAL]]&gt;0),L715*2.5,D715*0))</f>
        <v>0</v>
      </c>
      <c r="F715" s="13">
        <f t="shared" si="23"/>
        <v>68</v>
      </c>
      <c r="G715" s="14">
        <f>IF('ESTOQUE DEZEMBRO'!$N715="outubro",_xlfn.XLOOKUP('ESTOQUE DEZEMBRO'!$A715,MEDIDAS!H:H,MEDIDAS!J:J,,0),IF('ESTOQUE DEZEMBRO'!$N715="novembro",_xlfn.XLOOKUP('ESTOQUE DEZEMBRO'!$A715,MEDIDAS!H:H,MEDIDAS!K:K,,0),"0"))</f>
        <v>10</v>
      </c>
      <c r="H715" s="16">
        <v>25</v>
      </c>
      <c r="I715" s="6" t="s">
        <v>1134</v>
      </c>
      <c r="J715" s="1">
        <f>'ESTOQUE DEZEMBRO'!$D715*'ESTOQUE DEZEMBRO'!$G715+'ESTOQUE DEZEMBRO'!$E715*'ESTOQUE DEZEMBRO'!$H715</f>
        <v>680</v>
      </c>
      <c r="K715" s="1">
        <f>_xlfn.XLOOKUP(A715,MEDIDAS!A:A,MEDIDAS!D:D,,0)*5</f>
        <v>7.2222222222222223</v>
      </c>
      <c r="L715" s="1">
        <f>SUM(K715,_xlfn.XLOOKUP(A715,MEDIDAS!A:A,MEDIDAS!D:D,,0)*5)</f>
        <v>14.444444444444445</v>
      </c>
      <c r="M71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15" t="str">
        <f>IF('ESTOQUE DEZEMBRO'!$E715&gt;0,"dezembro",_xlfn.XLOOKUP('ESTOQUE DEZEMBRO'!$A715,'ESTOQUE NOVEMBRO'!$A$2:$A$1101,'ESTOQUE NOVEMBRO'!$N$2:$N$1101,,0))</f>
        <v>outubro</v>
      </c>
      <c r="O715" s="15">
        <v>45627</v>
      </c>
    </row>
    <row r="716" spans="1:15">
      <c r="A716" s="5" t="s">
        <v>712</v>
      </c>
      <c r="B716" s="6" t="s">
        <v>1209</v>
      </c>
      <c r="C716" s="8">
        <f t="shared" si="22"/>
        <v>64.89</v>
      </c>
      <c r="D716" s="13">
        <f>_xlfn.XLOOKUP(Tabela5[[#This Row],[SKU]],'ESTOQUE NOVEMBRO'!A:A,'ESTOQUE NOVEMBRO'!F:F,,0)-_xlfn.XLOOKUP(Tabela5[[#This Row],[SKU]],'VENDA MES'!H:H,'VENDA MES'!I:I,0,0)</f>
        <v>-8.3888888888888928</v>
      </c>
      <c r="E716" s="13">
        <f>IF(D716&lt;=0,(L716 * 2.5) - D716,IF(AND(Tabela5[[#This Row],[ESTOQUE_INICIAL]]&lt;=Tabela5[[#This Row],[PONTO_DE_REPOSICAO]],Tabela5[[#This Row],[ESTOQUE_INICIAL]]&gt;0),L716*2.5,D716*0))</f>
        <v>37</v>
      </c>
      <c r="F716" s="13">
        <f t="shared" si="23"/>
        <v>28.611111111111107</v>
      </c>
      <c r="G716" s="14" t="str">
        <f>IF('ESTOQUE DEZEMBRO'!$N716="outubro",_xlfn.XLOOKUP('ESTOQUE DEZEMBRO'!$A716,MEDIDAS!H:H,MEDIDAS!J:J,,0),IF('ESTOQUE DEZEMBRO'!$N716="novembro",_xlfn.XLOOKUP('ESTOQUE DEZEMBRO'!$A716,MEDIDAS!H:H,MEDIDAS!K:K,,0),"0"))</f>
        <v>0</v>
      </c>
      <c r="H716" s="16">
        <v>25</v>
      </c>
      <c r="I716" s="6" t="s">
        <v>1134</v>
      </c>
      <c r="J716" s="1">
        <f>'ESTOQUE DEZEMBRO'!$D716*'ESTOQUE DEZEMBRO'!$G716+'ESTOQUE DEZEMBRO'!$E716*'ESTOQUE DEZEMBRO'!$H716</f>
        <v>925</v>
      </c>
      <c r="K716" s="1">
        <f>_xlfn.XLOOKUP(A716,MEDIDAS!A:A,MEDIDAS!D:D,,0)*5</f>
        <v>5.7222222222222214</v>
      </c>
      <c r="L716" s="1">
        <f>SUM(K716,_xlfn.XLOOKUP(A716,MEDIDAS!A:A,MEDIDAS!D:D,,0)*5)</f>
        <v>11.444444444444443</v>
      </c>
      <c r="M71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16" t="str">
        <f>IF('ESTOQUE DEZEMBRO'!$E716&gt;0,"dezembro",_xlfn.XLOOKUP('ESTOQUE DEZEMBRO'!$A716,'ESTOQUE NOVEMBRO'!$A$2:$A$1101,'ESTOQUE NOVEMBRO'!$N$2:$N$1101,,0))</f>
        <v>dezembro</v>
      </c>
      <c r="O716" s="15">
        <v>45627</v>
      </c>
    </row>
    <row r="717" spans="1:15">
      <c r="A717" s="5" t="s">
        <v>713</v>
      </c>
      <c r="B717" s="6" t="s">
        <v>1209</v>
      </c>
      <c r="C717" s="8">
        <f t="shared" si="22"/>
        <v>64.89</v>
      </c>
      <c r="D717" s="13">
        <f>_xlfn.XLOOKUP(Tabela5[[#This Row],[SKU]],'ESTOQUE NOVEMBRO'!A:A,'ESTOQUE NOVEMBRO'!F:F,,0)-_xlfn.XLOOKUP(Tabela5[[#This Row],[SKU]],'VENDA MES'!H:H,'VENDA MES'!I:I,0,0)</f>
        <v>78.199999999999989</v>
      </c>
      <c r="E717" s="13">
        <f>IF(D717&lt;=0,(L717 * 2.5) - D717,IF(AND(Tabela5[[#This Row],[ESTOQUE_INICIAL]]&lt;=Tabela5[[#This Row],[PONTO_DE_REPOSICAO]],Tabela5[[#This Row],[ESTOQUE_INICIAL]]&gt;0),L717*2.5,D717*0))</f>
        <v>0</v>
      </c>
      <c r="F717" s="13">
        <f t="shared" si="23"/>
        <v>78.199999999999989</v>
      </c>
      <c r="G717" s="14">
        <f>IF('ESTOQUE DEZEMBRO'!$N717="outubro",_xlfn.XLOOKUP('ESTOQUE DEZEMBRO'!$A717,MEDIDAS!H:H,MEDIDAS!J:J,,0),IF('ESTOQUE DEZEMBRO'!$N717="novembro",_xlfn.XLOOKUP('ESTOQUE DEZEMBRO'!$A717,MEDIDAS!H:H,MEDIDAS!K:K,,0),"0"))</f>
        <v>10</v>
      </c>
      <c r="H717" s="16">
        <v>25</v>
      </c>
      <c r="I717" s="6" t="s">
        <v>1134</v>
      </c>
      <c r="J717" s="1">
        <f>'ESTOQUE DEZEMBRO'!$D717*'ESTOQUE DEZEMBRO'!$G717+'ESTOQUE DEZEMBRO'!$E717*'ESTOQUE DEZEMBRO'!$H717</f>
        <v>781.99999999999989</v>
      </c>
      <c r="K717" s="1">
        <f>_xlfn.XLOOKUP(A717,MEDIDAS!A:A,MEDIDAS!D:D,,0)*5</f>
        <v>5.5555555555555554</v>
      </c>
      <c r="L717" s="1">
        <f>SUM(K717,_xlfn.XLOOKUP(A717,MEDIDAS!A:A,MEDIDAS!D:D,,0)*5)</f>
        <v>11.111111111111111</v>
      </c>
      <c r="M71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17" t="str">
        <f>IF('ESTOQUE DEZEMBRO'!$E717&gt;0,"dezembro",_xlfn.XLOOKUP('ESTOQUE DEZEMBRO'!$A717,'ESTOQUE NOVEMBRO'!$A$2:$A$1101,'ESTOQUE NOVEMBRO'!$N$2:$N$1101,,0))</f>
        <v>outubro</v>
      </c>
      <c r="O717" s="15">
        <v>45627</v>
      </c>
    </row>
    <row r="718" spans="1:15">
      <c r="A718" s="5" t="s">
        <v>791</v>
      </c>
      <c r="B718" s="6" t="s">
        <v>1209</v>
      </c>
      <c r="C718" s="8">
        <f t="shared" si="22"/>
        <v>64.89</v>
      </c>
      <c r="D718" s="13">
        <f>_xlfn.XLOOKUP(Tabela5[[#This Row],[SKU]],'ESTOQUE NOVEMBRO'!A:A,'ESTOQUE NOVEMBRO'!F:F,,0)-_xlfn.XLOOKUP(Tabela5[[#This Row],[SKU]],'VENDA MES'!H:H,'VENDA MES'!I:I,0,0)</f>
        <v>97</v>
      </c>
      <c r="E718" s="13">
        <f>IF(D718&lt;=0,(L718 * 2.5) - D718,IF(AND(Tabela5[[#This Row],[ESTOQUE_INICIAL]]&lt;=Tabela5[[#This Row],[PONTO_DE_REPOSICAO]],Tabela5[[#This Row],[ESTOQUE_INICIAL]]&gt;0),L718*2.5,D718*0))</f>
        <v>0</v>
      </c>
      <c r="F718" s="13">
        <f t="shared" si="23"/>
        <v>97</v>
      </c>
      <c r="G718" s="14">
        <f>IF('ESTOQUE DEZEMBRO'!$N718="outubro",_xlfn.XLOOKUP('ESTOQUE DEZEMBRO'!$A718,MEDIDAS!H:H,MEDIDAS!J:J,,0),IF('ESTOQUE DEZEMBRO'!$N718="novembro",_xlfn.XLOOKUP('ESTOQUE DEZEMBRO'!$A718,MEDIDAS!H:H,MEDIDAS!K:K,,0),"0"))</f>
        <v>10</v>
      </c>
      <c r="H718" s="16">
        <v>25</v>
      </c>
      <c r="I718" s="6" t="s">
        <v>1134</v>
      </c>
      <c r="J718" s="1">
        <f>'ESTOQUE DEZEMBRO'!$D718*'ESTOQUE DEZEMBRO'!$G718+'ESTOQUE DEZEMBRO'!$E718*'ESTOQUE DEZEMBRO'!$H718</f>
        <v>970</v>
      </c>
      <c r="K718" s="1">
        <f>_xlfn.XLOOKUP(A718,MEDIDAS!A:A,MEDIDAS!D:D,,0)*5</f>
        <v>2.9444444444444446</v>
      </c>
      <c r="L718" s="1">
        <f>SUM(K718,_xlfn.XLOOKUP(A718,MEDIDAS!A:A,MEDIDAS!D:D,,0)*5)</f>
        <v>5.8888888888888893</v>
      </c>
      <c r="M71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18" t="str">
        <f>IF('ESTOQUE DEZEMBRO'!$E718&gt;0,"dezembro",_xlfn.XLOOKUP('ESTOQUE DEZEMBRO'!$A718,'ESTOQUE NOVEMBRO'!$A$2:$A$1101,'ESTOQUE NOVEMBRO'!$N$2:$N$1101,,0))</f>
        <v>outubro</v>
      </c>
      <c r="O718" s="15">
        <v>45627</v>
      </c>
    </row>
    <row r="719" spans="1:15">
      <c r="A719" s="5" t="s">
        <v>715</v>
      </c>
      <c r="B719" s="6" t="s">
        <v>1209</v>
      </c>
      <c r="C719" s="8">
        <f t="shared" si="22"/>
        <v>64.89</v>
      </c>
      <c r="D719" s="13">
        <f>_xlfn.XLOOKUP(Tabela5[[#This Row],[SKU]],'ESTOQUE NOVEMBRO'!A:A,'ESTOQUE NOVEMBRO'!F:F,,0)-_xlfn.XLOOKUP(Tabela5[[#This Row],[SKU]],'VENDA MES'!H:H,'VENDA MES'!I:I,0,0)</f>
        <v>28.40000000000002</v>
      </c>
      <c r="E719" s="13">
        <f>IF(D719&lt;=0,(L719 * 2.5) - D719,IF(AND(Tabela5[[#This Row],[ESTOQUE_INICIAL]]&lt;=Tabela5[[#This Row],[PONTO_DE_REPOSICAO]],Tabela5[[#This Row],[ESTOQUE_INICIAL]]&gt;0),L719*2.5,D719*0))</f>
        <v>0</v>
      </c>
      <c r="F719" s="13">
        <f t="shared" si="23"/>
        <v>28.40000000000002</v>
      </c>
      <c r="G719" s="14">
        <f>IF('ESTOQUE DEZEMBRO'!$N719="outubro",_xlfn.XLOOKUP('ESTOQUE DEZEMBRO'!$A719,MEDIDAS!H:H,MEDIDAS!J:J,,0),IF('ESTOQUE DEZEMBRO'!$N719="novembro",_xlfn.XLOOKUP('ESTOQUE DEZEMBRO'!$A719,MEDIDAS!H:H,MEDIDAS!K:K,,0),"0"))</f>
        <v>10</v>
      </c>
      <c r="H719" s="16">
        <v>25</v>
      </c>
      <c r="I719" s="6" t="s">
        <v>1134</v>
      </c>
      <c r="J719" s="1">
        <f>'ESTOQUE DEZEMBRO'!$D719*'ESTOQUE DEZEMBRO'!$G719+'ESTOQUE DEZEMBRO'!$E719*'ESTOQUE DEZEMBRO'!$H719</f>
        <v>284.00000000000023</v>
      </c>
      <c r="K719" s="1">
        <f>_xlfn.XLOOKUP(A719,MEDIDAS!A:A,MEDIDAS!D:D,,0)*5</f>
        <v>5.3888888888888884</v>
      </c>
      <c r="L719" s="1">
        <f>SUM(K719,_xlfn.XLOOKUP(A719,MEDIDAS!A:A,MEDIDAS!D:D,,0)*5)</f>
        <v>10.777777777777777</v>
      </c>
      <c r="M71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19" t="str">
        <f>IF('ESTOQUE DEZEMBRO'!$E719&gt;0,"dezembro",_xlfn.XLOOKUP('ESTOQUE DEZEMBRO'!$A719,'ESTOQUE NOVEMBRO'!$A$2:$A$1101,'ESTOQUE NOVEMBRO'!$N$2:$N$1101,,0))</f>
        <v>outubro</v>
      </c>
      <c r="O719" s="15">
        <v>45627</v>
      </c>
    </row>
    <row r="720" spans="1:15">
      <c r="A720" s="5" t="s">
        <v>716</v>
      </c>
      <c r="B720" s="6" t="s">
        <v>1209</v>
      </c>
      <c r="C720" s="8">
        <f t="shared" si="22"/>
        <v>64.89</v>
      </c>
      <c r="D720" s="13">
        <f>_xlfn.XLOOKUP(Tabela5[[#This Row],[SKU]],'ESTOQUE NOVEMBRO'!A:A,'ESTOQUE NOVEMBRO'!F:F,,0)-_xlfn.XLOOKUP(Tabela5[[#This Row],[SKU]],'VENDA MES'!H:H,'VENDA MES'!I:I,0,0)</f>
        <v>-22.199999999999989</v>
      </c>
      <c r="E720" s="13">
        <f>IF(D720&lt;=0,(L720 * 2.5) - D720,IF(AND(Tabela5[[#This Row],[ESTOQUE_INICIAL]]&lt;=Tabela5[[#This Row],[PONTO_DE_REPOSICAO]],Tabela5[[#This Row],[ESTOQUE_INICIAL]]&gt;0),L720*2.5,D720*0))</f>
        <v>70.533333333333317</v>
      </c>
      <c r="F720" s="13">
        <f t="shared" si="23"/>
        <v>48.333333333333329</v>
      </c>
      <c r="G720" s="14" t="str">
        <f>IF('ESTOQUE DEZEMBRO'!$N720="outubro",_xlfn.XLOOKUP('ESTOQUE DEZEMBRO'!$A720,MEDIDAS!H:H,MEDIDAS!J:J,,0),IF('ESTOQUE DEZEMBRO'!$N720="novembro",_xlfn.XLOOKUP('ESTOQUE DEZEMBRO'!$A720,MEDIDAS!H:H,MEDIDAS!K:K,,0),"0"))</f>
        <v>0</v>
      </c>
      <c r="H720" s="16">
        <v>25</v>
      </c>
      <c r="I720" s="6" t="s">
        <v>1134</v>
      </c>
      <c r="J720" s="1">
        <f>'ESTOQUE DEZEMBRO'!$D720*'ESTOQUE DEZEMBRO'!$G720+'ESTOQUE DEZEMBRO'!$E720*'ESTOQUE DEZEMBRO'!$H720</f>
        <v>1763.333333333333</v>
      </c>
      <c r="K720" s="1">
        <f>_xlfn.XLOOKUP(A720,MEDIDAS!A:A,MEDIDAS!D:D,,0)*5</f>
        <v>9.6666666666666661</v>
      </c>
      <c r="L720" s="1">
        <f>SUM(K720,_xlfn.XLOOKUP(A720,MEDIDAS!A:A,MEDIDAS!D:D,,0)*5)</f>
        <v>19.333333333333332</v>
      </c>
      <c r="M72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20" t="str">
        <f>IF('ESTOQUE DEZEMBRO'!$E720&gt;0,"dezembro",_xlfn.XLOOKUP('ESTOQUE DEZEMBRO'!$A720,'ESTOQUE NOVEMBRO'!$A$2:$A$1101,'ESTOQUE NOVEMBRO'!$N$2:$N$1101,,0))</f>
        <v>dezembro</v>
      </c>
      <c r="O720" s="15">
        <v>45627</v>
      </c>
    </row>
    <row r="721" spans="1:15">
      <c r="A721" s="5" t="s">
        <v>717</v>
      </c>
      <c r="B721" s="6" t="s">
        <v>1209</v>
      </c>
      <c r="C721" s="8">
        <f t="shared" si="22"/>
        <v>64.89</v>
      </c>
      <c r="D721" s="13">
        <f>_xlfn.XLOOKUP(Tabela5[[#This Row],[SKU]],'ESTOQUE NOVEMBRO'!A:A,'ESTOQUE NOVEMBRO'!F:F,,0)-_xlfn.XLOOKUP(Tabela5[[#This Row],[SKU]],'VENDA MES'!H:H,'VENDA MES'!I:I,0,0)</f>
        <v>107</v>
      </c>
      <c r="E721" s="13">
        <f>IF(D721&lt;=0,(L721 * 2.5) - D721,IF(AND(Tabela5[[#This Row],[ESTOQUE_INICIAL]]&lt;=Tabela5[[#This Row],[PONTO_DE_REPOSICAO]],Tabela5[[#This Row],[ESTOQUE_INICIAL]]&gt;0),L721*2.5,D721*0))</f>
        <v>0</v>
      </c>
      <c r="F721" s="13">
        <f t="shared" si="23"/>
        <v>107</v>
      </c>
      <c r="G721" s="14">
        <f>IF('ESTOQUE DEZEMBRO'!$N721="outubro",_xlfn.XLOOKUP('ESTOQUE DEZEMBRO'!$A721,MEDIDAS!H:H,MEDIDAS!J:J,,0),IF('ESTOQUE DEZEMBRO'!$N721="novembro",_xlfn.XLOOKUP('ESTOQUE DEZEMBRO'!$A721,MEDIDAS!H:H,MEDIDAS!K:K,,0),"0"))</f>
        <v>10</v>
      </c>
      <c r="H721" s="16">
        <v>25</v>
      </c>
      <c r="I721" s="6" t="s">
        <v>1134</v>
      </c>
      <c r="J721" s="1">
        <f>'ESTOQUE DEZEMBRO'!$D721*'ESTOQUE DEZEMBRO'!$G721+'ESTOQUE DEZEMBRO'!$E721*'ESTOQUE DEZEMBRO'!$H721</f>
        <v>1070</v>
      </c>
      <c r="K721" s="1">
        <f>_xlfn.XLOOKUP(A721,MEDIDAS!A:A,MEDIDAS!D:D,,0)*5</f>
        <v>6.8888888888888893</v>
      </c>
      <c r="L721" s="1">
        <f>SUM(K721,_xlfn.XLOOKUP(A721,MEDIDAS!A:A,MEDIDAS!D:D,,0)*5)</f>
        <v>13.777777777777779</v>
      </c>
      <c r="M72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21" t="str">
        <f>IF('ESTOQUE DEZEMBRO'!$E721&gt;0,"dezembro",_xlfn.XLOOKUP('ESTOQUE DEZEMBRO'!$A721,'ESTOQUE NOVEMBRO'!$A$2:$A$1101,'ESTOQUE NOVEMBRO'!$N$2:$N$1101,,0))</f>
        <v>outubro</v>
      </c>
      <c r="O721" s="15">
        <v>45627</v>
      </c>
    </row>
    <row r="722" spans="1:15">
      <c r="A722" s="5" t="s">
        <v>718</v>
      </c>
      <c r="B722" s="6" t="s">
        <v>1209</v>
      </c>
      <c r="C722" s="8">
        <f t="shared" si="22"/>
        <v>64.89</v>
      </c>
      <c r="D722" s="13">
        <f>_xlfn.XLOOKUP(Tabela5[[#This Row],[SKU]],'ESTOQUE NOVEMBRO'!A:A,'ESTOQUE NOVEMBRO'!F:F,,0)-_xlfn.XLOOKUP(Tabela5[[#This Row],[SKU]],'VENDA MES'!H:H,'VENDA MES'!I:I,0,0)</f>
        <v>91.199999999999989</v>
      </c>
      <c r="E722" s="13">
        <f>IF(D722&lt;=0,(L722 * 2.5) - D722,IF(AND(Tabela5[[#This Row],[ESTOQUE_INICIAL]]&lt;=Tabela5[[#This Row],[PONTO_DE_REPOSICAO]],Tabela5[[#This Row],[ESTOQUE_INICIAL]]&gt;0),L722*2.5,D722*0))</f>
        <v>0</v>
      </c>
      <c r="F722" s="13">
        <f t="shared" si="23"/>
        <v>91.199999999999989</v>
      </c>
      <c r="G722" s="14">
        <f>IF('ESTOQUE DEZEMBRO'!$N722="outubro",_xlfn.XLOOKUP('ESTOQUE DEZEMBRO'!$A722,MEDIDAS!H:H,MEDIDAS!J:J,,0),IF('ESTOQUE DEZEMBRO'!$N722="novembro",_xlfn.XLOOKUP('ESTOQUE DEZEMBRO'!$A722,MEDIDAS!H:H,MEDIDAS!K:K,,0),"0"))</f>
        <v>10</v>
      </c>
      <c r="H722" s="16">
        <v>25</v>
      </c>
      <c r="I722" s="6" t="s">
        <v>1134</v>
      </c>
      <c r="J722" s="1">
        <f>'ESTOQUE DEZEMBRO'!$D722*'ESTOQUE DEZEMBRO'!$G722+'ESTOQUE DEZEMBRO'!$E722*'ESTOQUE DEZEMBRO'!$H722</f>
        <v>911.99999999999989</v>
      </c>
      <c r="K722" s="1">
        <f>_xlfn.XLOOKUP(A722,MEDIDAS!A:A,MEDIDAS!D:D,,0)*5</f>
        <v>6.6666666666666661</v>
      </c>
      <c r="L722" s="1">
        <f>SUM(K722,_xlfn.XLOOKUP(A722,MEDIDAS!A:A,MEDIDAS!D:D,,0)*5)</f>
        <v>13.333333333333332</v>
      </c>
      <c r="M72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22" t="str">
        <f>IF('ESTOQUE DEZEMBRO'!$E722&gt;0,"dezembro",_xlfn.XLOOKUP('ESTOQUE DEZEMBRO'!$A722,'ESTOQUE NOVEMBRO'!$A$2:$A$1101,'ESTOQUE NOVEMBRO'!$N$2:$N$1101,,0))</f>
        <v>outubro</v>
      </c>
      <c r="O722" s="15">
        <v>45627</v>
      </c>
    </row>
    <row r="723" spans="1:15">
      <c r="A723" s="5" t="s">
        <v>719</v>
      </c>
      <c r="B723" s="6" t="s">
        <v>1210</v>
      </c>
      <c r="C723" s="8">
        <f t="shared" si="22"/>
        <v>64.89</v>
      </c>
      <c r="D723" s="13">
        <f>_xlfn.XLOOKUP(Tabela5[[#This Row],[SKU]],'ESTOQUE NOVEMBRO'!A:A,'ESTOQUE NOVEMBRO'!F:F,,0)-_xlfn.XLOOKUP(Tabela5[[#This Row],[SKU]],'VENDA MES'!H:H,'VENDA MES'!I:I,0,0)</f>
        <v>25.400000000000006</v>
      </c>
      <c r="E723" s="13">
        <f>IF(D723&lt;=0,(L723 * 2.5) - D723,IF(AND(Tabela5[[#This Row],[ESTOQUE_INICIAL]]&lt;=Tabela5[[#This Row],[PONTO_DE_REPOSICAO]],Tabela5[[#This Row],[ESTOQUE_INICIAL]]&gt;0),L723*2.5,D723*0))</f>
        <v>0</v>
      </c>
      <c r="F723" s="13">
        <f t="shared" si="23"/>
        <v>25.400000000000006</v>
      </c>
      <c r="G723" s="14">
        <f>IF('ESTOQUE DEZEMBRO'!$N723="outubro",_xlfn.XLOOKUP('ESTOQUE DEZEMBRO'!$A723,MEDIDAS!H:H,MEDIDAS!J:J,,0),IF('ESTOQUE DEZEMBRO'!$N723="novembro",_xlfn.XLOOKUP('ESTOQUE DEZEMBRO'!$A723,MEDIDAS!H:H,MEDIDAS!K:K,,0),"0"))</f>
        <v>36</v>
      </c>
      <c r="H723" s="16">
        <v>90</v>
      </c>
      <c r="I723" s="6" t="s">
        <v>1152</v>
      </c>
      <c r="J723" s="1">
        <f>'ESTOQUE DEZEMBRO'!$D723*'ESTOQUE DEZEMBRO'!$G723+'ESTOQUE DEZEMBRO'!$E723*'ESTOQUE DEZEMBRO'!$H723</f>
        <v>914.4000000000002</v>
      </c>
      <c r="K723" s="1">
        <f>_xlfn.XLOOKUP(A723,MEDIDAS!A:A,MEDIDAS!D:D,,0)*5</f>
        <v>7.3888888888888893</v>
      </c>
      <c r="L723" s="1">
        <f>SUM(K723,_xlfn.XLOOKUP(A723,MEDIDAS!A:A,MEDIDAS!D:D,,0)*5)</f>
        <v>14.777777777777779</v>
      </c>
      <c r="M72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23" t="str">
        <f>IF('ESTOQUE DEZEMBRO'!$E723&gt;0,"dezembro",_xlfn.XLOOKUP('ESTOQUE DEZEMBRO'!$A723,'ESTOQUE NOVEMBRO'!$A$2:$A$1101,'ESTOQUE NOVEMBRO'!$N$2:$N$1101,,0))</f>
        <v>outubro</v>
      </c>
      <c r="O723" s="15">
        <v>45627</v>
      </c>
    </row>
    <row r="724" spans="1:15">
      <c r="A724" s="5" t="s">
        <v>720</v>
      </c>
      <c r="B724" s="6" t="s">
        <v>1210</v>
      </c>
      <c r="C724" s="8">
        <f t="shared" si="22"/>
        <v>64.89</v>
      </c>
      <c r="D724" s="13">
        <f>_xlfn.XLOOKUP(Tabela5[[#This Row],[SKU]],'ESTOQUE NOVEMBRO'!A:A,'ESTOQUE NOVEMBRO'!F:F,,0)-_xlfn.XLOOKUP(Tabela5[[#This Row],[SKU]],'VENDA MES'!H:H,'VENDA MES'!I:I,0,0)</f>
        <v>52.400000000000006</v>
      </c>
      <c r="E724" s="13">
        <f>IF(D724&lt;=0,(L724 * 2.5) - D724,IF(AND(Tabela5[[#This Row],[ESTOQUE_INICIAL]]&lt;=Tabela5[[#This Row],[PONTO_DE_REPOSICAO]],Tabela5[[#This Row],[ESTOQUE_INICIAL]]&gt;0),L724*2.5,D724*0))</f>
        <v>0</v>
      </c>
      <c r="F724" s="13">
        <f t="shared" si="23"/>
        <v>52.400000000000006</v>
      </c>
      <c r="G724" s="14">
        <f>IF('ESTOQUE DEZEMBRO'!$N724="outubro",_xlfn.XLOOKUP('ESTOQUE DEZEMBRO'!$A724,MEDIDAS!H:H,MEDIDAS!J:J,,0),IF('ESTOQUE DEZEMBRO'!$N724="novembro",_xlfn.XLOOKUP('ESTOQUE DEZEMBRO'!$A724,MEDIDAS!H:H,MEDIDAS!K:K,,0),"0"))</f>
        <v>36</v>
      </c>
      <c r="H724" s="16">
        <v>90</v>
      </c>
      <c r="I724" s="6" t="s">
        <v>1152</v>
      </c>
      <c r="J724" s="1">
        <f>'ESTOQUE DEZEMBRO'!$D724*'ESTOQUE DEZEMBRO'!$G724+'ESTOQUE DEZEMBRO'!$E724*'ESTOQUE DEZEMBRO'!$H724</f>
        <v>1886.4</v>
      </c>
      <c r="K724" s="1">
        <f>_xlfn.XLOOKUP(A724,MEDIDAS!A:A,MEDIDAS!D:D,,0)*5</f>
        <v>5.8888888888888893</v>
      </c>
      <c r="L724" s="1">
        <f>SUM(K724,_xlfn.XLOOKUP(A724,MEDIDAS!A:A,MEDIDAS!D:D,,0)*5)</f>
        <v>11.777777777777779</v>
      </c>
      <c r="M72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24" t="str">
        <f>IF('ESTOQUE DEZEMBRO'!$E724&gt;0,"dezembro",_xlfn.XLOOKUP('ESTOQUE DEZEMBRO'!$A724,'ESTOQUE NOVEMBRO'!$A$2:$A$1101,'ESTOQUE NOVEMBRO'!$N$2:$N$1101,,0))</f>
        <v>outubro</v>
      </c>
      <c r="O724" s="15">
        <v>45627</v>
      </c>
    </row>
    <row r="725" spans="1:15">
      <c r="A725" s="5" t="s">
        <v>721</v>
      </c>
      <c r="B725" s="6" t="s">
        <v>1210</v>
      </c>
      <c r="C725" s="8">
        <f t="shared" si="22"/>
        <v>64.89</v>
      </c>
      <c r="D725" s="13">
        <f>_xlfn.XLOOKUP(Tabela5[[#This Row],[SKU]],'ESTOQUE NOVEMBRO'!A:A,'ESTOQUE NOVEMBRO'!F:F,,0)-_xlfn.XLOOKUP(Tabela5[[#This Row],[SKU]],'VENDA MES'!H:H,'VENDA MES'!I:I,0,0)</f>
        <v>-0.40000000000000568</v>
      </c>
      <c r="E725" s="13">
        <f>IF(D725&lt;=0,(L725 * 2.5) - D725,IF(AND(Tabela5[[#This Row],[ESTOQUE_INICIAL]]&lt;=Tabela5[[#This Row],[PONTO_DE_REPOSICAO]],Tabela5[[#This Row],[ESTOQUE_INICIAL]]&gt;0),L725*2.5,D725*0))</f>
        <v>29.844444444444452</v>
      </c>
      <c r="F725" s="13">
        <f t="shared" si="23"/>
        <v>29.444444444444446</v>
      </c>
      <c r="G725" s="14" t="str">
        <f>IF('ESTOQUE DEZEMBRO'!$N725="outubro",_xlfn.XLOOKUP('ESTOQUE DEZEMBRO'!$A725,MEDIDAS!H:H,MEDIDAS!J:J,,0),IF('ESTOQUE DEZEMBRO'!$N725="novembro",_xlfn.XLOOKUP('ESTOQUE DEZEMBRO'!$A725,MEDIDAS!H:H,MEDIDAS!K:K,,0),"0"))</f>
        <v>0</v>
      </c>
      <c r="H725" s="16">
        <v>90</v>
      </c>
      <c r="I725" s="6" t="s">
        <v>1152</v>
      </c>
      <c r="J725" s="1">
        <f>'ESTOQUE DEZEMBRO'!$D725*'ESTOQUE DEZEMBRO'!$G725+'ESTOQUE DEZEMBRO'!$E725*'ESTOQUE DEZEMBRO'!$H725</f>
        <v>2686.0000000000009</v>
      </c>
      <c r="K725" s="1">
        <f>_xlfn.XLOOKUP(A725,MEDIDAS!A:A,MEDIDAS!D:D,,0)*5</f>
        <v>5.8888888888888893</v>
      </c>
      <c r="L725" s="1">
        <f>SUM(K725,_xlfn.XLOOKUP(A725,MEDIDAS!A:A,MEDIDAS!D:D,,0)*5)</f>
        <v>11.777777777777779</v>
      </c>
      <c r="M72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25" t="str">
        <f>IF('ESTOQUE DEZEMBRO'!$E725&gt;0,"dezembro",_xlfn.XLOOKUP('ESTOQUE DEZEMBRO'!$A725,'ESTOQUE NOVEMBRO'!$A$2:$A$1101,'ESTOQUE NOVEMBRO'!$N$2:$N$1101,,0))</f>
        <v>dezembro</v>
      </c>
      <c r="O725" s="15">
        <v>45627</v>
      </c>
    </row>
    <row r="726" spans="1:15">
      <c r="A726" s="5" t="s">
        <v>722</v>
      </c>
      <c r="B726" s="6" t="s">
        <v>1210</v>
      </c>
      <c r="C726" s="8">
        <f t="shared" si="22"/>
        <v>64.89</v>
      </c>
      <c r="D726" s="13">
        <f>_xlfn.XLOOKUP(Tabela5[[#This Row],[SKU]],'ESTOQUE NOVEMBRO'!A:A,'ESTOQUE NOVEMBRO'!F:F,,0)-_xlfn.XLOOKUP(Tabela5[[#This Row],[SKU]],'VENDA MES'!H:H,'VENDA MES'!I:I,0,0)</f>
        <v>20.400000000000006</v>
      </c>
      <c r="E726" s="13">
        <f>IF(D726&lt;=0,(L726 * 2.5) - D726,IF(AND(Tabela5[[#This Row],[ESTOQUE_INICIAL]]&lt;=Tabela5[[#This Row],[PONTO_DE_REPOSICAO]],Tabela5[[#This Row],[ESTOQUE_INICIAL]]&gt;0),L726*2.5,D726*0))</f>
        <v>0</v>
      </c>
      <c r="F726" s="13">
        <f t="shared" si="23"/>
        <v>20.400000000000006</v>
      </c>
      <c r="G726" s="14">
        <f>IF('ESTOQUE DEZEMBRO'!$N726="outubro",_xlfn.XLOOKUP('ESTOQUE DEZEMBRO'!$A726,MEDIDAS!H:H,MEDIDAS!J:J,,0),IF('ESTOQUE DEZEMBRO'!$N726="novembro",_xlfn.XLOOKUP('ESTOQUE DEZEMBRO'!$A726,MEDIDAS!H:H,MEDIDAS!K:K,,0),"0"))</f>
        <v>36</v>
      </c>
      <c r="H726" s="16">
        <v>90</v>
      </c>
      <c r="I726" s="6" t="s">
        <v>1152</v>
      </c>
      <c r="J726" s="1">
        <f>'ESTOQUE DEZEMBRO'!$D726*'ESTOQUE DEZEMBRO'!$G726+'ESTOQUE DEZEMBRO'!$E726*'ESTOQUE DEZEMBRO'!$H726</f>
        <v>734.4000000000002</v>
      </c>
      <c r="K726" s="1">
        <f>_xlfn.XLOOKUP(A726,MEDIDAS!A:A,MEDIDAS!D:D,,0)*5</f>
        <v>7.666666666666667</v>
      </c>
      <c r="L726" s="1">
        <f>SUM(K726,_xlfn.XLOOKUP(A726,MEDIDAS!A:A,MEDIDAS!D:D,,0)*5)</f>
        <v>15.333333333333334</v>
      </c>
      <c r="M72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26" t="str">
        <f>IF('ESTOQUE DEZEMBRO'!$E726&gt;0,"dezembro",_xlfn.XLOOKUP('ESTOQUE DEZEMBRO'!$A726,'ESTOQUE NOVEMBRO'!$A$2:$A$1101,'ESTOQUE NOVEMBRO'!$N$2:$N$1101,,0))</f>
        <v>outubro</v>
      </c>
      <c r="O726" s="15">
        <v>45627</v>
      </c>
    </row>
    <row r="727" spans="1:15">
      <c r="A727" s="5" t="s">
        <v>723</v>
      </c>
      <c r="B727" s="6" t="s">
        <v>1210</v>
      </c>
      <c r="C727" s="8">
        <f t="shared" si="22"/>
        <v>64.89</v>
      </c>
      <c r="D727" s="13">
        <f>_xlfn.XLOOKUP(Tabela5[[#This Row],[SKU]],'ESTOQUE NOVEMBRO'!A:A,'ESTOQUE NOVEMBRO'!F:F,,0)-_xlfn.XLOOKUP(Tabela5[[#This Row],[SKU]],'VENDA MES'!H:H,'VENDA MES'!I:I,0,0)</f>
        <v>108.6</v>
      </c>
      <c r="E727" s="13">
        <f>IF(D727&lt;=0,(L727 * 2.5) - D727,IF(AND(Tabela5[[#This Row],[ESTOQUE_INICIAL]]&lt;=Tabela5[[#This Row],[PONTO_DE_REPOSICAO]],Tabela5[[#This Row],[ESTOQUE_INICIAL]]&gt;0),L727*2.5,D727*0))</f>
        <v>0</v>
      </c>
      <c r="F727" s="13">
        <f t="shared" si="23"/>
        <v>108.6</v>
      </c>
      <c r="G727" s="14">
        <f>IF('ESTOQUE DEZEMBRO'!$N727="outubro",_xlfn.XLOOKUP('ESTOQUE DEZEMBRO'!$A727,MEDIDAS!H:H,MEDIDAS!J:J,,0),IF('ESTOQUE DEZEMBRO'!$N727="novembro",_xlfn.XLOOKUP('ESTOQUE DEZEMBRO'!$A727,MEDIDAS!H:H,MEDIDAS!K:K,,0),"0"))</f>
        <v>36</v>
      </c>
      <c r="H727" s="16">
        <v>90</v>
      </c>
      <c r="I727" s="6" t="s">
        <v>1152</v>
      </c>
      <c r="J727" s="1">
        <f>'ESTOQUE DEZEMBRO'!$D727*'ESTOQUE DEZEMBRO'!$G727+'ESTOQUE DEZEMBRO'!$E727*'ESTOQUE DEZEMBRO'!$H727</f>
        <v>3909.6</v>
      </c>
      <c r="K727" s="1">
        <f>_xlfn.XLOOKUP(A727,MEDIDAS!A:A,MEDIDAS!D:D,,0)*5</f>
        <v>7.166666666666667</v>
      </c>
      <c r="L727" s="1">
        <f>SUM(K727,_xlfn.XLOOKUP(A727,MEDIDAS!A:A,MEDIDAS!D:D,,0)*5)</f>
        <v>14.333333333333334</v>
      </c>
      <c r="M72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27" t="str">
        <f>IF('ESTOQUE DEZEMBRO'!$E727&gt;0,"dezembro",_xlfn.XLOOKUP('ESTOQUE DEZEMBRO'!$A727,'ESTOQUE NOVEMBRO'!$A$2:$A$1101,'ESTOQUE NOVEMBRO'!$N$2:$N$1101,,0))</f>
        <v>outubro</v>
      </c>
      <c r="O727" s="15">
        <v>45627</v>
      </c>
    </row>
    <row r="728" spans="1:15">
      <c r="A728" s="5" t="s">
        <v>802</v>
      </c>
      <c r="B728" s="6" t="s">
        <v>1210</v>
      </c>
      <c r="C728" s="8">
        <f t="shared" si="22"/>
        <v>64.89</v>
      </c>
      <c r="D728" s="13">
        <f>_xlfn.XLOOKUP(Tabela5[[#This Row],[SKU]],'ESTOQUE NOVEMBRO'!A:A,'ESTOQUE NOVEMBRO'!F:F,,0)-_xlfn.XLOOKUP(Tabela5[[#This Row],[SKU]],'VENDA MES'!H:H,'VENDA MES'!I:I,0,0)</f>
        <v>70</v>
      </c>
      <c r="E728" s="13">
        <f>IF(D728&lt;=0,(L728 * 2.5) - D728,IF(AND(Tabela5[[#This Row],[ESTOQUE_INICIAL]]&lt;=Tabela5[[#This Row],[PONTO_DE_REPOSICAO]],Tabela5[[#This Row],[ESTOQUE_INICIAL]]&gt;0),L728*2.5,D728*0))</f>
        <v>0</v>
      </c>
      <c r="F728" s="13">
        <f t="shared" si="23"/>
        <v>70</v>
      </c>
      <c r="G728" s="14">
        <f>IF('ESTOQUE DEZEMBRO'!$N728="outubro",_xlfn.XLOOKUP('ESTOQUE DEZEMBRO'!$A728,MEDIDAS!H:H,MEDIDAS!J:J,,0),IF('ESTOQUE DEZEMBRO'!$N728="novembro",_xlfn.XLOOKUP('ESTOQUE DEZEMBRO'!$A728,MEDIDAS!H:H,MEDIDAS!K:K,,0),"0"))</f>
        <v>36</v>
      </c>
      <c r="H728" s="16">
        <v>90</v>
      </c>
      <c r="I728" s="6" t="s">
        <v>1152</v>
      </c>
      <c r="J728" s="1">
        <f>'ESTOQUE DEZEMBRO'!$D728*'ESTOQUE DEZEMBRO'!$G728+'ESTOQUE DEZEMBRO'!$E728*'ESTOQUE DEZEMBRO'!$H728</f>
        <v>2520</v>
      </c>
      <c r="K728" s="1">
        <f>_xlfn.XLOOKUP(A728,MEDIDAS!A:A,MEDIDAS!D:D,,0)*5</f>
        <v>4.4444444444444446</v>
      </c>
      <c r="L728" s="1">
        <f>SUM(K728,_xlfn.XLOOKUP(A728,MEDIDAS!A:A,MEDIDAS!D:D,,0)*5)</f>
        <v>8.8888888888888893</v>
      </c>
      <c r="M72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28" t="str">
        <f>IF('ESTOQUE DEZEMBRO'!$E728&gt;0,"dezembro",_xlfn.XLOOKUP('ESTOQUE DEZEMBRO'!$A728,'ESTOQUE NOVEMBRO'!$A$2:$A$1101,'ESTOQUE NOVEMBRO'!$N$2:$N$1101,,0))</f>
        <v>outubro</v>
      </c>
      <c r="O728" s="15">
        <v>45627</v>
      </c>
    </row>
    <row r="729" spans="1:15">
      <c r="A729" s="5" t="s">
        <v>724</v>
      </c>
      <c r="B729" s="6" t="s">
        <v>1210</v>
      </c>
      <c r="C729" s="8">
        <f t="shared" si="22"/>
        <v>64.89</v>
      </c>
      <c r="D729" s="13">
        <f>_xlfn.XLOOKUP(Tabela5[[#This Row],[SKU]],'ESTOQUE NOVEMBRO'!A:A,'ESTOQUE NOVEMBRO'!F:F,,0)-_xlfn.XLOOKUP(Tabela5[[#This Row],[SKU]],'VENDA MES'!H:H,'VENDA MES'!I:I,0,0)</f>
        <v>74.599999999999994</v>
      </c>
      <c r="E729" s="13">
        <f>IF(D729&lt;=0,(L729 * 2.5) - D729,IF(AND(Tabela5[[#This Row],[ESTOQUE_INICIAL]]&lt;=Tabela5[[#This Row],[PONTO_DE_REPOSICAO]],Tabela5[[#This Row],[ESTOQUE_INICIAL]]&gt;0),L729*2.5,D729*0))</f>
        <v>0</v>
      </c>
      <c r="F729" s="13">
        <f t="shared" si="23"/>
        <v>74.599999999999994</v>
      </c>
      <c r="G729" s="14">
        <f>IF('ESTOQUE DEZEMBRO'!$N729="outubro",_xlfn.XLOOKUP('ESTOQUE DEZEMBRO'!$A729,MEDIDAS!H:H,MEDIDAS!J:J,,0),IF('ESTOQUE DEZEMBRO'!$N729="novembro",_xlfn.XLOOKUP('ESTOQUE DEZEMBRO'!$A729,MEDIDAS!H:H,MEDIDAS!K:K,,0),"0"))</f>
        <v>36</v>
      </c>
      <c r="H729" s="16">
        <v>90</v>
      </c>
      <c r="I729" s="6" t="s">
        <v>1152</v>
      </c>
      <c r="J729" s="1">
        <f>'ESTOQUE DEZEMBRO'!$D729*'ESTOQUE DEZEMBRO'!$G729+'ESTOQUE DEZEMBRO'!$E729*'ESTOQUE DEZEMBRO'!$H729</f>
        <v>2685.6</v>
      </c>
      <c r="K729" s="1">
        <f>_xlfn.XLOOKUP(A729,MEDIDAS!A:A,MEDIDAS!D:D,,0)*5</f>
        <v>5.3888888888888884</v>
      </c>
      <c r="L729" s="1">
        <f>SUM(K729,_xlfn.XLOOKUP(A729,MEDIDAS!A:A,MEDIDAS!D:D,,0)*5)</f>
        <v>10.777777777777777</v>
      </c>
      <c r="M72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29" t="str">
        <f>IF('ESTOQUE DEZEMBRO'!$E729&gt;0,"dezembro",_xlfn.XLOOKUP('ESTOQUE DEZEMBRO'!$A729,'ESTOQUE NOVEMBRO'!$A$2:$A$1101,'ESTOQUE NOVEMBRO'!$N$2:$N$1101,,0))</f>
        <v>outubro</v>
      </c>
      <c r="O729" s="15">
        <v>45627</v>
      </c>
    </row>
    <row r="730" spans="1:15">
      <c r="A730" s="5" t="s">
        <v>726</v>
      </c>
      <c r="B730" s="6" t="s">
        <v>1210</v>
      </c>
      <c r="C730" s="8">
        <f t="shared" si="22"/>
        <v>64.89</v>
      </c>
      <c r="D730" s="13">
        <f>_xlfn.XLOOKUP(Tabela5[[#This Row],[SKU]],'ESTOQUE NOVEMBRO'!A:A,'ESTOQUE NOVEMBRO'!F:F,,0)-_xlfn.XLOOKUP(Tabela5[[#This Row],[SKU]],'VENDA MES'!H:H,'VENDA MES'!I:I,0,0)</f>
        <v>175.39999999999998</v>
      </c>
      <c r="E730" s="13">
        <f>IF(D730&lt;=0,(L730 * 2.5) - D730,IF(AND(Tabela5[[#This Row],[ESTOQUE_INICIAL]]&lt;=Tabela5[[#This Row],[PONTO_DE_REPOSICAO]],Tabela5[[#This Row],[ESTOQUE_INICIAL]]&gt;0),L730*2.5,D730*0))</f>
        <v>0</v>
      </c>
      <c r="F730" s="13">
        <f t="shared" si="23"/>
        <v>175.39999999999998</v>
      </c>
      <c r="G730" s="14">
        <f>IF('ESTOQUE DEZEMBRO'!$N730="outubro",_xlfn.XLOOKUP('ESTOQUE DEZEMBRO'!$A730,MEDIDAS!H:H,MEDIDAS!J:J,,0),IF('ESTOQUE DEZEMBRO'!$N730="novembro",_xlfn.XLOOKUP('ESTOQUE DEZEMBRO'!$A730,MEDIDAS!H:H,MEDIDAS!K:K,,0),"0"))</f>
        <v>36</v>
      </c>
      <c r="H730" s="16">
        <v>90</v>
      </c>
      <c r="I730" s="6" t="s">
        <v>1152</v>
      </c>
      <c r="J730" s="1">
        <f>'ESTOQUE DEZEMBRO'!$D730*'ESTOQUE DEZEMBRO'!$G730+'ESTOQUE DEZEMBRO'!$E730*'ESTOQUE DEZEMBRO'!$H730</f>
        <v>6314.4</v>
      </c>
      <c r="K730" s="1">
        <f>_xlfn.XLOOKUP(A730,MEDIDAS!A:A,MEDIDAS!D:D,,0)*5</f>
        <v>8.2222222222222214</v>
      </c>
      <c r="L730" s="1">
        <f>SUM(K730,_xlfn.XLOOKUP(A730,MEDIDAS!A:A,MEDIDAS!D:D,,0)*5)</f>
        <v>16.444444444444443</v>
      </c>
      <c r="M73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30" t="str">
        <f>IF('ESTOQUE DEZEMBRO'!$E730&gt;0,"dezembro",_xlfn.XLOOKUP('ESTOQUE DEZEMBRO'!$A730,'ESTOQUE NOVEMBRO'!$A$2:$A$1101,'ESTOQUE NOVEMBRO'!$N$2:$N$1101,,0))</f>
        <v>outubro</v>
      </c>
      <c r="O730" s="15">
        <v>45627</v>
      </c>
    </row>
    <row r="731" spans="1:15">
      <c r="A731" s="5" t="s">
        <v>727</v>
      </c>
      <c r="B731" s="6" t="s">
        <v>1210</v>
      </c>
      <c r="C731" s="8">
        <f t="shared" si="22"/>
        <v>64.89</v>
      </c>
      <c r="D731" s="13">
        <f>_xlfn.XLOOKUP(Tabela5[[#This Row],[SKU]],'ESTOQUE NOVEMBRO'!A:A,'ESTOQUE NOVEMBRO'!F:F,,0)-_xlfn.XLOOKUP(Tabela5[[#This Row],[SKU]],'VENDA MES'!H:H,'VENDA MES'!I:I,0,0)</f>
        <v>111</v>
      </c>
      <c r="E731" s="13">
        <f>IF(D731&lt;=0,(L731 * 2.5) - D731,IF(AND(Tabela5[[#This Row],[ESTOQUE_INICIAL]]&lt;=Tabela5[[#This Row],[PONTO_DE_REPOSICAO]],Tabela5[[#This Row],[ESTOQUE_INICIAL]]&gt;0),L731*2.5,D731*0))</f>
        <v>0</v>
      </c>
      <c r="F731" s="13">
        <f t="shared" si="23"/>
        <v>111</v>
      </c>
      <c r="G731" s="14">
        <f>IF('ESTOQUE DEZEMBRO'!$N731="outubro",_xlfn.XLOOKUP('ESTOQUE DEZEMBRO'!$A731,MEDIDAS!H:H,MEDIDAS!J:J,,0),IF('ESTOQUE DEZEMBRO'!$N731="novembro",_xlfn.XLOOKUP('ESTOQUE DEZEMBRO'!$A731,MEDIDAS!H:H,MEDIDAS!K:K,,0),"0"))</f>
        <v>36</v>
      </c>
      <c r="H731" s="16">
        <v>90</v>
      </c>
      <c r="I731" s="6" t="s">
        <v>1152</v>
      </c>
      <c r="J731" s="1">
        <f>'ESTOQUE DEZEMBRO'!$D731*'ESTOQUE DEZEMBRO'!$G731+'ESTOQUE DEZEMBRO'!$E731*'ESTOQUE DEZEMBRO'!$H731</f>
        <v>3996</v>
      </c>
      <c r="K731" s="1">
        <f>_xlfn.XLOOKUP(A731,MEDIDAS!A:A,MEDIDAS!D:D,,0)*5</f>
        <v>6.6666666666666661</v>
      </c>
      <c r="L731" s="1">
        <f>SUM(K731,_xlfn.XLOOKUP(A731,MEDIDAS!A:A,MEDIDAS!D:D,,0)*5)</f>
        <v>13.333333333333332</v>
      </c>
      <c r="M73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31" t="str">
        <f>IF('ESTOQUE DEZEMBRO'!$E731&gt;0,"dezembro",_xlfn.XLOOKUP('ESTOQUE DEZEMBRO'!$A731,'ESTOQUE NOVEMBRO'!$A$2:$A$1101,'ESTOQUE NOVEMBRO'!$N$2:$N$1101,,0))</f>
        <v>outubro</v>
      </c>
      <c r="O731" s="15">
        <v>45627</v>
      </c>
    </row>
    <row r="732" spans="1:15">
      <c r="A732" s="5" t="s">
        <v>728</v>
      </c>
      <c r="B732" s="6" t="s">
        <v>1210</v>
      </c>
      <c r="C732" s="8">
        <f t="shared" si="22"/>
        <v>64.89</v>
      </c>
      <c r="D732" s="13">
        <f>_xlfn.XLOOKUP(Tabela5[[#This Row],[SKU]],'ESTOQUE NOVEMBRO'!A:A,'ESTOQUE NOVEMBRO'!F:F,,0)-_xlfn.XLOOKUP(Tabela5[[#This Row],[SKU]],'VENDA MES'!H:H,'VENDA MES'!I:I,0,0)</f>
        <v>39.799999999999997</v>
      </c>
      <c r="E732" s="13">
        <f>IF(D732&lt;=0,(L732 * 2.5) - D732,IF(AND(Tabela5[[#This Row],[ESTOQUE_INICIAL]]&lt;=Tabela5[[#This Row],[PONTO_DE_REPOSICAO]],Tabela5[[#This Row],[ESTOQUE_INICIAL]]&gt;0),L732*2.5,D732*0))</f>
        <v>0</v>
      </c>
      <c r="F732" s="13">
        <f t="shared" si="23"/>
        <v>39.799999999999997</v>
      </c>
      <c r="G732" s="14">
        <f>IF('ESTOQUE DEZEMBRO'!$N732="outubro",_xlfn.XLOOKUP('ESTOQUE DEZEMBRO'!$A732,MEDIDAS!H:H,MEDIDAS!J:J,,0),IF('ESTOQUE DEZEMBRO'!$N732="novembro",_xlfn.XLOOKUP('ESTOQUE DEZEMBRO'!$A732,MEDIDAS!H:H,MEDIDAS!K:K,,0),"0"))</f>
        <v>36</v>
      </c>
      <c r="H732" s="16">
        <v>90</v>
      </c>
      <c r="I732" s="6" t="s">
        <v>1152</v>
      </c>
      <c r="J732" s="1">
        <f>'ESTOQUE DEZEMBRO'!$D732*'ESTOQUE DEZEMBRO'!$G732+'ESTOQUE DEZEMBRO'!$E732*'ESTOQUE DEZEMBRO'!$H732</f>
        <v>1432.8</v>
      </c>
      <c r="K732" s="1">
        <f>_xlfn.XLOOKUP(A732,MEDIDAS!A:A,MEDIDAS!D:D,,0)*5</f>
        <v>4.3888888888888893</v>
      </c>
      <c r="L732" s="1">
        <f>SUM(K732,_xlfn.XLOOKUP(A732,MEDIDAS!A:A,MEDIDAS!D:D,,0)*5)</f>
        <v>8.7777777777777786</v>
      </c>
      <c r="M73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32" t="str">
        <f>IF('ESTOQUE DEZEMBRO'!$E732&gt;0,"dezembro",_xlfn.XLOOKUP('ESTOQUE DEZEMBRO'!$A732,'ESTOQUE NOVEMBRO'!$A$2:$A$1101,'ESTOQUE NOVEMBRO'!$N$2:$N$1101,,0))</f>
        <v>outubro</v>
      </c>
      <c r="O732" s="15">
        <v>45627</v>
      </c>
    </row>
    <row r="733" spans="1:15">
      <c r="A733" s="5" t="s">
        <v>729</v>
      </c>
      <c r="B733" s="6" t="s">
        <v>1210</v>
      </c>
      <c r="C733" s="8">
        <f t="shared" si="22"/>
        <v>64.89</v>
      </c>
      <c r="D733" s="13">
        <f>_xlfn.XLOOKUP(Tabela5[[#This Row],[SKU]],'ESTOQUE NOVEMBRO'!A:A,'ESTOQUE NOVEMBRO'!F:F,,0)-_xlfn.XLOOKUP(Tabela5[[#This Row],[SKU]],'VENDA MES'!H:H,'VENDA MES'!I:I,0,0)</f>
        <v>164.2</v>
      </c>
      <c r="E733" s="13">
        <f>IF(D733&lt;=0,(L733 * 2.5) - D733,IF(AND(Tabela5[[#This Row],[ESTOQUE_INICIAL]]&lt;=Tabela5[[#This Row],[PONTO_DE_REPOSICAO]],Tabela5[[#This Row],[ESTOQUE_INICIAL]]&gt;0),L733*2.5,D733*0))</f>
        <v>0</v>
      </c>
      <c r="F733" s="13">
        <f t="shared" si="23"/>
        <v>164.2</v>
      </c>
      <c r="G733" s="14">
        <f>IF('ESTOQUE DEZEMBRO'!$N733="outubro",_xlfn.XLOOKUP('ESTOQUE DEZEMBRO'!$A733,MEDIDAS!H:H,MEDIDAS!J:J,,0),IF('ESTOQUE DEZEMBRO'!$N733="novembro",_xlfn.XLOOKUP('ESTOQUE DEZEMBRO'!$A733,MEDIDAS!H:H,MEDIDAS!K:K,,0),"0"))</f>
        <v>36</v>
      </c>
      <c r="H733" s="16">
        <v>90</v>
      </c>
      <c r="I733" s="6" t="s">
        <v>1152</v>
      </c>
      <c r="J733" s="1">
        <f>'ESTOQUE DEZEMBRO'!$D733*'ESTOQUE DEZEMBRO'!$G733+'ESTOQUE DEZEMBRO'!$E733*'ESTOQUE DEZEMBRO'!$H733</f>
        <v>5911.2</v>
      </c>
      <c r="K733" s="1">
        <f>_xlfn.XLOOKUP(A733,MEDIDAS!A:A,MEDIDAS!D:D,,0)*5</f>
        <v>4.4444444444444446</v>
      </c>
      <c r="L733" s="1">
        <f>SUM(K733,_xlfn.XLOOKUP(A733,MEDIDAS!A:A,MEDIDAS!D:D,,0)*5)</f>
        <v>8.8888888888888893</v>
      </c>
      <c r="M73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33" t="str">
        <f>IF('ESTOQUE DEZEMBRO'!$E733&gt;0,"dezembro",_xlfn.XLOOKUP('ESTOQUE DEZEMBRO'!$A733,'ESTOQUE NOVEMBRO'!$A$2:$A$1101,'ESTOQUE NOVEMBRO'!$N$2:$N$1101,,0))</f>
        <v>outubro</v>
      </c>
      <c r="O733" s="15">
        <v>45627</v>
      </c>
    </row>
    <row r="734" spans="1:15">
      <c r="A734" s="5" t="s">
        <v>730</v>
      </c>
      <c r="B734" s="6" t="s">
        <v>1211</v>
      </c>
      <c r="C734" s="8">
        <f t="shared" si="22"/>
        <v>64.89</v>
      </c>
      <c r="D734" s="13">
        <f>_xlfn.XLOOKUP(Tabela5[[#This Row],[SKU]],'ESTOQUE NOVEMBRO'!A:A,'ESTOQUE NOVEMBRO'!F:F,,0)-_xlfn.XLOOKUP(Tabela5[[#This Row],[SKU]],'VENDA MES'!H:H,'VENDA MES'!I:I,0,0)</f>
        <v>78.599999999999994</v>
      </c>
      <c r="E734" s="13">
        <f>IF(D734&lt;=0,(L734 * 2.5) - D734,IF(AND(Tabela5[[#This Row],[ESTOQUE_INICIAL]]&lt;=Tabela5[[#This Row],[PONTO_DE_REPOSICAO]],Tabela5[[#This Row],[ESTOQUE_INICIAL]]&gt;0),L734*2.5,D734*0))</f>
        <v>0</v>
      </c>
      <c r="F734" s="13">
        <f t="shared" si="23"/>
        <v>78.599999999999994</v>
      </c>
      <c r="G734" s="14">
        <f>IF('ESTOQUE DEZEMBRO'!$N734="outubro",_xlfn.XLOOKUP('ESTOQUE DEZEMBRO'!$A734,MEDIDAS!H:H,MEDIDAS!J:J,,0),IF('ESTOQUE DEZEMBRO'!$N734="novembro",_xlfn.XLOOKUP('ESTOQUE DEZEMBRO'!$A734,MEDIDAS!H:H,MEDIDAS!K:K,,0),"0"))</f>
        <v>10</v>
      </c>
      <c r="H734" s="16">
        <v>25</v>
      </c>
      <c r="I734" s="6" t="s">
        <v>1134</v>
      </c>
      <c r="J734" s="1">
        <f>'ESTOQUE DEZEMBRO'!$D734*'ESTOQUE DEZEMBRO'!$G734+'ESTOQUE DEZEMBRO'!$E734*'ESTOQUE DEZEMBRO'!$H734</f>
        <v>786</v>
      </c>
      <c r="K734" s="1">
        <f>_xlfn.XLOOKUP(A734,MEDIDAS!A:A,MEDIDAS!D:D,,0)*5</f>
        <v>3.333333333333333</v>
      </c>
      <c r="L734" s="1">
        <f>SUM(K734,_xlfn.XLOOKUP(A734,MEDIDAS!A:A,MEDIDAS!D:D,,0)*5)</f>
        <v>6.6666666666666661</v>
      </c>
      <c r="M73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34" t="str">
        <f>IF('ESTOQUE DEZEMBRO'!$E734&gt;0,"dezembro",_xlfn.XLOOKUP('ESTOQUE DEZEMBRO'!$A734,'ESTOQUE NOVEMBRO'!$A$2:$A$1101,'ESTOQUE NOVEMBRO'!$N$2:$N$1101,,0))</f>
        <v>outubro</v>
      </c>
      <c r="O734" s="15">
        <v>45627</v>
      </c>
    </row>
    <row r="735" spans="1:15">
      <c r="A735" s="5" t="s">
        <v>731</v>
      </c>
      <c r="B735" s="6" t="s">
        <v>1211</v>
      </c>
      <c r="C735" s="8">
        <f t="shared" si="22"/>
        <v>64.89</v>
      </c>
      <c r="D735" s="13">
        <f>_xlfn.XLOOKUP(Tabela5[[#This Row],[SKU]],'ESTOQUE NOVEMBRO'!A:A,'ESTOQUE NOVEMBRO'!F:F,,0)-_xlfn.XLOOKUP(Tabela5[[#This Row],[SKU]],'VENDA MES'!H:H,'VENDA MES'!I:I,0,0)</f>
        <v>10.599999999999994</v>
      </c>
      <c r="E735" s="13">
        <f>IF(D735&lt;=0,(L735 * 2.5) - D735,IF(AND(Tabela5[[#This Row],[ESTOQUE_INICIAL]]&lt;=Tabela5[[#This Row],[PONTO_DE_REPOSICAO]],Tabela5[[#This Row],[ESTOQUE_INICIAL]]&gt;0),L735*2.5,D735*0))</f>
        <v>0</v>
      </c>
      <c r="F735" s="13">
        <f t="shared" si="23"/>
        <v>10.599999999999994</v>
      </c>
      <c r="G735" s="14">
        <f>IF('ESTOQUE DEZEMBRO'!$N735="outubro",_xlfn.XLOOKUP('ESTOQUE DEZEMBRO'!$A735,MEDIDAS!H:H,MEDIDAS!J:J,,0),IF('ESTOQUE DEZEMBRO'!$N735="novembro",_xlfn.XLOOKUP('ESTOQUE DEZEMBRO'!$A735,MEDIDAS!H:H,MEDIDAS!K:K,,0),"0"))</f>
        <v>10</v>
      </c>
      <c r="H735" s="16">
        <v>25</v>
      </c>
      <c r="I735" s="6" t="s">
        <v>1134</v>
      </c>
      <c r="J735" s="1">
        <f>'ESTOQUE DEZEMBRO'!$D735*'ESTOQUE DEZEMBRO'!$G735+'ESTOQUE DEZEMBRO'!$E735*'ESTOQUE DEZEMBRO'!$H735</f>
        <v>105.99999999999994</v>
      </c>
      <c r="K735" s="1">
        <f>_xlfn.XLOOKUP(A735,MEDIDAS!A:A,MEDIDAS!D:D,,0)*5</f>
        <v>5.2777777777777777</v>
      </c>
      <c r="L735" s="1">
        <f>SUM(K735,_xlfn.XLOOKUP(A735,MEDIDAS!A:A,MEDIDAS!D:D,,0)*5)</f>
        <v>10.555555555555555</v>
      </c>
      <c r="M73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35" t="str">
        <f>IF('ESTOQUE DEZEMBRO'!$E735&gt;0,"dezembro",_xlfn.XLOOKUP('ESTOQUE DEZEMBRO'!$A735,'ESTOQUE NOVEMBRO'!$A$2:$A$1101,'ESTOQUE NOVEMBRO'!$N$2:$N$1101,,0))</f>
        <v>outubro</v>
      </c>
      <c r="O735" s="15">
        <v>45627</v>
      </c>
    </row>
    <row r="736" spans="1:15">
      <c r="A736" s="5" t="s">
        <v>732</v>
      </c>
      <c r="B736" s="6" t="s">
        <v>1211</v>
      </c>
      <c r="C736" s="8">
        <f t="shared" si="22"/>
        <v>64.89</v>
      </c>
      <c r="D736" s="13">
        <f>_xlfn.XLOOKUP(Tabela5[[#This Row],[SKU]],'ESTOQUE NOVEMBRO'!A:A,'ESTOQUE NOVEMBRO'!F:F,,0)-_xlfn.XLOOKUP(Tabela5[[#This Row],[SKU]],'VENDA MES'!H:H,'VENDA MES'!I:I,0,0)</f>
        <v>61.80000000000004</v>
      </c>
      <c r="E736" s="13">
        <f>IF(D736&lt;=0,(L736 * 2.5) - D736,IF(AND(Tabela5[[#This Row],[ESTOQUE_INICIAL]]&lt;=Tabela5[[#This Row],[PONTO_DE_REPOSICAO]],Tabela5[[#This Row],[ESTOQUE_INICIAL]]&gt;0),L736*2.5,D736*0))</f>
        <v>0</v>
      </c>
      <c r="F736" s="13">
        <f t="shared" si="23"/>
        <v>61.80000000000004</v>
      </c>
      <c r="G736" s="14">
        <f>IF('ESTOQUE DEZEMBRO'!$N736="outubro",_xlfn.XLOOKUP('ESTOQUE DEZEMBRO'!$A736,MEDIDAS!H:H,MEDIDAS!J:J,,0),IF('ESTOQUE DEZEMBRO'!$N736="novembro",_xlfn.XLOOKUP('ESTOQUE DEZEMBRO'!$A736,MEDIDAS!H:H,MEDIDAS!K:K,,0),"0"))</f>
        <v>10</v>
      </c>
      <c r="H736" s="16">
        <v>25</v>
      </c>
      <c r="I736" s="6" t="s">
        <v>1134</v>
      </c>
      <c r="J736" s="1">
        <f>'ESTOQUE DEZEMBRO'!$D736*'ESTOQUE DEZEMBRO'!$G736+'ESTOQUE DEZEMBRO'!$E736*'ESTOQUE DEZEMBRO'!$H736</f>
        <v>618.00000000000045</v>
      </c>
      <c r="K736" s="1">
        <f>_xlfn.XLOOKUP(A736,MEDIDAS!A:A,MEDIDAS!D:D,,0)*5</f>
        <v>6.8333333333333339</v>
      </c>
      <c r="L736" s="1">
        <f>SUM(K736,_xlfn.XLOOKUP(A736,MEDIDAS!A:A,MEDIDAS!D:D,,0)*5)</f>
        <v>13.666666666666668</v>
      </c>
      <c r="M73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36" t="str">
        <f>IF('ESTOQUE DEZEMBRO'!$E736&gt;0,"dezembro",_xlfn.XLOOKUP('ESTOQUE DEZEMBRO'!$A736,'ESTOQUE NOVEMBRO'!$A$2:$A$1101,'ESTOQUE NOVEMBRO'!$N$2:$N$1101,,0))</f>
        <v>outubro</v>
      </c>
      <c r="O736" s="15">
        <v>45627</v>
      </c>
    </row>
    <row r="737" spans="1:15">
      <c r="A737" s="5" t="s">
        <v>733</v>
      </c>
      <c r="B737" s="6" t="s">
        <v>1211</v>
      </c>
      <c r="C737" s="8">
        <f t="shared" si="22"/>
        <v>64.89</v>
      </c>
      <c r="D737" s="13">
        <f>_xlfn.XLOOKUP(Tabela5[[#This Row],[SKU]],'ESTOQUE NOVEMBRO'!A:A,'ESTOQUE NOVEMBRO'!F:F,,0)-_xlfn.XLOOKUP(Tabela5[[#This Row],[SKU]],'VENDA MES'!H:H,'VENDA MES'!I:I,0,0)</f>
        <v>34.400000000000006</v>
      </c>
      <c r="E737" s="13">
        <f>IF(D737&lt;=0,(L737 * 2.5) - D737,IF(AND(Tabela5[[#This Row],[ESTOQUE_INICIAL]]&lt;=Tabela5[[#This Row],[PONTO_DE_REPOSICAO]],Tabela5[[#This Row],[ESTOQUE_INICIAL]]&gt;0),L737*2.5,D737*0))</f>
        <v>0</v>
      </c>
      <c r="F737" s="13">
        <f t="shared" si="23"/>
        <v>34.400000000000006</v>
      </c>
      <c r="G737" s="14">
        <f>IF('ESTOQUE DEZEMBRO'!$N737="outubro",_xlfn.XLOOKUP('ESTOQUE DEZEMBRO'!$A737,MEDIDAS!H:H,MEDIDAS!J:J,,0),IF('ESTOQUE DEZEMBRO'!$N737="novembro",_xlfn.XLOOKUP('ESTOQUE DEZEMBRO'!$A737,MEDIDAS!H:H,MEDIDAS!K:K,,0),"0"))</f>
        <v>10</v>
      </c>
      <c r="H737" s="16">
        <v>25</v>
      </c>
      <c r="I737" s="6" t="s">
        <v>1134</v>
      </c>
      <c r="J737" s="1">
        <f>'ESTOQUE DEZEMBRO'!$D737*'ESTOQUE DEZEMBRO'!$G737+'ESTOQUE DEZEMBRO'!$E737*'ESTOQUE DEZEMBRO'!$H737</f>
        <v>344.00000000000006</v>
      </c>
      <c r="K737" s="1">
        <f>_xlfn.XLOOKUP(A737,MEDIDAS!A:A,MEDIDAS!D:D,,0)*5</f>
        <v>6.8888888888888893</v>
      </c>
      <c r="L737" s="1">
        <f>SUM(K737,_xlfn.XLOOKUP(A737,MEDIDAS!A:A,MEDIDAS!D:D,,0)*5)</f>
        <v>13.777777777777779</v>
      </c>
      <c r="M73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37" t="str">
        <f>IF('ESTOQUE DEZEMBRO'!$E737&gt;0,"dezembro",_xlfn.XLOOKUP('ESTOQUE DEZEMBRO'!$A737,'ESTOQUE NOVEMBRO'!$A$2:$A$1101,'ESTOQUE NOVEMBRO'!$N$2:$N$1101,,0))</f>
        <v>outubro</v>
      </c>
      <c r="O737" s="15">
        <v>45627</v>
      </c>
    </row>
    <row r="738" spans="1:15">
      <c r="A738" s="5" t="s">
        <v>734</v>
      </c>
      <c r="B738" s="6" t="s">
        <v>1211</v>
      </c>
      <c r="C738" s="8">
        <f t="shared" si="22"/>
        <v>64.89</v>
      </c>
      <c r="D738" s="13">
        <f>_xlfn.XLOOKUP(Tabela5[[#This Row],[SKU]],'ESTOQUE NOVEMBRO'!A:A,'ESTOQUE NOVEMBRO'!F:F,,0)-_xlfn.XLOOKUP(Tabela5[[#This Row],[SKU]],'VENDA MES'!H:H,'VENDA MES'!I:I,0,0)</f>
        <v>-35.6</v>
      </c>
      <c r="E738" s="13">
        <f>IF(D738&lt;=0,(L738 * 2.5) - D738,IF(AND(Tabela5[[#This Row],[ESTOQUE_INICIAL]]&lt;=Tabela5[[#This Row],[PONTO_DE_REPOSICAO]],Tabela5[[#This Row],[ESTOQUE_INICIAL]]&gt;0),L738*2.5,D738*0))</f>
        <v>67.266666666666666</v>
      </c>
      <c r="F738" s="13">
        <f t="shared" si="23"/>
        <v>31.666666666666664</v>
      </c>
      <c r="G738" s="14" t="str">
        <f>IF('ESTOQUE DEZEMBRO'!$N738="outubro",_xlfn.XLOOKUP('ESTOQUE DEZEMBRO'!$A738,MEDIDAS!H:H,MEDIDAS!J:J,,0),IF('ESTOQUE DEZEMBRO'!$N738="novembro",_xlfn.XLOOKUP('ESTOQUE DEZEMBRO'!$A738,MEDIDAS!H:H,MEDIDAS!K:K,,0),"0"))</f>
        <v>0</v>
      </c>
      <c r="H738" s="16">
        <v>25</v>
      </c>
      <c r="I738" s="6" t="s">
        <v>1134</v>
      </c>
      <c r="J738" s="1">
        <f>'ESTOQUE DEZEMBRO'!$D738*'ESTOQUE DEZEMBRO'!$G738+'ESTOQUE DEZEMBRO'!$E738*'ESTOQUE DEZEMBRO'!$H738</f>
        <v>1681.6666666666667</v>
      </c>
      <c r="K738" s="1">
        <f>_xlfn.XLOOKUP(A738,MEDIDAS!A:A,MEDIDAS!D:D,,0)*5</f>
        <v>6.333333333333333</v>
      </c>
      <c r="L738" s="1">
        <f>SUM(K738,_xlfn.XLOOKUP(A738,MEDIDAS!A:A,MEDIDAS!D:D,,0)*5)</f>
        <v>12.666666666666666</v>
      </c>
      <c r="M73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38" t="str">
        <f>IF('ESTOQUE DEZEMBRO'!$E738&gt;0,"dezembro",_xlfn.XLOOKUP('ESTOQUE DEZEMBRO'!$A738,'ESTOQUE NOVEMBRO'!$A$2:$A$1101,'ESTOQUE NOVEMBRO'!$N$2:$N$1101,,0))</f>
        <v>dezembro</v>
      </c>
      <c r="O738" s="15">
        <v>45627</v>
      </c>
    </row>
    <row r="739" spans="1:15">
      <c r="A739" s="5" t="s">
        <v>813</v>
      </c>
      <c r="B739" s="6" t="s">
        <v>1211</v>
      </c>
      <c r="C739" s="8">
        <f t="shared" si="22"/>
        <v>64.89</v>
      </c>
      <c r="D739" s="13">
        <f>_xlfn.XLOOKUP(Tabela5[[#This Row],[SKU]],'ESTOQUE NOVEMBRO'!A:A,'ESTOQUE NOVEMBRO'!F:F,,0)-_xlfn.XLOOKUP(Tabela5[[#This Row],[SKU]],'VENDA MES'!H:H,'VENDA MES'!I:I,0,0)</f>
        <v>83</v>
      </c>
      <c r="E739" s="13">
        <f>IF(D739&lt;=0,(L739 * 2.5) - D739,IF(AND(Tabela5[[#This Row],[ESTOQUE_INICIAL]]&lt;=Tabela5[[#This Row],[PONTO_DE_REPOSICAO]],Tabela5[[#This Row],[ESTOQUE_INICIAL]]&gt;0),L739*2.5,D739*0))</f>
        <v>0</v>
      </c>
      <c r="F739" s="13">
        <f t="shared" si="23"/>
        <v>83</v>
      </c>
      <c r="G739" s="14">
        <f>IF('ESTOQUE DEZEMBRO'!$N739="outubro",_xlfn.XLOOKUP('ESTOQUE DEZEMBRO'!$A739,MEDIDAS!H:H,MEDIDAS!J:J,,0),IF('ESTOQUE DEZEMBRO'!$N739="novembro",_xlfn.XLOOKUP('ESTOQUE DEZEMBRO'!$A739,MEDIDAS!H:H,MEDIDAS!K:K,,0),"0"))</f>
        <v>10</v>
      </c>
      <c r="H739" s="16">
        <v>25</v>
      </c>
      <c r="I739" s="6" t="s">
        <v>1134</v>
      </c>
      <c r="J739" s="1">
        <f>'ESTOQUE DEZEMBRO'!$D739*'ESTOQUE DEZEMBRO'!$G739+'ESTOQUE DEZEMBRO'!$E739*'ESTOQUE DEZEMBRO'!$H739</f>
        <v>830</v>
      </c>
      <c r="K739" s="1">
        <f>_xlfn.XLOOKUP(A739,MEDIDAS!A:A,MEDIDAS!D:D,,0)*5</f>
        <v>3.7222222222222223</v>
      </c>
      <c r="L739" s="1">
        <f>SUM(K739,_xlfn.XLOOKUP(A739,MEDIDAS!A:A,MEDIDAS!D:D,,0)*5)</f>
        <v>7.4444444444444446</v>
      </c>
      <c r="M73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39" t="str">
        <f>IF('ESTOQUE DEZEMBRO'!$E739&gt;0,"dezembro",_xlfn.XLOOKUP('ESTOQUE DEZEMBRO'!$A739,'ESTOQUE NOVEMBRO'!$A$2:$A$1101,'ESTOQUE NOVEMBRO'!$N$2:$N$1101,,0))</f>
        <v>outubro</v>
      </c>
      <c r="O739" s="15">
        <v>45627</v>
      </c>
    </row>
    <row r="740" spans="1:15">
      <c r="A740" s="5" t="s">
        <v>735</v>
      </c>
      <c r="B740" s="6" t="s">
        <v>1211</v>
      </c>
      <c r="C740" s="8">
        <f t="shared" si="22"/>
        <v>64.89</v>
      </c>
      <c r="D740" s="13">
        <f>_xlfn.XLOOKUP(Tabela5[[#This Row],[SKU]],'ESTOQUE NOVEMBRO'!A:A,'ESTOQUE NOVEMBRO'!F:F,,0)-_xlfn.XLOOKUP(Tabela5[[#This Row],[SKU]],'VENDA MES'!H:H,'VENDA MES'!I:I,0,0)</f>
        <v>-18.59999999999998</v>
      </c>
      <c r="E740" s="13">
        <f>IF(D740&lt;=0,(L740 * 2.5) - D740,IF(AND(Tabela5[[#This Row],[ESTOQUE_INICIAL]]&lt;=Tabela5[[#This Row],[PONTO_DE_REPOSICAO]],Tabela5[[#This Row],[ESTOQUE_INICIAL]]&gt;0),L740*2.5,D740*0))</f>
        <v>49.433333333333316</v>
      </c>
      <c r="F740" s="13">
        <f t="shared" si="23"/>
        <v>30.833333333333336</v>
      </c>
      <c r="G740" s="14" t="str">
        <f>IF('ESTOQUE DEZEMBRO'!$N740="outubro",_xlfn.XLOOKUP('ESTOQUE DEZEMBRO'!$A740,MEDIDAS!H:H,MEDIDAS!J:J,,0),IF('ESTOQUE DEZEMBRO'!$N740="novembro",_xlfn.XLOOKUP('ESTOQUE DEZEMBRO'!$A740,MEDIDAS!H:H,MEDIDAS!K:K,,0),"0"))</f>
        <v>0</v>
      </c>
      <c r="H740" s="16">
        <v>25</v>
      </c>
      <c r="I740" s="6" t="s">
        <v>1134</v>
      </c>
      <c r="J740" s="1">
        <f>'ESTOQUE DEZEMBRO'!$D740*'ESTOQUE DEZEMBRO'!$G740+'ESTOQUE DEZEMBRO'!$E740*'ESTOQUE DEZEMBRO'!$H740</f>
        <v>1235.8333333333328</v>
      </c>
      <c r="K740" s="1">
        <f>_xlfn.XLOOKUP(A740,MEDIDAS!A:A,MEDIDAS!D:D,,0)*5</f>
        <v>6.166666666666667</v>
      </c>
      <c r="L740" s="1">
        <f>SUM(K740,_xlfn.XLOOKUP(A740,MEDIDAS!A:A,MEDIDAS!D:D,,0)*5)</f>
        <v>12.333333333333334</v>
      </c>
      <c r="M74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40" t="str">
        <f>IF('ESTOQUE DEZEMBRO'!$E740&gt;0,"dezembro",_xlfn.XLOOKUP('ESTOQUE DEZEMBRO'!$A740,'ESTOQUE NOVEMBRO'!$A$2:$A$1101,'ESTOQUE NOVEMBRO'!$N$2:$N$1101,,0))</f>
        <v>dezembro</v>
      </c>
      <c r="O740" s="15">
        <v>45627</v>
      </c>
    </row>
    <row r="741" spans="1:15">
      <c r="A741" s="5" t="s">
        <v>737</v>
      </c>
      <c r="B741" s="6" t="s">
        <v>1211</v>
      </c>
      <c r="C741" s="8">
        <f t="shared" si="22"/>
        <v>64.89</v>
      </c>
      <c r="D741" s="13">
        <f>_xlfn.XLOOKUP(Tabela5[[#This Row],[SKU]],'ESTOQUE NOVEMBRO'!A:A,'ESTOQUE NOVEMBRO'!F:F,,0)-_xlfn.XLOOKUP(Tabela5[[#This Row],[SKU]],'VENDA MES'!H:H,'VENDA MES'!I:I,0,0)</f>
        <v>19.599999999999994</v>
      </c>
      <c r="E741" s="13">
        <f>IF(D741&lt;=0,(L741 * 2.5) - D741,IF(AND(Tabela5[[#This Row],[ESTOQUE_INICIAL]]&lt;=Tabela5[[#This Row],[PONTO_DE_REPOSICAO]],Tabela5[[#This Row],[ESTOQUE_INICIAL]]&gt;0),L741*2.5,D741*0))</f>
        <v>0</v>
      </c>
      <c r="F741" s="13">
        <f t="shared" si="23"/>
        <v>19.599999999999994</v>
      </c>
      <c r="G741" s="14">
        <f>IF('ESTOQUE DEZEMBRO'!$N741="outubro",_xlfn.XLOOKUP('ESTOQUE DEZEMBRO'!$A741,MEDIDAS!H:H,MEDIDAS!J:J,,0),IF('ESTOQUE DEZEMBRO'!$N741="novembro",_xlfn.XLOOKUP('ESTOQUE DEZEMBRO'!$A741,MEDIDAS!H:H,MEDIDAS!K:K,,0),"0"))</f>
        <v>10</v>
      </c>
      <c r="H741" s="16">
        <v>25</v>
      </c>
      <c r="I741" s="6" t="s">
        <v>1134</v>
      </c>
      <c r="J741" s="1">
        <f>'ESTOQUE DEZEMBRO'!$D741*'ESTOQUE DEZEMBRO'!$G741+'ESTOQUE DEZEMBRO'!$E741*'ESTOQUE DEZEMBRO'!$H741</f>
        <v>195.99999999999994</v>
      </c>
      <c r="K741" s="1">
        <f>_xlfn.XLOOKUP(A741,MEDIDAS!A:A,MEDIDAS!D:D,,0)*5</f>
        <v>6.6111111111111107</v>
      </c>
      <c r="L741" s="1">
        <f>SUM(K741,_xlfn.XLOOKUP(A741,MEDIDAS!A:A,MEDIDAS!D:D,,0)*5)</f>
        <v>13.222222222222221</v>
      </c>
      <c r="M74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41" t="str">
        <f>IF('ESTOQUE DEZEMBRO'!$E741&gt;0,"dezembro",_xlfn.XLOOKUP('ESTOQUE DEZEMBRO'!$A741,'ESTOQUE NOVEMBRO'!$A$2:$A$1101,'ESTOQUE NOVEMBRO'!$N$2:$N$1101,,0))</f>
        <v>outubro</v>
      </c>
      <c r="O741" s="15">
        <v>45627</v>
      </c>
    </row>
    <row r="742" spans="1:15">
      <c r="A742" s="5" t="s">
        <v>738</v>
      </c>
      <c r="B742" s="6" t="s">
        <v>1211</v>
      </c>
      <c r="C742" s="8">
        <f t="shared" si="22"/>
        <v>64.89</v>
      </c>
      <c r="D742" s="13">
        <f>_xlfn.XLOOKUP(Tabela5[[#This Row],[SKU]],'ESTOQUE NOVEMBRO'!A:A,'ESTOQUE NOVEMBRO'!F:F,,0)-_xlfn.XLOOKUP(Tabela5[[#This Row],[SKU]],'VENDA MES'!H:H,'VENDA MES'!I:I,0,0)</f>
        <v>15.599999999999994</v>
      </c>
      <c r="E742" s="13">
        <f>IF(D742&lt;=0,(L742 * 2.5) - D742,IF(AND(Tabela5[[#This Row],[ESTOQUE_INICIAL]]&lt;=Tabela5[[#This Row],[PONTO_DE_REPOSICAO]],Tabela5[[#This Row],[ESTOQUE_INICIAL]]&gt;0),L742*2.5,D742*0))</f>
        <v>0</v>
      </c>
      <c r="F742" s="13">
        <f t="shared" si="23"/>
        <v>15.599999999999994</v>
      </c>
      <c r="G742" s="14">
        <f>IF('ESTOQUE DEZEMBRO'!$N742="outubro",_xlfn.XLOOKUP('ESTOQUE DEZEMBRO'!$A742,MEDIDAS!H:H,MEDIDAS!J:J,,0),IF('ESTOQUE DEZEMBRO'!$N742="novembro",_xlfn.XLOOKUP('ESTOQUE DEZEMBRO'!$A742,MEDIDAS!H:H,MEDIDAS!K:K,,0),"0"))</f>
        <v>10</v>
      </c>
      <c r="H742" s="16">
        <v>25</v>
      </c>
      <c r="I742" s="6" t="s">
        <v>1134</v>
      </c>
      <c r="J742" s="1">
        <f>'ESTOQUE DEZEMBRO'!$D742*'ESTOQUE DEZEMBRO'!$G742+'ESTOQUE DEZEMBRO'!$E742*'ESTOQUE DEZEMBRO'!$H742</f>
        <v>155.99999999999994</v>
      </c>
      <c r="K742" s="1">
        <f>_xlfn.XLOOKUP(A742,MEDIDAS!A:A,MEDIDAS!D:D,,0)*5</f>
        <v>6.8333333333333339</v>
      </c>
      <c r="L742" s="1">
        <f>SUM(K742,_xlfn.XLOOKUP(A742,MEDIDAS!A:A,MEDIDAS!D:D,,0)*5)</f>
        <v>13.666666666666668</v>
      </c>
      <c r="M74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42" t="str">
        <f>IF('ESTOQUE DEZEMBRO'!$E742&gt;0,"dezembro",_xlfn.XLOOKUP('ESTOQUE DEZEMBRO'!$A742,'ESTOQUE NOVEMBRO'!$A$2:$A$1101,'ESTOQUE NOVEMBRO'!$N$2:$N$1101,,0))</f>
        <v>outubro</v>
      </c>
      <c r="O742" s="15">
        <v>45627</v>
      </c>
    </row>
    <row r="743" spans="1:15">
      <c r="A743" s="5" t="s">
        <v>739</v>
      </c>
      <c r="B743" s="6" t="s">
        <v>1211</v>
      </c>
      <c r="C743" s="8">
        <f t="shared" si="22"/>
        <v>64.89</v>
      </c>
      <c r="D743" s="13">
        <f>_xlfn.XLOOKUP(Tabela5[[#This Row],[SKU]],'ESTOQUE NOVEMBRO'!A:A,'ESTOQUE NOVEMBRO'!F:F,,0)-_xlfn.XLOOKUP(Tabela5[[#This Row],[SKU]],'VENDA MES'!H:H,'VENDA MES'!I:I,0,0)</f>
        <v>29.000000000000028</v>
      </c>
      <c r="E743" s="13">
        <f>IF(D743&lt;=0,(L743 * 2.5) - D743,IF(AND(Tabela5[[#This Row],[ESTOQUE_INICIAL]]&lt;=Tabela5[[#This Row],[PONTO_DE_REPOSICAO]],Tabela5[[#This Row],[ESTOQUE_INICIAL]]&gt;0),L743*2.5,D743*0))</f>
        <v>0</v>
      </c>
      <c r="F743" s="13">
        <f t="shared" si="23"/>
        <v>29.000000000000028</v>
      </c>
      <c r="G743" s="14">
        <f>IF('ESTOQUE DEZEMBRO'!$N743="outubro",_xlfn.XLOOKUP('ESTOQUE DEZEMBRO'!$A743,MEDIDAS!H:H,MEDIDAS!J:J,,0),IF('ESTOQUE DEZEMBRO'!$N743="novembro",_xlfn.XLOOKUP('ESTOQUE DEZEMBRO'!$A743,MEDIDAS!H:H,MEDIDAS!K:K,,0),"0"))</f>
        <v>10</v>
      </c>
      <c r="H743" s="16">
        <v>25</v>
      </c>
      <c r="I743" s="6" t="s">
        <v>1134</v>
      </c>
      <c r="J743" s="1">
        <f>'ESTOQUE DEZEMBRO'!$D743*'ESTOQUE DEZEMBRO'!$G743+'ESTOQUE DEZEMBRO'!$E743*'ESTOQUE DEZEMBRO'!$H743</f>
        <v>290.00000000000028</v>
      </c>
      <c r="K743" s="1">
        <f>_xlfn.XLOOKUP(A743,MEDIDAS!A:A,MEDIDAS!D:D,,0)*5</f>
        <v>7.5555555555555554</v>
      </c>
      <c r="L743" s="1">
        <f>SUM(K743,_xlfn.XLOOKUP(A743,MEDIDAS!A:A,MEDIDAS!D:D,,0)*5)</f>
        <v>15.111111111111111</v>
      </c>
      <c r="M74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43" t="str">
        <f>IF('ESTOQUE DEZEMBRO'!$E743&gt;0,"dezembro",_xlfn.XLOOKUP('ESTOQUE DEZEMBRO'!$A743,'ESTOQUE NOVEMBRO'!$A$2:$A$1101,'ESTOQUE NOVEMBRO'!$N$2:$N$1101,,0))</f>
        <v>outubro</v>
      </c>
      <c r="O743" s="15">
        <v>45627</v>
      </c>
    </row>
    <row r="744" spans="1:15">
      <c r="A744" s="5" t="s">
        <v>740</v>
      </c>
      <c r="B744" s="6" t="s">
        <v>1212</v>
      </c>
      <c r="C744" s="8">
        <f t="shared" si="22"/>
        <v>64.89</v>
      </c>
      <c r="D744" s="13">
        <f>_xlfn.XLOOKUP(Tabela5[[#This Row],[SKU]],'ESTOQUE NOVEMBRO'!A:A,'ESTOQUE NOVEMBRO'!F:F,,0)-_xlfn.XLOOKUP(Tabela5[[#This Row],[SKU]],'VENDA MES'!H:H,'VENDA MES'!I:I,0,0)</f>
        <v>-19.200000000000003</v>
      </c>
      <c r="E744" s="13">
        <f>IF(D744&lt;=0,(L744 * 2.5) - D744,IF(AND(Tabela5[[#This Row],[ESTOQUE_INICIAL]]&lt;=Tabela5[[#This Row],[PONTO_DE_REPOSICAO]],Tabela5[[#This Row],[ESTOQUE_INICIAL]]&gt;0),L744*2.5,D744*0))</f>
        <v>48.366666666666674</v>
      </c>
      <c r="F744" s="13">
        <f t="shared" si="23"/>
        <v>29.166666666666671</v>
      </c>
      <c r="G744" s="14" t="str">
        <f>IF('ESTOQUE DEZEMBRO'!$N744="outubro",_xlfn.XLOOKUP('ESTOQUE DEZEMBRO'!$A744,MEDIDAS!H:H,MEDIDAS!J:J,,0),IF('ESTOQUE DEZEMBRO'!$N744="novembro",_xlfn.XLOOKUP('ESTOQUE DEZEMBRO'!$A744,MEDIDAS!H:H,MEDIDAS!K:K,,0),"0"))</f>
        <v>0</v>
      </c>
      <c r="H744" s="16">
        <v>100</v>
      </c>
      <c r="I744" s="6" t="s">
        <v>1138</v>
      </c>
      <c r="J744" s="1">
        <f>'ESTOQUE DEZEMBRO'!$D744*'ESTOQUE DEZEMBRO'!$G744+'ESTOQUE DEZEMBRO'!$E744*'ESTOQUE DEZEMBRO'!$H744</f>
        <v>4836.6666666666679</v>
      </c>
      <c r="K744" s="1">
        <f>_xlfn.XLOOKUP(A744,MEDIDAS!A:A,MEDIDAS!D:D,,0)*5</f>
        <v>5.8333333333333339</v>
      </c>
      <c r="L744" s="1">
        <f>SUM(K744,_xlfn.XLOOKUP(A744,MEDIDAS!A:A,MEDIDAS!D:D,,0)*5)</f>
        <v>11.666666666666668</v>
      </c>
      <c r="M74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44" t="str">
        <f>IF('ESTOQUE DEZEMBRO'!$E744&gt;0,"dezembro",_xlfn.XLOOKUP('ESTOQUE DEZEMBRO'!$A744,'ESTOQUE NOVEMBRO'!$A$2:$A$1101,'ESTOQUE NOVEMBRO'!$N$2:$N$1101,,0))</f>
        <v>dezembro</v>
      </c>
      <c r="O744" s="15">
        <v>45627</v>
      </c>
    </row>
    <row r="745" spans="1:15">
      <c r="A745" s="5" t="s">
        <v>741</v>
      </c>
      <c r="B745" s="6" t="s">
        <v>1212</v>
      </c>
      <c r="C745" s="8">
        <f t="shared" si="22"/>
        <v>64.89</v>
      </c>
      <c r="D745" s="13">
        <f>_xlfn.XLOOKUP(Tabela5[[#This Row],[SKU]],'ESTOQUE NOVEMBRO'!A:A,'ESTOQUE NOVEMBRO'!F:F,,0)-_xlfn.XLOOKUP(Tabela5[[#This Row],[SKU]],'VENDA MES'!H:H,'VENDA MES'!I:I,0,0)</f>
        <v>12.200000000000017</v>
      </c>
      <c r="E745" s="13">
        <f>IF(D745&lt;=0,(L745 * 2.5) - D745,IF(AND(Tabela5[[#This Row],[ESTOQUE_INICIAL]]&lt;=Tabela5[[#This Row],[PONTO_DE_REPOSICAO]],Tabela5[[#This Row],[ESTOQUE_INICIAL]]&gt;0),L745*2.5,D745*0))</f>
        <v>36.944444444444443</v>
      </c>
      <c r="F745" s="13">
        <f t="shared" si="23"/>
        <v>49.14444444444446</v>
      </c>
      <c r="G745" s="14" t="str">
        <f>IF('ESTOQUE DEZEMBRO'!$N745="outubro",_xlfn.XLOOKUP('ESTOQUE DEZEMBRO'!$A745,MEDIDAS!H:H,MEDIDAS!J:J,,0),IF('ESTOQUE DEZEMBRO'!$N745="novembro",_xlfn.XLOOKUP('ESTOQUE DEZEMBRO'!$A745,MEDIDAS!H:H,MEDIDAS!K:K,,0),"0"))</f>
        <v>0</v>
      </c>
      <c r="H745" s="16">
        <v>100</v>
      </c>
      <c r="I745" s="6" t="s">
        <v>1138</v>
      </c>
      <c r="J745" s="1">
        <f>'ESTOQUE DEZEMBRO'!$D745*'ESTOQUE DEZEMBRO'!$G745+'ESTOQUE DEZEMBRO'!$E745*'ESTOQUE DEZEMBRO'!$H745</f>
        <v>3694.4444444444443</v>
      </c>
      <c r="K745" s="1">
        <f>_xlfn.XLOOKUP(A745,MEDIDAS!A:A,MEDIDAS!D:D,,0)*5</f>
        <v>7.3888888888888893</v>
      </c>
      <c r="L745" s="1">
        <f>SUM(K745,_xlfn.XLOOKUP(A745,MEDIDAS!A:A,MEDIDAS!D:D,,0)*5)</f>
        <v>14.777777777777779</v>
      </c>
      <c r="M74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45" t="str">
        <f>IF('ESTOQUE DEZEMBRO'!$E745&gt;0,"dezembro",_xlfn.XLOOKUP('ESTOQUE DEZEMBRO'!$A745,'ESTOQUE NOVEMBRO'!$A$2:$A$1101,'ESTOQUE NOVEMBRO'!$N$2:$N$1101,,0))</f>
        <v>dezembro</v>
      </c>
      <c r="O745" s="15">
        <v>45627</v>
      </c>
    </row>
    <row r="746" spans="1:15">
      <c r="A746" s="5" t="s">
        <v>742</v>
      </c>
      <c r="B746" s="6" t="s">
        <v>1212</v>
      </c>
      <c r="C746" s="8">
        <f t="shared" si="22"/>
        <v>64.89</v>
      </c>
      <c r="D746" s="13">
        <f>_xlfn.XLOOKUP(Tabela5[[#This Row],[SKU]],'ESTOQUE NOVEMBRO'!A:A,'ESTOQUE NOVEMBRO'!F:F,,0)-_xlfn.XLOOKUP(Tabela5[[#This Row],[SKU]],'VENDA MES'!H:H,'VENDA MES'!I:I,0,0)</f>
        <v>-29.944444444444443</v>
      </c>
      <c r="E746" s="13">
        <f>IF(D746&lt;=0,(L746 * 2.5) - D746,IF(AND(Tabela5[[#This Row],[ESTOQUE_INICIAL]]&lt;=Tabela5[[#This Row],[PONTO_DE_REPOSICAO]],Tabela5[[#This Row],[ESTOQUE_INICIAL]]&gt;0),L746*2.5,D746*0))</f>
        <v>63</v>
      </c>
      <c r="F746" s="13">
        <f t="shared" si="23"/>
        <v>33.055555555555557</v>
      </c>
      <c r="G746" s="14" t="str">
        <f>IF('ESTOQUE DEZEMBRO'!$N746="outubro",_xlfn.XLOOKUP('ESTOQUE DEZEMBRO'!$A746,MEDIDAS!H:H,MEDIDAS!J:J,,0),IF('ESTOQUE DEZEMBRO'!$N746="novembro",_xlfn.XLOOKUP('ESTOQUE DEZEMBRO'!$A746,MEDIDAS!H:H,MEDIDAS!K:K,,0),"0"))</f>
        <v>0</v>
      </c>
      <c r="H746" s="16">
        <v>100</v>
      </c>
      <c r="I746" s="6" t="s">
        <v>1138</v>
      </c>
      <c r="J746" s="1">
        <f>'ESTOQUE DEZEMBRO'!$D746*'ESTOQUE DEZEMBRO'!$G746+'ESTOQUE DEZEMBRO'!$E746*'ESTOQUE DEZEMBRO'!$H746</f>
        <v>6300</v>
      </c>
      <c r="K746" s="1">
        <f>_xlfn.XLOOKUP(A746,MEDIDAS!A:A,MEDIDAS!D:D,,0)*5</f>
        <v>6.6111111111111107</v>
      </c>
      <c r="L746" s="1">
        <f>SUM(K746,_xlfn.XLOOKUP(A746,MEDIDAS!A:A,MEDIDAS!D:D,,0)*5)</f>
        <v>13.222222222222221</v>
      </c>
      <c r="M74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46" t="str">
        <f>IF('ESTOQUE DEZEMBRO'!$E746&gt;0,"dezembro",_xlfn.XLOOKUP('ESTOQUE DEZEMBRO'!$A746,'ESTOQUE NOVEMBRO'!$A$2:$A$1101,'ESTOQUE NOVEMBRO'!$N$2:$N$1101,,0))</f>
        <v>dezembro</v>
      </c>
      <c r="O746" s="15">
        <v>45627</v>
      </c>
    </row>
    <row r="747" spans="1:15">
      <c r="A747" s="5" t="s">
        <v>743</v>
      </c>
      <c r="B747" s="6" t="s">
        <v>1212</v>
      </c>
      <c r="C747" s="8">
        <f t="shared" si="22"/>
        <v>64.89</v>
      </c>
      <c r="D747" s="13">
        <f>_xlfn.XLOOKUP(Tabela5[[#This Row],[SKU]],'ESTOQUE NOVEMBRO'!A:A,'ESTOQUE NOVEMBRO'!F:F,,0)-_xlfn.XLOOKUP(Tabela5[[#This Row],[SKU]],'VENDA MES'!H:H,'VENDA MES'!I:I,0,0)</f>
        <v>6.5999999999999943</v>
      </c>
      <c r="E747" s="13">
        <f>IF(D747&lt;=0,(L747 * 2.5) - D747,IF(AND(Tabela5[[#This Row],[ESTOQUE_INICIAL]]&lt;=Tabela5[[#This Row],[PONTO_DE_REPOSICAO]],Tabela5[[#This Row],[ESTOQUE_INICIAL]]&gt;0),L747*2.5,D747*0))</f>
        <v>36.666666666666664</v>
      </c>
      <c r="F747" s="13">
        <f t="shared" si="23"/>
        <v>43.266666666666659</v>
      </c>
      <c r="G747" s="14" t="str">
        <f>IF('ESTOQUE DEZEMBRO'!$N747="outubro",_xlfn.XLOOKUP('ESTOQUE DEZEMBRO'!$A747,MEDIDAS!H:H,MEDIDAS!J:J,,0),IF('ESTOQUE DEZEMBRO'!$N747="novembro",_xlfn.XLOOKUP('ESTOQUE DEZEMBRO'!$A747,MEDIDAS!H:H,MEDIDAS!K:K,,0),"0"))</f>
        <v>0</v>
      </c>
      <c r="H747" s="16">
        <v>100</v>
      </c>
      <c r="I747" s="6" t="s">
        <v>1138</v>
      </c>
      <c r="J747" s="1">
        <f>'ESTOQUE DEZEMBRO'!$D747*'ESTOQUE DEZEMBRO'!$G747+'ESTOQUE DEZEMBRO'!$E747*'ESTOQUE DEZEMBRO'!$H747</f>
        <v>3666.6666666666665</v>
      </c>
      <c r="K747" s="1">
        <f>_xlfn.XLOOKUP(A747,MEDIDAS!A:A,MEDIDAS!D:D,,0)*5</f>
        <v>7.333333333333333</v>
      </c>
      <c r="L747" s="1">
        <f>SUM(K747,_xlfn.XLOOKUP(A747,MEDIDAS!A:A,MEDIDAS!D:D,,0)*5)</f>
        <v>14.666666666666666</v>
      </c>
      <c r="M74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47" t="str">
        <f>IF('ESTOQUE DEZEMBRO'!$E747&gt;0,"dezembro",_xlfn.XLOOKUP('ESTOQUE DEZEMBRO'!$A747,'ESTOQUE NOVEMBRO'!$A$2:$A$1101,'ESTOQUE NOVEMBRO'!$N$2:$N$1101,,0))</f>
        <v>dezembro</v>
      </c>
      <c r="O747" s="15">
        <v>45627</v>
      </c>
    </row>
    <row r="748" spans="1:15">
      <c r="A748" s="5" t="s">
        <v>744</v>
      </c>
      <c r="B748" s="6" t="s">
        <v>1212</v>
      </c>
      <c r="C748" s="8">
        <f t="shared" si="22"/>
        <v>64.89</v>
      </c>
      <c r="D748" s="13">
        <f>_xlfn.XLOOKUP(Tabela5[[#This Row],[SKU]],'ESTOQUE NOVEMBRO'!A:A,'ESTOQUE NOVEMBRO'!F:F,,0)-_xlfn.XLOOKUP(Tabela5[[#This Row],[SKU]],'VENDA MES'!H:H,'VENDA MES'!I:I,0,0)</f>
        <v>59.400000000000006</v>
      </c>
      <c r="E748" s="13">
        <f>IF(D748&lt;=0,(L748 * 2.5) - D748,IF(AND(Tabela5[[#This Row],[ESTOQUE_INICIAL]]&lt;=Tabela5[[#This Row],[PONTO_DE_REPOSICAO]],Tabela5[[#This Row],[ESTOQUE_INICIAL]]&gt;0),L748*2.5,D748*0))</f>
        <v>0</v>
      </c>
      <c r="F748" s="13">
        <f t="shared" si="23"/>
        <v>59.400000000000006</v>
      </c>
      <c r="G748" s="14">
        <f>IF('ESTOQUE DEZEMBRO'!$N748="outubro",_xlfn.XLOOKUP('ESTOQUE DEZEMBRO'!$A748,MEDIDAS!H:H,MEDIDAS!J:J,,0),IF('ESTOQUE DEZEMBRO'!$N748="novembro",_xlfn.XLOOKUP('ESTOQUE DEZEMBRO'!$A748,MEDIDAS!H:H,MEDIDAS!K:K,,0),"0"))</f>
        <v>40</v>
      </c>
      <c r="H748" s="16">
        <v>100</v>
      </c>
      <c r="I748" s="6" t="s">
        <v>1138</v>
      </c>
      <c r="J748" s="1">
        <f>'ESTOQUE DEZEMBRO'!$D748*'ESTOQUE DEZEMBRO'!$G748+'ESTOQUE DEZEMBRO'!$E748*'ESTOQUE DEZEMBRO'!$H748</f>
        <v>2376</v>
      </c>
      <c r="K748" s="1">
        <f>_xlfn.XLOOKUP(A748,MEDIDAS!A:A,MEDIDAS!D:D,,0)*5</f>
        <v>5.5</v>
      </c>
      <c r="L748" s="1">
        <f>SUM(K748,_xlfn.XLOOKUP(A748,MEDIDAS!A:A,MEDIDAS!D:D,,0)*5)</f>
        <v>11</v>
      </c>
      <c r="M74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48" t="str">
        <f>IF('ESTOQUE DEZEMBRO'!$E748&gt;0,"dezembro",_xlfn.XLOOKUP('ESTOQUE DEZEMBRO'!$A748,'ESTOQUE NOVEMBRO'!$A$2:$A$1101,'ESTOQUE NOVEMBRO'!$N$2:$N$1101,,0))</f>
        <v>outubro</v>
      </c>
      <c r="O748" s="15">
        <v>45627</v>
      </c>
    </row>
    <row r="749" spans="1:15">
      <c r="A749" s="5" t="s">
        <v>824</v>
      </c>
      <c r="B749" s="6" t="s">
        <v>1212</v>
      </c>
      <c r="C749" s="8">
        <f t="shared" si="22"/>
        <v>64.89</v>
      </c>
      <c r="D749" s="13">
        <f>_xlfn.XLOOKUP(Tabela5[[#This Row],[SKU]],'ESTOQUE NOVEMBRO'!A:A,'ESTOQUE NOVEMBRO'!F:F,,0)-_xlfn.XLOOKUP(Tabela5[[#This Row],[SKU]],'VENDA MES'!H:H,'VENDA MES'!I:I,0,0)</f>
        <v>55</v>
      </c>
      <c r="E749" s="13">
        <f>IF(D749&lt;=0,(L749 * 2.5) - D749,IF(AND(Tabela5[[#This Row],[ESTOQUE_INICIAL]]&lt;=Tabela5[[#This Row],[PONTO_DE_REPOSICAO]],Tabela5[[#This Row],[ESTOQUE_INICIAL]]&gt;0),L749*2.5,D749*0))</f>
        <v>0</v>
      </c>
      <c r="F749" s="13">
        <f t="shared" si="23"/>
        <v>55</v>
      </c>
      <c r="G749" s="14">
        <f>IF('ESTOQUE DEZEMBRO'!$N749="outubro",_xlfn.XLOOKUP('ESTOQUE DEZEMBRO'!$A749,MEDIDAS!H:H,MEDIDAS!J:J,,0),IF('ESTOQUE DEZEMBRO'!$N749="novembro",_xlfn.XLOOKUP('ESTOQUE DEZEMBRO'!$A749,MEDIDAS!H:H,MEDIDAS!K:K,,0),"0"))</f>
        <v>40</v>
      </c>
      <c r="H749" s="16">
        <v>100</v>
      </c>
      <c r="I749" s="6" t="s">
        <v>1138</v>
      </c>
      <c r="J749" s="1">
        <f>'ESTOQUE DEZEMBRO'!$D749*'ESTOQUE DEZEMBRO'!$G749+'ESTOQUE DEZEMBRO'!$E749*'ESTOQUE DEZEMBRO'!$H749</f>
        <v>2200</v>
      </c>
      <c r="K749" s="1">
        <f>_xlfn.XLOOKUP(A749,MEDIDAS!A:A,MEDIDAS!D:D,,0)*5</f>
        <v>5.2777777777777777</v>
      </c>
      <c r="L749" s="1">
        <f>SUM(K749,_xlfn.XLOOKUP(A749,MEDIDAS!A:A,MEDIDAS!D:D,,0)*5)</f>
        <v>10.555555555555555</v>
      </c>
      <c r="M74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49" t="str">
        <f>IF('ESTOQUE DEZEMBRO'!$E749&gt;0,"dezembro",_xlfn.XLOOKUP('ESTOQUE DEZEMBRO'!$A749,'ESTOQUE NOVEMBRO'!$A$2:$A$1101,'ESTOQUE NOVEMBRO'!$N$2:$N$1101,,0))</f>
        <v>outubro</v>
      </c>
      <c r="O749" s="15">
        <v>45627</v>
      </c>
    </row>
    <row r="750" spans="1:15">
      <c r="A750" s="5" t="s">
        <v>745</v>
      </c>
      <c r="B750" s="6" t="s">
        <v>1212</v>
      </c>
      <c r="C750" s="8">
        <f t="shared" si="22"/>
        <v>64.89</v>
      </c>
      <c r="D750" s="13">
        <f>_xlfn.XLOOKUP(Tabela5[[#This Row],[SKU]],'ESTOQUE NOVEMBRO'!A:A,'ESTOQUE NOVEMBRO'!F:F,,0)-_xlfn.XLOOKUP(Tabela5[[#This Row],[SKU]],'VENDA MES'!H:H,'VENDA MES'!I:I,0,0)</f>
        <v>58.400000000000006</v>
      </c>
      <c r="E750" s="13">
        <f>IF(D750&lt;=0,(L750 * 2.5) - D750,IF(AND(Tabela5[[#This Row],[ESTOQUE_INICIAL]]&lt;=Tabela5[[#This Row],[PONTO_DE_REPOSICAO]],Tabela5[[#This Row],[ESTOQUE_INICIAL]]&gt;0),L750*2.5,D750*0))</f>
        <v>0</v>
      </c>
      <c r="F750" s="13">
        <f t="shared" si="23"/>
        <v>58.400000000000006</v>
      </c>
      <c r="G750" s="14">
        <f>IF('ESTOQUE DEZEMBRO'!$N750="outubro",_xlfn.XLOOKUP('ESTOQUE DEZEMBRO'!$A750,MEDIDAS!H:H,MEDIDAS!J:J,,0),IF('ESTOQUE DEZEMBRO'!$N750="novembro",_xlfn.XLOOKUP('ESTOQUE DEZEMBRO'!$A750,MEDIDAS!H:H,MEDIDAS!K:K,,0),"0"))</f>
        <v>40</v>
      </c>
      <c r="H750" s="16">
        <v>100</v>
      </c>
      <c r="I750" s="6" t="s">
        <v>1138</v>
      </c>
      <c r="J750" s="1">
        <f>'ESTOQUE DEZEMBRO'!$D750*'ESTOQUE DEZEMBRO'!$G750+'ESTOQUE DEZEMBRO'!$E750*'ESTOQUE DEZEMBRO'!$H750</f>
        <v>2336</v>
      </c>
      <c r="K750" s="1">
        <f>_xlfn.XLOOKUP(A750,MEDIDAS!A:A,MEDIDAS!D:D,,0)*5</f>
        <v>7.3888888888888893</v>
      </c>
      <c r="L750" s="1">
        <f>SUM(K750,_xlfn.XLOOKUP(A750,MEDIDAS!A:A,MEDIDAS!D:D,,0)*5)</f>
        <v>14.777777777777779</v>
      </c>
      <c r="M75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50" t="str">
        <f>IF('ESTOQUE DEZEMBRO'!$E750&gt;0,"dezembro",_xlfn.XLOOKUP('ESTOQUE DEZEMBRO'!$A750,'ESTOQUE NOVEMBRO'!$A$2:$A$1101,'ESTOQUE NOVEMBRO'!$N$2:$N$1101,,0))</f>
        <v>outubro</v>
      </c>
      <c r="O750" s="15">
        <v>45627</v>
      </c>
    </row>
    <row r="751" spans="1:15">
      <c r="A751" s="5" t="s">
        <v>746</v>
      </c>
      <c r="B751" s="6" t="s">
        <v>1212</v>
      </c>
      <c r="C751" s="8">
        <f t="shared" si="22"/>
        <v>64.89</v>
      </c>
      <c r="D751" s="13">
        <f>_xlfn.XLOOKUP(Tabela5[[#This Row],[SKU]],'ESTOQUE NOVEMBRO'!A:A,'ESTOQUE NOVEMBRO'!F:F,,0)-_xlfn.XLOOKUP(Tabela5[[#This Row],[SKU]],'VENDA MES'!H:H,'VENDA MES'!I:I,0,0)</f>
        <v>50.800000000000011</v>
      </c>
      <c r="E751" s="13">
        <f>IF(D751&lt;=0,(L751 * 2.5) - D751,IF(AND(Tabela5[[#This Row],[ESTOQUE_INICIAL]]&lt;=Tabela5[[#This Row],[PONTO_DE_REPOSICAO]],Tabela5[[#This Row],[ESTOQUE_INICIAL]]&gt;0),L751*2.5,D751*0))</f>
        <v>0</v>
      </c>
      <c r="F751" s="13">
        <f t="shared" si="23"/>
        <v>50.800000000000011</v>
      </c>
      <c r="G751" s="14">
        <f>IF('ESTOQUE DEZEMBRO'!$N751="outubro",_xlfn.XLOOKUP('ESTOQUE DEZEMBRO'!$A751,MEDIDAS!H:H,MEDIDAS!J:J,,0),IF('ESTOQUE DEZEMBRO'!$N751="novembro",_xlfn.XLOOKUP('ESTOQUE DEZEMBRO'!$A751,MEDIDAS!H:H,MEDIDAS!K:K,,0),"0"))</f>
        <v>40</v>
      </c>
      <c r="H751" s="16">
        <v>100</v>
      </c>
      <c r="I751" s="6" t="s">
        <v>1138</v>
      </c>
      <c r="J751" s="1">
        <f>'ESTOQUE DEZEMBRO'!$D751*'ESTOQUE DEZEMBRO'!$G751+'ESTOQUE DEZEMBRO'!$E751*'ESTOQUE DEZEMBRO'!$H751</f>
        <v>2032.0000000000005</v>
      </c>
      <c r="K751" s="1">
        <f>_xlfn.XLOOKUP(A751,MEDIDAS!A:A,MEDIDAS!D:D,,0)*5</f>
        <v>5.6111111111111107</v>
      </c>
      <c r="L751" s="1">
        <f>SUM(K751,_xlfn.XLOOKUP(A751,MEDIDAS!A:A,MEDIDAS!D:D,,0)*5)</f>
        <v>11.222222222222221</v>
      </c>
      <c r="M75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51" t="str">
        <f>IF('ESTOQUE DEZEMBRO'!$E751&gt;0,"dezembro",_xlfn.XLOOKUP('ESTOQUE DEZEMBRO'!$A751,'ESTOQUE NOVEMBRO'!$A$2:$A$1101,'ESTOQUE NOVEMBRO'!$N$2:$N$1101,,0))</f>
        <v>outubro</v>
      </c>
      <c r="O751" s="15">
        <v>45627</v>
      </c>
    </row>
    <row r="752" spans="1:15">
      <c r="A752" s="5" t="s">
        <v>748</v>
      </c>
      <c r="B752" s="6" t="s">
        <v>1212</v>
      </c>
      <c r="C752" s="8">
        <f t="shared" si="22"/>
        <v>64.89</v>
      </c>
      <c r="D752" s="13">
        <f>_xlfn.XLOOKUP(Tabela5[[#This Row],[SKU]],'ESTOQUE NOVEMBRO'!A:A,'ESTOQUE NOVEMBRO'!F:F,,0)-_xlfn.XLOOKUP(Tabela5[[#This Row],[SKU]],'VENDA MES'!H:H,'VENDA MES'!I:I,0,0)</f>
        <v>113.40000000000003</v>
      </c>
      <c r="E752" s="13">
        <f>IF(D752&lt;=0,(L752 * 2.5) - D752,IF(AND(Tabela5[[#This Row],[ESTOQUE_INICIAL]]&lt;=Tabela5[[#This Row],[PONTO_DE_REPOSICAO]],Tabela5[[#This Row],[ESTOQUE_INICIAL]]&gt;0),L752*2.5,D752*0))</f>
        <v>0</v>
      </c>
      <c r="F752" s="13">
        <f t="shared" si="23"/>
        <v>113.40000000000003</v>
      </c>
      <c r="G752" s="14">
        <f>IF('ESTOQUE DEZEMBRO'!$N752="outubro",_xlfn.XLOOKUP('ESTOQUE DEZEMBRO'!$A752,MEDIDAS!H:H,MEDIDAS!J:J,,0),IF('ESTOQUE DEZEMBRO'!$N752="novembro",_xlfn.XLOOKUP('ESTOQUE DEZEMBRO'!$A752,MEDIDAS!H:H,MEDIDAS!K:K,,0),"0"))</f>
        <v>40</v>
      </c>
      <c r="H752" s="16">
        <v>100</v>
      </c>
      <c r="I752" s="6" t="s">
        <v>1138</v>
      </c>
      <c r="J752" s="1">
        <f>'ESTOQUE DEZEMBRO'!$D752*'ESTOQUE DEZEMBRO'!$G752+'ESTOQUE DEZEMBRO'!$E752*'ESTOQUE DEZEMBRO'!$H752</f>
        <v>4536.0000000000018</v>
      </c>
      <c r="K752" s="1">
        <f>_xlfn.XLOOKUP(A752,MEDIDAS!A:A,MEDIDAS!D:D,,0)*5</f>
        <v>6.166666666666667</v>
      </c>
      <c r="L752" s="1">
        <f>SUM(K752,_xlfn.XLOOKUP(A752,MEDIDAS!A:A,MEDIDAS!D:D,,0)*5)</f>
        <v>12.333333333333334</v>
      </c>
      <c r="M75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52" t="str">
        <f>IF('ESTOQUE DEZEMBRO'!$E752&gt;0,"dezembro",_xlfn.XLOOKUP('ESTOQUE DEZEMBRO'!$A752,'ESTOQUE NOVEMBRO'!$A$2:$A$1101,'ESTOQUE NOVEMBRO'!$N$2:$N$1101,,0))</f>
        <v>outubro</v>
      </c>
      <c r="O752" s="15">
        <v>45627</v>
      </c>
    </row>
    <row r="753" spans="1:15">
      <c r="A753" s="5" t="s">
        <v>749</v>
      </c>
      <c r="B753" s="6" t="s">
        <v>1212</v>
      </c>
      <c r="C753" s="8">
        <f t="shared" si="22"/>
        <v>64.89</v>
      </c>
      <c r="D753" s="13">
        <f>_xlfn.XLOOKUP(Tabela5[[#This Row],[SKU]],'ESTOQUE NOVEMBRO'!A:A,'ESTOQUE NOVEMBRO'!F:F,,0)-_xlfn.XLOOKUP(Tabela5[[#This Row],[SKU]],'VENDA MES'!H:H,'VENDA MES'!I:I,0,0)</f>
        <v>90.000000000000028</v>
      </c>
      <c r="E753" s="13">
        <f>IF(D753&lt;=0,(L753 * 2.5) - D753,IF(AND(Tabela5[[#This Row],[ESTOQUE_INICIAL]]&lt;=Tabela5[[#This Row],[PONTO_DE_REPOSICAO]],Tabela5[[#This Row],[ESTOQUE_INICIAL]]&gt;0),L753*2.5,D753*0))</f>
        <v>0</v>
      </c>
      <c r="F753" s="13">
        <f t="shared" si="23"/>
        <v>90.000000000000028</v>
      </c>
      <c r="G753" s="14">
        <f>IF('ESTOQUE DEZEMBRO'!$N753="outubro",_xlfn.XLOOKUP('ESTOQUE DEZEMBRO'!$A753,MEDIDAS!H:H,MEDIDAS!J:J,,0),IF('ESTOQUE DEZEMBRO'!$N753="novembro",_xlfn.XLOOKUP('ESTOQUE DEZEMBRO'!$A753,MEDIDAS!H:H,MEDIDAS!K:K,,0),"0"))</f>
        <v>40</v>
      </c>
      <c r="H753" s="16">
        <v>100</v>
      </c>
      <c r="I753" s="6" t="s">
        <v>1138</v>
      </c>
      <c r="J753" s="1">
        <f>'ESTOQUE DEZEMBRO'!$D753*'ESTOQUE DEZEMBRO'!$G753+'ESTOQUE DEZEMBRO'!$E753*'ESTOQUE DEZEMBRO'!$H753</f>
        <v>3600.0000000000009</v>
      </c>
      <c r="K753" s="1">
        <f>_xlfn.XLOOKUP(A753,MEDIDAS!A:A,MEDIDAS!D:D,,0)*5</f>
        <v>4.166666666666667</v>
      </c>
      <c r="L753" s="1">
        <f>SUM(K753,_xlfn.XLOOKUP(A753,MEDIDAS!A:A,MEDIDAS!D:D,,0)*5)</f>
        <v>8.3333333333333339</v>
      </c>
      <c r="M75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53" t="str">
        <f>IF('ESTOQUE DEZEMBRO'!$E753&gt;0,"dezembro",_xlfn.XLOOKUP('ESTOQUE DEZEMBRO'!$A753,'ESTOQUE NOVEMBRO'!$A$2:$A$1101,'ESTOQUE NOVEMBRO'!$N$2:$N$1101,,0))</f>
        <v>outubro</v>
      </c>
      <c r="O753" s="15">
        <v>45627</v>
      </c>
    </row>
    <row r="754" spans="1:15">
      <c r="A754" s="5" t="s">
        <v>750</v>
      </c>
      <c r="B754" s="6" t="s">
        <v>1213</v>
      </c>
      <c r="C754" s="8">
        <f t="shared" si="22"/>
        <v>64.89</v>
      </c>
      <c r="D754" s="13">
        <f>_xlfn.XLOOKUP(Tabela5[[#This Row],[SKU]],'ESTOQUE NOVEMBRO'!A:A,'ESTOQUE NOVEMBRO'!F:F,,0)-_xlfn.XLOOKUP(Tabela5[[#This Row],[SKU]],'VENDA MES'!H:H,'VENDA MES'!I:I,0,0)</f>
        <v>120.80000000000004</v>
      </c>
      <c r="E754" s="13">
        <f>IF(D754&lt;=0,(L754 * 2.5) - D754,IF(AND(Tabela5[[#This Row],[ESTOQUE_INICIAL]]&lt;=Tabela5[[#This Row],[PONTO_DE_REPOSICAO]],Tabela5[[#This Row],[ESTOQUE_INICIAL]]&gt;0),L754*2.5,D754*0))</f>
        <v>0</v>
      </c>
      <c r="F754" s="13">
        <f t="shared" si="23"/>
        <v>120.80000000000004</v>
      </c>
      <c r="G754" s="14">
        <f>IF('ESTOQUE DEZEMBRO'!$N754="outubro",_xlfn.XLOOKUP('ESTOQUE DEZEMBRO'!$A754,MEDIDAS!H:H,MEDIDAS!J:J,,0),IF('ESTOQUE DEZEMBRO'!$N754="novembro",_xlfn.XLOOKUP('ESTOQUE DEZEMBRO'!$A754,MEDIDAS!H:H,MEDIDAS!K:K,,0),"0"))</f>
        <v>12</v>
      </c>
      <c r="H754" s="16">
        <v>30</v>
      </c>
      <c r="I754" s="6" t="s">
        <v>1136</v>
      </c>
      <c r="J754" s="1">
        <f>'ESTOQUE DEZEMBRO'!$D754*'ESTOQUE DEZEMBRO'!$G754+'ESTOQUE DEZEMBRO'!$E754*'ESTOQUE DEZEMBRO'!$H754</f>
        <v>1449.6000000000004</v>
      </c>
      <c r="K754" s="1">
        <f>_xlfn.XLOOKUP(A754,MEDIDAS!A:A,MEDIDAS!D:D,,0)*5</f>
        <v>5.3888888888888884</v>
      </c>
      <c r="L754" s="1">
        <f>SUM(K754,_xlfn.XLOOKUP(A754,MEDIDAS!A:A,MEDIDAS!D:D,,0)*5)</f>
        <v>10.777777777777777</v>
      </c>
      <c r="M75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54" t="str">
        <f>IF('ESTOQUE DEZEMBRO'!$E754&gt;0,"dezembro",_xlfn.XLOOKUP('ESTOQUE DEZEMBRO'!$A754,'ESTOQUE NOVEMBRO'!$A$2:$A$1101,'ESTOQUE NOVEMBRO'!$N$2:$N$1101,,0))</f>
        <v>outubro</v>
      </c>
      <c r="O754" s="15">
        <v>45627</v>
      </c>
    </row>
    <row r="755" spans="1:15">
      <c r="A755" s="5" t="s">
        <v>751</v>
      </c>
      <c r="B755" s="6" t="s">
        <v>1213</v>
      </c>
      <c r="C755" s="8">
        <f t="shared" si="22"/>
        <v>64.89</v>
      </c>
      <c r="D755" s="13">
        <f>_xlfn.XLOOKUP(Tabela5[[#This Row],[SKU]],'ESTOQUE NOVEMBRO'!A:A,'ESTOQUE NOVEMBRO'!F:F,,0)-_xlfn.XLOOKUP(Tabela5[[#This Row],[SKU]],'VENDA MES'!H:H,'VENDA MES'!I:I,0,0)</f>
        <v>16.800000000000011</v>
      </c>
      <c r="E755" s="13">
        <f>IF(D755&lt;=0,(L755 * 2.5) - D755,IF(AND(Tabela5[[#This Row],[ESTOQUE_INICIAL]]&lt;=Tabela5[[#This Row],[PONTO_DE_REPOSICAO]],Tabela5[[#This Row],[ESTOQUE_INICIAL]]&gt;0),L755*2.5,D755*0))</f>
        <v>0</v>
      </c>
      <c r="F755" s="13">
        <f t="shared" si="23"/>
        <v>16.800000000000011</v>
      </c>
      <c r="G755" s="14">
        <f>IF('ESTOQUE DEZEMBRO'!$N755="outubro",_xlfn.XLOOKUP('ESTOQUE DEZEMBRO'!$A755,MEDIDAS!H:H,MEDIDAS!J:J,,0),IF('ESTOQUE DEZEMBRO'!$N755="novembro",_xlfn.XLOOKUP('ESTOQUE DEZEMBRO'!$A755,MEDIDAS!H:H,MEDIDAS!K:K,,0),"0"))</f>
        <v>12</v>
      </c>
      <c r="H755" s="16">
        <v>30</v>
      </c>
      <c r="I755" s="6" t="s">
        <v>1136</v>
      </c>
      <c r="J755" s="1">
        <f>'ESTOQUE DEZEMBRO'!$D755*'ESTOQUE DEZEMBRO'!$G755+'ESTOQUE DEZEMBRO'!$E755*'ESTOQUE DEZEMBRO'!$H755</f>
        <v>201.60000000000014</v>
      </c>
      <c r="K755" s="1">
        <f>_xlfn.XLOOKUP(A755,MEDIDAS!A:A,MEDIDAS!D:D,,0)*5</f>
        <v>7.5</v>
      </c>
      <c r="L755" s="1">
        <f>SUM(K755,_xlfn.XLOOKUP(A755,MEDIDAS!A:A,MEDIDAS!D:D,,0)*5)</f>
        <v>15</v>
      </c>
      <c r="M75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55" t="str">
        <f>IF('ESTOQUE DEZEMBRO'!$E755&gt;0,"dezembro",_xlfn.XLOOKUP('ESTOQUE DEZEMBRO'!$A755,'ESTOQUE NOVEMBRO'!$A$2:$A$1101,'ESTOQUE NOVEMBRO'!$N$2:$N$1101,,0))</f>
        <v>outubro</v>
      </c>
      <c r="O755" s="15">
        <v>45627</v>
      </c>
    </row>
    <row r="756" spans="1:15">
      <c r="A756" s="5" t="s">
        <v>752</v>
      </c>
      <c r="B756" s="6" t="s">
        <v>1213</v>
      </c>
      <c r="C756" s="8">
        <f t="shared" si="22"/>
        <v>64.89</v>
      </c>
      <c r="D756" s="13">
        <f>_xlfn.XLOOKUP(Tabela5[[#This Row],[SKU]],'ESTOQUE NOVEMBRO'!A:A,'ESTOQUE NOVEMBRO'!F:F,,0)-_xlfn.XLOOKUP(Tabela5[[#This Row],[SKU]],'VENDA MES'!H:H,'VENDA MES'!I:I,0,0)</f>
        <v>-23.399999999999991</v>
      </c>
      <c r="E756" s="13">
        <f>IF(D756&lt;=0,(L756 * 2.5) - D756,IF(AND(Tabela5[[#This Row],[ESTOQUE_INICIAL]]&lt;=Tabela5[[#This Row],[PONTO_DE_REPOSICAO]],Tabela5[[#This Row],[ESTOQUE_INICIAL]]&gt;0),L756*2.5,D756*0))</f>
        <v>50.066666666666656</v>
      </c>
      <c r="F756" s="13">
        <f t="shared" si="23"/>
        <v>26.666666666666664</v>
      </c>
      <c r="G756" s="14" t="str">
        <f>IF('ESTOQUE DEZEMBRO'!$N756="outubro",_xlfn.XLOOKUP('ESTOQUE DEZEMBRO'!$A756,MEDIDAS!H:H,MEDIDAS!J:J,,0),IF('ESTOQUE DEZEMBRO'!$N756="novembro",_xlfn.XLOOKUP('ESTOQUE DEZEMBRO'!$A756,MEDIDAS!H:H,MEDIDAS!K:K,,0),"0"))</f>
        <v>0</v>
      </c>
      <c r="H756" s="16">
        <v>30</v>
      </c>
      <c r="I756" s="6" t="s">
        <v>1136</v>
      </c>
      <c r="J756" s="1">
        <f>'ESTOQUE DEZEMBRO'!$D756*'ESTOQUE DEZEMBRO'!$G756+'ESTOQUE DEZEMBRO'!$E756*'ESTOQUE DEZEMBRO'!$H756</f>
        <v>1501.9999999999998</v>
      </c>
      <c r="K756" s="1">
        <f>_xlfn.XLOOKUP(A756,MEDIDAS!A:A,MEDIDAS!D:D,,0)*5</f>
        <v>5.333333333333333</v>
      </c>
      <c r="L756" s="1">
        <f>SUM(K756,_xlfn.XLOOKUP(A756,MEDIDAS!A:A,MEDIDAS!D:D,,0)*5)</f>
        <v>10.666666666666666</v>
      </c>
      <c r="M75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56" t="str">
        <f>IF('ESTOQUE DEZEMBRO'!$E756&gt;0,"dezembro",_xlfn.XLOOKUP('ESTOQUE DEZEMBRO'!$A756,'ESTOQUE NOVEMBRO'!$A$2:$A$1101,'ESTOQUE NOVEMBRO'!$N$2:$N$1101,,0))</f>
        <v>dezembro</v>
      </c>
      <c r="O756" s="15">
        <v>45627</v>
      </c>
    </row>
    <row r="757" spans="1:15">
      <c r="A757" s="5" t="s">
        <v>753</v>
      </c>
      <c r="B757" s="6" t="s">
        <v>1213</v>
      </c>
      <c r="C757" s="8">
        <f t="shared" si="22"/>
        <v>64.89</v>
      </c>
      <c r="D757" s="13">
        <f>_xlfn.XLOOKUP(Tabela5[[#This Row],[SKU]],'ESTOQUE NOVEMBRO'!A:A,'ESTOQUE NOVEMBRO'!F:F,,0)-_xlfn.XLOOKUP(Tabela5[[#This Row],[SKU]],'VENDA MES'!H:H,'VENDA MES'!I:I,0,0)</f>
        <v>86.4</v>
      </c>
      <c r="E757" s="13">
        <f>IF(D757&lt;=0,(L757 * 2.5) - D757,IF(AND(Tabela5[[#This Row],[ESTOQUE_INICIAL]]&lt;=Tabela5[[#This Row],[PONTO_DE_REPOSICAO]],Tabela5[[#This Row],[ESTOQUE_INICIAL]]&gt;0),L757*2.5,D757*0))</f>
        <v>0</v>
      </c>
      <c r="F757" s="13">
        <f t="shared" si="23"/>
        <v>86.4</v>
      </c>
      <c r="G757" s="14">
        <f>IF('ESTOQUE DEZEMBRO'!$N757="outubro",_xlfn.XLOOKUP('ESTOQUE DEZEMBRO'!$A757,MEDIDAS!H:H,MEDIDAS!J:J,,0),IF('ESTOQUE DEZEMBRO'!$N757="novembro",_xlfn.XLOOKUP('ESTOQUE DEZEMBRO'!$A757,MEDIDAS!H:H,MEDIDAS!K:K,,0),"0"))</f>
        <v>12</v>
      </c>
      <c r="H757" s="16">
        <v>30</v>
      </c>
      <c r="I757" s="6" t="s">
        <v>1136</v>
      </c>
      <c r="J757" s="1">
        <f>'ESTOQUE DEZEMBRO'!$D757*'ESTOQUE DEZEMBRO'!$G757+'ESTOQUE DEZEMBRO'!$E757*'ESTOQUE DEZEMBRO'!$H757</f>
        <v>1036.8000000000002</v>
      </c>
      <c r="K757" s="1">
        <f>_xlfn.XLOOKUP(A757,MEDIDAS!A:A,MEDIDAS!D:D,,0)*5</f>
        <v>5.8333333333333339</v>
      </c>
      <c r="L757" s="1">
        <f>SUM(K757,_xlfn.XLOOKUP(A757,MEDIDAS!A:A,MEDIDAS!D:D,,0)*5)</f>
        <v>11.666666666666668</v>
      </c>
      <c r="M75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57" t="str">
        <f>IF('ESTOQUE DEZEMBRO'!$E757&gt;0,"dezembro",_xlfn.XLOOKUP('ESTOQUE DEZEMBRO'!$A757,'ESTOQUE NOVEMBRO'!$A$2:$A$1101,'ESTOQUE NOVEMBRO'!$N$2:$N$1101,,0))</f>
        <v>outubro</v>
      </c>
      <c r="O757" s="15">
        <v>45627</v>
      </c>
    </row>
    <row r="758" spans="1:15">
      <c r="A758" s="5" t="s">
        <v>754</v>
      </c>
      <c r="B758" s="6" t="s">
        <v>1213</v>
      </c>
      <c r="C758" s="8">
        <f t="shared" si="22"/>
        <v>64.89</v>
      </c>
      <c r="D758" s="13">
        <f>_xlfn.XLOOKUP(Tabela5[[#This Row],[SKU]],'ESTOQUE NOVEMBRO'!A:A,'ESTOQUE NOVEMBRO'!F:F,,0)-_xlfn.XLOOKUP(Tabela5[[#This Row],[SKU]],'VENDA MES'!H:H,'VENDA MES'!I:I,0,0)</f>
        <v>-7.6111111111111143</v>
      </c>
      <c r="E758" s="13">
        <f>IF(D758&lt;=0,(L758 * 2.5) - D758,IF(AND(Tabela5[[#This Row],[ESTOQUE_INICIAL]]&lt;=Tabela5[[#This Row],[PONTO_DE_REPOSICAO]],Tabela5[[#This Row],[ESTOQUE_INICIAL]]&gt;0),L758*2.5,D758*0))</f>
        <v>44</v>
      </c>
      <c r="F758" s="13">
        <f t="shared" si="23"/>
        <v>36.388888888888886</v>
      </c>
      <c r="G758" s="14" t="str">
        <f>IF('ESTOQUE DEZEMBRO'!$N758="outubro",_xlfn.XLOOKUP('ESTOQUE DEZEMBRO'!$A758,MEDIDAS!H:H,MEDIDAS!J:J,,0),IF('ESTOQUE DEZEMBRO'!$N758="novembro",_xlfn.XLOOKUP('ESTOQUE DEZEMBRO'!$A758,MEDIDAS!H:H,MEDIDAS!K:K,,0),"0"))</f>
        <v>0</v>
      </c>
      <c r="H758" s="16">
        <v>30</v>
      </c>
      <c r="I758" s="6" t="s">
        <v>1136</v>
      </c>
      <c r="J758" s="1">
        <f>'ESTOQUE DEZEMBRO'!$D758*'ESTOQUE DEZEMBRO'!$G758+'ESTOQUE DEZEMBRO'!$E758*'ESTOQUE DEZEMBRO'!$H758</f>
        <v>1320</v>
      </c>
      <c r="K758" s="1">
        <f>_xlfn.XLOOKUP(A758,MEDIDAS!A:A,MEDIDAS!D:D,,0)*5</f>
        <v>7.2777777777777777</v>
      </c>
      <c r="L758" s="1">
        <f>SUM(K758,_xlfn.XLOOKUP(A758,MEDIDAS!A:A,MEDIDAS!D:D,,0)*5)</f>
        <v>14.555555555555555</v>
      </c>
      <c r="M75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58" t="str">
        <f>IF('ESTOQUE DEZEMBRO'!$E758&gt;0,"dezembro",_xlfn.XLOOKUP('ESTOQUE DEZEMBRO'!$A758,'ESTOQUE NOVEMBRO'!$A$2:$A$1101,'ESTOQUE NOVEMBRO'!$N$2:$N$1101,,0))</f>
        <v>dezembro</v>
      </c>
      <c r="O758" s="15">
        <v>45627</v>
      </c>
    </row>
    <row r="759" spans="1:15">
      <c r="A759" s="5" t="s">
        <v>835</v>
      </c>
      <c r="B759" s="6" t="s">
        <v>1213</v>
      </c>
      <c r="C759" s="8">
        <f t="shared" si="22"/>
        <v>64.89</v>
      </c>
      <c r="D759" s="13">
        <f>_xlfn.XLOOKUP(Tabela5[[#This Row],[SKU]],'ESTOQUE NOVEMBRO'!A:A,'ESTOQUE NOVEMBRO'!F:F,,0)-_xlfn.XLOOKUP(Tabela5[[#This Row],[SKU]],'VENDA MES'!H:H,'VENDA MES'!I:I,0,0)</f>
        <v>36</v>
      </c>
      <c r="E759" s="13">
        <f>IF(D759&lt;=0,(L759 * 2.5) - D759,IF(AND(Tabela5[[#This Row],[ESTOQUE_INICIAL]]&lt;=Tabela5[[#This Row],[PONTO_DE_REPOSICAO]],Tabela5[[#This Row],[ESTOQUE_INICIAL]]&gt;0),L759*2.5,D759*0))</f>
        <v>0</v>
      </c>
      <c r="F759" s="13">
        <f t="shared" si="23"/>
        <v>36</v>
      </c>
      <c r="G759" s="14">
        <f>IF('ESTOQUE DEZEMBRO'!$N759="outubro",_xlfn.XLOOKUP('ESTOQUE DEZEMBRO'!$A759,MEDIDAS!H:H,MEDIDAS!J:J,,0),IF('ESTOQUE DEZEMBRO'!$N759="novembro",_xlfn.XLOOKUP('ESTOQUE DEZEMBRO'!$A759,MEDIDAS!H:H,MEDIDAS!K:K,,0),"0"))</f>
        <v>12</v>
      </c>
      <c r="H759" s="16">
        <v>30</v>
      </c>
      <c r="I759" s="6" t="s">
        <v>1136</v>
      </c>
      <c r="J759" s="1">
        <f>'ESTOQUE DEZEMBRO'!$D759*'ESTOQUE DEZEMBRO'!$G759+'ESTOQUE DEZEMBRO'!$E759*'ESTOQUE DEZEMBRO'!$H759</f>
        <v>432</v>
      </c>
      <c r="K759" s="1">
        <f>_xlfn.XLOOKUP(A759,MEDIDAS!A:A,MEDIDAS!D:D,,0)*5</f>
        <v>6.333333333333333</v>
      </c>
      <c r="L759" s="1">
        <f>SUM(K759,_xlfn.XLOOKUP(A759,MEDIDAS!A:A,MEDIDAS!D:D,,0)*5)</f>
        <v>12.666666666666666</v>
      </c>
      <c r="M75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59" t="str">
        <f>IF('ESTOQUE DEZEMBRO'!$E759&gt;0,"dezembro",_xlfn.XLOOKUP('ESTOQUE DEZEMBRO'!$A759,'ESTOQUE NOVEMBRO'!$A$2:$A$1101,'ESTOQUE NOVEMBRO'!$N$2:$N$1101,,0))</f>
        <v>outubro</v>
      </c>
      <c r="O759" s="15">
        <v>45627</v>
      </c>
    </row>
    <row r="760" spans="1:15">
      <c r="A760" s="5" t="s">
        <v>755</v>
      </c>
      <c r="B760" s="6" t="s">
        <v>1213</v>
      </c>
      <c r="C760" s="8">
        <f t="shared" si="22"/>
        <v>64.89</v>
      </c>
      <c r="D760" s="13">
        <f>_xlfn.XLOOKUP(Tabela5[[#This Row],[SKU]],'ESTOQUE NOVEMBRO'!A:A,'ESTOQUE NOVEMBRO'!F:F,,0)-_xlfn.XLOOKUP(Tabela5[[#This Row],[SKU]],'VENDA MES'!H:H,'VENDA MES'!I:I,0,0)</f>
        <v>45.599999999999994</v>
      </c>
      <c r="E760" s="13">
        <f>IF(D760&lt;=0,(L760 * 2.5) - D760,IF(AND(Tabela5[[#This Row],[ESTOQUE_INICIAL]]&lt;=Tabela5[[#This Row],[PONTO_DE_REPOSICAO]],Tabela5[[#This Row],[ESTOQUE_INICIAL]]&gt;0),L760*2.5,D760*0))</f>
        <v>0</v>
      </c>
      <c r="F760" s="13">
        <f t="shared" si="23"/>
        <v>45.599999999999994</v>
      </c>
      <c r="G760" s="14">
        <f>IF('ESTOQUE DEZEMBRO'!$N760="outubro",_xlfn.XLOOKUP('ESTOQUE DEZEMBRO'!$A760,MEDIDAS!H:H,MEDIDAS!J:J,,0),IF('ESTOQUE DEZEMBRO'!$N760="novembro",_xlfn.XLOOKUP('ESTOQUE DEZEMBRO'!$A760,MEDIDAS!H:H,MEDIDAS!K:K,,0),"0"))</f>
        <v>12</v>
      </c>
      <c r="H760" s="16">
        <v>30</v>
      </c>
      <c r="I760" s="6" t="s">
        <v>1136</v>
      </c>
      <c r="J760" s="1">
        <f>'ESTOQUE DEZEMBRO'!$D760*'ESTOQUE DEZEMBRO'!$G760+'ESTOQUE DEZEMBRO'!$E760*'ESTOQUE DEZEMBRO'!$H760</f>
        <v>547.19999999999993</v>
      </c>
      <c r="K760" s="1">
        <f>_xlfn.XLOOKUP(A760,MEDIDAS!A:A,MEDIDAS!D:D,,0)*5</f>
        <v>5.166666666666667</v>
      </c>
      <c r="L760" s="1">
        <f>SUM(K760,_xlfn.XLOOKUP(A760,MEDIDAS!A:A,MEDIDAS!D:D,,0)*5)</f>
        <v>10.333333333333334</v>
      </c>
      <c r="M76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60" t="str">
        <f>IF('ESTOQUE DEZEMBRO'!$E760&gt;0,"dezembro",_xlfn.XLOOKUP('ESTOQUE DEZEMBRO'!$A760,'ESTOQUE NOVEMBRO'!$A$2:$A$1101,'ESTOQUE NOVEMBRO'!$N$2:$N$1101,,0))</f>
        <v>outubro</v>
      </c>
      <c r="O760" s="15">
        <v>45627</v>
      </c>
    </row>
    <row r="761" spans="1:15">
      <c r="A761" s="5" t="s">
        <v>756</v>
      </c>
      <c r="B761" s="6" t="s">
        <v>1213</v>
      </c>
      <c r="C761" s="8">
        <f t="shared" si="22"/>
        <v>64.89</v>
      </c>
      <c r="D761" s="13">
        <f>_xlfn.XLOOKUP(Tabela5[[#This Row],[SKU]],'ESTOQUE NOVEMBRO'!A:A,'ESTOQUE NOVEMBRO'!F:F,,0)-_xlfn.XLOOKUP(Tabela5[[#This Row],[SKU]],'VENDA MES'!H:H,'VENDA MES'!I:I,0,0)</f>
        <v>-34.59999999999998</v>
      </c>
      <c r="E761" s="13">
        <f>IF(D761&lt;=0,(L761 * 2.5) - D761,IF(AND(Tabela5[[#This Row],[ESTOQUE_INICIAL]]&lt;=Tabela5[[#This Row],[PONTO_DE_REPOSICAO]],Tabela5[[#This Row],[ESTOQUE_INICIAL]]&gt;0),L761*2.5,D761*0))</f>
        <v>69.877777777777766</v>
      </c>
      <c r="F761" s="13">
        <f t="shared" si="23"/>
        <v>35.277777777777786</v>
      </c>
      <c r="G761" s="14" t="str">
        <f>IF('ESTOQUE DEZEMBRO'!$N761="outubro",_xlfn.XLOOKUP('ESTOQUE DEZEMBRO'!$A761,MEDIDAS!H:H,MEDIDAS!J:J,,0),IF('ESTOQUE DEZEMBRO'!$N761="novembro",_xlfn.XLOOKUP('ESTOQUE DEZEMBRO'!$A761,MEDIDAS!H:H,MEDIDAS!K:K,,0),"0"))</f>
        <v>0</v>
      </c>
      <c r="H761" s="16">
        <v>30</v>
      </c>
      <c r="I761" s="6" t="s">
        <v>1136</v>
      </c>
      <c r="J761" s="1">
        <f>'ESTOQUE DEZEMBRO'!$D761*'ESTOQUE DEZEMBRO'!$G761+'ESTOQUE DEZEMBRO'!$E761*'ESTOQUE DEZEMBRO'!$H761</f>
        <v>2096.333333333333</v>
      </c>
      <c r="K761" s="1">
        <f>_xlfn.XLOOKUP(A761,MEDIDAS!A:A,MEDIDAS!D:D,,0)*5</f>
        <v>7.0555555555555562</v>
      </c>
      <c r="L761" s="1">
        <f>SUM(K761,_xlfn.XLOOKUP(A761,MEDIDAS!A:A,MEDIDAS!D:D,,0)*5)</f>
        <v>14.111111111111112</v>
      </c>
      <c r="M76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61" t="str">
        <f>IF('ESTOQUE DEZEMBRO'!$E761&gt;0,"dezembro",_xlfn.XLOOKUP('ESTOQUE DEZEMBRO'!$A761,'ESTOQUE NOVEMBRO'!$A$2:$A$1101,'ESTOQUE NOVEMBRO'!$N$2:$N$1101,,0))</f>
        <v>dezembro</v>
      </c>
      <c r="O761" s="15">
        <v>45627</v>
      </c>
    </row>
    <row r="762" spans="1:15">
      <c r="A762" s="5" t="s">
        <v>757</v>
      </c>
      <c r="B762" s="6" t="s">
        <v>1213</v>
      </c>
      <c r="C762" s="8">
        <f t="shared" si="22"/>
        <v>64.89</v>
      </c>
      <c r="D762" s="13">
        <f>_xlfn.XLOOKUP(Tabela5[[#This Row],[SKU]],'ESTOQUE NOVEMBRO'!A:A,'ESTOQUE NOVEMBRO'!F:F,,0)-_xlfn.XLOOKUP(Tabela5[[#This Row],[SKU]],'VENDA MES'!H:H,'VENDA MES'!I:I,0,0)</f>
        <v>21.799999999999997</v>
      </c>
      <c r="E762" s="13">
        <f>IF(D762&lt;=0,(L762 * 2.5) - D762,IF(AND(Tabela5[[#This Row],[ESTOQUE_INICIAL]]&lt;=Tabela5[[#This Row],[PONTO_DE_REPOSICAO]],Tabela5[[#This Row],[ESTOQUE_INICIAL]]&gt;0),L762*2.5,D762*0))</f>
        <v>0</v>
      </c>
      <c r="F762" s="13">
        <f t="shared" si="23"/>
        <v>21.799999999999997</v>
      </c>
      <c r="G762" s="14">
        <f>IF('ESTOQUE DEZEMBRO'!$N762="outubro",_xlfn.XLOOKUP('ESTOQUE DEZEMBRO'!$A762,MEDIDAS!H:H,MEDIDAS!J:J,,0),IF('ESTOQUE DEZEMBRO'!$N762="novembro",_xlfn.XLOOKUP('ESTOQUE DEZEMBRO'!$A762,MEDIDAS!H:H,MEDIDAS!K:K,,0),"0"))</f>
        <v>12</v>
      </c>
      <c r="H762" s="16">
        <v>30</v>
      </c>
      <c r="I762" s="6" t="s">
        <v>1136</v>
      </c>
      <c r="J762" s="1">
        <f>'ESTOQUE DEZEMBRO'!$D762*'ESTOQUE DEZEMBRO'!$G762+'ESTOQUE DEZEMBRO'!$E762*'ESTOQUE DEZEMBRO'!$H762</f>
        <v>261.59999999999997</v>
      </c>
      <c r="K762" s="1">
        <f>_xlfn.XLOOKUP(A762,MEDIDAS!A:A,MEDIDAS!D:D,,0)*5</f>
        <v>3.5555555555555558</v>
      </c>
      <c r="L762" s="1">
        <f>SUM(K762,_xlfn.XLOOKUP(A762,MEDIDAS!A:A,MEDIDAS!D:D,,0)*5)</f>
        <v>7.1111111111111116</v>
      </c>
      <c r="M76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62" t="str">
        <f>IF('ESTOQUE DEZEMBRO'!$E762&gt;0,"dezembro",_xlfn.XLOOKUP('ESTOQUE DEZEMBRO'!$A762,'ESTOQUE NOVEMBRO'!$A$2:$A$1101,'ESTOQUE NOVEMBRO'!$N$2:$N$1101,,0))</f>
        <v>outubro</v>
      </c>
      <c r="O762" s="15">
        <v>45627</v>
      </c>
    </row>
    <row r="763" spans="1:15">
      <c r="A763" s="5" t="s">
        <v>759</v>
      </c>
      <c r="B763" s="6" t="s">
        <v>1213</v>
      </c>
      <c r="C763" s="8">
        <f t="shared" si="22"/>
        <v>64.89</v>
      </c>
      <c r="D763" s="13">
        <f>_xlfn.XLOOKUP(Tabela5[[#This Row],[SKU]],'ESTOQUE NOVEMBRO'!A:A,'ESTOQUE NOVEMBRO'!F:F,,0)-_xlfn.XLOOKUP(Tabela5[[#This Row],[SKU]],'VENDA MES'!H:H,'VENDA MES'!I:I,0,0)</f>
        <v>128.80000000000001</v>
      </c>
      <c r="E763" s="13">
        <f>IF(D763&lt;=0,(L763 * 2.5) - D763,IF(AND(Tabela5[[#This Row],[ESTOQUE_INICIAL]]&lt;=Tabela5[[#This Row],[PONTO_DE_REPOSICAO]],Tabela5[[#This Row],[ESTOQUE_INICIAL]]&gt;0),L763*2.5,D763*0))</f>
        <v>0</v>
      </c>
      <c r="F763" s="13">
        <f t="shared" si="23"/>
        <v>128.80000000000001</v>
      </c>
      <c r="G763" s="14">
        <f>IF('ESTOQUE DEZEMBRO'!$N763="outubro",_xlfn.XLOOKUP('ESTOQUE DEZEMBRO'!$A763,MEDIDAS!H:H,MEDIDAS!J:J,,0),IF('ESTOQUE DEZEMBRO'!$N763="novembro",_xlfn.XLOOKUP('ESTOQUE DEZEMBRO'!$A763,MEDIDAS!H:H,MEDIDAS!K:K,,0),"0"))</f>
        <v>12</v>
      </c>
      <c r="H763" s="16">
        <v>30</v>
      </c>
      <c r="I763" s="6" t="s">
        <v>1136</v>
      </c>
      <c r="J763" s="1">
        <f>'ESTOQUE DEZEMBRO'!$D763*'ESTOQUE DEZEMBRO'!$G763+'ESTOQUE DEZEMBRO'!$E763*'ESTOQUE DEZEMBRO'!$H763</f>
        <v>1545.6000000000001</v>
      </c>
      <c r="K763" s="1">
        <f>_xlfn.XLOOKUP(A763,MEDIDAS!A:A,MEDIDAS!D:D,,0)*5</f>
        <v>8.6111111111111107</v>
      </c>
      <c r="L763" s="1">
        <f>SUM(K763,_xlfn.XLOOKUP(A763,MEDIDAS!A:A,MEDIDAS!D:D,,0)*5)</f>
        <v>17.222222222222221</v>
      </c>
      <c r="M76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63" t="str">
        <f>IF('ESTOQUE DEZEMBRO'!$E763&gt;0,"dezembro",_xlfn.XLOOKUP('ESTOQUE DEZEMBRO'!$A763,'ESTOQUE NOVEMBRO'!$A$2:$A$1101,'ESTOQUE NOVEMBRO'!$N$2:$N$1101,,0))</f>
        <v>outubro</v>
      </c>
      <c r="O763" s="15">
        <v>45627</v>
      </c>
    </row>
    <row r="764" spans="1:15">
      <c r="A764" s="5" t="s">
        <v>760</v>
      </c>
      <c r="B764" s="6" t="s">
        <v>1214</v>
      </c>
      <c r="C764" s="8">
        <f t="shared" si="22"/>
        <v>64.89</v>
      </c>
      <c r="D764" s="13">
        <f>_xlfn.XLOOKUP(Tabela5[[#This Row],[SKU]],'ESTOQUE NOVEMBRO'!A:A,'ESTOQUE NOVEMBRO'!F:F,,0)-_xlfn.XLOOKUP(Tabela5[[#This Row],[SKU]],'VENDA MES'!H:H,'VENDA MES'!I:I,0,0)</f>
        <v>71.80000000000004</v>
      </c>
      <c r="E764" s="13">
        <f>IF(D764&lt;=0,(L764 * 2.5) - D764,IF(AND(Tabela5[[#This Row],[ESTOQUE_INICIAL]]&lt;=Tabela5[[#This Row],[PONTO_DE_REPOSICAO]],Tabela5[[#This Row],[ESTOQUE_INICIAL]]&gt;0),L764*2.5,D764*0))</f>
        <v>0</v>
      </c>
      <c r="F764" s="13">
        <f t="shared" si="23"/>
        <v>71.80000000000004</v>
      </c>
      <c r="G764" s="14">
        <f>IF('ESTOQUE DEZEMBRO'!$N764="outubro",_xlfn.XLOOKUP('ESTOQUE DEZEMBRO'!$A764,MEDIDAS!H:H,MEDIDAS!J:J,,0),IF('ESTOQUE DEZEMBRO'!$N764="novembro",_xlfn.XLOOKUP('ESTOQUE DEZEMBRO'!$A764,MEDIDAS!H:H,MEDIDAS!K:K,,0),"0"))</f>
        <v>60</v>
      </c>
      <c r="H764" s="16">
        <v>150</v>
      </c>
      <c r="I764" s="6" t="s">
        <v>1128</v>
      </c>
      <c r="J764" s="1">
        <f>'ESTOQUE DEZEMBRO'!$D764*'ESTOQUE DEZEMBRO'!$G764+'ESTOQUE DEZEMBRO'!$E764*'ESTOQUE DEZEMBRO'!$H764</f>
        <v>4308.0000000000027</v>
      </c>
      <c r="K764" s="1">
        <f>_xlfn.XLOOKUP(A764,MEDIDAS!A:A,MEDIDAS!D:D,,0)*5</f>
        <v>8.1111111111111107</v>
      </c>
      <c r="L764" s="1">
        <f>SUM(K764,_xlfn.XLOOKUP(A764,MEDIDAS!A:A,MEDIDAS!D:D,,0)*5)</f>
        <v>16.222222222222221</v>
      </c>
      <c r="M76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64" t="str">
        <f>IF('ESTOQUE DEZEMBRO'!$E764&gt;0,"dezembro",_xlfn.XLOOKUP('ESTOQUE DEZEMBRO'!$A764,'ESTOQUE NOVEMBRO'!$A$2:$A$1101,'ESTOQUE NOVEMBRO'!$N$2:$N$1101,,0))</f>
        <v>outubro</v>
      </c>
      <c r="O764" s="15">
        <v>45627</v>
      </c>
    </row>
    <row r="765" spans="1:15">
      <c r="A765" s="5" t="s">
        <v>761</v>
      </c>
      <c r="B765" s="6" t="s">
        <v>1214</v>
      </c>
      <c r="C765" s="8">
        <f t="shared" si="22"/>
        <v>64.89</v>
      </c>
      <c r="D765" s="13">
        <f>_xlfn.XLOOKUP(Tabela5[[#This Row],[SKU]],'ESTOQUE NOVEMBRO'!A:A,'ESTOQUE NOVEMBRO'!F:F,,0)-_xlfn.XLOOKUP(Tabela5[[#This Row],[SKU]],'VENDA MES'!H:H,'VENDA MES'!I:I,0,0)</f>
        <v>0.7333333333333556</v>
      </c>
      <c r="E765" s="13">
        <f>IF(D765&lt;=0,(L765 * 2.5) - D765,IF(AND(Tabela5[[#This Row],[ESTOQUE_INICIAL]]&lt;=Tabela5[[#This Row],[PONTO_DE_REPOSICAO]],Tabela5[[#This Row],[ESTOQUE_INICIAL]]&gt;0),L765*2.5,D765*0))</f>
        <v>30.555555555555557</v>
      </c>
      <c r="F765" s="13">
        <f t="shared" si="23"/>
        <v>31.288888888888913</v>
      </c>
      <c r="G765" s="14" t="str">
        <f>IF('ESTOQUE DEZEMBRO'!$N765="outubro",_xlfn.XLOOKUP('ESTOQUE DEZEMBRO'!$A765,MEDIDAS!H:H,MEDIDAS!J:J,,0),IF('ESTOQUE DEZEMBRO'!$N765="novembro",_xlfn.XLOOKUP('ESTOQUE DEZEMBRO'!$A765,MEDIDAS!H:H,MEDIDAS!K:K,,0),"0"))</f>
        <v>0</v>
      </c>
      <c r="H765" s="16">
        <v>150</v>
      </c>
      <c r="I765" s="6" t="s">
        <v>1128</v>
      </c>
      <c r="J765" s="1">
        <f>'ESTOQUE DEZEMBRO'!$D765*'ESTOQUE DEZEMBRO'!$G765+'ESTOQUE DEZEMBRO'!$E765*'ESTOQUE DEZEMBRO'!$H765</f>
        <v>4583.3333333333339</v>
      </c>
      <c r="K765" s="1">
        <f>_xlfn.XLOOKUP(A765,MEDIDAS!A:A,MEDIDAS!D:D,,0)*5</f>
        <v>6.1111111111111116</v>
      </c>
      <c r="L765" s="1">
        <f>SUM(K765,_xlfn.XLOOKUP(A765,MEDIDAS!A:A,MEDIDAS!D:D,,0)*5)</f>
        <v>12.222222222222223</v>
      </c>
      <c r="M76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65" t="str">
        <f>IF('ESTOQUE DEZEMBRO'!$E765&gt;0,"dezembro",_xlfn.XLOOKUP('ESTOQUE DEZEMBRO'!$A765,'ESTOQUE NOVEMBRO'!$A$2:$A$1101,'ESTOQUE NOVEMBRO'!$N$2:$N$1101,,0))</f>
        <v>dezembro</v>
      </c>
      <c r="O765" s="15">
        <v>45627</v>
      </c>
    </row>
    <row r="766" spans="1:15">
      <c r="A766" s="5" t="s">
        <v>762</v>
      </c>
      <c r="B766" s="6" t="s">
        <v>1214</v>
      </c>
      <c r="C766" s="8">
        <f t="shared" si="22"/>
        <v>64.89</v>
      </c>
      <c r="D766" s="13">
        <f>_xlfn.XLOOKUP(Tabela5[[#This Row],[SKU]],'ESTOQUE NOVEMBRO'!A:A,'ESTOQUE NOVEMBRO'!F:F,,0)-_xlfn.XLOOKUP(Tabela5[[#This Row],[SKU]],'VENDA MES'!H:H,'VENDA MES'!I:I,0,0)</f>
        <v>-11</v>
      </c>
      <c r="E766" s="13">
        <f>IF(D766&lt;=0,(L766 * 2.5) - D766,IF(AND(Tabela5[[#This Row],[ESTOQUE_INICIAL]]&lt;=Tabela5[[#This Row],[PONTO_DE_REPOSICAO]],Tabela5[[#This Row],[ESTOQUE_INICIAL]]&gt;0),L766*2.5,D766*0))</f>
        <v>41.555555555555557</v>
      </c>
      <c r="F766" s="13">
        <f t="shared" si="23"/>
        <v>30.555555555555557</v>
      </c>
      <c r="G766" s="14" t="str">
        <f>IF('ESTOQUE DEZEMBRO'!$N766="outubro",_xlfn.XLOOKUP('ESTOQUE DEZEMBRO'!$A766,MEDIDAS!H:H,MEDIDAS!J:J,,0),IF('ESTOQUE DEZEMBRO'!$N766="novembro",_xlfn.XLOOKUP('ESTOQUE DEZEMBRO'!$A766,MEDIDAS!H:H,MEDIDAS!K:K,,0),"0"))</f>
        <v>0</v>
      </c>
      <c r="H766" s="16">
        <v>150</v>
      </c>
      <c r="I766" s="6" t="s">
        <v>1128</v>
      </c>
      <c r="J766" s="1">
        <f>'ESTOQUE DEZEMBRO'!$D766*'ESTOQUE DEZEMBRO'!$G766+'ESTOQUE DEZEMBRO'!$E766*'ESTOQUE DEZEMBRO'!$H766</f>
        <v>6233.3333333333339</v>
      </c>
      <c r="K766" s="1">
        <f>_xlfn.XLOOKUP(A766,MEDIDAS!A:A,MEDIDAS!D:D,,0)*5</f>
        <v>6.1111111111111116</v>
      </c>
      <c r="L766" s="1">
        <f>SUM(K766,_xlfn.XLOOKUP(A766,MEDIDAS!A:A,MEDIDAS!D:D,,0)*5)</f>
        <v>12.222222222222223</v>
      </c>
      <c r="M76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66" t="str">
        <f>IF('ESTOQUE DEZEMBRO'!$E766&gt;0,"dezembro",_xlfn.XLOOKUP('ESTOQUE DEZEMBRO'!$A766,'ESTOQUE NOVEMBRO'!$A$2:$A$1101,'ESTOQUE NOVEMBRO'!$N$2:$N$1101,,0))</f>
        <v>dezembro</v>
      </c>
      <c r="O766" s="15">
        <v>45627</v>
      </c>
    </row>
    <row r="767" spans="1:15">
      <c r="A767" s="5" t="s">
        <v>763</v>
      </c>
      <c r="B767" s="6" t="s">
        <v>1214</v>
      </c>
      <c r="C767" s="8">
        <f t="shared" si="22"/>
        <v>64.89</v>
      </c>
      <c r="D767" s="13">
        <f>_xlfn.XLOOKUP(Tabela5[[#This Row],[SKU]],'ESTOQUE NOVEMBRO'!A:A,'ESTOQUE NOVEMBRO'!F:F,,0)-_xlfn.XLOOKUP(Tabela5[[#This Row],[SKU]],'VENDA MES'!H:H,'VENDA MES'!I:I,0,0)</f>
        <v>96.800000000000011</v>
      </c>
      <c r="E767" s="13">
        <f>IF(D767&lt;=0,(L767 * 2.5) - D767,IF(AND(Tabela5[[#This Row],[ESTOQUE_INICIAL]]&lt;=Tabela5[[#This Row],[PONTO_DE_REPOSICAO]],Tabela5[[#This Row],[ESTOQUE_INICIAL]]&gt;0),L767*2.5,D767*0))</f>
        <v>0</v>
      </c>
      <c r="F767" s="13">
        <f t="shared" si="23"/>
        <v>96.800000000000011</v>
      </c>
      <c r="G767" s="14">
        <f>IF('ESTOQUE DEZEMBRO'!$N767="outubro",_xlfn.XLOOKUP('ESTOQUE DEZEMBRO'!$A767,MEDIDAS!H:H,MEDIDAS!J:J,,0),IF('ESTOQUE DEZEMBRO'!$N767="novembro",_xlfn.XLOOKUP('ESTOQUE DEZEMBRO'!$A767,MEDIDAS!H:H,MEDIDAS!K:K,,0),"0"))</f>
        <v>60</v>
      </c>
      <c r="H767" s="16">
        <v>150</v>
      </c>
      <c r="I767" s="6" t="s">
        <v>1128</v>
      </c>
      <c r="J767" s="1">
        <f>'ESTOQUE DEZEMBRO'!$D767*'ESTOQUE DEZEMBRO'!$G767+'ESTOQUE DEZEMBRO'!$E767*'ESTOQUE DEZEMBRO'!$H767</f>
        <v>5808.0000000000009</v>
      </c>
      <c r="K767" s="1">
        <f>_xlfn.XLOOKUP(A767,MEDIDAS!A:A,MEDIDAS!D:D,,0)*5</f>
        <v>10.388888888888889</v>
      </c>
      <c r="L767" s="1">
        <f>SUM(K767,_xlfn.XLOOKUP(A767,MEDIDAS!A:A,MEDIDAS!D:D,,0)*5)</f>
        <v>20.777777777777779</v>
      </c>
      <c r="M76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67" t="str">
        <f>IF('ESTOQUE DEZEMBRO'!$E767&gt;0,"dezembro",_xlfn.XLOOKUP('ESTOQUE DEZEMBRO'!$A767,'ESTOQUE NOVEMBRO'!$A$2:$A$1101,'ESTOQUE NOVEMBRO'!$N$2:$N$1101,,0))</f>
        <v>outubro</v>
      </c>
      <c r="O767" s="15">
        <v>45627</v>
      </c>
    </row>
    <row r="768" spans="1:15">
      <c r="A768" s="5" t="s">
        <v>764</v>
      </c>
      <c r="B768" s="6" t="s">
        <v>1214</v>
      </c>
      <c r="C768" s="8">
        <f t="shared" si="22"/>
        <v>64.89</v>
      </c>
      <c r="D768" s="13">
        <f>_xlfn.XLOOKUP(Tabela5[[#This Row],[SKU]],'ESTOQUE NOVEMBRO'!A:A,'ESTOQUE NOVEMBRO'!F:F,,0)-_xlfn.XLOOKUP(Tabela5[[#This Row],[SKU]],'VENDA MES'!H:H,'VENDA MES'!I:I,0,0)</f>
        <v>58.599999999999994</v>
      </c>
      <c r="E768" s="13">
        <f>IF(D768&lt;=0,(L768 * 2.5) - D768,IF(AND(Tabela5[[#This Row],[ESTOQUE_INICIAL]]&lt;=Tabela5[[#This Row],[PONTO_DE_REPOSICAO]],Tabela5[[#This Row],[ESTOQUE_INICIAL]]&gt;0),L768*2.5,D768*0))</f>
        <v>0</v>
      </c>
      <c r="F768" s="13">
        <f t="shared" si="23"/>
        <v>58.599999999999994</v>
      </c>
      <c r="G768" s="14">
        <f>IF('ESTOQUE DEZEMBRO'!$N768="outubro",_xlfn.XLOOKUP('ESTOQUE DEZEMBRO'!$A768,MEDIDAS!H:H,MEDIDAS!J:J,,0),IF('ESTOQUE DEZEMBRO'!$N768="novembro",_xlfn.XLOOKUP('ESTOQUE DEZEMBRO'!$A768,MEDIDAS!H:H,MEDIDAS!K:K,,0),"0"))</f>
        <v>60</v>
      </c>
      <c r="H768" s="16">
        <v>150</v>
      </c>
      <c r="I768" s="6" t="s">
        <v>1128</v>
      </c>
      <c r="J768" s="1">
        <f>'ESTOQUE DEZEMBRO'!$D768*'ESTOQUE DEZEMBRO'!$G768+'ESTOQUE DEZEMBRO'!$E768*'ESTOQUE DEZEMBRO'!$H768</f>
        <v>3515.9999999999995</v>
      </c>
      <c r="K768" s="1">
        <f>_xlfn.XLOOKUP(A768,MEDIDAS!A:A,MEDIDAS!D:D,,0)*5</f>
        <v>6.2777777777777777</v>
      </c>
      <c r="L768" s="1">
        <f>SUM(K768,_xlfn.XLOOKUP(A768,MEDIDAS!A:A,MEDIDAS!D:D,,0)*5)</f>
        <v>12.555555555555555</v>
      </c>
      <c r="M76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68" t="str">
        <f>IF('ESTOQUE DEZEMBRO'!$E768&gt;0,"dezembro",_xlfn.XLOOKUP('ESTOQUE DEZEMBRO'!$A768,'ESTOQUE NOVEMBRO'!$A$2:$A$1101,'ESTOQUE NOVEMBRO'!$N$2:$N$1101,,0))</f>
        <v>outubro</v>
      </c>
      <c r="O768" s="15">
        <v>45627</v>
      </c>
    </row>
    <row r="769" spans="1:15">
      <c r="A769" s="5" t="s">
        <v>846</v>
      </c>
      <c r="B769" s="6" t="s">
        <v>1214</v>
      </c>
      <c r="C769" s="8">
        <f t="shared" si="22"/>
        <v>64.89</v>
      </c>
      <c r="D769" s="13">
        <f>_xlfn.XLOOKUP(Tabela5[[#This Row],[SKU]],'ESTOQUE NOVEMBRO'!A:A,'ESTOQUE NOVEMBRO'!F:F,,0)-_xlfn.XLOOKUP(Tabela5[[#This Row],[SKU]],'VENDA MES'!H:H,'VENDA MES'!I:I,0,0)</f>
        <v>51</v>
      </c>
      <c r="E769" s="13">
        <f>IF(D769&lt;=0,(L769 * 2.5) - D769,IF(AND(Tabela5[[#This Row],[ESTOQUE_INICIAL]]&lt;=Tabela5[[#This Row],[PONTO_DE_REPOSICAO]],Tabela5[[#This Row],[ESTOQUE_INICIAL]]&gt;0),L769*2.5,D769*0))</f>
        <v>0</v>
      </c>
      <c r="F769" s="13">
        <f t="shared" si="23"/>
        <v>51</v>
      </c>
      <c r="G769" s="14">
        <f>IF('ESTOQUE DEZEMBRO'!$N769="outubro",_xlfn.XLOOKUP('ESTOQUE DEZEMBRO'!$A769,MEDIDAS!H:H,MEDIDAS!J:J,,0),IF('ESTOQUE DEZEMBRO'!$N769="novembro",_xlfn.XLOOKUP('ESTOQUE DEZEMBRO'!$A769,MEDIDAS!H:H,MEDIDAS!K:K,,0),"0"))</f>
        <v>60</v>
      </c>
      <c r="H769" s="16">
        <v>150</v>
      </c>
      <c r="I769" s="6" t="s">
        <v>1128</v>
      </c>
      <c r="J769" s="1">
        <f>'ESTOQUE DEZEMBRO'!$D769*'ESTOQUE DEZEMBRO'!$G769+'ESTOQUE DEZEMBRO'!$E769*'ESTOQUE DEZEMBRO'!$H769</f>
        <v>3060</v>
      </c>
      <c r="K769" s="1">
        <f>_xlfn.XLOOKUP(A769,MEDIDAS!A:A,MEDIDAS!D:D,,0)*5</f>
        <v>5.5</v>
      </c>
      <c r="L769" s="1">
        <f>SUM(K769,_xlfn.XLOOKUP(A769,MEDIDAS!A:A,MEDIDAS!D:D,,0)*5)</f>
        <v>11</v>
      </c>
      <c r="M76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69" t="str">
        <f>IF('ESTOQUE DEZEMBRO'!$E769&gt;0,"dezembro",_xlfn.XLOOKUP('ESTOQUE DEZEMBRO'!$A769,'ESTOQUE NOVEMBRO'!$A$2:$A$1101,'ESTOQUE NOVEMBRO'!$N$2:$N$1101,,0))</f>
        <v>outubro</v>
      </c>
      <c r="O769" s="15">
        <v>45627</v>
      </c>
    </row>
    <row r="770" spans="1:15">
      <c r="A770" s="5" t="s">
        <v>765</v>
      </c>
      <c r="B770" s="6" t="s">
        <v>1214</v>
      </c>
      <c r="C770" s="8">
        <f t="shared" ref="C770:C833" si="24">3.09*3*7</f>
        <v>64.89</v>
      </c>
      <c r="D770" s="13">
        <f>_xlfn.XLOOKUP(Tabela5[[#This Row],[SKU]],'ESTOQUE NOVEMBRO'!A:A,'ESTOQUE NOVEMBRO'!F:F,,0)-_xlfn.XLOOKUP(Tabela5[[#This Row],[SKU]],'VENDA MES'!H:H,'VENDA MES'!I:I,0,0)</f>
        <v>25.40000000000002</v>
      </c>
      <c r="E770" s="13">
        <f>IF(D770&lt;=0,(L770 * 2.5) - D770,IF(AND(Tabela5[[#This Row],[ESTOQUE_INICIAL]]&lt;=Tabela5[[#This Row],[PONTO_DE_REPOSICAO]],Tabela5[[#This Row],[ESTOQUE_INICIAL]]&gt;0),L770*2.5,D770*0))</f>
        <v>0</v>
      </c>
      <c r="F770" s="13">
        <f t="shared" ref="F770:F833" si="25">SUM(E770,D770)</f>
        <v>25.40000000000002</v>
      </c>
      <c r="G770" s="14">
        <f>IF('ESTOQUE DEZEMBRO'!$N770="outubro",_xlfn.XLOOKUP('ESTOQUE DEZEMBRO'!$A770,MEDIDAS!H:H,MEDIDAS!J:J,,0),IF('ESTOQUE DEZEMBRO'!$N770="novembro",_xlfn.XLOOKUP('ESTOQUE DEZEMBRO'!$A770,MEDIDAS!H:H,MEDIDAS!K:K,,0),"0"))</f>
        <v>60</v>
      </c>
      <c r="H770" s="16">
        <v>150</v>
      </c>
      <c r="I770" s="6" t="s">
        <v>1128</v>
      </c>
      <c r="J770" s="1">
        <f>'ESTOQUE DEZEMBRO'!$D770*'ESTOQUE DEZEMBRO'!$G770+'ESTOQUE DEZEMBRO'!$E770*'ESTOQUE DEZEMBRO'!$H770</f>
        <v>1524.0000000000011</v>
      </c>
      <c r="K770" s="1">
        <f>_xlfn.XLOOKUP(A770,MEDIDAS!A:A,MEDIDAS!D:D,,0)*5</f>
        <v>5.5555555555555554</v>
      </c>
      <c r="L770" s="1">
        <f>SUM(K770,_xlfn.XLOOKUP(A770,MEDIDAS!A:A,MEDIDAS!D:D,,0)*5)</f>
        <v>11.111111111111111</v>
      </c>
      <c r="M77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70" t="str">
        <f>IF('ESTOQUE DEZEMBRO'!$E770&gt;0,"dezembro",_xlfn.XLOOKUP('ESTOQUE DEZEMBRO'!$A770,'ESTOQUE NOVEMBRO'!$A$2:$A$1101,'ESTOQUE NOVEMBRO'!$N$2:$N$1101,,0))</f>
        <v>outubro</v>
      </c>
      <c r="O770" s="15">
        <v>45627</v>
      </c>
    </row>
    <row r="771" spans="1:15">
      <c r="A771" s="5" t="s">
        <v>766</v>
      </c>
      <c r="B771" s="6" t="s">
        <v>1214</v>
      </c>
      <c r="C771" s="8">
        <f t="shared" si="24"/>
        <v>64.89</v>
      </c>
      <c r="D771" s="13">
        <f>_xlfn.XLOOKUP(Tabela5[[#This Row],[SKU]],'ESTOQUE NOVEMBRO'!A:A,'ESTOQUE NOVEMBRO'!F:F,,0)-_xlfn.XLOOKUP(Tabela5[[#This Row],[SKU]],'VENDA MES'!H:H,'VENDA MES'!I:I,0,0)</f>
        <v>130.4</v>
      </c>
      <c r="E771" s="13">
        <f>IF(D771&lt;=0,(L771 * 2.5) - D771,IF(AND(Tabela5[[#This Row],[ESTOQUE_INICIAL]]&lt;=Tabela5[[#This Row],[PONTO_DE_REPOSICAO]],Tabela5[[#This Row],[ESTOQUE_INICIAL]]&gt;0),L771*2.5,D771*0))</f>
        <v>0</v>
      </c>
      <c r="F771" s="13">
        <f t="shared" si="25"/>
        <v>130.4</v>
      </c>
      <c r="G771" s="14">
        <f>IF('ESTOQUE DEZEMBRO'!$N771="outubro",_xlfn.XLOOKUP('ESTOQUE DEZEMBRO'!$A771,MEDIDAS!H:H,MEDIDAS!J:J,,0),IF('ESTOQUE DEZEMBRO'!$N771="novembro",_xlfn.XLOOKUP('ESTOQUE DEZEMBRO'!$A771,MEDIDAS!H:H,MEDIDAS!K:K,,0),"0"))</f>
        <v>60</v>
      </c>
      <c r="H771" s="16">
        <v>150</v>
      </c>
      <c r="I771" s="6" t="s">
        <v>1128</v>
      </c>
      <c r="J771" s="1">
        <f>'ESTOQUE DEZEMBRO'!$D771*'ESTOQUE DEZEMBRO'!$G771+'ESTOQUE DEZEMBRO'!$E771*'ESTOQUE DEZEMBRO'!$H771</f>
        <v>7824</v>
      </c>
      <c r="K771" s="1">
        <f>_xlfn.XLOOKUP(A771,MEDIDAS!A:A,MEDIDAS!D:D,,0)*5</f>
        <v>3.3888888888888893</v>
      </c>
      <c r="L771" s="1">
        <f>SUM(K771,_xlfn.XLOOKUP(A771,MEDIDAS!A:A,MEDIDAS!D:D,,0)*5)</f>
        <v>6.7777777777777786</v>
      </c>
      <c r="M77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71" t="str">
        <f>IF('ESTOQUE DEZEMBRO'!$E771&gt;0,"dezembro",_xlfn.XLOOKUP('ESTOQUE DEZEMBRO'!$A771,'ESTOQUE NOVEMBRO'!$A$2:$A$1101,'ESTOQUE NOVEMBRO'!$N$2:$N$1101,,0))</f>
        <v>outubro</v>
      </c>
      <c r="O771" s="15">
        <v>45627</v>
      </c>
    </row>
    <row r="772" spans="1:15">
      <c r="A772" s="5" t="s">
        <v>767</v>
      </c>
      <c r="B772" s="6" t="s">
        <v>1214</v>
      </c>
      <c r="C772" s="8">
        <f t="shared" si="24"/>
        <v>64.89</v>
      </c>
      <c r="D772" s="13">
        <f>_xlfn.XLOOKUP(Tabela5[[#This Row],[SKU]],'ESTOQUE NOVEMBRO'!A:A,'ESTOQUE NOVEMBRO'!F:F,,0)-_xlfn.XLOOKUP(Tabela5[[#This Row],[SKU]],'VENDA MES'!H:H,'VENDA MES'!I:I,0,0)</f>
        <v>-14</v>
      </c>
      <c r="E772" s="13">
        <f>IF(D772&lt;=0,(L772 * 2.5) - D772,IF(AND(Tabela5[[#This Row],[ESTOQUE_INICIAL]]&lt;=Tabela5[[#This Row],[PONTO_DE_REPOSICAO]],Tabela5[[#This Row],[ESTOQUE_INICIAL]]&gt;0),L772*2.5,D772*0))</f>
        <v>45.388888888888886</v>
      </c>
      <c r="F772" s="13">
        <f t="shared" si="25"/>
        <v>31.388888888888886</v>
      </c>
      <c r="G772" s="14" t="str">
        <f>IF('ESTOQUE DEZEMBRO'!$N772="outubro",_xlfn.XLOOKUP('ESTOQUE DEZEMBRO'!$A772,MEDIDAS!H:H,MEDIDAS!J:J,,0),IF('ESTOQUE DEZEMBRO'!$N772="novembro",_xlfn.XLOOKUP('ESTOQUE DEZEMBRO'!$A772,MEDIDAS!H:H,MEDIDAS!K:K,,0),"0"))</f>
        <v>0</v>
      </c>
      <c r="H772" s="16">
        <v>150</v>
      </c>
      <c r="I772" s="6" t="s">
        <v>1128</v>
      </c>
      <c r="J772" s="1">
        <f>'ESTOQUE DEZEMBRO'!$D772*'ESTOQUE DEZEMBRO'!$G772+'ESTOQUE DEZEMBRO'!$E772*'ESTOQUE DEZEMBRO'!$H772</f>
        <v>6808.333333333333</v>
      </c>
      <c r="K772" s="1">
        <f>_xlfn.XLOOKUP(A772,MEDIDAS!A:A,MEDIDAS!D:D,,0)*5</f>
        <v>6.2777777777777777</v>
      </c>
      <c r="L772" s="1">
        <f>SUM(K772,_xlfn.XLOOKUP(A772,MEDIDAS!A:A,MEDIDAS!D:D,,0)*5)</f>
        <v>12.555555555555555</v>
      </c>
      <c r="M77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72" t="str">
        <f>IF('ESTOQUE DEZEMBRO'!$E772&gt;0,"dezembro",_xlfn.XLOOKUP('ESTOQUE DEZEMBRO'!$A772,'ESTOQUE NOVEMBRO'!$A$2:$A$1101,'ESTOQUE NOVEMBRO'!$N$2:$N$1101,,0))</f>
        <v>dezembro</v>
      </c>
      <c r="O772" s="15">
        <v>45627</v>
      </c>
    </row>
    <row r="773" spans="1:15">
      <c r="A773" s="5" t="s">
        <v>768</v>
      </c>
      <c r="B773" s="6" t="s">
        <v>1214</v>
      </c>
      <c r="C773" s="8">
        <f t="shared" si="24"/>
        <v>64.89</v>
      </c>
      <c r="D773" s="13">
        <f>_xlfn.XLOOKUP(Tabela5[[#This Row],[SKU]],'ESTOQUE NOVEMBRO'!A:A,'ESTOQUE NOVEMBRO'!F:F,,0)-_xlfn.XLOOKUP(Tabela5[[#This Row],[SKU]],'VENDA MES'!H:H,'VENDA MES'!I:I,0,0)</f>
        <v>127.80000000000004</v>
      </c>
      <c r="E773" s="13">
        <f>IF(D773&lt;=0,(L773 * 2.5) - D773,IF(AND(Tabela5[[#This Row],[ESTOQUE_INICIAL]]&lt;=Tabela5[[#This Row],[PONTO_DE_REPOSICAO]],Tabela5[[#This Row],[ESTOQUE_INICIAL]]&gt;0),L773*2.5,D773*0))</f>
        <v>0</v>
      </c>
      <c r="F773" s="13">
        <f t="shared" si="25"/>
        <v>127.80000000000004</v>
      </c>
      <c r="G773" s="14">
        <f>IF('ESTOQUE DEZEMBRO'!$N773="outubro",_xlfn.XLOOKUP('ESTOQUE DEZEMBRO'!$A773,MEDIDAS!H:H,MEDIDAS!J:J,,0),IF('ESTOQUE DEZEMBRO'!$N773="novembro",_xlfn.XLOOKUP('ESTOQUE DEZEMBRO'!$A773,MEDIDAS!H:H,MEDIDAS!K:K,,0),"0"))</f>
        <v>60</v>
      </c>
      <c r="H773" s="16">
        <v>150</v>
      </c>
      <c r="I773" s="6" t="s">
        <v>1128</v>
      </c>
      <c r="J773" s="1">
        <f>'ESTOQUE DEZEMBRO'!$D773*'ESTOQUE DEZEMBRO'!$G773+'ESTOQUE DEZEMBRO'!$E773*'ESTOQUE DEZEMBRO'!$H773</f>
        <v>7668.0000000000027</v>
      </c>
      <c r="K773" s="1">
        <f>_xlfn.XLOOKUP(A773,MEDIDAS!A:A,MEDIDAS!D:D,,0)*5</f>
        <v>5</v>
      </c>
      <c r="L773" s="1">
        <f>SUM(K773,_xlfn.XLOOKUP(A773,MEDIDAS!A:A,MEDIDAS!D:D,,0)*5)</f>
        <v>10</v>
      </c>
      <c r="M77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73" t="str">
        <f>IF('ESTOQUE DEZEMBRO'!$E773&gt;0,"dezembro",_xlfn.XLOOKUP('ESTOQUE DEZEMBRO'!$A773,'ESTOQUE NOVEMBRO'!$A$2:$A$1101,'ESTOQUE NOVEMBRO'!$N$2:$N$1101,,0))</f>
        <v>outubro</v>
      </c>
      <c r="O773" s="15">
        <v>45627</v>
      </c>
    </row>
    <row r="774" spans="1:15">
      <c r="A774" s="5" t="s">
        <v>770</v>
      </c>
      <c r="B774" s="6" t="s">
        <v>1215</v>
      </c>
      <c r="C774" s="8">
        <f t="shared" si="24"/>
        <v>64.89</v>
      </c>
      <c r="D774" s="13">
        <f>_xlfn.XLOOKUP(Tabela5[[#This Row],[SKU]],'ESTOQUE NOVEMBRO'!A:A,'ESTOQUE NOVEMBRO'!F:F,,0)-_xlfn.XLOOKUP(Tabela5[[#This Row],[SKU]],'VENDA MES'!H:H,'VENDA MES'!I:I,0,0)</f>
        <v>4.5999999999999943</v>
      </c>
      <c r="E774" s="13">
        <f>IF(D774&lt;=0,(L774 * 2.5) - D774,IF(AND(Tabela5[[#This Row],[ESTOQUE_INICIAL]]&lt;=Tabela5[[#This Row],[PONTO_DE_REPOSICAO]],Tabela5[[#This Row],[ESTOQUE_INICIAL]]&gt;0),L774*2.5,D774*0))</f>
        <v>28.055555555555554</v>
      </c>
      <c r="F774" s="13">
        <f t="shared" si="25"/>
        <v>32.655555555555551</v>
      </c>
      <c r="G774" s="14" t="str">
        <f>IF('ESTOQUE DEZEMBRO'!$N774="outubro",_xlfn.XLOOKUP('ESTOQUE DEZEMBRO'!$A774,MEDIDAS!H:H,MEDIDAS!J:J,,0),IF('ESTOQUE DEZEMBRO'!$N774="novembro",_xlfn.XLOOKUP('ESTOQUE DEZEMBRO'!$A774,MEDIDAS!H:H,MEDIDAS!K:K,,0),"0"))</f>
        <v>0</v>
      </c>
      <c r="H774" s="16">
        <v>25</v>
      </c>
      <c r="I774" s="6" t="s">
        <v>1134</v>
      </c>
      <c r="J774" s="1">
        <f>'ESTOQUE DEZEMBRO'!$D774*'ESTOQUE DEZEMBRO'!$G774+'ESTOQUE DEZEMBRO'!$E774*'ESTOQUE DEZEMBRO'!$H774</f>
        <v>701.3888888888888</v>
      </c>
      <c r="K774" s="1">
        <f>_xlfn.XLOOKUP(A774,MEDIDAS!A:A,MEDIDAS!D:D,,0)*5</f>
        <v>5.6111111111111107</v>
      </c>
      <c r="L774" s="1">
        <f>SUM(K774,_xlfn.XLOOKUP(A774,MEDIDAS!A:A,MEDIDAS!D:D,,0)*5)</f>
        <v>11.222222222222221</v>
      </c>
      <c r="M77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74" t="str">
        <f>IF('ESTOQUE DEZEMBRO'!$E774&gt;0,"dezembro",_xlfn.XLOOKUP('ESTOQUE DEZEMBRO'!$A774,'ESTOQUE NOVEMBRO'!$A$2:$A$1101,'ESTOQUE NOVEMBRO'!$N$2:$N$1101,,0))</f>
        <v>dezembro</v>
      </c>
      <c r="O774" s="15">
        <v>45627</v>
      </c>
    </row>
    <row r="775" spans="1:15">
      <c r="A775" s="5" t="s">
        <v>771</v>
      </c>
      <c r="B775" s="6" t="s">
        <v>1215</v>
      </c>
      <c r="C775" s="8">
        <f t="shared" si="24"/>
        <v>64.89</v>
      </c>
      <c r="D775" s="13">
        <f>_xlfn.XLOOKUP(Tabela5[[#This Row],[SKU]],'ESTOQUE NOVEMBRO'!A:A,'ESTOQUE NOVEMBRO'!F:F,,0)-_xlfn.XLOOKUP(Tabela5[[#This Row],[SKU]],'VENDA MES'!H:H,'VENDA MES'!I:I,0,0)</f>
        <v>196.00000000000006</v>
      </c>
      <c r="E775" s="13">
        <f>IF(D775&lt;=0,(L775 * 2.5) - D775,IF(AND(Tabela5[[#This Row],[ESTOQUE_INICIAL]]&lt;=Tabela5[[#This Row],[PONTO_DE_REPOSICAO]],Tabela5[[#This Row],[ESTOQUE_INICIAL]]&gt;0),L775*2.5,D775*0))</f>
        <v>0</v>
      </c>
      <c r="F775" s="13">
        <f t="shared" si="25"/>
        <v>196.00000000000006</v>
      </c>
      <c r="G775" s="14">
        <f>IF('ESTOQUE DEZEMBRO'!$N775="outubro",_xlfn.XLOOKUP('ESTOQUE DEZEMBRO'!$A775,MEDIDAS!H:H,MEDIDAS!J:J,,0),IF('ESTOQUE DEZEMBRO'!$N775="novembro",_xlfn.XLOOKUP('ESTOQUE DEZEMBRO'!$A775,MEDIDAS!H:H,MEDIDAS!K:K,,0),"0"))</f>
        <v>10</v>
      </c>
      <c r="H775" s="16">
        <v>25</v>
      </c>
      <c r="I775" s="6" t="s">
        <v>1134</v>
      </c>
      <c r="J775" s="1">
        <f>'ESTOQUE DEZEMBRO'!$D775*'ESTOQUE DEZEMBRO'!$G775+'ESTOQUE DEZEMBRO'!$E775*'ESTOQUE DEZEMBRO'!$H775</f>
        <v>1960.0000000000005</v>
      </c>
      <c r="K775" s="1">
        <f>_xlfn.XLOOKUP(A775,MEDIDAS!A:A,MEDIDAS!D:D,,0)*5</f>
        <v>5.6111111111111107</v>
      </c>
      <c r="L775" s="1">
        <f>SUM(K775,_xlfn.XLOOKUP(A775,MEDIDAS!A:A,MEDIDAS!D:D,,0)*5)</f>
        <v>11.222222222222221</v>
      </c>
      <c r="M77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75" t="str">
        <f>IF('ESTOQUE DEZEMBRO'!$E775&gt;0,"dezembro",_xlfn.XLOOKUP('ESTOQUE DEZEMBRO'!$A775,'ESTOQUE NOVEMBRO'!$A$2:$A$1101,'ESTOQUE NOVEMBRO'!$N$2:$N$1101,,0))</f>
        <v>outubro</v>
      </c>
      <c r="O775" s="15">
        <v>45627</v>
      </c>
    </row>
    <row r="776" spans="1:15">
      <c r="A776" s="5" t="s">
        <v>772</v>
      </c>
      <c r="B776" s="6" t="s">
        <v>1215</v>
      </c>
      <c r="C776" s="8">
        <f t="shared" si="24"/>
        <v>64.89</v>
      </c>
      <c r="D776" s="13">
        <f>_xlfn.XLOOKUP(Tabela5[[#This Row],[SKU]],'ESTOQUE NOVEMBRO'!A:A,'ESTOQUE NOVEMBRO'!F:F,,0)-_xlfn.XLOOKUP(Tabela5[[#This Row],[SKU]],'VENDA MES'!H:H,'VENDA MES'!I:I,0,0)</f>
        <v>42.80000000000004</v>
      </c>
      <c r="E776" s="13">
        <f>IF(D776&lt;=0,(L776 * 2.5) - D776,IF(AND(Tabela5[[#This Row],[ESTOQUE_INICIAL]]&lt;=Tabela5[[#This Row],[PONTO_DE_REPOSICAO]],Tabela5[[#This Row],[ESTOQUE_INICIAL]]&gt;0),L776*2.5,D776*0))</f>
        <v>0</v>
      </c>
      <c r="F776" s="13">
        <f t="shared" si="25"/>
        <v>42.80000000000004</v>
      </c>
      <c r="G776" s="14">
        <f>IF('ESTOQUE DEZEMBRO'!$N776="outubro",_xlfn.XLOOKUP('ESTOQUE DEZEMBRO'!$A776,MEDIDAS!H:H,MEDIDAS!J:J,,0),IF('ESTOQUE DEZEMBRO'!$N776="novembro",_xlfn.XLOOKUP('ESTOQUE DEZEMBRO'!$A776,MEDIDAS!H:H,MEDIDAS!K:K,,0),"0"))</f>
        <v>10</v>
      </c>
      <c r="H776" s="16">
        <v>25</v>
      </c>
      <c r="I776" s="6" t="s">
        <v>1134</v>
      </c>
      <c r="J776" s="1">
        <f>'ESTOQUE DEZEMBRO'!$D776*'ESTOQUE DEZEMBRO'!$G776+'ESTOQUE DEZEMBRO'!$E776*'ESTOQUE DEZEMBRO'!$H776</f>
        <v>428.0000000000004</v>
      </c>
      <c r="K776" s="1">
        <f>_xlfn.XLOOKUP(A776,MEDIDAS!A:A,MEDIDAS!D:D,,0)*5</f>
        <v>9.7222222222222214</v>
      </c>
      <c r="L776" s="1">
        <f>SUM(K776,_xlfn.XLOOKUP(A776,MEDIDAS!A:A,MEDIDAS!D:D,,0)*5)</f>
        <v>19.444444444444443</v>
      </c>
      <c r="M77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76" t="str">
        <f>IF('ESTOQUE DEZEMBRO'!$E776&gt;0,"dezembro",_xlfn.XLOOKUP('ESTOQUE DEZEMBRO'!$A776,'ESTOQUE NOVEMBRO'!$A$2:$A$1101,'ESTOQUE NOVEMBRO'!$N$2:$N$1101,,0))</f>
        <v>outubro</v>
      </c>
      <c r="O776" s="15">
        <v>45627</v>
      </c>
    </row>
    <row r="777" spans="1:15">
      <c r="A777" s="5" t="s">
        <v>773</v>
      </c>
      <c r="B777" s="6" t="s">
        <v>1215</v>
      </c>
      <c r="C777" s="8">
        <f t="shared" si="24"/>
        <v>64.89</v>
      </c>
      <c r="D777" s="13">
        <f>_xlfn.XLOOKUP(Tabela5[[#This Row],[SKU]],'ESTOQUE NOVEMBRO'!A:A,'ESTOQUE NOVEMBRO'!F:F,,0)-_xlfn.XLOOKUP(Tabela5[[#This Row],[SKU]],'VENDA MES'!H:H,'VENDA MES'!I:I,0,0)</f>
        <v>-5.2000000000000028</v>
      </c>
      <c r="E777" s="13">
        <f>IF(D777&lt;=0,(L777 * 2.5) - D777,IF(AND(Tabela5[[#This Row],[ESTOQUE_INICIAL]]&lt;=Tabela5[[#This Row],[PONTO_DE_REPOSICAO]],Tabela5[[#This Row],[ESTOQUE_INICIAL]]&gt;0),L777*2.5,D777*0))</f>
        <v>30.477777777777781</v>
      </c>
      <c r="F777" s="13">
        <f t="shared" si="25"/>
        <v>25.277777777777779</v>
      </c>
      <c r="G777" s="14" t="str">
        <f>IF('ESTOQUE DEZEMBRO'!$N777="outubro",_xlfn.XLOOKUP('ESTOQUE DEZEMBRO'!$A777,MEDIDAS!H:H,MEDIDAS!J:J,,0),IF('ESTOQUE DEZEMBRO'!$N777="novembro",_xlfn.XLOOKUP('ESTOQUE DEZEMBRO'!$A777,MEDIDAS!H:H,MEDIDAS!K:K,,0),"0"))</f>
        <v>0</v>
      </c>
      <c r="H777" s="16">
        <v>25</v>
      </c>
      <c r="I777" s="6" t="s">
        <v>1134</v>
      </c>
      <c r="J777" s="1">
        <f>'ESTOQUE DEZEMBRO'!$D777*'ESTOQUE DEZEMBRO'!$G777+'ESTOQUE DEZEMBRO'!$E777*'ESTOQUE DEZEMBRO'!$H777</f>
        <v>761.94444444444457</v>
      </c>
      <c r="K777" s="1">
        <f>_xlfn.XLOOKUP(A777,MEDIDAS!A:A,MEDIDAS!D:D,,0)*5</f>
        <v>5.0555555555555554</v>
      </c>
      <c r="L777" s="1">
        <f>SUM(K777,_xlfn.XLOOKUP(A777,MEDIDAS!A:A,MEDIDAS!D:D,,0)*5)</f>
        <v>10.111111111111111</v>
      </c>
      <c r="M77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77" t="str">
        <f>IF('ESTOQUE DEZEMBRO'!$E777&gt;0,"dezembro",_xlfn.XLOOKUP('ESTOQUE DEZEMBRO'!$A777,'ESTOQUE NOVEMBRO'!$A$2:$A$1101,'ESTOQUE NOVEMBRO'!$N$2:$N$1101,,0))</f>
        <v>dezembro</v>
      </c>
      <c r="O777" s="15">
        <v>45627</v>
      </c>
    </row>
    <row r="778" spans="1:15">
      <c r="A778" s="5" t="s">
        <v>774</v>
      </c>
      <c r="B778" s="6" t="s">
        <v>1215</v>
      </c>
      <c r="C778" s="8">
        <f t="shared" si="24"/>
        <v>64.89</v>
      </c>
      <c r="D778" s="13">
        <f>_xlfn.XLOOKUP(Tabela5[[#This Row],[SKU]],'ESTOQUE NOVEMBRO'!A:A,'ESTOQUE NOVEMBRO'!F:F,,0)-_xlfn.XLOOKUP(Tabela5[[#This Row],[SKU]],'VENDA MES'!H:H,'VENDA MES'!I:I,0,0)</f>
        <v>55.599999999999994</v>
      </c>
      <c r="E778" s="13">
        <f>IF(D778&lt;=0,(L778 * 2.5) - D778,IF(AND(Tabela5[[#This Row],[ESTOQUE_INICIAL]]&lt;=Tabela5[[#This Row],[PONTO_DE_REPOSICAO]],Tabela5[[#This Row],[ESTOQUE_INICIAL]]&gt;0),L778*2.5,D778*0))</f>
        <v>0</v>
      </c>
      <c r="F778" s="13">
        <f t="shared" si="25"/>
        <v>55.599999999999994</v>
      </c>
      <c r="G778" s="14">
        <f>IF('ESTOQUE DEZEMBRO'!$N778="outubro",_xlfn.XLOOKUP('ESTOQUE DEZEMBRO'!$A778,MEDIDAS!H:H,MEDIDAS!J:J,,0),IF('ESTOQUE DEZEMBRO'!$N778="novembro",_xlfn.XLOOKUP('ESTOQUE DEZEMBRO'!$A778,MEDIDAS!H:H,MEDIDAS!K:K,,0),"0"))</f>
        <v>10</v>
      </c>
      <c r="H778" s="16">
        <v>25</v>
      </c>
      <c r="I778" s="6" t="s">
        <v>1134</v>
      </c>
      <c r="J778" s="1">
        <f>'ESTOQUE DEZEMBRO'!$D778*'ESTOQUE DEZEMBRO'!$G778+'ESTOQUE DEZEMBRO'!$E778*'ESTOQUE DEZEMBRO'!$H778</f>
        <v>556</v>
      </c>
      <c r="K778" s="1">
        <f>_xlfn.XLOOKUP(A778,MEDIDAS!A:A,MEDIDAS!D:D,,0)*5</f>
        <v>8.2777777777777768</v>
      </c>
      <c r="L778" s="1">
        <f>SUM(K778,_xlfn.XLOOKUP(A778,MEDIDAS!A:A,MEDIDAS!D:D,,0)*5)</f>
        <v>16.555555555555554</v>
      </c>
      <c r="M77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78" t="str">
        <f>IF('ESTOQUE DEZEMBRO'!$E778&gt;0,"dezembro",_xlfn.XLOOKUP('ESTOQUE DEZEMBRO'!$A778,'ESTOQUE NOVEMBRO'!$A$2:$A$1101,'ESTOQUE NOVEMBRO'!$N$2:$N$1101,,0))</f>
        <v>outubro</v>
      </c>
      <c r="O778" s="15">
        <v>45627</v>
      </c>
    </row>
    <row r="779" spans="1:15">
      <c r="A779" s="5" t="s">
        <v>856</v>
      </c>
      <c r="B779" s="6" t="s">
        <v>1215</v>
      </c>
      <c r="C779" s="8">
        <f t="shared" si="24"/>
        <v>64.89</v>
      </c>
      <c r="D779" s="13">
        <f>_xlfn.XLOOKUP(Tabela5[[#This Row],[SKU]],'ESTOQUE NOVEMBRO'!A:A,'ESTOQUE NOVEMBRO'!F:F,,0)-_xlfn.XLOOKUP(Tabela5[[#This Row],[SKU]],'VENDA MES'!H:H,'VENDA MES'!I:I,0,0)</f>
        <v>60</v>
      </c>
      <c r="E779" s="13">
        <f>IF(D779&lt;=0,(L779 * 2.5) - D779,IF(AND(Tabela5[[#This Row],[ESTOQUE_INICIAL]]&lt;=Tabela5[[#This Row],[PONTO_DE_REPOSICAO]],Tabela5[[#This Row],[ESTOQUE_INICIAL]]&gt;0),L779*2.5,D779*0))</f>
        <v>0</v>
      </c>
      <c r="F779" s="13">
        <f t="shared" si="25"/>
        <v>60</v>
      </c>
      <c r="G779" s="14">
        <f>IF('ESTOQUE DEZEMBRO'!$N779="outubro",_xlfn.XLOOKUP('ESTOQUE DEZEMBRO'!$A779,MEDIDAS!H:H,MEDIDAS!J:J,,0),IF('ESTOQUE DEZEMBRO'!$N779="novembro",_xlfn.XLOOKUP('ESTOQUE DEZEMBRO'!$A779,MEDIDAS!H:H,MEDIDAS!K:K,,0),"0"))</f>
        <v>10</v>
      </c>
      <c r="H779" s="16">
        <v>25</v>
      </c>
      <c r="I779" s="6" t="s">
        <v>1134</v>
      </c>
      <c r="J779" s="1">
        <f>'ESTOQUE DEZEMBRO'!$D779*'ESTOQUE DEZEMBRO'!$G779+'ESTOQUE DEZEMBRO'!$E779*'ESTOQUE DEZEMBRO'!$H779</f>
        <v>600</v>
      </c>
      <c r="K779" s="1">
        <f>_xlfn.XLOOKUP(A779,MEDIDAS!A:A,MEDIDAS!D:D,,0)*5</f>
        <v>5</v>
      </c>
      <c r="L779" s="1">
        <f>SUM(K779,_xlfn.XLOOKUP(A779,MEDIDAS!A:A,MEDIDAS!D:D,,0)*5)</f>
        <v>10</v>
      </c>
      <c r="M77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79" t="str">
        <f>IF('ESTOQUE DEZEMBRO'!$E779&gt;0,"dezembro",_xlfn.XLOOKUP('ESTOQUE DEZEMBRO'!$A779,'ESTOQUE NOVEMBRO'!$A$2:$A$1101,'ESTOQUE NOVEMBRO'!$N$2:$N$1101,,0))</f>
        <v>outubro</v>
      </c>
      <c r="O779" s="15">
        <v>45627</v>
      </c>
    </row>
    <row r="780" spans="1:15">
      <c r="A780" s="5" t="s">
        <v>775</v>
      </c>
      <c r="B780" s="6" t="s">
        <v>1215</v>
      </c>
      <c r="C780" s="8">
        <f t="shared" si="24"/>
        <v>64.89</v>
      </c>
      <c r="D780" s="13">
        <f>_xlfn.XLOOKUP(Tabela5[[#This Row],[SKU]],'ESTOQUE NOVEMBRO'!A:A,'ESTOQUE NOVEMBRO'!F:F,,0)-_xlfn.XLOOKUP(Tabela5[[#This Row],[SKU]],'VENDA MES'!H:H,'VENDA MES'!I:I,0,0)</f>
        <v>53.199999999999989</v>
      </c>
      <c r="E780" s="13">
        <f>IF(D780&lt;=0,(L780 * 2.5) - D780,IF(AND(Tabela5[[#This Row],[ESTOQUE_INICIAL]]&lt;=Tabela5[[#This Row],[PONTO_DE_REPOSICAO]],Tabela5[[#This Row],[ESTOQUE_INICIAL]]&gt;0),L780*2.5,D780*0))</f>
        <v>0</v>
      </c>
      <c r="F780" s="13">
        <f t="shared" si="25"/>
        <v>53.199999999999989</v>
      </c>
      <c r="G780" s="14">
        <f>IF('ESTOQUE DEZEMBRO'!$N780="outubro",_xlfn.XLOOKUP('ESTOQUE DEZEMBRO'!$A780,MEDIDAS!H:H,MEDIDAS!J:J,,0),IF('ESTOQUE DEZEMBRO'!$N780="novembro",_xlfn.XLOOKUP('ESTOQUE DEZEMBRO'!$A780,MEDIDAS!H:H,MEDIDAS!K:K,,0),"0"))</f>
        <v>10</v>
      </c>
      <c r="H780" s="16">
        <v>25</v>
      </c>
      <c r="I780" s="6" t="s">
        <v>1134</v>
      </c>
      <c r="J780" s="1">
        <f>'ESTOQUE DEZEMBRO'!$D780*'ESTOQUE DEZEMBRO'!$G780+'ESTOQUE DEZEMBRO'!$E780*'ESTOQUE DEZEMBRO'!$H780</f>
        <v>531.99999999999989</v>
      </c>
      <c r="K780" s="1">
        <f>_xlfn.XLOOKUP(A780,MEDIDAS!A:A,MEDIDAS!D:D,,0)*5</f>
        <v>6.9444444444444446</v>
      </c>
      <c r="L780" s="1">
        <f>SUM(K780,_xlfn.XLOOKUP(A780,MEDIDAS!A:A,MEDIDAS!D:D,,0)*5)</f>
        <v>13.888888888888889</v>
      </c>
      <c r="M78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80" t="str">
        <f>IF('ESTOQUE DEZEMBRO'!$E780&gt;0,"dezembro",_xlfn.XLOOKUP('ESTOQUE DEZEMBRO'!$A780,'ESTOQUE NOVEMBRO'!$A$2:$A$1101,'ESTOQUE NOVEMBRO'!$N$2:$N$1101,,0))</f>
        <v>outubro</v>
      </c>
      <c r="O780" s="15">
        <v>45627</v>
      </c>
    </row>
    <row r="781" spans="1:15">
      <c r="A781" s="5" t="s">
        <v>776</v>
      </c>
      <c r="B781" s="6" t="s">
        <v>1215</v>
      </c>
      <c r="C781" s="8">
        <f t="shared" si="24"/>
        <v>64.89</v>
      </c>
      <c r="D781" s="13">
        <f>_xlfn.XLOOKUP(Tabela5[[#This Row],[SKU]],'ESTOQUE NOVEMBRO'!A:A,'ESTOQUE NOVEMBRO'!F:F,,0)-_xlfn.XLOOKUP(Tabela5[[#This Row],[SKU]],'VENDA MES'!H:H,'VENDA MES'!I:I,0,0)</f>
        <v>-1.7777777777777786</v>
      </c>
      <c r="E781" s="13">
        <f>IF(D781&lt;=0,(L781 * 2.5) - D781,IF(AND(Tabela5[[#This Row],[ESTOQUE_INICIAL]]&lt;=Tabela5[[#This Row],[PONTO_DE_REPOSICAO]],Tabela5[[#This Row],[ESTOQUE_INICIAL]]&gt;0),L781*2.5,D781*0))</f>
        <v>34</v>
      </c>
      <c r="F781" s="13">
        <f t="shared" si="25"/>
        <v>32.222222222222221</v>
      </c>
      <c r="G781" s="14" t="str">
        <f>IF('ESTOQUE DEZEMBRO'!$N781="outubro",_xlfn.XLOOKUP('ESTOQUE DEZEMBRO'!$A781,MEDIDAS!H:H,MEDIDAS!J:J,,0),IF('ESTOQUE DEZEMBRO'!$N781="novembro",_xlfn.XLOOKUP('ESTOQUE DEZEMBRO'!$A781,MEDIDAS!H:H,MEDIDAS!K:K,,0),"0"))</f>
        <v>0</v>
      </c>
      <c r="H781" s="16">
        <v>25</v>
      </c>
      <c r="I781" s="6" t="s">
        <v>1134</v>
      </c>
      <c r="J781" s="1">
        <f>'ESTOQUE DEZEMBRO'!$D781*'ESTOQUE DEZEMBRO'!$G781+'ESTOQUE DEZEMBRO'!$E781*'ESTOQUE DEZEMBRO'!$H781</f>
        <v>850</v>
      </c>
      <c r="K781" s="1">
        <f>_xlfn.XLOOKUP(A781,MEDIDAS!A:A,MEDIDAS!D:D,,0)*5</f>
        <v>6.4444444444444446</v>
      </c>
      <c r="L781" s="1">
        <f>SUM(K781,_xlfn.XLOOKUP(A781,MEDIDAS!A:A,MEDIDAS!D:D,,0)*5)</f>
        <v>12.888888888888889</v>
      </c>
      <c r="M78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81" t="str">
        <f>IF('ESTOQUE DEZEMBRO'!$E781&gt;0,"dezembro",_xlfn.XLOOKUP('ESTOQUE DEZEMBRO'!$A781,'ESTOQUE NOVEMBRO'!$A$2:$A$1101,'ESTOQUE NOVEMBRO'!$N$2:$N$1101,,0))</f>
        <v>dezembro</v>
      </c>
      <c r="O781" s="15">
        <v>45627</v>
      </c>
    </row>
    <row r="782" spans="1:15">
      <c r="A782" s="5" t="s">
        <v>777</v>
      </c>
      <c r="B782" s="6" t="s">
        <v>1215</v>
      </c>
      <c r="C782" s="8">
        <f t="shared" si="24"/>
        <v>64.89</v>
      </c>
      <c r="D782" s="13">
        <f>_xlfn.XLOOKUP(Tabela5[[#This Row],[SKU]],'ESTOQUE NOVEMBRO'!A:A,'ESTOQUE NOVEMBRO'!F:F,,0)-_xlfn.XLOOKUP(Tabela5[[#This Row],[SKU]],'VENDA MES'!H:H,'VENDA MES'!I:I,0,0)</f>
        <v>201.00000000000006</v>
      </c>
      <c r="E782" s="13">
        <f>IF(D782&lt;=0,(L782 * 2.5) - D782,IF(AND(Tabela5[[#This Row],[ESTOQUE_INICIAL]]&lt;=Tabela5[[#This Row],[PONTO_DE_REPOSICAO]],Tabela5[[#This Row],[ESTOQUE_INICIAL]]&gt;0),L782*2.5,D782*0))</f>
        <v>0</v>
      </c>
      <c r="F782" s="13">
        <f t="shared" si="25"/>
        <v>201.00000000000006</v>
      </c>
      <c r="G782" s="14">
        <f>IF('ESTOQUE DEZEMBRO'!$N782="outubro",_xlfn.XLOOKUP('ESTOQUE DEZEMBRO'!$A782,MEDIDAS!H:H,MEDIDAS!J:J,,0),IF('ESTOQUE DEZEMBRO'!$N782="novembro",_xlfn.XLOOKUP('ESTOQUE DEZEMBRO'!$A782,MEDIDAS!H:H,MEDIDAS!K:K,,0),"0"))</f>
        <v>10</v>
      </c>
      <c r="H782" s="16">
        <v>25</v>
      </c>
      <c r="I782" s="6" t="s">
        <v>1134</v>
      </c>
      <c r="J782" s="1">
        <f>'ESTOQUE DEZEMBRO'!$D782*'ESTOQUE DEZEMBRO'!$G782+'ESTOQUE DEZEMBRO'!$E782*'ESTOQUE DEZEMBRO'!$H782</f>
        <v>2010.0000000000005</v>
      </c>
      <c r="K782" s="1">
        <f>_xlfn.XLOOKUP(A782,MEDIDAS!A:A,MEDIDAS!D:D,,0)*5</f>
        <v>7.166666666666667</v>
      </c>
      <c r="L782" s="1">
        <f>SUM(K782,_xlfn.XLOOKUP(A782,MEDIDAS!A:A,MEDIDAS!D:D,,0)*5)</f>
        <v>14.333333333333334</v>
      </c>
      <c r="M78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82" t="str">
        <f>IF('ESTOQUE DEZEMBRO'!$E782&gt;0,"dezembro",_xlfn.XLOOKUP('ESTOQUE DEZEMBRO'!$A782,'ESTOQUE NOVEMBRO'!$A$2:$A$1101,'ESTOQUE NOVEMBRO'!$N$2:$N$1101,,0))</f>
        <v>outubro</v>
      </c>
      <c r="O782" s="15">
        <v>45627</v>
      </c>
    </row>
    <row r="783" spans="1:15">
      <c r="A783" s="5" t="s">
        <v>778</v>
      </c>
      <c r="B783" s="6" t="s">
        <v>1215</v>
      </c>
      <c r="C783" s="8">
        <f t="shared" si="24"/>
        <v>64.89</v>
      </c>
      <c r="D783" s="13">
        <f>_xlfn.XLOOKUP(Tabela5[[#This Row],[SKU]],'ESTOQUE NOVEMBRO'!A:A,'ESTOQUE NOVEMBRO'!F:F,,0)-_xlfn.XLOOKUP(Tabela5[[#This Row],[SKU]],'VENDA MES'!H:H,'VENDA MES'!I:I,0,0)</f>
        <v>51.000000000000028</v>
      </c>
      <c r="E783" s="13">
        <f>IF(D783&lt;=0,(L783 * 2.5) - D783,IF(AND(Tabela5[[#This Row],[ESTOQUE_INICIAL]]&lt;=Tabela5[[#This Row],[PONTO_DE_REPOSICAO]],Tabela5[[#This Row],[ESTOQUE_INICIAL]]&gt;0),L783*2.5,D783*0))</f>
        <v>0</v>
      </c>
      <c r="F783" s="13">
        <f t="shared" si="25"/>
        <v>51.000000000000028</v>
      </c>
      <c r="G783" s="14">
        <f>IF('ESTOQUE DEZEMBRO'!$N783="outubro",_xlfn.XLOOKUP('ESTOQUE DEZEMBRO'!$A783,MEDIDAS!H:H,MEDIDAS!J:J,,0),IF('ESTOQUE DEZEMBRO'!$N783="novembro",_xlfn.XLOOKUP('ESTOQUE DEZEMBRO'!$A783,MEDIDAS!H:H,MEDIDAS!K:K,,0),"0"))</f>
        <v>10</v>
      </c>
      <c r="H783" s="16">
        <v>25</v>
      </c>
      <c r="I783" s="6" t="s">
        <v>1134</v>
      </c>
      <c r="J783" s="1">
        <f>'ESTOQUE DEZEMBRO'!$D783*'ESTOQUE DEZEMBRO'!$G783+'ESTOQUE DEZEMBRO'!$E783*'ESTOQUE DEZEMBRO'!$H783</f>
        <v>510.00000000000028</v>
      </c>
      <c r="K783" s="1">
        <f>_xlfn.XLOOKUP(A783,MEDIDAS!A:A,MEDIDAS!D:D,,0)*5</f>
        <v>6.333333333333333</v>
      </c>
      <c r="L783" s="1">
        <f>SUM(K783,_xlfn.XLOOKUP(A783,MEDIDAS!A:A,MEDIDAS!D:D,,0)*5)</f>
        <v>12.666666666666666</v>
      </c>
      <c r="M78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83" t="str">
        <f>IF('ESTOQUE DEZEMBRO'!$E783&gt;0,"dezembro",_xlfn.XLOOKUP('ESTOQUE DEZEMBRO'!$A783,'ESTOQUE NOVEMBRO'!$A$2:$A$1101,'ESTOQUE NOVEMBRO'!$N$2:$N$1101,,0))</f>
        <v>outubro</v>
      </c>
      <c r="O783" s="15">
        <v>45627</v>
      </c>
    </row>
    <row r="784" spans="1:15">
      <c r="A784" s="5" t="s">
        <v>779</v>
      </c>
      <c r="B784" s="6" t="s">
        <v>1216</v>
      </c>
      <c r="C784" s="8">
        <f t="shared" si="24"/>
        <v>64.89</v>
      </c>
      <c r="D784" s="13">
        <f>_xlfn.XLOOKUP(Tabela5[[#This Row],[SKU]],'ESTOQUE NOVEMBRO'!A:A,'ESTOQUE NOVEMBRO'!F:F,,0)-_xlfn.XLOOKUP(Tabela5[[#This Row],[SKU]],'VENDA MES'!H:H,'VENDA MES'!I:I,0,0)</f>
        <v>69.199999999999989</v>
      </c>
      <c r="E784" s="13">
        <f>IF(D784&lt;=0,(L784 * 2.5) - D784,IF(AND(Tabela5[[#This Row],[ESTOQUE_INICIAL]]&lt;=Tabela5[[#This Row],[PONTO_DE_REPOSICAO]],Tabela5[[#This Row],[ESTOQUE_INICIAL]]&gt;0),L784*2.5,D784*0))</f>
        <v>0</v>
      </c>
      <c r="F784" s="13">
        <f t="shared" si="25"/>
        <v>69.199999999999989</v>
      </c>
      <c r="G784" s="14">
        <f>IF('ESTOQUE DEZEMBRO'!$N784="outubro",_xlfn.XLOOKUP('ESTOQUE DEZEMBRO'!$A784,MEDIDAS!H:H,MEDIDAS!J:J,,0),IF('ESTOQUE DEZEMBRO'!$N784="novembro",_xlfn.XLOOKUP('ESTOQUE DEZEMBRO'!$A784,MEDIDAS!H:H,MEDIDAS!K:K,,0),"0"))</f>
        <v>36</v>
      </c>
      <c r="H784" s="16">
        <v>90</v>
      </c>
      <c r="I784" s="6" t="s">
        <v>1152</v>
      </c>
      <c r="J784" s="1">
        <f>'ESTOQUE DEZEMBRO'!$D784*'ESTOQUE DEZEMBRO'!$G784+'ESTOQUE DEZEMBRO'!$E784*'ESTOQUE DEZEMBRO'!$H784</f>
        <v>2491.1999999999998</v>
      </c>
      <c r="K784" s="1">
        <f>_xlfn.XLOOKUP(A784,MEDIDAS!A:A,MEDIDAS!D:D,,0)*5</f>
        <v>6.0555555555555554</v>
      </c>
      <c r="L784" s="1">
        <f>SUM(K784,_xlfn.XLOOKUP(A784,MEDIDAS!A:A,MEDIDAS!D:D,,0)*5)</f>
        <v>12.111111111111111</v>
      </c>
      <c r="M78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84" t="str">
        <f>IF('ESTOQUE DEZEMBRO'!$E784&gt;0,"dezembro",_xlfn.XLOOKUP('ESTOQUE DEZEMBRO'!$A784,'ESTOQUE NOVEMBRO'!$A$2:$A$1101,'ESTOQUE NOVEMBRO'!$N$2:$N$1101,,0))</f>
        <v>outubro</v>
      </c>
      <c r="O784" s="15">
        <v>45627</v>
      </c>
    </row>
    <row r="785" spans="1:15">
      <c r="A785" s="5" t="s">
        <v>781</v>
      </c>
      <c r="B785" s="6" t="s">
        <v>1216</v>
      </c>
      <c r="C785" s="8">
        <f t="shared" si="24"/>
        <v>64.89</v>
      </c>
      <c r="D785" s="13">
        <f>_xlfn.XLOOKUP(Tabela5[[#This Row],[SKU]],'ESTOQUE NOVEMBRO'!A:A,'ESTOQUE NOVEMBRO'!F:F,,0)-_xlfn.XLOOKUP(Tabela5[[#This Row],[SKU]],'VENDA MES'!H:H,'VENDA MES'!I:I,0,0)</f>
        <v>93.80000000000004</v>
      </c>
      <c r="E785" s="13">
        <f>IF(D785&lt;=0,(L785 * 2.5) - D785,IF(AND(Tabela5[[#This Row],[ESTOQUE_INICIAL]]&lt;=Tabela5[[#This Row],[PONTO_DE_REPOSICAO]],Tabela5[[#This Row],[ESTOQUE_INICIAL]]&gt;0),L785*2.5,D785*0))</f>
        <v>0</v>
      </c>
      <c r="F785" s="13">
        <f t="shared" si="25"/>
        <v>93.80000000000004</v>
      </c>
      <c r="G785" s="14">
        <f>IF('ESTOQUE DEZEMBRO'!$N785="outubro",_xlfn.XLOOKUP('ESTOQUE DEZEMBRO'!$A785,MEDIDAS!H:H,MEDIDAS!J:J,,0),IF('ESTOQUE DEZEMBRO'!$N785="novembro",_xlfn.XLOOKUP('ESTOQUE DEZEMBRO'!$A785,MEDIDAS!H:H,MEDIDAS!K:K,,0),"0"))</f>
        <v>36</v>
      </c>
      <c r="H785" s="16">
        <v>90</v>
      </c>
      <c r="I785" s="6" t="s">
        <v>1152</v>
      </c>
      <c r="J785" s="1">
        <f>'ESTOQUE DEZEMBRO'!$D785*'ESTOQUE DEZEMBRO'!$G785+'ESTOQUE DEZEMBRO'!$E785*'ESTOQUE DEZEMBRO'!$H785</f>
        <v>3376.8000000000015</v>
      </c>
      <c r="K785" s="1">
        <f>_xlfn.XLOOKUP(A785,MEDIDAS!A:A,MEDIDAS!D:D,,0)*5</f>
        <v>5.0555555555555554</v>
      </c>
      <c r="L785" s="1">
        <f>SUM(K785,_xlfn.XLOOKUP(A785,MEDIDAS!A:A,MEDIDAS!D:D,,0)*5)</f>
        <v>10.111111111111111</v>
      </c>
      <c r="M78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85" t="str">
        <f>IF('ESTOQUE DEZEMBRO'!$E785&gt;0,"dezembro",_xlfn.XLOOKUP('ESTOQUE DEZEMBRO'!$A785,'ESTOQUE NOVEMBRO'!$A$2:$A$1101,'ESTOQUE NOVEMBRO'!$N$2:$N$1101,,0))</f>
        <v>outubro</v>
      </c>
      <c r="O785" s="15">
        <v>45627</v>
      </c>
    </row>
    <row r="786" spans="1:15">
      <c r="A786" s="5" t="s">
        <v>782</v>
      </c>
      <c r="B786" s="6" t="s">
        <v>1216</v>
      </c>
      <c r="C786" s="8">
        <f t="shared" si="24"/>
        <v>64.89</v>
      </c>
      <c r="D786" s="13">
        <f>_xlfn.XLOOKUP(Tabela5[[#This Row],[SKU]],'ESTOQUE NOVEMBRO'!A:A,'ESTOQUE NOVEMBRO'!F:F,,0)-_xlfn.XLOOKUP(Tabela5[[#This Row],[SKU]],'VENDA MES'!H:H,'VENDA MES'!I:I,0,0)</f>
        <v>-11</v>
      </c>
      <c r="E786" s="13">
        <f>IF(D786&lt;=0,(L786 * 2.5) - D786,IF(AND(Tabela5[[#This Row],[ESTOQUE_INICIAL]]&lt;=Tabela5[[#This Row],[PONTO_DE_REPOSICAO]],Tabela5[[#This Row],[ESTOQUE_INICIAL]]&gt;0),L786*2.5,D786*0))</f>
        <v>41.555555555555557</v>
      </c>
      <c r="F786" s="13">
        <f t="shared" si="25"/>
        <v>30.555555555555557</v>
      </c>
      <c r="G786" s="14" t="str">
        <f>IF('ESTOQUE DEZEMBRO'!$N786="outubro",_xlfn.XLOOKUP('ESTOQUE DEZEMBRO'!$A786,MEDIDAS!H:H,MEDIDAS!J:J,,0),IF('ESTOQUE DEZEMBRO'!$N786="novembro",_xlfn.XLOOKUP('ESTOQUE DEZEMBRO'!$A786,MEDIDAS!H:H,MEDIDAS!K:K,,0),"0"))</f>
        <v>0</v>
      </c>
      <c r="H786" s="16">
        <v>90</v>
      </c>
      <c r="I786" s="6" t="s">
        <v>1152</v>
      </c>
      <c r="J786" s="1">
        <f>'ESTOQUE DEZEMBRO'!$D786*'ESTOQUE DEZEMBRO'!$G786+'ESTOQUE DEZEMBRO'!$E786*'ESTOQUE DEZEMBRO'!$H786</f>
        <v>3740</v>
      </c>
      <c r="K786" s="1">
        <f>_xlfn.XLOOKUP(A786,MEDIDAS!A:A,MEDIDAS!D:D,,0)*5</f>
        <v>6.1111111111111116</v>
      </c>
      <c r="L786" s="1">
        <f>SUM(K786,_xlfn.XLOOKUP(A786,MEDIDAS!A:A,MEDIDAS!D:D,,0)*5)</f>
        <v>12.222222222222223</v>
      </c>
      <c r="M78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86" t="str">
        <f>IF('ESTOQUE DEZEMBRO'!$E786&gt;0,"dezembro",_xlfn.XLOOKUP('ESTOQUE DEZEMBRO'!$A786,'ESTOQUE NOVEMBRO'!$A$2:$A$1101,'ESTOQUE NOVEMBRO'!$N$2:$N$1101,,0))</f>
        <v>dezembro</v>
      </c>
      <c r="O786" s="15">
        <v>45627</v>
      </c>
    </row>
    <row r="787" spans="1:15">
      <c r="A787" s="5" t="s">
        <v>783</v>
      </c>
      <c r="B787" s="6" t="s">
        <v>1216</v>
      </c>
      <c r="C787" s="8">
        <f t="shared" si="24"/>
        <v>64.89</v>
      </c>
      <c r="D787" s="13">
        <f>_xlfn.XLOOKUP(Tabela5[[#This Row],[SKU]],'ESTOQUE NOVEMBRO'!A:A,'ESTOQUE NOVEMBRO'!F:F,,0)-_xlfn.XLOOKUP(Tabela5[[#This Row],[SKU]],'VENDA MES'!H:H,'VENDA MES'!I:I,0,0)</f>
        <v>33</v>
      </c>
      <c r="E787" s="13">
        <f>IF(D787&lt;=0,(L787 * 2.5) - D787,IF(AND(Tabela5[[#This Row],[ESTOQUE_INICIAL]]&lt;=Tabela5[[#This Row],[PONTO_DE_REPOSICAO]],Tabela5[[#This Row],[ESTOQUE_INICIAL]]&gt;0),L787*2.5,D787*0))</f>
        <v>0</v>
      </c>
      <c r="F787" s="13">
        <f t="shared" si="25"/>
        <v>33</v>
      </c>
      <c r="G787" s="14">
        <f>IF('ESTOQUE DEZEMBRO'!$N787="outubro",_xlfn.XLOOKUP('ESTOQUE DEZEMBRO'!$A787,MEDIDAS!H:H,MEDIDAS!J:J,,0),IF('ESTOQUE DEZEMBRO'!$N787="novembro",_xlfn.XLOOKUP('ESTOQUE DEZEMBRO'!$A787,MEDIDAS!H:H,MEDIDAS!K:K,,0),"0"))</f>
        <v>36</v>
      </c>
      <c r="H787" s="16">
        <v>90</v>
      </c>
      <c r="I787" s="6" t="s">
        <v>1152</v>
      </c>
      <c r="J787" s="1">
        <f>'ESTOQUE DEZEMBRO'!$D787*'ESTOQUE DEZEMBRO'!$G787+'ESTOQUE DEZEMBRO'!$E787*'ESTOQUE DEZEMBRO'!$H787</f>
        <v>1188</v>
      </c>
      <c r="K787" s="1">
        <f>_xlfn.XLOOKUP(A787,MEDIDAS!A:A,MEDIDAS!D:D,,0)*5</f>
        <v>5.5</v>
      </c>
      <c r="L787" s="1">
        <f>SUM(K787,_xlfn.XLOOKUP(A787,MEDIDAS!A:A,MEDIDAS!D:D,,0)*5)</f>
        <v>11</v>
      </c>
      <c r="M78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87" t="str">
        <f>IF('ESTOQUE DEZEMBRO'!$E787&gt;0,"dezembro",_xlfn.XLOOKUP('ESTOQUE DEZEMBRO'!$A787,'ESTOQUE NOVEMBRO'!$A$2:$A$1101,'ESTOQUE NOVEMBRO'!$N$2:$N$1101,,0))</f>
        <v>outubro</v>
      </c>
      <c r="O787" s="15">
        <v>45627</v>
      </c>
    </row>
    <row r="788" spans="1:15">
      <c r="A788" s="5" t="s">
        <v>784</v>
      </c>
      <c r="B788" s="6" t="s">
        <v>1216</v>
      </c>
      <c r="C788" s="8">
        <f t="shared" si="24"/>
        <v>64.89</v>
      </c>
      <c r="D788" s="13">
        <f>_xlfn.XLOOKUP(Tabela5[[#This Row],[SKU]],'ESTOQUE NOVEMBRO'!A:A,'ESTOQUE NOVEMBRO'!F:F,,0)-_xlfn.XLOOKUP(Tabela5[[#This Row],[SKU]],'VENDA MES'!H:H,'VENDA MES'!I:I,0,0)</f>
        <v>81.199999999999989</v>
      </c>
      <c r="E788" s="13">
        <f>IF(D788&lt;=0,(L788 * 2.5) - D788,IF(AND(Tabela5[[#This Row],[ESTOQUE_INICIAL]]&lt;=Tabela5[[#This Row],[PONTO_DE_REPOSICAO]],Tabela5[[#This Row],[ESTOQUE_INICIAL]]&gt;0),L788*2.5,D788*0))</f>
        <v>0</v>
      </c>
      <c r="F788" s="13">
        <f t="shared" si="25"/>
        <v>81.199999999999989</v>
      </c>
      <c r="G788" s="14">
        <f>IF('ESTOQUE DEZEMBRO'!$N788="outubro",_xlfn.XLOOKUP('ESTOQUE DEZEMBRO'!$A788,MEDIDAS!H:H,MEDIDAS!J:J,,0),IF('ESTOQUE DEZEMBRO'!$N788="novembro",_xlfn.XLOOKUP('ESTOQUE DEZEMBRO'!$A788,MEDIDAS!H:H,MEDIDAS!K:K,,0),"0"))</f>
        <v>36</v>
      </c>
      <c r="H788" s="16">
        <v>90</v>
      </c>
      <c r="I788" s="6" t="s">
        <v>1152</v>
      </c>
      <c r="J788" s="1">
        <f>'ESTOQUE DEZEMBRO'!$D788*'ESTOQUE DEZEMBRO'!$G788+'ESTOQUE DEZEMBRO'!$E788*'ESTOQUE DEZEMBRO'!$H788</f>
        <v>2923.2</v>
      </c>
      <c r="K788" s="1">
        <f>_xlfn.XLOOKUP(A788,MEDIDAS!A:A,MEDIDAS!D:D,,0)*5</f>
        <v>9.0555555555555554</v>
      </c>
      <c r="L788" s="1">
        <f>SUM(K788,_xlfn.XLOOKUP(A788,MEDIDAS!A:A,MEDIDAS!D:D,,0)*5)</f>
        <v>18.111111111111111</v>
      </c>
      <c r="M78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88" t="str">
        <f>IF('ESTOQUE DEZEMBRO'!$E788&gt;0,"dezembro",_xlfn.XLOOKUP('ESTOQUE DEZEMBRO'!$A788,'ESTOQUE NOVEMBRO'!$A$2:$A$1101,'ESTOQUE NOVEMBRO'!$N$2:$N$1101,,0))</f>
        <v>outubro</v>
      </c>
      <c r="O788" s="15">
        <v>45627</v>
      </c>
    </row>
    <row r="789" spans="1:15">
      <c r="A789" s="5" t="s">
        <v>867</v>
      </c>
      <c r="B789" s="6" t="s">
        <v>1216</v>
      </c>
      <c r="C789" s="8">
        <f t="shared" si="24"/>
        <v>64.89</v>
      </c>
      <c r="D789" s="13">
        <f>_xlfn.XLOOKUP(Tabela5[[#This Row],[SKU]],'ESTOQUE NOVEMBRO'!A:A,'ESTOQUE NOVEMBRO'!F:F,,0)-_xlfn.XLOOKUP(Tabela5[[#This Row],[SKU]],'VENDA MES'!H:H,'VENDA MES'!I:I,0,0)</f>
        <v>76</v>
      </c>
      <c r="E789" s="13">
        <f>IF(D789&lt;=0,(L789 * 2.5) - D789,IF(AND(Tabela5[[#This Row],[ESTOQUE_INICIAL]]&lt;=Tabela5[[#This Row],[PONTO_DE_REPOSICAO]],Tabela5[[#This Row],[ESTOQUE_INICIAL]]&gt;0),L789*2.5,D789*0))</f>
        <v>0</v>
      </c>
      <c r="F789" s="13">
        <f t="shared" si="25"/>
        <v>76</v>
      </c>
      <c r="G789" s="14">
        <f>IF('ESTOQUE DEZEMBRO'!$N789="outubro",_xlfn.XLOOKUP('ESTOQUE DEZEMBRO'!$A789,MEDIDAS!H:H,MEDIDAS!J:J,,0),IF('ESTOQUE DEZEMBRO'!$N789="novembro",_xlfn.XLOOKUP('ESTOQUE DEZEMBRO'!$A789,MEDIDAS!H:H,MEDIDAS!K:K,,0),"0"))</f>
        <v>36</v>
      </c>
      <c r="H789" s="16">
        <v>90</v>
      </c>
      <c r="I789" s="6" t="s">
        <v>1152</v>
      </c>
      <c r="J789" s="1">
        <f>'ESTOQUE DEZEMBRO'!$D789*'ESTOQUE DEZEMBRO'!$G789+'ESTOQUE DEZEMBRO'!$E789*'ESTOQUE DEZEMBRO'!$H789</f>
        <v>2736</v>
      </c>
      <c r="K789" s="1">
        <f>_xlfn.XLOOKUP(A789,MEDIDAS!A:A,MEDIDAS!D:D,,0)*5</f>
        <v>4.1111111111111107</v>
      </c>
      <c r="L789" s="1">
        <f>SUM(K789,_xlfn.XLOOKUP(A789,MEDIDAS!A:A,MEDIDAS!D:D,,0)*5)</f>
        <v>8.2222222222222214</v>
      </c>
      <c r="M78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89" t="str">
        <f>IF('ESTOQUE DEZEMBRO'!$E789&gt;0,"dezembro",_xlfn.XLOOKUP('ESTOQUE DEZEMBRO'!$A789,'ESTOQUE NOVEMBRO'!$A$2:$A$1101,'ESTOQUE NOVEMBRO'!$N$2:$N$1101,,0))</f>
        <v>outubro</v>
      </c>
      <c r="O789" s="15">
        <v>45627</v>
      </c>
    </row>
    <row r="790" spans="1:15">
      <c r="A790" s="5" t="s">
        <v>785</v>
      </c>
      <c r="B790" s="6" t="s">
        <v>1216</v>
      </c>
      <c r="C790" s="8">
        <f t="shared" si="24"/>
        <v>64.89</v>
      </c>
      <c r="D790" s="13">
        <f>_xlfn.XLOOKUP(Tabela5[[#This Row],[SKU]],'ESTOQUE NOVEMBRO'!A:A,'ESTOQUE NOVEMBRO'!F:F,,0)-_xlfn.XLOOKUP(Tabela5[[#This Row],[SKU]],'VENDA MES'!H:H,'VENDA MES'!I:I,0,0)</f>
        <v>111.19999999999999</v>
      </c>
      <c r="E790" s="13">
        <f>IF(D790&lt;=0,(L790 * 2.5) - D790,IF(AND(Tabela5[[#This Row],[ESTOQUE_INICIAL]]&lt;=Tabela5[[#This Row],[PONTO_DE_REPOSICAO]],Tabela5[[#This Row],[ESTOQUE_INICIAL]]&gt;0),L790*2.5,D790*0))</f>
        <v>0</v>
      </c>
      <c r="F790" s="13">
        <f t="shared" si="25"/>
        <v>111.19999999999999</v>
      </c>
      <c r="G790" s="14">
        <f>IF('ESTOQUE DEZEMBRO'!$N790="outubro",_xlfn.XLOOKUP('ESTOQUE DEZEMBRO'!$A790,MEDIDAS!H:H,MEDIDAS!J:J,,0),IF('ESTOQUE DEZEMBRO'!$N790="novembro",_xlfn.XLOOKUP('ESTOQUE DEZEMBRO'!$A790,MEDIDAS!H:H,MEDIDAS!K:K,,0),"0"))</f>
        <v>36</v>
      </c>
      <c r="H790" s="16">
        <v>90</v>
      </c>
      <c r="I790" s="6" t="s">
        <v>1152</v>
      </c>
      <c r="J790" s="1">
        <f>'ESTOQUE DEZEMBRO'!$D790*'ESTOQUE DEZEMBRO'!$G790+'ESTOQUE DEZEMBRO'!$E790*'ESTOQUE DEZEMBRO'!$H790</f>
        <v>4003.2</v>
      </c>
      <c r="K790" s="1">
        <f>_xlfn.XLOOKUP(A790,MEDIDAS!A:A,MEDIDAS!D:D,,0)*5</f>
        <v>7.3888888888888893</v>
      </c>
      <c r="L790" s="1">
        <f>SUM(K790,_xlfn.XLOOKUP(A790,MEDIDAS!A:A,MEDIDAS!D:D,,0)*5)</f>
        <v>14.777777777777779</v>
      </c>
      <c r="M79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90" t="str">
        <f>IF('ESTOQUE DEZEMBRO'!$E790&gt;0,"dezembro",_xlfn.XLOOKUP('ESTOQUE DEZEMBRO'!$A790,'ESTOQUE NOVEMBRO'!$A$2:$A$1101,'ESTOQUE NOVEMBRO'!$N$2:$N$1101,,0))</f>
        <v>outubro</v>
      </c>
      <c r="O790" s="15">
        <v>45627</v>
      </c>
    </row>
    <row r="791" spans="1:15">
      <c r="A791" s="5" t="s">
        <v>786</v>
      </c>
      <c r="B791" s="6" t="s">
        <v>1216</v>
      </c>
      <c r="C791" s="8">
        <f t="shared" si="24"/>
        <v>64.89</v>
      </c>
      <c r="D791" s="13">
        <f>_xlfn.XLOOKUP(Tabela5[[#This Row],[SKU]],'ESTOQUE NOVEMBRO'!A:A,'ESTOQUE NOVEMBRO'!F:F,,0)-_xlfn.XLOOKUP(Tabela5[[#This Row],[SKU]],'VENDA MES'!H:H,'VENDA MES'!I:I,0,0)</f>
        <v>30.400000000000006</v>
      </c>
      <c r="E791" s="13">
        <f>IF(D791&lt;=0,(L791 * 2.5) - D791,IF(AND(Tabela5[[#This Row],[ESTOQUE_INICIAL]]&lt;=Tabela5[[#This Row],[PONTO_DE_REPOSICAO]],Tabela5[[#This Row],[ESTOQUE_INICIAL]]&gt;0),L791*2.5,D791*0))</f>
        <v>0</v>
      </c>
      <c r="F791" s="13">
        <f t="shared" si="25"/>
        <v>30.400000000000006</v>
      </c>
      <c r="G791" s="14">
        <f>IF('ESTOQUE DEZEMBRO'!$N791="outubro",_xlfn.XLOOKUP('ESTOQUE DEZEMBRO'!$A791,MEDIDAS!H:H,MEDIDAS!J:J,,0),IF('ESTOQUE DEZEMBRO'!$N791="novembro",_xlfn.XLOOKUP('ESTOQUE DEZEMBRO'!$A791,MEDIDAS!H:H,MEDIDAS!K:K,,0),"0"))</f>
        <v>36</v>
      </c>
      <c r="H791" s="16">
        <v>90</v>
      </c>
      <c r="I791" s="6" t="s">
        <v>1152</v>
      </c>
      <c r="J791" s="1">
        <f>'ESTOQUE DEZEMBRO'!$D791*'ESTOQUE DEZEMBRO'!$G791+'ESTOQUE DEZEMBRO'!$E791*'ESTOQUE DEZEMBRO'!$H791</f>
        <v>1094.4000000000001</v>
      </c>
      <c r="K791" s="1">
        <f>_xlfn.XLOOKUP(A791,MEDIDAS!A:A,MEDIDAS!D:D,,0)*5</f>
        <v>8.9444444444444446</v>
      </c>
      <c r="L791" s="1">
        <f>SUM(K791,_xlfn.XLOOKUP(A791,MEDIDAS!A:A,MEDIDAS!D:D,,0)*5)</f>
        <v>17.888888888888889</v>
      </c>
      <c r="M79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91" t="str">
        <f>IF('ESTOQUE DEZEMBRO'!$E791&gt;0,"dezembro",_xlfn.XLOOKUP('ESTOQUE DEZEMBRO'!$A791,'ESTOQUE NOVEMBRO'!$A$2:$A$1101,'ESTOQUE NOVEMBRO'!$N$2:$N$1101,,0))</f>
        <v>outubro</v>
      </c>
      <c r="O791" s="15">
        <v>45627</v>
      </c>
    </row>
    <row r="792" spans="1:15">
      <c r="A792" s="5" t="s">
        <v>787</v>
      </c>
      <c r="B792" s="6" t="s">
        <v>1216</v>
      </c>
      <c r="C792" s="8">
        <f t="shared" si="24"/>
        <v>64.89</v>
      </c>
      <c r="D792" s="13">
        <f>_xlfn.XLOOKUP(Tabela5[[#This Row],[SKU]],'ESTOQUE NOVEMBRO'!A:A,'ESTOQUE NOVEMBRO'!F:F,,0)-_xlfn.XLOOKUP(Tabela5[[#This Row],[SKU]],'VENDA MES'!H:H,'VENDA MES'!I:I,0,0)</f>
        <v>6.7222222222222214</v>
      </c>
      <c r="E792" s="13">
        <f>IF(D792&lt;=0,(L792 * 2.5) - D792,IF(AND(Tabela5[[#This Row],[ESTOQUE_INICIAL]]&lt;=Tabela5[[#This Row],[PONTO_DE_REPOSICAO]],Tabela5[[#This Row],[ESTOQUE_INICIAL]]&gt;0),L792*2.5,D792*0))</f>
        <v>29.722222222222221</v>
      </c>
      <c r="F792" s="13">
        <f t="shared" si="25"/>
        <v>36.444444444444443</v>
      </c>
      <c r="G792" s="14" t="str">
        <f>IF('ESTOQUE DEZEMBRO'!$N792="outubro",_xlfn.XLOOKUP('ESTOQUE DEZEMBRO'!$A792,MEDIDAS!H:H,MEDIDAS!J:J,,0),IF('ESTOQUE DEZEMBRO'!$N792="novembro",_xlfn.XLOOKUP('ESTOQUE DEZEMBRO'!$A792,MEDIDAS!H:H,MEDIDAS!K:K,,0),"0"))</f>
        <v>0</v>
      </c>
      <c r="H792" s="16">
        <v>90</v>
      </c>
      <c r="I792" s="6" t="s">
        <v>1152</v>
      </c>
      <c r="J792" s="1">
        <f>'ESTOQUE DEZEMBRO'!$D792*'ESTOQUE DEZEMBRO'!$G792+'ESTOQUE DEZEMBRO'!$E792*'ESTOQUE DEZEMBRO'!$H792</f>
        <v>2675</v>
      </c>
      <c r="K792" s="1">
        <f>_xlfn.XLOOKUP(A792,MEDIDAS!A:A,MEDIDAS!D:D,,0)*5</f>
        <v>5.9444444444444446</v>
      </c>
      <c r="L792" s="1">
        <f>SUM(K792,_xlfn.XLOOKUP(A792,MEDIDAS!A:A,MEDIDAS!D:D,,0)*5)</f>
        <v>11.888888888888889</v>
      </c>
      <c r="M79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92" t="str">
        <f>IF('ESTOQUE DEZEMBRO'!$E792&gt;0,"dezembro",_xlfn.XLOOKUP('ESTOQUE DEZEMBRO'!$A792,'ESTOQUE NOVEMBRO'!$A$2:$A$1101,'ESTOQUE NOVEMBRO'!$N$2:$N$1101,,0))</f>
        <v>dezembro</v>
      </c>
      <c r="O792" s="15">
        <v>45627</v>
      </c>
    </row>
    <row r="793" spans="1:15">
      <c r="A793" s="5" t="s">
        <v>788</v>
      </c>
      <c r="B793" s="6" t="s">
        <v>1216</v>
      </c>
      <c r="C793" s="8">
        <f t="shared" si="24"/>
        <v>64.89</v>
      </c>
      <c r="D793" s="13">
        <f>_xlfn.XLOOKUP(Tabela5[[#This Row],[SKU]],'ESTOQUE NOVEMBRO'!A:A,'ESTOQUE NOVEMBRO'!F:F,,0)-_xlfn.XLOOKUP(Tabela5[[#This Row],[SKU]],'VENDA MES'!H:H,'VENDA MES'!I:I,0,0)</f>
        <v>92.199999999999989</v>
      </c>
      <c r="E793" s="13">
        <f>IF(D793&lt;=0,(L793 * 2.5) - D793,IF(AND(Tabela5[[#This Row],[ESTOQUE_INICIAL]]&lt;=Tabela5[[#This Row],[PONTO_DE_REPOSICAO]],Tabela5[[#This Row],[ESTOQUE_INICIAL]]&gt;0),L793*2.5,D793*0))</f>
        <v>0</v>
      </c>
      <c r="F793" s="13">
        <f t="shared" si="25"/>
        <v>92.199999999999989</v>
      </c>
      <c r="G793" s="14">
        <f>IF('ESTOQUE DEZEMBRO'!$N793="outubro",_xlfn.XLOOKUP('ESTOQUE DEZEMBRO'!$A793,MEDIDAS!H:H,MEDIDAS!J:J,,0),IF('ESTOQUE DEZEMBRO'!$N793="novembro",_xlfn.XLOOKUP('ESTOQUE DEZEMBRO'!$A793,MEDIDAS!H:H,MEDIDAS!K:K,,0),"0"))</f>
        <v>36</v>
      </c>
      <c r="H793" s="16">
        <v>90</v>
      </c>
      <c r="I793" s="6" t="s">
        <v>1152</v>
      </c>
      <c r="J793" s="1">
        <f>'ESTOQUE DEZEMBRO'!$D793*'ESTOQUE DEZEMBRO'!$G793+'ESTOQUE DEZEMBRO'!$E793*'ESTOQUE DEZEMBRO'!$H793</f>
        <v>3319.2</v>
      </c>
      <c r="K793" s="1">
        <f>_xlfn.XLOOKUP(A793,MEDIDAS!A:A,MEDIDAS!D:D,,0)*5</f>
        <v>6.6111111111111107</v>
      </c>
      <c r="L793" s="1">
        <f>SUM(K793,_xlfn.XLOOKUP(A793,MEDIDAS!A:A,MEDIDAS!D:D,,0)*5)</f>
        <v>13.222222222222221</v>
      </c>
      <c r="M79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93" t="str">
        <f>IF('ESTOQUE DEZEMBRO'!$E793&gt;0,"dezembro",_xlfn.XLOOKUP('ESTOQUE DEZEMBRO'!$A793,'ESTOQUE NOVEMBRO'!$A$2:$A$1101,'ESTOQUE NOVEMBRO'!$N$2:$N$1101,,0))</f>
        <v>outubro</v>
      </c>
      <c r="O793" s="15">
        <v>45627</v>
      </c>
    </row>
    <row r="794" spans="1:15">
      <c r="A794" s="5" t="s">
        <v>789</v>
      </c>
      <c r="B794" s="6" t="s">
        <v>1217</v>
      </c>
      <c r="C794" s="8">
        <f t="shared" si="24"/>
        <v>64.89</v>
      </c>
      <c r="D794" s="13">
        <f>_xlfn.XLOOKUP(Tabela5[[#This Row],[SKU]],'ESTOQUE NOVEMBRO'!A:A,'ESTOQUE NOVEMBRO'!F:F,,0)-_xlfn.XLOOKUP(Tabela5[[#This Row],[SKU]],'VENDA MES'!H:H,'VENDA MES'!I:I,0,0)</f>
        <v>-8.6666666666666643</v>
      </c>
      <c r="E794" s="13">
        <f>IF(D794&lt;=0,(L794 * 2.5) - D794,IF(AND(Tabela5[[#This Row],[ESTOQUE_INICIAL]]&lt;=Tabela5[[#This Row],[PONTO_DE_REPOSICAO]],Tabela5[[#This Row],[ESTOQUE_INICIAL]]&gt;0),L794*2.5,D794*0))</f>
        <v>47</v>
      </c>
      <c r="F794" s="13">
        <f t="shared" si="25"/>
        <v>38.333333333333336</v>
      </c>
      <c r="G794" s="14" t="str">
        <f>IF('ESTOQUE DEZEMBRO'!$N794="outubro",_xlfn.XLOOKUP('ESTOQUE DEZEMBRO'!$A794,MEDIDAS!H:H,MEDIDAS!J:J,,0),IF('ESTOQUE DEZEMBRO'!$N794="novembro",_xlfn.XLOOKUP('ESTOQUE DEZEMBRO'!$A794,MEDIDAS!H:H,MEDIDAS!K:K,,0),"0"))</f>
        <v>0</v>
      </c>
      <c r="H794" s="16">
        <v>60</v>
      </c>
      <c r="I794" s="6" t="s">
        <v>1128</v>
      </c>
      <c r="J794" s="1">
        <f>'ESTOQUE DEZEMBRO'!$D794*'ESTOQUE DEZEMBRO'!$G794+'ESTOQUE DEZEMBRO'!$E794*'ESTOQUE DEZEMBRO'!$H794</f>
        <v>2820</v>
      </c>
      <c r="K794" s="1">
        <f>_xlfn.XLOOKUP(A794,MEDIDAS!A:A,MEDIDAS!D:D,,0)*5</f>
        <v>7.666666666666667</v>
      </c>
      <c r="L794" s="1">
        <f>SUM(K794,_xlfn.XLOOKUP(A794,MEDIDAS!A:A,MEDIDAS!D:D,,0)*5)</f>
        <v>15.333333333333334</v>
      </c>
      <c r="M79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794" t="str">
        <f>IF('ESTOQUE DEZEMBRO'!$E794&gt;0,"dezembro",_xlfn.XLOOKUP('ESTOQUE DEZEMBRO'!$A794,'ESTOQUE NOVEMBRO'!$A$2:$A$1101,'ESTOQUE NOVEMBRO'!$N$2:$N$1101,,0))</f>
        <v>dezembro</v>
      </c>
      <c r="O794" s="15">
        <v>45627</v>
      </c>
    </row>
    <row r="795" spans="1:15">
      <c r="A795" s="5" t="s">
        <v>790</v>
      </c>
      <c r="B795" s="6" t="s">
        <v>1217</v>
      </c>
      <c r="C795" s="8">
        <f t="shared" si="24"/>
        <v>64.89</v>
      </c>
      <c r="D795" s="13">
        <f>_xlfn.XLOOKUP(Tabela5[[#This Row],[SKU]],'ESTOQUE NOVEMBRO'!A:A,'ESTOQUE NOVEMBRO'!F:F,,0)-_xlfn.XLOOKUP(Tabela5[[#This Row],[SKU]],'VENDA MES'!H:H,'VENDA MES'!I:I,0,0)</f>
        <v>59.599999999999994</v>
      </c>
      <c r="E795" s="13">
        <f>IF(D795&lt;=0,(L795 * 2.5) - D795,IF(AND(Tabela5[[#This Row],[ESTOQUE_INICIAL]]&lt;=Tabela5[[#This Row],[PONTO_DE_REPOSICAO]],Tabela5[[#This Row],[ESTOQUE_INICIAL]]&gt;0),L795*2.5,D795*0))</f>
        <v>0</v>
      </c>
      <c r="F795" s="13">
        <f t="shared" si="25"/>
        <v>59.599999999999994</v>
      </c>
      <c r="G795" s="14">
        <f>IF('ESTOQUE DEZEMBRO'!$N795="outubro",_xlfn.XLOOKUP('ESTOQUE DEZEMBRO'!$A795,MEDIDAS!H:H,MEDIDAS!J:J,,0),IF('ESTOQUE DEZEMBRO'!$N795="novembro",_xlfn.XLOOKUP('ESTOQUE DEZEMBRO'!$A795,MEDIDAS!H:H,MEDIDAS!K:K,,0),"0"))</f>
        <v>24</v>
      </c>
      <c r="H795" s="16">
        <v>60</v>
      </c>
      <c r="I795" s="6" t="s">
        <v>1128</v>
      </c>
      <c r="J795" s="1">
        <f>'ESTOQUE DEZEMBRO'!$D795*'ESTOQUE DEZEMBRO'!$G795+'ESTOQUE DEZEMBRO'!$E795*'ESTOQUE DEZEMBRO'!$H795</f>
        <v>1430.3999999999999</v>
      </c>
      <c r="K795" s="1">
        <f>_xlfn.XLOOKUP(A795,MEDIDAS!A:A,MEDIDAS!D:D,,0)*5</f>
        <v>6.2222222222222223</v>
      </c>
      <c r="L795" s="1">
        <f>SUM(K795,_xlfn.XLOOKUP(A795,MEDIDAS!A:A,MEDIDAS!D:D,,0)*5)</f>
        <v>12.444444444444445</v>
      </c>
      <c r="M79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95" t="str">
        <f>IF('ESTOQUE DEZEMBRO'!$E795&gt;0,"dezembro",_xlfn.XLOOKUP('ESTOQUE DEZEMBRO'!$A795,'ESTOQUE NOVEMBRO'!$A$2:$A$1101,'ESTOQUE NOVEMBRO'!$N$2:$N$1101,,0))</f>
        <v>outubro</v>
      </c>
      <c r="O795" s="15">
        <v>45627</v>
      </c>
    </row>
    <row r="796" spans="1:15">
      <c r="A796" s="5" t="s">
        <v>792</v>
      </c>
      <c r="B796" s="6" t="s">
        <v>1217</v>
      </c>
      <c r="C796" s="8">
        <f t="shared" si="24"/>
        <v>64.89</v>
      </c>
      <c r="D796" s="13">
        <f>_xlfn.XLOOKUP(Tabela5[[#This Row],[SKU]],'ESTOQUE NOVEMBRO'!A:A,'ESTOQUE NOVEMBRO'!F:F,,0)-_xlfn.XLOOKUP(Tabela5[[#This Row],[SKU]],'VENDA MES'!H:H,'VENDA MES'!I:I,0,0)</f>
        <v>77.599999999999994</v>
      </c>
      <c r="E796" s="13">
        <f>IF(D796&lt;=0,(L796 * 2.5) - D796,IF(AND(Tabela5[[#This Row],[ESTOQUE_INICIAL]]&lt;=Tabela5[[#This Row],[PONTO_DE_REPOSICAO]],Tabela5[[#This Row],[ESTOQUE_INICIAL]]&gt;0),L796*2.5,D796*0))</f>
        <v>0</v>
      </c>
      <c r="F796" s="13">
        <f t="shared" si="25"/>
        <v>77.599999999999994</v>
      </c>
      <c r="G796" s="14">
        <f>IF('ESTOQUE DEZEMBRO'!$N796="outubro",_xlfn.XLOOKUP('ESTOQUE DEZEMBRO'!$A796,MEDIDAS!H:H,MEDIDAS!J:J,,0),IF('ESTOQUE DEZEMBRO'!$N796="novembro",_xlfn.XLOOKUP('ESTOQUE DEZEMBRO'!$A796,MEDIDAS!H:H,MEDIDAS!K:K,,0),"0"))</f>
        <v>24</v>
      </c>
      <c r="H796" s="16">
        <v>60</v>
      </c>
      <c r="I796" s="6" t="s">
        <v>1128</v>
      </c>
      <c r="J796" s="1">
        <f>'ESTOQUE DEZEMBRO'!$D796*'ESTOQUE DEZEMBRO'!$G796+'ESTOQUE DEZEMBRO'!$E796*'ESTOQUE DEZEMBRO'!$H796</f>
        <v>1862.3999999999999</v>
      </c>
      <c r="K796" s="1">
        <f>_xlfn.XLOOKUP(A796,MEDIDAS!A:A,MEDIDAS!D:D,,0)*5</f>
        <v>5.2222222222222223</v>
      </c>
      <c r="L796" s="1">
        <f>SUM(K796,_xlfn.XLOOKUP(A796,MEDIDAS!A:A,MEDIDAS!D:D,,0)*5)</f>
        <v>10.444444444444445</v>
      </c>
      <c r="M79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96" t="str">
        <f>IF('ESTOQUE DEZEMBRO'!$E796&gt;0,"dezembro",_xlfn.XLOOKUP('ESTOQUE DEZEMBRO'!$A796,'ESTOQUE NOVEMBRO'!$A$2:$A$1101,'ESTOQUE NOVEMBRO'!$N$2:$N$1101,,0))</f>
        <v>outubro</v>
      </c>
      <c r="O796" s="15">
        <v>45627</v>
      </c>
    </row>
    <row r="797" spans="1:15">
      <c r="A797" s="5" t="s">
        <v>793</v>
      </c>
      <c r="B797" s="6" t="s">
        <v>1217</v>
      </c>
      <c r="C797" s="8">
        <f t="shared" si="24"/>
        <v>64.89</v>
      </c>
      <c r="D797" s="13">
        <f>_xlfn.XLOOKUP(Tabela5[[#This Row],[SKU]],'ESTOQUE NOVEMBRO'!A:A,'ESTOQUE NOVEMBRO'!F:F,,0)-_xlfn.XLOOKUP(Tabela5[[#This Row],[SKU]],'VENDA MES'!H:H,'VENDA MES'!I:I,0,0)</f>
        <v>7</v>
      </c>
      <c r="E797" s="13">
        <f>IF(D797&lt;=0,(L797 * 2.5) - D797,IF(AND(Tabela5[[#This Row],[ESTOQUE_INICIAL]]&lt;=Tabela5[[#This Row],[PONTO_DE_REPOSICAO]],Tabela5[[#This Row],[ESTOQUE_INICIAL]]&gt;0),L797*2.5,D797*0))</f>
        <v>34.722222222222221</v>
      </c>
      <c r="F797" s="13">
        <f t="shared" si="25"/>
        <v>41.722222222222221</v>
      </c>
      <c r="G797" s="14" t="str">
        <f>IF('ESTOQUE DEZEMBRO'!$N797="outubro",_xlfn.XLOOKUP('ESTOQUE DEZEMBRO'!$A797,MEDIDAS!H:H,MEDIDAS!J:J,,0),IF('ESTOQUE DEZEMBRO'!$N797="novembro",_xlfn.XLOOKUP('ESTOQUE DEZEMBRO'!$A797,MEDIDAS!H:H,MEDIDAS!K:K,,0),"0"))</f>
        <v>0</v>
      </c>
      <c r="H797" s="16">
        <v>60</v>
      </c>
      <c r="I797" s="6" t="s">
        <v>1128</v>
      </c>
      <c r="J797" s="1">
        <f>'ESTOQUE DEZEMBRO'!$D797*'ESTOQUE DEZEMBRO'!$G797+'ESTOQUE DEZEMBRO'!$E797*'ESTOQUE DEZEMBRO'!$H797</f>
        <v>2083.3333333333335</v>
      </c>
      <c r="K797" s="1">
        <f>_xlfn.XLOOKUP(A797,MEDIDAS!A:A,MEDIDAS!D:D,,0)*5</f>
        <v>6.9444444444444446</v>
      </c>
      <c r="L797" s="1">
        <f>SUM(K797,_xlfn.XLOOKUP(A797,MEDIDAS!A:A,MEDIDAS!D:D,,0)*5)</f>
        <v>13.888888888888889</v>
      </c>
      <c r="M79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97" t="str">
        <f>IF('ESTOQUE DEZEMBRO'!$E797&gt;0,"dezembro",_xlfn.XLOOKUP('ESTOQUE DEZEMBRO'!$A797,'ESTOQUE NOVEMBRO'!$A$2:$A$1101,'ESTOQUE NOVEMBRO'!$N$2:$N$1101,,0))</f>
        <v>dezembro</v>
      </c>
      <c r="O797" s="15">
        <v>45627</v>
      </c>
    </row>
    <row r="798" spans="1:15">
      <c r="A798" s="5" t="s">
        <v>794</v>
      </c>
      <c r="B798" s="6" t="s">
        <v>1217</v>
      </c>
      <c r="C798" s="8">
        <f t="shared" si="24"/>
        <v>64.89</v>
      </c>
      <c r="D798" s="13">
        <f>_xlfn.XLOOKUP(Tabela5[[#This Row],[SKU]],'ESTOQUE NOVEMBRO'!A:A,'ESTOQUE NOVEMBRO'!F:F,,0)-_xlfn.XLOOKUP(Tabela5[[#This Row],[SKU]],'VENDA MES'!H:H,'VENDA MES'!I:I,0,0)</f>
        <v>38.000000000000028</v>
      </c>
      <c r="E798" s="13">
        <f>IF(D798&lt;=0,(L798 * 2.5) - D798,IF(AND(Tabela5[[#This Row],[ESTOQUE_INICIAL]]&lt;=Tabela5[[#This Row],[PONTO_DE_REPOSICAO]],Tabela5[[#This Row],[ESTOQUE_INICIAL]]&gt;0),L798*2.5,D798*0))</f>
        <v>0</v>
      </c>
      <c r="F798" s="13">
        <f t="shared" si="25"/>
        <v>38.000000000000028</v>
      </c>
      <c r="G798" s="14">
        <f>IF('ESTOQUE DEZEMBRO'!$N798="outubro",_xlfn.XLOOKUP('ESTOQUE DEZEMBRO'!$A798,MEDIDAS!H:H,MEDIDAS!J:J,,0),IF('ESTOQUE DEZEMBRO'!$N798="novembro",_xlfn.XLOOKUP('ESTOQUE DEZEMBRO'!$A798,MEDIDAS!H:H,MEDIDAS!K:K,,0),"0"))</f>
        <v>24</v>
      </c>
      <c r="H798" s="16">
        <v>60</v>
      </c>
      <c r="I798" s="6" t="s">
        <v>1128</v>
      </c>
      <c r="J798" s="1">
        <f>'ESTOQUE DEZEMBRO'!$D798*'ESTOQUE DEZEMBRO'!$G798+'ESTOQUE DEZEMBRO'!$E798*'ESTOQUE DEZEMBRO'!$H798</f>
        <v>912.00000000000068</v>
      </c>
      <c r="K798" s="1">
        <f>_xlfn.XLOOKUP(A798,MEDIDAS!A:A,MEDIDAS!D:D,,0)*5</f>
        <v>7.0555555555555562</v>
      </c>
      <c r="L798" s="1">
        <f>SUM(K798,_xlfn.XLOOKUP(A798,MEDIDAS!A:A,MEDIDAS!D:D,,0)*5)</f>
        <v>14.111111111111112</v>
      </c>
      <c r="M79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98" t="str">
        <f>IF('ESTOQUE DEZEMBRO'!$E798&gt;0,"dezembro",_xlfn.XLOOKUP('ESTOQUE DEZEMBRO'!$A798,'ESTOQUE NOVEMBRO'!$A$2:$A$1101,'ESTOQUE NOVEMBRO'!$N$2:$N$1101,,0))</f>
        <v>outubro</v>
      </c>
      <c r="O798" s="15">
        <v>45627</v>
      </c>
    </row>
    <row r="799" spans="1:15">
      <c r="A799" s="5" t="s">
        <v>878</v>
      </c>
      <c r="B799" s="6" t="s">
        <v>1217</v>
      </c>
      <c r="C799" s="8">
        <f t="shared" si="24"/>
        <v>64.89</v>
      </c>
      <c r="D799" s="13">
        <f>_xlfn.XLOOKUP(Tabela5[[#This Row],[SKU]],'ESTOQUE NOVEMBRO'!A:A,'ESTOQUE NOVEMBRO'!F:F,,0)-_xlfn.XLOOKUP(Tabela5[[#This Row],[SKU]],'VENDA MES'!H:H,'VENDA MES'!I:I,0,0)</f>
        <v>17</v>
      </c>
      <c r="E799" s="13">
        <f>IF(D799&lt;=0,(L799 * 2.5) - D799,IF(AND(Tabela5[[#This Row],[ESTOQUE_INICIAL]]&lt;=Tabela5[[#This Row],[PONTO_DE_REPOSICAO]],Tabela5[[#This Row],[ESTOQUE_INICIAL]]&gt;0),L799*2.5,D799*0))</f>
        <v>0</v>
      </c>
      <c r="F799" s="13">
        <f t="shared" si="25"/>
        <v>17</v>
      </c>
      <c r="G799" s="14">
        <f>IF('ESTOQUE DEZEMBRO'!$N799="outubro",_xlfn.XLOOKUP('ESTOQUE DEZEMBRO'!$A799,MEDIDAS!H:H,MEDIDAS!J:J,,0),IF('ESTOQUE DEZEMBRO'!$N799="novembro",_xlfn.XLOOKUP('ESTOQUE DEZEMBRO'!$A799,MEDIDAS!H:H,MEDIDAS!K:K,,0),"0"))</f>
        <v>24</v>
      </c>
      <c r="H799" s="16">
        <v>60</v>
      </c>
      <c r="I799" s="6" t="s">
        <v>1128</v>
      </c>
      <c r="J799" s="1">
        <f>'ESTOQUE DEZEMBRO'!$D799*'ESTOQUE DEZEMBRO'!$G799+'ESTOQUE DEZEMBRO'!$E799*'ESTOQUE DEZEMBRO'!$H799</f>
        <v>408</v>
      </c>
      <c r="K799" s="1">
        <f>_xlfn.XLOOKUP(A799,MEDIDAS!A:A,MEDIDAS!D:D,,0)*5</f>
        <v>7.3888888888888893</v>
      </c>
      <c r="L799" s="1">
        <f>SUM(K799,_xlfn.XLOOKUP(A799,MEDIDAS!A:A,MEDIDAS!D:D,,0)*5)</f>
        <v>14.777777777777779</v>
      </c>
      <c r="M79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799" t="str">
        <f>IF('ESTOQUE DEZEMBRO'!$E799&gt;0,"dezembro",_xlfn.XLOOKUP('ESTOQUE DEZEMBRO'!$A799,'ESTOQUE NOVEMBRO'!$A$2:$A$1101,'ESTOQUE NOVEMBRO'!$N$2:$N$1101,,0))</f>
        <v>outubro</v>
      </c>
      <c r="O799" s="15">
        <v>45627</v>
      </c>
    </row>
    <row r="800" spans="1:15">
      <c r="A800" s="5" t="s">
        <v>795</v>
      </c>
      <c r="B800" s="6" t="s">
        <v>1217</v>
      </c>
      <c r="C800" s="8">
        <f t="shared" si="24"/>
        <v>64.89</v>
      </c>
      <c r="D800" s="13">
        <f>_xlfn.XLOOKUP(Tabela5[[#This Row],[SKU]],'ESTOQUE NOVEMBRO'!A:A,'ESTOQUE NOVEMBRO'!F:F,,0)-_xlfn.XLOOKUP(Tabela5[[#This Row],[SKU]],'VENDA MES'!H:H,'VENDA MES'!I:I,0,0)</f>
        <v>162.80000000000001</v>
      </c>
      <c r="E800" s="13">
        <f>IF(D800&lt;=0,(L800 * 2.5) - D800,IF(AND(Tabela5[[#This Row],[ESTOQUE_INICIAL]]&lt;=Tabela5[[#This Row],[PONTO_DE_REPOSICAO]],Tabela5[[#This Row],[ESTOQUE_INICIAL]]&gt;0),L800*2.5,D800*0))</f>
        <v>0</v>
      </c>
      <c r="F800" s="13">
        <f t="shared" si="25"/>
        <v>162.80000000000001</v>
      </c>
      <c r="G800" s="14">
        <f>IF('ESTOQUE DEZEMBRO'!$N800="outubro",_xlfn.XLOOKUP('ESTOQUE DEZEMBRO'!$A800,MEDIDAS!H:H,MEDIDAS!J:J,,0),IF('ESTOQUE DEZEMBRO'!$N800="novembro",_xlfn.XLOOKUP('ESTOQUE DEZEMBRO'!$A800,MEDIDAS!H:H,MEDIDAS!K:K,,0),"0"))</f>
        <v>24</v>
      </c>
      <c r="H800" s="16">
        <v>60</v>
      </c>
      <c r="I800" s="6" t="s">
        <v>1128</v>
      </c>
      <c r="J800" s="1">
        <f>'ESTOQUE DEZEMBRO'!$D800*'ESTOQUE DEZEMBRO'!$G800+'ESTOQUE DEZEMBRO'!$E800*'ESTOQUE DEZEMBRO'!$H800</f>
        <v>3907.2000000000003</v>
      </c>
      <c r="K800" s="1">
        <f>_xlfn.XLOOKUP(A800,MEDIDAS!A:A,MEDIDAS!D:D,,0)*5</f>
        <v>8.5555555555555554</v>
      </c>
      <c r="L800" s="1">
        <f>SUM(K800,_xlfn.XLOOKUP(A800,MEDIDAS!A:A,MEDIDAS!D:D,,0)*5)</f>
        <v>17.111111111111111</v>
      </c>
      <c r="M80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00" t="str">
        <f>IF('ESTOQUE DEZEMBRO'!$E800&gt;0,"dezembro",_xlfn.XLOOKUP('ESTOQUE DEZEMBRO'!$A800,'ESTOQUE NOVEMBRO'!$A$2:$A$1101,'ESTOQUE NOVEMBRO'!$N$2:$N$1101,,0))</f>
        <v>outubro</v>
      </c>
      <c r="O800" s="15">
        <v>45627</v>
      </c>
    </row>
    <row r="801" spans="1:15">
      <c r="A801" s="5" t="s">
        <v>796</v>
      </c>
      <c r="B801" s="6" t="s">
        <v>1217</v>
      </c>
      <c r="C801" s="8">
        <f t="shared" si="24"/>
        <v>64.89</v>
      </c>
      <c r="D801" s="13">
        <f>_xlfn.XLOOKUP(Tabela5[[#This Row],[SKU]],'ESTOQUE NOVEMBRO'!A:A,'ESTOQUE NOVEMBRO'!F:F,,0)-_xlfn.XLOOKUP(Tabela5[[#This Row],[SKU]],'VENDA MES'!H:H,'VENDA MES'!I:I,0,0)</f>
        <v>-21</v>
      </c>
      <c r="E801" s="13">
        <f>IF(D801&lt;=0,(L801 * 2.5) - D801,IF(AND(Tabela5[[#This Row],[ESTOQUE_INICIAL]]&lt;=Tabela5[[#This Row],[PONTO_DE_REPOSICAO]],Tabela5[[#This Row],[ESTOQUE_INICIAL]]&gt;0),L801*2.5,D801*0))</f>
        <v>54.333333333333329</v>
      </c>
      <c r="F801" s="13">
        <f t="shared" si="25"/>
        <v>33.333333333333329</v>
      </c>
      <c r="G801" s="14" t="str">
        <f>IF('ESTOQUE DEZEMBRO'!$N801="outubro",_xlfn.XLOOKUP('ESTOQUE DEZEMBRO'!$A801,MEDIDAS!H:H,MEDIDAS!J:J,,0),IF('ESTOQUE DEZEMBRO'!$N801="novembro",_xlfn.XLOOKUP('ESTOQUE DEZEMBRO'!$A801,MEDIDAS!H:H,MEDIDAS!K:K,,0),"0"))</f>
        <v>0</v>
      </c>
      <c r="H801" s="16">
        <v>60</v>
      </c>
      <c r="I801" s="6" t="s">
        <v>1128</v>
      </c>
      <c r="J801" s="1">
        <f>'ESTOQUE DEZEMBRO'!$D801*'ESTOQUE DEZEMBRO'!$G801+'ESTOQUE DEZEMBRO'!$E801*'ESTOQUE DEZEMBRO'!$H801</f>
        <v>3259.9999999999995</v>
      </c>
      <c r="K801" s="1">
        <f>_xlfn.XLOOKUP(A801,MEDIDAS!A:A,MEDIDAS!D:D,,0)*5</f>
        <v>6.6666666666666661</v>
      </c>
      <c r="L801" s="1">
        <f>SUM(K801,_xlfn.XLOOKUP(A801,MEDIDAS!A:A,MEDIDAS!D:D,,0)*5)</f>
        <v>13.333333333333332</v>
      </c>
      <c r="M80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01" t="str">
        <f>IF('ESTOQUE DEZEMBRO'!$E801&gt;0,"dezembro",_xlfn.XLOOKUP('ESTOQUE DEZEMBRO'!$A801,'ESTOQUE NOVEMBRO'!$A$2:$A$1101,'ESTOQUE NOVEMBRO'!$N$2:$N$1101,,0))</f>
        <v>dezembro</v>
      </c>
      <c r="O801" s="15">
        <v>45627</v>
      </c>
    </row>
    <row r="802" spans="1:15">
      <c r="A802" s="5" t="s">
        <v>797</v>
      </c>
      <c r="B802" s="6" t="s">
        <v>1217</v>
      </c>
      <c r="C802" s="8">
        <f t="shared" si="24"/>
        <v>64.89</v>
      </c>
      <c r="D802" s="13">
        <f>_xlfn.XLOOKUP(Tabela5[[#This Row],[SKU]],'ESTOQUE NOVEMBRO'!A:A,'ESTOQUE NOVEMBRO'!F:F,,0)-_xlfn.XLOOKUP(Tabela5[[#This Row],[SKU]],'VENDA MES'!H:H,'VENDA MES'!I:I,0,0)</f>
        <v>123.40000000000003</v>
      </c>
      <c r="E802" s="13">
        <f>IF(D802&lt;=0,(L802 * 2.5) - D802,IF(AND(Tabela5[[#This Row],[ESTOQUE_INICIAL]]&lt;=Tabela5[[#This Row],[PONTO_DE_REPOSICAO]],Tabela5[[#This Row],[ESTOQUE_INICIAL]]&gt;0),L802*2.5,D802*0))</f>
        <v>0</v>
      </c>
      <c r="F802" s="13">
        <f t="shared" si="25"/>
        <v>123.40000000000003</v>
      </c>
      <c r="G802" s="14">
        <f>IF('ESTOQUE DEZEMBRO'!$N802="outubro",_xlfn.XLOOKUP('ESTOQUE DEZEMBRO'!$A802,MEDIDAS!H:H,MEDIDAS!J:J,,0),IF('ESTOQUE DEZEMBRO'!$N802="novembro",_xlfn.XLOOKUP('ESTOQUE DEZEMBRO'!$A802,MEDIDAS!H:H,MEDIDAS!K:K,,0),"0"))</f>
        <v>24</v>
      </c>
      <c r="H802" s="16">
        <v>60</v>
      </c>
      <c r="I802" s="6" t="s">
        <v>1128</v>
      </c>
      <c r="J802" s="1">
        <f>'ESTOQUE DEZEMBRO'!$D802*'ESTOQUE DEZEMBRO'!$G802+'ESTOQUE DEZEMBRO'!$E802*'ESTOQUE DEZEMBRO'!$H802</f>
        <v>2961.6000000000008</v>
      </c>
      <c r="K802" s="1">
        <f>_xlfn.XLOOKUP(A802,MEDIDAS!A:A,MEDIDAS!D:D,,0)*5</f>
        <v>5.6111111111111107</v>
      </c>
      <c r="L802" s="1">
        <f>SUM(K802,_xlfn.XLOOKUP(A802,MEDIDAS!A:A,MEDIDAS!D:D,,0)*5)</f>
        <v>11.222222222222221</v>
      </c>
      <c r="M80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02" t="str">
        <f>IF('ESTOQUE DEZEMBRO'!$E802&gt;0,"dezembro",_xlfn.XLOOKUP('ESTOQUE DEZEMBRO'!$A802,'ESTOQUE NOVEMBRO'!$A$2:$A$1101,'ESTOQUE NOVEMBRO'!$N$2:$N$1101,,0))</f>
        <v>outubro</v>
      </c>
      <c r="O802" s="15">
        <v>45627</v>
      </c>
    </row>
    <row r="803" spans="1:15">
      <c r="A803" s="5" t="s">
        <v>798</v>
      </c>
      <c r="B803" s="6" t="s">
        <v>1217</v>
      </c>
      <c r="C803" s="8">
        <f t="shared" si="24"/>
        <v>64.89</v>
      </c>
      <c r="D803" s="13">
        <f>_xlfn.XLOOKUP(Tabela5[[#This Row],[SKU]],'ESTOQUE NOVEMBRO'!A:A,'ESTOQUE NOVEMBRO'!F:F,,0)-_xlfn.XLOOKUP(Tabela5[[#This Row],[SKU]],'VENDA MES'!H:H,'VENDA MES'!I:I,0,0)</f>
        <v>80.199999999999989</v>
      </c>
      <c r="E803" s="13">
        <f>IF(D803&lt;=0,(L803 * 2.5) - D803,IF(AND(Tabela5[[#This Row],[ESTOQUE_INICIAL]]&lt;=Tabela5[[#This Row],[PONTO_DE_REPOSICAO]],Tabela5[[#This Row],[ESTOQUE_INICIAL]]&gt;0),L803*2.5,D803*0))</f>
        <v>0</v>
      </c>
      <c r="F803" s="13">
        <f t="shared" si="25"/>
        <v>80.199999999999989</v>
      </c>
      <c r="G803" s="14">
        <f>IF('ESTOQUE DEZEMBRO'!$N803="outubro",_xlfn.XLOOKUP('ESTOQUE DEZEMBRO'!$A803,MEDIDAS!H:H,MEDIDAS!J:J,,0),IF('ESTOQUE DEZEMBRO'!$N803="novembro",_xlfn.XLOOKUP('ESTOQUE DEZEMBRO'!$A803,MEDIDAS!H:H,MEDIDAS!K:K,,0),"0"))</f>
        <v>24</v>
      </c>
      <c r="H803" s="16">
        <v>60</v>
      </c>
      <c r="I803" s="6" t="s">
        <v>1128</v>
      </c>
      <c r="J803" s="1">
        <f>'ESTOQUE DEZEMBRO'!$D803*'ESTOQUE DEZEMBRO'!$G803+'ESTOQUE DEZEMBRO'!$E803*'ESTOQUE DEZEMBRO'!$H803</f>
        <v>1924.7999999999997</v>
      </c>
      <c r="K803" s="1">
        <f>_xlfn.XLOOKUP(A803,MEDIDAS!A:A,MEDIDAS!D:D,,0)*5</f>
        <v>5.4444444444444438</v>
      </c>
      <c r="L803" s="1">
        <f>SUM(K803,_xlfn.XLOOKUP(A803,MEDIDAS!A:A,MEDIDAS!D:D,,0)*5)</f>
        <v>10.888888888888888</v>
      </c>
      <c r="M80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03" t="str">
        <f>IF('ESTOQUE DEZEMBRO'!$E803&gt;0,"dezembro",_xlfn.XLOOKUP('ESTOQUE DEZEMBRO'!$A803,'ESTOQUE NOVEMBRO'!$A$2:$A$1101,'ESTOQUE NOVEMBRO'!$N$2:$N$1101,,0))</f>
        <v>outubro</v>
      </c>
      <c r="O803" s="15">
        <v>45627</v>
      </c>
    </row>
    <row r="804" spans="1:15">
      <c r="A804" s="5" t="s">
        <v>799</v>
      </c>
      <c r="B804" s="6" t="s">
        <v>1218</v>
      </c>
      <c r="C804" s="8">
        <f t="shared" si="24"/>
        <v>64.89</v>
      </c>
      <c r="D804" s="13">
        <f>_xlfn.XLOOKUP(Tabela5[[#This Row],[SKU]],'ESTOQUE NOVEMBRO'!A:A,'ESTOQUE NOVEMBRO'!F:F,,0)-_xlfn.XLOOKUP(Tabela5[[#This Row],[SKU]],'VENDA MES'!H:H,'VENDA MES'!I:I,0,0)</f>
        <v>-36.5</v>
      </c>
      <c r="E804" s="13">
        <f>IF(D804&lt;=0,(L804 * 2.5) - D804,IF(AND(Tabela5[[#This Row],[ESTOQUE_INICIAL]]&lt;=Tabela5[[#This Row],[PONTO_DE_REPOSICAO]],Tabela5[[#This Row],[ESTOQUE_INICIAL]]&gt;0),L804*2.5,D804*0))</f>
        <v>69</v>
      </c>
      <c r="F804" s="13">
        <f t="shared" si="25"/>
        <v>32.5</v>
      </c>
      <c r="G804" s="14" t="str">
        <f>IF('ESTOQUE DEZEMBRO'!$N804="outubro",_xlfn.XLOOKUP('ESTOQUE DEZEMBRO'!$A804,MEDIDAS!H:H,MEDIDAS!J:J,,0),IF('ESTOQUE DEZEMBRO'!$N804="novembro",_xlfn.XLOOKUP('ESTOQUE DEZEMBRO'!$A804,MEDIDAS!H:H,MEDIDAS!K:K,,0),"0"))</f>
        <v>0</v>
      </c>
      <c r="H804" s="16">
        <v>35</v>
      </c>
      <c r="I804" s="6" t="s">
        <v>1142</v>
      </c>
      <c r="J804" s="1">
        <f>'ESTOQUE DEZEMBRO'!$D804*'ESTOQUE DEZEMBRO'!$G804+'ESTOQUE DEZEMBRO'!$E804*'ESTOQUE DEZEMBRO'!$H804</f>
        <v>2415</v>
      </c>
      <c r="K804" s="1">
        <f>_xlfn.XLOOKUP(A804,MEDIDAS!A:A,MEDIDAS!D:D,,0)*5</f>
        <v>6.5</v>
      </c>
      <c r="L804" s="1">
        <f>SUM(K804,_xlfn.XLOOKUP(A804,MEDIDAS!A:A,MEDIDAS!D:D,,0)*5)</f>
        <v>13</v>
      </c>
      <c r="M80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04" t="str">
        <f>IF('ESTOQUE DEZEMBRO'!$E804&gt;0,"dezembro",_xlfn.XLOOKUP('ESTOQUE DEZEMBRO'!$A804,'ESTOQUE NOVEMBRO'!$A$2:$A$1101,'ESTOQUE NOVEMBRO'!$N$2:$N$1101,,0))</f>
        <v>dezembro</v>
      </c>
      <c r="O804" s="15">
        <v>45627</v>
      </c>
    </row>
    <row r="805" spans="1:15">
      <c r="A805" s="5" t="s">
        <v>800</v>
      </c>
      <c r="B805" s="6" t="s">
        <v>1218</v>
      </c>
      <c r="C805" s="8">
        <f t="shared" si="24"/>
        <v>64.89</v>
      </c>
      <c r="D805" s="13">
        <f>_xlfn.XLOOKUP(Tabela5[[#This Row],[SKU]],'ESTOQUE NOVEMBRO'!A:A,'ESTOQUE NOVEMBRO'!F:F,,0)-_xlfn.XLOOKUP(Tabela5[[#This Row],[SKU]],'VENDA MES'!H:H,'VENDA MES'!I:I,0,0)</f>
        <v>42</v>
      </c>
      <c r="E805" s="13">
        <f>IF(D805&lt;=0,(L805 * 2.5) - D805,IF(AND(Tabela5[[#This Row],[ESTOQUE_INICIAL]]&lt;=Tabela5[[#This Row],[PONTO_DE_REPOSICAO]],Tabela5[[#This Row],[ESTOQUE_INICIAL]]&gt;0),L805*2.5,D805*0))</f>
        <v>0</v>
      </c>
      <c r="F805" s="13">
        <f t="shared" si="25"/>
        <v>42</v>
      </c>
      <c r="G805" s="14">
        <f>IF('ESTOQUE DEZEMBRO'!$N805="outubro",_xlfn.XLOOKUP('ESTOQUE DEZEMBRO'!$A805,MEDIDAS!H:H,MEDIDAS!J:J,,0),IF('ESTOQUE DEZEMBRO'!$N805="novembro",_xlfn.XLOOKUP('ESTOQUE DEZEMBRO'!$A805,MEDIDAS!H:H,MEDIDAS!K:K,,0),"0"))</f>
        <v>14</v>
      </c>
      <c r="H805" s="16">
        <v>35</v>
      </c>
      <c r="I805" s="6" t="s">
        <v>1142</v>
      </c>
      <c r="J805" s="1">
        <f>'ESTOQUE DEZEMBRO'!$D805*'ESTOQUE DEZEMBRO'!$G805+'ESTOQUE DEZEMBRO'!$E805*'ESTOQUE DEZEMBRO'!$H805</f>
        <v>588</v>
      </c>
      <c r="K805" s="1">
        <f>_xlfn.XLOOKUP(A805,MEDIDAS!A:A,MEDIDAS!D:D,,0)*5</f>
        <v>5</v>
      </c>
      <c r="L805" s="1">
        <f>SUM(K805,_xlfn.XLOOKUP(A805,MEDIDAS!A:A,MEDIDAS!D:D,,0)*5)</f>
        <v>10</v>
      </c>
      <c r="M80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05" t="str">
        <f>IF('ESTOQUE DEZEMBRO'!$E805&gt;0,"dezembro",_xlfn.XLOOKUP('ESTOQUE DEZEMBRO'!$A805,'ESTOQUE NOVEMBRO'!$A$2:$A$1101,'ESTOQUE NOVEMBRO'!$N$2:$N$1101,,0))</f>
        <v>outubro</v>
      </c>
      <c r="O805" s="15">
        <v>45627</v>
      </c>
    </row>
    <row r="806" spans="1:15">
      <c r="A806" s="5" t="s">
        <v>801</v>
      </c>
      <c r="B806" s="6" t="s">
        <v>1218</v>
      </c>
      <c r="C806" s="8">
        <f t="shared" si="24"/>
        <v>64.89</v>
      </c>
      <c r="D806" s="13">
        <f>_xlfn.XLOOKUP(Tabela5[[#This Row],[SKU]],'ESTOQUE NOVEMBRO'!A:A,'ESTOQUE NOVEMBRO'!F:F,,0)-_xlfn.XLOOKUP(Tabela5[[#This Row],[SKU]],'VENDA MES'!H:H,'VENDA MES'!I:I,0,0)</f>
        <v>19.400000000000006</v>
      </c>
      <c r="E806" s="13">
        <f>IF(D806&lt;=0,(L806 * 2.5) - D806,IF(AND(Tabela5[[#This Row],[ESTOQUE_INICIAL]]&lt;=Tabela5[[#This Row],[PONTO_DE_REPOSICAO]],Tabela5[[#This Row],[ESTOQUE_INICIAL]]&gt;0),L806*2.5,D806*0))</f>
        <v>0</v>
      </c>
      <c r="F806" s="13">
        <f t="shared" si="25"/>
        <v>19.400000000000006</v>
      </c>
      <c r="G806" s="14">
        <f>IF('ESTOQUE DEZEMBRO'!$N806="outubro",_xlfn.XLOOKUP('ESTOQUE DEZEMBRO'!$A806,MEDIDAS!H:H,MEDIDAS!J:J,,0),IF('ESTOQUE DEZEMBRO'!$N806="novembro",_xlfn.XLOOKUP('ESTOQUE DEZEMBRO'!$A806,MEDIDAS!H:H,MEDIDAS!K:K,,0),"0"))</f>
        <v>14</v>
      </c>
      <c r="H806" s="16">
        <v>35</v>
      </c>
      <c r="I806" s="6" t="s">
        <v>1142</v>
      </c>
      <c r="J806" s="1">
        <f>'ESTOQUE DEZEMBRO'!$D806*'ESTOQUE DEZEMBRO'!$G806+'ESTOQUE DEZEMBRO'!$E806*'ESTOQUE DEZEMBRO'!$H806</f>
        <v>271.60000000000008</v>
      </c>
      <c r="K806" s="1">
        <f>_xlfn.XLOOKUP(A806,MEDIDAS!A:A,MEDIDAS!D:D,,0)*5</f>
        <v>7.7222222222222223</v>
      </c>
      <c r="L806" s="1">
        <f>SUM(K806,_xlfn.XLOOKUP(A806,MEDIDAS!A:A,MEDIDAS!D:D,,0)*5)</f>
        <v>15.444444444444445</v>
      </c>
      <c r="M80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06" t="str">
        <f>IF('ESTOQUE DEZEMBRO'!$E806&gt;0,"dezembro",_xlfn.XLOOKUP('ESTOQUE DEZEMBRO'!$A806,'ESTOQUE NOVEMBRO'!$A$2:$A$1101,'ESTOQUE NOVEMBRO'!$N$2:$N$1101,,0))</f>
        <v>outubro</v>
      </c>
      <c r="O806" s="15">
        <v>45627</v>
      </c>
    </row>
    <row r="807" spans="1:15">
      <c r="A807" s="5" t="s">
        <v>803</v>
      </c>
      <c r="B807" s="6" t="s">
        <v>1218</v>
      </c>
      <c r="C807" s="8">
        <f t="shared" si="24"/>
        <v>64.89</v>
      </c>
      <c r="D807" s="13">
        <f>_xlfn.XLOOKUP(Tabela5[[#This Row],[SKU]],'ESTOQUE NOVEMBRO'!A:A,'ESTOQUE NOVEMBRO'!F:F,,0)-_xlfn.XLOOKUP(Tabela5[[#This Row],[SKU]],'VENDA MES'!H:H,'VENDA MES'!I:I,0,0)</f>
        <v>115.6</v>
      </c>
      <c r="E807" s="13">
        <f>IF(D807&lt;=0,(L807 * 2.5) - D807,IF(AND(Tabela5[[#This Row],[ESTOQUE_INICIAL]]&lt;=Tabela5[[#This Row],[PONTO_DE_REPOSICAO]],Tabela5[[#This Row],[ESTOQUE_INICIAL]]&gt;0),L807*2.5,D807*0))</f>
        <v>0</v>
      </c>
      <c r="F807" s="13">
        <f t="shared" si="25"/>
        <v>115.6</v>
      </c>
      <c r="G807" s="14">
        <f>IF('ESTOQUE DEZEMBRO'!$N807="outubro",_xlfn.XLOOKUP('ESTOQUE DEZEMBRO'!$A807,MEDIDAS!H:H,MEDIDAS!J:J,,0),IF('ESTOQUE DEZEMBRO'!$N807="novembro",_xlfn.XLOOKUP('ESTOQUE DEZEMBRO'!$A807,MEDIDAS!H:H,MEDIDAS!K:K,,0),"0"))</f>
        <v>14</v>
      </c>
      <c r="H807" s="16">
        <v>35</v>
      </c>
      <c r="I807" s="6" t="s">
        <v>1142</v>
      </c>
      <c r="J807" s="1">
        <f>'ESTOQUE DEZEMBRO'!$D807*'ESTOQUE DEZEMBRO'!$G807+'ESTOQUE DEZEMBRO'!$E807*'ESTOQUE DEZEMBRO'!$H807</f>
        <v>1618.3999999999999</v>
      </c>
      <c r="K807" s="1">
        <f>_xlfn.XLOOKUP(A807,MEDIDAS!A:A,MEDIDAS!D:D,,0)*5</f>
        <v>4.9444444444444446</v>
      </c>
      <c r="L807" s="1">
        <f>SUM(K807,_xlfn.XLOOKUP(A807,MEDIDAS!A:A,MEDIDAS!D:D,,0)*5)</f>
        <v>9.8888888888888893</v>
      </c>
      <c r="M80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07" t="str">
        <f>IF('ESTOQUE DEZEMBRO'!$E807&gt;0,"dezembro",_xlfn.XLOOKUP('ESTOQUE DEZEMBRO'!$A807,'ESTOQUE NOVEMBRO'!$A$2:$A$1101,'ESTOQUE NOVEMBRO'!$N$2:$N$1101,,0))</f>
        <v>outubro</v>
      </c>
      <c r="O807" s="15">
        <v>45627</v>
      </c>
    </row>
    <row r="808" spans="1:15">
      <c r="A808" s="5" t="s">
        <v>804</v>
      </c>
      <c r="B808" s="6" t="s">
        <v>1218</v>
      </c>
      <c r="C808" s="8">
        <f t="shared" si="24"/>
        <v>64.89</v>
      </c>
      <c r="D808" s="13">
        <f>_xlfn.XLOOKUP(Tabela5[[#This Row],[SKU]],'ESTOQUE NOVEMBRO'!A:A,'ESTOQUE NOVEMBRO'!F:F,,0)-_xlfn.XLOOKUP(Tabela5[[#This Row],[SKU]],'VENDA MES'!H:H,'VENDA MES'!I:I,0,0)</f>
        <v>112.19999999999999</v>
      </c>
      <c r="E808" s="13">
        <f>IF(D808&lt;=0,(L808 * 2.5) - D808,IF(AND(Tabela5[[#This Row],[ESTOQUE_INICIAL]]&lt;=Tabela5[[#This Row],[PONTO_DE_REPOSICAO]],Tabela5[[#This Row],[ESTOQUE_INICIAL]]&gt;0),L808*2.5,D808*0))</f>
        <v>0</v>
      </c>
      <c r="F808" s="13">
        <f t="shared" si="25"/>
        <v>112.19999999999999</v>
      </c>
      <c r="G808" s="14">
        <f>IF('ESTOQUE DEZEMBRO'!$N808="outubro",_xlfn.XLOOKUP('ESTOQUE DEZEMBRO'!$A808,MEDIDAS!H:H,MEDIDAS!J:J,,0),IF('ESTOQUE DEZEMBRO'!$N808="novembro",_xlfn.XLOOKUP('ESTOQUE DEZEMBRO'!$A808,MEDIDAS!H:H,MEDIDAS!K:K,,0),"0"))</f>
        <v>14</v>
      </c>
      <c r="H808" s="16">
        <v>35</v>
      </c>
      <c r="I808" s="6" t="s">
        <v>1142</v>
      </c>
      <c r="J808" s="1">
        <f>'ESTOQUE DEZEMBRO'!$D808*'ESTOQUE DEZEMBRO'!$G808+'ESTOQUE DEZEMBRO'!$E808*'ESTOQUE DEZEMBRO'!$H808</f>
        <v>1570.7999999999997</v>
      </c>
      <c r="K808" s="1">
        <f>_xlfn.XLOOKUP(A808,MEDIDAS!A:A,MEDIDAS!D:D,,0)*5</f>
        <v>7.333333333333333</v>
      </c>
      <c r="L808" s="1">
        <f>SUM(K808,_xlfn.XLOOKUP(A808,MEDIDAS!A:A,MEDIDAS!D:D,,0)*5)</f>
        <v>14.666666666666666</v>
      </c>
      <c r="M80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08" t="str">
        <f>IF('ESTOQUE DEZEMBRO'!$E808&gt;0,"dezembro",_xlfn.XLOOKUP('ESTOQUE DEZEMBRO'!$A808,'ESTOQUE NOVEMBRO'!$A$2:$A$1101,'ESTOQUE NOVEMBRO'!$N$2:$N$1101,,0))</f>
        <v>outubro</v>
      </c>
      <c r="O808" s="15">
        <v>45627</v>
      </c>
    </row>
    <row r="809" spans="1:15">
      <c r="A809" s="5" t="s">
        <v>889</v>
      </c>
      <c r="B809" s="6" t="s">
        <v>1218</v>
      </c>
      <c r="C809" s="8">
        <f t="shared" si="24"/>
        <v>64.89</v>
      </c>
      <c r="D809" s="13">
        <f>_xlfn.XLOOKUP(Tabela5[[#This Row],[SKU]],'ESTOQUE NOVEMBRO'!A:A,'ESTOQUE NOVEMBRO'!F:F,,0)-_xlfn.XLOOKUP(Tabela5[[#This Row],[SKU]],'VENDA MES'!H:H,'VENDA MES'!I:I,0,0)</f>
        <v>51</v>
      </c>
      <c r="E809" s="13">
        <f>IF(D809&lt;=0,(L809 * 2.5) - D809,IF(AND(Tabela5[[#This Row],[ESTOQUE_INICIAL]]&lt;=Tabela5[[#This Row],[PONTO_DE_REPOSICAO]],Tabela5[[#This Row],[ESTOQUE_INICIAL]]&gt;0),L809*2.5,D809*0))</f>
        <v>0</v>
      </c>
      <c r="F809" s="13">
        <f t="shared" si="25"/>
        <v>51</v>
      </c>
      <c r="G809" s="14">
        <f>IF('ESTOQUE DEZEMBRO'!$N809="outubro",_xlfn.XLOOKUP('ESTOQUE DEZEMBRO'!$A809,MEDIDAS!H:H,MEDIDAS!J:J,,0),IF('ESTOQUE DEZEMBRO'!$N809="novembro",_xlfn.XLOOKUP('ESTOQUE DEZEMBRO'!$A809,MEDIDAS!H:H,MEDIDAS!K:K,,0),"0"))</f>
        <v>14</v>
      </c>
      <c r="H809" s="16">
        <v>35</v>
      </c>
      <c r="I809" s="6" t="s">
        <v>1142</v>
      </c>
      <c r="J809" s="1">
        <f>'ESTOQUE DEZEMBRO'!$D809*'ESTOQUE DEZEMBRO'!$G809+'ESTOQUE DEZEMBRO'!$E809*'ESTOQUE DEZEMBRO'!$H809</f>
        <v>714</v>
      </c>
      <c r="K809" s="1">
        <f>_xlfn.XLOOKUP(A809,MEDIDAS!A:A,MEDIDAS!D:D,,0)*5</f>
        <v>5.5</v>
      </c>
      <c r="L809" s="1">
        <f>SUM(K809,_xlfn.XLOOKUP(A809,MEDIDAS!A:A,MEDIDAS!D:D,,0)*5)</f>
        <v>11</v>
      </c>
      <c r="M80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09" t="str">
        <f>IF('ESTOQUE DEZEMBRO'!$E809&gt;0,"dezembro",_xlfn.XLOOKUP('ESTOQUE DEZEMBRO'!$A809,'ESTOQUE NOVEMBRO'!$A$2:$A$1101,'ESTOQUE NOVEMBRO'!$N$2:$N$1101,,0))</f>
        <v>outubro</v>
      </c>
      <c r="O809" s="15">
        <v>45627</v>
      </c>
    </row>
    <row r="810" spans="1:15">
      <c r="A810" s="5" t="s">
        <v>805</v>
      </c>
      <c r="B810" s="6" t="s">
        <v>1218</v>
      </c>
      <c r="C810" s="8">
        <f t="shared" si="24"/>
        <v>64.89</v>
      </c>
      <c r="D810" s="13">
        <f>_xlfn.XLOOKUP(Tabela5[[#This Row],[SKU]],'ESTOQUE NOVEMBRO'!A:A,'ESTOQUE NOVEMBRO'!F:F,,0)-_xlfn.XLOOKUP(Tabela5[[#This Row],[SKU]],'VENDA MES'!H:H,'VENDA MES'!I:I,0,0)</f>
        <v>204.2</v>
      </c>
      <c r="E810" s="13">
        <f>IF(D810&lt;=0,(L810 * 2.5) - D810,IF(AND(Tabela5[[#This Row],[ESTOQUE_INICIAL]]&lt;=Tabela5[[#This Row],[PONTO_DE_REPOSICAO]],Tabela5[[#This Row],[ESTOQUE_INICIAL]]&gt;0),L810*2.5,D810*0))</f>
        <v>0</v>
      </c>
      <c r="F810" s="13">
        <f t="shared" si="25"/>
        <v>204.2</v>
      </c>
      <c r="G810" s="14">
        <f>IF('ESTOQUE DEZEMBRO'!$N810="outubro",_xlfn.XLOOKUP('ESTOQUE DEZEMBRO'!$A810,MEDIDAS!H:H,MEDIDAS!J:J,,0),IF('ESTOQUE DEZEMBRO'!$N810="novembro",_xlfn.XLOOKUP('ESTOQUE DEZEMBRO'!$A810,MEDIDAS!H:H,MEDIDAS!K:K,,0),"0"))</f>
        <v>14</v>
      </c>
      <c r="H810" s="16">
        <v>35</v>
      </c>
      <c r="I810" s="6" t="s">
        <v>1142</v>
      </c>
      <c r="J810" s="1">
        <f>'ESTOQUE DEZEMBRO'!$D810*'ESTOQUE DEZEMBRO'!$G810+'ESTOQUE DEZEMBRO'!$E810*'ESTOQUE DEZEMBRO'!$H810</f>
        <v>2858.7999999999997</v>
      </c>
      <c r="K810" s="1">
        <f>_xlfn.XLOOKUP(A810,MEDIDAS!A:A,MEDIDAS!D:D,,0)*5</f>
        <v>5.8888888888888893</v>
      </c>
      <c r="L810" s="1">
        <f>SUM(K810,_xlfn.XLOOKUP(A810,MEDIDAS!A:A,MEDIDAS!D:D,,0)*5)</f>
        <v>11.777777777777779</v>
      </c>
      <c r="M81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10" t="str">
        <f>IF('ESTOQUE DEZEMBRO'!$E810&gt;0,"dezembro",_xlfn.XLOOKUP('ESTOQUE DEZEMBRO'!$A810,'ESTOQUE NOVEMBRO'!$A$2:$A$1101,'ESTOQUE NOVEMBRO'!$N$2:$N$1101,,0))</f>
        <v>outubro</v>
      </c>
      <c r="O810" s="15">
        <v>45627</v>
      </c>
    </row>
    <row r="811" spans="1:15">
      <c r="A811" s="5" t="s">
        <v>806</v>
      </c>
      <c r="B811" s="6" t="s">
        <v>1218</v>
      </c>
      <c r="C811" s="8">
        <f t="shared" si="24"/>
        <v>64.89</v>
      </c>
      <c r="D811" s="13">
        <f>_xlfn.XLOOKUP(Tabela5[[#This Row],[SKU]],'ESTOQUE NOVEMBRO'!A:A,'ESTOQUE NOVEMBRO'!F:F,,0)-_xlfn.XLOOKUP(Tabela5[[#This Row],[SKU]],'VENDA MES'!H:H,'VENDA MES'!I:I,0,0)</f>
        <v>17.400000000000006</v>
      </c>
      <c r="E811" s="13">
        <f>IF(D811&lt;=0,(L811 * 2.5) - D811,IF(AND(Tabela5[[#This Row],[ESTOQUE_INICIAL]]&lt;=Tabela5[[#This Row],[PONTO_DE_REPOSICAO]],Tabela5[[#This Row],[ESTOQUE_INICIAL]]&gt;0),L811*2.5,D811*0))</f>
        <v>0</v>
      </c>
      <c r="F811" s="13">
        <f t="shared" si="25"/>
        <v>17.400000000000006</v>
      </c>
      <c r="G811" s="14">
        <f>IF('ESTOQUE DEZEMBRO'!$N811="outubro",_xlfn.XLOOKUP('ESTOQUE DEZEMBRO'!$A811,MEDIDAS!H:H,MEDIDAS!J:J,,0),IF('ESTOQUE DEZEMBRO'!$N811="novembro",_xlfn.XLOOKUP('ESTOQUE DEZEMBRO'!$A811,MEDIDAS!H:H,MEDIDAS!K:K,,0),"0"))</f>
        <v>14</v>
      </c>
      <c r="H811" s="16">
        <v>35</v>
      </c>
      <c r="I811" s="6" t="s">
        <v>1142</v>
      </c>
      <c r="J811" s="1">
        <f>'ESTOQUE DEZEMBRO'!$D811*'ESTOQUE DEZEMBRO'!$G811+'ESTOQUE DEZEMBRO'!$E811*'ESTOQUE DEZEMBRO'!$H811</f>
        <v>243.60000000000008</v>
      </c>
      <c r="K811" s="1">
        <f>_xlfn.XLOOKUP(A811,MEDIDAS!A:A,MEDIDAS!D:D,,0)*5</f>
        <v>7.833333333333333</v>
      </c>
      <c r="L811" s="1">
        <f>SUM(K811,_xlfn.XLOOKUP(A811,MEDIDAS!A:A,MEDIDAS!D:D,,0)*5)</f>
        <v>15.666666666666666</v>
      </c>
      <c r="M81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11" t="str">
        <f>IF('ESTOQUE DEZEMBRO'!$E811&gt;0,"dezembro",_xlfn.XLOOKUP('ESTOQUE DEZEMBRO'!$A811,'ESTOQUE NOVEMBRO'!$A$2:$A$1101,'ESTOQUE NOVEMBRO'!$N$2:$N$1101,,0))</f>
        <v>outubro</v>
      </c>
      <c r="O811" s="15">
        <v>45627</v>
      </c>
    </row>
    <row r="812" spans="1:15">
      <c r="A812" s="5" t="s">
        <v>807</v>
      </c>
      <c r="B812" s="6" t="s">
        <v>1218</v>
      </c>
      <c r="C812" s="8">
        <f t="shared" si="24"/>
        <v>64.89</v>
      </c>
      <c r="D812" s="13">
        <f>_xlfn.XLOOKUP(Tabela5[[#This Row],[SKU]],'ESTOQUE NOVEMBRO'!A:A,'ESTOQUE NOVEMBRO'!F:F,,0)-_xlfn.XLOOKUP(Tabela5[[#This Row],[SKU]],'VENDA MES'!H:H,'VENDA MES'!I:I,0,0)</f>
        <v>115.40000000000003</v>
      </c>
      <c r="E812" s="13">
        <f>IF(D812&lt;=0,(L812 * 2.5) - D812,IF(AND(Tabela5[[#This Row],[ESTOQUE_INICIAL]]&lt;=Tabela5[[#This Row],[PONTO_DE_REPOSICAO]],Tabela5[[#This Row],[ESTOQUE_INICIAL]]&gt;0),L812*2.5,D812*0))</f>
        <v>0</v>
      </c>
      <c r="F812" s="13">
        <f t="shared" si="25"/>
        <v>115.40000000000003</v>
      </c>
      <c r="G812" s="14">
        <f>IF('ESTOQUE DEZEMBRO'!$N812="outubro",_xlfn.XLOOKUP('ESTOQUE DEZEMBRO'!$A812,MEDIDAS!H:H,MEDIDAS!J:J,,0),IF('ESTOQUE DEZEMBRO'!$N812="novembro",_xlfn.XLOOKUP('ESTOQUE DEZEMBRO'!$A812,MEDIDAS!H:H,MEDIDAS!K:K,,0),"0"))</f>
        <v>14</v>
      </c>
      <c r="H812" s="16">
        <v>35</v>
      </c>
      <c r="I812" s="6" t="s">
        <v>1142</v>
      </c>
      <c r="J812" s="1">
        <f>'ESTOQUE DEZEMBRO'!$D812*'ESTOQUE DEZEMBRO'!$G812+'ESTOQUE DEZEMBRO'!$E812*'ESTOQUE DEZEMBRO'!$H812</f>
        <v>1615.6000000000004</v>
      </c>
      <c r="K812" s="1">
        <f>_xlfn.XLOOKUP(A812,MEDIDAS!A:A,MEDIDAS!D:D,,0)*5</f>
        <v>6.0555555555555554</v>
      </c>
      <c r="L812" s="1">
        <f>SUM(K812,_xlfn.XLOOKUP(A812,MEDIDAS!A:A,MEDIDAS!D:D,,0)*5)</f>
        <v>12.111111111111111</v>
      </c>
      <c r="M81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12" t="str">
        <f>IF('ESTOQUE DEZEMBRO'!$E812&gt;0,"dezembro",_xlfn.XLOOKUP('ESTOQUE DEZEMBRO'!$A812,'ESTOQUE NOVEMBRO'!$A$2:$A$1101,'ESTOQUE NOVEMBRO'!$N$2:$N$1101,,0))</f>
        <v>outubro</v>
      </c>
      <c r="O812" s="15">
        <v>45627</v>
      </c>
    </row>
    <row r="813" spans="1:15">
      <c r="A813" s="5" t="s">
        <v>808</v>
      </c>
      <c r="B813" s="6" t="s">
        <v>1218</v>
      </c>
      <c r="C813" s="8">
        <f t="shared" si="24"/>
        <v>64.89</v>
      </c>
      <c r="D813" s="13">
        <f>_xlfn.XLOOKUP(Tabela5[[#This Row],[SKU]],'ESTOQUE NOVEMBRO'!A:A,'ESTOQUE NOVEMBRO'!F:F,,0)-_xlfn.XLOOKUP(Tabela5[[#This Row],[SKU]],'VENDA MES'!H:H,'VENDA MES'!I:I,0,0)</f>
        <v>-26</v>
      </c>
      <c r="E813" s="13">
        <f>IF(D813&lt;=0,(L813 * 2.5) - D813,IF(AND(Tabela5[[#This Row],[ESTOQUE_INICIAL]]&lt;=Tabela5[[#This Row],[PONTO_DE_REPOSICAO]],Tabela5[[#This Row],[ESTOQUE_INICIAL]]&gt;0),L813*2.5,D813*0))</f>
        <v>51.555555555555557</v>
      </c>
      <c r="F813" s="13">
        <f t="shared" si="25"/>
        <v>25.555555555555557</v>
      </c>
      <c r="G813" s="14" t="str">
        <f>IF('ESTOQUE DEZEMBRO'!$N813="outubro",_xlfn.XLOOKUP('ESTOQUE DEZEMBRO'!$A813,MEDIDAS!H:H,MEDIDAS!J:J,,0),IF('ESTOQUE DEZEMBRO'!$N813="novembro",_xlfn.XLOOKUP('ESTOQUE DEZEMBRO'!$A813,MEDIDAS!H:H,MEDIDAS!K:K,,0),"0"))</f>
        <v>0</v>
      </c>
      <c r="H813" s="16">
        <v>35</v>
      </c>
      <c r="I813" s="6" t="s">
        <v>1142</v>
      </c>
      <c r="J813" s="1">
        <f>'ESTOQUE DEZEMBRO'!$D813*'ESTOQUE DEZEMBRO'!$G813+'ESTOQUE DEZEMBRO'!$E813*'ESTOQUE DEZEMBRO'!$H813</f>
        <v>1804.4444444444446</v>
      </c>
      <c r="K813" s="1">
        <f>_xlfn.XLOOKUP(A813,MEDIDAS!A:A,MEDIDAS!D:D,,0)*5</f>
        <v>5.1111111111111107</v>
      </c>
      <c r="L813" s="1">
        <f>SUM(K813,_xlfn.XLOOKUP(A813,MEDIDAS!A:A,MEDIDAS!D:D,,0)*5)</f>
        <v>10.222222222222221</v>
      </c>
      <c r="M81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13" t="str">
        <f>IF('ESTOQUE DEZEMBRO'!$E813&gt;0,"dezembro",_xlfn.XLOOKUP('ESTOQUE DEZEMBRO'!$A813,'ESTOQUE NOVEMBRO'!$A$2:$A$1101,'ESTOQUE NOVEMBRO'!$N$2:$N$1101,,0))</f>
        <v>dezembro</v>
      </c>
      <c r="O813" s="15">
        <v>45627</v>
      </c>
    </row>
    <row r="814" spans="1:15">
      <c r="A814" s="5" t="s">
        <v>809</v>
      </c>
      <c r="B814" s="6" t="s">
        <v>1219</v>
      </c>
      <c r="C814" s="8">
        <f t="shared" si="24"/>
        <v>64.89</v>
      </c>
      <c r="D814" s="13">
        <f>_xlfn.XLOOKUP(Tabela5[[#This Row],[SKU]],'ESTOQUE NOVEMBRO'!A:A,'ESTOQUE NOVEMBRO'!F:F,,0)-_xlfn.XLOOKUP(Tabela5[[#This Row],[SKU]],'VENDA MES'!H:H,'VENDA MES'!I:I,0,0)</f>
        <v>73.400000000000006</v>
      </c>
      <c r="E814" s="13">
        <f>IF(D814&lt;=0,(L814 * 2.5) - D814,IF(AND(Tabela5[[#This Row],[ESTOQUE_INICIAL]]&lt;=Tabela5[[#This Row],[PONTO_DE_REPOSICAO]],Tabela5[[#This Row],[ESTOQUE_INICIAL]]&gt;0),L814*2.5,D814*0))</f>
        <v>0</v>
      </c>
      <c r="F814" s="13">
        <f t="shared" si="25"/>
        <v>73.400000000000006</v>
      </c>
      <c r="G814" s="14">
        <f>IF('ESTOQUE DEZEMBRO'!$N814="outubro",_xlfn.XLOOKUP('ESTOQUE DEZEMBRO'!$A814,MEDIDAS!H:H,MEDIDAS!J:J,,0),IF('ESTOQUE DEZEMBRO'!$N814="novembro",_xlfn.XLOOKUP('ESTOQUE DEZEMBRO'!$A814,MEDIDAS!H:H,MEDIDAS!K:K,,0),"0"))</f>
        <v>12</v>
      </c>
      <c r="H814" s="16">
        <v>30</v>
      </c>
      <c r="I814" s="6" t="s">
        <v>1136</v>
      </c>
      <c r="J814" s="1">
        <f>'ESTOQUE DEZEMBRO'!$D814*'ESTOQUE DEZEMBRO'!$G814+'ESTOQUE DEZEMBRO'!$E814*'ESTOQUE DEZEMBRO'!$H814</f>
        <v>880.80000000000007</v>
      </c>
      <c r="K814" s="1">
        <f>_xlfn.XLOOKUP(A814,MEDIDAS!A:A,MEDIDAS!D:D,,0)*5</f>
        <v>4.7222222222222223</v>
      </c>
      <c r="L814" s="1">
        <f>SUM(K814,_xlfn.XLOOKUP(A814,MEDIDAS!A:A,MEDIDAS!D:D,,0)*5)</f>
        <v>9.4444444444444446</v>
      </c>
      <c r="M81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14" t="str">
        <f>IF('ESTOQUE DEZEMBRO'!$E814&gt;0,"dezembro",_xlfn.XLOOKUP('ESTOQUE DEZEMBRO'!$A814,'ESTOQUE NOVEMBRO'!$A$2:$A$1101,'ESTOQUE NOVEMBRO'!$N$2:$N$1101,,0))</f>
        <v>outubro</v>
      </c>
      <c r="O814" s="15">
        <v>45627</v>
      </c>
    </row>
    <row r="815" spans="1:15">
      <c r="A815" s="5" t="s">
        <v>810</v>
      </c>
      <c r="B815" s="6" t="s">
        <v>1219</v>
      </c>
      <c r="C815" s="8">
        <f t="shared" si="24"/>
        <v>64.89</v>
      </c>
      <c r="D815" s="13">
        <f>_xlfn.XLOOKUP(Tabela5[[#This Row],[SKU]],'ESTOQUE NOVEMBRO'!A:A,'ESTOQUE NOVEMBRO'!F:F,,0)-_xlfn.XLOOKUP(Tabela5[[#This Row],[SKU]],'VENDA MES'!H:H,'VENDA MES'!I:I,0,0)</f>
        <v>105.80000000000001</v>
      </c>
      <c r="E815" s="13">
        <f>IF(D815&lt;=0,(L815 * 2.5) - D815,IF(AND(Tabela5[[#This Row],[ESTOQUE_INICIAL]]&lt;=Tabela5[[#This Row],[PONTO_DE_REPOSICAO]],Tabela5[[#This Row],[ESTOQUE_INICIAL]]&gt;0),L815*2.5,D815*0))</f>
        <v>0</v>
      </c>
      <c r="F815" s="13">
        <f t="shared" si="25"/>
        <v>105.80000000000001</v>
      </c>
      <c r="G815" s="14">
        <f>IF('ESTOQUE DEZEMBRO'!$N815="outubro",_xlfn.XLOOKUP('ESTOQUE DEZEMBRO'!$A815,MEDIDAS!H:H,MEDIDAS!J:J,,0),IF('ESTOQUE DEZEMBRO'!$N815="novembro",_xlfn.XLOOKUP('ESTOQUE DEZEMBRO'!$A815,MEDIDAS!H:H,MEDIDAS!K:K,,0),"0"))</f>
        <v>12</v>
      </c>
      <c r="H815" s="16">
        <v>30</v>
      </c>
      <c r="I815" s="6" t="s">
        <v>1136</v>
      </c>
      <c r="J815" s="1">
        <f>'ESTOQUE DEZEMBRO'!$D815*'ESTOQUE DEZEMBRO'!$G815+'ESTOQUE DEZEMBRO'!$E815*'ESTOQUE DEZEMBRO'!$H815</f>
        <v>1269.6000000000001</v>
      </c>
      <c r="K815" s="1">
        <f>_xlfn.XLOOKUP(A815,MEDIDAS!A:A,MEDIDAS!D:D,,0)*5</f>
        <v>9.8888888888888893</v>
      </c>
      <c r="L815" s="1">
        <f>SUM(K815,_xlfn.XLOOKUP(A815,MEDIDAS!A:A,MEDIDAS!D:D,,0)*5)</f>
        <v>19.777777777777779</v>
      </c>
      <c r="M81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15" t="str">
        <f>IF('ESTOQUE DEZEMBRO'!$E815&gt;0,"dezembro",_xlfn.XLOOKUP('ESTOQUE DEZEMBRO'!$A815,'ESTOQUE NOVEMBRO'!$A$2:$A$1101,'ESTOQUE NOVEMBRO'!$N$2:$N$1101,,0))</f>
        <v>outubro</v>
      </c>
      <c r="O815" s="15">
        <v>45627</v>
      </c>
    </row>
    <row r="816" spans="1:15">
      <c r="A816" s="5" t="s">
        <v>811</v>
      </c>
      <c r="B816" s="6" t="s">
        <v>1219</v>
      </c>
      <c r="C816" s="8">
        <f t="shared" si="24"/>
        <v>64.89</v>
      </c>
      <c r="D816" s="13">
        <f>_xlfn.XLOOKUP(Tabela5[[#This Row],[SKU]],'ESTOQUE NOVEMBRO'!A:A,'ESTOQUE NOVEMBRO'!F:F,,0)-_xlfn.XLOOKUP(Tabela5[[#This Row],[SKU]],'VENDA MES'!H:H,'VENDA MES'!I:I,0,0)</f>
        <v>5</v>
      </c>
      <c r="E816" s="13">
        <f>IF(D816&lt;=0,(L816 * 2.5) - D816,IF(AND(Tabela5[[#This Row],[ESTOQUE_INICIAL]]&lt;=Tabela5[[#This Row],[PONTO_DE_REPOSICAO]],Tabela5[[#This Row],[ESTOQUE_INICIAL]]&gt;0),L816*2.5,D816*0))</f>
        <v>35.277777777777779</v>
      </c>
      <c r="F816" s="13">
        <f t="shared" si="25"/>
        <v>40.277777777777779</v>
      </c>
      <c r="G816" s="14" t="str">
        <f>IF('ESTOQUE DEZEMBRO'!$N816="outubro",_xlfn.XLOOKUP('ESTOQUE DEZEMBRO'!$A816,MEDIDAS!H:H,MEDIDAS!J:J,,0),IF('ESTOQUE DEZEMBRO'!$N816="novembro",_xlfn.XLOOKUP('ESTOQUE DEZEMBRO'!$A816,MEDIDAS!H:H,MEDIDAS!K:K,,0),"0"))</f>
        <v>0</v>
      </c>
      <c r="H816" s="16">
        <v>30</v>
      </c>
      <c r="I816" s="6" t="s">
        <v>1136</v>
      </c>
      <c r="J816" s="1">
        <f>'ESTOQUE DEZEMBRO'!$D816*'ESTOQUE DEZEMBRO'!$G816+'ESTOQUE DEZEMBRO'!$E816*'ESTOQUE DEZEMBRO'!$H816</f>
        <v>1058.3333333333333</v>
      </c>
      <c r="K816" s="1">
        <f>_xlfn.XLOOKUP(A816,MEDIDAS!A:A,MEDIDAS!D:D,,0)*5</f>
        <v>7.0555555555555562</v>
      </c>
      <c r="L816" s="1">
        <f>SUM(K816,_xlfn.XLOOKUP(A816,MEDIDAS!A:A,MEDIDAS!D:D,,0)*5)</f>
        <v>14.111111111111112</v>
      </c>
      <c r="M81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16" t="str">
        <f>IF('ESTOQUE DEZEMBRO'!$E816&gt;0,"dezembro",_xlfn.XLOOKUP('ESTOQUE DEZEMBRO'!$A816,'ESTOQUE NOVEMBRO'!$A$2:$A$1101,'ESTOQUE NOVEMBRO'!$N$2:$N$1101,,0))</f>
        <v>dezembro</v>
      </c>
      <c r="O816" s="15">
        <v>45627</v>
      </c>
    </row>
    <row r="817" spans="1:15">
      <c r="A817" s="5" t="s">
        <v>812</v>
      </c>
      <c r="B817" s="6" t="s">
        <v>1219</v>
      </c>
      <c r="C817" s="8">
        <f t="shared" si="24"/>
        <v>64.89</v>
      </c>
      <c r="D817" s="13">
        <f>_xlfn.XLOOKUP(Tabela5[[#This Row],[SKU]],'ESTOQUE NOVEMBRO'!A:A,'ESTOQUE NOVEMBRO'!F:F,,0)-_xlfn.XLOOKUP(Tabela5[[#This Row],[SKU]],'VENDA MES'!H:H,'VENDA MES'!I:I,0,0)</f>
        <v>-40.400000000000006</v>
      </c>
      <c r="E817" s="13">
        <f>IF(D817&lt;=0,(L817 * 2.5) - D817,IF(AND(Tabela5[[#This Row],[ESTOQUE_INICIAL]]&lt;=Tabela5[[#This Row],[PONTO_DE_REPOSICAO]],Tabela5[[#This Row],[ESTOQUE_INICIAL]]&gt;0),L817*2.5,D817*0))</f>
        <v>80.955555555555563</v>
      </c>
      <c r="F817" s="13">
        <f t="shared" si="25"/>
        <v>40.555555555555557</v>
      </c>
      <c r="G817" s="14" t="str">
        <f>IF('ESTOQUE DEZEMBRO'!$N817="outubro",_xlfn.XLOOKUP('ESTOQUE DEZEMBRO'!$A817,MEDIDAS!H:H,MEDIDAS!J:J,,0),IF('ESTOQUE DEZEMBRO'!$N817="novembro",_xlfn.XLOOKUP('ESTOQUE DEZEMBRO'!$A817,MEDIDAS!H:H,MEDIDAS!K:K,,0),"0"))</f>
        <v>0</v>
      </c>
      <c r="H817" s="16">
        <v>30</v>
      </c>
      <c r="I817" s="6" t="s">
        <v>1136</v>
      </c>
      <c r="J817" s="1">
        <f>'ESTOQUE DEZEMBRO'!$D817*'ESTOQUE DEZEMBRO'!$G817+'ESTOQUE DEZEMBRO'!$E817*'ESTOQUE DEZEMBRO'!$H817</f>
        <v>2428.666666666667</v>
      </c>
      <c r="K817" s="1">
        <f>_xlfn.XLOOKUP(A817,MEDIDAS!A:A,MEDIDAS!D:D,,0)*5</f>
        <v>8.1111111111111107</v>
      </c>
      <c r="L817" s="1">
        <f>SUM(K817,_xlfn.XLOOKUP(A817,MEDIDAS!A:A,MEDIDAS!D:D,,0)*5)</f>
        <v>16.222222222222221</v>
      </c>
      <c r="M81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17" t="str">
        <f>IF('ESTOQUE DEZEMBRO'!$E817&gt;0,"dezembro",_xlfn.XLOOKUP('ESTOQUE DEZEMBRO'!$A817,'ESTOQUE NOVEMBRO'!$A$2:$A$1101,'ESTOQUE NOVEMBRO'!$N$2:$N$1101,,0))</f>
        <v>dezembro</v>
      </c>
      <c r="O817" s="15">
        <v>45627</v>
      </c>
    </row>
    <row r="818" spans="1:15">
      <c r="A818" s="5" t="s">
        <v>814</v>
      </c>
      <c r="B818" s="6" t="s">
        <v>1219</v>
      </c>
      <c r="C818" s="8">
        <f t="shared" si="24"/>
        <v>64.89</v>
      </c>
      <c r="D818" s="13">
        <f>_xlfn.XLOOKUP(Tabela5[[#This Row],[SKU]],'ESTOQUE NOVEMBRO'!A:A,'ESTOQUE NOVEMBRO'!F:F,,0)-_xlfn.XLOOKUP(Tabela5[[#This Row],[SKU]],'VENDA MES'!H:H,'VENDA MES'!I:I,0,0)</f>
        <v>46.200000000000017</v>
      </c>
      <c r="E818" s="13">
        <f>IF(D818&lt;=0,(L818 * 2.5) - D818,IF(AND(Tabela5[[#This Row],[ESTOQUE_INICIAL]]&lt;=Tabela5[[#This Row],[PONTO_DE_REPOSICAO]],Tabela5[[#This Row],[ESTOQUE_INICIAL]]&gt;0),L818*2.5,D818*0))</f>
        <v>0</v>
      </c>
      <c r="F818" s="13">
        <f t="shared" si="25"/>
        <v>46.200000000000017</v>
      </c>
      <c r="G818" s="14">
        <f>IF('ESTOQUE DEZEMBRO'!$N818="outubro",_xlfn.XLOOKUP('ESTOQUE DEZEMBRO'!$A818,MEDIDAS!H:H,MEDIDAS!J:J,,0),IF('ESTOQUE DEZEMBRO'!$N818="novembro",_xlfn.XLOOKUP('ESTOQUE DEZEMBRO'!$A818,MEDIDAS!H:H,MEDIDAS!K:K,,0),"0"))</f>
        <v>12</v>
      </c>
      <c r="H818" s="16">
        <v>30</v>
      </c>
      <c r="I818" s="6" t="s">
        <v>1136</v>
      </c>
      <c r="J818" s="1">
        <f>'ESTOQUE DEZEMBRO'!$D818*'ESTOQUE DEZEMBRO'!$G818+'ESTOQUE DEZEMBRO'!$E818*'ESTOQUE DEZEMBRO'!$H818</f>
        <v>554.4000000000002</v>
      </c>
      <c r="K818" s="1">
        <f>_xlfn.XLOOKUP(A818,MEDIDAS!A:A,MEDIDAS!D:D,,0)*5</f>
        <v>5.5</v>
      </c>
      <c r="L818" s="1">
        <f>SUM(K818,_xlfn.XLOOKUP(A818,MEDIDAS!A:A,MEDIDAS!D:D,,0)*5)</f>
        <v>11</v>
      </c>
      <c r="M81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18" t="str">
        <f>IF('ESTOQUE DEZEMBRO'!$E818&gt;0,"dezembro",_xlfn.XLOOKUP('ESTOQUE DEZEMBRO'!$A818,'ESTOQUE NOVEMBRO'!$A$2:$A$1101,'ESTOQUE NOVEMBRO'!$N$2:$N$1101,,0))</f>
        <v>outubro</v>
      </c>
      <c r="O818" s="15">
        <v>45627</v>
      </c>
    </row>
    <row r="819" spans="1:15">
      <c r="A819" s="5" t="s">
        <v>900</v>
      </c>
      <c r="B819" s="6" t="s">
        <v>1219</v>
      </c>
      <c r="C819" s="8">
        <f t="shared" si="24"/>
        <v>64.89</v>
      </c>
      <c r="D819" s="13">
        <f>_xlfn.XLOOKUP(Tabela5[[#This Row],[SKU]],'ESTOQUE NOVEMBRO'!A:A,'ESTOQUE NOVEMBRO'!F:F,,0)-_xlfn.XLOOKUP(Tabela5[[#This Row],[SKU]],'VENDA MES'!H:H,'VENDA MES'!I:I,0,0)</f>
        <v>20</v>
      </c>
      <c r="E819" s="13">
        <f>IF(D819&lt;=0,(L819 * 2.5) - D819,IF(AND(Tabela5[[#This Row],[ESTOQUE_INICIAL]]&lt;=Tabela5[[#This Row],[PONTO_DE_REPOSICAO]],Tabela5[[#This Row],[ESTOQUE_INICIAL]]&gt;0),L819*2.5,D819*0))</f>
        <v>0</v>
      </c>
      <c r="F819" s="13">
        <f t="shared" si="25"/>
        <v>20</v>
      </c>
      <c r="G819" s="14">
        <f>IF('ESTOQUE DEZEMBRO'!$N819="outubro",_xlfn.XLOOKUP('ESTOQUE DEZEMBRO'!$A819,MEDIDAS!H:H,MEDIDAS!J:J,,0),IF('ESTOQUE DEZEMBRO'!$N819="novembro",_xlfn.XLOOKUP('ESTOQUE DEZEMBRO'!$A819,MEDIDAS!H:H,MEDIDAS!K:K,,0),"0"))</f>
        <v>12</v>
      </c>
      <c r="H819" s="16">
        <v>30</v>
      </c>
      <c r="I819" s="6" t="s">
        <v>1136</v>
      </c>
      <c r="J819" s="1">
        <f>'ESTOQUE DEZEMBRO'!$D819*'ESTOQUE DEZEMBRO'!$G819+'ESTOQUE DEZEMBRO'!$E819*'ESTOQUE DEZEMBRO'!$H819</f>
        <v>240</v>
      </c>
      <c r="K819" s="1">
        <f>_xlfn.XLOOKUP(A819,MEDIDAS!A:A,MEDIDAS!D:D,,0)*5</f>
        <v>7.2222222222222223</v>
      </c>
      <c r="L819" s="1">
        <f>SUM(K819,_xlfn.XLOOKUP(A819,MEDIDAS!A:A,MEDIDAS!D:D,,0)*5)</f>
        <v>14.444444444444445</v>
      </c>
      <c r="M81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19" t="str">
        <f>IF('ESTOQUE DEZEMBRO'!$E819&gt;0,"dezembro",_xlfn.XLOOKUP('ESTOQUE DEZEMBRO'!$A819,'ESTOQUE NOVEMBRO'!$A$2:$A$1101,'ESTOQUE NOVEMBRO'!$N$2:$N$1101,,0))</f>
        <v>outubro</v>
      </c>
      <c r="O819" s="15">
        <v>45627</v>
      </c>
    </row>
    <row r="820" spans="1:15">
      <c r="A820" s="5" t="s">
        <v>815</v>
      </c>
      <c r="B820" s="6" t="s">
        <v>1219</v>
      </c>
      <c r="C820" s="8">
        <f t="shared" si="24"/>
        <v>64.89</v>
      </c>
      <c r="D820" s="13">
        <f>_xlfn.XLOOKUP(Tabela5[[#This Row],[SKU]],'ESTOQUE NOVEMBRO'!A:A,'ESTOQUE NOVEMBRO'!F:F,,0)-_xlfn.XLOOKUP(Tabela5[[#This Row],[SKU]],'VENDA MES'!H:H,'VENDA MES'!I:I,0,0)</f>
        <v>113.40000000000003</v>
      </c>
      <c r="E820" s="13">
        <f>IF(D820&lt;=0,(L820 * 2.5) - D820,IF(AND(Tabela5[[#This Row],[ESTOQUE_INICIAL]]&lt;=Tabela5[[#This Row],[PONTO_DE_REPOSICAO]],Tabela5[[#This Row],[ESTOQUE_INICIAL]]&gt;0),L820*2.5,D820*0))</f>
        <v>0</v>
      </c>
      <c r="F820" s="13">
        <f t="shared" si="25"/>
        <v>113.40000000000003</v>
      </c>
      <c r="G820" s="14">
        <f>IF('ESTOQUE DEZEMBRO'!$N820="outubro",_xlfn.XLOOKUP('ESTOQUE DEZEMBRO'!$A820,MEDIDAS!H:H,MEDIDAS!J:J,,0),IF('ESTOQUE DEZEMBRO'!$N820="novembro",_xlfn.XLOOKUP('ESTOQUE DEZEMBRO'!$A820,MEDIDAS!H:H,MEDIDAS!K:K,,0),"0"))</f>
        <v>12</v>
      </c>
      <c r="H820" s="16">
        <v>30</v>
      </c>
      <c r="I820" s="6" t="s">
        <v>1136</v>
      </c>
      <c r="J820" s="1">
        <f>'ESTOQUE DEZEMBRO'!$D820*'ESTOQUE DEZEMBRO'!$G820+'ESTOQUE DEZEMBRO'!$E820*'ESTOQUE DEZEMBRO'!$H820</f>
        <v>1360.8000000000004</v>
      </c>
      <c r="K820" s="1">
        <f>_xlfn.XLOOKUP(A820,MEDIDAS!A:A,MEDIDAS!D:D,,0)*5</f>
        <v>6.166666666666667</v>
      </c>
      <c r="L820" s="1">
        <f>SUM(K820,_xlfn.XLOOKUP(A820,MEDIDAS!A:A,MEDIDAS!D:D,,0)*5)</f>
        <v>12.333333333333334</v>
      </c>
      <c r="M82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20" t="str">
        <f>IF('ESTOQUE DEZEMBRO'!$E820&gt;0,"dezembro",_xlfn.XLOOKUP('ESTOQUE DEZEMBRO'!$A820,'ESTOQUE NOVEMBRO'!$A$2:$A$1101,'ESTOQUE NOVEMBRO'!$N$2:$N$1101,,0))</f>
        <v>outubro</v>
      </c>
      <c r="O820" s="15">
        <v>45627</v>
      </c>
    </row>
    <row r="821" spans="1:15">
      <c r="A821" s="5" t="s">
        <v>816</v>
      </c>
      <c r="B821" s="6" t="s">
        <v>1219</v>
      </c>
      <c r="C821" s="8">
        <f t="shared" si="24"/>
        <v>64.89</v>
      </c>
      <c r="D821" s="13">
        <f>_xlfn.XLOOKUP(Tabela5[[#This Row],[SKU]],'ESTOQUE NOVEMBRO'!A:A,'ESTOQUE NOVEMBRO'!F:F,,0)-_xlfn.XLOOKUP(Tabela5[[#This Row],[SKU]],'VENDA MES'!H:H,'VENDA MES'!I:I,0,0)</f>
        <v>55.599999999999994</v>
      </c>
      <c r="E821" s="13">
        <f>IF(D821&lt;=0,(L821 * 2.5) - D821,IF(AND(Tabela5[[#This Row],[ESTOQUE_INICIAL]]&lt;=Tabela5[[#This Row],[PONTO_DE_REPOSICAO]],Tabela5[[#This Row],[ESTOQUE_INICIAL]]&gt;0),L821*2.5,D821*0))</f>
        <v>0</v>
      </c>
      <c r="F821" s="13">
        <f t="shared" si="25"/>
        <v>55.599999999999994</v>
      </c>
      <c r="G821" s="14">
        <f>IF('ESTOQUE DEZEMBRO'!$N821="outubro",_xlfn.XLOOKUP('ESTOQUE DEZEMBRO'!$A821,MEDIDAS!H:H,MEDIDAS!J:J,,0),IF('ESTOQUE DEZEMBRO'!$N821="novembro",_xlfn.XLOOKUP('ESTOQUE DEZEMBRO'!$A821,MEDIDAS!H:H,MEDIDAS!K:K,,0),"0"))</f>
        <v>12</v>
      </c>
      <c r="H821" s="16">
        <v>30</v>
      </c>
      <c r="I821" s="6" t="s">
        <v>1136</v>
      </c>
      <c r="J821" s="1">
        <f>'ESTOQUE DEZEMBRO'!$D821*'ESTOQUE DEZEMBRO'!$G821+'ESTOQUE DEZEMBRO'!$E821*'ESTOQUE DEZEMBRO'!$H821</f>
        <v>667.19999999999993</v>
      </c>
      <c r="K821" s="1">
        <f>_xlfn.XLOOKUP(A821,MEDIDAS!A:A,MEDIDAS!D:D,,0)*5</f>
        <v>6.4444444444444446</v>
      </c>
      <c r="L821" s="1">
        <f>SUM(K821,_xlfn.XLOOKUP(A821,MEDIDAS!A:A,MEDIDAS!D:D,,0)*5)</f>
        <v>12.888888888888889</v>
      </c>
      <c r="M82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21" t="str">
        <f>IF('ESTOQUE DEZEMBRO'!$E821&gt;0,"dezembro",_xlfn.XLOOKUP('ESTOQUE DEZEMBRO'!$A821,'ESTOQUE NOVEMBRO'!$A$2:$A$1101,'ESTOQUE NOVEMBRO'!$N$2:$N$1101,,0))</f>
        <v>outubro</v>
      </c>
      <c r="O821" s="15">
        <v>45627</v>
      </c>
    </row>
    <row r="822" spans="1:15">
      <c r="A822" s="5" t="s">
        <v>817</v>
      </c>
      <c r="B822" s="6" t="s">
        <v>1219</v>
      </c>
      <c r="C822" s="8">
        <f t="shared" si="24"/>
        <v>64.89</v>
      </c>
      <c r="D822" s="13">
        <f>_xlfn.XLOOKUP(Tabela5[[#This Row],[SKU]],'ESTOQUE NOVEMBRO'!A:A,'ESTOQUE NOVEMBRO'!F:F,,0)-_xlfn.XLOOKUP(Tabela5[[#This Row],[SKU]],'VENDA MES'!H:H,'VENDA MES'!I:I,0,0)</f>
        <v>-7.7999999999999829</v>
      </c>
      <c r="E822" s="13">
        <f>IF(D822&lt;=0,(L822 * 2.5) - D822,IF(AND(Tabela5[[#This Row],[ESTOQUE_INICIAL]]&lt;=Tabela5[[#This Row],[PONTO_DE_REPOSICAO]],Tabela5[[#This Row],[ESTOQUE_INICIAL]]&gt;0),L822*2.5,D822*0))</f>
        <v>41.133333333333312</v>
      </c>
      <c r="F822" s="13">
        <f t="shared" si="25"/>
        <v>33.333333333333329</v>
      </c>
      <c r="G822" s="14" t="str">
        <f>IF('ESTOQUE DEZEMBRO'!$N822="outubro",_xlfn.XLOOKUP('ESTOQUE DEZEMBRO'!$A822,MEDIDAS!H:H,MEDIDAS!J:J,,0),IF('ESTOQUE DEZEMBRO'!$N822="novembro",_xlfn.XLOOKUP('ESTOQUE DEZEMBRO'!$A822,MEDIDAS!H:H,MEDIDAS!K:K,,0),"0"))</f>
        <v>0</v>
      </c>
      <c r="H822" s="16">
        <v>30</v>
      </c>
      <c r="I822" s="6" t="s">
        <v>1136</v>
      </c>
      <c r="J822" s="1">
        <f>'ESTOQUE DEZEMBRO'!$D822*'ESTOQUE DEZEMBRO'!$G822+'ESTOQUE DEZEMBRO'!$E822*'ESTOQUE DEZEMBRO'!$H822</f>
        <v>1233.9999999999993</v>
      </c>
      <c r="K822" s="1">
        <f>_xlfn.XLOOKUP(A822,MEDIDAS!A:A,MEDIDAS!D:D,,0)*5</f>
        <v>6.6666666666666661</v>
      </c>
      <c r="L822" s="1">
        <f>SUM(K822,_xlfn.XLOOKUP(A822,MEDIDAS!A:A,MEDIDAS!D:D,,0)*5)</f>
        <v>13.333333333333332</v>
      </c>
      <c r="M82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22" t="str">
        <f>IF('ESTOQUE DEZEMBRO'!$E822&gt;0,"dezembro",_xlfn.XLOOKUP('ESTOQUE DEZEMBRO'!$A822,'ESTOQUE NOVEMBRO'!$A$2:$A$1101,'ESTOQUE NOVEMBRO'!$N$2:$N$1101,,0))</f>
        <v>dezembro</v>
      </c>
      <c r="O822" s="15">
        <v>45627</v>
      </c>
    </row>
    <row r="823" spans="1:15">
      <c r="A823" s="5" t="s">
        <v>818</v>
      </c>
      <c r="B823" s="6" t="s">
        <v>1219</v>
      </c>
      <c r="C823" s="8">
        <f t="shared" si="24"/>
        <v>64.89</v>
      </c>
      <c r="D823" s="13">
        <f>_xlfn.XLOOKUP(Tabela5[[#This Row],[SKU]],'ESTOQUE NOVEMBRO'!A:A,'ESTOQUE NOVEMBRO'!F:F,,0)-_xlfn.XLOOKUP(Tabela5[[#This Row],[SKU]],'VENDA MES'!H:H,'VENDA MES'!I:I,0,0)</f>
        <v>154.80000000000004</v>
      </c>
      <c r="E823" s="13">
        <f>IF(D823&lt;=0,(L823 * 2.5) - D823,IF(AND(Tabela5[[#This Row],[ESTOQUE_INICIAL]]&lt;=Tabela5[[#This Row],[PONTO_DE_REPOSICAO]],Tabela5[[#This Row],[ESTOQUE_INICIAL]]&gt;0),L823*2.5,D823*0))</f>
        <v>0</v>
      </c>
      <c r="F823" s="13">
        <f t="shared" si="25"/>
        <v>154.80000000000004</v>
      </c>
      <c r="G823" s="14">
        <f>IF('ESTOQUE DEZEMBRO'!$N823="outubro",_xlfn.XLOOKUP('ESTOQUE DEZEMBRO'!$A823,MEDIDAS!H:H,MEDIDAS!J:J,,0),IF('ESTOQUE DEZEMBRO'!$N823="novembro",_xlfn.XLOOKUP('ESTOQUE DEZEMBRO'!$A823,MEDIDAS!H:H,MEDIDAS!K:K,,0),"0"))</f>
        <v>12</v>
      </c>
      <c r="H823" s="16">
        <v>30</v>
      </c>
      <c r="I823" s="6" t="s">
        <v>1136</v>
      </c>
      <c r="J823" s="1">
        <f>'ESTOQUE DEZEMBRO'!$D823*'ESTOQUE DEZEMBRO'!$G823+'ESTOQUE DEZEMBRO'!$E823*'ESTOQUE DEZEMBRO'!$H823</f>
        <v>1857.6000000000004</v>
      </c>
      <c r="K823" s="1">
        <f>_xlfn.XLOOKUP(A823,MEDIDAS!A:A,MEDIDAS!D:D,,0)*5</f>
        <v>5.333333333333333</v>
      </c>
      <c r="L823" s="1">
        <f>SUM(K823,_xlfn.XLOOKUP(A823,MEDIDAS!A:A,MEDIDAS!D:D,,0)*5)</f>
        <v>10.666666666666666</v>
      </c>
      <c r="M82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23" t="str">
        <f>IF('ESTOQUE DEZEMBRO'!$E823&gt;0,"dezembro",_xlfn.XLOOKUP('ESTOQUE DEZEMBRO'!$A823,'ESTOQUE NOVEMBRO'!$A$2:$A$1101,'ESTOQUE NOVEMBRO'!$N$2:$N$1101,,0))</f>
        <v>outubro</v>
      </c>
      <c r="O823" s="15">
        <v>45627</v>
      </c>
    </row>
    <row r="824" spans="1:15">
      <c r="A824" s="5" t="s">
        <v>819</v>
      </c>
      <c r="B824" s="6" t="s">
        <v>1220</v>
      </c>
      <c r="C824" s="8">
        <f t="shared" si="24"/>
        <v>64.89</v>
      </c>
      <c r="D824" s="13">
        <f>_xlfn.XLOOKUP(Tabela5[[#This Row],[SKU]],'ESTOQUE NOVEMBRO'!A:A,'ESTOQUE NOVEMBRO'!F:F,,0)-_xlfn.XLOOKUP(Tabela5[[#This Row],[SKU]],'VENDA MES'!H:H,'VENDA MES'!I:I,0,0)</f>
        <v>108.80000000000004</v>
      </c>
      <c r="E824" s="13">
        <f>IF(D824&lt;=0,(L824 * 2.5) - D824,IF(AND(Tabela5[[#This Row],[ESTOQUE_INICIAL]]&lt;=Tabela5[[#This Row],[PONTO_DE_REPOSICAO]],Tabela5[[#This Row],[ESTOQUE_INICIAL]]&gt;0),L824*2.5,D824*0))</f>
        <v>0</v>
      </c>
      <c r="F824" s="13">
        <f t="shared" si="25"/>
        <v>108.80000000000004</v>
      </c>
      <c r="G824" s="14">
        <f>IF('ESTOQUE DEZEMBRO'!$N824="outubro",_xlfn.XLOOKUP('ESTOQUE DEZEMBRO'!$A824,MEDIDAS!H:H,MEDIDAS!J:J,,0),IF('ESTOQUE DEZEMBRO'!$N824="novembro",_xlfn.XLOOKUP('ESTOQUE DEZEMBRO'!$A824,MEDIDAS!H:H,MEDIDAS!K:K,,0),"0"))</f>
        <v>4</v>
      </c>
      <c r="H824" s="16">
        <v>10</v>
      </c>
      <c r="I824" s="6" t="s">
        <v>1160</v>
      </c>
      <c r="J824" s="1">
        <f>'ESTOQUE DEZEMBRO'!$D824*'ESTOQUE DEZEMBRO'!$G824+'ESTOQUE DEZEMBRO'!$E824*'ESTOQUE DEZEMBRO'!$H824</f>
        <v>435.20000000000016</v>
      </c>
      <c r="K824" s="1">
        <f>_xlfn.XLOOKUP(A824,MEDIDAS!A:A,MEDIDAS!D:D,,0)*5</f>
        <v>7.8888888888888884</v>
      </c>
      <c r="L824" s="1">
        <f>SUM(K824,_xlfn.XLOOKUP(A824,MEDIDAS!A:A,MEDIDAS!D:D,,0)*5)</f>
        <v>15.777777777777777</v>
      </c>
      <c r="M82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24" t="str">
        <f>IF('ESTOQUE DEZEMBRO'!$E824&gt;0,"dezembro",_xlfn.XLOOKUP('ESTOQUE DEZEMBRO'!$A824,'ESTOQUE NOVEMBRO'!$A$2:$A$1101,'ESTOQUE NOVEMBRO'!$N$2:$N$1101,,0))</f>
        <v>outubro</v>
      </c>
      <c r="O824" s="15">
        <v>45627</v>
      </c>
    </row>
    <row r="825" spans="1:15">
      <c r="A825" s="5" t="s">
        <v>820</v>
      </c>
      <c r="B825" s="6" t="s">
        <v>1220</v>
      </c>
      <c r="C825" s="8">
        <f t="shared" si="24"/>
        <v>64.89</v>
      </c>
      <c r="D825" s="13">
        <f>_xlfn.XLOOKUP(Tabela5[[#This Row],[SKU]],'ESTOQUE NOVEMBRO'!A:A,'ESTOQUE NOVEMBRO'!F:F,,0)-_xlfn.XLOOKUP(Tabela5[[#This Row],[SKU]],'VENDA MES'!H:H,'VENDA MES'!I:I,0,0)</f>
        <v>-18.200000000000003</v>
      </c>
      <c r="E825" s="13">
        <f>IF(D825&lt;=0,(L825 * 2.5) - D825,IF(AND(Tabela5[[#This Row],[ESTOQUE_INICIAL]]&lt;=Tabela5[[#This Row],[PONTO_DE_REPOSICAO]],Tabela5[[#This Row],[ESTOQUE_INICIAL]]&gt;0),L825*2.5,D825*0))</f>
        <v>37.922222222222224</v>
      </c>
      <c r="F825" s="13">
        <f t="shared" si="25"/>
        <v>19.722222222222221</v>
      </c>
      <c r="G825" s="14" t="str">
        <f>IF('ESTOQUE DEZEMBRO'!$N825="outubro",_xlfn.XLOOKUP('ESTOQUE DEZEMBRO'!$A825,MEDIDAS!H:H,MEDIDAS!J:J,,0),IF('ESTOQUE DEZEMBRO'!$N825="novembro",_xlfn.XLOOKUP('ESTOQUE DEZEMBRO'!$A825,MEDIDAS!H:H,MEDIDAS!K:K,,0),"0"))</f>
        <v>0</v>
      </c>
      <c r="H825" s="16">
        <v>10</v>
      </c>
      <c r="I825" s="6" t="s">
        <v>1160</v>
      </c>
      <c r="J825" s="1">
        <f>'ESTOQUE DEZEMBRO'!$D825*'ESTOQUE DEZEMBRO'!$G825+'ESTOQUE DEZEMBRO'!$E825*'ESTOQUE DEZEMBRO'!$H825</f>
        <v>379.22222222222223</v>
      </c>
      <c r="K825" s="1">
        <f>_xlfn.XLOOKUP(A825,MEDIDAS!A:A,MEDIDAS!D:D,,0)*5</f>
        <v>3.9444444444444442</v>
      </c>
      <c r="L825" s="1">
        <f>SUM(K825,_xlfn.XLOOKUP(A825,MEDIDAS!A:A,MEDIDAS!D:D,,0)*5)</f>
        <v>7.8888888888888884</v>
      </c>
      <c r="M82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25" t="str">
        <f>IF('ESTOQUE DEZEMBRO'!$E825&gt;0,"dezembro",_xlfn.XLOOKUP('ESTOQUE DEZEMBRO'!$A825,'ESTOQUE NOVEMBRO'!$A$2:$A$1101,'ESTOQUE NOVEMBRO'!$N$2:$N$1101,,0))</f>
        <v>dezembro</v>
      </c>
      <c r="O825" s="15">
        <v>45627</v>
      </c>
    </row>
    <row r="826" spans="1:15">
      <c r="A826" s="5" t="s">
        <v>821</v>
      </c>
      <c r="B826" s="6" t="s">
        <v>1220</v>
      </c>
      <c r="C826" s="8">
        <f t="shared" si="24"/>
        <v>64.89</v>
      </c>
      <c r="D826" s="13">
        <f>_xlfn.XLOOKUP(Tabela5[[#This Row],[SKU]],'ESTOQUE NOVEMBRO'!A:A,'ESTOQUE NOVEMBRO'!F:F,,0)-_xlfn.XLOOKUP(Tabela5[[#This Row],[SKU]],'VENDA MES'!H:H,'VENDA MES'!I:I,0,0)</f>
        <v>14</v>
      </c>
      <c r="E826" s="13">
        <f>IF(D826&lt;=0,(L826 * 2.5) - D826,IF(AND(Tabela5[[#This Row],[ESTOQUE_INICIAL]]&lt;=Tabela5[[#This Row],[PONTO_DE_REPOSICAO]],Tabela5[[#This Row],[ESTOQUE_INICIAL]]&gt;0),L826*2.5,D826*0))</f>
        <v>0</v>
      </c>
      <c r="F826" s="13">
        <f t="shared" si="25"/>
        <v>14</v>
      </c>
      <c r="G826" s="14">
        <f>IF('ESTOQUE DEZEMBRO'!$N826="outubro",_xlfn.XLOOKUP('ESTOQUE DEZEMBRO'!$A826,MEDIDAS!H:H,MEDIDAS!J:J,,0),IF('ESTOQUE DEZEMBRO'!$N826="novembro",_xlfn.XLOOKUP('ESTOQUE DEZEMBRO'!$A826,MEDIDAS!H:H,MEDIDAS!K:K,,0),"0"))</f>
        <v>4</v>
      </c>
      <c r="H826" s="16">
        <v>10</v>
      </c>
      <c r="I826" s="6" t="s">
        <v>1160</v>
      </c>
      <c r="J826" s="1">
        <f>'ESTOQUE DEZEMBRO'!$D826*'ESTOQUE DEZEMBRO'!$G826+'ESTOQUE DEZEMBRO'!$E826*'ESTOQUE DEZEMBRO'!$H826</f>
        <v>56</v>
      </c>
      <c r="K826" s="1">
        <f>_xlfn.XLOOKUP(A826,MEDIDAS!A:A,MEDIDAS!D:D,,0)*5</f>
        <v>6.5555555555555554</v>
      </c>
      <c r="L826" s="1">
        <f>SUM(K826,_xlfn.XLOOKUP(A826,MEDIDAS!A:A,MEDIDAS!D:D,,0)*5)</f>
        <v>13.111111111111111</v>
      </c>
      <c r="M82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26" t="str">
        <f>IF('ESTOQUE DEZEMBRO'!$E826&gt;0,"dezembro",_xlfn.XLOOKUP('ESTOQUE DEZEMBRO'!$A826,'ESTOQUE NOVEMBRO'!$A$2:$A$1101,'ESTOQUE NOVEMBRO'!$N$2:$N$1101,,0))</f>
        <v>outubro</v>
      </c>
      <c r="O826" s="15">
        <v>45627</v>
      </c>
    </row>
    <row r="827" spans="1:15">
      <c r="A827" s="5" t="s">
        <v>822</v>
      </c>
      <c r="B827" s="6" t="s">
        <v>1220</v>
      </c>
      <c r="C827" s="8">
        <f t="shared" si="24"/>
        <v>64.89</v>
      </c>
      <c r="D827" s="13">
        <f>_xlfn.XLOOKUP(Tabela5[[#This Row],[SKU]],'ESTOQUE NOVEMBRO'!A:A,'ESTOQUE NOVEMBRO'!F:F,,0)-_xlfn.XLOOKUP(Tabela5[[#This Row],[SKU]],'VENDA MES'!H:H,'VENDA MES'!I:I,0,0)</f>
        <v>18</v>
      </c>
      <c r="E827" s="13">
        <f>IF(D827&lt;=0,(L827 * 2.5) - D827,IF(AND(Tabela5[[#This Row],[ESTOQUE_INICIAL]]&lt;=Tabela5[[#This Row],[PONTO_DE_REPOSICAO]],Tabela5[[#This Row],[ESTOQUE_INICIAL]]&gt;0),L827*2.5,D827*0))</f>
        <v>0</v>
      </c>
      <c r="F827" s="13">
        <f t="shared" si="25"/>
        <v>18</v>
      </c>
      <c r="G827" s="14">
        <f>IF('ESTOQUE DEZEMBRO'!$N827="outubro",_xlfn.XLOOKUP('ESTOQUE DEZEMBRO'!$A827,MEDIDAS!H:H,MEDIDAS!J:J,,0),IF('ESTOQUE DEZEMBRO'!$N827="novembro",_xlfn.XLOOKUP('ESTOQUE DEZEMBRO'!$A827,MEDIDAS!H:H,MEDIDAS!K:K,,0),"0"))</f>
        <v>4</v>
      </c>
      <c r="H827" s="16">
        <v>10</v>
      </c>
      <c r="I827" s="6" t="s">
        <v>1160</v>
      </c>
      <c r="J827" s="1">
        <f>'ESTOQUE DEZEMBRO'!$D827*'ESTOQUE DEZEMBRO'!$G827+'ESTOQUE DEZEMBRO'!$E827*'ESTOQUE DEZEMBRO'!$H827</f>
        <v>72</v>
      </c>
      <c r="K827" s="1">
        <f>_xlfn.XLOOKUP(A827,MEDIDAS!A:A,MEDIDAS!D:D,,0)*5</f>
        <v>4.5</v>
      </c>
      <c r="L827" s="1">
        <f>SUM(K827,_xlfn.XLOOKUP(A827,MEDIDAS!A:A,MEDIDAS!D:D,,0)*5)</f>
        <v>9</v>
      </c>
      <c r="M82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27" t="str">
        <f>IF('ESTOQUE DEZEMBRO'!$E827&gt;0,"dezembro",_xlfn.XLOOKUP('ESTOQUE DEZEMBRO'!$A827,'ESTOQUE NOVEMBRO'!$A$2:$A$1101,'ESTOQUE NOVEMBRO'!$N$2:$N$1101,,0))</f>
        <v>outubro</v>
      </c>
      <c r="O827" s="15">
        <v>45627</v>
      </c>
    </row>
    <row r="828" spans="1:15">
      <c r="A828" s="5" t="s">
        <v>823</v>
      </c>
      <c r="B828" s="6" t="s">
        <v>1220</v>
      </c>
      <c r="C828" s="8">
        <f t="shared" si="24"/>
        <v>64.89</v>
      </c>
      <c r="D828" s="13">
        <f>_xlfn.XLOOKUP(Tabela5[[#This Row],[SKU]],'ESTOQUE NOVEMBRO'!A:A,'ESTOQUE NOVEMBRO'!F:F,,0)-_xlfn.XLOOKUP(Tabela5[[#This Row],[SKU]],'VENDA MES'!H:H,'VENDA MES'!I:I,0,0)</f>
        <v>51</v>
      </c>
      <c r="E828" s="13">
        <f>IF(D828&lt;=0,(L828 * 2.5) - D828,IF(AND(Tabela5[[#This Row],[ESTOQUE_INICIAL]]&lt;=Tabela5[[#This Row],[PONTO_DE_REPOSICAO]],Tabela5[[#This Row],[ESTOQUE_INICIAL]]&gt;0),L828*2.5,D828*0))</f>
        <v>0</v>
      </c>
      <c r="F828" s="13">
        <f t="shared" si="25"/>
        <v>51</v>
      </c>
      <c r="G828" s="14">
        <f>IF('ESTOQUE DEZEMBRO'!$N828="outubro",_xlfn.XLOOKUP('ESTOQUE DEZEMBRO'!$A828,MEDIDAS!H:H,MEDIDAS!J:J,,0),IF('ESTOQUE DEZEMBRO'!$N828="novembro",_xlfn.XLOOKUP('ESTOQUE DEZEMBRO'!$A828,MEDIDAS!H:H,MEDIDAS!K:K,,0),"0"))</f>
        <v>4</v>
      </c>
      <c r="H828" s="16">
        <v>10</v>
      </c>
      <c r="I828" s="6" t="s">
        <v>1160</v>
      </c>
      <c r="J828" s="1">
        <f>'ESTOQUE DEZEMBRO'!$D828*'ESTOQUE DEZEMBRO'!$G828+'ESTOQUE DEZEMBRO'!$E828*'ESTOQUE DEZEMBRO'!$H828</f>
        <v>204</v>
      </c>
      <c r="K828" s="1">
        <f>_xlfn.XLOOKUP(A828,MEDIDAS!A:A,MEDIDAS!D:D,,0)*5</f>
        <v>4.5</v>
      </c>
      <c r="L828" s="1">
        <f>SUM(K828,_xlfn.XLOOKUP(A828,MEDIDAS!A:A,MEDIDAS!D:D,,0)*5)</f>
        <v>9</v>
      </c>
      <c r="M82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28" t="str">
        <f>IF('ESTOQUE DEZEMBRO'!$E828&gt;0,"dezembro",_xlfn.XLOOKUP('ESTOQUE DEZEMBRO'!$A828,'ESTOQUE NOVEMBRO'!$A$2:$A$1101,'ESTOQUE NOVEMBRO'!$N$2:$N$1101,,0))</f>
        <v>outubro</v>
      </c>
      <c r="O828" s="15">
        <v>45627</v>
      </c>
    </row>
    <row r="829" spans="1:15">
      <c r="A829" s="5" t="s">
        <v>911</v>
      </c>
      <c r="B829" s="6" t="s">
        <v>1220</v>
      </c>
      <c r="C829" s="8">
        <f t="shared" si="24"/>
        <v>64.89</v>
      </c>
      <c r="D829" s="13">
        <f>_xlfn.XLOOKUP(Tabela5[[#This Row],[SKU]],'ESTOQUE NOVEMBRO'!A:A,'ESTOQUE NOVEMBRO'!F:F,,0)-_xlfn.XLOOKUP(Tabela5[[#This Row],[SKU]],'VENDA MES'!H:H,'VENDA MES'!I:I,0,0)</f>
        <v>78</v>
      </c>
      <c r="E829" s="13">
        <f>IF(D829&lt;=0,(L829 * 2.5) - D829,IF(AND(Tabela5[[#This Row],[ESTOQUE_INICIAL]]&lt;=Tabela5[[#This Row],[PONTO_DE_REPOSICAO]],Tabela5[[#This Row],[ESTOQUE_INICIAL]]&gt;0),L829*2.5,D829*0))</f>
        <v>0</v>
      </c>
      <c r="F829" s="13">
        <f t="shared" si="25"/>
        <v>78</v>
      </c>
      <c r="G829" s="14">
        <f>IF('ESTOQUE DEZEMBRO'!$N829="outubro",_xlfn.XLOOKUP('ESTOQUE DEZEMBRO'!$A829,MEDIDAS!H:H,MEDIDAS!J:J,,0),IF('ESTOQUE DEZEMBRO'!$N829="novembro",_xlfn.XLOOKUP('ESTOQUE DEZEMBRO'!$A829,MEDIDAS!H:H,MEDIDAS!K:K,,0),"0"))</f>
        <v>4</v>
      </c>
      <c r="H829" s="16">
        <v>10</v>
      </c>
      <c r="I829" s="6" t="s">
        <v>1160</v>
      </c>
      <c r="J829" s="1">
        <f>'ESTOQUE DEZEMBRO'!$D829*'ESTOQUE DEZEMBRO'!$G829+'ESTOQUE DEZEMBRO'!$E829*'ESTOQUE DEZEMBRO'!$H829</f>
        <v>312</v>
      </c>
      <c r="K829" s="1">
        <f>_xlfn.XLOOKUP(A829,MEDIDAS!A:A,MEDIDAS!D:D,,0)*5</f>
        <v>4</v>
      </c>
      <c r="L829" s="1">
        <f>SUM(K829,_xlfn.XLOOKUP(A829,MEDIDAS!A:A,MEDIDAS!D:D,,0)*5)</f>
        <v>8</v>
      </c>
      <c r="M82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29" t="str">
        <f>IF('ESTOQUE DEZEMBRO'!$E829&gt;0,"dezembro",_xlfn.XLOOKUP('ESTOQUE DEZEMBRO'!$A829,'ESTOQUE NOVEMBRO'!$A$2:$A$1101,'ESTOQUE NOVEMBRO'!$N$2:$N$1101,,0))</f>
        <v>outubro</v>
      </c>
      <c r="O829" s="15">
        <v>45627</v>
      </c>
    </row>
    <row r="830" spans="1:15">
      <c r="A830" s="5" t="s">
        <v>825</v>
      </c>
      <c r="B830" s="6" t="s">
        <v>1220</v>
      </c>
      <c r="C830" s="8">
        <f t="shared" si="24"/>
        <v>64.89</v>
      </c>
      <c r="D830" s="13">
        <f>_xlfn.XLOOKUP(Tabela5[[#This Row],[SKU]],'ESTOQUE NOVEMBRO'!A:A,'ESTOQUE NOVEMBRO'!F:F,,0)-_xlfn.XLOOKUP(Tabela5[[#This Row],[SKU]],'VENDA MES'!H:H,'VENDA MES'!I:I,0,0)</f>
        <v>94</v>
      </c>
      <c r="E830" s="13">
        <f>IF(D830&lt;=0,(L830 * 2.5) - D830,IF(AND(Tabela5[[#This Row],[ESTOQUE_INICIAL]]&lt;=Tabela5[[#This Row],[PONTO_DE_REPOSICAO]],Tabela5[[#This Row],[ESTOQUE_INICIAL]]&gt;0),L830*2.5,D830*0))</f>
        <v>0</v>
      </c>
      <c r="F830" s="13">
        <f t="shared" si="25"/>
        <v>94</v>
      </c>
      <c r="G830" s="14">
        <f>IF('ESTOQUE DEZEMBRO'!$N830="outubro",_xlfn.XLOOKUP('ESTOQUE DEZEMBRO'!$A830,MEDIDAS!H:H,MEDIDAS!J:J,,0),IF('ESTOQUE DEZEMBRO'!$N830="novembro",_xlfn.XLOOKUP('ESTOQUE DEZEMBRO'!$A830,MEDIDAS!H:H,MEDIDAS!K:K,,0),"0"))</f>
        <v>4</v>
      </c>
      <c r="H830" s="16">
        <v>10</v>
      </c>
      <c r="I830" s="6" t="s">
        <v>1160</v>
      </c>
      <c r="J830" s="1">
        <f>'ESTOQUE DEZEMBRO'!$D830*'ESTOQUE DEZEMBRO'!$G830+'ESTOQUE DEZEMBRO'!$E830*'ESTOQUE DEZEMBRO'!$H830</f>
        <v>376</v>
      </c>
      <c r="K830" s="1">
        <f>_xlfn.XLOOKUP(A830,MEDIDAS!A:A,MEDIDAS!D:D,,0)*5</f>
        <v>7.6111111111111107</v>
      </c>
      <c r="L830" s="1">
        <f>SUM(K830,_xlfn.XLOOKUP(A830,MEDIDAS!A:A,MEDIDAS!D:D,,0)*5)</f>
        <v>15.222222222222221</v>
      </c>
      <c r="M83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30" t="str">
        <f>IF('ESTOQUE DEZEMBRO'!$E830&gt;0,"dezembro",_xlfn.XLOOKUP('ESTOQUE DEZEMBRO'!$A830,'ESTOQUE NOVEMBRO'!$A$2:$A$1101,'ESTOQUE NOVEMBRO'!$N$2:$N$1101,,0))</f>
        <v>outubro</v>
      </c>
      <c r="O830" s="15">
        <v>45627</v>
      </c>
    </row>
    <row r="831" spans="1:15">
      <c r="A831" s="5" t="s">
        <v>826</v>
      </c>
      <c r="B831" s="6" t="s">
        <v>1220</v>
      </c>
      <c r="C831" s="8">
        <f t="shared" si="24"/>
        <v>64.89</v>
      </c>
      <c r="D831" s="13">
        <f>_xlfn.XLOOKUP(Tabela5[[#This Row],[SKU]],'ESTOQUE NOVEMBRO'!A:A,'ESTOQUE NOVEMBRO'!F:F,,0)-_xlfn.XLOOKUP(Tabela5[[#This Row],[SKU]],'VENDA MES'!H:H,'VENDA MES'!I:I,0,0)</f>
        <v>98</v>
      </c>
      <c r="E831" s="13">
        <f>IF(D831&lt;=0,(L831 * 2.5) - D831,IF(AND(Tabela5[[#This Row],[ESTOQUE_INICIAL]]&lt;=Tabela5[[#This Row],[PONTO_DE_REPOSICAO]],Tabela5[[#This Row],[ESTOQUE_INICIAL]]&gt;0),L831*2.5,D831*0))</f>
        <v>0</v>
      </c>
      <c r="F831" s="13">
        <f t="shared" si="25"/>
        <v>98</v>
      </c>
      <c r="G831" s="14">
        <f>IF('ESTOQUE DEZEMBRO'!$N831="outubro",_xlfn.XLOOKUP('ESTOQUE DEZEMBRO'!$A831,MEDIDAS!H:H,MEDIDAS!J:J,,0),IF('ESTOQUE DEZEMBRO'!$N831="novembro",_xlfn.XLOOKUP('ESTOQUE DEZEMBRO'!$A831,MEDIDAS!H:H,MEDIDAS!K:K,,0),"0"))</f>
        <v>4</v>
      </c>
      <c r="H831" s="16">
        <v>10</v>
      </c>
      <c r="I831" s="6" t="s">
        <v>1160</v>
      </c>
      <c r="J831" s="1">
        <f>'ESTOQUE DEZEMBRO'!$D831*'ESTOQUE DEZEMBRO'!$G831+'ESTOQUE DEZEMBRO'!$E831*'ESTOQUE DEZEMBRO'!$H831</f>
        <v>392</v>
      </c>
      <c r="K831" s="1">
        <f>_xlfn.XLOOKUP(A831,MEDIDAS!A:A,MEDIDAS!D:D,,0)*5</f>
        <v>5.5555555555555554</v>
      </c>
      <c r="L831" s="1">
        <f>SUM(K831,_xlfn.XLOOKUP(A831,MEDIDAS!A:A,MEDIDAS!D:D,,0)*5)</f>
        <v>11.111111111111111</v>
      </c>
      <c r="M83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31" t="str">
        <f>IF('ESTOQUE DEZEMBRO'!$E831&gt;0,"dezembro",_xlfn.XLOOKUP('ESTOQUE DEZEMBRO'!$A831,'ESTOQUE NOVEMBRO'!$A$2:$A$1101,'ESTOQUE NOVEMBRO'!$N$2:$N$1101,,0))</f>
        <v>outubro</v>
      </c>
      <c r="O831" s="15">
        <v>45627</v>
      </c>
    </row>
    <row r="832" spans="1:15">
      <c r="A832" s="5" t="s">
        <v>827</v>
      </c>
      <c r="B832" s="6" t="s">
        <v>1220</v>
      </c>
      <c r="C832" s="8">
        <f t="shared" si="24"/>
        <v>64.89</v>
      </c>
      <c r="D832" s="13">
        <f>_xlfn.XLOOKUP(Tabela5[[#This Row],[SKU]],'ESTOQUE NOVEMBRO'!A:A,'ESTOQUE NOVEMBRO'!F:F,,0)-_xlfn.XLOOKUP(Tabela5[[#This Row],[SKU]],'VENDA MES'!H:H,'VENDA MES'!I:I,0,0)</f>
        <v>25.599999999999994</v>
      </c>
      <c r="E832" s="13">
        <f>IF(D832&lt;=0,(L832 * 2.5) - D832,IF(AND(Tabela5[[#This Row],[ESTOQUE_INICIAL]]&lt;=Tabela5[[#This Row],[PONTO_DE_REPOSICAO]],Tabela5[[#This Row],[ESTOQUE_INICIAL]]&gt;0),L832*2.5,D832*0))</f>
        <v>0</v>
      </c>
      <c r="F832" s="13">
        <f t="shared" si="25"/>
        <v>25.599999999999994</v>
      </c>
      <c r="G832" s="14">
        <f>IF('ESTOQUE DEZEMBRO'!$N832="outubro",_xlfn.XLOOKUP('ESTOQUE DEZEMBRO'!$A832,MEDIDAS!H:H,MEDIDAS!J:J,,0),IF('ESTOQUE DEZEMBRO'!$N832="novembro",_xlfn.XLOOKUP('ESTOQUE DEZEMBRO'!$A832,MEDIDAS!H:H,MEDIDAS!K:K,,0),"0"))</f>
        <v>4</v>
      </c>
      <c r="H832" s="16">
        <v>10</v>
      </c>
      <c r="I832" s="6" t="s">
        <v>1160</v>
      </c>
      <c r="J832" s="1">
        <f>'ESTOQUE DEZEMBRO'!$D832*'ESTOQUE DEZEMBRO'!$G832+'ESTOQUE DEZEMBRO'!$E832*'ESTOQUE DEZEMBRO'!$H832</f>
        <v>102.39999999999998</v>
      </c>
      <c r="K832" s="1">
        <f>_xlfn.XLOOKUP(A832,MEDIDAS!A:A,MEDIDAS!D:D,,0)*5</f>
        <v>4.4444444444444446</v>
      </c>
      <c r="L832" s="1">
        <f>SUM(K832,_xlfn.XLOOKUP(A832,MEDIDAS!A:A,MEDIDAS!D:D,,0)*5)</f>
        <v>8.8888888888888893</v>
      </c>
      <c r="M83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32" t="str">
        <f>IF('ESTOQUE DEZEMBRO'!$E832&gt;0,"dezembro",_xlfn.XLOOKUP('ESTOQUE DEZEMBRO'!$A832,'ESTOQUE NOVEMBRO'!$A$2:$A$1101,'ESTOQUE NOVEMBRO'!$N$2:$N$1101,,0))</f>
        <v>outubro</v>
      </c>
      <c r="O832" s="15">
        <v>45627</v>
      </c>
    </row>
    <row r="833" spans="1:15">
      <c r="A833" s="5" t="s">
        <v>828</v>
      </c>
      <c r="B833" s="6" t="s">
        <v>1220</v>
      </c>
      <c r="C833" s="8">
        <f t="shared" si="24"/>
        <v>64.89</v>
      </c>
      <c r="D833" s="13">
        <f>_xlfn.XLOOKUP(Tabela5[[#This Row],[SKU]],'ESTOQUE NOVEMBRO'!A:A,'ESTOQUE NOVEMBRO'!F:F,,0)-_xlfn.XLOOKUP(Tabela5[[#This Row],[SKU]],'VENDA MES'!H:H,'VENDA MES'!I:I,0,0)</f>
        <v>-8.0333333333333385</v>
      </c>
      <c r="E833" s="13">
        <f>IF(D833&lt;=0,(L833 * 2.5) - D833,IF(AND(Tabela5[[#This Row],[ESTOQUE_INICIAL]]&lt;=Tabela5[[#This Row],[PONTO_DE_REPOSICAO]],Tabela5[[#This Row],[ESTOQUE_INICIAL]]&gt;0),L833*2.5,D833*0))</f>
        <v>28.311111111111117</v>
      </c>
      <c r="F833" s="13">
        <f t="shared" si="25"/>
        <v>20.277777777777779</v>
      </c>
      <c r="G833" s="14" t="str">
        <f>IF('ESTOQUE DEZEMBRO'!$N833="outubro",_xlfn.XLOOKUP('ESTOQUE DEZEMBRO'!$A833,MEDIDAS!H:H,MEDIDAS!J:J,,0),IF('ESTOQUE DEZEMBRO'!$N833="novembro",_xlfn.XLOOKUP('ESTOQUE DEZEMBRO'!$A833,MEDIDAS!H:H,MEDIDAS!K:K,,0),"0"))</f>
        <v>0</v>
      </c>
      <c r="H833" s="16">
        <v>10</v>
      </c>
      <c r="I833" s="6" t="s">
        <v>1160</v>
      </c>
      <c r="J833" s="1">
        <f>'ESTOQUE DEZEMBRO'!$D833*'ESTOQUE DEZEMBRO'!$G833+'ESTOQUE DEZEMBRO'!$E833*'ESTOQUE DEZEMBRO'!$H833</f>
        <v>283.1111111111112</v>
      </c>
      <c r="K833" s="1">
        <f>_xlfn.XLOOKUP(A833,MEDIDAS!A:A,MEDIDAS!D:D,,0)*5</f>
        <v>4.0555555555555554</v>
      </c>
      <c r="L833" s="1">
        <f>SUM(K833,_xlfn.XLOOKUP(A833,MEDIDAS!A:A,MEDIDAS!D:D,,0)*5)</f>
        <v>8.1111111111111107</v>
      </c>
      <c r="M83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33" t="str">
        <f>IF('ESTOQUE DEZEMBRO'!$E833&gt;0,"dezembro",_xlfn.XLOOKUP('ESTOQUE DEZEMBRO'!$A833,'ESTOQUE NOVEMBRO'!$A$2:$A$1101,'ESTOQUE NOVEMBRO'!$N$2:$N$1101,,0))</f>
        <v>dezembro</v>
      </c>
      <c r="O833" s="15">
        <v>45627</v>
      </c>
    </row>
    <row r="834" spans="1:15">
      <c r="A834" s="5" t="s">
        <v>829</v>
      </c>
      <c r="B834" s="6" t="s">
        <v>1221</v>
      </c>
      <c r="C834" s="8">
        <f t="shared" ref="C834:C897" si="26">3.09*3*7</f>
        <v>64.89</v>
      </c>
      <c r="D834" s="13">
        <f>_xlfn.XLOOKUP(Tabela5[[#This Row],[SKU]],'ESTOQUE NOVEMBRO'!A:A,'ESTOQUE NOVEMBRO'!F:F,,0)-_xlfn.XLOOKUP(Tabela5[[#This Row],[SKU]],'VENDA MES'!H:H,'VENDA MES'!I:I,0,0)</f>
        <v>53.000000000000028</v>
      </c>
      <c r="E834" s="13">
        <f>IF(D834&lt;=0,(L834 * 2.5) - D834,IF(AND(Tabela5[[#This Row],[ESTOQUE_INICIAL]]&lt;=Tabela5[[#This Row],[PONTO_DE_REPOSICAO]],Tabela5[[#This Row],[ESTOQUE_INICIAL]]&gt;0),L834*2.5,D834*0))</f>
        <v>0</v>
      </c>
      <c r="F834" s="13">
        <f t="shared" ref="F834:F897" si="27">SUM(E834,D834)</f>
        <v>53.000000000000028</v>
      </c>
      <c r="G834" s="14">
        <f>IF('ESTOQUE DEZEMBRO'!$N834="outubro",_xlfn.XLOOKUP('ESTOQUE DEZEMBRO'!$A834,MEDIDAS!H:H,MEDIDAS!J:J,,0),IF('ESTOQUE DEZEMBRO'!$N834="novembro",_xlfn.XLOOKUP('ESTOQUE DEZEMBRO'!$A834,MEDIDAS!H:H,MEDIDAS!K:K,,0),"0"))</f>
        <v>60</v>
      </c>
      <c r="H834" s="16">
        <v>150</v>
      </c>
      <c r="I834" s="6" t="s">
        <v>1128</v>
      </c>
      <c r="J834" s="1">
        <f>'ESTOQUE DEZEMBRO'!$D834*'ESTOQUE DEZEMBRO'!$G834+'ESTOQUE DEZEMBRO'!$E834*'ESTOQUE DEZEMBRO'!$H834</f>
        <v>3180.0000000000018</v>
      </c>
      <c r="K834" s="1">
        <f>_xlfn.XLOOKUP(A834,MEDIDAS!A:A,MEDIDAS!D:D,,0)*5</f>
        <v>6.2222222222222223</v>
      </c>
      <c r="L834" s="1">
        <f>SUM(K834,_xlfn.XLOOKUP(A834,MEDIDAS!A:A,MEDIDAS!D:D,,0)*5)</f>
        <v>12.444444444444445</v>
      </c>
      <c r="M83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34" t="str">
        <f>IF('ESTOQUE DEZEMBRO'!$E834&gt;0,"dezembro",_xlfn.XLOOKUP('ESTOQUE DEZEMBRO'!$A834,'ESTOQUE NOVEMBRO'!$A$2:$A$1101,'ESTOQUE NOVEMBRO'!$N$2:$N$1101,,0))</f>
        <v>outubro</v>
      </c>
      <c r="O834" s="15">
        <v>45627</v>
      </c>
    </row>
    <row r="835" spans="1:15">
      <c r="A835" s="5" t="s">
        <v>830</v>
      </c>
      <c r="B835" s="6" t="s">
        <v>1221</v>
      </c>
      <c r="C835" s="8">
        <f t="shared" si="26"/>
        <v>64.89</v>
      </c>
      <c r="D835" s="13">
        <f>_xlfn.XLOOKUP(Tabela5[[#This Row],[SKU]],'ESTOQUE NOVEMBRO'!A:A,'ESTOQUE NOVEMBRO'!F:F,,0)-_xlfn.XLOOKUP(Tabela5[[#This Row],[SKU]],'VENDA MES'!H:H,'VENDA MES'!I:I,0,0)</f>
        <v>67.599999999999994</v>
      </c>
      <c r="E835" s="13">
        <f>IF(D835&lt;=0,(L835 * 2.5) - D835,IF(AND(Tabela5[[#This Row],[ESTOQUE_INICIAL]]&lt;=Tabela5[[#This Row],[PONTO_DE_REPOSICAO]],Tabela5[[#This Row],[ESTOQUE_INICIAL]]&gt;0),L835*2.5,D835*0))</f>
        <v>0</v>
      </c>
      <c r="F835" s="13">
        <f t="shared" si="27"/>
        <v>67.599999999999994</v>
      </c>
      <c r="G835" s="14">
        <f>IF('ESTOQUE DEZEMBRO'!$N835="outubro",_xlfn.XLOOKUP('ESTOQUE DEZEMBRO'!$A835,MEDIDAS!H:H,MEDIDAS!J:J,,0),IF('ESTOQUE DEZEMBRO'!$N835="novembro",_xlfn.XLOOKUP('ESTOQUE DEZEMBRO'!$A835,MEDIDAS!H:H,MEDIDAS!K:K,,0),"0"))</f>
        <v>60</v>
      </c>
      <c r="H835" s="16">
        <v>150</v>
      </c>
      <c r="I835" s="6" t="s">
        <v>1128</v>
      </c>
      <c r="J835" s="1">
        <f>'ESTOQUE DEZEMBRO'!$D835*'ESTOQUE DEZEMBRO'!$G835+'ESTOQUE DEZEMBRO'!$E835*'ESTOQUE DEZEMBRO'!$H835</f>
        <v>4055.9999999999995</v>
      </c>
      <c r="K835" s="1">
        <f>_xlfn.XLOOKUP(A835,MEDIDAS!A:A,MEDIDAS!D:D,,0)*5</f>
        <v>3.9444444444444442</v>
      </c>
      <c r="L835" s="1">
        <f>SUM(K835,_xlfn.XLOOKUP(A835,MEDIDAS!A:A,MEDIDAS!D:D,,0)*5)</f>
        <v>7.8888888888888884</v>
      </c>
      <c r="M83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35" t="str">
        <f>IF('ESTOQUE DEZEMBRO'!$E835&gt;0,"dezembro",_xlfn.XLOOKUP('ESTOQUE DEZEMBRO'!$A835,'ESTOQUE NOVEMBRO'!$A$2:$A$1101,'ESTOQUE NOVEMBRO'!$N$2:$N$1101,,0))</f>
        <v>outubro</v>
      </c>
      <c r="O835" s="15">
        <v>45627</v>
      </c>
    </row>
    <row r="836" spans="1:15">
      <c r="A836" s="5" t="s">
        <v>831</v>
      </c>
      <c r="B836" s="6" t="s">
        <v>1221</v>
      </c>
      <c r="C836" s="8">
        <f t="shared" si="26"/>
        <v>64.89</v>
      </c>
      <c r="D836" s="13">
        <f>_xlfn.XLOOKUP(Tabela5[[#This Row],[SKU]],'ESTOQUE NOVEMBRO'!A:A,'ESTOQUE NOVEMBRO'!F:F,,0)-_xlfn.XLOOKUP(Tabela5[[#This Row],[SKU]],'VENDA MES'!H:H,'VENDA MES'!I:I,0,0)</f>
        <v>47.000000000000028</v>
      </c>
      <c r="E836" s="13">
        <f>IF(D836&lt;=0,(L836 * 2.5) - D836,IF(AND(Tabela5[[#This Row],[ESTOQUE_INICIAL]]&lt;=Tabela5[[#This Row],[PONTO_DE_REPOSICAO]],Tabela5[[#This Row],[ESTOQUE_INICIAL]]&gt;0),L836*2.5,D836*0))</f>
        <v>0</v>
      </c>
      <c r="F836" s="13">
        <f t="shared" si="27"/>
        <v>47.000000000000028</v>
      </c>
      <c r="G836" s="14">
        <f>IF('ESTOQUE DEZEMBRO'!$N836="outubro",_xlfn.XLOOKUP('ESTOQUE DEZEMBRO'!$A836,MEDIDAS!H:H,MEDIDAS!J:J,,0),IF('ESTOQUE DEZEMBRO'!$N836="novembro",_xlfn.XLOOKUP('ESTOQUE DEZEMBRO'!$A836,MEDIDAS!H:H,MEDIDAS!K:K,,0),"0"))</f>
        <v>60</v>
      </c>
      <c r="H836" s="16">
        <v>150</v>
      </c>
      <c r="I836" s="6" t="s">
        <v>1128</v>
      </c>
      <c r="J836" s="1">
        <f>'ESTOQUE DEZEMBRO'!$D836*'ESTOQUE DEZEMBRO'!$G836+'ESTOQUE DEZEMBRO'!$E836*'ESTOQUE DEZEMBRO'!$H836</f>
        <v>2820.0000000000018</v>
      </c>
      <c r="K836" s="1">
        <f>_xlfn.XLOOKUP(A836,MEDIDAS!A:A,MEDIDAS!D:D,,0)*5</f>
        <v>6.5555555555555554</v>
      </c>
      <c r="L836" s="1">
        <f>SUM(K836,_xlfn.XLOOKUP(A836,MEDIDAS!A:A,MEDIDAS!D:D,,0)*5)</f>
        <v>13.111111111111111</v>
      </c>
      <c r="M83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36" t="str">
        <f>IF('ESTOQUE DEZEMBRO'!$E836&gt;0,"dezembro",_xlfn.XLOOKUP('ESTOQUE DEZEMBRO'!$A836,'ESTOQUE NOVEMBRO'!$A$2:$A$1101,'ESTOQUE NOVEMBRO'!$N$2:$N$1101,,0))</f>
        <v>outubro</v>
      </c>
      <c r="O836" s="15">
        <v>45627</v>
      </c>
    </row>
    <row r="837" spans="1:15">
      <c r="A837" s="5" t="s">
        <v>832</v>
      </c>
      <c r="B837" s="6" t="s">
        <v>1221</v>
      </c>
      <c r="C837" s="8">
        <f t="shared" si="26"/>
        <v>64.89</v>
      </c>
      <c r="D837" s="13">
        <f>_xlfn.XLOOKUP(Tabela5[[#This Row],[SKU]],'ESTOQUE NOVEMBRO'!A:A,'ESTOQUE NOVEMBRO'!F:F,,0)-_xlfn.XLOOKUP(Tabela5[[#This Row],[SKU]],'VENDA MES'!H:H,'VENDA MES'!I:I,0,0)</f>
        <v>58.400000000000006</v>
      </c>
      <c r="E837" s="13">
        <f>IF(D837&lt;=0,(L837 * 2.5) - D837,IF(AND(Tabela5[[#This Row],[ESTOQUE_INICIAL]]&lt;=Tabela5[[#This Row],[PONTO_DE_REPOSICAO]],Tabela5[[#This Row],[ESTOQUE_INICIAL]]&gt;0),L837*2.5,D837*0))</f>
        <v>0</v>
      </c>
      <c r="F837" s="13">
        <f t="shared" si="27"/>
        <v>58.400000000000006</v>
      </c>
      <c r="G837" s="14">
        <f>IF('ESTOQUE DEZEMBRO'!$N837="outubro",_xlfn.XLOOKUP('ESTOQUE DEZEMBRO'!$A837,MEDIDAS!H:H,MEDIDAS!J:J,,0),IF('ESTOQUE DEZEMBRO'!$N837="novembro",_xlfn.XLOOKUP('ESTOQUE DEZEMBRO'!$A837,MEDIDAS!H:H,MEDIDAS!K:K,,0),"0"))</f>
        <v>60</v>
      </c>
      <c r="H837" s="16">
        <v>150</v>
      </c>
      <c r="I837" s="6" t="s">
        <v>1128</v>
      </c>
      <c r="J837" s="1">
        <f>'ESTOQUE DEZEMBRO'!$D837*'ESTOQUE DEZEMBRO'!$G837+'ESTOQUE DEZEMBRO'!$E837*'ESTOQUE DEZEMBRO'!$H837</f>
        <v>3504.0000000000005</v>
      </c>
      <c r="K837" s="1">
        <f>_xlfn.XLOOKUP(A837,MEDIDAS!A:A,MEDIDAS!D:D,,0)*5</f>
        <v>7.3888888888888893</v>
      </c>
      <c r="L837" s="1">
        <f>SUM(K837,_xlfn.XLOOKUP(A837,MEDIDAS!A:A,MEDIDAS!D:D,,0)*5)</f>
        <v>14.777777777777779</v>
      </c>
      <c r="M83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37" t="str">
        <f>IF('ESTOQUE DEZEMBRO'!$E837&gt;0,"dezembro",_xlfn.XLOOKUP('ESTOQUE DEZEMBRO'!$A837,'ESTOQUE NOVEMBRO'!$A$2:$A$1101,'ESTOQUE NOVEMBRO'!$N$2:$N$1101,,0))</f>
        <v>outubro</v>
      </c>
      <c r="O837" s="15">
        <v>45627</v>
      </c>
    </row>
    <row r="838" spans="1:15">
      <c r="A838" s="5" t="s">
        <v>833</v>
      </c>
      <c r="B838" s="6" t="s">
        <v>1221</v>
      </c>
      <c r="C838" s="8">
        <f t="shared" si="26"/>
        <v>64.89</v>
      </c>
      <c r="D838" s="13">
        <f>_xlfn.XLOOKUP(Tabela5[[#This Row],[SKU]],'ESTOQUE NOVEMBRO'!A:A,'ESTOQUE NOVEMBRO'!F:F,,0)-_xlfn.XLOOKUP(Tabela5[[#This Row],[SKU]],'VENDA MES'!H:H,'VENDA MES'!I:I,0,0)</f>
        <v>54.599999999999994</v>
      </c>
      <c r="E838" s="13">
        <f>IF(D838&lt;=0,(L838 * 2.5) - D838,IF(AND(Tabela5[[#This Row],[ESTOQUE_INICIAL]]&lt;=Tabela5[[#This Row],[PONTO_DE_REPOSICAO]],Tabela5[[#This Row],[ESTOQUE_INICIAL]]&gt;0),L838*2.5,D838*0))</f>
        <v>0</v>
      </c>
      <c r="F838" s="13">
        <f t="shared" si="27"/>
        <v>54.599999999999994</v>
      </c>
      <c r="G838" s="14">
        <f>IF('ESTOQUE DEZEMBRO'!$N838="outubro",_xlfn.XLOOKUP('ESTOQUE DEZEMBRO'!$A838,MEDIDAS!H:H,MEDIDAS!J:J,,0),IF('ESTOQUE DEZEMBRO'!$N838="novembro",_xlfn.XLOOKUP('ESTOQUE DEZEMBRO'!$A838,MEDIDAS!H:H,MEDIDAS!K:K,,0),"0"))</f>
        <v>60</v>
      </c>
      <c r="H838" s="16">
        <v>150</v>
      </c>
      <c r="I838" s="6" t="s">
        <v>1128</v>
      </c>
      <c r="J838" s="1">
        <f>'ESTOQUE DEZEMBRO'!$D838*'ESTOQUE DEZEMBRO'!$G838+'ESTOQUE DEZEMBRO'!$E838*'ESTOQUE DEZEMBRO'!$H838</f>
        <v>3275.9999999999995</v>
      </c>
      <c r="K838" s="1">
        <f>_xlfn.XLOOKUP(A838,MEDIDAS!A:A,MEDIDAS!D:D,,0)*5</f>
        <v>4.666666666666667</v>
      </c>
      <c r="L838" s="1">
        <f>SUM(K838,_xlfn.XLOOKUP(A838,MEDIDAS!A:A,MEDIDAS!D:D,,0)*5)</f>
        <v>9.3333333333333339</v>
      </c>
      <c r="M83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38" t="str">
        <f>IF('ESTOQUE DEZEMBRO'!$E838&gt;0,"dezembro",_xlfn.XLOOKUP('ESTOQUE DEZEMBRO'!$A838,'ESTOQUE NOVEMBRO'!$A$2:$A$1101,'ESTOQUE NOVEMBRO'!$N$2:$N$1101,,0))</f>
        <v>outubro</v>
      </c>
      <c r="O838" s="15">
        <v>45627</v>
      </c>
    </row>
    <row r="839" spans="1:15">
      <c r="A839" s="5" t="s">
        <v>922</v>
      </c>
      <c r="B839" s="6" t="s">
        <v>1221</v>
      </c>
      <c r="C839" s="8">
        <f t="shared" si="26"/>
        <v>64.89</v>
      </c>
      <c r="D839" s="13">
        <f>_xlfn.XLOOKUP(Tabela5[[#This Row],[SKU]],'ESTOQUE NOVEMBRO'!A:A,'ESTOQUE NOVEMBRO'!F:F,,0)-_xlfn.XLOOKUP(Tabela5[[#This Row],[SKU]],'VENDA MES'!H:H,'VENDA MES'!I:I,0,0)</f>
        <v>23</v>
      </c>
      <c r="E839" s="13">
        <f>IF(D839&lt;=0,(L839 * 2.5) - D839,IF(AND(Tabela5[[#This Row],[ESTOQUE_INICIAL]]&lt;=Tabela5[[#This Row],[PONTO_DE_REPOSICAO]],Tabela5[[#This Row],[ESTOQUE_INICIAL]]&gt;0),L839*2.5,D839*0))</f>
        <v>0</v>
      </c>
      <c r="F839" s="13">
        <f t="shared" si="27"/>
        <v>23</v>
      </c>
      <c r="G839" s="14">
        <f>IF('ESTOQUE DEZEMBRO'!$N839="outubro",_xlfn.XLOOKUP('ESTOQUE DEZEMBRO'!$A839,MEDIDAS!H:H,MEDIDAS!J:J,,0),IF('ESTOQUE DEZEMBRO'!$N839="novembro",_xlfn.XLOOKUP('ESTOQUE DEZEMBRO'!$A839,MEDIDAS!H:H,MEDIDAS!K:K,,0),"0"))</f>
        <v>60</v>
      </c>
      <c r="H839" s="16">
        <v>150</v>
      </c>
      <c r="I839" s="6" t="s">
        <v>1128</v>
      </c>
      <c r="J839" s="1">
        <f>'ESTOQUE DEZEMBRO'!$D839*'ESTOQUE DEZEMBRO'!$G839+'ESTOQUE DEZEMBRO'!$E839*'ESTOQUE DEZEMBRO'!$H839</f>
        <v>1380</v>
      </c>
      <c r="K839" s="1">
        <f>_xlfn.XLOOKUP(A839,MEDIDAS!A:A,MEDIDAS!D:D,,0)*5</f>
        <v>7.0555555555555562</v>
      </c>
      <c r="L839" s="1">
        <f>SUM(K839,_xlfn.XLOOKUP(A839,MEDIDAS!A:A,MEDIDAS!D:D,,0)*5)</f>
        <v>14.111111111111112</v>
      </c>
      <c r="M83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39" t="str">
        <f>IF('ESTOQUE DEZEMBRO'!$E839&gt;0,"dezembro",_xlfn.XLOOKUP('ESTOQUE DEZEMBRO'!$A839,'ESTOQUE NOVEMBRO'!$A$2:$A$1101,'ESTOQUE NOVEMBRO'!$N$2:$N$1101,,0))</f>
        <v>outubro</v>
      </c>
      <c r="O839" s="15">
        <v>45627</v>
      </c>
    </row>
    <row r="840" spans="1:15">
      <c r="A840" s="5" t="s">
        <v>834</v>
      </c>
      <c r="B840" s="6" t="s">
        <v>1221</v>
      </c>
      <c r="C840" s="8">
        <f t="shared" si="26"/>
        <v>64.89</v>
      </c>
      <c r="D840" s="13">
        <f>_xlfn.XLOOKUP(Tabela5[[#This Row],[SKU]],'ESTOQUE NOVEMBRO'!A:A,'ESTOQUE NOVEMBRO'!F:F,,0)-_xlfn.XLOOKUP(Tabela5[[#This Row],[SKU]],'VENDA MES'!H:H,'VENDA MES'!I:I,0,0)</f>
        <v>75.80000000000004</v>
      </c>
      <c r="E840" s="13">
        <f>IF(D840&lt;=0,(L840 * 2.5) - D840,IF(AND(Tabela5[[#This Row],[ESTOQUE_INICIAL]]&lt;=Tabela5[[#This Row],[PONTO_DE_REPOSICAO]],Tabela5[[#This Row],[ESTOQUE_INICIAL]]&gt;0),L840*2.5,D840*0))</f>
        <v>0</v>
      </c>
      <c r="F840" s="13">
        <f t="shared" si="27"/>
        <v>75.80000000000004</v>
      </c>
      <c r="G840" s="14">
        <f>IF('ESTOQUE DEZEMBRO'!$N840="outubro",_xlfn.XLOOKUP('ESTOQUE DEZEMBRO'!$A840,MEDIDAS!H:H,MEDIDAS!J:J,,0),IF('ESTOQUE DEZEMBRO'!$N840="novembro",_xlfn.XLOOKUP('ESTOQUE DEZEMBRO'!$A840,MEDIDAS!H:H,MEDIDAS!K:K,,0),"0"))</f>
        <v>60</v>
      </c>
      <c r="H840" s="16">
        <v>150</v>
      </c>
      <c r="I840" s="6" t="s">
        <v>1128</v>
      </c>
      <c r="J840" s="1">
        <f>'ESTOQUE DEZEMBRO'!$D840*'ESTOQUE DEZEMBRO'!$G840+'ESTOQUE DEZEMBRO'!$E840*'ESTOQUE DEZEMBRO'!$H840</f>
        <v>4548.0000000000027</v>
      </c>
      <c r="K840" s="1">
        <f>_xlfn.XLOOKUP(A840,MEDIDAS!A:A,MEDIDAS!D:D,,0)*5</f>
        <v>9.7222222222222214</v>
      </c>
      <c r="L840" s="1">
        <f>SUM(K840,_xlfn.XLOOKUP(A840,MEDIDAS!A:A,MEDIDAS!D:D,,0)*5)</f>
        <v>19.444444444444443</v>
      </c>
      <c r="M84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40" t="str">
        <f>IF('ESTOQUE DEZEMBRO'!$E840&gt;0,"dezembro",_xlfn.XLOOKUP('ESTOQUE DEZEMBRO'!$A840,'ESTOQUE NOVEMBRO'!$A$2:$A$1101,'ESTOQUE NOVEMBRO'!$N$2:$N$1101,,0))</f>
        <v>outubro</v>
      </c>
      <c r="O840" s="15">
        <v>45627</v>
      </c>
    </row>
    <row r="841" spans="1:15">
      <c r="A841" s="5" t="s">
        <v>836</v>
      </c>
      <c r="B841" s="6" t="s">
        <v>1221</v>
      </c>
      <c r="C841" s="8">
        <f t="shared" si="26"/>
        <v>64.89</v>
      </c>
      <c r="D841" s="13">
        <f>_xlfn.XLOOKUP(Tabela5[[#This Row],[SKU]],'ESTOQUE NOVEMBRO'!A:A,'ESTOQUE NOVEMBRO'!F:F,,0)-_xlfn.XLOOKUP(Tabela5[[#This Row],[SKU]],'VENDA MES'!H:H,'VENDA MES'!I:I,0,0)</f>
        <v>47.000000000000028</v>
      </c>
      <c r="E841" s="13">
        <f>IF(D841&lt;=0,(L841 * 2.5) - D841,IF(AND(Tabela5[[#This Row],[ESTOQUE_INICIAL]]&lt;=Tabela5[[#This Row],[PONTO_DE_REPOSICAO]],Tabela5[[#This Row],[ESTOQUE_INICIAL]]&gt;0),L841*2.5,D841*0))</f>
        <v>0</v>
      </c>
      <c r="F841" s="13">
        <f t="shared" si="27"/>
        <v>47.000000000000028</v>
      </c>
      <c r="G841" s="14">
        <f>IF('ESTOQUE DEZEMBRO'!$N841="outubro",_xlfn.XLOOKUP('ESTOQUE DEZEMBRO'!$A841,MEDIDAS!H:H,MEDIDAS!J:J,,0),IF('ESTOQUE DEZEMBRO'!$N841="novembro",_xlfn.XLOOKUP('ESTOQUE DEZEMBRO'!$A841,MEDIDAS!H:H,MEDIDAS!K:K,,0),"0"))</f>
        <v>60</v>
      </c>
      <c r="H841" s="16">
        <v>150</v>
      </c>
      <c r="I841" s="6" t="s">
        <v>1128</v>
      </c>
      <c r="J841" s="1">
        <f>'ESTOQUE DEZEMBRO'!$D841*'ESTOQUE DEZEMBRO'!$G841+'ESTOQUE DEZEMBRO'!$E841*'ESTOQUE DEZEMBRO'!$H841</f>
        <v>2820.0000000000018</v>
      </c>
      <c r="K841" s="1">
        <f>_xlfn.XLOOKUP(A841,MEDIDAS!A:A,MEDIDAS!D:D,,0)*5</f>
        <v>6.5555555555555554</v>
      </c>
      <c r="L841" s="1">
        <f>SUM(K841,_xlfn.XLOOKUP(A841,MEDIDAS!A:A,MEDIDAS!D:D,,0)*5)</f>
        <v>13.111111111111111</v>
      </c>
      <c r="M84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41" t="str">
        <f>IF('ESTOQUE DEZEMBRO'!$E841&gt;0,"dezembro",_xlfn.XLOOKUP('ESTOQUE DEZEMBRO'!$A841,'ESTOQUE NOVEMBRO'!$A$2:$A$1101,'ESTOQUE NOVEMBRO'!$N$2:$N$1101,,0))</f>
        <v>outubro</v>
      </c>
      <c r="O841" s="15">
        <v>45627</v>
      </c>
    </row>
    <row r="842" spans="1:15">
      <c r="A842" s="5" t="s">
        <v>837</v>
      </c>
      <c r="B842" s="6" t="s">
        <v>1221</v>
      </c>
      <c r="C842" s="8">
        <f t="shared" si="26"/>
        <v>64.89</v>
      </c>
      <c r="D842" s="13">
        <f>_xlfn.XLOOKUP(Tabela5[[#This Row],[SKU]],'ESTOQUE NOVEMBRO'!A:A,'ESTOQUE NOVEMBRO'!F:F,,0)-_xlfn.XLOOKUP(Tabela5[[#This Row],[SKU]],'VENDA MES'!H:H,'VENDA MES'!I:I,0,0)</f>
        <v>-61</v>
      </c>
      <c r="E842" s="13">
        <f>IF(D842&lt;=0,(L842 * 2.5) - D842,IF(AND(Tabela5[[#This Row],[ESTOQUE_INICIAL]]&lt;=Tabela5[[#This Row],[PONTO_DE_REPOSICAO]],Tabela5[[#This Row],[ESTOQUE_INICIAL]]&gt;0),L842*2.5,D842*0))</f>
        <v>87.111111111111114</v>
      </c>
      <c r="F842" s="13">
        <f t="shared" si="27"/>
        <v>26.111111111111114</v>
      </c>
      <c r="G842" s="14" t="str">
        <f>IF('ESTOQUE DEZEMBRO'!$N842="outubro",_xlfn.XLOOKUP('ESTOQUE DEZEMBRO'!$A842,MEDIDAS!H:H,MEDIDAS!J:J,,0),IF('ESTOQUE DEZEMBRO'!$N842="novembro",_xlfn.XLOOKUP('ESTOQUE DEZEMBRO'!$A842,MEDIDAS!H:H,MEDIDAS!K:K,,0),"0"))</f>
        <v>0</v>
      </c>
      <c r="H842" s="16">
        <v>150</v>
      </c>
      <c r="I842" s="6" t="s">
        <v>1128</v>
      </c>
      <c r="J842" s="1">
        <f>'ESTOQUE DEZEMBRO'!$D842*'ESTOQUE DEZEMBRO'!$G842+'ESTOQUE DEZEMBRO'!$E842*'ESTOQUE DEZEMBRO'!$H842</f>
        <v>13066.666666666668</v>
      </c>
      <c r="K842" s="1">
        <f>_xlfn.XLOOKUP(A842,MEDIDAS!A:A,MEDIDAS!D:D,,0)*5</f>
        <v>5.2222222222222223</v>
      </c>
      <c r="L842" s="1">
        <f>SUM(K842,_xlfn.XLOOKUP(A842,MEDIDAS!A:A,MEDIDAS!D:D,,0)*5)</f>
        <v>10.444444444444445</v>
      </c>
      <c r="M84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42" t="str">
        <f>IF('ESTOQUE DEZEMBRO'!$E842&gt;0,"dezembro",_xlfn.XLOOKUP('ESTOQUE DEZEMBRO'!$A842,'ESTOQUE NOVEMBRO'!$A$2:$A$1101,'ESTOQUE NOVEMBRO'!$N$2:$N$1101,,0))</f>
        <v>dezembro</v>
      </c>
      <c r="O842" s="15">
        <v>45627</v>
      </c>
    </row>
    <row r="843" spans="1:15">
      <c r="A843" s="5" t="s">
        <v>838</v>
      </c>
      <c r="B843" s="6" t="s">
        <v>1221</v>
      </c>
      <c r="C843" s="8">
        <f t="shared" si="26"/>
        <v>64.89</v>
      </c>
      <c r="D843" s="13">
        <f>_xlfn.XLOOKUP(Tabela5[[#This Row],[SKU]],'ESTOQUE NOVEMBRO'!A:A,'ESTOQUE NOVEMBRO'!F:F,,0)-_xlfn.XLOOKUP(Tabela5[[#This Row],[SKU]],'VENDA MES'!H:H,'VENDA MES'!I:I,0,0)</f>
        <v>99.4</v>
      </c>
      <c r="E843" s="13">
        <f>IF(D843&lt;=0,(L843 * 2.5) - D843,IF(AND(Tabela5[[#This Row],[ESTOQUE_INICIAL]]&lt;=Tabela5[[#This Row],[PONTO_DE_REPOSICAO]],Tabela5[[#This Row],[ESTOQUE_INICIAL]]&gt;0),L843*2.5,D843*0))</f>
        <v>0</v>
      </c>
      <c r="F843" s="13">
        <f t="shared" si="27"/>
        <v>99.4</v>
      </c>
      <c r="G843" s="14">
        <f>IF('ESTOQUE DEZEMBRO'!$N843="outubro",_xlfn.XLOOKUP('ESTOQUE DEZEMBRO'!$A843,MEDIDAS!H:H,MEDIDAS!J:J,,0),IF('ESTOQUE DEZEMBRO'!$N843="novembro",_xlfn.XLOOKUP('ESTOQUE DEZEMBRO'!$A843,MEDIDAS!H:H,MEDIDAS!K:K,,0),"0"))</f>
        <v>60</v>
      </c>
      <c r="H843" s="16">
        <v>150</v>
      </c>
      <c r="I843" s="6" t="s">
        <v>1128</v>
      </c>
      <c r="J843" s="1">
        <f>'ESTOQUE DEZEMBRO'!$D843*'ESTOQUE DEZEMBRO'!$G843+'ESTOQUE DEZEMBRO'!$E843*'ESTOQUE DEZEMBRO'!$H843</f>
        <v>5964</v>
      </c>
      <c r="K843" s="1">
        <f>_xlfn.XLOOKUP(A843,MEDIDAS!A:A,MEDIDAS!D:D,,0)*5</f>
        <v>5.1111111111111107</v>
      </c>
      <c r="L843" s="1">
        <f>SUM(K843,_xlfn.XLOOKUP(A843,MEDIDAS!A:A,MEDIDAS!D:D,,0)*5)</f>
        <v>10.222222222222221</v>
      </c>
      <c r="M84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43" t="str">
        <f>IF('ESTOQUE DEZEMBRO'!$E843&gt;0,"dezembro",_xlfn.XLOOKUP('ESTOQUE DEZEMBRO'!$A843,'ESTOQUE NOVEMBRO'!$A$2:$A$1101,'ESTOQUE NOVEMBRO'!$N$2:$N$1101,,0))</f>
        <v>outubro</v>
      </c>
      <c r="O843" s="15">
        <v>45627</v>
      </c>
    </row>
    <row r="844" spans="1:15">
      <c r="A844" s="5" t="s">
        <v>839</v>
      </c>
      <c r="B844" s="6" t="s">
        <v>1222</v>
      </c>
      <c r="C844" s="8">
        <f t="shared" si="26"/>
        <v>64.89</v>
      </c>
      <c r="D844" s="13">
        <f>_xlfn.XLOOKUP(Tabela5[[#This Row],[SKU]],'ESTOQUE NOVEMBRO'!A:A,'ESTOQUE NOVEMBRO'!F:F,,0)-_xlfn.XLOOKUP(Tabela5[[#This Row],[SKU]],'VENDA MES'!H:H,'VENDA MES'!I:I,0,0)</f>
        <v>32.599999999999994</v>
      </c>
      <c r="E844" s="13">
        <f>IF(D844&lt;=0,(L844 * 2.5) - D844,IF(AND(Tabela5[[#This Row],[ESTOQUE_INICIAL]]&lt;=Tabela5[[#This Row],[PONTO_DE_REPOSICAO]],Tabela5[[#This Row],[ESTOQUE_INICIAL]]&gt;0),L844*2.5,D844*0))</f>
        <v>0</v>
      </c>
      <c r="F844" s="13">
        <f t="shared" si="27"/>
        <v>32.599999999999994</v>
      </c>
      <c r="G844" s="14">
        <f>IF('ESTOQUE DEZEMBRO'!$N844="outubro",_xlfn.XLOOKUP('ESTOQUE DEZEMBRO'!$A844,MEDIDAS!H:H,MEDIDAS!J:J,,0),IF('ESTOQUE DEZEMBRO'!$N844="novembro",_xlfn.XLOOKUP('ESTOQUE DEZEMBRO'!$A844,MEDIDAS!H:H,MEDIDAS!K:K,,0),"0"))</f>
        <v>12</v>
      </c>
      <c r="H844" s="16">
        <v>30</v>
      </c>
      <c r="I844" s="6" t="s">
        <v>1136</v>
      </c>
      <c r="J844" s="1">
        <f>'ESTOQUE DEZEMBRO'!$D844*'ESTOQUE DEZEMBRO'!$G844+'ESTOQUE DEZEMBRO'!$E844*'ESTOQUE DEZEMBRO'!$H844</f>
        <v>391.19999999999993</v>
      </c>
      <c r="K844" s="1">
        <f>_xlfn.XLOOKUP(A844,MEDIDAS!A:A,MEDIDAS!D:D,,0)*5</f>
        <v>9.5555555555555554</v>
      </c>
      <c r="L844" s="1">
        <f>SUM(K844,_xlfn.XLOOKUP(A844,MEDIDAS!A:A,MEDIDAS!D:D,,0)*5)</f>
        <v>19.111111111111111</v>
      </c>
      <c r="M84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44" t="str">
        <f>IF('ESTOQUE DEZEMBRO'!$E844&gt;0,"dezembro",_xlfn.XLOOKUP('ESTOQUE DEZEMBRO'!$A844,'ESTOQUE NOVEMBRO'!$A$2:$A$1101,'ESTOQUE NOVEMBRO'!$N$2:$N$1101,,0))</f>
        <v>outubro</v>
      </c>
      <c r="O844" s="15">
        <v>45627</v>
      </c>
    </row>
    <row r="845" spans="1:15">
      <c r="A845" s="5" t="s">
        <v>840</v>
      </c>
      <c r="B845" s="6" t="s">
        <v>1222</v>
      </c>
      <c r="C845" s="8">
        <f t="shared" si="26"/>
        <v>64.89</v>
      </c>
      <c r="D845" s="13">
        <f>_xlfn.XLOOKUP(Tabela5[[#This Row],[SKU]],'ESTOQUE NOVEMBRO'!A:A,'ESTOQUE NOVEMBRO'!F:F,,0)-_xlfn.XLOOKUP(Tabela5[[#This Row],[SKU]],'VENDA MES'!H:H,'VENDA MES'!I:I,0,0)</f>
        <v>10.40000000000002</v>
      </c>
      <c r="E845" s="13">
        <f>IF(D845&lt;=0,(L845 * 2.5) - D845,IF(AND(Tabela5[[#This Row],[ESTOQUE_INICIAL]]&lt;=Tabela5[[#This Row],[PONTO_DE_REPOSICAO]],Tabela5[[#This Row],[ESTOQUE_INICIAL]]&gt;0),L845*2.5,D845*0))</f>
        <v>0</v>
      </c>
      <c r="F845" s="13">
        <f t="shared" si="27"/>
        <v>10.40000000000002</v>
      </c>
      <c r="G845" s="14">
        <f>IF('ESTOQUE DEZEMBRO'!$N845="outubro",_xlfn.XLOOKUP('ESTOQUE DEZEMBRO'!$A845,MEDIDAS!H:H,MEDIDAS!J:J,,0),IF('ESTOQUE DEZEMBRO'!$N845="novembro",_xlfn.XLOOKUP('ESTOQUE DEZEMBRO'!$A845,MEDIDAS!H:H,MEDIDAS!K:K,,0),"0"))</f>
        <v>12</v>
      </c>
      <c r="H845" s="16">
        <v>30</v>
      </c>
      <c r="I845" s="6" t="s">
        <v>1136</v>
      </c>
      <c r="J845" s="1">
        <f>'ESTOQUE DEZEMBRO'!$D845*'ESTOQUE DEZEMBRO'!$G845+'ESTOQUE DEZEMBRO'!$E845*'ESTOQUE DEZEMBRO'!$H845</f>
        <v>124.80000000000024</v>
      </c>
      <c r="K845" s="1">
        <f>_xlfn.XLOOKUP(A845,MEDIDAS!A:A,MEDIDAS!D:D,,0)*5</f>
        <v>4.5555555555555554</v>
      </c>
      <c r="L845" s="1">
        <f>SUM(K845,_xlfn.XLOOKUP(A845,MEDIDAS!A:A,MEDIDAS!D:D,,0)*5)</f>
        <v>9.1111111111111107</v>
      </c>
      <c r="M84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45" t="str">
        <f>IF('ESTOQUE DEZEMBRO'!$E845&gt;0,"dezembro",_xlfn.XLOOKUP('ESTOQUE DEZEMBRO'!$A845,'ESTOQUE NOVEMBRO'!$A$2:$A$1101,'ESTOQUE NOVEMBRO'!$N$2:$N$1101,,0))</f>
        <v>outubro</v>
      </c>
      <c r="O845" s="15">
        <v>45627</v>
      </c>
    </row>
    <row r="846" spans="1:15">
      <c r="A846" s="5" t="s">
        <v>841</v>
      </c>
      <c r="B846" s="6" t="s">
        <v>1222</v>
      </c>
      <c r="C846" s="8">
        <f t="shared" si="26"/>
        <v>64.89</v>
      </c>
      <c r="D846" s="13">
        <f>_xlfn.XLOOKUP(Tabela5[[#This Row],[SKU]],'ESTOQUE NOVEMBRO'!A:A,'ESTOQUE NOVEMBRO'!F:F,,0)-_xlfn.XLOOKUP(Tabela5[[#This Row],[SKU]],'VENDA MES'!H:H,'VENDA MES'!I:I,0,0)</f>
        <v>-25.933333333333316</v>
      </c>
      <c r="E846" s="13">
        <f>IF(D846&lt;=0,(L846 * 2.5) - D846,IF(AND(Tabela5[[#This Row],[ESTOQUE_INICIAL]]&lt;=Tabela5[[#This Row],[PONTO_DE_REPOSICAO]],Tabela5[[#This Row],[ESTOQUE_INICIAL]]&gt;0),L846*2.5,D846*0))</f>
        <v>65.377777777777766</v>
      </c>
      <c r="F846" s="13">
        <f t="shared" si="27"/>
        <v>39.44444444444445</v>
      </c>
      <c r="G846" s="14" t="str">
        <f>IF('ESTOQUE DEZEMBRO'!$N846="outubro",_xlfn.XLOOKUP('ESTOQUE DEZEMBRO'!$A846,MEDIDAS!H:H,MEDIDAS!J:J,,0),IF('ESTOQUE DEZEMBRO'!$N846="novembro",_xlfn.XLOOKUP('ESTOQUE DEZEMBRO'!$A846,MEDIDAS!H:H,MEDIDAS!K:K,,0),"0"))</f>
        <v>0</v>
      </c>
      <c r="H846" s="16">
        <v>30</v>
      </c>
      <c r="I846" s="6" t="s">
        <v>1136</v>
      </c>
      <c r="J846" s="1">
        <f>'ESTOQUE DEZEMBRO'!$D846*'ESTOQUE DEZEMBRO'!$G846+'ESTOQUE DEZEMBRO'!$E846*'ESTOQUE DEZEMBRO'!$H846</f>
        <v>1961.333333333333</v>
      </c>
      <c r="K846" s="1">
        <f>_xlfn.XLOOKUP(A846,MEDIDAS!A:A,MEDIDAS!D:D,,0)*5</f>
        <v>7.8888888888888884</v>
      </c>
      <c r="L846" s="1">
        <f>SUM(K846,_xlfn.XLOOKUP(A846,MEDIDAS!A:A,MEDIDAS!D:D,,0)*5)</f>
        <v>15.777777777777777</v>
      </c>
      <c r="M84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46" t="str">
        <f>IF('ESTOQUE DEZEMBRO'!$E846&gt;0,"dezembro",_xlfn.XLOOKUP('ESTOQUE DEZEMBRO'!$A846,'ESTOQUE NOVEMBRO'!$A$2:$A$1101,'ESTOQUE NOVEMBRO'!$N$2:$N$1101,,0))</f>
        <v>dezembro</v>
      </c>
      <c r="O846" s="15">
        <v>45627</v>
      </c>
    </row>
    <row r="847" spans="1:15">
      <c r="A847" s="5" t="s">
        <v>842</v>
      </c>
      <c r="B847" s="6" t="s">
        <v>1222</v>
      </c>
      <c r="C847" s="8">
        <f t="shared" si="26"/>
        <v>64.89</v>
      </c>
      <c r="D847" s="13">
        <f>_xlfn.XLOOKUP(Tabela5[[#This Row],[SKU]],'ESTOQUE NOVEMBRO'!A:A,'ESTOQUE NOVEMBRO'!F:F,,0)-_xlfn.XLOOKUP(Tabela5[[#This Row],[SKU]],'VENDA MES'!H:H,'VENDA MES'!I:I,0,0)</f>
        <v>17.599999999999994</v>
      </c>
      <c r="E847" s="13">
        <f>IF(D847&lt;=0,(L847 * 2.5) - D847,IF(AND(Tabela5[[#This Row],[ESTOQUE_INICIAL]]&lt;=Tabela5[[#This Row],[PONTO_DE_REPOSICAO]],Tabela5[[#This Row],[ESTOQUE_INICIAL]]&gt;0),L847*2.5,D847*0))</f>
        <v>0</v>
      </c>
      <c r="F847" s="13">
        <f t="shared" si="27"/>
        <v>17.599999999999994</v>
      </c>
      <c r="G847" s="14">
        <f>IF('ESTOQUE DEZEMBRO'!$N847="outubro",_xlfn.XLOOKUP('ESTOQUE DEZEMBRO'!$A847,MEDIDAS!H:H,MEDIDAS!J:J,,0),IF('ESTOQUE DEZEMBRO'!$N847="novembro",_xlfn.XLOOKUP('ESTOQUE DEZEMBRO'!$A847,MEDIDAS!H:H,MEDIDAS!K:K,,0),"0"))</f>
        <v>12</v>
      </c>
      <c r="H847" s="16">
        <v>30</v>
      </c>
      <c r="I847" s="6" t="s">
        <v>1136</v>
      </c>
      <c r="J847" s="1">
        <f>'ESTOQUE DEZEMBRO'!$D847*'ESTOQUE DEZEMBRO'!$G847+'ESTOQUE DEZEMBRO'!$E847*'ESTOQUE DEZEMBRO'!$H847</f>
        <v>211.19999999999993</v>
      </c>
      <c r="K847" s="1">
        <f>_xlfn.XLOOKUP(A847,MEDIDAS!A:A,MEDIDAS!D:D,,0)*5</f>
        <v>4.8888888888888884</v>
      </c>
      <c r="L847" s="1">
        <f>SUM(K847,_xlfn.XLOOKUP(A847,MEDIDAS!A:A,MEDIDAS!D:D,,0)*5)</f>
        <v>9.7777777777777768</v>
      </c>
      <c r="M84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47" t="str">
        <f>IF('ESTOQUE DEZEMBRO'!$E847&gt;0,"dezembro",_xlfn.XLOOKUP('ESTOQUE DEZEMBRO'!$A847,'ESTOQUE NOVEMBRO'!$A$2:$A$1101,'ESTOQUE NOVEMBRO'!$N$2:$N$1101,,0))</f>
        <v>outubro</v>
      </c>
      <c r="O847" s="15">
        <v>45627</v>
      </c>
    </row>
    <row r="848" spans="1:15">
      <c r="A848" s="5" t="s">
        <v>843</v>
      </c>
      <c r="B848" s="6" t="s">
        <v>1222</v>
      </c>
      <c r="C848" s="8">
        <f t="shared" si="26"/>
        <v>64.89</v>
      </c>
      <c r="D848" s="13">
        <f>_xlfn.XLOOKUP(Tabela5[[#This Row],[SKU]],'ESTOQUE NOVEMBRO'!A:A,'ESTOQUE NOVEMBRO'!F:F,,0)-_xlfn.XLOOKUP(Tabela5[[#This Row],[SKU]],'VENDA MES'!H:H,'VENDA MES'!I:I,0,0)</f>
        <v>145.19999999999999</v>
      </c>
      <c r="E848" s="13">
        <f>IF(D848&lt;=0,(L848 * 2.5) - D848,IF(AND(Tabela5[[#This Row],[ESTOQUE_INICIAL]]&lt;=Tabela5[[#This Row],[PONTO_DE_REPOSICAO]],Tabela5[[#This Row],[ESTOQUE_INICIAL]]&gt;0),L848*2.5,D848*0))</f>
        <v>0</v>
      </c>
      <c r="F848" s="13">
        <f t="shared" si="27"/>
        <v>145.19999999999999</v>
      </c>
      <c r="G848" s="14">
        <f>IF('ESTOQUE DEZEMBRO'!$N848="outubro",_xlfn.XLOOKUP('ESTOQUE DEZEMBRO'!$A848,MEDIDAS!H:H,MEDIDAS!J:J,,0),IF('ESTOQUE DEZEMBRO'!$N848="novembro",_xlfn.XLOOKUP('ESTOQUE DEZEMBRO'!$A848,MEDIDAS!H:H,MEDIDAS!K:K,,0),"0"))</f>
        <v>12</v>
      </c>
      <c r="H848" s="16">
        <v>30</v>
      </c>
      <c r="I848" s="6" t="s">
        <v>1136</v>
      </c>
      <c r="J848" s="1">
        <f>'ESTOQUE DEZEMBRO'!$D848*'ESTOQUE DEZEMBRO'!$G848+'ESTOQUE DEZEMBRO'!$E848*'ESTOQUE DEZEMBRO'!$H848</f>
        <v>1742.3999999999999</v>
      </c>
      <c r="K848" s="1">
        <f>_xlfn.XLOOKUP(A848,MEDIDAS!A:A,MEDIDAS!D:D,,0)*5</f>
        <v>5.5</v>
      </c>
      <c r="L848" s="1">
        <f>SUM(K848,_xlfn.XLOOKUP(A848,MEDIDAS!A:A,MEDIDAS!D:D,,0)*5)</f>
        <v>11</v>
      </c>
      <c r="M84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48" t="str">
        <f>IF('ESTOQUE DEZEMBRO'!$E848&gt;0,"dezembro",_xlfn.XLOOKUP('ESTOQUE DEZEMBRO'!$A848,'ESTOQUE NOVEMBRO'!$A$2:$A$1101,'ESTOQUE NOVEMBRO'!$N$2:$N$1101,,0))</f>
        <v>outubro</v>
      </c>
      <c r="O848" s="15">
        <v>45627</v>
      </c>
    </row>
    <row r="849" spans="1:15">
      <c r="A849" s="5" t="s">
        <v>933</v>
      </c>
      <c r="B849" s="6" t="s">
        <v>1222</v>
      </c>
      <c r="C849" s="8">
        <f t="shared" si="26"/>
        <v>64.89</v>
      </c>
      <c r="D849" s="13">
        <f>_xlfn.XLOOKUP(Tabela5[[#This Row],[SKU]],'ESTOQUE NOVEMBRO'!A:A,'ESTOQUE NOVEMBRO'!F:F,,0)-_xlfn.XLOOKUP(Tabela5[[#This Row],[SKU]],'VENDA MES'!H:H,'VENDA MES'!I:I,0,0)</f>
        <v>69</v>
      </c>
      <c r="E849" s="13">
        <f>IF(D849&lt;=0,(L849 * 2.5) - D849,IF(AND(Tabela5[[#This Row],[ESTOQUE_INICIAL]]&lt;=Tabela5[[#This Row],[PONTO_DE_REPOSICAO]],Tabela5[[#This Row],[ESTOQUE_INICIAL]]&gt;0),L849*2.5,D849*0))</f>
        <v>0</v>
      </c>
      <c r="F849" s="13">
        <f t="shared" si="27"/>
        <v>69</v>
      </c>
      <c r="G849" s="14">
        <f>IF('ESTOQUE DEZEMBRO'!$N849="outubro",_xlfn.XLOOKUP('ESTOQUE DEZEMBRO'!$A849,MEDIDAS!H:H,MEDIDAS!J:J,,0),IF('ESTOQUE DEZEMBRO'!$N849="novembro",_xlfn.XLOOKUP('ESTOQUE DEZEMBRO'!$A849,MEDIDAS!H:H,MEDIDAS!K:K,,0),"0"))</f>
        <v>12</v>
      </c>
      <c r="H849" s="16">
        <v>30</v>
      </c>
      <c r="I849" s="6" t="s">
        <v>1136</v>
      </c>
      <c r="J849" s="1">
        <f>'ESTOQUE DEZEMBRO'!$D849*'ESTOQUE DEZEMBRO'!$G849+'ESTOQUE DEZEMBRO'!$E849*'ESTOQUE DEZEMBRO'!$H849</f>
        <v>828</v>
      </c>
      <c r="K849" s="1">
        <f>_xlfn.XLOOKUP(A849,MEDIDAS!A:A,MEDIDAS!D:D,,0)*5</f>
        <v>4.5</v>
      </c>
      <c r="L849" s="1">
        <f>SUM(K849,_xlfn.XLOOKUP(A849,MEDIDAS!A:A,MEDIDAS!D:D,,0)*5)</f>
        <v>9</v>
      </c>
      <c r="M84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49" t="str">
        <f>IF('ESTOQUE DEZEMBRO'!$E849&gt;0,"dezembro",_xlfn.XLOOKUP('ESTOQUE DEZEMBRO'!$A849,'ESTOQUE NOVEMBRO'!$A$2:$A$1101,'ESTOQUE NOVEMBRO'!$N$2:$N$1101,,0))</f>
        <v>outubro</v>
      </c>
      <c r="O849" s="15">
        <v>45627</v>
      </c>
    </row>
    <row r="850" spans="1:15">
      <c r="A850" s="5" t="s">
        <v>844</v>
      </c>
      <c r="B850" s="6" t="s">
        <v>1222</v>
      </c>
      <c r="C850" s="8">
        <f t="shared" si="26"/>
        <v>64.89</v>
      </c>
      <c r="D850" s="13">
        <f>_xlfn.XLOOKUP(Tabela5[[#This Row],[SKU]],'ESTOQUE NOVEMBRO'!A:A,'ESTOQUE NOVEMBRO'!F:F,,0)-_xlfn.XLOOKUP(Tabela5[[#This Row],[SKU]],'VENDA MES'!H:H,'VENDA MES'!I:I,0,0)</f>
        <v>162.19999999999999</v>
      </c>
      <c r="E850" s="13">
        <f>IF(D850&lt;=0,(L850 * 2.5) - D850,IF(AND(Tabela5[[#This Row],[ESTOQUE_INICIAL]]&lt;=Tabela5[[#This Row],[PONTO_DE_REPOSICAO]],Tabela5[[#This Row],[ESTOQUE_INICIAL]]&gt;0),L850*2.5,D850*0))</f>
        <v>0</v>
      </c>
      <c r="F850" s="13">
        <f t="shared" si="27"/>
        <v>162.19999999999999</v>
      </c>
      <c r="G850" s="14">
        <f>IF('ESTOQUE DEZEMBRO'!$N850="outubro",_xlfn.XLOOKUP('ESTOQUE DEZEMBRO'!$A850,MEDIDAS!H:H,MEDIDAS!J:J,,0),IF('ESTOQUE DEZEMBRO'!$N850="novembro",_xlfn.XLOOKUP('ESTOQUE DEZEMBRO'!$A850,MEDIDAS!H:H,MEDIDAS!K:K,,0),"0"))</f>
        <v>12</v>
      </c>
      <c r="H850" s="16">
        <v>30</v>
      </c>
      <c r="I850" s="6" t="s">
        <v>1136</v>
      </c>
      <c r="J850" s="1">
        <f>'ESTOQUE DEZEMBRO'!$D850*'ESTOQUE DEZEMBRO'!$G850+'ESTOQUE DEZEMBRO'!$E850*'ESTOQUE DEZEMBRO'!$H850</f>
        <v>1946.3999999999999</v>
      </c>
      <c r="K850" s="1">
        <f>_xlfn.XLOOKUP(A850,MEDIDAS!A:A,MEDIDAS!D:D,,0)*5</f>
        <v>6.3888888888888884</v>
      </c>
      <c r="L850" s="1">
        <f>SUM(K850,_xlfn.XLOOKUP(A850,MEDIDAS!A:A,MEDIDAS!D:D,,0)*5)</f>
        <v>12.777777777777777</v>
      </c>
      <c r="M85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50" t="str">
        <f>IF('ESTOQUE DEZEMBRO'!$E850&gt;0,"dezembro",_xlfn.XLOOKUP('ESTOQUE DEZEMBRO'!$A850,'ESTOQUE NOVEMBRO'!$A$2:$A$1101,'ESTOQUE NOVEMBRO'!$N$2:$N$1101,,0))</f>
        <v>outubro</v>
      </c>
      <c r="O850" s="15">
        <v>45627</v>
      </c>
    </row>
    <row r="851" spans="1:15">
      <c r="A851" s="5" t="s">
        <v>845</v>
      </c>
      <c r="B851" s="6" t="s">
        <v>1222</v>
      </c>
      <c r="C851" s="8">
        <f t="shared" si="26"/>
        <v>64.89</v>
      </c>
      <c r="D851" s="13">
        <f>_xlfn.XLOOKUP(Tabela5[[#This Row],[SKU]],'ESTOQUE NOVEMBRO'!A:A,'ESTOQUE NOVEMBRO'!F:F,,0)-_xlfn.XLOOKUP(Tabela5[[#This Row],[SKU]],'VENDA MES'!H:H,'VENDA MES'!I:I,0,0)</f>
        <v>13.800000000000011</v>
      </c>
      <c r="E851" s="13">
        <f>IF(D851&lt;=0,(L851 * 2.5) - D851,IF(AND(Tabela5[[#This Row],[ESTOQUE_INICIAL]]&lt;=Tabela5[[#This Row],[PONTO_DE_REPOSICAO]],Tabela5[[#This Row],[ESTOQUE_INICIAL]]&gt;0),L851*2.5,D851*0))</f>
        <v>38.333333333333336</v>
      </c>
      <c r="F851" s="13">
        <f t="shared" si="27"/>
        <v>52.133333333333347</v>
      </c>
      <c r="G851" s="14" t="str">
        <f>IF('ESTOQUE DEZEMBRO'!$N851="outubro",_xlfn.XLOOKUP('ESTOQUE DEZEMBRO'!$A851,MEDIDAS!H:H,MEDIDAS!J:J,,0),IF('ESTOQUE DEZEMBRO'!$N851="novembro",_xlfn.XLOOKUP('ESTOQUE DEZEMBRO'!$A851,MEDIDAS!H:H,MEDIDAS!K:K,,0),"0"))</f>
        <v>0</v>
      </c>
      <c r="H851" s="16">
        <v>30</v>
      </c>
      <c r="I851" s="6" t="s">
        <v>1136</v>
      </c>
      <c r="J851" s="1">
        <f>'ESTOQUE DEZEMBRO'!$D851*'ESTOQUE DEZEMBRO'!$G851+'ESTOQUE DEZEMBRO'!$E851*'ESTOQUE DEZEMBRO'!$H851</f>
        <v>1150</v>
      </c>
      <c r="K851" s="1">
        <f>_xlfn.XLOOKUP(A851,MEDIDAS!A:A,MEDIDAS!D:D,,0)*5</f>
        <v>7.666666666666667</v>
      </c>
      <c r="L851" s="1">
        <f>SUM(K851,_xlfn.XLOOKUP(A851,MEDIDAS!A:A,MEDIDAS!D:D,,0)*5)</f>
        <v>15.333333333333334</v>
      </c>
      <c r="M85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51" t="str">
        <f>IF('ESTOQUE DEZEMBRO'!$E851&gt;0,"dezembro",_xlfn.XLOOKUP('ESTOQUE DEZEMBRO'!$A851,'ESTOQUE NOVEMBRO'!$A$2:$A$1101,'ESTOQUE NOVEMBRO'!$N$2:$N$1101,,0))</f>
        <v>dezembro</v>
      </c>
      <c r="O851" s="15">
        <v>45627</v>
      </c>
    </row>
    <row r="852" spans="1:15">
      <c r="A852" s="5" t="s">
        <v>847</v>
      </c>
      <c r="B852" s="6" t="s">
        <v>1222</v>
      </c>
      <c r="C852" s="8">
        <f t="shared" si="26"/>
        <v>64.89</v>
      </c>
      <c r="D852" s="13">
        <f>_xlfn.XLOOKUP(Tabela5[[#This Row],[SKU]],'ESTOQUE NOVEMBRO'!A:A,'ESTOQUE NOVEMBRO'!F:F,,0)-_xlfn.XLOOKUP(Tabela5[[#This Row],[SKU]],'VENDA MES'!H:H,'VENDA MES'!I:I,0,0)</f>
        <v>-2</v>
      </c>
      <c r="E852" s="13">
        <f>IF(D852&lt;=0,(L852 * 2.5) - D852,IF(AND(Tabela5[[#This Row],[ESTOQUE_INICIAL]]&lt;=Tabela5[[#This Row],[PONTO_DE_REPOSICAO]],Tabela5[[#This Row],[ESTOQUE_INICIAL]]&gt;0),L852*2.5,D852*0))</f>
        <v>39.222222222222221</v>
      </c>
      <c r="F852" s="13">
        <f t="shared" si="27"/>
        <v>37.222222222222221</v>
      </c>
      <c r="G852" s="14" t="str">
        <f>IF('ESTOQUE DEZEMBRO'!$N852="outubro",_xlfn.XLOOKUP('ESTOQUE DEZEMBRO'!$A852,MEDIDAS!H:H,MEDIDAS!J:J,,0),IF('ESTOQUE DEZEMBRO'!$N852="novembro",_xlfn.XLOOKUP('ESTOQUE DEZEMBRO'!$A852,MEDIDAS!H:H,MEDIDAS!K:K,,0),"0"))</f>
        <v>0</v>
      </c>
      <c r="H852" s="16">
        <v>30</v>
      </c>
      <c r="I852" s="6" t="s">
        <v>1136</v>
      </c>
      <c r="J852" s="1">
        <f>'ESTOQUE DEZEMBRO'!$D852*'ESTOQUE DEZEMBRO'!$G852+'ESTOQUE DEZEMBRO'!$E852*'ESTOQUE DEZEMBRO'!$H852</f>
        <v>1176.6666666666667</v>
      </c>
      <c r="K852" s="1">
        <f>_xlfn.XLOOKUP(A852,MEDIDAS!A:A,MEDIDAS!D:D,,0)*5</f>
        <v>7.4444444444444446</v>
      </c>
      <c r="L852" s="1">
        <f>SUM(K852,_xlfn.XLOOKUP(A852,MEDIDAS!A:A,MEDIDAS!D:D,,0)*5)</f>
        <v>14.888888888888889</v>
      </c>
      <c r="M85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52" t="str">
        <f>IF('ESTOQUE DEZEMBRO'!$E852&gt;0,"dezembro",_xlfn.XLOOKUP('ESTOQUE DEZEMBRO'!$A852,'ESTOQUE NOVEMBRO'!$A$2:$A$1101,'ESTOQUE NOVEMBRO'!$N$2:$N$1101,,0))</f>
        <v>dezembro</v>
      </c>
      <c r="O852" s="15">
        <v>45627</v>
      </c>
    </row>
    <row r="853" spans="1:15">
      <c r="A853" s="5" t="s">
        <v>848</v>
      </c>
      <c r="B853" s="6" t="s">
        <v>1222</v>
      </c>
      <c r="C853" s="8">
        <f t="shared" si="26"/>
        <v>64.89</v>
      </c>
      <c r="D853" s="13">
        <f>_xlfn.XLOOKUP(Tabela5[[#This Row],[SKU]],'ESTOQUE NOVEMBRO'!A:A,'ESTOQUE NOVEMBRO'!F:F,,0)-_xlfn.XLOOKUP(Tabela5[[#This Row],[SKU]],'VENDA MES'!H:H,'VENDA MES'!I:I,0,0)</f>
        <v>105.19999999999999</v>
      </c>
      <c r="E853" s="13">
        <f>IF(D853&lt;=0,(L853 * 2.5) - D853,IF(AND(Tabela5[[#This Row],[ESTOQUE_INICIAL]]&lt;=Tabela5[[#This Row],[PONTO_DE_REPOSICAO]],Tabela5[[#This Row],[ESTOQUE_INICIAL]]&gt;0),L853*2.5,D853*0))</f>
        <v>0</v>
      </c>
      <c r="F853" s="13">
        <f t="shared" si="27"/>
        <v>105.19999999999999</v>
      </c>
      <c r="G853" s="14">
        <f>IF('ESTOQUE DEZEMBRO'!$N853="outubro",_xlfn.XLOOKUP('ESTOQUE DEZEMBRO'!$A853,MEDIDAS!H:H,MEDIDAS!J:J,,0),IF('ESTOQUE DEZEMBRO'!$N853="novembro",_xlfn.XLOOKUP('ESTOQUE DEZEMBRO'!$A853,MEDIDAS!H:H,MEDIDAS!K:K,,0),"0"))</f>
        <v>12</v>
      </c>
      <c r="H853" s="16">
        <v>30</v>
      </c>
      <c r="I853" s="6" t="s">
        <v>1136</v>
      </c>
      <c r="J853" s="1">
        <f>'ESTOQUE DEZEMBRO'!$D853*'ESTOQUE DEZEMBRO'!$G853+'ESTOQUE DEZEMBRO'!$E853*'ESTOQUE DEZEMBRO'!$H853</f>
        <v>1262.3999999999999</v>
      </c>
      <c r="K853" s="1">
        <f>_xlfn.XLOOKUP(A853,MEDIDAS!A:A,MEDIDAS!D:D,,0)*5</f>
        <v>4.0555555555555554</v>
      </c>
      <c r="L853" s="1">
        <f>SUM(K853,_xlfn.XLOOKUP(A853,MEDIDAS!A:A,MEDIDAS!D:D,,0)*5)</f>
        <v>8.1111111111111107</v>
      </c>
      <c r="M85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53" t="str">
        <f>IF('ESTOQUE DEZEMBRO'!$E853&gt;0,"dezembro",_xlfn.XLOOKUP('ESTOQUE DEZEMBRO'!$A853,'ESTOQUE NOVEMBRO'!$A$2:$A$1101,'ESTOQUE NOVEMBRO'!$N$2:$N$1101,,0))</f>
        <v>outubro</v>
      </c>
      <c r="O853" s="15">
        <v>45627</v>
      </c>
    </row>
    <row r="854" spans="1:15">
      <c r="A854" s="5" t="s">
        <v>849</v>
      </c>
      <c r="B854" s="6" t="s">
        <v>1223</v>
      </c>
      <c r="C854" s="8">
        <f t="shared" si="26"/>
        <v>64.89</v>
      </c>
      <c r="D854" s="13">
        <f>_xlfn.XLOOKUP(Tabela5[[#This Row],[SKU]],'ESTOQUE NOVEMBRO'!A:A,'ESTOQUE NOVEMBRO'!F:F,,0)-_xlfn.XLOOKUP(Tabela5[[#This Row],[SKU]],'VENDA MES'!H:H,'VENDA MES'!I:I,0,0)</f>
        <v>-28.866666666666671</v>
      </c>
      <c r="E854" s="13">
        <f>IF(D854&lt;=0,(L854 * 2.5) - D854,IF(AND(Tabela5[[#This Row],[ESTOQUE_INICIAL]]&lt;=Tabela5[[#This Row],[PONTO_DE_REPOSICAO]],Tabela5[[#This Row],[ESTOQUE_INICIAL]]&gt;0),L854*2.5,D854*0))</f>
        <v>56.088888888888889</v>
      </c>
      <c r="F854" s="13">
        <f t="shared" si="27"/>
        <v>27.222222222222218</v>
      </c>
      <c r="G854" s="14" t="str">
        <f>IF('ESTOQUE DEZEMBRO'!$N854="outubro",_xlfn.XLOOKUP('ESTOQUE DEZEMBRO'!$A854,MEDIDAS!H:H,MEDIDAS!J:J,,0),IF('ESTOQUE DEZEMBRO'!$N854="novembro",_xlfn.XLOOKUP('ESTOQUE DEZEMBRO'!$A854,MEDIDAS!H:H,MEDIDAS!K:K,,0),"0"))</f>
        <v>0</v>
      </c>
      <c r="H854" s="16">
        <v>30</v>
      </c>
      <c r="I854" s="6" t="s">
        <v>1136</v>
      </c>
      <c r="J854" s="1">
        <f>'ESTOQUE DEZEMBRO'!$D854*'ESTOQUE DEZEMBRO'!$G854+'ESTOQUE DEZEMBRO'!$E854*'ESTOQUE DEZEMBRO'!$H854</f>
        <v>1682.6666666666667</v>
      </c>
      <c r="K854" s="1">
        <f>_xlfn.XLOOKUP(A854,MEDIDAS!A:A,MEDIDAS!D:D,,0)*5</f>
        <v>5.4444444444444438</v>
      </c>
      <c r="L854" s="1">
        <f>SUM(K854,_xlfn.XLOOKUP(A854,MEDIDAS!A:A,MEDIDAS!D:D,,0)*5)</f>
        <v>10.888888888888888</v>
      </c>
      <c r="M85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54" t="str">
        <f>IF('ESTOQUE DEZEMBRO'!$E854&gt;0,"dezembro",_xlfn.XLOOKUP('ESTOQUE DEZEMBRO'!$A854,'ESTOQUE NOVEMBRO'!$A$2:$A$1101,'ESTOQUE NOVEMBRO'!$N$2:$N$1101,,0))</f>
        <v>dezembro</v>
      </c>
      <c r="O854" s="15">
        <v>45627</v>
      </c>
    </row>
    <row r="855" spans="1:15">
      <c r="A855" s="5" t="s">
        <v>850</v>
      </c>
      <c r="B855" s="6" t="s">
        <v>1223</v>
      </c>
      <c r="C855" s="8">
        <f t="shared" si="26"/>
        <v>64.89</v>
      </c>
      <c r="D855" s="13">
        <f>_xlfn.XLOOKUP(Tabela5[[#This Row],[SKU]],'ESTOQUE NOVEMBRO'!A:A,'ESTOQUE NOVEMBRO'!F:F,,0)-_xlfn.XLOOKUP(Tabela5[[#This Row],[SKU]],'VENDA MES'!H:H,'VENDA MES'!I:I,0,0)</f>
        <v>101.4</v>
      </c>
      <c r="E855" s="13">
        <f>IF(D855&lt;=0,(L855 * 2.5) - D855,IF(AND(Tabela5[[#This Row],[ESTOQUE_INICIAL]]&lt;=Tabela5[[#This Row],[PONTO_DE_REPOSICAO]],Tabela5[[#This Row],[ESTOQUE_INICIAL]]&gt;0),L855*2.5,D855*0))</f>
        <v>0</v>
      </c>
      <c r="F855" s="13">
        <f t="shared" si="27"/>
        <v>101.4</v>
      </c>
      <c r="G855" s="14">
        <f>IF('ESTOQUE DEZEMBRO'!$N855="outubro",_xlfn.XLOOKUP('ESTOQUE DEZEMBRO'!$A855,MEDIDAS!H:H,MEDIDAS!J:J,,0),IF('ESTOQUE DEZEMBRO'!$N855="novembro",_xlfn.XLOOKUP('ESTOQUE DEZEMBRO'!$A855,MEDIDAS!H:H,MEDIDAS!K:K,,0),"0"))</f>
        <v>12</v>
      </c>
      <c r="H855" s="16">
        <v>30</v>
      </c>
      <c r="I855" s="6" t="s">
        <v>1136</v>
      </c>
      <c r="J855" s="1">
        <f>'ESTOQUE DEZEMBRO'!$D855*'ESTOQUE DEZEMBRO'!$G855+'ESTOQUE DEZEMBRO'!$E855*'ESTOQUE DEZEMBRO'!$H855</f>
        <v>1216.8000000000002</v>
      </c>
      <c r="K855" s="1">
        <f>_xlfn.XLOOKUP(A855,MEDIDAS!A:A,MEDIDAS!D:D,,0)*5</f>
        <v>5</v>
      </c>
      <c r="L855" s="1">
        <f>SUM(K855,_xlfn.XLOOKUP(A855,MEDIDAS!A:A,MEDIDAS!D:D,,0)*5)</f>
        <v>10</v>
      </c>
      <c r="M85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55" t="str">
        <f>IF('ESTOQUE DEZEMBRO'!$E855&gt;0,"dezembro",_xlfn.XLOOKUP('ESTOQUE DEZEMBRO'!$A855,'ESTOQUE NOVEMBRO'!$A$2:$A$1101,'ESTOQUE NOVEMBRO'!$N$2:$N$1101,,0))</f>
        <v>outubro</v>
      </c>
      <c r="O855" s="15">
        <v>45627</v>
      </c>
    </row>
    <row r="856" spans="1:15">
      <c r="A856" s="5" t="s">
        <v>851</v>
      </c>
      <c r="B856" s="6" t="s">
        <v>1223</v>
      </c>
      <c r="C856" s="8">
        <f t="shared" si="26"/>
        <v>64.89</v>
      </c>
      <c r="D856" s="13">
        <f>_xlfn.XLOOKUP(Tabela5[[#This Row],[SKU]],'ESTOQUE NOVEMBRO'!A:A,'ESTOQUE NOVEMBRO'!F:F,,0)-_xlfn.XLOOKUP(Tabela5[[#This Row],[SKU]],'VENDA MES'!H:H,'VENDA MES'!I:I,0,0)</f>
        <v>49.200000000000017</v>
      </c>
      <c r="E856" s="13">
        <f>IF(D856&lt;=0,(L856 * 2.5) - D856,IF(AND(Tabela5[[#This Row],[ESTOQUE_INICIAL]]&lt;=Tabela5[[#This Row],[PONTO_DE_REPOSICAO]],Tabela5[[#This Row],[ESTOQUE_INICIAL]]&gt;0),L856*2.5,D856*0))</f>
        <v>0</v>
      </c>
      <c r="F856" s="13">
        <f t="shared" si="27"/>
        <v>49.200000000000017</v>
      </c>
      <c r="G856" s="14">
        <f>IF('ESTOQUE DEZEMBRO'!$N856="outubro",_xlfn.XLOOKUP('ESTOQUE DEZEMBRO'!$A856,MEDIDAS!H:H,MEDIDAS!J:J,,0),IF('ESTOQUE DEZEMBRO'!$N856="novembro",_xlfn.XLOOKUP('ESTOQUE DEZEMBRO'!$A856,MEDIDAS!H:H,MEDIDAS!K:K,,0),"0"))</f>
        <v>12</v>
      </c>
      <c r="H856" s="16">
        <v>30</v>
      </c>
      <c r="I856" s="6" t="s">
        <v>1136</v>
      </c>
      <c r="J856" s="1">
        <f>'ESTOQUE DEZEMBRO'!$D856*'ESTOQUE DEZEMBRO'!$G856+'ESTOQUE DEZEMBRO'!$E856*'ESTOQUE DEZEMBRO'!$H856</f>
        <v>590.4000000000002</v>
      </c>
      <c r="K856" s="1">
        <f>_xlfn.XLOOKUP(A856,MEDIDAS!A:A,MEDIDAS!D:D,,0)*5</f>
        <v>5.333333333333333</v>
      </c>
      <c r="L856" s="1">
        <f>SUM(K856,_xlfn.XLOOKUP(A856,MEDIDAS!A:A,MEDIDAS!D:D,,0)*5)</f>
        <v>10.666666666666666</v>
      </c>
      <c r="M85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56" t="str">
        <f>IF('ESTOQUE DEZEMBRO'!$E856&gt;0,"dezembro",_xlfn.XLOOKUP('ESTOQUE DEZEMBRO'!$A856,'ESTOQUE NOVEMBRO'!$A$2:$A$1101,'ESTOQUE NOVEMBRO'!$N$2:$N$1101,,0))</f>
        <v>outubro</v>
      </c>
      <c r="O856" s="15">
        <v>45627</v>
      </c>
    </row>
    <row r="857" spans="1:15">
      <c r="A857" s="5" t="s">
        <v>852</v>
      </c>
      <c r="B857" s="6" t="s">
        <v>1223</v>
      </c>
      <c r="C857" s="8">
        <f t="shared" si="26"/>
        <v>64.89</v>
      </c>
      <c r="D857" s="13">
        <f>_xlfn.XLOOKUP(Tabela5[[#This Row],[SKU]],'ESTOQUE NOVEMBRO'!A:A,'ESTOQUE NOVEMBRO'!F:F,,0)-_xlfn.XLOOKUP(Tabela5[[#This Row],[SKU]],'VENDA MES'!H:H,'VENDA MES'!I:I,0,0)</f>
        <v>-52.6</v>
      </c>
      <c r="E857" s="13">
        <f>IF(D857&lt;=0,(L857 * 2.5) - D857,IF(AND(Tabela5[[#This Row],[ESTOQUE_INICIAL]]&lt;=Tabela5[[#This Row],[PONTO_DE_REPOSICAO]],Tabela5[[#This Row],[ESTOQUE_INICIAL]]&gt;0),L857*2.5,D857*0))</f>
        <v>83.711111111111109</v>
      </c>
      <c r="F857" s="13">
        <f t="shared" si="27"/>
        <v>31.111111111111107</v>
      </c>
      <c r="G857" s="14" t="str">
        <f>IF('ESTOQUE DEZEMBRO'!$N857="outubro",_xlfn.XLOOKUP('ESTOQUE DEZEMBRO'!$A857,MEDIDAS!H:H,MEDIDAS!J:J,,0),IF('ESTOQUE DEZEMBRO'!$N857="novembro",_xlfn.XLOOKUP('ESTOQUE DEZEMBRO'!$A857,MEDIDAS!H:H,MEDIDAS!K:K,,0),"0"))</f>
        <v>0</v>
      </c>
      <c r="H857" s="16">
        <v>30</v>
      </c>
      <c r="I857" s="6" t="s">
        <v>1136</v>
      </c>
      <c r="J857" s="1">
        <f>'ESTOQUE DEZEMBRO'!$D857*'ESTOQUE DEZEMBRO'!$G857+'ESTOQUE DEZEMBRO'!$E857*'ESTOQUE DEZEMBRO'!$H857</f>
        <v>2511.333333333333</v>
      </c>
      <c r="K857" s="1">
        <f>_xlfn.XLOOKUP(A857,MEDIDAS!A:A,MEDIDAS!D:D,,0)*5</f>
        <v>6.2222222222222223</v>
      </c>
      <c r="L857" s="1">
        <f>SUM(K857,_xlfn.XLOOKUP(A857,MEDIDAS!A:A,MEDIDAS!D:D,,0)*5)</f>
        <v>12.444444444444445</v>
      </c>
      <c r="M85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57" t="str">
        <f>IF('ESTOQUE DEZEMBRO'!$E857&gt;0,"dezembro",_xlfn.XLOOKUP('ESTOQUE DEZEMBRO'!$A857,'ESTOQUE NOVEMBRO'!$A$2:$A$1101,'ESTOQUE NOVEMBRO'!$N$2:$N$1101,,0))</f>
        <v>dezembro</v>
      </c>
      <c r="O857" s="15">
        <v>45627</v>
      </c>
    </row>
    <row r="858" spans="1:15">
      <c r="A858" s="5" t="s">
        <v>853</v>
      </c>
      <c r="B858" s="6" t="s">
        <v>1223</v>
      </c>
      <c r="C858" s="8">
        <f t="shared" si="26"/>
        <v>64.89</v>
      </c>
      <c r="D858" s="13">
        <f>_xlfn.XLOOKUP(Tabela5[[#This Row],[SKU]],'ESTOQUE NOVEMBRO'!A:A,'ESTOQUE NOVEMBRO'!F:F,,0)-_xlfn.XLOOKUP(Tabela5[[#This Row],[SKU]],'VENDA MES'!H:H,'VENDA MES'!I:I,0,0)</f>
        <v>-33.200000000000003</v>
      </c>
      <c r="E858" s="13">
        <f>IF(D858&lt;=0,(L858 * 2.5) - D858,IF(AND(Tabela5[[#This Row],[ESTOQUE_INICIAL]]&lt;=Tabela5[[#This Row],[PONTO_DE_REPOSICAO]],Tabela5[[#This Row],[ESTOQUE_INICIAL]]&gt;0),L858*2.5,D858*0))</f>
        <v>66.25555555555556</v>
      </c>
      <c r="F858" s="13">
        <f t="shared" si="27"/>
        <v>33.055555555555557</v>
      </c>
      <c r="G858" s="14" t="str">
        <f>IF('ESTOQUE DEZEMBRO'!$N858="outubro",_xlfn.XLOOKUP('ESTOQUE DEZEMBRO'!$A858,MEDIDAS!H:H,MEDIDAS!J:J,,0),IF('ESTOQUE DEZEMBRO'!$N858="novembro",_xlfn.XLOOKUP('ESTOQUE DEZEMBRO'!$A858,MEDIDAS!H:H,MEDIDAS!K:K,,0),"0"))</f>
        <v>0</v>
      </c>
      <c r="H858" s="16">
        <v>30</v>
      </c>
      <c r="I858" s="6" t="s">
        <v>1136</v>
      </c>
      <c r="J858" s="1">
        <f>'ESTOQUE DEZEMBRO'!$D858*'ESTOQUE DEZEMBRO'!$G858+'ESTOQUE DEZEMBRO'!$E858*'ESTOQUE DEZEMBRO'!$H858</f>
        <v>1987.6666666666667</v>
      </c>
      <c r="K858" s="1">
        <f>_xlfn.XLOOKUP(A858,MEDIDAS!A:A,MEDIDAS!D:D,,0)*5</f>
        <v>6.6111111111111107</v>
      </c>
      <c r="L858" s="1">
        <f>SUM(K858,_xlfn.XLOOKUP(A858,MEDIDAS!A:A,MEDIDAS!D:D,,0)*5)</f>
        <v>13.222222222222221</v>
      </c>
      <c r="M85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58" t="str">
        <f>IF('ESTOQUE DEZEMBRO'!$E858&gt;0,"dezembro",_xlfn.XLOOKUP('ESTOQUE DEZEMBRO'!$A858,'ESTOQUE NOVEMBRO'!$A$2:$A$1101,'ESTOQUE NOVEMBRO'!$N$2:$N$1101,,0))</f>
        <v>dezembro</v>
      </c>
      <c r="O858" s="15">
        <v>45627</v>
      </c>
    </row>
    <row r="859" spans="1:15">
      <c r="A859" s="5" t="s">
        <v>944</v>
      </c>
      <c r="B859" s="6" t="s">
        <v>1223</v>
      </c>
      <c r="C859" s="8">
        <f t="shared" si="26"/>
        <v>64.89</v>
      </c>
      <c r="D859" s="13">
        <f>_xlfn.XLOOKUP(Tabela5[[#This Row],[SKU]],'ESTOQUE NOVEMBRO'!A:A,'ESTOQUE NOVEMBRO'!F:F,,0)-_xlfn.XLOOKUP(Tabela5[[#This Row],[SKU]],'VENDA MES'!H:H,'VENDA MES'!I:I,0,0)</f>
        <v>9</v>
      </c>
      <c r="E859" s="13">
        <f>IF(D859&lt;=0,(L859 * 2.5) - D859,IF(AND(Tabela5[[#This Row],[ESTOQUE_INICIAL]]&lt;=Tabela5[[#This Row],[PONTO_DE_REPOSICAO]],Tabela5[[#This Row],[ESTOQUE_INICIAL]]&gt;0),L859*2.5,D859*0))</f>
        <v>39.166666666666664</v>
      </c>
      <c r="F859" s="13">
        <f t="shared" si="27"/>
        <v>48.166666666666664</v>
      </c>
      <c r="G859" s="14" t="str">
        <f>IF('ESTOQUE DEZEMBRO'!$N859="outubro",_xlfn.XLOOKUP('ESTOQUE DEZEMBRO'!$A859,MEDIDAS!H:H,MEDIDAS!J:J,,0),IF('ESTOQUE DEZEMBRO'!$N859="novembro",_xlfn.XLOOKUP('ESTOQUE DEZEMBRO'!$A859,MEDIDAS!H:H,MEDIDAS!K:K,,0),"0"))</f>
        <v>0</v>
      </c>
      <c r="H859" s="16">
        <v>30</v>
      </c>
      <c r="I859" s="6" t="s">
        <v>1136</v>
      </c>
      <c r="J859" s="1">
        <f>'ESTOQUE DEZEMBRO'!$D859*'ESTOQUE DEZEMBRO'!$G859+'ESTOQUE DEZEMBRO'!$E859*'ESTOQUE DEZEMBRO'!$H859</f>
        <v>1175</v>
      </c>
      <c r="K859" s="1">
        <f>_xlfn.XLOOKUP(A859,MEDIDAS!A:A,MEDIDAS!D:D,,0)*5</f>
        <v>7.833333333333333</v>
      </c>
      <c r="L859" s="1">
        <f>SUM(K859,_xlfn.XLOOKUP(A859,MEDIDAS!A:A,MEDIDAS!D:D,,0)*5)</f>
        <v>15.666666666666666</v>
      </c>
      <c r="M85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59" t="str">
        <f>IF('ESTOQUE DEZEMBRO'!$E859&gt;0,"dezembro",_xlfn.XLOOKUP('ESTOQUE DEZEMBRO'!$A859,'ESTOQUE NOVEMBRO'!$A$2:$A$1101,'ESTOQUE NOVEMBRO'!$N$2:$N$1101,,0))</f>
        <v>dezembro</v>
      </c>
      <c r="O859" s="15">
        <v>45627</v>
      </c>
    </row>
    <row r="860" spans="1:15">
      <c r="A860" s="5" t="s">
        <v>854</v>
      </c>
      <c r="B860" s="6" t="s">
        <v>1223</v>
      </c>
      <c r="C860" s="8">
        <f t="shared" si="26"/>
        <v>64.89</v>
      </c>
      <c r="D860" s="13">
        <f>_xlfn.XLOOKUP(Tabela5[[#This Row],[SKU]],'ESTOQUE NOVEMBRO'!A:A,'ESTOQUE NOVEMBRO'!F:F,,0)-_xlfn.XLOOKUP(Tabela5[[#This Row],[SKU]],'VENDA MES'!H:H,'VENDA MES'!I:I,0,0)</f>
        <v>-34.200000000000003</v>
      </c>
      <c r="E860" s="13">
        <f>IF(D860&lt;=0,(L860 * 2.5) - D860,IF(AND(Tabela5[[#This Row],[ESTOQUE_INICIAL]]&lt;=Tabela5[[#This Row],[PONTO_DE_REPOSICAO]],Tabela5[[#This Row],[ESTOQUE_INICIAL]]&gt;0),L860*2.5,D860*0))</f>
        <v>67.533333333333331</v>
      </c>
      <c r="F860" s="13">
        <f t="shared" si="27"/>
        <v>33.333333333333329</v>
      </c>
      <c r="G860" s="14" t="str">
        <f>IF('ESTOQUE DEZEMBRO'!$N860="outubro",_xlfn.XLOOKUP('ESTOQUE DEZEMBRO'!$A860,MEDIDAS!H:H,MEDIDAS!J:J,,0),IF('ESTOQUE DEZEMBRO'!$N860="novembro",_xlfn.XLOOKUP('ESTOQUE DEZEMBRO'!$A860,MEDIDAS!H:H,MEDIDAS!K:K,,0),"0"))</f>
        <v>0</v>
      </c>
      <c r="H860" s="16">
        <v>30</v>
      </c>
      <c r="I860" s="6" t="s">
        <v>1136</v>
      </c>
      <c r="J860" s="1">
        <f>'ESTOQUE DEZEMBRO'!$D860*'ESTOQUE DEZEMBRO'!$G860+'ESTOQUE DEZEMBRO'!$E860*'ESTOQUE DEZEMBRO'!$H860</f>
        <v>2026</v>
      </c>
      <c r="K860" s="1">
        <f>_xlfn.XLOOKUP(A860,MEDIDAS!A:A,MEDIDAS!D:D,,0)*5</f>
        <v>6.6666666666666661</v>
      </c>
      <c r="L860" s="1">
        <f>SUM(K860,_xlfn.XLOOKUP(A860,MEDIDAS!A:A,MEDIDAS!D:D,,0)*5)</f>
        <v>13.333333333333332</v>
      </c>
      <c r="M86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60" t="str">
        <f>IF('ESTOQUE DEZEMBRO'!$E860&gt;0,"dezembro",_xlfn.XLOOKUP('ESTOQUE DEZEMBRO'!$A860,'ESTOQUE NOVEMBRO'!$A$2:$A$1101,'ESTOQUE NOVEMBRO'!$N$2:$N$1101,,0))</f>
        <v>dezembro</v>
      </c>
      <c r="O860" s="15">
        <v>45627</v>
      </c>
    </row>
    <row r="861" spans="1:15">
      <c r="A861" s="5" t="s">
        <v>855</v>
      </c>
      <c r="B861" s="6" t="s">
        <v>1223</v>
      </c>
      <c r="C861" s="8">
        <f t="shared" si="26"/>
        <v>64.89</v>
      </c>
      <c r="D861" s="13">
        <f>_xlfn.XLOOKUP(Tabela5[[#This Row],[SKU]],'ESTOQUE NOVEMBRO'!A:A,'ESTOQUE NOVEMBRO'!F:F,,0)-_xlfn.XLOOKUP(Tabela5[[#This Row],[SKU]],'VENDA MES'!H:H,'VENDA MES'!I:I,0,0)</f>
        <v>-18.400000000000006</v>
      </c>
      <c r="E861" s="13">
        <f>IF(D861&lt;=0,(L861 * 2.5) - D861,IF(AND(Tabela5[[#This Row],[ESTOQUE_INICIAL]]&lt;=Tabela5[[#This Row],[PONTO_DE_REPOSICAO]],Tabela5[[#This Row],[ESTOQUE_INICIAL]]&gt;0),L861*2.5,D861*0))</f>
        <v>52.844444444444449</v>
      </c>
      <c r="F861" s="13">
        <f t="shared" si="27"/>
        <v>34.444444444444443</v>
      </c>
      <c r="G861" s="14" t="str">
        <f>IF('ESTOQUE DEZEMBRO'!$N861="outubro",_xlfn.XLOOKUP('ESTOQUE DEZEMBRO'!$A861,MEDIDAS!H:H,MEDIDAS!J:J,,0),IF('ESTOQUE DEZEMBRO'!$N861="novembro",_xlfn.XLOOKUP('ESTOQUE DEZEMBRO'!$A861,MEDIDAS!H:H,MEDIDAS!K:K,,0),"0"))</f>
        <v>0</v>
      </c>
      <c r="H861" s="16">
        <v>30</v>
      </c>
      <c r="I861" s="6" t="s">
        <v>1136</v>
      </c>
      <c r="J861" s="1">
        <f>'ESTOQUE DEZEMBRO'!$D861*'ESTOQUE DEZEMBRO'!$G861+'ESTOQUE DEZEMBRO'!$E861*'ESTOQUE DEZEMBRO'!$H861</f>
        <v>1585.3333333333335</v>
      </c>
      <c r="K861" s="1">
        <f>_xlfn.XLOOKUP(A861,MEDIDAS!A:A,MEDIDAS!D:D,,0)*5</f>
        <v>6.8888888888888893</v>
      </c>
      <c r="L861" s="1">
        <f>SUM(K861,_xlfn.XLOOKUP(A861,MEDIDAS!A:A,MEDIDAS!D:D,,0)*5)</f>
        <v>13.777777777777779</v>
      </c>
      <c r="M86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61" t="str">
        <f>IF('ESTOQUE DEZEMBRO'!$E861&gt;0,"dezembro",_xlfn.XLOOKUP('ESTOQUE DEZEMBRO'!$A861,'ESTOQUE NOVEMBRO'!$A$2:$A$1101,'ESTOQUE NOVEMBRO'!$N$2:$N$1101,,0))</f>
        <v>dezembro</v>
      </c>
      <c r="O861" s="15">
        <v>45627</v>
      </c>
    </row>
    <row r="862" spans="1:15">
      <c r="A862" s="5" t="s">
        <v>857</v>
      </c>
      <c r="B862" s="6" t="s">
        <v>1223</v>
      </c>
      <c r="C862" s="8">
        <f t="shared" si="26"/>
        <v>64.89</v>
      </c>
      <c r="D862" s="13">
        <f>_xlfn.XLOOKUP(Tabela5[[#This Row],[SKU]],'ESTOQUE NOVEMBRO'!A:A,'ESTOQUE NOVEMBRO'!F:F,,0)-_xlfn.XLOOKUP(Tabela5[[#This Row],[SKU]],'VENDA MES'!H:H,'VENDA MES'!I:I,0,0)</f>
        <v>56.80000000000004</v>
      </c>
      <c r="E862" s="13">
        <f>IF(D862&lt;=0,(L862 * 2.5) - D862,IF(AND(Tabela5[[#This Row],[ESTOQUE_INICIAL]]&lt;=Tabela5[[#This Row],[PONTO_DE_REPOSICAO]],Tabela5[[#This Row],[ESTOQUE_INICIAL]]&gt;0),L862*2.5,D862*0))</f>
        <v>0</v>
      </c>
      <c r="F862" s="13">
        <f t="shared" si="27"/>
        <v>56.80000000000004</v>
      </c>
      <c r="G862" s="14">
        <f>IF('ESTOQUE DEZEMBRO'!$N862="outubro",_xlfn.XLOOKUP('ESTOQUE DEZEMBRO'!$A862,MEDIDAS!H:H,MEDIDAS!J:J,,0),IF('ESTOQUE DEZEMBRO'!$N862="novembro",_xlfn.XLOOKUP('ESTOQUE DEZEMBRO'!$A862,MEDIDAS!H:H,MEDIDAS!K:K,,0),"0"))</f>
        <v>12</v>
      </c>
      <c r="H862" s="16">
        <v>30</v>
      </c>
      <c r="I862" s="6" t="s">
        <v>1136</v>
      </c>
      <c r="J862" s="1">
        <f>'ESTOQUE DEZEMBRO'!$D862*'ESTOQUE DEZEMBRO'!$G862+'ESTOQUE DEZEMBRO'!$E862*'ESTOQUE DEZEMBRO'!$H862</f>
        <v>681.60000000000048</v>
      </c>
      <c r="K862" s="1">
        <f>_xlfn.XLOOKUP(A862,MEDIDAS!A:A,MEDIDAS!D:D,,0)*5</f>
        <v>7.1111111111111116</v>
      </c>
      <c r="L862" s="1">
        <f>SUM(K862,_xlfn.XLOOKUP(A862,MEDIDAS!A:A,MEDIDAS!D:D,,0)*5)</f>
        <v>14.222222222222223</v>
      </c>
      <c r="M86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62" t="str">
        <f>IF('ESTOQUE DEZEMBRO'!$E862&gt;0,"dezembro",_xlfn.XLOOKUP('ESTOQUE DEZEMBRO'!$A862,'ESTOQUE NOVEMBRO'!$A$2:$A$1101,'ESTOQUE NOVEMBRO'!$N$2:$N$1101,,0))</f>
        <v>outubro</v>
      </c>
      <c r="O862" s="15">
        <v>45627</v>
      </c>
    </row>
    <row r="863" spans="1:15">
      <c r="A863" s="5" t="s">
        <v>858</v>
      </c>
      <c r="B863" s="6" t="s">
        <v>1223</v>
      </c>
      <c r="C863" s="8">
        <f t="shared" si="26"/>
        <v>64.89</v>
      </c>
      <c r="D863" s="13">
        <f>_xlfn.XLOOKUP(Tabela5[[#This Row],[SKU]],'ESTOQUE NOVEMBRO'!A:A,'ESTOQUE NOVEMBRO'!F:F,,0)-_xlfn.XLOOKUP(Tabela5[[#This Row],[SKU]],'VENDA MES'!H:H,'VENDA MES'!I:I,0,0)</f>
        <v>23.40000000000002</v>
      </c>
      <c r="E863" s="13">
        <f>IF(D863&lt;=0,(L863 * 2.5) - D863,IF(AND(Tabela5[[#This Row],[ESTOQUE_INICIAL]]&lt;=Tabela5[[#This Row],[PONTO_DE_REPOSICAO]],Tabela5[[#This Row],[ESTOQUE_INICIAL]]&gt;0),L863*2.5,D863*0))</f>
        <v>0</v>
      </c>
      <c r="F863" s="13">
        <f t="shared" si="27"/>
        <v>23.40000000000002</v>
      </c>
      <c r="G863" s="14">
        <f>IF('ESTOQUE DEZEMBRO'!$N863="outubro",_xlfn.XLOOKUP('ESTOQUE DEZEMBRO'!$A863,MEDIDAS!H:H,MEDIDAS!J:J,,0),IF('ESTOQUE DEZEMBRO'!$N863="novembro",_xlfn.XLOOKUP('ESTOQUE DEZEMBRO'!$A863,MEDIDAS!H:H,MEDIDAS!K:K,,0),"0"))</f>
        <v>12</v>
      </c>
      <c r="H863" s="16">
        <v>30</v>
      </c>
      <c r="I863" s="6" t="s">
        <v>1136</v>
      </c>
      <c r="J863" s="1">
        <f>'ESTOQUE DEZEMBRO'!$D863*'ESTOQUE DEZEMBRO'!$G863+'ESTOQUE DEZEMBRO'!$E863*'ESTOQUE DEZEMBRO'!$H863</f>
        <v>280.80000000000024</v>
      </c>
      <c r="K863" s="1">
        <f>_xlfn.XLOOKUP(A863,MEDIDAS!A:A,MEDIDAS!D:D,,0)*5</f>
        <v>5.6666666666666661</v>
      </c>
      <c r="L863" s="1">
        <f>SUM(K863,_xlfn.XLOOKUP(A863,MEDIDAS!A:A,MEDIDAS!D:D,,0)*5)</f>
        <v>11.333333333333332</v>
      </c>
      <c r="M86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63" t="str">
        <f>IF('ESTOQUE DEZEMBRO'!$E863&gt;0,"dezembro",_xlfn.XLOOKUP('ESTOQUE DEZEMBRO'!$A863,'ESTOQUE NOVEMBRO'!$A$2:$A$1101,'ESTOQUE NOVEMBRO'!$N$2:$N$1101,,0))</f>
        <v>outubro</v>
      </c>
      <c r="O863" s="15">
        <v>45627</v>
      </c>
    </row>
    <row r="864" spans="1:15">
      <c r="A864" s="5" t="s">
        <v>859</v>
      </c>
      <c r="B864" s="6" t="s">
        <v>1224</v>
      </c>
      <c r="C864" s="8">
        <f t="shared" si="26"/>
        <v>64.89</v>
      </c>
      <c r="D864" s="13">
        <f>_xlfn.XLOOKUP(Tabela5[[#This Row],[SKU]],'ESTOQUE NOVEMBRO'!A:A,'ESTOQUE NOVEMBRO'!F:F,,0)-_xlfn.XLOOKUP(Tabela5[[#This Row],[SKU]],'VENDA MES'!H:H,'VENDA MES'!I:I,0,0)</f>
        <v>107</v>
      </c>
      <c r="E864" s="13">
        <f>IF(D864&lt;=0,(L864 * 2.5) - D864,IF(AND(Tabela5[[#This Row],[ESTOQUE_INICIAL]]&lt;=Tabela5[[#This Row],[PONTO_DE_REPOSICAO]],Tabela5[[#This Row],[ESTOQUE_INICIAL]]&gt;0),L864*2.5,D864*0))</f>
        <v>0</v>
      </c>
      <c r="F864" s="13">
        <f t="shared" si="27"/>
        <v>107</v>
      </c>
      <c r="G864" s="14">
        <f>IF('ESTOQUE DEZEMBRO'!$N864="outubro",_xlfn.XLOOKUP('ESTOQUE DEZEMBRO'!$A864,MEDIDAS!H:H,MEDIDAS!J:J,,0),IF('ESTOQUE DEZEMBRO'!$N864="novembro",_xlfn.XLOOKUP('ESTOQUE DEZEMBRO'!$A864,MEDIDAS!H:H,MEDIDAS!K:K,,0),"0"))</f>
        <v>10</v>
      </c>
      <c r="H864" s="16">
        <v>25</v>
      </c>
      <c r="I864" s="6" t="s">
        <v>1134</v>
      </c>
      <c r="J864" s="1">
        <f>'ESTOQUE DEZEMBRO'!$D864*'ESTOQUE DEZEMBRO'!$G864+'ESTOQUE DEZEMBRO'!$E864*'ESTOQUE DEZEMBRO'!$H864</f>
        <v>1070</v>
      </c>
      <c r="K864" s="1">
        <f>_xlfn.XLOOKUP(A864,MEDIDAS!A:A,MEDIDAS!D:D,,0)*5</f>
        <v>6.8888888888888893</v>
      </c>
      <c r="L864" s="1">
        <f>SUM(K864,_xlfn.XLOOKUP(A864,MEDIDAS!A:A,MEDIDAS!D:D,,0)*5)</f>
        <v>13.777777777777779</v>
      </c>
      <c r="M86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64" t="str">
        <f>IF('ESTOQUE DEZEMBRO'!$E864&gt;0,"dezembro",_xlfn.XLOOKUP('ESTOQUE DEZEMBRO'!$A864,'ESTOQUE NOVEMBRO'!$A$2:$A$1101,'ESTOQUE NOVEMBRO'!$N$2:$N$1101,,0))</f>
        <v>outubro</v>
      </c>
      <c r="O864" s="15">
        <v>45627</v>
      </c>
    </row>
    <row r="865" spans="1:15">
      <c r="A865" s="5" t="s">
        <v>860</v>
      </c>
      <c r="B865" s="6" t="s">
        <v>1224</v>
      </c>
      <c r="C865" s="8">
        <f t="shared" si="26"/>
        <v>64.89</v>
      </c>
      <c r="D865" s="13">
        <f>_xlfn.XLOOKUP(Tabela5[[#This Row],[SKU]],'ESTOQUE NOVEMBRO'!A:A,'ESTOQUE NOVEMBRO'!F:F,,0)-_xlfn.XLOOKUP(Tabela5[[#This Row],[SKU]],'VENDA MES'!H:H,'VENDA MES'!I:I,0,0)</f>
        <v>68</v>
      </c>
      <c r="E865" s="13">
        <f>IF(D865&lt;=0,(L865 * 2.5) - D865,IF(AND(Tabela5[[#This Row],[ESTOQUE_INICIAL]]&lt;=Tabela5[[#This Row],[PONTO_DE_REPOSICAO]],Tabela5[[#This Row],[ESTOQUE_INICIAL]]&gt;0),L865*2.5,D865*0))</f>
        <v>0</v>
      </c>
      <c r="F865" s="13">
        <f t="shared" si="27"/>
        <v>68</v>
      </c>
      <c r="G865" s="14">
        <f>IF('ESTOQUE DEZEMBRO'!$N865="outubro",_xlfn.XLOOKUP('ESTOQUE DEZEMBRO'!$A865,MEDIDAS!H:H,MEDIDAS!J:J,,0),IF('ESTOQUE DEZEMBRO'!$N865="novembro",_xlfn.XLOOKUP('ESTOQUE DEZEMBRO'!$A865,MEDIDAS!H:H,MEDIDAS!K:K,,0),"0"))</f>
        <v>10</v>
      </c>
      <c r="H865" s="16">
        <v>25</v>
      </c>
      <c r="I865" s="6" t="s">
        <v>1134</v>
      </c>
      <c r="J865" s="1">
        <f>'ESTOQUE DEZEMBRO'!$D865*'ESTOQUE DEZEMBRO'!$G865+'ESTOQUE DEZEMBRO'!$E865*'ESTOQUE DEZEMBRO'!$H865</f>
        <v>680</v>
      </c>
      <c r="K865" s="1">
        <f>_xlfn.XLOOKUP(A865,MEDIDAS!A:A,MEDIDAS!D:D,,0)*5</f>
        <v>9.0555555555555554</v>
      </c>
      <c r="L865" s="1">
        <f>SUM(K865,_xlfn.XLOOKUP(A865,MEDIDAS!A:A,MEDIDAS!D:D,,0)*5)</f>
        <v>18.111111111111111</v>
      </c>
      <c r="M86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65" t="str">
        <f>IF('ESTOQUE DEZEMBRO'!$E865&gt;0,"dezembro",_xlfn.XLOOKUP('ESTOQUE DEZEMBRO'!$A865,'ESTOQUE NOVEMBRO'!$A$2:$A$1101,'ESTOQUE NOVEMBRO'!$N$2:$N$1101,,0))</f>
        <v>outubro</v>
      </c>
      <c r="O865" s="15">
        <v>45627</v>
      </c>
    </row>
    <row r="866" spans="1:15">
      <c r="A866" s="5" t="s">
        <v>861</v>
      </c>
      <c r="B866" s="6" t="s">
        <v>1224</v>
      </c>
      <c r="C866" s="8">
        <f t="shared" si="26"/>
        <v>64.89</v>
      </c>
      <c r="D866" s="13">
        <f>_xlfn.XLOOKUP(Tabela5[[#This Row],[SKU]],'ESTOQUE NOVEMBRO'!A:A,'ESTOQUE NOVEMBRO'!F:F,,0)-_xlfn.XLOOKUP(Tabela5[[#This Row],[SKU]],'VENDA MES'!H:H,'VENDA MES'!I:I,0,0)</f>
        <v>35.000000000000028</v>
      </c>
      <c r="E866" s="13">
        <f>IF(D866&lt;=0,(L866 * 2.5) - D866,IF(AND(Tabela5[[#This Row],[ESTOQUE_INICIAL]]&lt;=Tabela5[[#This Row],[PONTO_DE_REPOSICAO]],Tabela5[[#This Row],[ESTOQUE_INICIAL]]&gt;0),L866*2.5,D866*0))</f>
        <v>0</v>
      </c>
      <c r="F866" s="13">
        <f t="shared" si="27"/>
        <v>35.000000000000028</v>
      </c>
      <c r="G866" s="14">
        <f>IF('ESTOQUE DEZEMBRO'!$N866="outubro",_xlfn.XLOOKUP('ESTOQUE DEZEMBRO'!$A866,MEDIDAS!H:H,MEDIDAS!J:J,,0),IF('ESTOQUE DEZEMBRO'!$N866="novembro",_xlfn.XLOOKUP('ESTOQUE DEZEMBRO'!$A866,MEDIDAS!H:H,MEDIDAS!K:K,,0),"0"))</f>
        <v>10</v>
      </c>
      <c r="H866" s="16">
        <v>25</v>
      </c>
      <c r="I866" s="6" t="s">
        <v>1134</v>
      </c>
      <c r="J866" s="1">
        <f>'ESTOQUE DEZEMBRO'!$D866*'ESTOQUE DEZEMBRO'!$G866+'ESTOQUE DEZEMBRO'!$E866*'ESTOQUE DEZEMBRO'!$H866</f>
        <v>350.00000000000028</v>
      </c>
      <c r="K866" s="1">
        <f>_xlfn.XLOOKUP(A866,MEDIDAS!A:A,MEDIDAS!D:D,,0)*5</f>
        <v>7.2222222222222223</v>
      </c>
      <c r="L866" s="1">
        <f>SUM(K866,_xlfn.XLOOKUP(A866,MEDIDAS!A:A,MEDIDAS!D:D,,0)*5)</f>
        <v>14.444444444444445</v>
      </c>
      <c r="M86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66" t="str">
        <f>IF('ESTOQUE DEZEMBRO'!$E866&gt;0,"dezembro",_xlfn.XLOOKUP('ESTOQUE DEZEMBRO'!$A866,'ESTOQUE NOVEMBRO'!$A$2:$A$1101,'ESTOQUE NOVEMBRO'!$N$2:$N$1101,,0))</f>
        <v>outubro</v>
      </c>
      <c r="O866" s="15">
        <v>45627</v>
      </c>
    </row>
    <row r="867" spans="1:15">
      <c r="A867" s="5" t="s">
        <v>862</v>
      </c>
      <c r="B867" s="6" t="s">
        <v>1224</v>
      </c>
      <c r="C867" s="8">
        <f t="shared" si="26"/>
        <v>64.89</v>
      </c>
      <c r="D867" s="13">
        <f>_xlfn.XLOOKUP(Tabela5[[#This Row],[SKU]],'ESTOQUE NOVEMBRO'!A:A,'ESTOQUE NOVEMBRO'!F:F,,0)-_xlfn.XLOOKUP(Tabela5[[#This Row],[SKU]],'VENDA MES'!H:H,'VENDA MES'!I:I,0,0)</f>
        <v>4.2000000000000171</v>
      </c>
      <c r="E867" s="13">
        <f>IF(D867&lt;=0,(L867 * 2.5) - D867,IF(AND(Tabela5[[#This Row],[ESTOQUE_INICIAL]]&lt;=Tabela5[[#This Row],[PONTO_DE_REPOSICAO]],Tabela5[[#This Row],[ESTOQUE_INICIAL]]&gt;0),L867*2.5,D867*0))</f>
        <v>39.166666666666664</v>
      </c>
      <c r="F867" s="13">
        <f t="shared" si="27"/>
        <v>43.366666666666681</v>
      </c>
      <c r="G867" s="14" t="str">
        <f>IF('ESTOQUE DEZEMBRO'!$N867="outubro",_xlfn.XLOOKUP('ESTOQUE DEZEMBRO'!$A867,MEDIDAS!H:H,MEDIDAS!J:J,,0),IF('ESTOQUE DEZEMBRO'!$N867="novembro",_xlfn.XLOOKUP('ESTOQUE DEZEMBRO'!$A867,MEDIDAS!H:H,MEDIDAS!K:K,,0),"0"))</f>
        <v>0</v>
      </c>
      <c r="H867" s="16">
        <v>25</v>
      </c>
      <c r="I867" s="6" t="s">
        <v>1134</v>
      </c>
      <c r="J867" s="1">
        <f>'ESTOQUE DEZEMBRO'!$D867*'ESTOQUE DEZEMBRO'!$G867+'ESTOQUE DEZEMBRO'!$E867*'ESTOQUE DEZEMBRO'!$H867</f>
        <v>979.16666666666663</v>
      </c>
      <c r="K867" s="1">
        <f>_xlfn.XLOOKUP(A867,MEDIDAS!A:A,MEDIDAS!D:D,,0)*5</f>
        <v>7.833333333333333</v>
      </c>
      <c r="L867" s="1">
        <f>SUM(K867,_xlfn.XLOOKUP(A867,MEDIDAS!A:A,MEDIDAS!D:D,,0)*5)</f>
        <v>15.666666666666666</v>
      </c>
      <c r="M86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67" t="str">
        <f>IF('ESTOQUE DEZEMBRO'!$E867&gt;0,"dezembro",_xlfn.XLOOKUP('ESTOQUE DEZEMBRO'!$A867,'ESTOQUE NOVEMBRO'!$A$2:$A$1101,'ESTOQUE NOVEMBRO'!$N$2:$N$1101,,0))</f>
        <v>dezembro</v>
      </c>
      <c r="O867" s="15">
        <v>45627</v>
      </c>
    </row>
    <row r="868" spans="1:15">
      <c r="A868" s="5" t="s">
        <v>863</v>
      </c>
      <c r="B868" s="6" t="s">
        <v>1224</v>
      </c>
      <c r="C868" s="8">
        <f t="shared" si="26"/>
        <v>64.89</v>
      </c>
      <c r="D868" s="13">
        <f>_xlfn.XLOOKUP(Tabela5[[#This Row],[SKU]],'ESTOQUE NOVEMBRO'!A:A,'ESTOQUE NOVEMBRO'!F:F,,0)-_xlfn.XLOOKUP(Tabela5[[#This Row],[SKU]],'VENDA MES'!H:H,'VENDA MES'!I:I,0,0)</f>
        <v>64.400000000000006</v>
      </c>
      <c r="E868" s="13">
        <f>IF(D868&lt;=0,(L868 * 2.5) - D868,IF(AND(Tabela5[[#This Row],[ESTOQUE_INICIAL]]&lt;=Tabela5[[#This Row],[PONTO_DE_REPOSICAO]],Tabela5[[#This Row],[ESTOQUE_INICIAL]]&gt;0),L868*2.5,D868*0))</f>
        <v>0</v>
      </c>
      <c r="F868" s="13">
        <f t="shared" si="27"/>
        <v>64.400000000000006</v>
      </c>
      <c r="G868" s="14">
        <f>IF('ESTOQUE DEZEMBRO'!$N868="outubro",_xlfn.XLOOKUP('ESTOQUE DEZEMBRO'!$A868,MEDIDAS!H:H,MEDIDAS!J:J,,0),IF('ESTOQUE DEZEMBRO'!$N868="novembro",_xlfn.XLOOKUP('ESTOQUE DEZEMBRO'!$A868,MEDIDAS!H:H,MEDIDAS!K:K,,0),"0"))</f>
        <v>10</v>
      </c>
      <c r="H868" s="16">
        <v>25</v>
      </c>
      <c r="I868" s="6" t="s">
        <v>1134</v>
      </c>
      <c r="J868" s="1">
        <f>'ESTOQUE DEZEMBRO'!$D868*'ESTOQUE DEZEMBRO'!$G868+'ESTOQUE DEZEMBRO'!$E868*'ESTOQUE DEZEMBRO'!$H868</f>
        <v>644</v>
      </c>
      <c r="K868" s="1">
        <f>_xlfn.XLOOKUP(A868,MEDIDAS!A:A,MEDIDAS!D:D,,0)*5</f>
        <v>5.2222222222222223</v>
      </c>
      <c r="L868" s="1">
        <f>SUM(K868,_xlfn.XLOOKUP(A868,MEDIDAS!A:A,MEDIDAS!D:D,,0)*5)</f>
        <v>10.444444444444445</v>
      </c>
      <c r="M86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68" t="str">
        <f>IF('ESTOQUE DEZEMBRO'!$E868&gt;0,"dezembro",_xlfn.XLOOKUP('ESTOQUE DEZEMBRO'!$A868,'ESTOQUE NOVEMBRO'!$A$2:$A$1101,'ESTOQUE NOVEMBRO'!$N$2:$N$1101,,0))</f>
        <v>outubro</v>
      </c>
      <c r="O868" s="15">
        <v>45627</v>
      </c>
    </row>
    <row r="869" spans="1:15">
      <c r="A869" s="5" t="s">
        <v>955</v>
      </c>
      <c r="B869" s="6" t="s">
        <v>1224</v>
      </c>
      <c r="C869" s="8">
        <f t="shared" si="26"/>
        <v>64.89</v>
      </c>
      <c r="D869" s="13">
        <f>_xlfn.XLOOKUP(Tabela5[[#This Row],[SKU]],'ESTOQUE NOVEMBRO'!A:A,'ESTOQUE NOVEMBRO'!F:F,,0)-_xlfn.XLOOKUP(Tabela5[[#This Row],[SKU]],'VENDA MES'!H:H,'VENDA MES'!I:I,0,0)</f>
        <v>31</v>
      </c>
      <c r="E869" s="13">
        <f>IF(D869&lt;=0,(L869 * 2.5) - D869,IF(AND(Tabela5[[#This Row],[ESTOQUE_INICIAL]]&lt;=Tabela5[[#This Row],[PONTO_DE_REPOSICAO]],Tabela5[[#This Row],[ESTOQUE_INICIAL]]&gt;0),L869*2.5,D869*0))</f>
        <v>0</v>
      </c>
      <c r="F869" s="13">
        <f t="shared" si="27"/>
        <v>31</v>
      </c>
      <c r="G869" s="14">
        <f>IF('ESTOQUE DEZEMBRO'!$N869="outubro",_xlfn.XLOOKUP('ESTOQUE DEZEMBRO'!$A869,MEDIDAS!H:H,MEDIDAS!J:J,,0),IF('ESTOQUE DEZEMBRO'!$N869="novembro",_xlfn.XLOOKUP('ESTOQUE DEZEMBRO'!$A869,MEDIDAS!H:H,MEDIDAS!K:K,,0),"0"))</f>
        <v>10</v>
      </c>
      <c r="H869" s="16">
        <v>25</v>
      </c>
      <c r="I869" s="6" t="s">
        <v>1134</v>
      </c>
      <c r="J869" s="1">
        <f>'ESTOQUE DEZEMBRO'!$D869*'ESTOQUE DEZEMBRO'!$G869+'ESTOQUE DEZEMBRO'!$E869*'ESTOQUE DEZEMBRO'!$H869</f>
        <v>310</v>
      </c>
      <c r="K869" s="1">
        <f>_xlfn.XLOOKUP(A869,MEDIDAS!A:A,MEDIDAS!D:D,,0)*5</f>
        <v>6.6111111111111107</v>
      </c>
      <c r="L869" s="1">
        <f>SUM(K869,_xlfn.XLOOKUP(A869,MEDIDAS!A:A,MEDIDAS!D:D,,0)*5)</f>
        <v>13.222222222222221</v>
      </c>
      <c r="M86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69" t="str">
        <f>IF('ESTOQUE DEZEMBRO'!$E869&gt;0,"dezembro",_xlfn.XLOOKUP('ESTOQUE DEZEMBRO'!$A869,'ESTOQUE NOVEMBRO'!$A$2:$A$1101,'ESTOQUE NOVEMBRO'!$N$2:$N$1101,,0))</f>
        <v>outubro</v>
      </c>
      <c r="O869" s="15">
        <v>45627</v>
      </c>
    </row>
    <row r="870" spans="1:15">
      <c r="A870" s="5" t="s">
        <v>864</v>
      </c>
      <c r="B870" s="6" t="s">
        <v>1224</v>
      </c>
      <c r="C870" s="8">
        <f t="shared" si="26"/>
        <v>64.89</v>
      </c>
      <c r="D870" s="13">
        <f>_xlfn.XLOOKUP(Tabela5[[#This Row],[SKU]],'ESTOQUE NOVEMBRO'!A:A,'ESTOQUE NOVEMBRO'!F:F,,0)-_xlfn.XLOOKUP(Tabela5[[#This Row],[SKU]],'VENDA MES'!H:H,'VENDA MES'!I:I,0,0)</f>
        <v>-18.700000000000003</v>
      </c>
      <c r="E870" s="13">
        <f>IF(D870&lt;=0,(L870 * 2.5) - D870,IF(AND(Tabela5[[#This Row],[ESTOQUE_INICIAL]]&lt;=Tabela5[[#This Row],[PONTO_DE_REPOSICAO]],Tabela5[[#This Row],[ESTOQUE_INICIAL]]&gt;0),L870*2.5,D870*0))</f>
        <v>64.533333333333331</v>
      </c>
      <c r="F870" s="13">
        <f t="shared" si="27"/>
        <v>45.833333333333329</v>
      </c>
      <c r="G870" s="14" t="str">
        <f>IF('ESTOQUE DEZEMBRO'!$N870="outubro",_xlfn.XLOOKUP('ESTOQUE DEZEMBRO'!$A870,MEDIDAS!H:H,MEDIDAS!J:J,,0),IF('ESTOQUE DEZEMBRO'!$N870="novembro",_xlfn.XLOOKUP('ESTOQUE DEZEMBRO'!$A870,MEDIDAS!H:H,MEDIDAS!K:K,,0),"0"))</f>
        <v>0</v>
      </c>
      <c r="H870" s="16">
        <v>25</v>
      </c>
      <c r="I870" s="6" t="s">
        <v>1134</v>
      </c>
      <c r="J870" s="1">
        <f>'ESTOQUE DEZEMBRO'!$D870*'ESTOQUE DEZEMBRO'!$G870+'ESTOQUE DEZEMBRO'!$E870*'ESTOQUE DEZEMBRO'!$H870</f>
        <v>1613.3333333333333</v>
      </c>
      <c r="K870" s="1">
        <f>_xlfn.XLOOKUP(A870,MEDIDAS!A:A,MEDIDAS!D:D,,0)*5</f>
        <v>9.1666666666666661</v>
      </c>
      <c r="L870" s="1">
        <f>SUM(K870,_xlfn.XLOOKUP(A870,MEDIDAS!A:A,MEDIDAS!D:D,,0)*5)</f>
        <v>18.333333333333332</v>
      </c>
      <c r="M87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70" t="str">
        <f>IF('ESTOQUE DEZEMBRO'!$E870&gt;0,"dezembro",_xlfn.XLOOKUP('ESTOQUE DEZEMBRO'!$A870,'ESTOQUE NOVEMBRO'!$A$2:$A$1101,'ESTOQUE NOVEMBRO'!$N$2:$N$1101,,0))</f>
        <v>dezembro</v>
      </c>
      <c r="O870" s="15">
        <v>45627</v>
      </c>
    </row>
    <row r="871" spans="1:15">
      <c r="A871" s="5" t="s">
        <v>865</v>
      </c>
      <c r="B871" s="6" t="s">
        <v>1224</v>
      </c>
      <c r="C871" s="8">
        <f t="shared" si="26"/>
        <v>64.89</v>
      </c>
      <c r="D871" s="13">
        <f>_xlfn.XLOOKUP(Tabela5[[#This Row],[SKU]],'ESTOQUE NOVEMBRO'!A:A,'ESTOQUE NOVEMBRO'!F:F,,0)-_xlfn.XLOOKUP(Tabela5[[#This Row],[SKU]],'VENDA MES'!H:H,'VENDA MES'!I:I,0,0)</f>
        <v>-38.399999999999991</v>
      </c>
      <c r="E871" s="13">
        <f>IF(D871&lt;=0,(L871 * 2.5) - D871,IF(AND(Tabela5[[#This Row],[ESTOQUE_INICIAL]]&lt;=Tabela5[[#This Row],[PONTO_DE_REPOSICAO]],Tabela5[[#This Row],[ESTOQUE_INICIAL]]&gt;0),L871*2.5,D871*0))</f>
        <v>69.23333333333332</v>
      </c>
      <c r="F871" s="13">
        <f t="shared" si="27"/>
        <v>30.833333333333329</v>
      </c>
      <c r="G871" s="14" t="str">
        <f>IF('ESTOQUE DEZEMBRO'!$N871="outubro",_xlfn.XLOOKUP('ESTOQUE DEZEMBRO'!$A871,MEDIDAS!H:H,MEDIDAS!J:J,,0),IF('ESTOQUE DEZEMBRO'!$N871="novembro",_xlfn.XLOOKUP('ESTOQUE DEZEMBRO'!$A871,MEDIDAS!H:H,MEDIDAS!K:K,,0),"0"))</f>
        <v>0</v>
      </c>
      <c r="H871" s="16">
        <v>25</v>
      </c>
      <c r="I871" s="6" t="s">
        <v>1134</v>
      </c>
      <c r="J871" s="1">
        <f>'ESTOQUE DEZEMBRO'!$D871*'ESTOQUE DEZEMBRO'!$G871+'ESTOQUE DEZEMBRO'!$E871*'ESTOQUE DEZEMBRO'!$H871</f>
        <v>1730.833333333333</v>
      </c>
      <c r="K871" s="1">
        <f>_xlfn.XLOOKUP(A871,MEDIDAS!A:A,MEDIDAS!D:D,,0)*5</f>
        <v>6.166666666666667</v>
      </c>
      <c r="L871" s="1">
        <f>SUM(K871,_xlfn.XLOOKUP(A871,MEDIDAS!A:A,MEDIDAS!D:D,,0)*5)</f>
        <v>12.333333333333334</v>
      </c>
      <c r="M87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71" t="str">
        <f>IF('ESTOQUE DEZEMBRO'!$E871&gt;0,"dezembro",_xlfn.XLOOKUP('ESTOQUE DEZEMBRO'!$A871,'ESTOQUE NOVEMBRO'!$A$2:$A$1101,'ESTOQUE NOVEMBRO'!$N$2:$N$1101,,0))</f>
        <v>dezembro</v>
      </c>
      <c r="O871" s="15">
        <v>45627</v>
      </c>
    </row>
    <row r="872" spans="1:15">
      <c r="A872" s="5" t="s">
        <v>866</v>
      </c>
      <c r="B872" s="6" t="s">
        <v>1224</v>
      </c>
      <c r="C872" s="8">
        <f t="shared" si="26"/>
        <v>64.89</v>
      </c>
      <c r="D872" s="13">
        <f>_xlfn.XLOOKUP(Tabela5[[#This Row],[SKU]],'ESTOQUE NOVEMBRO'!A:A,'ESTOQUE NOVEMBRO'!F:F,,0)-_xlfn.XLOOKUP(Tabela5[[#This Row],[SKU]],'VENDA MES'!H:H,'VENDA MES'!I:I,0,0)</f>
        <v>60.599999999999994</v>
      </c>
      <c r="E872" s="13">
        <f>IF(D872&lt;=0,(L872 * 2.5) - D872,IF(AND(Tabela5[[#This Row],[ESTOQUE_INICIAL]]&lt;=Tabela5[[#This Row],[PONTO_DE_REPOSICAO]],Tabela5[[#This Row],[ESTOQUE_INICIAL]]&gt;0),L872*2.5,D872*0))</f>
        <v>0</v>
      </c>
      <c r="F872" s="13">
        <f t="shared" si="27"/>
        <v>60.599999999999994</v>
      </c>
      <c r="G872" s="14">
        <f>IF('ESTOQUE DEZEMBRO'!$N872="outubro",_xlfn.XLOOKUP('ESTOQUE DEZEMBRO'!$A872,MEDIDAS!H:H,MEDIDAS!J:J,,0),IF('ESTOQUE DEZEMBRO'!$N872="novembro",_xlfn.XLOOKUP('ESTOQUE DEZEMBRO'!$A872,MEDIDAS!H:H,MEDIDAS!K:K,,0),"0"))</f>
        <v>10</v>
      </c>
      <c r="H872" s="16">
        <v>25</v>
      </c>
      <c r="I872" s="6" t="s">
        <v>1134</v>
      </c>
      <c r="J872" s="1">
        <f>'ESTOQUE DEZEMBRO'!$D872*'ESTOQUE DEZEMBRO'!$G872+'ESTOQUE DEZEMBRO'!$E872*'ESTOQUE DEZEMBRO'!$H872</f>
        <v>606</v>
      </c>
      <c r="K872" s="1">
        <f>_xlfn.XLOOKUP(A872,MEDIDAS!A:A,MEDIDAS!D:D,,0)*5</f>
        <v>8</v>
      </c>
      <c r="L872" s="1">
        <f>SUM(K872,_xlfn.XLOOKUP(A872,MEDIDAS!A:A,MEDIDAS!D:D,,0)*5)</f>
        <v>16</v>
      </c>
      <c r="M87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72" t="str">
        <f>IF('ESTOQUE DEZEMBRO'!$E872&gt;0,"dezembro",_xlfn.XLOOKUP('ESTOQUE DEZEMBRO'!$A872,'ESTOQUE NOVEMBRO'!$A$2:$A$1101,'ESTOQUE NOVEMBRO'!$N$2:$N$1101,,0))</f>
        <v>outubro</v>
      </c>
      <c r="O872" s="15">
        <v>45627</v>
      </c>
    </row>
    <row r="873" spans="1:15">
      <c r="A873" s="5" t="s">
        <v>868</v>
      </c>
      <c r="B873" s="6" t="s">
        <v>1224</v>
      </c>
      <c r="C873" s="8">
        <f t="shared" si="26"/>
        <v>64.89</v>
      </c>
      <c r="D873" s="13">
        <f>_xlfn.XLOOKUP(Tabela5[[#This Row],[SKU]],'ESTOQUE NOVEMBRO'!A:A,'ESTOQUE NOVEMBRO'!F:F,,0)-_xlfn.XLOOKUP(Tabela5[[#This Row],[SKU]],'VENDA MES'!H:H,'VENDA MES'!I:I,0,0)</f>
        <v>81.599999999999994</v>
      </c>
      <c r="E873" s="13">
        <f>IF(D873&lt;=0,(L873 * 2.5) - D873,IF(AND(Tabela5[[#This Row],[ESTOQUE_INICIAL]]&lt;=Tabela5[[#This Row],[PONTO_DE_REPOSICAO]],Tabela5[[#This Row],[ESTOQUE_INICIAL]]&gt;0),L873*2.5,D873*0))</f>
        <v>0</v>
      </c>
      <c r="F873" s="13">
        <f t="shared" si="27"/>
        <v>81.599999999999994</v>
      </c>
      <c r="G873" s="14">
        <f>IF('ESTOQUE DEZEMBRO'!$N873="outubro",_xlfn.XLOOKUP('ESTOQUE DEZEMBRO'!$A873,MEDIDAS!H:H,MEDIDAS!J:J,,0),IF('ESTOQUE DEZEMBRO'!$N873="novembro",_xlfn.XLOOKUP('ESTOQUE DEZEMBRO'!$A873,MEDIDAS!H:H,MEDIDAS!K:K,,0),"0"))</f>
        <v>10</v>
      </c>
      <c r="H873" s="16">
        <v>25</v>
      </c>
      <c r="I873" s="6" t="s">
        <v>1134</v>
      </c>
      <c r="J873" s="1">
        <f>'ESTOQUE DEZEMBRO'!$D873*'ESTOQUE DEZEMBRO'!$G873+'ESTOQUE DEZEMBRO'!$E873*'ESTOQUE DEZEMBRO'!$H873</f>
        <v>816</v>
      </c>
      <c r="K873" s="1">
        <f>_xlfn.XLOOKUP(A873,MEDIDAS!A:A,MEDIDAS!D:D,,0)*5</f>
        <v>6.8333333333333339</v>
      </c>
      <c r="L873" s="1">
        <f>SUM(K873,_xlfn.XLOOKUP(A873,MEDIDAS!A:A,MEDIDAS!D:D,,0)*5)</f>
        <v>13.666666666666668</v>
      </c>
      <c r="M87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73" t="str">
        <f>IF('ESTOQUE DEZEMBRO'!$E873&gt;0,"dezembro",_xlfn.XLOOKUP('ESTOQUE DEZEMBRO'!$A873,'ESTOQUE NOVEMBRO'!$A$2:$A$1101,'ESTOQUE NOVEMBRO'!$N$2:$N$1101,,0))</f>
        <v>outubro</v>
      </c>
      <c r="O873" s="15">
        <v>45627</v>
      </c>
    </row>
    <row r="874" spans="1:15">
      <c r="A874" s="5" t="s">
        <v>869</v>
      </c>
      <c r="B874" s="6" t="s">
        <v>1225</v>
      </c>
      <c r="C874" s="8">
        <f t="shared" si="26"/>
        <v>64.89</v>
      </c>
      <c r="D874" s="13">
        <f>_xlfn.XLOOKUP(Tabela5[[#This Row],[SKU]],'ESTOQUE NOVEMBRO'!A:A,'ESTOQUE NOVEMBRO'!F:F,,0)-_xlfn.XLOOKUP(Tabela5[[#This Row],[SKU]],'VENDA MES'!H:H,'VENDA MES'!I:I,0,0)</f>
        <v>95.6</v>
      </c>
      <c r="E874" s="13">
        <f>IF(D874&lt;=0,(L874 * 2.5) - D874,IF(AND(Tabela5[[#This Row],[ESTOQUE_INICIAL]]&lt;=Tabela5[[#This Row],[PONTO_DE_REPOSICAO]],Tabela5[[#This Row],[ESTOQUE_INICIAL]]&gt;0),L874*2.5,D874*0))</f>
        <v>0</v>
      </c>
      <c r="F874" s="13">
        <f t="shared" si="27"/>
        <v>95.6</v>
      </c>
      <c r="G874" s="14">
        <f>IF('ESTOQUE DEZEMBRO'!$N874="outubro",_xlfn.XLOOKUP('ESTOQUE DEZEMBRO'!$A874,MEDIDAS!H:H,MEDIDAS!J:J,,0),IF('ESTOQUE DEZEMBRO'!$N874="novembro",_xlfn.XLOOKUP('ESTOQUE DEZEMBRO'!$A874,MEDIDAS!H:H,MEDIDAS!K:K,,0),"0"))</f>
        <v>14</v>
      </c>
      <c r="H874" s="16">
        <v>35</v>
      </c>
      <c r="I874" s="6" t="s">
        <v>1142</v>
      </c>
      <c r="J874" s="1">
        <f>'ESTOQUE DEZEMBRO'!$D874*'ESTOQUE DEZEMBRO'!$G874+'ESTOQUE DEZEMBRO'!$E874*'ESTOQUE DEZEMBRO'!$H874</f>
        <v>1338.3999999999999</v>
      </c>
      <c r="K874" s="1">
        <f>_xlfn.XLOOKUP(A874,MEDIDAS!A:A,MEDIDAS!D:D,,0)*5</f>
        <v>4.2222222222222223</v>
      </c>
      <c r="L874" s="1">
        <f>SUM(K874,_xlfn.XLOOKUP(A874,MEDIDAS!A:A,MEDIDAS!D:D,,0)*5)</f>
        <v>8.4444444444444446</v>
      </c>
      <c r="M87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74" t="str">
        <f>IF('ESTOQUE DEZEMBRO'!$E874&gt;0,"dezembro",_xlfn.XLOOKUP('ESTOQUE DEZEMBRO'!$A874,'ESTOQUE NOVEMBRO'!$A$2:$A$1101,'ESTOQUE NOVEMBRO'!$N$2:$N$1101,,0))</f>
        <v>outubro</v>
      </c>
      <c r="O874" s="15">
        <v>45627</v>
      </c>
    </row>
    <row r="875" spans="1:15">
      <c r="A875" s="5" t="s">
        <v>870</v>
      </c>
      <c r="B875" s="6" t="s">
        <v>1225</v>
      </c>
      <c r="C875" s="8">
        <f t="shared" si="26"/>
        <v>64.89</v>
      </c>
      <c r="D875" s="13">
        <f>_xlfn.XLOOKUP(Tabela5[[#This Row],[SKU]],'ESTOQUE NOVEMBRO'!A:A,'ESTOQUE NOVEMBRO'!F:F,,0)-_xlfn.XLOOKUP(Tabela5[[#This Row],[SKU]],'VENDA MES'!H:H,'VENDA MES'!I:I,0,0)</f>
        <v>46.400000000000006</v>
      </c>
      <c r="E875" s="13">
        <f>IF(D875&lt;=0,(L875 * 2.5) - D875,IF(AND(Tabela5[[#This Row],[ESTOQUE_INICIAL]]&lt;=Tabela5[[#This Row],[PONTO_DE_REPOSICAO]],Tabela5[[#This Row],[ESTOQUE_INICIAL]]&gt;0),L875*2.5,D875*0))</f>
        <v>0</v>
      </c>
      <c r="F875" s="13">
        <f t="shared" si="27"/>
        <v>46.400000000000006</v>
      </c>
      <c r="G875" s="14">
        <f>IF('ESTOQUE DEZEMBRO'!$N875="outubro",_xlfn.XLOOKUP('ESTOQUE DEZEMBRO'!$A875,MEDIDAS!H:H,MEDIDAS!J:J,,0),IF('ESTOQUE DEZEMBRO'!$N875="novembro",_xlfn.XLOOKUP('ESTOQUE DEZEMBRO'!$A875,MEDIDAS!H:H,MEDIDAS!K:K,,0),"0"))</f>
        <v>14</v>
      </c>
      <c r="H875" s="16">
        <v>35</v>
      </c>
      <c r="I875" s="6" t="s">
        <v>1142</v>
      </c>
      <c r="J875" s="1">
        <f>'ESTOQUE DEZEMBRO'!$D875*'ESTOQUE DEZEMBRO'!$G875+'ESTOQUE DEZEMBRO'!$E875*'ESTOQUE DEZEMBRO'!$H875</f>
        <v>649.60000000000014</v>
      </c>
      <c r="K875" s="1">
        <f>_xlfn.XLOOKUP(A875,MEDIDAS!A:A,MEDIDAS!D:D,,0)*5</f>
        <v>8.0555555555555554</v>
      </c>
      <c r="L875" s="1">
        <f>SUM(K875,_xlfn.XLOOKUP(A875,MEDIDAS!A:A,MEDIDAS!D:D,,0)*5)</f>
        <v>16.111111111111111</v>
      </c>
      <c r="M87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75" t="str">
        <f>IF('ESTOQUE DEZEMBRO'!$E875&gt;0,"dezembro",_xlfn.XLOOKUP('ESTOQUE DEZEMBRO'!$A875,'ESTOQUE NOVEMBRO'!$A$2:$A$1101,'ESTOQUE NOVEMBRO'!$N$2:$N$1101,,0))</f>
        <v>outubro</v>
      </c>
      <c r="O875" s="15">
        <v>45627</v>
      </c>
    </row>
    <row r="876" spans="1:15">
      <c r="A876" s="5" t="s">
        <v>871</v>
      </c>
      <c r="B876" s="6" t="s">
        <v>1225</v>
      </c>
      <c r="C876" s="8">
        <f t="shared" si="26"/>
        <v>64.89</v>
      </c>
      <c r="D876" s="13">
        <f>_xlfn.XLOOKUP(Tabela5[[#This Row],[SKU]],'ESTOQUE NOVEMBRO'!A:A,'ESTOQUE NOVEMBRO'!F:F,,0)-_xlfn.XLOOKUP(Tabela5[[#This Row],[SKU]],'VENDA MES'!H:H,'VENDA MES'!I:I,0,0)</f>
        <v>79.000000000000028</v>
      </c>
      <c r="E876" s="13">
        <f>IF(D876&lt;=0,(L876 * 2.5) - D876,IF(AND(Tabela5[[#This Row],[ESTOQUE_INICIAL]]&lt;=Tabela5[[#This Row],[PONTO_DE_REPOSICAO]],Tabela5[[#This Row],[ESTOQUE_INICIAL]]&gt;0),L876*2.5,D876*0))</f>
        <v>0</v>
      </c>
      <c r="F876" s="13">
        <f t="shared" si="27"/>
        <v>79.000000000000028</v>
      </c>
      <c r="G876" s="14">
        <f>IF('ESTOQUE DEZEMBRO'!$N876="outubro",_xlfn.XLOOKUP('ESTOQUE DEZEMBRO'!$A876,MEDIDAS!H:H,MEDIDAS!J:J,,0),IF('ESTOQUE DEZEMBRO'!$N876="novembro",_xlfn.XLOOKUP('ESTOQUE DEZEMBRO'!$A876,MEDIDAS!H:H,MEDIDAS!K:K,,0),"0"))</f>
        <v>14</v>
      </c>
      <c r="H876" s="16">
        <v>35</v>
      </c>
      <c r="I876" s="6" t="s">
        <v>1142</v>
      </c>
      <c r="J876" s="1">
        <f>'ESTOQUE DEZEMBRO'!$D876*'ESTOQUE DEZEMBRO'!$G876+'ESTOQUE DEZEMBRO'!$E876*'ESTOQUE DEZEMBRO'!$H876</f>
        <v>1106.0000000000005</v>
      </c>
      <c r="K876" s="1">
        <f>_xlfn.XLOOKUP(A876,MEDIDAS!A:A,MEDIDAS!D:D,,0)*5</f>
        <v>4.7777777777777777</v>
      </c>
      <c r="L876" s="1">
        <f>SUM(K876,_xlfn.XLOOKUP(A876,MEDIDAS!A:A,MEDIDAS!D:D,,0)*5)</f>
        <v>9.5555555555555554</v>
      </c>
      <c r="M87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76" t="str">
        <f>IF('ESTOQUE DEZEMBRO'!$E876&gt;0,"dezembro",_xlfn.XLOOKUP('ESTOQUE DEZEMBRO'!$A876,'ESTOQUE NOVEMBRO'!$A$2:$A$1101,'ESTOQUE NOVEMBRO'!$N$2:$N$1101,,0))</f>
        <v>outubro</v>
      </c>
      <c r="O876" s="15">
        <v>45627</v>
      </c>
    </row>
    <row r="877" spans="1:15">
      <c r="A877" s="5" t="s">
        <v>872</v>
      </c>
      <c r="B877" s="6" t="s">
        <v>1225</v>
      </c>
      <c r="C877" s="8">
        <f t="shared" si="26"/>
        <v>64.89</v>
      </c>
      <c r="D877" s="13">
        <f>_xlfn.XLOOKUP(Tabela5[[#This Row],[SKU]],'ESTOQUE NOVEMBRO'!A:A,'ESTOQUE NOVEMBRO'!F:F,,0)-_xlfn.XLOOKUP(Tabela5[[#This Row],[SKU]],'VENDA MES'!H:H,'VENDA MES'!I:I,0,0)</f>
        <v>-48.799999999999983</v>
      </c>
      <c r="E877" s="13">
        <f>IF(D877&lt;=0,(L877 * 2.5) - D877,IF(AND(Tabela5[[#This Row],[ESTOQUE_INICIAL]]&lt;=Tabela5[[#This Row],[PONTO_DE_REPOSICAO]],Tabela5[[#This Row],[ESTOQUE_INICIAL]]&gt;0),L877*2.5,D877*0))</f>
        <v>93.522222222222211</v>
      </c>
      <c r="F877" s="13">
        <f t="shared" si="27"/>
        <v>44.722222222222229</v>
      </c>
      <c r="G877" s="14" t="str">
        <f>IF('ESTOQUE DEZEMBRO'!$N877="outubro",_xlfn.XLOOKUP('ESTOQUE DEZEMBRO'!$A877,MEDIDAS!H:H,MEDIDAS!J:J,,0),IF('ESTOQUE DEZEMBRO'!$N877="novembro",_xlfn.XLOOKUP('ESTOQUE DEZEMBRO'!$A877,MEDIDAS!H:H,MEDIDAS!K:K,,0),"0"))</f>
        <v>0</v>
      </c>
      <c r="H877" s="16">
        <v>35</v>
      </c>
      <c r="I877" s="6" t="s">
        <v>1142</v>
      </c>
      <c r="J877" s="1">
        <f>'ESTOQUE DEZEMBRO'!$D877*'ESTOQUE DEZEMBRO'!$G877+'ESTOQUE DEZEMBRO'!$E877*'ESTOQUE DEZEMBRO'!$H877</f>
        <v>3273.2777777777774</v>
      </c>
      <c r="K877" s="1">
        <f>_xlfn.XLOOKUP(A877,MEDIDAS!A:A,MEDIDAS!D:D,,0)*5</f>
        <v>8.9444444444444446</v>
      </c>
      <c r="L877" s="1">
        <f>SUM(K877,_xlfn.XLOOKUP(A877,MEDIDAS!A:A,MEDIDAS!D:D,,0)*5)</f>
        <v>17.888888888888889</v>
      </c>
      <c r="M87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77" t="str">
        <f>IF('ESTOQUE DEZEMBRO'!$E877&gt;0,"dezembro",_xlfn.XLOOKUP('ESTOQUE DEZEMBRO'!$A877,'ESTOQUE NOVEMBRO'!$A$2:$A$1101,'ESTOQUE NOVEMBRO'!$N$2:$N$1101,,0))</f>
        <v>dezembro</v>
      </c>
      <c r="O877" s="15">
        <v>45627</v>
      </c>
    </row>
    <row r="878" spans="1:15">
      <c r="A878" s="5" t="s">
        <v>873</v>
      </c>
      <c r="B878" s="6" t="s">
        <v>1225</v>
      </c>
      <c r="C878" s="8">
        <f t="shared" si="26"/>
        <v>64.89</v>
      </c>
      <c r="D878" s="13">
        <f>_xlfn.XLOOKUP(Tabela5[[#This Row],[SKU]],'ESTOQUE NOVEMBRO'!A:A,'ESTOQUE NOVEMBRO'!F:F,,0)-_xlfn.XLOOKUP(Tabela5[[#This Row],[SKU]],'VENDA MES'!H:H,'VENDA MES'!I:I,0,0)</f>
        <v>-32.799999999999983</v>
      </c>
      <c r="E878" s="13">
        <f>IF(D878&lt;=0,(L878 * 2.5) - D878,IF(AND(Tabela5[[#This Row],[ESTOQUE_INICIAL]]&lt;=Tabela5[[#This Row],[PONTO_DE_REPOSICAO]],Tabela5[[#This Row],[ESTOQUE_INICIAL]]&gt;0),L878*2.5,D878*0))</f>
        <v>82.244444444444426</v>
      </c>
      <c r="F878" s="13">
        <f t="shared" si="27"/>
        <v>49.444444444444443</v>
      </c>
      <c r="G878" s="14" t="str">
        <f>IF('ESTOQUE DEZEMBRO'!$N878="outubro",_xlfn.XLOOKUP('ESTOQUE DEZEMBRO'!$A878,MEDIDAS!H:H,MEDIDAS!J:J,,0),IF('ESTOQUE DEZEMBRO'!$N878="novembro",_xlfn.XLOOKUP('ESTOQUE DEZEMBRO'!$A878,MEDIDAS!H:H,MEDIDAS!K:K,,0),"0"))</f>
        <v>0</v>
      </c>
      <c r="H878" s="16">
        <v>35</v>
      </c>
      <c r="I878" s="6" t="s">
        <v>1142</v>
      </c>
      <c r="J878" s="1">
        <f>'ESTOQUE DEZEMBRO'!$D878*'ESTOQUE DEZEMBRO'!$G878+'ESTOQUE DEZEMBRO'!$E878*'ESTOQUE DEZEMBRO'!$H878</f>
        <v>2878.5555555555547</v>
      </c>
      <c r="K878" s="1">
        <f>_xlfn.XLOOKUP(A878,MEDIDAS!A:A,MEDIDAS!D:D,,0)*5</f>
        <v>9.8888888888888893</v>
      </c>
      <c r="L878" s="1">
        <f>SUM(K878,_xlfn.XLOOKUP(A878,MEDIDAS!A:A,MEDIDAS!D:D,,0)*5)</f>
        <v>19.777777777777779</v>
      </c>
      <c r="M87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78" t="str">
        <f>IF('ESTOQUE DEZEMBRO'!$E878&gt;0,"dezembro",_xlfn.XLOOKUP('ESTOQUE DEZEMBRO'!$A878,'ESTOQUE NOVEMBRO'!$A$2:$A$1101,'ESTOQUE NOVEMBRO'!$N$2:$N$1101,,0))</f>
        <v>dezembro</v>
      </c>
      <c r="O878" s="15">
        <v>45627</v>
      </c>
    </row>
    <row r="879" spans="1:15">
      <c r="A879" s="5" t="s">
        <v>966</v>
      </c>
      <c r="B879" s="6" t="s">
        <v>1225</v>
      </c>
      <c r="C879" s="8">
        <f t="shared" si="26"/>
        <v>64.89</v>
      </c>
      <c r="D879" s="13">
        <f>_xlfn.XLOOKUP(Tabela5[[#This Row],[SKU]],'ESTOQUE NOVEMBRO'!A:A,'ESTOQUE NOVEMBRO'!F:F,,0)-_xlfn.XLOOKUP(Tabela5[[#This Row],[SKU]],'VENDA MES'!H:H,'VENDA MES'!I:I,0,0)</f>
        <v>62</v>
      </c>
      <c r="E879" s="13">
        <f>IF(D879&lt;=0,(L879 * 2.5) - D879,IF(AND(Tabela5[[#This Row],[ESTOQUE_INICIAL]]&lt;=Tabela5[[#This Row],[PONTO_DE_REPOSICAO]],Tabela5[[#This Row],[ESTOQUE_INICIAL]]&gt;0),L879*2.5,D879*0))</f>
        <v>0</v>
      </c>
      <c r="F879" s="13">
        <f t="shared" si="27"/>
        <v>62</v>
      </c>
      <c r="G879" s="14">
        <f>IF('ESTOQUE DEZEMBRO'!$N879="outubro",_xlfn.XLOOKUP('ESTOQUE DEZEMBRO'!$A879,MEDIDAS!H:H,MEDIDAS!J:J,,0),IF('ESTOQUE DEZEMBRO'!$N879="novembro",_xlfn.XLOOKUP('ESTOQUE DEZEMBRO'!$A879,MEDIDAS!H:H,MEDIDAS!K:K,,0),"0"))</f>
        <v>14</v>
      </c>
      <c r="H879" s="16">
        <v>35</v>
      </c>
      <c r="I879" s="6" t="s">
        <v>1142</v>
      </c>
      <c r="J879" s="1">
        <f>'ESTOQUE DEZEMBRO'!$D879*'ESTOQUE DEZEMBRO'!$G879+'ESTOQUE DEZEMBRO'!$E879*'ESTOQUE DEZEMBRO'!$H879</f>
        <v>868</v>
      </c>
      <c r="K879" s="1">
        <f>_xlfn.XLOOKUP(A879,MEDIDAS!A:A,MEDIDAS!D:D,,0)*5</f>
        <v>4.8888888888888884</v>
      </c>
      <c r="L879" s="1">
        <f>SUM(K879,_xlfn.XLOOKUP(A879,MEDIDAS!A:A,MEDIDAS!D:D,,0)*5)</f>
        <v>9.7777777777777768</v>
      </c>
      <c r="M87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79" t="str">
        <f>IF('ESTOQUE DEZEMBRO'!$E879&gt;0,"dezembro",_xlfn.XLOOKUP('ESTOQUE DEZEMBRO'!$A879,'ESTOQUE NOVEMBRO'!$A$2:$A$1101,'ESTOQUE NOVEMBRO'!$N$2:$N$1101,,0))</f>
        <v>outubro</v>
      </c>
      <c r="O879" s="15">
        <v>45627</v>
      </c>
    </row>
    <row r="880" spans="1:15">
      <c r="A880" s="5" t="s">
        <v>874</v>
      </c>
      <c r="B880" s="6" t="s">
        <v>1225</v>
      </c>
      <c r="C880" s="8">
        <f t="shared" si="26"/>
        <v>64.89</v>
      </c>
      <c r="D880" s="13">
        <f>_xlfn.XLOOKUP(Tabela5[[#This Row],[SKU]],'ESTOQUE NOVEMBRO'!A:A,'ESTOQUE NOVEMBRO'!F:F,,0)-_xlfn.XLOOKUP(Tabela5[[#This Row],[SKU]],'VENDA MES'!H:H,'VENDA MES'!I:I,0,0)</f>
        <v>53.80000000000004</v>
      </c>
      <c r="E880" s="13">
        <f>IF(D880&lt;=0,(L880 * 2.5) - D880,IF(AND(Tabela5[[#This Row],[ESTOQUE_INICIAL]]&lt;=Tabela5[[#This Row],[PONTO_DE_REPOSICAO]],Tabela5[[#This Row],[ESTOQUE_INICIAL]]&gt;0),L880*2.5,D880*0))</f>
        <v>0</v>
      </c>
      <c r="F880" s="13">
        <f t="shared" si="27"/>
        <v>53.80000000000004</v>
      </c>
      <c r="G880" s="14">
        <f>IF('ESTOQUE DEZEMBRO'!$N880="outubro",_xlfn.XLOOKUP('ESTOQUE DEZEMBRO'!$A880,MEDIDAS!H:H,MEDIDAS!J:J,,0),IF('ESTOQUE DEZEMBRO'!$N880="novembro",_xlfn.XLOOKUP('ESTOQUE DEZEMBRO'!$A880,MEDIDAS!H:H,MEDIDAS!K:K,,0),"0"))</f>
        <v>14</v>
      </c>
      <c r="H880" s="16">
        <v>35</v>
      </c>
      <c r="I880" s="6" t="s">
        <v>1142</v>
      </c>
      <c r="J880" s="1">
        <f>'ESTOQUE DEZEMBRO'!$D880*'ESTOQUE DEZEMBRO'!$G880+'ESTOQUE DEZEMBRO'!$E880*'ESTOQUE DEZEMBRO'!$H880</f>
        <v>753.2000000000005</v>
      </c>
      <c r="K880" s="1">
        <f>_xlfn.XLOOKUP(A880,MEDIDAS!A:A,MEDIDAS!D:D,,0)*5</f>
        <v>7.2777777777777777</v>
      </c>
      <c r="L880" s="1">
        <f>SUM(K880,_xlfn.XLOOKUP(A880,MEDIDAS!A:A,MEDIDAS!D:D,,0)*5)</f>
        <v>14.555555555555555</v>
      </c>
      <c r="M88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80" t="str">
        <f>IF('ESTOQUE DEZEMBRO'!$E880&gt;0,"dezembro",_xlfn.XLOOKUP('ESTOQUE DEZEMBRO'!$A880,'ESTOQUE NOVEMBRO'!$A$2:$A$1101,'ESTOQUE NOVEMBRO'!$N$2:$N$1101,,0))</f>
        <v>outubro</v>
      </c>
      <c r="O880" s="15">
        <v>45627</v>
      </c>
    </row>
    <row r="881" spans="1:15">
      <c r="A881" s="5" t="s">
        <v>875</v>
      </c>
      <c r="B881" s="6" t="s">
        <v>1225</v>
      </c>
      <c r="C881" s="8">
        <f t="shared" si="26"/>
        <v>64.89</v>
      </c>
      <c r="D881" s="13">
        <f>_xlfn.XLOOKUP(Tabela5[[#This Row],[SKU]],'ESTOQUE NOVEMBRO'!A:A,'ESTOQUE NOVEMBRO'!F:F,,0)-_xlfn.XLOOKUP(Tabela5[[#This Row],[SKU]],'VENDA MES'!H:H,'VENDA MES'!I:I,0,0)</f>
        <v>-17.200000000000003</v>
      </c>
      <c r="E881" s="13">
        <f>IF(D881&lt;=0,(L881 * 2.5) - D881,IF(AND(Tabela5[[#This Row],[ESTOQUE_INICIAL]]&lt;=Tabela5[[#This Row],[PONTO_DE_REPOSICAO]],Tabela5[[#This Row],[ESTOQUE_INICIAL]]&gt;0),L881*2.5,D881*0))</f>
        <v>54.977777777777781</v>
      </c>
      <c r="F881" s="13">
        <f t="shared" si="27"/>
        <v>37.777777777777779</v>
      </c>
      <c r="G881" s="14" t="str">
        <f>IF('ESTOQUE DEZEMBRO'!$N881="outubro",_xlfn.XLOOKUP('ESTOQUE DEZEMBRO'!$A881,MEDIDAS!H:H,MEDIDAS!J:J,,0),IF('ESTOQUE DEZEMBRO'!$N881="novembro",_xlfn.XLOOKUP('ESTOQUE DEZEMBRO'!$A881,MEDIDAS!H:H,MEDIDAS!K:K,,0),"0"))</f>
        <v>0</v>
      </c>
      <c r="H881" s="16">
        <v>35</v>
      </c>
      <c r="I881" s="6" t="s">
        <v>1142</v>
      </c>
      <c r="J881" s="1">
        <f>'ESTOQUE DEZEMBRO'!$D881*'ESTOQUE DEZEMBRO'!$G881+'ESTOQUE DEZEMBRO'!$E881*'ESTOQUE DEZEMBRO'!$H881</f>
        <v>1924.2222222222224</v>
      </c>
      <c r="K881" s="1">
        <f>_xlfn.XLOOKUP(A881,MEDIDAS!A:A,MEDIDAS!D:D,,0)*5</f>
        <v>7.5555555555555554</v>
      </c>
      <c r="L881" s="1">
        <f>SUM(K881,_xlfn.XLOOKUP(A881,MEDIDAS!A:A,MEDIDAS!D:D,,0)*5)</f>
        <v>15.111111111111111</v>
      </c>
      <c r="M88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81" t="str">
        <f>IF('ESTOQUE DEZEMBRO'!$E881&gt;0,"dezembro",_xlfn.XLOOKUP('ESTOQUE DEZEMBRO'!$A881,'ESTOQUE NOVEMBRO'!$A$2:$A$1101,'ESTOQUE NOVEMBRO'!$N$2:$N$1101,,0))</f>
        <v>dezembro</v>
      </c>
      <c r="O881" s="15">
        <v>45627</v>
      </c>
    </row>
    <row r="882" spans="1:15">
      <c r="A882" s="5" t="s">
        <v>876</v>
      </c>
      <c r="B882" s="6" t="s">
        <v>1225</v>
      </c>
      <c r="C882" s="8">
        <f t="shared" si="26"/>
        <v>64.89</v>
      </c>
      <c r="D882" s="13">
        <f>_xlfn.XLOOKUP(Tabela5[[#This Row],[SKU]],'ESTOQUE NOVEMBRO'!A:A,'ESTOQUE NOVEMBRO'!F:F,,0)-_xlfn.XLOOKUP(Tabela5[[#This Row],[SKU]],'VENDA MES'!H:H,'VENDA MES'!I:I,0,0)</f>
        <v>-45</v>
      </c>
      <c r="E882" s="13">
        <f>IF(D882&lt;=0,(L882 * 2.5) - D882,IF(AND(Tabela5[[#This Row],[ESTOQUE_INICIAL]]&lt;=Tabela5[[#This Row],[PONTO_DE_REPOSICAO]],Tabela5[[#This Row],[ESTOQUE_INICIAL]]&gt;0),L882*2.5,D882*0))</f>
        <v>94.166666666666657</v>
      </c>
      <c r="F882" s="13">
        <f t="shared" si="27"/>
        <v>49.166666666666657</v>
      </c>
      <c r="G882" s="14" t="str">
        <f>IF('ESTOQUE DEZEMBRO'!$N882="outubro",_xlfn.XLOOKUP('ESTOQUE DEZEMBRO'!$A882,MEDIDAS!H:H,MEDIDAS!J:J,,0),IF('ESTOQUE DEZEMBRO'!$N882="novembro",_xlfn.XLOOKUP('ESTOQUE DEZEMBRO'!$A882,MEDIDAS!H:H,MEDIDAS!K:K,,0),"0"))</f>
        <v>0</v>
      </c>
      <c r="H882" s="16">
        <v>35</v>
      </c>
      <c r="I882" s="6" t="s">
        <v>1142</v>
      </c>
      <c r="J882" s="1">
        <f>'ESTOQUE DEZEMBRO'!$D882*'ESTOQUE DEZEMBRO'!$G882+'ESTOQUE DEZEMBRO'!$E882*'ESTOQUE DEZEMBRO'!$H882</f>
        <v>3295.833333333333</v>
      </c>
      <c r="K882" s="1">
        <f>_xlfn.XLOOKUP(A882,MEDIDAS!A:A,MEDIDAS!D:D,,0)*5</f>
        <v>9.8333333333333321</v>
      </c>
      <c r="L882" s="1">
        <f>SUM(K882,_xlfn.XLOOKUP(A882,MEDIDAS!A:A,MEDIDAS!D:D,,0)*5)</f>
        <v>19.666666666666664</v>
      </c>
      <c r="M88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82" t="str">
        <f>IF('ESTOQUE DEZEMBRO'!$E882&gt;0,"dezembro",_xlfn.XLOOKUP('ESTOQUE DEZEMBRO'!$A882,'ESTOQUE NOVEMBRO'!$A$2:$A$1101,'ESTOQUE NOVEMBRO'!$N$2:$N$1101,,0))</f>
        <v>dezembro</v>
      </c>
      <c r="O882" s="15">
        <v>45627</v>
      </c>
    </row>
    <row r="883" spans="1:15">
      <c r="A883" s="5" t="s">
        <v>877</v>
      </c>
      <c r="B883" s="6" t="s">
        <v>1225</v>
      </c>
      <c r="C883" s="8">
        <f t="shared" si="26"/>
        <v>64.89</v>
      </c>
      <c r="D883" s="13">
        <f>_xlfn.XLOOKUP(Tabela5[[#This Row],[SKU]],'ESTOQUE NOVEMBRO'!A:A,'ESTOQUE NOVEMBRO'!F:F,,0)-_xlfn.XLOOKUP(Tabela5[[#This Row],[SKU]],'VENDA MES'!H:H,'VENDA MES'!I:I,0,0)</f>
        <v>-11.799999999999983</v>
      </c>
      <c r="E883" s="13">
        <f>IF(D883&lt;=0,(L883 * 2.5) - D883,IF(AND(Tabela5[[#This Row],[ESTOQUE_INICIAL]]&lt;=Tabela5[[#This Row],[PONTO_DE_REPOSICAO]],Tabela5[[#This Row],[ESTOQUE_INICIAL]]&gt;0),L883*2.5,D883*0))</f>
        <v>55.41111111111109</v>
      </c>
      <c r="F883" s="13">
        <f t="shared" si="27"/>
        <v>43.611111111111107</v>
      </c>
      <c r="G883" s="14" t="str">
        <f>IF('ESTOQUE DEZEMBRO'!$N883="outubro",_xlfn.XLOOKUP('ESTOQUE DEZEMBRO'!$A883,MEDIDAS!H:H,MEDIDAS!J:J,,0),IF('ESTOQUE DEZEMBRO'!$N883="novembro",_xlfn.XLOOKUP('ESTOQUE DEZEMBRO'!$A883,MEDIDAS!H:H,MEDIDAS!K:K,,0),"0"))</f>
        <v>0</v>
      </c>
      <c r="H883" s="16">
        <v>35</v>
      </c>
      <c r="I883" s="6" t="s">
        <v>1142</v>
      </c>
      <c r="J883" s="1">
        <f>'ESTOQUE DEZEMBRO'!$D883*'ESTOQUE DEZEMBRO'!$G883+'ESTOQUE DEZEMBRO'!$E883*'ESTOQUE DEZEMBRO'!$H883</f>
        <v>1939.3888888888882</v>
      </c>
      <c r="K883" s="1">
        <f>_xlfn.XLOOKUP(A883,MEDIDAS!A:A,MEDIDAS!D:D,,0)*5</f>
        <v>8.7222222222222214</v>
      </c>
      <c r="L883" s="1">
        <f>SUM(K883,_xlfn.XLOOKUP(A883,MEDIDAS!A:A,MEDIDAS!D:D,,0)*5)</f>
        <v>17.444444444444443</v>
      </c>
      <c r="M88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83" t="str">
        <f>IF('ESTOQUE DEZEMBRO'!$E883&gt;0,"dezembro",_xlfn.XLOOKUP('ESTOQUE DEZEMBRO'!$A883,'ESTOQUE NOVEMBRO'!$A$2:$A$1101,'ESTOQUE NOVEMBRO'!$N$2:$N$1101,,0))</f>
        <v>dezembro</v>
      </c>
      <c r="O883" s="15">
        <v>45627</v>
      </c>
    </row>
    <row r="884" spans="1:15">
      <c r="A884" s="5" t="s">
        <v>879</v>
      </c>
      <c r="B884" s="6" t="s">
        <v>1226</v>
      </c>
      <c r="C884" s="8">
        <f t="shared" si="26"/>
        <v>64.89</v>
      </c>
      <c r="D884" s="13">
        <f>_xlfn.XLOOKUP(Tabela5[[#This Row],[SKU]],'ESTOQUE NOVEMBRO'!A:A,'ESTOQUE NOVEMBRO'!F:F,,0)-_xlfn.XLOOKUP(Tabela5[[#This Row],[SKU]],'VENDA MES'!H:H,'VENDA MES'!I:I,0,0)</f>
        <v>27.40000000000002</v>
      </c>
      <c r="E884" s="13">
        <f>IF(D884&lt;=0,(L884 * 2.5) - D884,IF(AND(Tabela5[[#This Row],[ESTOQUE_INICIAL]]&lt;=Tabela5[[#This Row],[PONTO_DE_REPOSICAO]],Tabela5[[#This Row],[ESTOQUE_INICIAL]]&gt;0),L884*2.5,D884*0))</f>
        <v>0</v>
      </c>
      <c r="F884" s="13">
        <f t="shared" si="27"/>
        <v>27.40000000000002</v>
      </c>
      <c r="G884" s="14">
        <f>IF('ESTOQUE DEZEMBRO'!$N884="outubro",_xlfn.XLOOKUP('ESTOQUE DEZEMBRO'!$A884,MEDIDAS!H:H,MEDIDAS!J:J,,0),IF('ESTOQUE DEZEMBRO'!$N884="novembro",_xlfn.XLOOKUP('ESTOQUE DEZEMBRO'!$A884,MEDIDAS!H:H,MEDIDAS!K:K,,0),"0"))</f>
        <v>12</v>
      </c>
      <c r="H884" s="16">
        <v>30</v>
      </c>
      <c r="I884" s="6" t="s">
        <v>1136</v>
      </c>
      <c r="J884" s="1">
        <f>'ESTOQUE DEZEMBRO'!$D884*'ESTOQUE DEZEMBRO'!$G884+'ESTOQUE DEZEMBRO'!$E884*'ESTOQUE DEZEMBRO'!$H884</f>
        <v>328.80000000000024</v>
      </c>
      <c r="K884" s="1">
        <f>_xlfn.XLOOKUP(A884,MEDIDAS!A:A,MEDIDAS!D:D,,0)*5</f>
        <v>5.4444444444444438</v>
      </c>
      <c r="L884" s="1">
        <f>SUM(K884,_xlfn.XLOOKUP(A884,MEDIDAS!A:A,MEDIDAS!D:D,,0)*5)</f>
        <v>10.888888888888888</v>
      </c>
      <c r="M88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84" t="str">
        <f>IF('ESTOQUE DEZEMBRO'!$E884&gt;0,"dezembro",_xlfn.XLOOKUP('ESTOQUE DEZEMBRO'!$A884,'ESTOQUE NOVEMBRO'!$A$2:$A$1101,'ESTOQUE NOVEMBRO'!$N$2:$N$1101,,0))</f>
        <v>outubro</v>
      </c>
      <c r="O884" s="15">
        <v>45627</v>
      </c>
    </row>
    <row r="885" spans="1:15">
      <c r="A885" s="5" t="s">
        <v>880</v>
      </c>
      <c r="B885" s="6" t="s">
        <v>1226</v>
      </c>
      <c r="C885" s="8">
        <f t="shared" si="26"/>
        <v>64.89</v>
      </c>
      <c r="D885" s="13">
        <f>_xlfn.XLOOKUP(Tabela5[[#This Row],[SKU]],'ESTOQUE NOVEMBRO'!A:A,'ESTOQUE NOVEMBRO'!F:F,,0)-_xlfn.XLOOKUP(Tabela5[[#This Row],[SKU]],'VENDA MES'!H:H,'VENDA MES'!I:I,0,0)</f>
        <v>113.80000000000004</v>
      </c>
      <c r="E885" s="13">
        <f>IF(D885&lt;=0,(L885 * 2.5) - D885,IF(AND(Tabela5[[#This Row],[ESTOQUE_INICIAL]]&lt;=Tabela5[[#This Row],[PONTO_DE_REPOSICAO]],Tabela5[[#This Row],[ESTOQUE_INICIAL]]&gt;0),L885*2.5,D885*0))</f>
        <v>0</v>
      </c>
      <c r="F885" s="13">
        <f t="shared" si="27"/>
        <v>113.80000000000004</v>
      </c>
      <c r="G885" s="14">
        <f>IF('ESTOQUE DEZEMBRO'!$N885="outubro",_xlfn.XLOOKUP('ESTOQUE DEZEMBRO'!$A885,MEDIDAS!H:H,MEDIDAS!J:J,,0),IF('ESTOQUE DEZEMBRO'!$N885="novembro",_xlfn.XLOOKUP('ESTOQUE DEZEMBRO'!$A885,MEDIDAS!H:H,MEDIDAS!K:K,,0),"0"))</f>
        <v>12</v>
      </c>
      <c r="H885" s="16">
        <v>30</v>
      </c>
      <c r="I885" s="6" t="s">
        <v>1136</v>
      </c>
      <c r="J885" s="1">
        <f>'ESTOQUE DEZEMBRO'!$D885*'ESTOQUE DEZEMBRO'!$G885+'ESTOQUE DEZEMBRO'!$E885*'ESTOQUE DEZEMBRO'!$H885</f>
        <v>1365.6000000000004</v>
      </c>
      <c r="K885" s="1">
        <f>_xlfn.XLOOKUP(A885,MEDIDAS!A:A,MEDIDAS!D:D,,0)*5</f>
        <v>5.7777777777777768</v>
      </c>
      <c r="L885" s="1">
        <f>SUM(K885,_xlfn.XLOOKUP(A885,MEDIDAS!A:A,MEDIDAS!D:D,,0)*5)</f>
        <v>11.555555555555554</v>
      </c>
      <c r="M88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85" t="str">
        <f>IF('ESTOQUE DEZEMBRO'!$E885&gt;0,"dezembro",_xlfn.XLOOKUP('ESTOQUE DEZEMBRO'!$A885,'ESTOQUE NOVEMBRO'!$A$2:$A$1101,'ESTOQUE NOVEMBRO'!$N$2:$N$1101,,0))</f>
        <v>outubro</v>
      </c>
      <c r="O885" s="15">
        <v>45627</v>
      </c>
    </row>
    <row r="886" spans="1:15">
      <c r="A886" s="5" t="s">
        <v>881</v>
      </c>
      <c r="B886" s="6" t="s">
        <v>1226</v>
      </c>
      <c r="C886" s="8">
        <f t="shared" si="26"/>
        <v>64.89</v>
      </c>
      <c r="D886" s="13">
        <f>_xlfn.XLOOKUP(Tabela5[[#This Row],[SKU]],'ESTOQUE NOVEMBRO'!A:A,'ESTOQUE NOVEMBRO'!F:F,,0)-_xlfn.XLOOKUP(Tabela5[[#This Row],[SKU]],'VENDA MES'!H:H,'VENDA MES'!I:I,0,0)</f>
        <v>-25.400000000000006</v>
      </c>
      <c r="E886" s="13">
        <f>IF(D886&lt;=0,(L886 * 2.5) - D886,IF(AND(Tabela5[[#This Row],[ESTOQUE_INICIAL]]&lt;=Tabela5[[#This Row],[PONTO_DE_REPOSICAO]],Tabela5[[#This Row],[ESTOQUE_INICIAL]]&gt;0),L886*2.5,D886*0))</f>
        <v>61.788888888888891</v>
      </c>
      <c r="F886" s="13">
        <f t="shared" si="27"/>
        <v>36.388888888888886</v>
      </c>
      <c r="G886" s="14" t="str">
        <f>IF('ESTOQUE DEZEMBRO'!$N886="outubro",_xlfn.XLOOKUP('ESTOQUE DEZEMBRO'!$A886,MEDIDAS!H:H,MEDIDAS!J:J,,0),IF('ESTOQUE DEZEMBRO'!$N886="novembro",_xlfn.XLOOKUP('ESTOQUE DEZEMBRO'!$A886,MEDIDAS!H:H,MEDIDAS!K:K,,0),"0"))</f>
        <v>0</v>
      </c>
      <c r="H886" s="16">
        <v>30</v>
      </c>
      <c r="I886" s="6" t="s">
        <v>1136</v>
      </c>
      <c r="J886" s="1">
        <f>'ESTOQUE DEZEMBRO'!$D886*'ESTOQUE DEZEMBRO'!$G886+'ESTOQUE DEZEMBRO'!$E886*'ESTOQUE DEZEMBRO'!$H886</f>
        <v>1853.6666666666667</v>
      </c>
      <c r="K886" s="1">
        <f>_xlfn.XLOOKUP(A886,MEDIDAS!A:A,MEDIDAS!D:D,,0)*5</f>
        <v>7.2777777777777777</v>
      </c>
      <c r="L886" s="1">
        <f>SUM(K886,_xlfn.XLOOKUP(A886,MEDIDAS!A:A,MEDIDAS!D:D,,0)*5)</f>
        <v>14.555555555555555</v>
      </c>
      <c r="M88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86" t="str">
        <f>IF('ESTOQUE DEZEMBRO'!$E886&gt;0,"dezembro",_xlfn.XLOOKUP('ESTOQUE DEZEMBRO'!$A886,'ESTOQUE NOVEMBRO'!$A$2:$A$1101,'ESTOQUE NOVEMBRO'!$N$2:$N$1101,,0))</f>
        <v>dezembro</v>
      </c>
      <c r="O886" s="15">
        <v>45627</v>
      </c>
    </row>
    <row r="887" spans="1:15">
      <c r="A887" s="5" t="s">
        <v>882</v>
      </c>
      <c r="B887" s="6" t="s">
        <v>1226</v>
      </c>
      <c r="C887" s="8">
        <f t="shared" si="26"/>
        <v>64.89</v>
      </c>
      <c r="D887" s="13">
        <f>_xlfn.XLOOKUP(Tabela5[[#This Row],[SKU]],'ESTOQUE NOVEMBRO'!A:A,'ESTOQUE NOVEMBRO'!F:F,,0)-_xlfn.XLOOKUP(Tabela5[[#This Row],[SKU]],'VENDA MES'!H:H,'VENDA MES'!I:I,0,0)</f>
        <v>2.4000000000000199</v>
      </c>
      <c r="E887" s="13">
        <f>IF(D887&lt;=0,(L887 * 2.5) - D887,IF(AND(Tabela5[[#This Row],[ESTOQUE_INICIAL]]&lt;=Tabela5[[#This Row],[PONTO_DE_REPOSICAO]],Tabela5[[#This Row],[ESTOQUE_INICIAL]]&gt;0),L887*2.5,D887*0))</f>
        <v>34.166666666666671</v>
      </c>
      <c r="F887" s="13">
        <f t="shared" si="27"/>
        <v>36.566666666666691</v>
      </c>
      <c r="G887" s="14" t="str">
        <f>IF('ESTOQUE DEZEMBRO'!$N887="outubro",_xlfn.XLOOKUP('ESTOQUE DEZEMBRO'!$A887,MEDIDAS!H:H,MEDIDAS!J:J,,0),IF('ESTOQUE DEZEMBRO'!$N887="novembro",_xlfn.XLOOKUP('ESTOQUE DEZEMBRO'!$A887,MEDIDAS!H:H,MEDIDAS!K:K,,0),"0"))</f>
        <v>0</v>
      </c>
      <c r="H887" s="16">
        <v>30</v>
      </c>
      <c r="I887" s="6" t="s">
        <v>1136</v>
      </c>
      <c r="J887" s="1">
        <f>'ESTOQUE DEZEMBRO'!$D887*'ESTOQUE DEZEMBRO'!$G887+'ESTOQUE DEZEMBRO'!$E887*'ESTOQUE DEZEMBRO'!$H887</f>
        <v>1025.0000000000002</v>
      </c>
      <c r="K887" s="1">
        <f>_xlfn.XLOOKUP(A887,MEDIDAS!A:A,MEDIDAS!D:D,,0)*5</f>
        <v>6.8333333333333339</v>
      </c>
      <c r="L887" s="1">
        <f>SUM(K887,_xlfn.XLOOKUP(A887,MEDIDAS!A:A,MEDIDAS!D:D,,0)*5)</f>
        <v>13.666666666666668</v>
      </c>
      <c r="M88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87" t="str">
        <f>IF('ESTOQUE DEZEMBRO'!$E887&gt;0,"dezembro",_xlfn.XLOOKUP('ESTOQUE DEZEMBRO'!$A887,'ESTOQUE NOVEMBRO'!$A$2:$A$1101,'ESTOQUE NOVEMBRO'!$N$2:$N$1101,,0))</f>
        <v>dezembro</v>
      </c>
      <c r="O887" s="15">
        <v>45627</v>
      </c>
    </row>
    <row r="888" spans="1:15">
      <c r="A888" s="5" t="s">
        <v>883</v>
      </c>
      <c r="B888" s="6" t="s">
        <v>1226</v>
      </c>
      <c r="C888" s="8">
        <f t="shared" si="26"/>
        <v>64.89</v>
      </c>
      <c r="D888" s="13">
        <f>_xlfn.XLOOKUP(Tabela5[[#This Row],[SKU]],'ESTOQUE NOVEMBRO'!A:A,'ESTOQUE NOVEMBRO'!F:F,,0)-_xlfn.XLOOKUP(Tabela5[[#This Row],[SKU]],'VENDA MES'!H:H,'VENDA MES'!I:I,0,0)</f>
        <v>-18.200000000000003</v>
      </c>
      <c r="E888" s="13">
        <f>IF(D888&lt;=0,(L888 * 2.5) - D888,IF(AND(Tabela5[[#This Row],[ESTOQUE_INICIAL]]&lt;=Tabela5[[#This Row],[PONTO_DE_REPOSICAO]],Tabela5[[#This Row],[ESTOQUE_INICIAL]]&gt;0),L888*2.5,D888*0))</f>
        <v>47.088888888888889</v>
      </c>
      <c r="F888" s="13">
        <f t="shared" si="27"/>
        <v>28.888888888888886</v>
      </c>
      <c r="G888" s="14" t="str">
        <f>IF('ESTOQUE DEZEMBRO'!$N888="outubro",_xlfn.XLOOKUP('ESTOQUE DEZEMBRO'!$A888,MEDIDAS!H:H,MEDIDAS!J:J,,0),IF('ESTOQUE DEZEMBRO'!$N888="novembro",_xlfn.XLOOKUP('ESTOQUE DEZEMBRO'!$A888,MEDIDAS!H:H,MEDIDAS!K:K,,0),"0"))</f>
        <v>0</v>
      </c>
      <c r="H888" s="16">
        <v>30</v>
      </c>
      <c r="I888" s="6" t="s">
        <v>1136</v>
      </c>
      <c r="J888" s="1">
        <f>'ESTOQUE DEZEMBRO'!$D888*'ESTOQUE DEZEMBRO'!$G888+'ESTOQUE DEZEMBRO'!$E888*'ESTOQUE DEZEMBRO'!$H888</f>
        <v>1412.6666666666667</v>
      </c>
      <c r="K888" s="1">
        <f>_xlfn.XLOOKUP(A888,MEDIDAS!A:A,MEDIDAS!D:D,,0)*5</f>
        <v>5.7777777777777768</v>
      </c>
      <c r="L888" s="1">
        <f>SUM(K888,_xlfn.XLOOKUP(A888,MEDIDAS!A:A,MEDIDAS!D:D,,0)*5)</f>
        <v>11.555555555555554</v>
      </c>
      <c r="M88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888" t="str">
        <f>IF('ESTOQUE DEZEMBRO'!$E888&gt;0,"dezembro",_xlfn.XLOOKUP('ESTOQUE DEZEMBRO'!$A888,'ESTOQUE NOVEMBRO'!$A$2:$A$1101,'ESTOQUE NOVEMBRO'!$N$2:$N$1101,,0))</f>
        <v>dezembro</v>
      </c>
      <c r="O888" s="15">
        <v>45627</v>
      </c>
    </row>
    <row r="889" spans="1:15">
      <c r="A889" s="5" t="s">
        <v>977</v>
      </c>
      <c r="B889" s="6" t="s">
        <v>1226</v>
      </c>
      <c r="C889" s="8">
        <f t="shared" si="26"/>
        <v>64.89</v>
      </c>
      <c r="D889" s="13">
        <f>_xlfn.XLOOKUP(Tabela5[[#This Row],[SKU]],'ESTOQUE NOVEMBRO'!A:A,'ESTOQUE NOVEMBRO'!F:F,,0)-_xlfn.XLOOKUP(Tabela5[[#This Row],[SKU]],'VENDA MES'!H:H,'VENDA MES'!I:I,0,0)</f>
        <v>109</v>
      </c>
      <c r="E889" s="13">
        <f>IF(D889&lt;=0,(L889 * 2.5) - D889,IF(AND(Tabela5[[#This Row],[ESTOQUE_INICIAL]]&lt;=Tabela5[[#This Row],[PONTO_DE_REPOSICAO]],Tabela5[[#This Row],[ESTOQUE_INICIAL]]&gt;0),L889*2.5,D889*0))</f>
        <v>0</v>
      </c>
      <c r="F889" s="13">
        <f t="shared" si="27"/>
        <v>109</v>
      </c>
      <c r="G889" s="14">
        <f>IF('ESTOQUE DEZEMBRO'!$N889="outubro",_xlfn.XLOOKUP('ESTOQUE DEZEMBRO'!$A889,MEDIDAS!H:H,MEDIDAS!J:J,,0),IF('ESTOQUE DEZEMBRO'!$N889="novembro",_xlfn.XLOOKUP('ESTOQUE DEZEMBRO'!$A889,MEDIDAS!H:H,MEDIDAS!K:K,,0),"0"))</f>
        <v>12</v>
      </c>
      <c r="H889" s="16">
        <v>30</v>
      </c>
      <c r="I889" s="6" t="s">
        <v>1136</v>
      </c>
      <c r="J889" s="1">
        <f>'ESTOQUE DEZEMBRO'!$D889*'ESTOQUE DEZEMBRO'!$G889+'ESTOQUE DEZEMBRO'!$E889*'ESTOQUE DEZEMBRO'!$H889</f>
        <v>1308</v>
      </c>
      <c r="K889" s="1">
        <f>_xlfn.XLOOKUP(A889,MEDIDAS!A:A,MEDIDAS!D:D,,0)*5</f>
        <v>2.2777777777777777</v>
      </c>
      <c r="L889" s="1">
        <f>SUM(K889,_xlfn.XLOOKUP(A889,MEDIDAS!A:A,MEDIDAS!D:D,,0)*5)</f>
        <v>4.5555555555555554</v>
      </c>
      <c r="M88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89" t="str">
        <f>IF('ESTOQUE DEZEMBRO'!$E889&gt;0,"dezembro",_xlfn.XLOOKUP('ESTOQUE DEZEMBRO'!$A889,'ESTOQUE NOVEMBRO'!$A$2:$A$1101,'ESTOQUE NOVEMBRO'!$N$2:$N$1101,,0))</f>
        <v>outubro</v>
      </c>
      <c r="O889" s="15">
        <v>45627</v>
      </c>
    </row>
    <row r="890" spans="1:15">
      <c r="A890" s="5" t="s">
        <v>884</v>
      </c>
      <c r="B890" s="6" t="s">
        <v>1226</v>
      </c>
      <c r="C890" s="8">
        <f t="shared" si="26"/>
        <v>64.89</v>
      </c>
      <c r="D890" s="13">
        <f>_xlfn.XLOOKUP(Tabela5[[#This Row],[SKU]],'ESTOQUE NOVEMBRO'!A:A,'ESTOQUE NOVEMBRO'!F:F,,0)-_xlfn.XLOOKUP(Tabela5[[#This Row],[SKU]],'VENDA MES'!H:H,'VENDA MES'!I:I,0,0)</f>
        <v>93.400000000000034</v>
      </c>
      <c r="E890" s="13">
        <f>IF(D890&lt;=0,(L890 * 2.5) - D890,IF(AND(Tabela5[[#This Row],[ESTOQUE_INICIAL]]&lt;=Tabela5[[#This Row],[PONTO_DE_REPOSICAO]],Tabela5[[#This Row],[ESTOQUE_INICIAL]]&gt;0),L890*2.5,D890*0))</f>
        <v>0</v>
      </c>
      <c r="F890" s="13">
        <f t="shared" si="27"/>
        <v>93.400000000000034</v>
      </c>
      <c r="G890" s="14">
        <f>IF('ESTOQUE DEZEMBRO'!$N890="outubro",_xlfn.XLOOKUP('ESTOQUE DEZEMBRO'!$A890,MEDIDAS!H:H,MEDIDAS!J:J,,0),IF('ESTOQUE DEZEMBRO'!$N890="novembro",_xlfn.XLOOKUP('ESTOQUE DEZEMBRO'!$A890,MEDIDAS!H:H,MEDIDAS!K:K,,0),"0"))</f>
        <v>12</v>
      </c>
      <c r="H890" s="16">
        <v>30</v>
      </c>
      <c r="I890" s="6" t="s">
        <v>1136</v>
      </c>
      <c r="J890" s="1">
        <f>'ESTOQUE DEZEMBRO'!$D890*'ESTOQUE DEZEMBRO'!$G890+'ESTOQUE DEZEMBRO'!$E890*'ESTOQUE DEZEMBRO'!$H890</f>
        <v>1120.8000000000004</v>
      </c>
      <c r="K890" s="1">
        <f>_xlfn.XLOOKUP(A890,MEDIDAS!A:A,MEDIDAS!D:D,,0)*5</f>
        <v>9.1111111111111107</v>
      </c>
      <c r="L890" s="1">
        <f>SUM(K890,_xlfn.XLOOKUP(A890,MEDIDAS!A:A,MEDIDAS!D:D,,0)*5)</f>
        <v>18.222222222222221</v>
      </c>
      <c r="M89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90" t="str">
        <f>IF('ESTOQUE DEZEMBRO'!$E890&gt;0,"dezembro",_xlfn.XLOOKUP('ESTOQUE DEZEMBRO'!$A890,'ESTOQUE NOVEMBRO'!$A$2:$A$1101,'ESTOQUE NOVEMBRO'!$N$2:$N$1101,,0))</f>
        <v>outubro</v>
      </c>
      <c r="O890" s="15">
        <v>45627</v>
      </c>
    </row>
    <row r="891" spans="1:15">
      <c r="A891" s="5" t="s">
        <v>885</v>
      </c>
      <c r="B891" s="6" t="s">
        <v>1226</v>
      </c>
      <c r="C891" s="8">
        <f t="shared" si="26"/>
        <v>64.89</v>
      </c>
      <c r="D891" s="13">
        <f>_xlfn.XLOOKUP(Tabela5[[#This Row],[SKU]],'ESTOQUE NOVEMBRO'!A:A,'ESTOQUE NOVEMBRO'!F:F,,0)-_xlfn.XLOOKUP(Tabela5[[#This Row],[SKU]],'VENDA MES'!H:H,'VENDA MES'!I:I,0,0)</f>
        <v>21.599999999999994</v>
      </c>
      <c r="E891" s="13">
        <f>IF(D891&lt;=0,(L891 * 2.5) - D891,IF(AND(Tabela5[[#This Row],[ESTOQUE_INICIAL]]&lt;=Tabela5[[#This Row],[PONTO_DE_REPOSICAO]],Tabela5[[#This Row],[ESTOQUE_INICIAL]]&gt;0),L891*2.5,D891*0))</f>
        <v>0</v>
      </c>
      <c r="F891" s="13">
        <f t="shared" si="27"/>
        <v>21.599999999999994</v>
      </c>
      <c r="G891" s="14">
        <f>IF('ESTOQUE DEZEMBRO'!$N891="outubro",_xlfn.XLOOKUP('ESTOQUE DEZEMBRO'!$A891,MEDIDAS!H:H,MEDIDAS!J:J,,0),IF('ESTOQUE DEZEMBRO'!$N891="novembro",_xlfn.XLOOKUP('ESTOQUE DEZEMBRO'!$A891,MEDIDAS!H:H,MEDIDAS!K:K,,0),"0"))</f>
        <v>12</v>
      </c>
      <c r="H891" s="16">
        <v>30</v>
      </c>
      <c r="I891" s="6" t="s">
        <v>1136</v>
      </c>
      <c r="J891" s="1">
        <f>'ESTOQUE DEZEMBRO'!$D891*'ESTOQUE DEZEMBRO'!$G891+'ESTOQUE DEZEMBRO'!$E891*'ESTOQUE DEZEMBRO'!$H891</f>
        <v>259.19999999999993</v>
      </c>
      <c r="K891" s="1">
        <f>_xlfn.XLOOKUP(A891,MEDIDAS!A:A,MEDIDAS!D:D,,0)*5</f>
        <v>8.3333333333333339</v>
      </c>
      <c r="L891" s="1">
        <f>SUM(K891,_xlfn.XLOOKUP(A891,MEDIDAS!A:A,MEDIDAS!D:D,,0)*5)</f>
        <v>16.666666666666668</v>
      </c>
      <c r="M89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91" t="str">
        <f>IF('ESTOQUE DEZEMBRO'!$E891&gt;0,"dezembro",_xlfn.XLOOKUP('ESTOQUE DEZEMBRO'!$A891,'ESTOQUE NOVEMBRO'!$A$2:$A$1101,'ESTOQUE NOVEMBRO'!$N$2:$N$1101,,0))</f>
        <v>outubro</v>
      </c>
      <c r="O891" s="15">
        <v>45627</v>
      </c>
    </row>
    <row r="892" spans="1:15">
      <c r="A892" s="5" t="s">
        <v>886</v>
      </c>
      <c r="B892" s="6" t="s">
        <v>1226</v>
      </c>
      <c r="C892" s="8">
        <f t="shared" si="26"/>
        <v>64.89</v>
      </c>
      <c r="D892" s="13">
        <f>_xlfn.XLOOKUP(Tabela5[[#This Row],[SKU]],'ESTOQUE NOVEMBRO'!A:A,'ESTOQUE NOVEMBRO'!F:F,,0)-_xlfn.XLOOKUP(Tabela5[[#This Row],[SKU]],'VENDA MES'!H:H,'VENDA MES'!I:I,0,0)</f>
        <v>44.400000000000006</v>
      </c>
      <c r="E892" s="13">
        <f>IF(D892&lt;=0,(L892 * 2.5) - D892,IF(AND(Tabela5[[#This Row],[ESTOQUE_INICIAL]]&lt;=Tabela5[[#This Row],[PONTO_DE_REPOSICAO]],Tabela5[[#This Row],[ESTOQUE_INICIAL]]&gt;0),L892*2.5,D892*0))</f>
        <v>0</v>
      </c>
      <c r="F892" s="13">
        <f t="shared" si="27"/>
        <v>44.400000000000006</v>
      </c>
      <c r="G892" s="14">
        <f>IF('ESTOQUE DEZEMBRO'!$N892="outubro",_xlfn.XLOOKUP('ESTOQUE DEZEMBRO'!$A892,MEDIDAS!H:H,MEDIDAS!J:J,,0),IF('ESTOQUE DEZEMBRO'!$N892="novembro",_xlfn.XLOOKUP('ESTOQUE DEZEMBRO'!$A892,MEDIDAS!H:H,MEDIDAS!K:K,,0),"0"))</f>
        <v>12</v>
      </c>
      <c r="H892" s="16">
        <v>30</v>
      </c>
      <c r="I892" s="6" t="s">
        <v>1136</v>
      </c>
      <c r="J892" s="1">
        <f>'ESTOQUE DEZEMBRO'!$D892*'ESTOQUE DEZEMBRO'!$G892+'ESTOQUE DEZEMBRO'!$E892*'ESTOQUE DEZEMBRO'!$H892</f>
        <v>532.80000000000007</v>
      </c>
      <c r="K892" s="1">
        <f>_xlfn.XLOOKUP(A892,MEDIDAS!A:A,MEDIDAS!D:D,,0)*5</f>
        <v>6.333333333333333</v>
      </c>
      <c r="L892" s="1">
        <f>SUM(K892,_xlfn.XLOOKUP(A892,MEDIDAS!A:A,MEDIDAS!D:D,,0)*5)</f>
        <v>12.666666666666666</v>
      </c>
      <c r="M89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92" t="str">
        <f>IF('ESTOQUE DEZEMBRO'!$E892&gt;0,"dezembro",_xlfn.XLOOKUP('ESTOQUE DEZEMBRO'!$A892,'ESTOQUE NOVEMBRO'!$A$2:$A$1101,'ESTOQUE NOVEMBRO'!$N$2:$N$1101,,0))</f>
        <v>outubro</v>
      </c>
      <c r="O892" s="15">
        <v>45627</v>
      </c>
    </row>
    <row r="893" spans="1:15">
      <c r="A893" s="5" t="s">
        <v>887</v>
      </c>
      <c r="B893" s="6" t="s">
        <v>1226</v>
      </c>
      <c r="C893" s="8">
        <f t="shared" si="26"/>
        <v>64.89</v>
      </c>
      <c r="D893" s="13">
        <f>_xlfn.XLOOKUP(Tabela5[[#This Row],[SKU]],'ESTOQUE NOVEMBRO'!A:A,'ESTOQUE NOVEMBRO'!F:F,,0)-_xlfn.XLOOKUP(Tabela5[[#This Row],[SKU]],'VENDA MES'!H:H,'VENDA MES'!I:I,0,0)</f>
        <v>53.400000000000006</v>
      </c>
      <c r="E893" s="13">
        <f>IF(D893&lt;=0,(L893 * 2.5) - D893,IF(AND(Tabela5[[#This Row],[ESTOQUE_INICIAL]]&lt;=Tabela5[[#This Row],[PONTO_DE_REPOSICAO]],Tabela5[[#This Row],[ESTOQUE_INICIAL]]&gt;0),L893*2.5,D893*0))</f>
        <v>0</v>
      </c>
      <c r="F893" s="13">
        <f t="shared" si="27"/>
        <v>53.400000000000006</v>
      </c>
      <c r="G893" s="14">
        <f>IF('ESTOQUE DEZEMBRO'!$N893="outubro",_xlfn.XLOOKUP('ESTOQUE DEZEMBRO'!$A893,MEDIDAS!H:H,MEDIDAS!J:J,,0),IF('ESTOQUE DEZEMBRO'!$N893="novembro",_xlfn.XLOOKUP('ESTOQUE DEZEMBRO'!$A893,MEDIDAS!H:H,MEDIDAS!K:K,,0),"0"))</f>
        <v>12</v>
      </c>
      <c r="H893" s="16">
        <v>30</v>
      </c>
      <c r="I893" s="6" t="s">
        <v>1136</v>
      </c>
      <c r="J893" s="1">
        <f>'ESTOQUE DEZEMBRO'!$D893*'ESTOQUE DEZEMBRO'!$G893+'ESTOQUE DEZEMBRO'!$E893*'ESTOQUE DEZEMBRO'!$H893</f>
        <v>640.80000000000007</v>
      </c>
      <c r="K893" s="1">
        <f>_xlfn.XLOOKUP(A893,MEDIDAS!A:A,MEDIDAS!D:D,,0)*5</f>
        <v>5.8333333333333339</v>
      </c>
      <c r="L893" s="1">
        <f>SUM(K893,_xlfn.XLOOKUP(A893,MEDIDAS!A:A,MEDIDAS!D:D,,0)*5)</f>
        <v>11.666666666666668</v>
      </c>
      <c r="M89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93" t="str">
        <f>IF('ESTOQUE DEZEMBRO'!$E893&gt;0,"dezembro",_xlfn.XLOOKUP('ESTOQUE DEZEMBRO'!$A893,'ESTOQUE NOVEMBRO'!$A$2:$A$1101,'ESTOQUE NOVEMBRO'!$N$2:$N$1101,,0))</f>
        <v>outubro</v>
      </c>
      <c r="O893" s="15">
        <v>45627</v>
      </c>
    </row>
    <row r="894" spans="1:15">
      <c r="A894" s="5" t="s">
        <v>888</v>
      </c>
      <c r="B894" s="6" t="s">
        <v>1227</v>
      </c>
      <c r="C894" s="8">
        <f t="shared" si="26"/>
        <v>64.89</v>
      </c>
      <c r="D894" s="13">
        <f>_xlfn.XLOOKUP(Tabela5[[#This Row],[SKU]],'ESTOQUE NOVEMBRO'!A:A,'ESTOQUE NOVEMBRO'!F:F,,0)-_xlfn.XLOOKUP(Tabela5[[#This Row],[SKU]],'VENDA MES'!H:H,'VENDA MES'!I:I,0,0)</f>
        <v>32.400000000000006</v>
      </c>
      <c r="E894" s="13">
        <f>IF(D894&lt;=0,(L894 * 2.5) - D894,IF(AND(Tabela5[[#This Row],[ESTOQUE_INICIAL]]&lt;=Tabela5[[#This Row],[PONTO_DE_REPOSICAO]],Tabela5[[#This Row],[ESTOQUE_INICIAL]]&gt;0),L894*2.5,D894*0))</f>
        <v>0</v>
      </c>
      <c r="F894" s="13">
        <f t="shared" si="27"/>
        <v>32.400000000000006</v>
      </c>
      <c r="G894" s="14">
        <f>IF('ESTOQUE DEZEMBRO'!$N894="outubro",_xlfn.XLOOKUP('ESTOQUE DEZEMBRO'!$A894,MEDIDAS!H:H,MEDIDAS!J:J,,0),IF('ESTOQUE DEZEMBRO'!$N894="novembro",_xlfn.XLOOKUP('ESTOQUE DEZEMBRO'!$A894,MEDIDAS!H:H,MEDIDAS!K:K,,0),"0"))</f>
        <v>24</v>
      </c>
      <c r="H894" s="16">
        <v>60</v>
      </c>
      <c r="I894" s="6" t="s">
        <v>1128</v>
      </c>
      <c r="J894" s="1">
        <f>'ESTOQUE DEZEMBRO'!$D894*'ESTOQUE DEZEMBRO'!$G894+'ESTOQUE DEZEMBRO'!$E894*'ESTOQUE DEZEMBRO'!$H894</f>
        <v>777.60000000000014</v>
      </c>
      <c r="K894" s="1">
        <f>_xlfn.XLOOKUP(A894,MEDIDAS!A:A,MEDIDAS!D:D,,0)*5</f>
        <v>7</v>
      </c>
      <c r="L894" s="1">
        <f>SUM(K894,_xlfn.XLOOKUP(A894,MEDIDAS!A:A,MEDIDAS!D:D,,0)*5)</f>
        <v>14</v>
      </c>
      <c r="M89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94" t="str">
        <f>IF('ESTOQUE DEZEMBRO'!$E894&gt;0,"dezembro",_xlfn.XLOOKUP('ESTOQUE DEZEMBRO'!$A894,'ESTOQUE NOVEMBRO'!$A$2:$A$1101,'ESTOQUE NOVEMBRO'!$N$2:$N$1101,,0))</f>
        <v>outubro</v>
      </c>
      <c r="O894" s="15">
        <v>45627</v>
      </c>
    </row>
    <row r="895" spans="1:15">
      <c r="A895" s="5" t="s">
        <v>890</v>
      </c>
      <c r="B895" s="6" t="s">
        <v>1227</v>
      </c>
      <c r="C895" s="8">
        <f t="shared" si="26"/>
        <v>64.89</v>
      </c>
      <c r="D895" s="13">
        <f>_xlfn.XLOOKUP(Tabela5[[#This Row],[SKU]],'ESTOQUE NOVEMBRO'!A:A,'ESTOQUE NOVEMBRO'!F:F,,0)-_xlfn.XLOOKUP(Tabela5[[#This Row],[SKU]],'VENDA MES'!H:H,'VENDA MES'!I:I,0,0)</f>
        <v>106.80000000000004</v>
      </c>
      <c r="E895" s="13">
        <f>IF(D895&lt;=0,(L895 * 2.5) - D895,IF(AND(Tabela5[[#This Row],[ESTOQUE_INICIAL]]&lt;=Tabela5[[#This Row],[PONTO_DE_REPOSICAO]],Tabela5[[#This Row],[ESTOQUE_INICIAL]]&gt;0),L895*2.5,D895*0))</f>
        <v>0</v>
      </c>
      <c r="F895" s="13">
        <f t="shared" si="27"/>
        <v>106.80000000000004</v>
      </c>
      <c r="G895" s="14">
        <f>IF('ESTOQUE DEZEMBRO'!$N895="outubro",_xlfn.XLOOKUP('ESTOQUE DEZEMBRO'!$A895,MEDIDAS!H:H,MEDIDAS!J:J,,0),IF('ESTOQUE DEZEMBRO'!$N895="novembro",_xlfn.XLOOKUP('ESTOQUE DEZEMBRO'!$A895,MEDIDAS!H:H,MEDIDAS!K:K,,0),"0"))</f>
        <v>24</v>
      </c>
      <c r="H895" s="16">
        <v>60</v>
      </c>
      <c r="I895" s="6" t="s">
        <v>1128</v>
      </c>
      <c r="J895" s="1">
        <f>'ESTOQUE DEZEMBRO'!$D895*'ESTOQUE DEZEMBRO'!$G895+'ESTOQUE DEZEMBRO'!$E895*'ESTOQUE DEZEMBRO'!$H895</f>
        <v>2563.2000000000007</v>
      </c>
      <c r="K895" s="1">
        <f>_xlfn.XLOOKUP(A895,MEDIDAS!A:A,MEDIDAS!D:D,,0)*5</f>
        <v>6.166666666666667</v>
      </c>
      <c r="L895" s="1">
        <f>SUM(K895,_xlfn.XLOOKUP(A895,MEDIDAS!A:A,MEDIDAS!D:D,,0)*5)</f>
        <v>12.333333333333334</v>
      </c>
      <c r="M89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95" t="str">
        <f>IF('ESTOQUE DEZEMBRO'!$E895&gt;0,"dezembro",_xlfn.XLOOKUP('ESTOQUE DEZEMBRO'!$A895,'ESTOQUE NOVEMBRO'!$A$2:$A$1101,'ESTOQUE NOVEMBRO'!$N$2:$N$1101,,0))</f>
        <v>outubro</v>
      </c>
      <c r="O895" s="15">
        <v>45627</v>
      </c>
    </row>
    <row r="896" spans="1:15">
      <c r="A896" s="5" t="s">
        <v>891</v>
      </c>
      <c r="B896" s="6" t="s">
        <v>1227</v>
      </c>
      <c r="C896" s="8">
        <f t="shared" si="26"/>
        <v>64.89</v>
      </c>
      <c r="D896" s="13">
        <f>_xlfn.XLOOKUP(Tabela5[[#This Row],[SKU]],'ESTOQUE NOVEMBRO'!A:A,'ESTOQUE NOVEMBRO'!F:F,,0)-_xlfn.XLOOKUP(Tabela5[[#This Row],[SKU]],'VENDA MES'!H:H,'VENDA MES'!I:I,0,0)</f>
        <v>16.200000000000017</v>
      </c>
      <c r="E896" s="13">
        <f>IF(D896&lt;=0,(L896 * 2.5) - D896,IF(AND(Tabela5[[#This Row],[ESTOQUE_INICIAL]]&lt;=Tabela5[[#This Row],[PONTO_DE_REPOSICAO]],Tabela5[[#This Row],[ESTOQUE_INICIAL]]&gt;0),L896*2.5,D896*0))</f>
        <v>0</v>
      </c>
      <c r="F896" s="13">
        <f t="shared" si="27"/>
        <v>16.200000000000017</v>
      </c>
      <c r="G896" s="14">
        <f>IF('ESTOQUE DEZEMBRO'!$N896="outubro",_xlfn.XLOOKUP('ESTOQUE DEZEMBRO'!$A896,MEDIDAS!H:H,MEDIDAS!J:J,,0),IF('ESTOQUE DEZEMBRO'!$N896="novembro",_xlfn.XLOOKUP('ESTOQUE DEZEMBRO'!$A896,MEDIDAS!H:H,MEDIDAS!K:K,,0),"0"))</f>
        <v>24</v>
      </c>
      <c r="H896" s="16">
        <v>60</v>
      </c>
      <c r="I896" s="6" t="s">
        <v>1128</v>
      </c>
      <c r="J896" s="1">
        <f>'ESTOQUE DEZEMBRO'!$D896*'ESTOQUE DEZEMBRO'!$G896+'ESTOQUE DEZEMBRO'!$E896*'ESTOQUE DEZEMBRO'!$H896</f>
        <v>388.80000000000041</v>
      </c>
      <c r="K896" s="1">
        <f>_xlfn.XLOOKUP(A896,MEDIDAS!A:A,MEDIDAS!D:D,,0)*5</f>
        <v>7.166666666666667</v>
      </c>
      <c r="L896" s="1">
        <f>SUM(K896,_xlfn.XLOOKUP(A896,MEDIDAS!A:A,MEDIDAS!D:D,,0)*5)</f>
        <v>14.333333333333334</v>
      </c>
      <c r="M89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96" t="str">
        <f>IF('ESTOQUE DEZEMBRO'!$E896&gt;0,"dezembro",_xlfn.XLOOKUP('ESTOQUE DEZEMBRO'!$A896,'ESTOQUE NOVEMBRO'!$A$2:$A$1101,'ESTOQUE NOVEMBRO'!$N$2:$N$1101,,0))</f>
        <v>outubro</v>
      </c>
      <c r="O896" s="15">
        <v>45627</v>
      </c>
    </row>
    <row r="897" spans="1:15">
      <c r="A897" s="5" t="s">
        <v>892</v>
      </c>
      <c r="B897" s="6" t="s">
        <v>1227</v>
      </c>
      <c r="C897" s="8">
        <f t="shared" si="26"/>
        <v>64.89</v>
      </c>
      <c r="D897" s="13">
        <f>_xlfn.XLOOKUP(Tabela5[[#This Row],[SKU]],'ESTOQUE NOVEMBRO'!A:A,'ESTOQUE NOVEMBRO'!F:F,,0)-_xlfn.XLOOKUP(Tabela5[[#This Row],[SKU]],'VENDA MES'!H:H,'VENDA MES'!I:I,0,0)</f>
        <v>36.199999999999989</v>
      </c>
      <c r="E897" s="13">
        <f>IF(D897&lt;=0,(L897 * 2.5) - D897,IF(AND(Tabela5[[#This Row],[ESTOQUE_INICIAL]]&lt;=Tabela5[[#This Row],[PONTO_DE_REPOSICAO]],Tabela5[[#This Row],[ESTOQUE_INICIAL]]&gt;0),L897*2.5,D897*0))</f>
        <v>0</v>
      </c>
      <c r="F897" s="13">
        <f t="shared" si="27"/>
        <v>36.199999999999989</v>
      </c>
      <c r="G897" s="14">
        <f>IF('ESTOQUE DEZEMBRO'!$N897="outubro",_xlfn.XLOOKUP('ESTOQUE DEZEMBRO'!$A897,MEDIDAS!H:H,MEDIDAS!J:J,,0),IF('ESTOQUE DEZEMBRO'!$N897="novembro",_xlfn.XLOOKUP('ESTOQUE DEZEMBRO'!$A897,MEDIDAS!H:H,MEDIDAS!K:K,,0),"0"))</f>
        <v>24</v>
      </c>
      <c r="H897" s="16">
        <v>60</v>
      </c>
      <c r="I897" s="6" t="s">
        <v>1128</v>
      </c>
      <c r="J897" s="1">
        <f>'ESTOQUE DEZEMBRO'!$D897*'ESTOQUE DEZEMBRO'!$G897+'ESTOQUE DEZEMBRO'!$E897*'ESTOQUE DEZEMBRO'!$H897</f>
        <v>868.79999999999973</v>
      </c>
      <c r="K897" s="1">
        <f>_xlfn.XLOOKUP(A897,MEDIDAS!A:A,MEDIDAS!D:D,,0)*5</f>
        <v>9.7222222222222214</v>
      </c>
      <c r="L897" s="1">
        <f>SUM(K897,_xlfn.XLOOKUP(A897,MEDIDAS!A:A,MEDIDAS!D:D,,0)*5)</f>
        <v>19.444444444444443</v>
      </c>
      <c r="M89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97" t="str">
        <f>IF('ESTOQUE DEZEMBRO'!$E897&gt;0,"dezembro",_xlfn.XLOOKUP('ESTOQUE DEZEMBRO'!$A897,'ESTOQUE NOVEMBRO'!$A$2:$A$1101,'ESTOQUE NOVEMBRO'!$N$2:$N$1101,,0))</f>
        <v>outubro</v>
      </c>
      <c r="O897" s="15">
        <v>45627</v>
      </c>
    </row>
    <row r="898" spans="1:15">
      <c r="A898" s="5" t="s">
        <v>893</v>
      </c>
      <c r="B898" s="6" t="s">
        <v>1227</v>
      </c>
      <c r="C898" s="8">
        <f t="shared" ref="C898:C961" si="28">3.09*3*7</f>
        <v>64.89</v>
      </c>
      <c r="D898" s="13">
        <f>_xlfn.XLOOKUP(Tabela5[[#This Row],[SKU]],'ESTOQUE NOVEMBRO'!A:A,'ESTOQUE NOVEMBRO'!F:F,,0)-_xlfn.XLOOKUP(Tabela5[[#This Row],[SKU]],'VENDA MES'!H:H,'VENDA MES'!I:I,0,0)</f>
        <v>71</v>
      </c>
      <c r="E898" s="13">
        <f>IF(D898&lt;=0,(L898 * 2.5) - D898,IF(AND(Tabela5[[#This Row],[ESTOQUE_INICIAL]]&lt;=Tabela5[[#This Row],[PONTO_DE_REPOSICAO]],Tabela5[[#This Row],[ESTOQUE_INICIAL]]&gt;0),L898*2.5,D898*0))</f>
        <v>0</v>
      </c>
      <c r="F898" s="13">
        <f t="shared" ref="F898:F961" si="29">SUM(E898,D898)</f>
        <v>71</v>
      </c>
      <c r="G898" s="14">
        <f>IF('ESTOQUE DEZEMBRO'!$N898="outubro",_xlfn.XLOOKUP('ESTOQUE DEZEMBRO'!$A898,MEDIDAS!H:H,MEDIDAS!J:J,,0),IF('ESTOQUE DEZEMBRO'!$N898="novembro",_xlfn.XLOOKUP('ESTOQUE DEZEMBRO'!$A898,MEDIDAS!H:H,MEDIDAS!K:K,,0),"0"))</f>
        <v>24</v>
      </c>
      <c r="H898" s="16">
        <v>60</v>
      </c>
      <c r="I898" s="6" t="s">
        <v>1128</v>
      </c>
      <c r="J898" s="1">
        <f>'ESTOQUE DEZEMBRO'!$D898*'ESTOQUE DEZEMBRO'!$G898+'ESTOQUE DEZEMBRO'!$E898*'ESTOQUE DEZEMBRO'!$H898</f>
        <v>1704</v>
      </c>
      <c r="K898" s="1">
        <f>_xlfn.XLOOKUP(A898,MEDIDAS!A:A,MEDIDAS!D:D,,0)*5</f>
        <v>7.0555555555555562</v>
      </c>
      <c r="L898" s="1">
        <f>SUM(K898,_xlfn.XLOOKUP(A898,MEDIDAS!A:A,MEDIDAS!D:D,,0)*5)</f>
        <v>14.111111111111112</v>
      </c>
      <c r="M89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98" t="str">
        <f>IF('ESTOQUE DEZEMBRO'!$E898&gt;0,"dezembro",_xlfn.XLOOKUP('ESTOQUE DEZEMBRO'!$A898,'ESTOQUE NOVEMBRO'!$A$2:$A$1101,'ESTOQUE NOVEMBRO'!$N$2:$N$1101,,0))</f>
        <v>outubro</v>
      </c>
      <c r="O898" s="15">
        <v>45627</v>
      </c>
    </row>
    <row r="899" spans="1:15">
      <c r="A899" s="5" t="s">
        <v>988</v>
      </c>
      <c r="B899" s="6" t="s">
        <v>1227</v>
      </c>
      <c r="C899" s="8">
        <f t="shared" si="28"/>
        <v>64.89</v>
      </c>
      <c r="D899" s="13">
        <f>_xlfn.XLOOKUP(Tabela5[[#This Row],[SKU]],'ESTOQUE NOVEMBRO'!A:A,'ESTOQUE NOVEMBRO'!F:F,,0)-_xlfn.XLOOKUP(Tabela5[[#This Row],[SKU]],'VENDA MES'!H:H,'VENDA MES'!I:I,0,0)</f>
        <v>10</v>
      </c>
      <c r="E899" s="13">
        <f>IF(D899&lt;=0,(L899 * 2.5) - D899,IF(AND(Tabela5[[#This Row],[ESTOQUE_INICIAL]]&lt;=Tabela5[[#This Row],[PONTO_DE_REPOSICAO]],Tabela5[[#This Row],[ESTOQUE_INICIAL]]&gt;0),L899*2.5,D899*0))</f>
        <v>38.888888888888886</v>
      </c>
      <c r="F899" s="13">
        <f t="shared" si="29"/>
        <v>48.888888888888886</v>
      </c>
      <c r="G899" s="14" t="str">
        <f>IF('ESTOQUE DEZEMBRO'!$N899="outubro",_xlfn.XLOOKUP('ESTOQUE DEZEMBRO'!$A899,MEDIDAS!H:H,MEDIDAS!J:J,,0),IF('ESTOQUE DEZEMBRO'!$N899="novembro",_xlfn.XLOOKUP('ESTOQUE DEZEMBRO'!$A899,MEDIDAS!H:H,MEDIDAS!K:K,,0),"0"))</f>
        <v>0</v>
      </c>
      <c r="H899" s="16">
        <v>60</v>
      </c>
      <c r="I899" s="6" t="s">
        <v>1128</v>
      </c>
      <c r="J899" s="1">
        <f>'ESTOQUE DEZEMBRO'!$D899*'ESTOQUE DEZEMBRO'!$G899+'ESTOQUE DEZEMBRO'!$E899*'ESTOQUE DEZEMBRO'!$H899</f>
        <v>2333.333333333333</v>
      </c>
      <c r="K899" s="1">
        <f>_xlfn.XLOOKUP(A899,MEDIDAS!A:A,MEDIDAS!D:D,,0)*5</f>
        <v>7.7777777777777777</v>
      </c>
      <c r="L899" s="1">
        <f>SUM(K899,_xlfn.XLOOKUP(A899,MEDIDAS!A:A,MEDIDAS!D:D,,0)*5)</f>
        <v>15.555555555555555</v>
      </c>
      <c r="M89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899" t="str">
        <f>IF('ESTOQUE DEZEMBRO'!$E899&gt;0,"dezembro",_xlfn.XLOOKUP('ESTOQUE DEZEMBRO'!$A899,'ESTOQUE NOVEMBRO'!$A$2:$A$1101,'ESTOQUE NOVEMBRO'!$N$2:$N$1101,,0))</f>
        <v>dezembro</v>
      </c>
      <c r="O899" s="15">
        <v>45627</v>
      </c>
    </row>
    <row r="900" spans="1:15">
      <c r="A900" s="5" t="s">
        <v>894</v>
      </c>
      <c r="B900" s="6" t="s">
        <v>1227</v>
      </c>
      <c r="C900" s="8">
        <f t="shared" si="28"/>
        <v>64.89</v>
      </c>
      <c r="D900" s="13">
        <f>_xlfn.XLOOKUP(Tabela5[[#This Row],[SKU]],'ESTOQUE NOVEMBRO'!A:A,'ESTOQUE NOVEMBRO'!F:F,,0)-_xlfn.XLOOKUP(Tabela5[[#This Row],[SKU]],'VENDA MES'!H:H,'VENDA MES'!I:I,0,0)</f>
        <v>232.60000000000008</v>
      </c>
      <c r="E900" s="13">
        <f>IF(D900&lt;=0,(L900 * 2.5) - D900,IF(AND(Tabela5[[#This Row],[ESTOQUE_INICIAL]]&lt;=Tabela5[[#This Row],[PONTO_DE_REPOSICAO]],Tabela5[[#This Row],[ESTOQUE_INICIAL]]&gt;0),L900*2.5,D900*0))</f>
        <v>0</v>
      </c>
      <c r="F900" s="13">
        <f t="shared" si="29"/>
        <v>232.60000000000008</v>
      </c>
      <c r="G900" s="14">
        <f>IF('ESTOQUE DEZEMBRO'!$N900="outubro",_xlfn.XLOOKUP('ESTOQUE DEZEMBRO'!$A900,MEDIDAS!H:H,MEDIDAS!J:J,,0),IF('ESTOQUE DEZEMBRO'!$N900="novembro",_xlfn.XLOOKUP('ESTOQUE DEZEMBRO'!$A900,MEDIDAS!H:H,MEDIDAS!K:K,,0),"0"))</f>
        <v>24</v>
      </c>
      <c r="H900" s="16">
        <v>60</v>
      </c>
      <c r="I900" s="6" t="s">
        <v>1128</v>
      </c>
      <c r="J900" s="1">
        <f>'ESTOQUE DEZEMBRO'!$D900*'ESTOQUE DEZEMBRO'!$G900+'ESTOQUE DEZEMBRO'!$E900*'ESTOQUE DEZEMBRO'!$H900</f>
        <v>5582.4000000000015</v>
      </c>
      <c r="K900" s="1">
        <f>_xlfn.XLOOKUP(A900,MEDIDAS!A:A,MEDIDAS!D:D,,0)*5</f>
        <v>7.6111111111111107</v>
      </c>
      <c r="L900" s="1">
        <f>SUM(K900,_xlfn.XLOOKUP(A900,MEDIDAS!A:A,MEDIDAS!D:D,,0)*5)</f>
        <v>15.222222222222221</v>
      </c>
      <c r="M90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00" t="str">
        <f>IF('ESTOQUE DEZEMBRO'!$E900&gt;0,"dezembro",_xlfn.XLOOKUP('ESTOQUE DEZEMBRO'!$A900,'ESTOQUE NOVEMBRO'!$A$2:$A$1101,'ESTOQUE NOVEMBRO'!$N$2:$N$1101,,0))</f>
        <v>outubro</v>
      </c>
      <c r="O900" s="15">
        <v>45627</v>
      </c>
    </row>
    <row r="901" spans="1:15">
      <c r="A901" s="5" t="s">
        <v>895</v>
      </c>
      <c r="B901" s="6" t="s">
        <v>1227</v>
      </c>
      <c r="C901" s="8">
        <f t="shared" si="28"/>
        <v>64.89</v>
      </c>
      <c r="D901" s="13">
        <f>_xlfn.XLOOKUP(Tabela5[[#This Row],[SKU]],'ESTOQUE NOVEMBRO'!A:A,'ESTOQUE NOVEMBRO'!F:F,,0)-_xlfn.XLOOKUP(Tabela5[[#This Row],[SKU]],'VENDA MES'!H:H,'VENDA MES'!I:I,0,0)</f>
        <v>65.200000000000017</v>
      </c>
      <c r="E901" s="13">
        <f>IF(D901&lt;=0,(L901 * 2.5) - D901,IF(AND(Tabela5[[#This Row],[ESTOQUE_INICIAL]]&lt;=Tabela5[[#This Row],[PONTO_DE_REPOSICAO]],Tabela5[[#This Row],[ESTOQUE_INICIAL]]&gt;0),L901*2.5,D901*0))</f>
        <v>0</v>
      </c>
      <c r="F901" s="13">
        <f t="shared" si="29"/>
        <v>65.200000000000017</v>
      </c>
      <c r="G901" s="14">
        <f>IF('ESTOQUE DEZEMBRO'!$N901="outubro",_xlfn.XLOOKUP('ESTOQUE DEZEMBRO'!$A901,MEDIDAS!H:H,MEDIDAS!J:J,,0),IF('ESTOQUE DEZEMBRO'!$N901="novembro",_xlfn.XLOOKUP('ESTOQUE DEZEMBRO'!$A901,MEDIDAS!H:H,MEDIDAS!K:K,,0),"0"))</f>
        <v>24</v>
      </c>
      <c r="H901" s="16">
        <v>60</v>
      </c>
      <c r="I901" s="6" t="s">
        <v>1128</v>
      </c>
      <c r="J901" s="1">
        <f>'ESTOQUE DEZEMBRO'!$D901*'ESTOQUE DEZEMBRO'!$G901+'ESTOQUE DEZEMBRO'!$E901*'ESTOQUE DEZEMBRO'!$H901</f>
        <v>1564.8000000000004</v>
      </c>
      <c r="K901" s="1">
        <f>_xlfn.XLOOKUP(A901,MEDIDAS!A:A,MEDIDAS!D:D,,0)*5</f>
        <v>4.4444444444444446</v>
      </c>
      <c r="L901" s="1">
        <f>SUM(K901,_xlfn.XLOOKUP(A901,MEDIDAS!A:A,MEDIDAS!D:D,,0)*5)</f>
        <v>8.8888888888888893</v>
      </c>
      <c r="M90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01" t="str">
        <f>IF('ESTOQUE DEZEMBRO'!$E901&gt;0,"dezembro",_xlfn.XLOOKUP('ESTOQUE DEZEMBRO'!$A901,'ESTOQUE NOVEMBRO'!$A$2:$A$1101,'ESTOQUE NOVEMBRO'!$N$2:$N$1101,,0))</f>
        <v>outubro</v>
      </c>
      <c r="O901" s="15">
        <v>45627</v>
      </c>
    </row>
    <row r="902" spans="1:15">
      <c r="A902" s="5" t="s">
        <v>896</v>
      </c>
      <c r="B902" s="6" t="s">
        <v>1227</v>
      </c>
      <c r="C902" s="8">
        <f t="shared" si="28"/>
        <v>64.89</v>
      </c>
      <c r="D902" s="13">
        <f>_xlfn.XLOOKUP(Tabela5[[#This Row],[SKU]],'ESTOQUE NOVEMBRO'!A:A,'ESTOQUE NOVEMBRO'!F:F,,0)-_xlfn.XLOOKUP(Tabela5[[#This Row],[SKU]],'VENDA MES'!H:H,'VENDA MES'!I:I,0,0)</f>
        <v>68.000000000000028</v>
      </c>
      <c r="E902" s="13">
        <f>IF(D902&lt;=0,(L902 * 2.5) - D902,IF(AND(Tabela5[[#This Row],[ESTOQUE_INICIAL]]&lt;=Tabela5[[#This Row],[PONTO_DE_REPOSICAO]],Tabela5[[#This Row],[ESTOQUE_INICIAL]]&gt;0),L902*2.5,D902*0))</f>
        <v>0</v>
      </c>
      <c r="F902" s="13">
        <f t="shared" si="29"/>
        <v>68.000000000000028</v>
      </c>
      <c r="G902" s="14">
        <f>IF('ESTOQUE DEZEMBRO'!$N902="outubro",_xlfn.XLOOKUP('ESTOQUE DEZEMBRO'!$A902,MEDIDAS!H:H,MEDIDAS!J:J,,0),IF('ESTOQUE DEZEMBRO'!$N902="novembro",_xlfn.XLOOKUP('ESTOQUE DEZEMBRO'!$A902,MEDIDAS!H:H,MEDIDAS!K:K,,0),"0"))</f>
        <v>24</v>
      </c>
      <c r="H902" s="16">
        <v>60</v>
      </c>
      <c r="I902" s="6" t="s">
        <v>1128</v>
      </c>
      <c r="J902" s="1">
        <f>'ESTOQUE DEZEMBRO'!$D902*'ESTOQUE DEZEMBRO'!$G902+'ESTOQUE DEZEMBRO'!$E902*'ESTOQUE DEZEMBRO'!$H902</f>
        <v>1632.0000000000007</v>
      </c>
      <c r="K902" s="1">
        <f>_xlfn.XLOOKUP(A902,MEDIDAS!A:A,MEDIDAS!D:D,,0)*5</f>
        <v>5.3888888888888884</v>
      </c>
      <c r="L902" s="1">
        <f>SUM(K902,_xlfn.XLOOKUP(A902,MEDIDAS!A:A,MEDIDAS!D:D,,0)*5)</f>
        <v>10.777777777777777</v>
      </c>
      <c r="M90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02" t="str">
        <f>IF('ESTOQUE DEZEMBRO'!$E902&gt;0,"dezembro",_xlfn.XLOOKUP('ESTOQUE DEZEMBRO'!$A902,'ESTOQUE NOVEMBRO'!$A$2:$A$1101,'ESTOQUE NOVEMBRO'!$N$2:$N$1101,,0))</f>
        <v>outubro</v>
      </c>
      <c r="O902" s="15">
        <v>45627</v>
      </c>
    </row>
    <row r="903" spans="1:15">
      <c r="A903" s="5" t="s">
        <v>897</v>
      </c>
      <c r="B903" s="6" t="s">
        <v>1227</v>
      </c>
      <c r="C903" s="8">
        <f t="shared" si="28"/>
        <v>64.89</v>
      </c>
      <c r="D903" s="13">
        <f>_xlfn.XLOOKUP(Tabela5[[#This Row],[SKU]],'ESTOQUE NOVEMBRO'!A:A,'ESTOQUE NOVEMBRO'!F:F,,0)-_xlfn.XLOOKUP(Tabela5[[#This Row],[SKU]],'VENDA MES'!H:H,'VENDA MES'!I:I,0,0)</f>
        <v>-40.400000000000006</v>
      </c>
      <c r="E903" s="13">
        <f>IF(D903&lt;=0,(L903 * 2.5) - D903,IF(AND(Tabela5[[#This Row],[ESTOQUE_INICIAL]]&lt;=Tabela5[[#This Row],[PONTO_DE_REPOSICAO]],Tabela5[[#This Row],[ESTOQUE_INICIAL]]&gt;0),L903*2.5,D903*0))</f>
        <v>80.955555555555563</v>
      </c>
      <c r="F903" s="13">
        <f t="shared" si="29"/>
        <v>40.555555555555557</v>
      </c>
      <c r="G903" s="14" t="str">
        <f>IF('ESTOQUE DEZEMBRO'!$N903="outubro",_xlfn.XLOOKUP('ESTOQUE DEZEMBRO'!$A903,MEDIDAS!H:H,MEDIDAS!J:J,,0),IF('ESTOQUE DEZEMBRO'!$N903="novembro",_xlfn.XLOOKUP('ESTOQUE DEZEMBRO'!$A903,MEDIDAS!H:H,MEDIDAS!K:K,,0),"0"))</f>
        <v>0</v>
      </c>
      <c r="H903" s="16">
        <v>60</v>
      </c>
      <c r="I903" s="6" t="s">
        <v>1128</v>
      </c>
      <c r="J903" s="1">
        <f>'ESTOQUE DEZEMBRO'!$D903*'ESTOQUE DEZEMBRO'!$G903+'ESTOQUE DEZEMBRO'!$E903*'ESTOQUE DEZEMBRO'!$H903</f>
        <v>4857.3333333333339</v>
      </c>
      <c r="K903" s="1">
        <f>_xlfn.XLOOKUP(A903,MEDIDAS!A:A,MEDIDAS!D:D,,0)*5</f>
        <v>8.1111111111111107</v>
      </c>
      <c r="L903" s="1">
        <f>SUM(K903,_xlfn.XLOOKUP(A903,MEDIDAS!A:A,MEDIDAS!D:D,,0)*5)</f>
        <v>16.222222222222221</v>
      </c>
      <c r="M90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03" t="str">
        <f>IF('ESTOQUE DEZEMBRO'!$E903&gt;0,"dezembro",_xlfn.XLOOKUP('ESTOQUE DEZEMBRO'!$A903,'ESTOQUE NOVEMBRO'!$A$2:$A$1101,'ESTOQUE NOVEMBRO'!$N$2:$N$1101,,0))</f>
        <v>dezembro</v>
      </c>
      <c r="O903" s="15">
        <v>45627</v>
      </c>
    </row>
    <row r="904" spans="1:15">
      <c r="A904" s="5" t="s">
        <v>898</v>
      </c>
      <c r="B904" s="6" t="s">
        <v>1228</v>
      </c>
      <c r="C904" s="8">
        <f t="shared" si="28"/>
        <v>64.89</v>
      </c>
      <c r="D904" s="13">
        <f>_xlfn.XLOOKUP(Tabela5[[#This Row],[SKU]],'ESTOQUE NOVEMBRO'!A:A,'ESTOQUE NOVEMBRO'!F:F,,0)-_xlfn.XLOOKUP(Tabela5[[#This Row],[SKU]],'VENDA MES'!H:H,'VENDA MES'!I:I,0,0)</f>
        <v>20.800000000000011</v>
      </c>
      <c r="E904" s="13">
        <f>IF(D904&lt;=0,(L904 * 2.5) - D904,IF(AND(Tabela5[[#This Row],[ESTOQUE_INICIAL]]&lt;=Tabela5[[#This Row],[PONTO_DE_REPOSICAO]],Tabela5[[#This Row],[ESTOQUE_INICIAL]]&gt;0),L904*2.5,D904*0))</f>
        <v>0</v>
      </c>
      <c r="F904" s="13">
        <f t="shared" si="29"/>
        <v>20.800000000000011</v>
      </c>
      <c r="G904" s="14">
        <f>IF('ESTOQUE DEZEMBRO'!$N904="outubro",_xlfn.XLOOKUP('ESTOQUE DEZEMBRO'!$A904,MEDIDAS!H:H,MEDIDAS!J:J,,0),IF('ESTOQUE DEZEMBRO'!$N904="novembro",_xlfn.XLOOKUP('ESTOQUE DEZEMBRO'!$A904,MEDIDAS!H:H,MEDIDAS!K:K,,0),"0"))</f>
        <v>18</v>
      </c>
      <c r="H904" s="16">
        <v>45</v>
      </c>
      <c r="I904" s="6" t="s">
        <v>1140</v>
      </c>
      <c r="J904" s="1">
        <f>'ESTOQUE DEZEMBRO'!$D904*'ESTOQUE DEZEMBRO'!$G904+'ESTOQUE DEZEMBRO'!$E904*'ESTOQUE DEZEMBRO'!$H904</f>
        <v>374.4000000000002</v>
      </c>
      <c r="K904" s="1">
        <f>_xlfn.XLOOKUP(A904,MEDIDAS!A:A,MEDIDAS!D:D,,0)*5</f>
        <v>7.2777777777777777</v>
      </c>
      <c r="L904" s="1">
        <f>SUM(K904,_xlfn.XLOOKUP(A904,MEDIDAS!A:A,MEDIDAS!D:D,,0)*5)</f>
        <v>14.555555555555555</v>
      </c>
      <c r="M90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04" t="str">
        <f>IF('ESTOQUE DEZEMBRO'!$E904&gt;0,"dezembro",_xlfn.XLOOKUP('ESTOQUE DEZEMBRO'!$A904,'ESTOQUE NOVEMBRO'!$A$2:$A$1101,'ESTOQUE NOVEMBRO'!$N$2:$N$1101,,0))</f>
        <v>outubro</v>
      </c>
      <c r="O904" s="15">
        <v>45627</v>
      </c>
    </row>
    <row r="905" spans="1:15">
      <c r="A905" s="5" t="s">
        <v>899</v>
      </c>
      <c r="B905" s="6" t="s">
        <v>1228</v>
      </c>
      <c r="C905" s="8">
        <f t="shared" si="28"/>
        <v>64.89</v>
      </c>
      <c r="D905" s="13">
        <f>_xlfn.XLOOKUP(Tabela5[[#This Row],[SKU]],'ESTOQUE NOVEMBRO'!A:A,'ESTOQUE NOVEMBRO'!F:F,,0)-_xlfn.XLOOKUP(Tabela5[[#This Row],[SKU]],'VENDA MES'!H:H,'VENDA MES'!I:I,0,0)</f>
        <v>107.6</v>
      </c>
      <c r="E905" s="13">
        <f>IF(D905&lt;=0,(L905 * 2.5) - D905,IF(AND(Tabela5[[#This Row],[ESTOQUE_INICIAL]]&lt;=Tabela5[[#This Row],[PONTO_DE_REPOSICAO]],Tabela5[[#This Row],[ESTOQUE_INICIAL]]&gt;0),L905*2.5,D905*0))</f>
        <v>0</v>
      </c>
      <c r="F905" s="13">
        <f t="shared" si="29"/>
        <v>107.6</v>
      </c>
      <c r="G905" s="14">
        <f>IF('ESTOQUE DEZEMBRO'!$N905="outubro",_xlfn.XLOOKUP('ESTOQUE DEZEMBRO'!$A905,MEDIDAS!H:H,MEDIDAS!J:J,,0),IF('ESTOQUE DEZEMBRO'!$N905="novembro",_xlfn.XLOOKUP('ESTOQUE DEZEMBRO'!$A905,MEDIDAS!H:H,MEDIDAS!K:K,,0),"0"))</f>
        <v>18</v>
      </c>
      <c r="H905" s="16">
        <v>45</v>
      </c>
      <c r="I905" s="6" t="s">
        <v>1140</v>
      </c>
      <c r="J905" s="1">
        <f>'ESTOQUE DEZEMBRO'!$D905*'ESTOQUE DEZEMBRO'!$G905+'ESTOQUE DEZEMBRO'!$E905*'ESTOQUE DEZEMBRO'!$H905</f>
        <v>1936.8</v>
      </c>
      <c r="K905" s="1">
        <f>_xlfn.XLOOKUP(A905,MEDIDAS!A:A,MEDIDAS!D:D,,0)*5</f>
        <v>5.3888888888888884</v>
      </c>
      <c r="L905" s="1">
        <f>SUM(K905,_xlfn.XLOOKUP(A905,MEDIDAS!A:A,MEDIDAS!D:D,,0)*5)</f>
        <v>10.777777777777777</v>
      </c>
      <c r="M90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05" t="str">
        <f>IF('ESTOQUE DEZEMBRO'!$E905&gt;0,"dezembro",_xlfn.XLOOKUP('ESTOQUE DEZEMBRO'!$A905,'ESTOQUE NOVEMBRO'!$A$2:$A$1101,'ESTOQUE NOVEMBRO'!$N$2:$N$1101,,0))</f>
        <v>outubro</v>
      </c>
      <c r="O905" s="15">
        <v>45627</v>
      </c>
    </row>
    <row r="906" spans="1:15">
      <c r="A906" s="5" t="s">
        <v>901</v>
      </c>
      <c r="B906" s="6" t="s">
        <v>1228</v>
      </c>
      <c r="C906" s="8">
        <f t="shared" si="28"/>
        <v>64.89</v>
      </c>
      <c r="D906" s="13">
        <f>_xlfn.XLOOKUP(Tabela5[[#This Row],[SKU]],'ESTOQUE NOVEMBRO'!A:A,'ESTOQUE NOVEMBRO'!F:F,,0)-_xlfn.XLOOKUP(Tabela5[[#This Row],[SKU]],'VENDA MES'!H:H,'VENDA MES'!I:I,0,0)</f>
        <v>33.799999999999997</v>
      </c>
      <c r="E906" s="13">
        <f>IF(D906&lt;=0,(L906 * 2.5) - D906,IF(AND(Tabela5[[#This Row],[ESTOQUE_INICIAL]]&lt;=Tabela5[[#This Row],[PONTO_DE_REPOSICAO]],Tabela5[[#This Row],[ESTOQUE_INICIAL]]&gt;0),L906*2.5,D906*0))</f>
        <v>0</v>
      </c>
      <c r="F906" s="13">
        <f t="shared" si="29"/>
        <v>33.799999999999997</v>
      </c>
      <c r="G906" s="14">
        <f>IF('ESTOQUE DEZEMBRO'!$N906="outubro",_xlfn.XLOOKUP('ESTOQUE DEZEMBRO'!$A906,MEDIDAS!H:H,MEDIDAS!J:J,,0),IF('ESTOQUE DEZEMBRO'!$N906="novembro",_xlfn.XLOOKUP('ESTOQUE DEZEMBRO'!$A906,MEDIDAS!H:H,MEDIDAS!K:K,,0),"0"))</f>
        <v>18</v>
      </c>
      <c r="H906" s="16">
        <v>45</v>
      </c>
      <c r="I906" s="6" t="s">
        <v>1140</v>
      </c>
      <c r="J906" s="1">
        <f>'ESTOQUE DEZEMBRO'!$D906*'ESTOQUE DEZEMBRO'!$G906+'ESTOQUE DEZEMBRO'!$E906*'ESTOQUE DEZEMBRO'!$H906</f>
        <v>608.4</v>
      </c>
      <c r="K906" s="1">
        <f>_xlfn.XLOOKUP(A906,MEDIDAS!A:A,MEDIDAS!D:D,,0)*5</f>
        <v>4.7222222222222223</v>
      </c>
      <c r="L906" s="1">
        <f>SUM(K906,_xlfn.XLOOKUP(A906,MEDIDAS!A:A,MEDIDAS!D:D,,0)*5)</f>
        <v>9.4444444444444446</v>
      </c>
      <c r="M90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06" t="str">
        <f>IF('ESTOQUE DEZEMBRO'!$E906&gt;0,"dezembro",_xlfn.XLOOKUP('ESTOQUE DEZEMBRO'!$A906,'ESTOQUE NOVEMBRO'!$A$2:$A$1101,'ESTOQUE NOVEMBRO'!$N$2:$N$1101,,0))</f>
        <v>outubro</v>
      </c>
      <c r="O906" s="15">
        <v>45627</v>
      </c>
    </row>
    <row r="907" spans="1:15">
      <c r="A907" s="5" t="s">
        <v>902</v>
      </c>
      <c r="B907" s="6" t="s">
        <v>1228</v>
      </c>
      <c r="C907" s="8">
        <f t="shared" si="28"/>
        <v>64.89</v>
      </c>
      <c r="D907" s="13">
        <f>_xlfn.XLOOKUP(Tabela5[[#This Row],[SKU]],'ESTOQUE NOVEMBRO'!A:A,'ESTOQUE NOVEMBRO'!F:F,,0)-_xlfn.XLOOKUP(Tabela5[[#This Row],[SKU]],'VENDA MES'!H:H,'VENDA MES'!I:I,0,0)</f>
        <v>50.599999999999994</v>
      </c>
      <c r="E907" s="13">
        <f>IF(D907&lt;=0,(L907 * 2.5) - D907,IF(AND(Tabela5[[#This Row],[ESTOQUE_INICIAL]]&lt;=Tabela5[[#This Row],[PONTO_DE_REPOSICAO]],Tabela5[[#This Row],[ESTOQUE_INICIAL]]&gt;0),L907*2.5,D907*0))</f>
        <v>0</v>
      </c>
      <c r="F907" s="13">
        <f t="shared" si="29"/>
        <v>50.599999999999994</v>
      </c>
      <c r="G907" s="14">
        <f>IF('ESTOQUE DEZEMBRO'!$N907="outubro",_xlfn.XLOOKUP('ESTOQUE DEZEMBRO'!$A907,MEDIDAS!H:H,MEDIDAS!J:J,,0),IF('ESTOQUE DEZEMBRO'!$N907="novembro",_xlfn.XLOOKUP('ESTOQUE DEZEMBRO'!$A907,MEDIDAS!H:H,MEDIDAS!K:K,,0),"0"))</f>
        <v>18</v>
      </c>
      <c r="H907" s="16">
        <v>45</v>
      </c>
      <c r="I907" s="6" t="s">
        <v>1140</v>
      </c>
      <c r="J907" s="1">
        <f>'ESTOQUE DEZEMBRO'!$D907*'ESTOQUE DEZEMBRO'!$G907+'ESTOQUE DEZEMBRO'!$E907*'ESTOQUE DEZEMBRO'!$H907</f>
        <v>910.8</v>
      </c>
      <c r="K907" s="1">
        <f>_xlfn.XLOOKUP(A907,MEDIDAS!A:A,MEDIDAS!D:D,,0)*5</f>
        <v>4.8888888888888884</v>
      </c>
      <c r="L907" s="1">
        <f>SUM(K907,_xlfn.XLOOKUP(A907,MEDIDAS!A:A,MEDIDAS!D:D,,0)*5)</f>
        <v>9.7777777777777768</v>
      </c>
      <c r="M90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07" t="str">
        <f>IF('ESTOQUE DEZEMBRO'!$E907&gt;0,"dezembro",_xlfn.XLOOKUP('ESTOQUE DEZEMBRO'!$A907,'ESTOQUE NOVEMBRO'!$A$2:$A$1101,'ESTOQUE NOVEMBRO'!$N$2:$N$1101,,0))</f>
        <v>outubro</v>
      </c>
      <c r="O907" s="15">
        <v>45627</v>
      </c>
    </row>
    <row r="908" spans="1:15">
      <c r="A908" s="5" t="s">
        <v>903</v>
      </c>
      <c r="B908" s="6" t="s">
        <v>1228</v>
      </c>
      <c r="C908" s="8">
        <f t="shared" si="28"/>
        <v>64.89</v>
      </c>
      <c r="D908" s="13">
        <f>_xlfn.XLOOKUP(Tabela5[[#This Row],[SKU]],'ESTOQUE NOVEMBRO'!A:A,'ESTOQUE NOVEMBRO'!F:F,,0)-_xlfn.XLOOKUP(Tabela5[[#This Row],[SKU]],'VENDA MES'!H:H,'VENDA MES'!I:I,0,0)</f>
        <v>129</v>
      </c>
      <c r="E908" s="13">
        <f>IF(D908&lt;=0,(L908 * 2.5) - D908,IF(AND(Tabela5[[#This Row],[ESTOQUE_INICIAL]]&lt;=Tabela5[[#This Row],[PONTO_DE_REPOSICAO]],Tabela5[[#This Row],[ESTOQUE_INICIAL]]&gt;0),L908*2.5,D908*0))</f>
        <v>0</v>
      </c>
      <c r="F908" s="13">
        <f t="shared" si="29"/>
        <v>129</v>
      </c>
      <c r="G908" s="14">
        <f>IF('ESTOQUE DEZEMBRO'!$N908="outubro",_xlfn.XLOOKUP('ESTOQUE DEZEMBRO'!$A908,MEDIDAS!H:H,MEDIDAS!J:J,,0),IF('ESTOQUE DEZEMBRO'!$N908="novembro",_xlfn.XLOOKUP('ESTOQUE DEZEMBRO'!$A908,MEDIDAS!H:H,MEDIDAS!K:K,,0),"0"))</f>
        <v>18</v>
      </c>
      <c r="H908" s="16">
        <v>45</v>
      </c>
      <c r="I908" s="6" t="s">
        <v>1140</v>
      </c>
      <c r="J908" s="1">
        <f>'ESTOQUE DEZEMBRO'!$D908*'ESTOQUE DEZEMBRO'!$G908+'ESTOQUE DEZEMBRO'!$E908*'ESTOQUE DEZEMBRO'!$H908</f>
        <v>2322</v>
      </c>
      <c r="K908" s="1">
        <f>_xlfn.XLOOKUP(A908,MEDIDAS!A:A,MEDIDAS!D:D,,0)*5</f>
        <v>5.6666666666666661</v>
      </c>
      <c r="L908" s="1">
        <f>SUM(K908,_xlfn.XLOOKUP(A908,MEDIDAS!A:A,MEDIDAS!D:D,,0)*5)</f>
        <v>11.333333333333332</v>
      </c>
      <c r="M90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08" t="str">
        <f>IF('ESTOQUE DEZEMBRO'!$E908&gt;0,"dezembro",_xlfn.XLOOKUP('ESTOQUE DEZEMBRO'!$A908,'ESTOQUE NOVEMBRO'!$A$2:$A$1101,'ESTOQUE NOVEMBRO'!$N$2:$N$1101,,0))</f>
        <v>outubro</v>
      </c>
      <c r="O908" s="15">
        <v>45627</v>
      </c>
    </row>
    <row r="909" spans="1:15">
      <c r="A909" s="5" t="s">
        <v>999</v>
      </c>
      <c r="B909" s="6" t="s">
        <v>1228</v>
      </c>
      <c r="C909" s="8">
        <f t="shared" si="28"/>
        <v>64.89</v>
      </c>
      <c r="D909" s="13">
        <f>_xlfn.XLOOKUP(Tabela5[[#This Row],[SKU]],'ESTOQUE NOVEMBRO'!A:A,'ESTOQUE NOVEMBRO'!F:F,,0)-_xlfn.XLOOKUP(Tabela5[[#This Row],[SKU]],'VENDA MES'!H:H,'VENDA MES'!I:I,0,0)</f>
        <v>75</v>
      </c>
      <c r="E909" s="13">
        <f>IF(D909&lt;=0,(L909 * 2.5) - D909,IF(AND(Tabela5[[#This Row],[ESTOQUE_INICIAL]]&lt;=Tabela5[[#This Row],[PONTO_DE_REPOSICAO]],Tabela5[[#This Row],[ESTOQUE_INICIAL]]&gt;0),L909*2.5,D909*0))</f>
        <v>0</v>
      </c>
      <c r="F909" s="13">
        <f t="shared" si="29"/>
        <v>75</v>
      </c>
      <c r="G909" s="14">
        <f>IF('ESTOQUE DEZEMBRO'!$N909="outubro",_xlfn.XLOOKUP('ESTOQUE DEZEMBRO'!$A909,MEDIDAS!H:H,MEDIDAS!J:J,,0),IF('ESTOQUE DEZEMBRO'!$N909="novembro",_xlfn.XLOOKUP('ESTOQUE DEZEMBRO'!$A909,MEDIDAS!H:H,MEDIDAS!K:K,,0),"0"))</f>
        <v>18</v>
      </c>
      <c r="H909" s="16">
        <v>45</v>
      </c>
      <c r="I909" s="6" t="s">
        <v>1140</v>
      </c>
      <c r="J909" s="1">
        <f>'ESTOQUE DEZEMBRO'!$D909*'ESTOQUE DEZEMBRO'!$G909+'ESTOQUE DEZEMBRO'!$E909*'ESTOQUE DEZEMBRO'!$H909</f>
        <v>1350</v>
      </c>
      <c r="K909" s="1">
        <f>_xlfn.XLOOKUP(A909,MEDIDAS!A:A,MEDIDAS!D:D,,0)*5</f>
        <v>4.166666666666667</v>
      </c>
      <c r="L909" s="1">
        <f>SUM(K909,_xlfn.XLOOKUP(A909,MEDIDAS!A:A,MEDIDAS!D:D,,0)*5)</f>
        <v>8.3333333333333339</v>
      </c>
      <c r="M90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09" t="str">
        <f>IF('ESTOQUE DEZEMBRO'!$E909&gt;0,"dezembro",_xlfn.XLOOKUP('ESTOQUE DEZEMBRO'!$A909,'ESTOQUE NOVEMBRO'!$A$2:$A$1101,'ESTOQUE NOVEMBRO'!$N$2:$N$1101,,0))</f>
        <v>outubro</v>
      </c>
      <c r="O909" s="15">
        <v>45627</v>
      </c>
    </row>
    <row r="910" spans="1:15">
      <c r="A910" s="5" t="s">
        <v>904</v>
      </c>
      <c r="B910" s="6" t="s">
        <v>1228</v>
      </c>
      <c r="C910" s="8">
        <f t="shared" si="28"/>
        <v>64.89</v>
      </c>
      <c r="D910" s="13">
        <f>_xlfn.XLOOKUP(Tabela5[[#This Row],[SKU]],'ESTOQUE NOVEMBRO'!A:A,'ESTOQUE NOVEMBRO'!F:F,,0)-_xlfn.XLOOKUP(Tabela5[[#This Row],[SKU]],'VENDA MES'!H:H,'VENDA MES'!I:I,0,0)</f>
        <v>46.000000000000028</v>
      </c>
      <c r="E910" s="13">
        <f>IF(D910&lt;=0,(L910 * 2.5) - D910,IF(AND(Tabela5[[#This Row],[ESTOQUE_INICIAL]]&lt;=Tabela5[[#This Row],[PONTO_DE_REPOSICAO]],Tabela5[[#This Row],[ESTOQUE_INICIAL]]&gt;0),L910*2.5,D910*0))</f>
        <v>0</v>
      </c>
      <c r="F910" s="13">
        <f t="shared" si="29"/>
        <v>46.000000000000028</v>
      </c>
      <c r="G910" s="14">
        <f>IF('ESTOQUE DEZEMBRO'!$N910="outubro",_xlfn.XLOOKUP('ESTOQUE DEZEMBRO'!$A910,MEDIDAS!H:H,MEDIDAS!J:J,,0),IF('ESTOQUE DEZEMBRO'!$N910="novembro",_xlfn.XLOOKUP('ESTOQUE DEZEMBRO'!$A910,MEDIDAS!H:H,MEDIDAS!K:K,,0),"0"))</f>
        <v>18</v>
      </c>
      <c r="H910" s="16">
        <v>45</v>
      </c>
      <c r="I910" s="6" t="s">
        <v>1140</v>
      </c>
      <c r="J910" s="1">
        <f>'ESTOQUE DEZEMBRO'!$D910*'ESTOQUE DEZEMBRO'!$G910+'ESTOQUE DEZEMBRO'!$E910*'ESTOQUE DEZEMBRO'!$H910</f>
        <v>828.00000000000045</v>
      </c>
      <c r="K910" s="1">
        <f>_xlfn.XLOOKUP(A910,MEDIDAS!A:A,MEDIDAS!D:D,,0)*5</f>
        <v>6.6111111111111107</v>
      </c>
      <c r="L910" s="1">
        <f>SUM(K910,_xlfn.XLOOKUP(A910,MEDIDAS!A:A,MEDIDAS!D:D,,0)*5)</f>
        <v>13.222222222222221</v>
      </c>
      <c r="M91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10" t="str">
        <f>IF('ESTOQUE DEZEMBRO'!$E910&gt;0,"dezembro",_xlfn.XLOOKUP('ESTOQUE DEZEMBRO'!$A910,'ESTOQUE NOVEMBRO'!$A$2:$A$1101,'ESTOQUE NOVEMBRO'!$N$2:$N$1101,,0))</f>
        <v>outubro</v>
      </c>
      <c r="O910" s="15">
        <v>45627</v>
      </c>
    </row>
    <row r="911" spans="1:15">
      <c r="A911" s="5" t="s">
        <v>905</v>
      </c>
      <c r="B911" s="6" t="s">
        <v>1228</v>
      </c>
      <c r="C911" s="8">
        <f t="shared" si="28"/>
        <v>64.89</v>
      </c>
      <c r="D911" s="13">
        <f>_xlfn.XLOOKUP(Tabela5[[#This Row],[SKU]],'ESTOQUE NOVEMBRO'!A:A,'ESTOQUE NOVEMBRO'!F:F,,0)-_xlfn.XLOOKUP(Tabela5[[#This Row],[SKU]],'VENDA MES'!H:H,'VENDA MES'!I:I,0,0)</f>
        <v>-1.4000000000000057</v>
      </c>
      <c r="E911" s="13">
        <f>IF(D911&lt;=0,(L911 * 2.5) - D911,IF(AND(Tabela5[[#This Row],[ESTOQUE_INICIAL]]&lt;=Tabela5[[#This Row],[PONTO_DE_REPOSICAO]],Tabela5[[#This Row],[ESTOQUE_INICIAL]]&gt;0),L911*2.5,D911*0))</f>
        <v>31.122222222222227</v>
      </c>
      <c r="F911" s="13">
        <f t="shared" si="29"/>
        <v>29.722222222222221</v>
      </c>
      <c r="G911" s="14" t="str">
        <f>IF('ESTOQUE DEZEMBRO'!$N911="outubro",_xlfn.XLOOKUP('ESTOQUE DEZEMBRO'!$A911,MEDIDAS!H:H,MEDIDAS!J:J,,0),IF('ESTOQUE DEZEMBRO'!$N911="novembro",_xlfn.XLOOKUP('ESTOQUE DEZEMBRO'!$A911,MEDIDAS!H:H,MEDIDAS!K:K,,0),"0"))</f>
        <v>0</v>
      </c>
      <c r="H911" s="16">
        <v>45</v>
      </c>
      <c r="I911" s="6" t="s">
        <v>1140</v>
      </c>
      <c r="J911" s="1">
        <f>'ESTOQUE DEZEMBRO'!$D911*'ESTOQUE DEZEMBRO'!$G911+'ESTOQUE DEZEMBRO'!$E911*'ESTOQUE DEZEMBRO'!$H911</f>
        <v>1400.5000000000002</v>
      </c>
      <c r="K911" s="1">
        <f>_xlfn.XLOOKUP(A911,MEDIDAS!A:A,MEDIDAS!D:D,,0)*5</f>
        <v>5.9444444444444446</v>
      </c>
      <c r="L911" s="1">
        <f>SUM(K911,_xlfn.XLOOKUP(A911,MEDIDAS!A:A,MEDIDAS!D:D,,0)*5)</f>
        <v>11.888888888888889</v>
      </c>
      <c r="M91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11" t="str">
        <f>IF('ESTOQUE DEZEMBRO'!$E911&gt;0,"dezembro",_xlfn.XLOOKUP('ESTOQUE DEZEMBRO'!$A911,'ESTOQUE NOVEMBRO'!$A$2:$A$1101,'ESTOQUE NOVEMBRO'!$N$2:$N$1101,,0))</f>
        <v>dezembro</v>
      </c>
      <c r="O911" s="15">
        <v>45627</v>
      </c>
    </row>
    <row r="912" spans="1:15">
      <c r="A912" s="5" t="s">
        <v>906</v>
      </c>
      <c r="B912" s="6" t="s">
        <v>1228</v>
      </c>
      <c r="C912" s="8">
        <f t="shared" si="28"/>
        <v>64.89</v>
      </c>
      <c r="D912" s="13">
        <f>_xlfn.XLOOKUP(Tabela5[[#This Row],[SKU]],'ESTOQUE NOVEMBRO'!A:A,'ESTOQUE NOVEMBRO'!F:F,,0)-_xlfn.XLOOKUP(Tabela5[[#This Row],[SKU]],'VENDA MES'!H:H,'VENDA MES'!I:I,0,0)</f>
        <v>71.199999999999989</v>
      </c>
      <c r="E912" s="13">
        <f>IF(D912&lt;=0,(L912 * 2.5) - D912,IF(AND(Tabela5[[#This Row],[ESTOQUE_INICIAL]]&lt;=Tabela5[[#This Row],[PONTO_DE_REPOSICAO]],Tabela5[[#This Row],[ESTOQUE_INICIAL]]&gt;0),L912*2.5,D912*0))</f>
        <v>0</v>
      </c>
      <c r="F912" s="13">
        <f t="shared" si="29"/>
        <v>71.199999999999989</v>
      </c>
      <c r="G912" s="14">
        <f>IF('ESTOQUE DEZEMBRO'!$N912="outubro",_xlfn.XLOOKUP('ESTOQUE DEZEMBRO'!$A912,MEDIDAS!H:H,MEDIDAS!J:J,,0),IF('ESTOQUE DEZEMBRO'!$N912="novembro",_xlfn.XLOOKUP('ESTOQUE DEZEMBRO'!$A912,MEDIDAS!H:H,MEDIDAS!K:K,,0),"0"))</f>
        <v>18</v>
      </c>
      <c r="H912" s="16">
        <v>45</v>
      </c>
      <c r="I912" s="6" t="s">
        <v>1140</v>
      </c>
      <c r="J912" s="1">
        <f>'ESTOQUE DEZEMBRO'!$D912*'ESTOQUE DEZEMBRO'!$G912+'ESTOQUE DEZEMBRO'!$E912*'ESTOQUE DEZEMBRO'!$H912</f>
        <v>1281.5999999999999</v>
      </c>
      <c r="K912" s="1">
        <f>_xlfn.XLOOKUP(A912,MEDIDAS!A:A,MEDIDAS!D:D,,0)*5</f>
        <v>5.9444444444444446</v>
      </c>
      <c r="L912" s="1">
        <f>SUM(K912,_xlfn.XLOOKUP(A912,MEDIDAS!A:A,MEDIDAS!D:D,,0)*5)</f>
        <v>11.888888888888889</v>
      </c>
      <c r="M91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12" t="str">
        <f>IF('ESTOQUE DEZEMBRO'!$E912&gt;0,"dezembro",_xlfn.XLOOKUP('ESTOQUE DEZEMBRO'!$A912,'ESTOQUE NOVEMBRO'!$A$2:$A$1101,'ESTOQUE NOVEMBRO'!$N$2:$N$1101,,0))</f>
        <v>outubro</v>
      </c>
      <c r="O912" s="15">
        <v>45627</v>
      </c>
    </row>
    <row r="913" spans="1:15">
      <c r="A913" s="5" t="s">
        <v>907</v>
      </c>
      <c r="B913" s="6" t="s">
        <v>1228</v>
      </c>
      <c r="C913" s="8">
        <f t="shared" si="28"/>
        <v>64.89</v>
      </c>
      <c r="D913" s="13">
        <f>_xlfn.XLOOKUP(Tabela5[[#This Row],[SKU]],'ESTOQUE NOVEMBRO'!A:A,'ESTOQUE NOVEMBRO'!F:F,,0)-_xlfn.XLOOKUP(Tabela5[[#This Row],[SKU]],'VENDA MES'!H:H,'VENDA MES'!I:I,0,0)</f>
        <v>74.199999999999989</v>
      </c>
      <c r="E913" s="13">
        <f>IF(D913&lt;=0,(L913 * 2.5) - D913,IF(AND(Tabela5[[#This Row],[ESTOQUE_INICIAL]]&lt;=Tabela5[[#This Row],[PONTO_DE_REPOSICAO]],Tabela5[[#This Row],[ESTOQUE_INICIAL]]&gt;0),L913*2.5,D913*0))</f>
        <v>0</v>
      </c>
      <c r="F913" s="13">
        <f t="shared" si="29"/>
        <v>74.199999999999989</v>
      </c>
      <c r="G913" s="14">
        <f>IF('ESTOQUE DEZEMBRO'!$N913="outubro",_xlfn.XLOOKUP('ESTOQUE DEZEMBRO'!$A913,MEDIDAS!H:H,MEDIDAS!J:J,,0),IF('ESTOQUE DEZEMBRO'!$N913="novembro",_xlfn.XLOOKUP('ESTOQUE DEZEMBRO'!$A913,MEDIDAS!H:H,MEDIDAS!K:K,,0),"0"))</f>
        <v>18</v>
      </c>
      <c r="H913" s="16">
        <v>45</v>
      </c>
      <c r="I913" s="6" t="s">
        <v>1140</v>
      </c>
      <c r="J913" s="1">
        <f>'ESTOQUE DEZEMBRO'!$D913*'ESTOQUE DEZEMBRO'!$G913+'ESTOQUE DEZEMBRO'!$E913*'ESTOQUE DEZEMBRO'!$H913</f>
        <v>1335.6</v>
      </c>
      <c r="K913" s="1">
        <f>_xlfn.XLOOKUP(A913,MEDIDAS!A:A,MEDIDAS!D:D,,0)*5</f>
        <v>5.7777777777777768</v>
      </c>
      <c r="L913" s="1">
        <f>SUM(K913,_xlfn.XLOOKUP(A913,MEDIDAS!A:A,MEDIDAS!D:D,,0)*5)</f>
        <v>11.555555555555554</v>
      </c>
      <c r="M91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13" t="str">
        <f>IF('ESTOQUE DEZEMBRO'!$E913&gt;0,"dezembro",_xlfn.XLOOKUP('ESTOQUE DEZEMBRO'!$A913,'ESTOQUE NOVEMBRO'!$A$2:$A$1101,'ESTOQUE NOVEMBRO'!$N$2:$N$1101,,0))</f>
        <v>outubro</v>
      </c>
      <c r="O913" s="15">
        <v>45627</v>
      </c>
    </row>
    <row r="914" spans="1:15">
      <c r="A914" s="5" t="s">
        <v>908</v>
      </c>
      <c r="B914" s="6" t="s">
        <v>1229</v>
      </c>
      <c r="C914" s="8">
        <f t="shared" si="28"/>
        <v>64.89</v>
      </c>
      <c r="D914" s="13">
        <f>_xlfn.XLOOKUP(Tabela5[[#This Row],[SKU]],'ESTOQUE NOVEMBRO'!A:A,'ESTOQUE NOVEMBRO'!F:F,,0)-_xlfn.XLOOKUP(Tabela5[[#This Row],[SKU]],'VENDA MES'!H:H,'VENDA MES'!I:I,0,0)</f>
        <v>-11.200000000000003</v>
      </c>
      <c r="E914" s="13">
        <f>IF(D914&lt;=0,(L914 * 2.5) - D914,IF(AND(Tabela5[[#This Row],[ESTOQUE_INICIAL]]&lt;=Tabela5[[#This Row],[PONTO_DE_REPOSICAO]],Tabela5[[#This Row],[ESTOQUE_INICIAL]]&gt;0),L914*2.5,D914*0))</f>
        <v>47.311111111111117</v>
      </c>
      <c r="F914" s="13">
        <f t="shared" si="29"/>
        <v>36.111111111111114</v>
      </c>
      <c r="G914" s="14" t="str">
        <f>IF('ESTOQUE DEZEMBRO'!$N914="outubro",_xlfn.XLOOKUP('ESTOQUE DEZEMBRO'!$A914,MEDIDAS!H:H,MEDIDAS!J:J,,0),IF('ESTOQUE DEZEMBRO'!$N914="novembro",_xlfn.XLOOKUP('ESTOQUE DEZEMBRO'!$A914,MEDIDAS!H:H,MEDIDAS!K:K,,0),"0"))</f>
        <v>0</v>
      </c>
      <c r="H914" s="16">
        <v>35</v>
      </c>
      <c r="I914" s="6" t="s">
        <v>1142</v>
      </c>
      <c r="J914" s="1">
        <f>'ESTOQUE DEZEMBRO'!$D914*'ESTOQUE DEZEMBRO'!$G914+'ESTOQUE DEZEMBRO'!$E914*'ESTOQUE DEZEMBRO'!$H914</f>
        <v>1655.8888888888891</v>
      </c>
      <c r="K914" s="1">
        <f>_xlfn.XLOOKUP(A914,MEDIDAS!A:A,MEDIDAS!D:D,,0)*5</f>
        <v>7.2222222222222223</v>
      </c>
      <c r="L914" s="1">
        <f>SUM(K914,_xlfn.XLOOKUP(A914,MEDIDAS!A:A,MEDIDAS!D:D,,0)*5)</f>
        <v>14.444444444444445</v>
      </c>
      <c r="M91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14" t="str">
        <f>IF('ESTOQUE DEZEMBRO'!$E914&gt;0,"dezembro",_xlfn.XLOOKUP('ESTOQUE DEZEMBRO'!$A914,'ESTOQUE NOVEMBRO'!$A$2:$A$1101,'ESTOQUE NOVEMBRO'!$N$2:$N$1101,,0))</f>
        <v>dezembro</v>
      </c>
      <c r="O914" s="15">
        <v>45627</v>
      </c>
    </row>
    <row r="915" spans="1:15">
      <c r="A915" s="5" t="s">
        <v>909</v>
      </c>
      <c r="B915" s="6" t="s">
        <v>1229</v>
      </c>
      <c r="C915" s="8">
        <f t="shared" si="28"/>
        <v>64.89</v>
      </c>
      <c r="D915" s="13">
        <f>_xlfn.XLOOKUP(Tabela5[[#This Row],[SKU]],'ESTOQUE NOVEMBRO'!A:A,'ESTOQUE NOVEMBRO'!F:F,,0)-_xlfn.XLOOKUP(Tabela5[[#This Row],[SKU]],'VENDA MES'!H:H,'VENDA MES'!I:I,0,0)</f>
        <v>59.40000000000002</v>
      </c>
      <c r="E915" s="13">
        <f>IF(D915&lt;=0,(L915 * 2.5) - D915,IF(AND(Tabela5[[#This Row],[ESTOQUE_INICIAL]]&lt;=Tabela5[[#This Row],[PONTO_DE_REPOSICAO]],Tabela5[[#This Row],[ESTOQUE_INICIAL]]&gt;0),L915*2.5,D915*0))</f>
        <v>0</v>
      </c>
      <c r="F915" s="13">
        <f t="shared" si="29"/>
        <v>59.40000000000002</v>
      </c>
      <c r="G915" s="14">
        <f>IF('ESTOQUE DEZEMBRO'!$N915="outubro",_xlfn.XLOOKUP('ESTOQUE DEZEMBRO'!$A915,MEDIDAS!H:H,MEDIDAS!J:J,,0),IF('ESTOQUE DEZEMBRO'!$N915="novembro",_xlfn.XLOOKUP('ESTOQUE DEZEMBRO'!$A915,MEDIDAS!H:H,MEDIDAS!K:K,,0),"0"))</f>
        <v>14</v>
      </c>
      <c r="H915" s="16">
        <v>35</v>
      </c>
      <c r="I915" s="6" t="s">
        <v>1142</v>
      </c>
      <c r="J915" s="1">
        <f>'ESTOQUE DEZEMBRO'!$D915*'ESTOQUE DEZEMBRO'!$G915+'ESTOQUE DEZEMBRO'!$E915*'ESTOQUE DEZEMBRO'!$H915</f>
        <v>831.60000000000025</v>
      </c>
      <c r="K915" s="1">
        <f>_xlfn.XLOOKUP(A915,MEDIDAS!A:A,MEDIDAS!D:D,,0)*5</f>
        <v>3.6666666666666665</v>
      </c>
      <c r="L915" s="1">
        <f>SUM(K915,_xlfn.XLOOKUP(A915,MEDIDAS!A:A,MEDIDAS!D:D,,0)*5)</f>
        <v>7.333333333333333</v>
      </c>
      <c r="M91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15" t="str">
        <f>IF('ESTOQUE DEZEMBRO'!$E915&gt;0,"dezembro",_xlfn.XLOOKUP('ESTOQUE DEZEMBRO'!$A915,'ESTOQUE NOVEMBRO'!$A$2:$A$1101,'ESTOQUE NOVEMBRO'!$N$2:$N$1101,,0))</f>
        <v>outubro</v>
      </c>
      <c r="O915" s="15">
        <v>45627</v>
      </c>
    </row>
    <row r="916" spans="1:15">
      <c r="A916" s="5" t="s">
        <v>910</v>
      </c>
      <c r="B916" s="6" t="s">
        <v>1229</v>
      </c>
      <c r="C916" s="8">
        <f t="shared" si="28"/>
        <v>64.89</v>
      </c>
      <c r="D916" s="13">
        <f>_xlfn.XLOOKUP(Tabela5[[#This Row],[SKU]],'ESTOQUE NOVEMBRO'!A:A,'ESTOQUE NOVEMBRO'!F:F,,0)-_xlfn.XLOOKUP(Tabela5[[#This Row],[SKU]],'VENDA MES'!H:H,'VENDA MES'!I:I,0,0)</f>
        <v>-14.400000000000006</v>
      </c>
      <c r="E916" s="13">
        <f>IF(D916&lt;=0,(L916 * 2.5) - D916,IF(AND(Tabela5[[#This Row],[ESTOQUE_INICIAL]]&lt;=Tabela5[[#This Row],[PONTO_DE_REPOSICAO]],Tabela5[[#This Row],[ESTOQUE_INICIAL]]&gt;0),L916*2.5,D916*0))</f>
        <v>56.900000000000006</v>
      </c>
      <c r="F916" s="13">
        <f t="shared" si="29"/>
        <v>42.5</v>
      </c>
      <c r="G916" s="14" t="str">
        <f>IF('ESTOQUE DEZEMBRO'!$N916="outubro",_xlfn.XLOOKUP('ESTOQUE DEZEMBRO'!$A916,MEDIDAS!H:H,MEDIDAS!J:J,,0),IF('ESTOQUE DEZEMBRO'!$N916="novembro",_xlfn.XLOOKUP('ESTOQUE DEZEMBRO'!$A916,MEDIDAS!H:H,MEDIDAS!K:K,,0),"0"))</f>
        <v>0</v>
      </c>
      <c r="H916" s="16">
        <v>35</v>
      </c>
      <c r="I916" s="6" t="s">
        <v>1142</v>
      </c>
      <c r="J916" s="1">
        <f>'ESTOQUE DEZEMBRO'!$D916*'ESTOQUE DEZEMBRO'!$G916+'ESTOQUE DEZEMBRO'!$E916*'ESTOQUE DEZEMBRO'!$H916</f>
        <v>1991.5000000000002</v>
      </c>
      <c r="K916" s="1">
        <f>_xlfn.XLOOKUP(A916,MEDIDAS!A:A,MEDIDAS!D:D,,0)*5</f>
        <v>8.5</v>
      </c>
      <c r="L916" s="1">
        <f>SUM(K916,_xlfn.XLOOKUP(A916,MEDIDAS!A:A,MEDIDAS!D:D,,0)*5)</f>
        <v>17</v>
      </c>
      <c r="M91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16" t="str">
        <f>IF('ESTOQUE DEZEMBRO'!$E916&gt;0,"dezembro",_xlfn.XLOOKUP('ESTOQUE DEZEMBRO'!$A916,'ESTOQUE NOVEMBRO'!$A$2:$A$1101,'ESTOQUE NOVEMBRO'!$N$2:$N$1101,,0))</f>
        <v>dezembro</v>
      </c>
      <c r="O916" s="15">
        <v>45627</v>
      </c>
    </row>
    <row r="917" spans="1:15">
      <c r="A917" s="5" t="s">
        <v>912</v>
      </c>
      <c r="B917" s="6" t="s">
        <v>1229</v>
      </c>
      <c r="C917" s="8">
        <f t="shared" si="28"/>
        <v>64.89</v>
      </c>
      <c r="D917" s="13">
        <f>_xlfn.XLOOKUP(Tabela5[[#This Row],[SKU]],'ESTOQUE NOVEMBRO'!A:A,'ESTOQUE NOVEMBRO'!F:F,,0)-_xlfn.XLOOKUP(Tabela5[[#This Row],[SKU]],'VENDA MES'!H:H,'VENDA MES'!I:I,0,0)</f>
        <v>132</v>
      </c>
      <c r="E917" s="13">
        <f>IF(D917&lt;=0,(L917 * 2.5) - D917,IF(AND(Tabela5[[#This Row],[ESTOQUE_INICIAL]]&lt;=Tabela5[[#This Row],[PONTO_DE_REPOSICAO]],Tabela5[[#This Row],[ESTOQUE_INICIAL]]&gt;0),L917*2.5,D917*0))</f>
        <v>0</v>
      </c>
      <c r="F917" s="13">
        <f t="shared" si="29"/>
        <v>132</v>
      </c>
      <c r="G917" s="14">
        <f>IF('ESTOQUE DEZEMBRO'!$N917="outubro",_xlfn.XLOOKUP('ESTOQUE DEZEMBRO'!$A917,MEDIDAS!H:H,MEDIDAS!J:J,,0),IF('ESTOQUE DEZEMBRO'!$N917="novembro",_xlfn.XLOOKUP('ESTOQUE DEZEMBRO'!$A917,MEDIDAS!H:H,MEDIDAS!K:K,,0),"0"))</f>
        <v>14</v>
      </c>
      <c r="H917" s="16">
        <v>35</v>
      </c>
      <c r="I917" s="6" t="s">
        <v>1142</v>
      </c>
      <c r="J917" s="1">
        <f>'ESTOQUE DEZEMBRO'!$D917*'ESTOQUE DEZEMBRO'!$G917+'ESTOQUE DEZEMBRO'!$E917*'ESTOQUE DEZEMBRO'!$H917</f>
        <v>1848</v>
      </c>
      <c r="K917" s="1">
        <f>_xlfn.XLOOKUP(A917,MEDIDAS!A:A,MEDIDAS!D:D,,0)*5</f>
        <v>7.333333333333333</v>
      </c>
      <c r="L917" s="1">
        <f>SUM(K917,_xlfn.XLOOKUP(A917,MEDIDAS!A:A,MEDIDAS!D:D,,0)*5)</f>
        <v>14.666666666666666</v>
      </c>
      <c r="M91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17" t="str">
        <f>IF('ESTOQUE DEZEMBRO'!$E917&gt;0,"dezembro",_xlfn.XLOOKUP('ESTOQUE DEZEMBRO'!$A917,'ESTOQUE NOVEMBRO'!$A$2:$A$1101,'ESTOQUE NOVEMBRO'!$N$2:$N$1101,,0))</f>
        <v>outubro</v>
      </c>
      <c r="O917" s="15">
        <v>45627</v>
      </c>
    </row>
    <row r="918" spans="1:15">
      <c r="A918" s="5" t="s">
        <v>913</v>
      </c>
      <c r="B918" s="6" t="s">
        <v>1229</v>
      </c>
      <c r="C918" s="8">
        <f t="shared" si="28"/>
        <v>64.89</v>
      </c>
      <c r="D918" s="13">
        <f>_xlfn.XLOOKUP(Tabela5[[#This Row],[SKU]],'ESTOQUE NOVEMBRO'!A:A,'ESTOQUE NOVEMBRO'!F:F,,0)-_xlfn.XLOOKUP(Tabela5[[#This Row],[SKU]],'VENDA MES'!H:H,'VENDA MES'!I:I,0,0)</f>
        <v>156.00000000000006</v>
      </c>
      <c r="E918" s="13">
        <f>IF(D918&lt;=0,(L918 * 2.5) - D918,IF(AND(Tabela5[[#This Row],[ESTOQUE_INICIAL]]&lt;=Tabela5[[#This Row],[PONTO_DE_REPOSICAO]],Tabela5[[#This Row],[ESTOQUE_INICIAL]]&gt;0),L918*2.5,D918*0))</f>
        <v>0</v>
      </c>
      <c r="F918" s="13">
        <f t="shared" si="29"/>
        <v>156.00000000000006</v>
      </c>
      <c r="G918" s="14">
        <f>IF('ESTOQUE DEZEMBRO'!$N918="outubro",_xlfn.XLOOKUP('ESTOQUE DEZEMBRO'!$A918,MEDIDAS!H:H,MEDIDAS!J:J,,0),IF('ESTOQUE DEZEMBRO'!$N918="novembro",_xlfn.XLOOKUP('ESTOQUE DEZEMBRO'!$A918,MEDIDAS!H:H,MEDIDAS!K:K,,0),"0"))</f>
        <v>14</v>
      </c>
      <c r="H918" s="16">
        <v>35</v>
      </c>
      <c r="I918" s="6" t="s">
        <v>1142</v>
      </c>
      <c r="J918" s="1">
        <f>'ESTOQUE DEZEMBRO'!$D918*'ESTOQUE DEZEMBRO'!$G918+'ESTOQUE DEZEMBRO'!$E918*'ESTOQUE DEZEMBRO'!$H918</f>
        <v>2184.0000000000009</v>
      </c>
      <c r="K918" s="1">
        <f>_xlfn.XLOOKUP(A918,MEDIDAS!A:A,MEDIDAS!D:D,,0)*5</f>
        <v>9.6666666666666661</v>
      </c>
      <c r="L918" s="1">
        <f>SUM(K918,_xlfn.XLOOKUP(A918,MEDIDAS!A:A,MEDIDAS!D:D,,0)*5)</f>
        <v>19.333333333333332</v>
      </c>
      <c r="M91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18" t="str">
        <f>IF('ESTOQUE DEZEMBRO'!$E918&gt;0,"dezembro",_xlfn.XLOOKUP('ESTOQUE DEZEMBRO'!$A918,'ESTOQUE NOVEMBRO'!$A$2:$A$1101,'ESTOQUE NOVEMBRO'!$N$2:$N$1101,,0))</f>
        <v>outubro</v>
      </c>
      <c r="O918" s="15">
        <v>45627</v>
      </c>
    </row>
    <row r="919" spans="1:15">
      <c r="A919" s="5" t="s">
        <v>1010</v>
      </c>
      <c r="B919" s="6" t="s">
        <v>1229</v>
      </c>
      <c r="C919" s="8">
        <f t="shared" si="28"/>
        <v>64.89</v>
      </c>
      <c r="D919" s="13">
        <f>_xlfn.XLOOKUP(Tabela5[[#This Row],[SKU]],'ESTOQUE NOVEMBRO'!A:A,'ESTOQUE NOVEMBRO'!F:F,,0)-_xlfn.XLOOKUP(Tabela5[[#This Row],[SKU]],'VENDA MES'!H:H,'VENDA MES'!I:I,0,0)</f>
        <v>42</v>
      </c>
      <c r="E919" s="13">
        <f>IF(D919&lt;=0,(L919 * 2.5) - D919,IF(AND(Tabela5[[#This Row],[ESTOQUE_INICIAL]]&lt;=Tabela5[[#This Row],[PONTO_DE_REPOSICAO]],Tabela5[[#This Row],[ESTOQUE_INICIAL]]&gt;0),L919*2.5,D919*0))</f>
        <v>0</v>
      </c>
      <c r="F919" s="13">
        <f t="shared" si="29"/>
        <v>42</v>
      </c>
      <c r="G919" s="14">
        <f>IF('ESTOQUE DEZEMBRO'!$N919="outubro",_xlfn.XLOOKUP('ESTOQUE DEZEMBRO'!$A919,MEDIDAS!H:H,MEDIDAS!J:J,,0),IF('ESTOQUE DEZEMBRO'!$N919="novembro",_xlfn.XLOOKUP('ESTOQUE DEZEMBRO'!$A919,MEDIDAS!H:H,MEDIDAS!K:K,,0),"0"))</f>
        <v>14</v>
      </c>
      <c r="H919" s="16">
        <v>35</v>
      </c>
      <c r="I919" s="6" t="s">
        <v>1142</v>
      </c>
      <c r="J919" s="1">
        <f>'ESTOQUE DEZEMBRO'!$D919*'ESTOQUE DEZEMBRO'!$G919+'ESTOQUE DEZEMBRO'!$E919*'ESTOQUE DEZEMBRO'!$H919</f>
        <v>588</v>
      </c>
      <c r="K919" s="1">
        <f>_xlfn.XLOOKUP(A919,MEDIDAS!A:A,MEDIDAS!D:D,,0)*5</f>
        <v>6</v>
      </c>
      <c r="L919" s="1">
        <f>SUM(K919,_xlfn.XLOOKUP(A919,MEDIDAS!A:A,MEDIDAS!D:D,,0)*5)</f>
        <v>12</v>
      </c>
      <c r="M91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19" t="str">
        <f>IF('ESTOQUE DEZEMBRO'!$E919&gt;0,"dezembro",_xlfn.XLOOKUP('ESTOQUE DEZEMBRO'!$A919,'ESTOQUE NOVEMBRO'!$A$2:$A$1101,'ESTOQUE NOVEMBRO'!$N$2:$N$1101,,0))</f>
        <v>outubro</v>
      </c>
      <c r="O919" s="15">
        <v>45627</v>
      </c>
    </row>
    <row r="920" spans="1:15">
      <c r="A920" s="5" t="s">
        <v>914</v>
      </c>
      <c r="B920" s="6" t="s">
        <v>1229</v>
      </c>
      <c r="C920" s="8">
        <f t="shared" si="28"/>
        <v>64.89</v>
      </c>
      <c r="D920" s="13">
        <f>_xlfn.XLOOKUP(Tabela5[[#This Row],[SKU]],'ESTOQUE NOVEMBRO'!A:A,'ESTOQUE NOVEMBRO'!F:F,,0)-_xlfn.XLOOKUP(Tabela5[[#This Row],[SKU]],'VENDA MES'!H:H,'VENDA MES'!I:I,0,0)</f>
        <v>-2</v>
      </c>
      <c r="E920" s="13">
        <f>IF(D920&lt;=0,(L920 * 2.5) - D920,IF(AND(Tabela5[[#This Row],[ESTOQUE_INICIAL]]&lt;=Tabela5[[#This Row],[PONTO_DE_REPOSICAO]],Tabela5[[#This Row],[ESTOQUE_INICIAL]]&gt;0),L920*2.5,D920*0))</f>
        <v>30.055555555555554</v>
      </c>
      <c r="F920" s="13">
        <f t="shared" si="29"/>
        <v>28.055555555555554</v>
      </c>
      <c r="G920" s="14" t="str">
        <f>IF('ESTOQUE DEZEMBRO'!$N920="outubro",_xlfn.XLOOKUP('ESTOQUE DEZEMBRO'!$A920,MEDIDAS!H:H,MEDIDAS!J:J,,0),IF('ESTOQUE DEZEMBRO'!$N920="novembro",_xlfn.XLOOKUP('ESTOQUE DEZEMBRO'!$A920,MEDIDAS!H:H,MEDIDAS!K:K,,0),"0"))</f>
        <v>0</v>
      </c>
      <c r="H920" s="16">
        <v>35</v>
      </c>
      <c r="I920" s="6" t="s">
        <v>1142</v>
      </c>
      <c r="J920" s="1">
        <f>'ESTOQUE DEZEMBRO'!$D920*'ESTOQUE DEZEMBRO'!$G920+'ESTOQUE DEZEMBRO'!$E920*'ESTOQUE DEZEMBRO'!$H920</f>
        <v>1051.9444444444443</v>
      </c>
      <c r="K920" s="1">
        <f>_xlfn.XLOOKUP(A920,MEDIDAS!A:A,MEDIDAS!D:D,,0)*5</f>
        <v>5.6111111111111107</v>
      </c>
      <c r="L920" s="1">
        <f>SUM(K920,_xlfn.XLOOKUP(A920,MEDIDAS!A:A,MEDIDAS!D:D,,0)*5)</f>
        <v>11.222222222222221</v>
      </c>
      <c r="M92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20" t="str">
        <f>IF('ESTOQUE DEZEMBRO'!$E920&gt;0,"dezembro",_xlfn.XLOOKUP('ESTOQUE DEZEMBRO'!$A920,'ESTOQUE NOVEMBRO'!$A$2:$A$1101,'ESTOQUE NOVEMBRO'!$N$2:$N$1101,,0))</f>
        <v>dezembro</v>
      </c>
      <c r="O920" s="15">
        <v>45627</v>
      </c>
    </row>
    <row r="921" spans="1:15">
      <c r="A921" s="5" t="s">
        <v>915</v>
      </c>
      <c r="B921" s="6" t="s">
        <v>1229</v>
      </c>
      <c r="C921" s="8">
        <f t="shared" si="28"/>
        <v>64.89</v>
      </c>
      <c r="D921" s="13">
        <f>_xlfn.XLOOKUP(Tabela5[[#This Row],[SKU]],'ESTOQUE NOVEMBRO'!A:A,'ESTOQUE NOVEMBRO'!F:F,,0)-_xlfn.XLOOKUP(Tabela5[[#This Row],[SKU]],'VENDA MES'!H:H,'VENDA MES'!I:I,0,0)</f>
        <v>18.400000000000006</v>
      </c>
      <c r="E921" s="13">
        <f>IF(D921&lt;=0,(L921 * 2.5) - D921,IF(AND(Tabela5[[#This Row],[ESTOQUE_INICIAL]]&lt;=Tabela5[[#This Row],[PONTO_DE_REPOSICAO]],Tabela5[[#This Row],[ESTOQUE_INICIAL]]&gt;0),L921*2.5,D921*0))</f>
        <v>48.055555555555557</v>
      </c>
      <c r="F921" s="13">
        <f t="shared" si="29"/>
        <v>66.455555555555563</v>
      </c>
      <c r="G921" s="14" t="str">
        <f>IF('ESTOQUE DEZEMBRO'!$N921="outubro",_xlfn.XLOOKUP('ESTOQUE DEZEMBRO'!$A921,MEDIDAS!H:H,MEDIDAS!J:J,,0),IF('ESTOQUE DEZEMBRO'!$N921="novembro",_xlfn.XLOOKUP('ESTOQUE DEZEMBRO'!$A921,MEDIDAS!H:H,MEDIDAS!K:K,,0),"0"))</f>
        <v>0</v>
      </c>
      <c r="H921" s="16">
        <v>35</v>
      </c>
      <c r="I921" s="6" t="s">
        <v>1142</v>
      </c>
      <c r="J921" s="1">
        <f>'ESTOQUE DEZEMBRO'!$D921*'ESTOQUE DEZEMBRO'!$G921+'ESTOQUE DEZEMBRO'!$E921*'ESTOQUE DEZEMBRO'!$H921</f>
        <v>1681.9444444444446</v>
      </c>
      <c r="K921" s="1">
        <f>_xlfn.XLOOKUP(A921,MEDIDAS!A:A,MEDIDAS!D:D,,0)*5</f>
        <v>9.6111111111111107</v>
      </c>
      <c r="L921" s="1">
        <f>SUM(K921,_xlfn.XLOOKUP(A921,MEDIDAS!A:A,MEDIDAS!D:D,,0)*5)</f>
        <v>19.222222222222221</v>
      </c>
      <c r="M92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21" t="str">
        <f>IF('ESTOQUE DEZEMBRO'!$E921&gt;0,"dezembro",_xlfn.XLOOKUP('ESTOQUE DEZEMBRO'!$A921,'ESTOQUE NOVEMBRO'!$A$2:$A$1101,'ESTOQUE NOVEMBRO'!$N$2:$N$1101,,0))</f>
        <v>dezembro</v>
      </c>
      <c r="O921" s="15">
        <v>45627</v>
      </c>
    </row>
    <row r="922" spans="1:15">
      <c r="A922" s="5" t="s">
        <v>916</v>
      </c>
      <c r="B922" s="6" t="s">
        <v>1229</v>
      </c>
      <c r="C922" s="8">
        <f t="shared" si="28"/>
        <v>64.89</v>
      </c>
      <c r="D922" s="13">
        <f>_xlfn.XLOOKUP(Tabela5[[#This Row],[SKU]],'ESTOQUE NOVEMBRO'!A:A,'ESTOQUE NOVEMBRO'!F:F,,0)-_xlfn.XLOOKUP(Tabela5[[#This Row],[SKU]],'VENDA MES'!H:H,'VENDA MES'!I:I,0,0)</f>
        <v>19</v>
      </c>
      <c r="E922" s="13">
        <f>IF(D922&lt;=0,(L922 * 2.5) - D922,IF(AND(Tabela5[[#This Row],[ESTOQUE_INICIAL]]&lt;=Tabela5[[#This Row],[PONTO_DE_REPOSICAO]],Tabela5[[#This Row],[ESTOQUE_INICIAL]]&gt;0),L922*2.5,D922*0))</f>
        <v>0</v>
      </c>
      <c r="F922" s="13">
        <f t="shared" si="29"/>
        <v>19</v>
      </c>
      <c r="G922" s="14">
        <f>IF('ESTOQUE DEZEMBRO'!$N922="outubro",_xlfn.XLOOKUP('ESTOQUE DEZEMBRO'!$A922,MEDIDAS!H:H,MEDIDAS!J:J,,0),IF('ESTOQUE DEZEMBRO'!$N922="novembro",_xlfn.XLOOKUP('ESTOQUE DEZEMBRO'!$A922,MEDIDAS!H:H,MEDIDAS!K:K,,0),"0"))</f>
        <v>14</v>
      </c>
      <c r="H922" s="16">
        <v>35</v>
      </c>
      <c r="I922" s="6" t="s">
        <v>1142</v>
      </c>
      <c r="J922" s="1">
        <f>'ESTOQUE DEZEMBRO'!$D922*'ESTOQUE DEZEMBRO'!$G922+'ESTOQUE DEZEMBRO'!$E922*'ESTOQUE DEZEMBRO'!$H922</f>
        <v>266</v>
      </c>
      <c r="K922" s="1">
        <f>_xlfn.XLOOKUP(A922,MEDIDAS!A:A,MEDIDAS!D:D,,0)*5</f>
        <v>4.4444444444444446</v>
      </c>
      <c r="L922" s="1">
        <f>SUM(K922,_xlfn.XLOOKUP(A922,MEDIDAS!A:A,MEDIDAS!D:D,,0)*5)</f>
        <v>8.8888888888888893</v>
      </c>
      <c r="M92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22" t="str">
        <f>IF('ESTOQUE DEZEMBRO'!$E922&gt;0,"dezembro",_xlfn.XLOOKUP('ESTOQUE DEZEMBRO'!$A922,'ESTOQUE NOVEMBRO'!$A$2:$A$1101,'ESTOQUE NOVEMBRO'!$N$2:$N$1101,,0))</f>
        <v>outubro</v>
      </c>
      <c r="O922" s="15">
        <v>45627</v>
      </c>
    </row>
    <row r="923" spans="1:15">
      <c r="A923" s="5" t="s">
        <v>917</v>
      </c>
      <c r="B923" s="6" t="s">
        <v>1229</v>
      </c>
      <c r="C923" s="8">
        <f t="shared" si="28"/>
        <v>64.89</v>
      </c>
      <c r="D923" s="13">
        <f>_xlfn.XLOOKUP(Tabela5[[#This Row],[SKU]],'ESTOQUE NOVEMBRO'!A:A,'ESTOQUE NOVEMBRO'!F:F,,0)-_xlfn.XLOOKUP(Tabela5[[#This Row],[SKU]],'VENDA MES'!H:H,'VENDA MES'!I:I,0,0)</f>
        <v>128.40000000000003</v>
      </c>
      <c r="E923" s="13">
        <f>IF(D923&lt;=0,(L923 * 2.5) - D923,IF(AND(Tabela5[[#This Row],[ESTOQUE_INICIAL]]&lt;=Tabela5[[#This Row],[PONTO_DE_REPOSICAO]],Tabela5[[#This Row],[ESTOQUE_INICIAL]]&gt;0),L923*2.5,D923*0))</f>
        <v>0</v>
      </c>
      <c r="F923" s="13">
        <f t="shared" si="29"/>
        <v>128.40000000000003</v>
      </c>
      <c r="G923" s="14">
        <f>IF('ESTOQUE DEZEMBRO'!$N923="outubro",_xlfn.XLOOKUP('ESTOQUE DEZEMBRO'!$A923,MEDIDAS!H:H,MEDIDAS!J:J,,0),IF('ESTOQUE DEZEMBRO'!$N923="novembro",_xlfn.XLOOKUP('ESTOQUE DEZEMBRO'!$A923,MEDIDAS!H:H,MEDIDAS!K:K,,0),"0"))</f>
        <v>14</v>
      </c>
      <c r="H923" s="16">
        <v>35</v>
      </c>
      <c r="I923" s="6" t="s">
        <v>1142</v>
      </c>
      <c r="J923" s="1">
        <f>'ESTOQUE DEZEMBRO'!$D923*'ESTOQUE DEZEMBRO'!$G923+'ESTOQUE DEZEMBRO'!$E923*'ESTOQUE DEZEMBRO'!$H923</f>
        <v>1797.6000000000004</v>
      </c>
      <c r="K923" s="1">
        <f>_xlfn.XLOOKUP(A923,MEDIDAS!A:A,MEDIDAS!D:D,,0)*5</f>
        <v>5.333333333333333</v>
      </c>
      <c r="L923" s="1">
        <f>SUM(K923,_xlfn.XLOOKUP(A923,MEDIDAS!A:A,MEDIDAS!D:D,,0)*5)</f>
        <v>10.666666666666666</v>
      </c>
      <c r="M92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23" t="str">
        <f>IF('ESTOQUE DEZEMBRO'!$E923&gt;0,"dezembro",_xlfn.XLOOKUP('ESTOQUE DEZEMBRO'!$A923,'ESTOQUE NOVEMBRO'!$A$2:$A$1101,'ESTOQUE NOVEMBRO'!$N$2:$N$1101,,0))</f>
        <v>outubro</v>
      </c>
      <c r="O923" s="15">
        <v>45627</v>
      </c>
    </row>
    <row r="924" spans="1:15">
      <c r="A924" s="5" t="s">
        <v>918</v>
      </c>
      <c r="B924" s="6" t="s">
        <v>1230</v>
      </c>
      <c r="C924" s="8">
        <f t="shared" si="28"/>
        <v>64.89</v>
      </c>
      <c r="D924" s="13">
        <f>_xlfn.XLOOKUP(Tabela5[[#This Row],[SKU]],'ESTOQUE NOVEMBRO'!A:A,'ESTOQUE NOVEMBRO'!F:F,,0)-_xlfn.XLOOKUP(Tabela5[[#This Row],[SKU]],'VENDA MES'!H:H,'VENDA MES'!I:I,0,0)</f>
        <v>16</v>
      </c>
      <c r="E924" s="13">
        <f>IF(D924&lt;=0,(L924 * 2.5) - D924,IF(AND(Tabela5[[#This Row],[ESTOQUE_INICIAL]]&lt;=Tabela5[[#This Row],[PONTO_DE_REPOSICAO]],Tabela5[[#This Row],[ESTOQUE_INICIAL]]&gt;0),L924*2.5,D924*0))</f>
        <v>0</v>
      </c>
      <c r="F924" s="13">
        <f t="shared" si="29"/>
        <v>16</v>
      </c>
      <c r="G924" s="14">
        <f>IF('ESTOQUE DEZEMBRO'!$N924="outubro",_xlfn.XLOOKUP('ESTOQUE DEZEMBRO'!$A924,MEDIDAS!H:H,MEDIDAS!J:J,,0),IF('ESTOQUE DEZEMBRO'!$N924="novembro",_xlfn.XLOOKUP('ESTOQUE DEZEMBRO'!$A924,MEDIDAS!H:H,MEDIDAS!K:K,,0),"0"))</f>
        <v>10</v>
      </c>
      <c r="H924" s="16">
        <v>25</v>
      </c>
      <c r="I924" s="6" t="s">
        <v>1134</v>
      </c>
      <c r="J924" s="1">
        <f>'ESTOQUE DEZEMBRO'!$D924*'ESTOQUE DEZEMBRO'!$G924+'ESTOQUE DEZEMBRO'!$E924*'ESTOQUE DEZEMBRO'!$H924</f>
        <v>160</v>
      </c>
      <c r="K924" s="1">
        <f>_xlfn.XLOOKUP(A924,MEDIDAS!A:A,MEDIDAS!D:D,,0)*5</f>
        <v>6.4444444444444446</v>
      </c>
      <c r="L924" s="1">
        <f>SUM(K924,_xlfn.XLOOKUP(A924,MEDIDAS!A:A,MEDIDAS!D:D,,0)*5)</f>
        <v>12.888888888888889</v>
      </c>
      <c r="M92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24" t="str">
        <f>IF('ESTOQUE DEZEMBRO'!$E924&gt;0,"dezembro",_xlfn.XLOOKUP('ESTOQUE DEZEMBRO'!$A924,'ESTOQUE NOVEMBRO'!$A$2:$A$1101,'ESTOQUE NOVEMBRO'!$N$2:$N$1101,,0))</f>
        <v>outubro</v>
      </c>
      <c r="O924" s="15">
        <v>45627</v>
      </c>
    </row>
    <row r="925" spans="1:15">
      <c r="A925" s="5" t="s">
        <v>919</v>
      </c>
      <c r="B925" s="6" t="s">
        <v>1230</v>
      </c>
      <c r="C925" s="8">
        <f t="shared" si="28"/>
        <v>64.89</v>
      </c>
      <c r="D925" s="13">
        <f>_xlfn.XLOOKUP(Tabela5[[#This Row],[SKU]],'ESTOQUE NOVEMBRO'!A:A,'ESTOQUE NOVEMBRO'!F:F,,0)-_xlfn.XLOOKUP(Tabela5[[#This Row],[SKU]],'VENDA MES'!H:H,'VENDA MES'!I:I,0,0)</f>
        <v>32.199999999999989</v>
      </c>
      <c r="E925" s="13">
        <f>IF(D925&lt;=0,(L925 * 2.5) - D925,IF(AND(Tabela5[[#This Row],[ESTOQUE_INICIAL]]&lt;=Tabela5[[#This Row],[PONTO_DE_REPOSICAO]],Tabela5[[#This Row],[ESTOQUE_INICIAL]]&gt;0),L925*2.5,D925*0))</f>
        <v>0</v>
      </c>
      <c r="F925" s="13">
        <f t="shared" si="29"/>
        <v>32.199999999999989</v>
      </c>
      <c r="G925" s="14">
        <f>IF('ESTOQUE DEZEMBRO'!$N925="outubro",_xlfn.XLOOKUP('ESTOQUE DEZEMBRO'!$A925,MEDIDAS!H:H,MEDIDAS!J:J,,0),IF('ESTOQUE DEZEMBRO'!$N925="novembro",_xlfn.XLOOKUP('ESTOQUE DEZEMBRO'!$A925,MEDIDAS!H:H,MEDIDAS!K:K,,0),"0"))</f>
        <v>10</v>
      </c>
      <c r="H925" s="16">
        <v>25</v>
      </c>
      <c r="I925" s="6" t="s">
        <v>1134</v>
      </c>
      <c r="J925" s="1">
        <f>'ESTOQUE DEZEMBRO'!$D925*'ESTOQUE DEZEMBRO'!$G925+'ESTOQUE DEZEMBRO'!$E925*'ESTOQUE DEZEMBRO'!$H925</f>
        <v>321.99999999999989</v>
      </c>
      <c r="K925" s="1">
        <f>_xlfn.XLOOKUP(A925,MEDIDAS!A:A,MEDIDAS!D:D,,0)*5</f>
        <v>8.1111111111111107</v>
      </c>
      <c r="L925" s="1">
        <f>SUM(K925,_xlfn.XLOOKUP(A925,MEDIDAS!A:A,MEDIDAS!D:D,,0)*5)</f>
        <v>16.222222222222221</v>
      </c>
      <c r="M92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25" t="str">
        <f>IF('ESTOQUE DEZEMBRO'!$E925&gt;0,"dezembro",_xlfn.XLOOKUP('ESTOQUE DEZEMBRO'!$A925,'ESTOQUE NOVEMBRO'!$A$2:$A$1101,'ESTOQUE NOVEMBRO'!$N$2:$N$1101,,0))</f>
        <v>outubro</v>
      </c>
      <c r="O925" s="15">
        <v>45627</v>
      </c>
    </row>
    <row r="926" spans="1:15">
      <c r="A926" s="5" t="s">
        <v>920</v>
      </c>
      <c r="B926" s="6" t="s">
        <v>1230</v>
      </c>
      <c r="C926" s="8">
        <f t="shared" si="28"/>
        <v>64.89</v>
      </c>
      <c r="D926" s="13">
        <f>_xlfn.XLOOKUP(Tabela5[[#This Row],[SKU]],'ESTOQUE NOVEMBRO'!A:A,'ESTOQUE NOVEMBRO'!F:F,,0)-_xlfn.XLOOKUP(Tabela5[[#This Row],[SKU]],'VENDA MES'!H:H,'VENDA MES'!I:I,0,0)</f>
        <v>-11.799999999999997</v>
      </c>
      <c r="E926" s="13">
        <f>IF(D926&lt;=0,(L926 * 2.5) - D926,IF(AND(Tabela5[[#This Row],[ESTOQUE_INICIAL]]&lt;=Tabela5[[#This Row],[PONTO_DE_REPOSICAO]],Tabela5[[#This Row],[ESTOQUE_INICIAL]]&gt;0),L926*2.5,D926*0))</f>
        <v>37.077777777777776</v>
      </c>
      <c r="F926" s="13">
        <f t="shared" si="29"/>
        <v>25.277777777777779</v>
      </c>
      <c r="G926" s="14" t="str">
        <f>IF('ESTOQUE DEZEMBRO'!$N926="outubro",_xlfn.XLOOKUP('ESTOQUE DEZEMBRO'!$A926,MEDIDAS!H:H,MEDIDAS!J:J,,0),IF('ESTOQUE DEZEMBRO'!$N926="novembro",_xlfn.XLOOKUP('ESTOQUE DEZEMBRO'!$A926,MEDIDAS!H:H,MEDIDAS!K:K,,0),"0"))</f>
        <v>0</v>
      </c>
      <c r="H926" s="16">
        <v>25</v>
      </c>
      <c r="I926" s="6" t="s">
        <v>1134</v>
      </c>
      <c r="J926" s="1">
        <f>'ESTOQUE DEZEMBRO'!$D926*'ESTOQUE DEZEMBRO'!$G926+'ESTOQUE DEZEMBRO'!$E926*'ESTOQUE DEZEMBRO'!$H926</f>
        <v>926.94444444444434</v>
      </c>
      <c r="K926" s="1">
        <f>_xlfn.XLOOKUP(A926,MEDIDAS!A:A,MEDIDAS!D:D,,0)*5</f>
        <v>5.0555555555555554</v>
      </c>
      <c r="L926" s="1">
        <f>SUM(K926,_xlfn.XLOOKUP(A926,MEDIDAS!A:A,MEDIDAS!D:D,,0)*5)</f>
        <v>10.111111111111111</v>
      </c>
      <c r="M92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26" t="str">
        <f>IF('ESTOQUE DEZEMBRO'!$E926&gt;0,"dezembro",_xlfn.XLOOKUP('ESTOQUE DEZEMBRO'!$A926,'ESTOQUE NOVEMBRO'!$A$2:$A$1101,'ESTOQUE NOVEMBRO'!$N$2:$N$1101,,0))</f>
        <v>dezembro</v>
      </c>
      <c r="O926" s="15">
        <v>45627</v>
      </c>
    </row>
    <row r="927" spans="1:15">
      <c r="A927" s="5" t="s">
        <v>921</v>
      </c>
      <c r="B927" s="6" t="s">
        <v>1230</v>
      </c>
      <c r="C927" s="8">
        <f t="shared" si="28"/>
        <v>64.89</v>
      </c>
      <c r="D927" s="13">
        <f>_xlfn.XLOOKUP(Tabela5[[#This Row],[SKU]],'ESTOQUE NOVEMBRO'!A:A,'ESTOQUE NOVEMBRO'!F:F,,0)-_xlfn.XLOOKUP(Tabela5[[#This Row],[SKU]],'VENDA MES'!H:H,'VENDA MES'!I:I,0,0)</f>
        <v>69</v>
      </c>
      <c r="E927" s="13">
        <f>IF(D927&lt;=0,(L927 * 2.5) - D927,IF(AND(Tabela5[[#This Row],[ESTOQUE_INICIAL]]&lt;=Tabela5[[#This Row],[PONTO_DE_REPOSICAO]],Tabela5[[#This Row],[ESTOQUE_INICIAL]]&gt;0),L927*2.5,D927*0))</f>
        <v>0</v>
      </c>
      <c r="F927" s="13">
        <f t="shared" si="29"/>
        <v>69</v>
      </c>
      <c r="G927" s="14">
        <f>IF('ESTOQUE DEZEMBRO'!$N927="outubro",_xlfn.XLOOKUP('ESTOQUE DEZEMBRO'!$A927,MEDIDAS!H:H,MEDIDAS!J:J,,0),IF('ESTOQUE DEZEMBRO'!$N927="novembro",_xlfn.XLOOKUP('ESTOQUE DEZEMBRO'!$A927,MEDIDAS!H:H,MEDIDAS!K:K,,0),"0"))</f>
        <v>10</v>
      </c>
      <c r="H927" s="16">
        <v>25</v>
      </c>
      <c r="I927" s="6" t="s">
        <v>1134</v>
      </c>
      <c r="J927" s="1">
        <f>'ESTOQUE DEZEMBRO'!$D927*'ESTOQUE DEZEMBRO'!$G927+'ESTOQUE DEZEMBRO'!$E927*'ESTOQUE DEZEMBRO'!$H927</f>
        <v>690</v>
      </c>
      <c r="K927" s="1">
        <f>_xlfn.XLOOKUP(A927,MEDIDAS!A:A,MEDIDAS!D:D,,0)*5</f>
        <v>9</v>
      </c>
      <c r="L927" s="1">
        <f>SUM(K927,_xlfn.XLOOKUP(A927,MEDIDAS!A:A,MEDIDAS!D:D,,0)*5)</f>
        <v>18</v>
      </c>
      <c r="M92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27" t="str">
        <f>IF('ESTOQUE DEZEMBRO'!$E927&gt;0,"dezembro",_xlfn.XLOOKUP('ESTOQUE DEZEMBRO'!$A927,'ESTOQUE NOVEMBRO'!$A$2:$A$1101,'ESTOQUE NOVEMBRO'!$N$2:$N$1101,,0))</f>
        <v>outubro</v>
      </c>
      <c r="O927" s="15">
        <v>45627</v>
      </c>
    </row>
    <row r="928" spans="1:15">
      <c r="A928" s="5" t="s">
        <v>923</v>
      </c>
      <c r="B928" s="6" t="s">
        <v>1230</v>
      </c>
      <c r="C928" s="8">
        <f t="shared" si="28"/>
        <v>64.89</v>
      </c>
      <c r="D928" s="13">
        <f>_xlfn.XLOOKUP(Tabela5[[#This Row],[SKU]],'ESTOQUE NOVEMBRO'!A:A,'ESTOQUE NOVEMBRO'!F:F,,0)-_xlfn.XLOOKUP(Tabela5[[#This Row],[SKU]],'VENDA MES'!H:H,'VENDA MES'!I:I,0,0)</f>
        <v>23.199999999999989</v>
      </c>
      <c r="E928" s="13">
        <f>IF(D928&lt;=0,(L928 * 2.5) - D928,IF(AND(Tabela5[[#This Row],[ESTOQUE_INICIAL]]&lt;=Tabela5[[#This Row],[PONTO_DE_REPOSICAO]],Tabela5[[#This Row],[ESTOQUE_INICIAL]]&gt;0),L928*2.5,D928*0))</f>
        <v>0</v>
      </c>
      <c r="F928" s="13">
        <f t="shared" si="29"/>
        <v>23.199999999999989</v>
      </c>
      <c r="G928" s="14">
        <f>IF('ESTOQUE DEZEMBRO'!$N928="outubro",_xlfn.XLOOKUP('ESTOQUE DEZEMBRO'!$A928,MEDIDAS!H:H,MEDIDAS!J:J,,0),IF('ESTOQUE DEZEMBRO'!$N928="novembro",_xlfn.XLOOKUP('ESTOQUE DEZEMBRO'!$A928,MEDIDAS!H:H,MEDIDAS!K:K,,0),"0"))</f>
        <v>10</v>
      </c>
      <c r="H928" s="16">
        <v>25</v>
      </c>
      <c r="I928" s="6" t="s">
        <v>1134</v>
      </c>
      <c r="J928" s="1">
        <f>'ESTOQUE DEZEMBRO'!$D928*'ESTOQUE DEZEMBRO'!$G928+'ESTOQUE DEZEMBRO'!$E928*'ESTOQUE DEZEMBRO'!$H928</f>
        <v>231.99999999999989</v>
      </c>
      <c r="K928" s="1">
        <f>_xlfn.XLOOKUP(A928,MEDIDAS!A:A,MEDIDAS!D:D,,0)*5</f>
        <v>8.6111111111111107</v>
      </c>
      <c r="L928" s="1">
        <f>SUM(K928,_xlfn.XLOOKUP(A928,MEDIDAS!A:A,MEDIDAS!D:D,,0)*5)</f>
        <v>17.222222222222221</v>
      </c>
      <c r="M92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28" t="str">
        <f>IF('ESTOQUE DEZEMBRO'!$E928&gt;0,"dezembro",_xlfn.XLOOKUP('ESTOQUE DEZEMBRO'!$A928,'ESTOQUE NOVEMBRO'!$A$2:$A$1101,'ESTOQUE NOVEMBRO'!$N$2:$N$1101,,0))</f>
        <v>outubro</v>
      </c>
      <c r="O928" s="15">
        <v>45627</v>
      </c>
    </row>
    <row r="929" spans="1:15">
      <c r="A929" s="5" t="s">
        <v>1021</v>
      </c>
      <c r="B929" s="6" t="s">
        <v>1230</v>
      </c>
      <c r="C929" s="8">
        <f t="shared" si="28"/>
        <v>64.89</v>
      </c>
      <c r="D929" s="13">
        <f>_xlfn.XLOOKUP(Tabela5[[#This Row],[SKU]],'ESTOQUE NOVEMBRO'!A:A,'ESTOQUE NOVEMBRO'!F:F,,0)-_xlfn.XLOOKUP(Tabela5[[#This Row],[SKU]],'VENDA MES'!H:H,'VENDA MES'!I:I,0,0)</f>
        <v>18</v>
      </c>
      <c r="E929" s="13">
        <f>IF(D929&lt;=0,(L929 * 2.5) - D929,IF(AND(Tabela5[[#This Row],[ESTOQUE_INICIAL]]&lt;=Tabela5[[#This Row],[PONTO_DE_REPOSICAO]],Tabela5[[#This Row],[ESTOQUE_INICIAL]]&gt;0),L929*2.5,D929*0))</f>
        <v>0</v>
      </c>
      <c r="F929" s="13">
        <f t="shared" si="29"/>
        <v>18</v>
      </c>
      <c r="G929" s="14">
        <f>IF('ESTOQUE DEZEMBRO'!$N929="outubro",_xlfn.XLOOKUP('ESTOQUE DEZEMBRO'!$A929,MEDIDAS!H:H,MEDIDAS!J:J,,0),IF('ESTOQUE DEZEMBRO'!$N929="novembro",_xlfn.XLOOKUP('ESTOQUE DEZEMBRO'!$A929,MEDIDAS!H:H,MEDIDAS!K:K,,0),"0"))</f>
        <v>10</v>
      </c>
      <c r="H929" s="16">
        <v>25</v>
      </c>
      <c r="I929" s="6" t="s">
        <v>1134</v>
      </c>
      <c r="J929" s="1">
        <f>'ESTOQUE DEZEMBRO'!$D929*'ESTOQUE DEZEMBRO'!$G929+'ESTOQUE DEZEMBRO'!$E929*'ESTOQUE DEZEMBRO'!$H929</f>
        <v>180</v>
      </c>
      <c r="K929" s="1">
        <f>_xlfn.XLOOKUP(A929,MEDIDAS!A:A,MEDIDAS!D:D,,0)*5</f>
        <v>7.333333333333333</v>
      </c>
      <c r="L929" s="1">
        <f>SUM(K929,_xlfn.XLOOKUP(A929,MEDIDAS!A:A,MEDIDAS!D:D,,0)*5)</f>
        <v>14.666666666666666</v>
      </c>
      <c r="M92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29" t="str">
        <f>IF('ESTOQUE DEZEMBRO'!$E929&gt;0,"dezembro",_xlfn.XLOOKUP('ESTOQUE DEZEMBRO'!$A929,'ESTOQUE NOVEMBRO'!$A$2:$A$1101,'ESTOQUE NOVEMBRO'!$N$2:$N$1101,,0))</f>
        <v>outubro</v>
      </c>
      <c r="O929" s="15">
        <v>45627</v>
      </c>
    </row>
    <row r="930" spans="1:15">
      <c r="A930" s="5" t="s">
        <v>924</v>
      </c>
      <c r="B930" s="6" t="s">
        <v>1230</v>
      </c>
      <c r="C930" s="8">
        <f t="shared" si="28"/>
        <v>64.89</v>
      </c>
      <c r="D930" s="13">
        <f>_xlfn.XLOOKUP(Tabela5[[#This Row],[SKU]],'ESTOQUE NOVEMBRO'!A:A,'ESTOQUE NOVEMBRO'!F:F,,0)-_xlfn.XLOOKUP(Tabela5[[#This Row],[SKU]],'VENDA MES'!H:H,'VENDA MES'!I:I,0,0)</f>
        <v>-28.44444444444445</v>
      </c>
      <c r="E930" s="13">
        <f>IF(D930&lt;=0,(L930 * 2.5) - D930,IF(AND(Tabela5[[#This Row],[ESTOQUE_INICIAL]]&lt;=Tabela5[[#This Row],[PONTO_DE_REPOSICAO]],Tabela5[[#This Row],[ESTOQUE_INICIAL]]&gt;0),L930*2.5,D930*0))</f>
        <v>54</v>
      </c>
      <c r="F930" s="13">
        <f t="shared" si="29"/>
        <v>25.55555555555555</v>
      </c>
      <c r="G930" s="14" t="str">
        <f>IF('ESTOQUE DEZEMBRO'!$N930="outubro",_xlfn.XLOOKUP('ESTOQUE DEZEMBRO'!$A930,MEDIDAS!H:H,MEDIDAS!J:J,,0),IF('ESTOQUE DEZEMBRO'!$N930="novembro",_xlfn.XLOOKUP('ESTOQUE DEZEMBRO'!$A930,MEDIDAS!H:H,MEDIDAS!K:K,,0),"0"))</f>
        <v>0</v>
      </c>
      <c r="H930" s="16">
        <v>25</v>
      </c>
      <c r="I930" s="6" t="s">
        <v>1134</v>
      </c>
      <c r="J930" s="1">
        <f>'ESTOQUE DEZEMBRO'!$D930*'ESTOQUE DEZEMBRO'!$G930+'ESTOQUE DEZEMBRO'!$E930*'ESTOQUE DEZEMBRO'!$H930</f>
        <v>1350</v>
      </c>
      <c r="K930" s="1">
        <f>_xlfn.XLOOKUP(A930,MEDIDAS!A:A,MEDIDAS!D:D,,0)*5</f>
        <v>5.1111111111111107</v>
      </c>
      <c r="L930" s="1">
        <f>SUM(K930,_xlfn.XLOOKUP(A930,MEDIDAS!A:A,MEDIDAS!D:D,,0)*5)</f>
        <v>10.222222222222221</v>
      </c>
      <c r="M93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30" t="str">
        <f>IF('ESTOQUE DEZEMBRO'!$E930&gt;0,"dezembro",_xlfn.XLOOKUP('ESTOQUE DEZEMBRO'!$A930,'ESTOQUE NOVEMBRO'!$A$2:$A$1101,'ESTOQUE NOVEMBRO'!$N$2:$N$1101,,0))</f>
        <v>dezembro</v>
      </c>
      <c r="O930" s="15">
        <v>45627</v>
      </c>
    </row>
    <row r="931" spans="1:15">
      <c r="A931" s="5" t="s">
        <v>925</v>
      </c>
      <c r="B931" s="6" t="s">
        <v>1230</v>
      </c>
      <c r="C931" s="8">
        <f t="shared" si="28"/>
        <v>64.89</v>
      </c>
      <c r="D931" s="13">
        <f>_xlfn.XLOOKUP(Tabela5[[#This Row],[SKU]],'ESTOQUE NOVEMBRO'!A:A,'ESTOQUE NOVEMBRO'!F:F,,0)-_xlfn.XLOOKUP(Tabela5[[#This Row],[SKU]],'VENDA MES'!H:H,'VENDA MES'!I:I,0,0)</f>
        <v>31.800000000000011</v>
      </c>
      <c r="E931" s="13">
        <f>IF(D931&lt;=0,(L931 * 2.5) - D931,IF(AND(Tabela5[[#This Row],[ESTOQUE_INICIAL]]&lt;=Tabela5[[#This Row],[PONTO_DE_REPOSICAO]],Tabela5[[#This Row],[ESTOQUE_INICIAL]]&gt;0),L931*2.5,D931*0))</f>
        <v>0</v>
      </c>
      <c r="F931" s="13">
        <f t="shared" si="29"/>
        <v>31.800000000000011</v>
      </c>
      <c r="G931" s="14">
        <f>IF('ESTOQUE DEZEMBRO'!$N931="outubro",_xlfn.XLOOKUP('ESTOQUE DEZEMBRO'!$A931,MEDIDAS!H:H,MEDIDAS!J:J,,0),IF('ESTOQUE DEZEMBRO'!$N931="novembro",_xlfn.XLOOKUP('ESTOQUE DEZEMBRO'!$A931,MEDIDAS!H:H,MEDIDAS!K:K,,0),"0"))</f>
        <v>10</v>
      </c>
      <c r="H931" s="16">
        <v>25</v>
      </c>
      <c r="I931" s="6" t="s">
        <v>1134</v>
      </c>
      <c r="J931" s="1">
        <f>'ESTOQUE DEZEMBRO'!$D931*'ESTOQUE DEZEMBRO'!$G931+'ESTOQUE DEZEMBRO'!$E931*'ESTOQUE DEZEMBRO'!$H931</f>
        <v>318.00000000000011</v>
      </c>
      <c r="K931" s="1">
        <f>_xlfn.XLOOKUP(A931,MEDIDAS!A:A,MEDIDAS!D:D,,0)*5</f>
        <v>6.6666666666666661</v>
      </c>
      <c r="L931" s="1">
        <f>SUM(K931,_xlfn.XLOOKUP(A931,MEDIDAS!A:A,MEDIDAS!D:D,,0)*5)</f>
        <v>13.333333333333332</v>
      </c>
      <c r="M93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31" t="str">
        <f>IF('ESTOQUE DEZEMBRO'!$E931&gt;0,"dezembro",_xlfn.XLOOKUP('ESTOQUE DEZEMBRO'!$A931,'ESTOQUE NOVEMBRO'!$A$2:$A$1101,'ESTOQUE NOVEMBRO'!$N$2:$N$1101,,0))</f>
        <v>outubro</v>
      </c>
      <c r="O931" s="15">
        <v>45627</v>
      </c>
    </row>
    <row r="932" spans="1:15">
      <c r="A932" s="5" t="s">
        <v>926</v>
      </c>
      <c r="B932" s="6" t="s">
        <v>1230</v>
      </c>
      <c r="C932" s="8">
        <f t="shared" si="28"/>
        <v>64.89</v>
      </c>
      <c r="D932" s="13">
        <f>_xlfn.XLOOKUP(Tabela5[[#This Row],[SKU]],'ESTOQUE NOVEMBRO'!A:A,'ESTOQUE NOVEMBRO'!F:F,,0)-_xlfn.XLOOKUP(Tabela5[[#This Row],[SKU]],'VENDA MES'!H:H,'VENDA MES'!I:I,0,0)</f>
        <v>38.599999999999994</v>
      </c>
      <c r="E932" s="13">
        <f>IF(D932&lt;=0,(L932 * 2.5) - D932,IF(AND(Tabela5[[#This Row],[ESTOQUE_INICIAL]]&lt;=Tabela5[[#This Row],[PONTO_DE_REPOSICAO]],Tabela5[[#This Row],[ESTOQUE_INICIAL]]&gt;0),L932*2.5,D932*0))</f>
        <v>0</v>
      </c>
      <c r="F932" s="13">
        <f t="shared" si="29"/>
        <v>38.599999999999994</v>
      </c>
      <c r="G932" s="14">
        <f>IF('ESTOQUE DEZEMBRO'!$N932="outubro",_xlfn.XLOOKUP('ESTOQUE DEZEMBRO'!$A932,MEDIDAS!H:H,MEDIDAS!J:J,,0),IF('ESTOQUE DEZEMBRO'!$N932="novembro",_xlfn.XLOOKUP('ESTOQUE DEZEMBRO'!$A932,MEDIDAS!H:H,MEDIDAS!K:K,,0),"0"))</f>
        <v>10</v>
      </c>
      <c r="H932" s="16">
        <v>25</v>
      </c>
      <c r="I932" s="6" t="s">
        <v>1134</v>
      </c>
      <c r="J932" s="1">
        <f>'ESTOQUE DEZEMBRO'!$D932*'ESTOQUE DEZEMBRO'!$G932+'ESTOQUE DEZEMBRO'!$E932*'ESTOQUE DEZEMBRO'!$H932</f>
        <v>385.99999999999994</v>
      </c>
      <c r="K932" s="1">
        <f>_xlfn.XLOOKUP(A932,MEDIDAS!A:A,MEDIDAS!D:D,,0)*5</f>
        <v>7.3888888888888893</v>
      </c>
      <c r="L932" s="1">
        <f>SUM(K932,_xlfn.XLOOKUP(A932,MEDIDAS!A:A,MEDIDAS!D:D,,0)*5)</f>
        <v>14.777777777777779</v>
      </c>
      <c r="M93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32" t="str">
        <f>IF('ESTOQUE DEZEMBRO'!$E932&gt;0,"dezembro",_xlfn.XLOOKUP('ESTOQUE DEZEMBRO'!$A932,'ESTOQUE NOVEMBRO'!$A$2:$A$1101,'ESTOQUE NOVEMBRO'!$N$2:$N$1101,,0))</f>
        <v>outubro</v>
      </c>
      <c r="O932" s="15">
        <v>45627</v>
      </c>
    </row>
    <row r="933" spans="1:15">
      <c r="A933" s="5" t="s">
        <v>927</v>
      </c>
      <c r="B933" s="6" t="s">
        <v>1230</v>
      </c>
      <c r="C933" s="8">
        <f t="shared" si="28"/>
        <v>64.89</v>
      </c>
      <c r="D933" s="13">
        <f>_xlfn.XLOOKUP(Tabela5[[#This Row],[SKU]],'ESTOQUE NOVEMBRO'!A:A,'ESTOQUE NOVEMBRO'!F:F,,0)-_xlfn.XLOOKUP(Tabela5[[#This Row],[SKU]],'VENDA MES'!H:H,'VENDA MES'!I:I,0,0)</f>
        <v>-7.5999999999999801</v>
      </c>
      <c r="E933" s="13">
        <f>IF(D933&lt;=0,(L933 * 2.5) - D933,IF(AND(Tabela5[[#This Row],[ESTOQUE_INICIAL]]&lt;=Tabela5[[#This Row],[PONTO_DE_REPOSICAO]],Tabela5[[#This Row],[ESTOQUE_INICIAL]]&gt;0),L933*2.5,D933*0))</f>
        <v>35.377777777777759</v>
      </c>
      <c r="F933" s="13">
        <f t="shared" si="29"/>
        <v>27.777777777777779</v>
      </c>
      <c r="G933" s="14" t="str">
        <f>IF('ESTOQUE DEZEMBRO'!$N933="outubro",_xlfn.XLOOKUP('ESTOQUE DEZEMBRO'!$A933,MEDIDAS!H:H,MEDIDAS!J:J,,0),IF('ESTOQUE DEZEMBRO'!$N933="novembro",_xlfn.XLOOKUP('ESTOQUE DEZEMBRO'!$A933,MEDIDAS!H:H,MEDIDAS!K:K,,0),"0"))</f>
        <v>0</v>
      </c>
      <c r="H933" s="16">
        <v>25</v>
      </c>
      <c r="I933" s="6" t="s">
        <v>1134</v>
      </c>
      <c r="J933" s="1">
        <f>'ESTOQUE DEZEMBRO'!$D933*'ESTOQUE DEZEMBRO'!$G933+'ESTOQUE DEZEMBRO'!$E933*'ESTOQUE DEZEMBRO'!$H933</f>
        <v>884.444444444444</v>
      </c>
      <c r="K933" s="1">
        <f>_xlfn.XLOOKUP(A933,MEDIDAS!A:A,MEDIDAS!D:D,,0)*5</f>
        <v>5.5555555555555554</v>
      </c>
      <c r="L933" s="1">
        <f>SUM(K933,_xlfn.XLOOKUP(A933,MEDIDAS!A:A,MEDIDAS!D:D,,0)*5)</f>
        <v>11.111111111111111</v>
      </c>
      <c r="M93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33" t="str">
        <f>IF('ESTOQUE DEZEMBRO'!$E933&gt;0,"dezembro",_xlfn.XLOOKUP('ESTOQUE DEZEMBRO'!$A933,'ESTOQUE NOVEMBRO'!$A$2:$A$1101,'ESTOQUE NOVEMBRO'!$N$2:$N$1101,,0))</f>
        <v>dezembro</v>
      </c>
      <c r="O933" s="15">
        <v>45627</v>
      </c>
    </row>
    <row r="934" spans="1:15">
      <c r="A934" s="5" t="s">
        <v>928</v>
      </c>
      <c r="B934" s="6" t="s">
        <v>1231</v>
      </c>
      <c r="C934" s="8">
        <f t="shared" si="28"/>
        <v>64.89</v>
      </c>
      <c r="D934" s="13">
        <f>_xlfn.XLOOKUP(Tabela5[[#This Row],[SKU]],'ESTOQUE NOVEMBRO'!A:A,'ESTOQUE NOVEMBRO'!F:F,,0)-_xlfn.XLOOKUP(Tabela5[[#This Row],[SKU]],'VENDA MES'!H:H,'VENDA MES'!I:I,0,0)</f>
        <v>61.40000000000002</v>
      </c>
      <c r="E934" s="13">
        <f>IF(D934&lt;=0,(L934 * 2.5) - D934,IF(AND(Tabela5[[#This Row],[ESTOQUE_INICIAL]]&lt;=Tabela5[[#This Row],[PONTO_DE_REPOSICAO]],Tabela5[[#This Row],[ESTOQUE_INICIAL]]&gt;0),L934*2.5,D934*0))</f>
        <v>0</v>
      </c>
      <c r="F934" s="13">
        <f t="shared" si="29"/>
        <v>61.40000000000002</v>
      </c>
      <c r="G934" s="14">
        <f>IF('ESTOQUE DEZEMBRO'!$N934="outubro",_xlfn.XLOOKUP('ESTOQUE DEZEMBRO'!$A934,MEDIDAS!H:H,MEDIDAS!J:J,,0),IF('ESTOQUE DEZEMBRO'!$N934="novembro",_xlfn.XLOOKUP('ESTOQUE DEZEMBRO'!$A934,MEDIDAS!H:H,MEDIDAS!K:K,,0),"0"))</f>
        <v>18</v>
      </c>
      <c r="H934" s="16">
        <v>45</v>
      </c>
      <c r="I934" s="6" t="s">
        <v>1140</v>
      </c>
      <c r="J934" s="1">
        <f>'ESTOQUE DEZEMBRO'!$D934*'ESTOQUE DEZEMBRO'!$G934+'ESTOQUE DEZEMBRO'!$E934*'ESTOQUE DEZEMBRO'!$H934</f>
        <v>1105.2000000000003</v>
      </c>
      <c r="K934" s="1">
        <f>_xlfn.XLOOKUP(A934,MEDIDAS!A:A,MEDIDAS!D:D,,0)*5</f>
        <v>3.5555555555555558</v>
      </c>
      <c r="L934" s="1">
        <f>SUM(K934,_xlfn.XLOOKUP(A934,MEDIDAS!A:A,MEDIDAS!D:D,,0)*5)</f>
        <v>7.1111111111111116</v>
      </c>
      <c r="M93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34" t="str">
        <f>IF('ESTOQUE DEZEMBRO'!$E934&gt;0,"dezembro",_xlfn.XLOOKUP('ESTOQUE DEZEMBRO'!$A934,'ESTOQUE NOVEMBRO'!$A$2:$A$1101,'ESTOQUE NOVEMBRO'!$N$2:$N$1101,,0))</f>
        <v>outubro</v>
      </c>
      <c r="O934" s="15">
        <v>45627</v>
      </c>
    </row>
    <row r="935" spans="1:15">
      <c r="A935" s="5" t="s">
        <v>929</v>
      </c>
      <c r="B935" s="6" t="s">
        <v>1231</v>
      </c>
      <c r="C935" s="8">
        <f t="shared" si="28"/>
        <v>64.89</v>
      </c>
      <c r="D935" s="13">
        <f>_xlfn.XLOOKUP(Tabela5[[#This Row],[SKU]],'ESTOQUE NOVEMBRO'!A:A,'ESTOQUE NOVEMBRO'!F:F,,0)-_xlfn.XLOOKUP(Tabela5[[#This Row],[SKU]],'VENDA MES'!H:H,'VENDA MES'!I:I,0,0)</f>
        <v>188.00000000000006</v>
      </c>
      <c r="E935" s="13">
        <f>IF(D935&lt;=0,(L935 * 2.5) - D935,IF(AND(Tabela5[[#This Row],[ESTOQUE_INICIAL]]&lt;=Tabela5[[#This Row],[PONTO_DE_REPOSICAO]],Tabela5[[#This Row],[ESTOQUE_INICIAL]]&gt;0),L935*2.5,D935*0))</f>
        <v>0</v>
      </c>
      <c r="F935" s="13">
        <f t="shared" si="29"/>
        <v>188.00000000000006</v>
      </c>
      <c r="G935" s="14">
        <f>IF('ESTOQUE DEZEMBRO'!$N935="outubro",_xlfn.XLOOKUP('ESTOQUE DEZEMBRO'!$A935,MEDIDAS!H:H,MEDIDAS!J:J,,0),IF('ESTOQUE DEZEMBRO'!$N935="novembro",_xlfn.XLOOKUP('ESTOQUE DEZEMBRO'!$A935,MEDIDAS!H:H,MEDIDAS!K:K,,0),"0"))</f>
        <v>18</v>
      </c>
      <c r="H935" s="16">
        <v>45</v>
      </c>
      <c r="I935" s="6" t="s">
        <v>1140</v>
      </c>
      <c r="J935" s="1">
        <f>'ESTOQUE DEZEMBRO'!$D935*'ESTOQUE DEZEMBRO'!$G935+'ESTOQUE DEZEMBRO'!$E935*'ESTOQUE DEZEMBRO'!$H935</f>
        <v>3384.0000000000009</v>
      </c>
      <c r="K935" s="1">
        <f>_xlfn.XLOOKUP(A935,MEDIDAS!A:A,MEDIDAS!D:D,,0)*5</f>
        <v>6.0555555555555554</v>
      </c>
      <c r="L935" s="1">
        <f>SUM(K935,_xlfn.XLOOKUP(A935,MEDIDAS!A:A,MEDIDAS!D:D,,0)*5)</f>
        <v>12.111111111111111</v>
      </c>
      <c r="M93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35" t="str">
        <f>IF('ESTOQUE DEZEMBRO'!$E935&gt;0,"dezembro",_xlfn.XLOOKUP('ESTOQUE DEZEMBRO'!$A935,'ESTOQUE NOVEMBRO'!$A$2:$A$1101,'ESTOQUE NOVEMBRO'!$N$2:$N$1101,,0))</f>
        <v>outubro</v>
      </c>
      <c r="O935" s="15">
        <v>45627</v>
      </c>
    </row>
    <row r="936" spans="1:15">
      <c r="A936" s="5" t="s">
        <v>930</v>
      </c>
      <c r="B936" s="6" t="s">
        <v>1231</v>
      </c>
      <c r="C936" s="8">
        <f t="shared" si="28"/>
        <v>64.89</v>
      </c>
      <c r="D936" s="13">
        <f>_xlfn.XLOOKUP(Tabela5[[#This Row],[SKU]],'ESTOQUE NOVEMBRO'!A:A,'ESTOQUE NOVEMBRO'!F:F,,0)-_xlfn.XLOOKUP(Tabela5[[#This Row],[SKU]],'VENDA MES'!H:H,'VENDA MES'!I:I,0,0)</f>
        <v>-24</v>
      </c>
      <c r="E936" s="13">
        <f>IF(D936&lt;=0,(L936 * 2.5) - D936,IF(AND(Tabela5[[#This Row],[ESTOQUE_INICIAL]]&lt;=Tabela5[[#This Row],[PONTO_DE_REPOSICAO]],Tabela5[[#This Row],[ESTOQUE_INICIAL]]&gt;0),L936*2.5,D936*0))</f>
        <v>67.333333333333343</v>
      </c>
      <c r="F936" s="13">
        <f t="shared" si="29"/>
        <v>43.333333333333343</v>
      </c>
      <c r="G936" s="14" t="str">
        <f>IF('ESTOQUE DEZEMBRO'!$N936="outubro",_xlfn.XLOOKUP('ESTOQUE DEZEMBRO'!$A936,MEDIDAS!H:H,MEDIDAS!J:J,,0),IF('ESTOQUE DEZEMBRO'!$N936="novembro",_xlfn.XLOOKUP('ESTOQUE DEZEMBRO'!$A936,MEDIDAS!H:H,MEDIDAS!K:K,,0),"0"))</f>
        <v>0</v>
      </c>
      <c r="H936" s="16">
        <v>45</v>
      </c>
      <c r="I936" s="6" t="s">
        <v>1140</v>
      </c>
      <c r="J936" s="1">
        <f>'ESTOQUE DEZEMBRO'!$D936*'ESTOQUE DEZEMBRO'!$G936+'ESTOQUE DEZEMBRO'!$E936*'ESTOQUE DEZEMBRO'!$H936</f>
        <v>3030.0000000000005</v>
      </c>
      <c r="K936" s="1">
        <f>_xlfn.XLOOKUP(A936,MEDIDAS!A:A,MEDIDAS!D:D,,0)*5</f>
        <v>8.6666666666666679</v>
      </c>
      <c r="L936" s="1">
        <f>SUM(K936,_xlfn.XLOOKUP(A936,MEDIDAS!A:A,MEDIDAS!D:D,,0)*5)</f>
        <v>17.333333333333336</v>
      </c>
      <c r="M93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36" t="str">
        <f>IF('ESTOQUE DEZEMBRO'!$E936&gt;0,"dezembro",_xlfn.XLOOKUP('ESTOQUE DEZEMBRO'!$A936,'ESTOQUE NOVEMBRO'!$A$2:$A$1101,'ESTOQUE NOVEMBRO'!$N$2:$N$1101,,0))</f>
        <v>dezembro</v>
      </c>
      <c r="O936" s="15">
        <v>45627</v>
      </c>
    </row>
    <row r="937" spans="1:15">
      <c r="A937" s="5" t="s">
        <v>931</v>
      </c>
      <c r="B937" s="6" t="s">
        <v>1231</v>
      </c>
      <c r="C937" s="8">
        <f t="shared" si="28"/>
        <v>64.89</v>
      </c>
      <c r="D937" s="13">
        <f>_xlfn.XLOOKUP(Tabela5[[#This Row],[SKU]],'ESTOQUE NOVEMBRO'!A:A,'ESTOQUE NOVEMBRO'!F:F,,0)-_xlfn.XLOOKUP(Tabela5[[#This Row],[SKU]],'VENDA MES'!H:H,'VENDA MES'!I:I,0,0)</f>
        <v>-35</v>
      </c>
      <c r="E937" s="13">
        <f>IF(D937&lt;=0,(L937 * 2.5) - D937,IF(AND(Tabela5[[#This Row],[ESTOQUE_INICIAL]]&lt;=Tabela5[[#This Row],[PONTO_DE_REPOSICAO]],Tabela5[[#This Row],[ESTOQUE_INICIAL]]&gt;0),L937*2.5,D937*0))</f>
        <v>72.222222222222229</v>
      </c>
      <c r="F937" s="13">
        <f t="shared" si="29"/>
        <v>37.222222222222229</v>
      </c>
      <c r="G937" s="14" t="str">
        <f>IF('ESTOQUE DEZEMBRO'!$N937="outubro",_xlfn.XLOOKUP('ESTOQUE DEZEMBRO'!$A937,MEDIDAS!H:H,MEDIDAS!J:J,,0),IF('ESTOQUE DEZEMBRO'!$N937="novembro",_xlfn.XLOOKUP('ESTOQUE DEZEMBRO'!$A937,MEDIDAS!H:H,MEDIDAS!K:K,,0),"0"))</f>
        <v>0</v>
      </c>
      <c r="H937" s="16">
        <v>45</v>
      </c>
      <c r="I937" s="6" t="s">
        <v>1140</v>
      </c>
      <c r="J937" s="1">
        <f>'ESTOQUE DEZEMBRO'!$D937*'ESTOQUE DEZEMBRO'!$G937+'ESTOQUE DEZEMBRO'!$E937*'ESTOQUE DEZEMBRO'!$H937</f>
        <v>3250.0000000000005</v>
      </c>
      <c r="K937" s="1">
        <f>_xlfn.XLOOKUP(A937,MEDIDAS!A:A,MEDIDAS!D:D,,0)*5</f>
        <v>7.4444444444444446</v>
      </c>
      <c r="L937" s="1">
        <f>SUM(K937,_xlfn.XLOOKUP(A937,MEDIDAS!A:A,MEDIDAS!D:D,,0)*5)</f>
        <v>14.888888888888889</v>
      </c>
      <c r="M93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37" t="str">
        <f>IF('ESTOQUE DEZEMBRO'!$E937&gt;0,"dezembro",_xlfn.XLOOKUP('ESTOQUE DEZEMBRO'!$A937,'ESTOQUE NOVEMBRO'!$A$2:$A$1101,'ESTOQUE NOVEMBRO'!$N$2:$N$1101,,0))</f>
        <v>dezembro</v>
      </c>
      <c r="O937" s="15">
        <v>45627</v>
      </c>
    </row>
    <row r="938" spans="1:15">
      <c r="A938" s="5" t="s">
        <v>932</v>
      </c>
      <c r="B938" s="6" t="s">
        <v>1231</v>
      </c>
      <c r="C938" s="8">
        <f t="shared" si="28"/>
        <v>64.89</v>
      </c>
      <c r="D938" s="13">
        <f>_xlfn.XLOOKUP(Tabela5[[#This Row],[SKU]],'ESTOQUE NOVEMBRO'!A:A,'ESTOQUE NOVEMBRO'!F:F,,0)-_xlfn.XLOOKUP(Tabela5[[#This Row],[SKU]],'VENDA MES'!H:H,'VENDA MES'!I:I,0,0)</f>
        <v>-19.400000000000006</v>
      </c>
      <c r="E938" s="13">
        <f>IF(D938&lt;=0,(L938 * 2.5) - D938,IF(AND(Tabela5[[#This Row],[ESTOQUE_INICIAL]]&lt;=Tabela5[[#This Row],[PONTO_DE_REPOSICAO]],Tabela5[[#This Row],[ESTOQUE_INICIAL]]&gt;0),L938*2.5,D938*0))</f>
        <v>54.122222222222227</v>
      </c>
      <c r="F938" s="13">
        <f t="shared" si="29"/>
        <v>34.722222222222221</v>
      </c>
      <c r="G938" s="14" t="str">
        <f>IF('ESTOQUE DEZEMBRO'!$N938="outubro",_xlfn.XLOOKUP('ESTOQUE DEZEMBRO'!$A938,MEDIDAS!H:H,MEDIDAS!J:J,,0),IF('ESTOQUE DEZEMBRO'!$N938="novembro",_xlfn.XLOOKUP('ESTOQUE DEZEMBRO'!$A938,MEDIDAS!H:H,MEDIDAS!K:K,,0),"0"))</f>
        <v>0</v>
      </c>
      <c r="H938" s="16">
        <v>45</v>
      </c>
      <c r="I938" s="6" t="s">
        <v>1140</v>
      </c>
      <c r="J938" s="1">
        <f>'ESTOQUE DEZEMBRO'!$D938*'ESTOQUE DEZEMBRO'!$G938+'ESTOQUE DEZEMBRO'!$E938*'ESTOQUE DEZEMBRO'!$H938</f>
        <v>2435.5</v>
      </c>
      <c r="K938" s="1">
        <f>_xlfn.XLOOKUP(A938,MEDIDAS!A:A,MEDIDAS!D:D,,0)*5</f>
        <v>6.9444444444444446</v>
      </c>
      <c r="L938" s="1">
        <f>SUM(K938,_xlfn.XLOOKUP(A938,MEDIDAS!A:A,MEDIDAS!D:D,,0)*5)</f>
        <v>13.888888888888889</v>
      </c>
      <c r="M93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38" t="str">
        <f>IF('ESTOQUE DEZEMBRO'!$E938&gt;0,"dezembro",_xlfn.XLOOKUP('ESTOQUE DEZEMBRO'!$A938,'ESTOQUE NOVEMBRO'!$A$2:$A$1101,'ESTOQUE NOVEMBRO'!$N$2:$N$1101,,0))</f>
        <v>dezembro</v>
      </c>
      <c r="O938" s="15">
        <v>45627</v>
      </c>
    </row>
    <row r="939" spans="1:15">
      <c r="A939" s="5" t="s">
        <v>1032</v>
      </c>
      <c r="B939" s="6" t="s">
        <v>1231</v>
      </c>
      <c r="C939" s="8">
        <f t="shared" si="28"/>
        <v>64.89</v>
      </c>
      <c r="D939" s="13">
        <f>_xlfn.XLOOKUP(Tabela5[[#This Row],[SKU]],'ESTOQUE NOVEMBRO'!A:A,'ESTOQUE NOVEMBRO'!F:F,,0)-_xlfn.XLOOKUP(Tabela5[[#This Row],[SKU]],'VENDA MES'!H:H,'VENDA MES'!I:I,0,0)</f>
        <v>33</v>
      </c>
      <c r="E939" s="13">
        <f>IF(D939&lt;=0,(L939 * 2.5) - D939,IF(AND(Tabela5[[#This Row],[ESTOQUE_INICIAL]]&lt;=Tabela5[[#This Row],[PONTO_DE_REPOSICAO]],Tabela5[[#This Row],[ESTOQUE_INICIAL]]&gt;0),L939*2.5,D939*0))</f>
        <v>0</v>
      </c>
      <c r="F939" s="13">
        <f t="shared" si="29"/>
        <v>33</v>
      </c>
      <c r="G939" s="14">
        <f>IF('ESTOQUE DEZEMBRO'!$N939="outubro",_xlfn.XLOOKUP('ESTOQUE DEZEMBRO'!$A939,MEDIDAS!H:H,MEDIDAS!J:J,,0),IF('ESTOQUE DEZEMBRO'!$N939="novembro",_xlfn.XLOOKUP('ESTOQUE DEZEMBRO'!$A939,MEDIDAS!H:H,MEDIDAS!K:K,,0),"0"))</f>
        <v>18</v>
      </c>
      <c r="H939" s="16">
        <v>45</v>
      </c>
      <c r="I939" s="6" t="s">
        <v>1140</v>
      </c>
      <c r="J939" s="1">
        <f>'ESTOQUE DEZEMBRO'!$D939*'ESTOQUE DEZEMBRO'!$G939+'ESTOQUE DEZEMBRO'!$E939*'ESTOQUE DEZEMBRO'!$H939</f>
        <v>594</v>
      </c>
      <c r="K939" s="1">
        <f>_xlfn.XLOOKUP(A939,MEDIDAS!A:A,MEDIDAS!D:D,,0)*5</f>
        <v>6.5</v>
      </c>
      <c r="L939" s="1">
        <f>SUM(K939,_xlfn.XLOOKUP(A939,MEDIDAS!A:A,MEDIDAS!D:D,,0)*5)</f>
        <v>13</v>
      </c>
      <c r="M93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39" t="str">
        <f>IF('ESTOQUE DEZEMBRO'!$E939&gt;0,"dezembro",_xlfn.XLOOKUP('ESTOQUE DEZEMBRO'!$A939,'ESTOQUE NOVEMBRO'!$A$2:$A$1101,'ESTOQUE NOVEMBRO'!$N$2:$N$1101,,0))</f>
        <v>outubro</v>
      </c>
      <c r="O939" s="15">
        <v>45627</v>
      </c>
    </row>
    <row r="940" spans="1:15">
      <c r="A940" s="5" t="s">
        <v>934</v>
      </c>
      <c r="B940" s="6" t="s">
        <v>1231</v>
      </c>
      <c r="C940" s="8">
        <f t="shared" si="28"/>
        <v>64.89</v>
      </c>
      <c r="D940" s="13">
        <f>_xlfn.XLOOKUP(Tabela5[[#This Row],[SKU]],'ESTOQUE NOVEMBRO'!A:A,'ESTOQUE NOVEMBRO'!F:F,,0)-_xlfn.XLOOKUP(Tabela5[[#This Row],[SKU]],'VENDA MES'!H:H,'VENDA MES'!I:I,0,0)</f>
        <v>58.400000000000006</v>
      </c>
      <c r="E940" s="13">
        <f>IF(D940&lt;=0,(L940 * 2.5) - D940,IF(AND(Tabela5[[#This Row],[ESTOQUE_INICIAL]]&lt;=Tabela5[[#This Row],[PONTO_DE_REPOSICAO]],Tabela5[[#This Row],[ESTOQUE_INICIAL]]&gt;0),L940*2.5,D940*0))</f>
        <v>0</v>
      </c>
      <c r="F940" s="13">
        <f t="shared" si="29"/>
        <v>58.400000000000006</v>
      </c>
      <c r="G940" s="14">
        <f>IF('ESTOQUE DEZEMBRO'!$N940="outubro",_xlfn.XLOOKUP('ESTOQUE DEZEMBRO'!$A940,MEDIDAS!H:H,MEDIDAS!J:J,,0),IF('ESTOQUE DEZEMBRO'!$N940="novembro",_xlfn.XLOOKUP('ESTOQUE DEZEMBRO'!$A940,MEDIDAS!H:H,MEDIDAS!K:K,,0),"0"))</f>
        <v>18</v>
      </c>
      <c r="H940" s="16">
        <v>45</v>
      </c>
      <c r="I940" s="6" t="s">
        <v>1140</v>
      </c>
      <c r="J940" s="1">
        <f>'ESTOQUE DEZEMBRO'!$D940*'ESTOQUE DEZEMBRO'!$G940+'ESTOQUE DEZEMBRO'!$E940*'ESTOQUE DEZEMBRO'!$H940</f>
        <v>1051.2</v>
      </c>
      <c r="K940" s="1">
        <f>_xlfn.XLOOKUP(A940,MEDIDAS!A:A,MEDIDAS!D:D,,0)*5</f>
        <v>5.5555555555555554</v>
      </c>
      <c r="L940" s="1">
        <f>SUM(K940,_xlfn.XLOOKUP(A940,MEDIDAS!A:A,MEDIDAS!D:D,,0)*5)</f>
        <v>11.111111111111111</v>
      </c>
      <c r="M94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40" t="str">
        <f>IF('ESTOQUE DEZEMBRO'!$E940&gt;0,"dezembro",_xlfn.XLOOKUP('ESTOQUE DEZEMBRO'!$A940,'ESTOQUE NOVEMBRO'!$A$2:$A$1101,'ESTOQUE NOVEMBRO'!$N$2:$N$1101,,0))</f>
        <v>outubro</v>
      </c>
      <c r="O940" s="15">
        <v>45627</v>
      </c>
    </row>
    <row r="941" spans="1:15">
      <c r="A941" s="5" t="s">
        <v>935</v>
      </c>
      <c r="B941" s="6" t="s">
        <v>1231</v>
      </c>
      <c r="C941" s="8">
        <f t="shared" si="28"/>
        <v>64.89</v>
      </c>
      <c r="D941" s="13">
        <f>_xlfn.XLOOKUP(Tabela5[[#This Row],[SKU]],'ESTOQUE NOVEMBRO'!A:A,'ESTOQUE NOVEMBRO'!F:F,,0)-_xlfn.XLOOKUP(Tabela5[[#This Row],[SKU]],'VENDA MES'!H:H,'VENDA MES'!I:I,0,0)</f>
        <v>-5.3888888888888928</v>
      </c>
      <c r="E941" s="13">
        <f>IF(D941&lt;=0,(L941 * 2.5) - D941,IF(AND(Tabela5[[#This Row],[ESTOQUE_INICIAL]]&lt;=Tabela5[[#This Row],[PONTO_DE_REPOSICAO]],Tabela5[[#This Row],[ESTOQUE_INICIAL]]&gt;0),L941*2.5,D941*0))</f>
        <v>49</v>
      </c>
      <c r="F941" s="13">
        <f t="shared" si="29"/>
        <v>43.611111111111107</v>
      </c>
      <c r="G941" s="14" t="str">
        <f>IF('ESTOQUE DEZEMBRO'!$N941="outubro",_xlfn.XLOOKUP('ESTOQUE DEZEMBRO'!$A941,MEDIDAS!H:H,MEDIDAS!J:J,,0),IF('ESTOQUE DEZEMBRO'!$N941="novembro",_xlfn.XLOOKUP('ESTOQUE DEZEMBRO'!$A941,MEDIDAS!H:H,MEDIDAS!K:K,,0),"0"))</f>
        <v>0</v>
      </c>
      <c r="H941" s="16">
        <v>45</v>
      </c>
      <c r="I941" s="6" t="s">
        <v>1140</v>
      </c>
      <c r="J941" s="1">
        <f>'ESTOQUE DEZEMBRO'!$D941*'ESTOQUE DEZEMBRO'!$G941+'ESTOQUE DEZEMBRO'!$E941*'ESTOQUE DEZEMBRO'!$H941</f>
        <v>2205</v>
      </c>
      <c r="K941" s="1">
        <f>_xlfn.XLOOKUP(A941,MEDIDAS!A:A,MEDIDAS!D:D,,0)*5</f>
        <v>8.7222222222222214</v>
      </c>
      <c r="L941" s="1">
        <f>SUM(K941,_xlfn.XLOOKUP(A941,MEDIDAS!A:A,MEDIDAS!D:D,,0)*5)</f>
        <v>17.444444444444443</v>
      </c>
      <c r="M94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41" t="str">
        <f>IF('ESTOQUE DEZEMBRO'!$E941&gt;0,"dezembro",_xlfn.XLOOKUP('ESTOQUE DEZEMBRO'!$A941,'ESTOQUE NOVEMBRO'!$A$2:$A$1101,'ESTOQUE NOVEMBRO'!$N$2:$N$1101,,0))</f>
        <v>dezembro</v>
      </c>
      <c r="O941" s="15">
        <v>45627</v>
      </c>
    </row>
    <row r="942" spans="1:15">
      <c r="A942" s="5" t="s">
        <v>936</v>
      </c>
      <c r="B942" s="6" t="s">
        <v>1231</v>
      </c>
      <c r="C942" s="8">
        <f t="shared" si="28"/>
        <v>64.89</v>
      </c>
      <c r="D942" s="13">
        <f>_xlfn.XLOOKUP(Tabela5[[#This Row],[SKU]],'ESTOQUE NOVEMBRO'!A:A,'ESTOQUE NOVEMBRO'!F:F,,0)-_xlfn.XLOOKUP(Tabela5[[#This Row],[SKU]],'VENDA MES'!H:H,'VENDA MES'!I:I,0,0)</f>
        <v>-23.400000000000006</v>
      </c>
      <c r="E942" s="13">
        <f>IF(D942&lt;=0,(L942 * 2.5) - D942,IF(AND(Tabela5[[#This Row],[ESTOQUE_INICIAL]]&lt;=Tabela5[[#This Row],[PONTO_DE_REPOSICAO]],Tabela5[[#This Row],[ESTOQUE_INICIAL]]&gt;0),L942*2.5,D942*0))</f>
        <v>77.566666666666663</v>
      </c>
      <c r="F942" s="13">
        <f t="shared" si="29"/>
        <v>54.166666666666657</v>
      </c>
      <c r="G942" s="14" t="str">
        <f>IF('ESTOQUE DEZEMBRO'!$N942="outubro",_xlfn.XLOOKUP('ESTOQUE DEZEMBRO'!$A942,MEDIDAS!H:H,MEDIDAS!J:J,,0),IF('ESTOQUE DEZEMBRO'!$N942="novembro",_xlfn.XLOOKUP('ESTOQUE DEZEMBRO'!$A942,MEDIDAS!H:H,MEDIDAS!K:K,,0),"0"))</f>
        <v>0</v>
      </c>
      <c r="H942" s="16">
        <v>45</v>
      </c>
      <c r="I942" s="6" t="s">
        <v>1140</v>
      </c>
      <c r="J942" s="1">
        <f>'ESTOQUE DEZEMBRO'!$D942*'ESTOQUE DEZEMBRO'!$G942+'ESTOQUE DEZEMBRO'!$E942*'ESTOQUE DEZEMBRO'!$H942</f>
        <v>3490.5</v>
      </c>
      <c r="K942" s="1">
        <f>_xlfn.XLOOKUP(A942,MEDIDAS!A:A,MEDIDAS!D:D,,0)*5</f>
        <v>10.833333333333332</v>
      </c>
      <c r="L942" s="1">
        <f>SUM(K942,_xlfn.XLOOKUP(A942,MEDIDAS!A:A,MEDIDAS!D:D,,0)*5)</f>
        <v>21.666666666666664</v>
      </c>
      <c r="M94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42" t="str">
        <f>IF('ESTOQUE DEZEMBRO'!$E942&gt;0,"dezembro",_xlfn.XLOOKUP('ESTOQUE DEZEMBRO'!$A942,'ESTOQUE NOVEMBRO'!$A$2:$A$1101,'ESTOQUE NOVEMBRO'!$N$2:$N$1101,,0))</f>
        <v>dezembro</v>
      </c>
      <c r="O942" s="15">
        <v>45627</v>
      </c>
    </row>
    <row r="943" spans="1:15">
      <c r="A943" s="5" t="s">
        <v>937</v>
      </c>
      <c r="B943" s="6" t="s">
        <v>1231</v>
      </c>
      <c r="C943" s="8">
        <f t="shared" si="28"/>
        <v>64.89</v>
      </c>
      <c r="D943" s="13">
        <f>_xlfn.XLOOKUP(Tabela5[[#This Row],[SKU]],'ESTOQUE NOVEMBRO'!A:A,'ESTOQUE NOVEMBRO'!F:F,,0)-_xlfn.XLOOKUP(Tabela5[[#This Row],[SKU]],'VENDA MES'!H:H,'VENDA MES'!I:I,0,0)</f>
        <v>99.6</v>
      </c>
      <c r="E943" s="13">
        <f>IF(D943&lt;=0,(L943 * 2.5) - D943,IF(AND(Tabela5[[#This Row],[ESTOQUE_INICIAL]]&lt;=Tabela5[[#This Row],[PONTO_DE_REPOSICAO]],Tabela5[[#This Row],[ESTOQUE_INICIAL]]&gt;0),L943*2.5,D943*0))</f>
        <v>0</v>
      </c>
      <c r="F943" s="13">
        <f t="shared" si="29"/>
        <v>99.6</v>
      </c>
      <c r="G943" s="14">
        <f>IF('ESTOQUE DEZEMBRO'!$N943="outubro",_xlfn.XLOOKUP('ESTOQUE DEZEMBRO'!$A943,MEDIDAS!H:H,MEDIDAS!J:J,,0),IF('ESTOQUE DEZEMBRO'!$N943="novembro",_xlfn.XLOOKUP('ESTOQUE DEZEMBRO'!$A943,MEDIDAS!H:H,MEDIDAS!K:K,,0),"0"))</f>
        <v>18</v>
      </c>
      <c r="H943" s="16">
        <v>45</v>
      </c>
      <c r="I943" s="6" t="s">
        <v>1140</v>
      </c>
      <c r="J943" s="1">
        <f>'ESTOQUE DEZEMBRO'!$D943*'ESTOQUE DEZEMBRO'!$G943+'ESTOQUE DEZEMBRO'!$E943*'ESTOQUE DEZEMBRO'!$H943</f>
        <v>1792.8</v>
      </c>
      <c r="K943" s="1">
        <f>_xlfn.XLOOKUP(A943,MEDIDAS!A:A,MEDIDAS!D:D,,0)*5</f>
        <v>7.666666666666667</v>
      </c>
      <c r="L943" s="1">
        <f>SUM(K943,_xlfn.XLOOKUP(A943,MEDIDAS!A:A,MEDIDAS!D:D,,0)*5)</f>
        <v>15.333333333333334</v>
      </c>
      <c r="M94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43" t="str">
        <f>IF('ESTOQUE DEZEMBRO'!$E943&gt;0,"dezembro",_xlfn.XLOOKUP('ESTOQUE DEZEMBRO'!$A943,'ESTOQUE NOVEMBRO'!$A$2:$A$1101,'ESTOQUE NOVEMBRO'!$N$2:$N$1101,,0))</f>
        <v>outubro</v>
      </c>
      <c r="O943" s="15">
        <v>45627</v>
      </c>
    </row>
    <row r="944" spans="1:15">
      <c r="A944" s="5" t="s">
        <v>938</v>
      </c>
      <c r="B944" s="6" t="s">
        <v>1232</v>
      </c>
      <c r="C944" s="8">
        <f t="shared" si="28"/>
        <v>64.89</v>
      </c>
      <c r="D944" s="13">
        <f>_xlfn.XLOOKUP(Tabela5[[#This Row],[SKU]],'ESTOQUE NOVEMBRO'!A:A,'ESTOQUE NOVEMBRO'!F:F,,0)-_xlfn.XLOOKUP(Tabela5[[#This Row],[SKU]],'VENDA MES'!H:H,'VENDA MES'!I:I,0,0)</f>
        <v>113.40000000000003</v>
      </c>
      <c r="E944" s="13">
        <f>IF(D944&lt;=0,(L944 * 2.5) - D944,IF(AND(Tabela5[[#This Row],[ESTOQUE_INICIAL]]&lt;=Tabela5[[#This Row],[PONTO_DE_REPOSICAO]],Tabela5[[#This Row],[ESTOQUE_INICIAL]]&gt;0),L944*2.5,D944*0))</f>
        <v>0</v>
      </c>
      <c r="F944" s="13">
        <f t="shared" si="29"/>
        <v>113.40000000000003</v>
      </c>
      <c r="G944" s="14">
        <f>IF('ESTOQUE DEZEMBRO'!$N944="outubro",_xlfn.XLOOKUP('ESTOQUE DEZEMBRO'!$A944,MEDIDAS!H:H,MEDIDAS!J:J,,0),IF('ESTOQUE DEZEMBRO'!$N944="novembro",_xlfn.XLOOKUP('ESTOQUE DEZEMBRO'!$A944,MEDIDAS!H:H,MEDIDAS!K:K,,0),"0"))</f>
        <v>8</v>
      </c>
      <c r="H944" s="16">
        <v>20</v>
      </c>
      <c r="I944" s="6" t="s">
        <v>1142</v>
      </c>
      <c r="J944" s="1">
        <f>'ESTOQUE DEZEMBRO'!$D944*'ESTOQUE DEZEMBRO'!$G944+'ESTOQUE DEZEMBRO'!$E944*'ESTOQUE DEZEMBRO'!$H944</f>
        <v>907.20000000000027</v>
      </c>
      <c r="K944" s="1">
        <f>_xlfn.XLOOKUP(A944,MEDIDAS!A:A,MEDIDAS!D:D,,0)*5</f>
        <v>6.166666666666667</v>
      </c>
      <c r="L944" s="1">
        <f>SUM(K944,_xlfn.XLOOKUP(A944,MEDIDAS!A:A,MEDIDAS!D:D,,0)*5)</f>
        <v>12.333333333333334</v>
      </c>
      <c r="M94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44" t="str">
        <f>IF('ESTOQUE DEZEMBRO'!$E944&gt;0,"dezembro",_xlfn.XLOOKUP('ESTOQUE DEZEMBRO'!$A944,'ESTOQUE NOVEMBRO'!$A$2:$A$1101,'ESTOQUE NOVEMBRO'!$N$2:$N$1101,,0))</f>
        <v>outubro</v>
      </c>
      <c r="O944" s="15">
        <v>45627</v>
      </c>
    </row>
    <row r="945" spans="1:15">
      <c r="A945" s="5" t="s">
        <v>939</v>
      </c>
      <c r="B945" s="6" t="s">
        <v>1232</v>
      </c>
      <c r="C945" s="8">
        <f t="shared" si="28"/>
        <v>64.89</v>
      </c>
      <c r="D945" s="13">
        <f>_xlfn.XLOOKUP(Tabela5[[#This Row],[SKU]],'ESTOQUE NOVEMBRO'!A:A,'ESTOQUE NOVEMBRO'!F:F,,0)-_xlfn.XLOOKUP(Tabela5[[#This Row],[SKU]],'VENDA MES'!H:H,'VENDA MES'!I:I,0,0)</f>
        <v>-21.59999999999998</v>
      </c>
      <c r="E945" s="13">
        <f>IF(D945&lt;=0,(L945 * 2.5) - D945,IF(AND(Tabela5[[#This Row],[ESTOQUE_INICIAL]]&lt;=Tabela5[[#This Row],[PONTO_DE_REPOSICAO]],Tabela5[[#This Row],[ESTOQUE_INICIAL]]&gt;0),L945*2.5,D945*0))</f>
        <v>53.266666666666644</v>
      </c>
      <c r="F945" s="13">
        <f t="shared" si="29"/>
        <v>31.666666666666664</v>
      </c>
      <c r="G945" s="14" t="str">
        <f>IF('ESTOQUE DEZEMBRO'!$N945="outubro",_xlfn.XLOOKUP('ESTOQUE DEZEMBRO'!$A945,MEDIDAS!H:H,MEDIDAS!J:J,,0),IF('ESTOQUE DEZEMBRO'!$N945="novembro",_xlfn.XLOOKUP('ESTOQUE DEZEMBRO'!$A945,MEDIDAS!H:H,MEDIDAS!K:K,,0),"0"))</f>
        <v>0</v>
      </c>
      <c r="H945" s="16">
        <v>20</v>
      </c>
      <c r="I945" s="6" t="s">
        <v>1142</v>
      </c>
      <c r="J945" s="1">
        <f>'ESTOQUE DEZEMBRO'!$D945*'ESTOQUE DEZEMBRO'!$G945+'ESTOQUE DEZEMBRO'!$E945*'ESTOQUE DEZEMBRO'!$H945</f>
        <v>1065.3333333333328</v>
      </c>
      <c r="K945" s="1">
        <f>_xlfn.XLOOKUP(A945,MEDIDAS!A:A,MEDIDAS!D:D,,0)*5</f>
        <v>6.333333333333333</v>
      </c>
      <c r="L945" s="1">
        <f>SUM(K945,_xlfn.XLOOKUP(A945,MEDIDAS!A:A,MEDIDAS!D:D,,0)*5)</f>
        <v>12.666666666666666</v>
      </c>
      <c r="M94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45" t="str">
        <f>IF('ESTOQUE DEZEMBRO'!$E945&gt;0,"dezembro",_xlfn.XLOOKUP('ESTOQUE DEZEMBRO'!$A945,'ESTOQUE NOVEMBRO'!$A$2:$A$1101,'ESTOQUE NOVEMBRO'!$N$2:$N$1101,,0))</f>
        <v>dezembro</v>
      </c>
      <c r="O945" s="15">
        <v>45627</v>
      </c>
    </row>
    <row r="946" spans="1:15">
      <c r="A946" s="5" t="s">
        <v>940</v>
      </c>
      <c r="B946" s="6" t="s">
        <v>1232</v>
      </c>
      <c r="C946" s="8">
        <f t="shared" si="28"/>
        <v>64.89</v>
      </c>
      <c r="D946" s="13">
        <f>_xlfn.XLOOKUP(Tabela5[[#This Row],[SKU]],'ESTOQUE NOVEMBRO'!A:A,'ESTOQUE NOVEMBRO'!F:F,,0)-_xlfn.XLOOKUP(Tabela5[[#This Row],[SKU]],'VENDA MES'!H:H,'VENDA MES'!I:I,0,0)</f>
        <v>89.4</v>
      </c>
      <c r="E946" s="13">
        <f>IF(D946&lt;=0,(L946 * 2.5) - D946,IF(AND(Tabela5[[#This Row],[ESTOQUE_INICIAL]]&lt;=Tabela5[[#This Row],[PONTO_DE_REPOSICAO]],Tabela5[[#This Row],[ESTOQUE_INICIAL]]&gt;0),L946*2.5,D946*0))</f>
        <v>0</v>
      </c>
      <c r="F946" s="13">
        <f t="shared" si="29"/>
        <v>89.4</v>
      </c>
      <c r="G946" s="14">
        <f>IF('ESTOQUE DEZEMBRO'!$N946="outubro",_xlfn.XLOOKUP('ESTOQUE DEZEMBRO'!$A946,MEDIDAS!H:H,MEDIDAS!J:J,,0),IF('ESTOQUE DEZEMBRO'!$N946="novembro",_xlfn.XLOOKUP('ESTOQUE DEZEMBRO'!$A946,MEDIDAS!H:H,MEDIDAS!K:K,,0),"0"))</f>
        <v>8</v>
      </c>
      <c r="H946" s="16">
        <v>20</v>
      </c>
      <c r="I946" s="6" t="s">
        <v>1142</v>
      </c>
      <c r="J946" s="1">
        <f>'ESTOQUE DEZEMBRO'!$D946*'ESTOQUE DEZEMBRO'!$G946+'ESTOQUE DEZEMBRO'!$E946*'ESTOQUE DEZEMBRO'!$H946</f>
        <v>715.2</v>
      </c>
      <c r="K946" s="1">
        <f>_xlfn.XLOOKUP(A946,MEDIDAS!A:A,MEDIDAS!D:D,,0)*5</f>
        <v>5.6666666666666661</v>
      </c>
      <c r="L946" s="1">
        <f>SUM(K946,_xlfn.XLOOKUP(A946,MEDIDAS!A:A,MEDIDAS!D:D,,0)*5)</f>
        <v>11.333333333333332</v>
      </c>
      <c r="M94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46" t="str">
        <f>IF('ESTOQUE DEZEMBRO'!$E946&gt;0,"dezembro",_xlfn.XLOOKUP('ESTOQUE DEZEMBRO'!$A946,'ESTOQUE NOVEMBRO'!$A$2:$A$1101,'ESTOQUE NOVEMBRO'!$N$2:$N$1101,,0))</f>
        <v>outubro</v>
      </c>
      <c r="O946" s="15">
        <v>45627</v>
      </c>
    </row>
    <row r="947" spans="1:15">
      <c r="A947" s="5" t="s">
        <v>941</v>
      </c>
      <c r="B947" s="6" t="s">
        <v>1232</v>
      </c>
      <c r="C947" s="8">
        <f t="shared" si="28"/>
        <v>64.89</v>
      </c>
      <c r="D947" s="13">
        <f>_xlfn.XLOOKUP(Tabela5[[#This Row],[SKU]],'ESTOQUE NOVEMBRO'!A:A,'ESTOQUE NOVEMBRO'!F:F,,0)-_xlfn.XLOOKUP(Tabela5[[#This Row],[SKU]],'VENDA MES'!H:H,'VENDA MES'!I:I,0,0)</f>
        <v>19.799999999999997</v>
      </c>
      <c r="E947" s="13">
        <f>IF(D947&lt;=0,(L947 * 2.5) - D947,IF(AND(Tabela5[[#This Row],[ESTOQUE_INICIAL]]&lt;=Tabela5[[#This Row],[PONTO_DE_REPOSICAO]],Tabela5[[#This Row],[ESTOQUE_INICIAL]]&gt;0),L947*2.5,D947*0))</f>
        <v>0</v>
      </c>
      <c r="F947" s="13">
        <f t="shared" si="29"/>
        <v>19.799999999999997</v>
      </c>
      <c r="G947" s="14">
        <f>IF('ESTOQUE DEZEMBRO'!$N947="outubro",_xlfn.XLOOKUP('ESTOQUE DEZEMBRO'!$A947,MEDIDAS!H:H,MEDIDAS!J:J,,0),IF('ESTOQUE DEZEMBRO'!$N947="novembro",_xlfn.XLOOKUP('ESTOQUE DEZEMBRO'!$A947,MEDIDAS!H:H,MEDIDAS!K:K,,0),"0"))</f>
        <v>8</v>
      </c>
      <c r="H947" s="16">
        <v>20</v>
      </c>
      <c r="I947" s="6" t="s">
        <v>1142</v>
      </c>
      <c r="J947" s="1">
        <f>'ESTOQUE DEZEMBRO'!$D947*'ESTOQUE DEZEMBRO'!$G947+'ESTOQUE DEZEMBRO'!$E947*'ESTOQUE DEZEMBRO'!$H947</f>
        <v>158.39999999999998</v>
      </c>
      <c r="K947" s="1">
        <f>_xlfn.XLOOKUP(A947,MEDIDAS!A:A,MEDIDAS!D:D,,0)*5</f>
        <v>5.5</v>
      </c>
      <c r="L947" s="1">
        <f>SUM(K947,_xlfn.XLOOKUP(A947,MEDIDAS!A:A,MEDIDAS!D:D,,0)*5)</f>
        <v>11</v>
      </c>
      <c r="M94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47" t="str">
        <f>IF('ESTOQUE DEZEMBRO'!$E947&gt;0,"dezembro",_xlfn.XLOOKUP('ESTOQUE DEZEMBRO'!$A947,'ESTOQUE NOVEMBRO'!$A$2:$A$1101,'ESTOQUE NOVEMBRO'!$N$2:$N$1101,,0))</f>
        <v>outubro</v>
      </c>
      <c r="O947" s="15">
        <v>45627</v>
      </c>
    </row>
    <row r="948" spans="1:15">
      <c r="A948" s="5" t="s">
        <v>942</v>
      </c>
      <c r="B948" s="6" t="s">
        <v>1232</v>
      </c>
      <c r="C948" s="8">
        <f t="shared" si="28"/>
        <v>64.89</v>
      </c>
      <c r="D948" s="13">
        <f>_xlfn.XLOOKUP(Tabela5[[#This Row],[SKU]],'ESTOQUE NOVEMBRO'!A:A,'ESTOQUE NOVEMBRO'!F:F,,0)-_xlfn.XLOOKUP(Tabela5[[#This Row],[SKU]],'VENDA MES'!H:H,'VENDA MES'!I:I,0,0)</f>
        <v>57.400000000000006</v>
      </c>
      <c r="E948" s="13">
        <f>IF(D948&lt;=0,(L948 * 2.5) - D948,IF(AND(Tabela5[[#This Row],[ESTOQUE_INICIAL]]&lt;=Tabela5[[#This Row],[PONTO_DE_REPOSICAO]],Tabela5[[#This Row],[ESTOQUE_INICIAL]]&gt;0),L948*2.5,D948*0))</f>
        <v>0</v>
      </c>
      <c r="F948" s="13">
        <f t="shared" si="29"/>
        <v>57.400000000000006</v>
      </c>
      <c r="G948" s="14">
        <f>IF('ESTOQUE DEZEMBRO'!$N948="outubro",_xlfn.XLOOKUP('ESTOQUE DEZEMBRO'!$A948,MEDIDAS!H:H,MEDIDAS!J:J,,0),IF('ESTOQUE DEZEMBRO'!$N948="novembro",_xlfn.XLOOKUP('ESTOQUE DEZEMBRO'!$A948,MEDIDAS!H:H,MEDIDAS!K:K,,0),"0"))</f>
        <v>8</v>
      </c>
      <c r="H948" s="16">
        <v>20</v>
      </c>
      <c r="I948" s="6" t="s">
        <v>1142</v>
      </c>
      <c r="J948" s="1">
        <f>'ESTOQUE DEZEMBRO'!$D948*'ESTOQUE DEZEMBRO'!$G948+'ESTOQUE DEZEMBRO'!$E948*'ESTOQUE DEZEMBRO'!$H948</f>
        <v>459.20000000000005</v>
      </c>
      <c r="K948" s="1">
        <f>_xlfn.XLOOKUP(A948,MEDIDAS!A:A,MEDIDAS!D:D,,0)*5</f>
        <v>7.4444444444444446</v>
      </c>
      <c r="L948" s="1">
        <f>SUM(K948,_xlfn.XLOOKUP(A948,MEDIDAS!A:A,MEDIDAS!D:D,,0)*5)</f>
        <v>14.888888888888889</v>
      </c>
      <c r="M94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48" t="str">
        <f>IF('ESTOQUE DEZEMBRO'!$E948&gt;0,"dezembro",_xlfn.XLOOKUP('ESTOQUE DEZEMBRO'!$A948,'ESTOQUE NOVEMBRO'!$A$2:$A$1101,'ESTOQUE NOVEMBRO'!$N$2:$N$1101,,0))</f>
        <v>outubro</v>
      </c>
      <c r="O948" s="15">
        <v>45627</v>
      </c>
    </row>
    <row r="949" spans="1:15">
      <c r="A949" s="5" t="s">
        <v>1043</v>
      </c>
      <c r="B949" s="6" t="s">
        <v>1232</v>
      </c>
      <c r="C949" s="8">
        <f t="shared" si="28"/>
        <v>64.89</v>
      </c>
      <c r="D949" s="13">
        <f>_xlfn.XLOOKUP(Tabela5[[#This Row],[SKU]],'ESTOQUE NOVEMBRO'!A:A,'ESTOQUE NOVEMBRO'!F:F,,0)-_xlfn.XLOOKUP(Tabela5[[#This Row],[SKU]],'VENDA MES'!H:H,'VENDA MES'!I:I,0,0)</f>
        <v>73</v>
      </c>
      <c r="E949" s="13">
        <f>IF(D949&lt;=0,(L949 * 2.5) - D949,IF(AND(Tabela5[[#This Row],[ESTOQUE_INICIAL]]&lt;=Tabela5[[#This Row],[PONTO_DE_REPOSICAO]],Tabela5[[#This Row],[ESTOQUE_INICIAL]]&gt;0),L949*2.5,D949*0))</f>
        <v>0</v>
      </c>
      <c r="F949" s="13">
        <f t="shared" si="29"/>
        <v>73</v>
      </c>
      <c r="G949" s="14">
        <f>IF('ESTOQUE DEZEMBRO'!$N949="outubro",_xlfn.XLOOKUP('ESTOQUE DEZEMBRO'!$A949,MEDIDAS!H:H,MEDIDAS!J:J,,0),IF('ESTOQUE DEZEMBRO'!$N949="novembro",_xlfn.XLOOKUP('ESTOQUE DEZEMBRO'!$A949,MEDIDAS!H:H,MEDIDAS!K:K,,0),"0"))</f>
        <v>8</v>
      </c>
      <c r="H949" s="16">
        <v>20</v>
      </c>
      <c r="I949" s="6" t="s">
        <v>1142</v>
      </c>
      <c r="J949" s="1">
        <f>'ESTOQUE DEZEMBRO'!$D949*'ESTOQUE DEZEMBRO'!$G949+'ESTOQUE DEZEMBRO'!$E949*'ESTOQUE DEZEMBRO'!$H949</f>
        <v>584</v>
      </c>
      <c r="K949" s="1">
        <f>_xlfn.XLOOKUP(A949,MEDIDAS!A:A,MEDIDAS!D:D,,0)*5</f>
        <v>4.2777777777777777</v>
      </c>
      <c r="L949" s="1">
        <f>SUM(K949,_xlfn.XLOOKUP(A949,MEDIDAS!A:A,MEDIDAS!D:D,,0)*5)</f>
        <v>8.5555555555555554</v>
      </c>
      <c r="M94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49" t="str">
        <f>IF('ESTOQUE DEZEMBRO'!$E949&gt;0,"dezembro",_xlfn.XLOOKUP('ESTOQUE DEZEMBRO'!$A949,'ESTOQUE NOVEMBRO'!$A$2:$A$1101,'ESTOQUE NOVEMBRO'!$N$2:$N$1101,,0))</f>
        <v>outubro</v>
      </c>
      <c r="O949" s="15">
        <v>45627</v>
      </c>
    </row>
    <row r="950" spans="1:15">
      <c r="A950" s="5" t="s">
        <v>943</v>
      </c>
      <c r="B950" s="6" t="s">
        <v>1232</v>
      </c>
      <c r="C950" s="8">
        <f t="shared" si="28"/>
        <v>64.89</v>
      </c>
      <c r="D950" s="13">
        <f>_xlfn.XLOOKUP(Tabela5[[#This Row],[SKU]],'ESTOQUE NOVEMBRO'!A:A,'ESTOQUE NOVEMBRO'!F:F,,0)-_xlfn.XLOOKUP(Tabela5[[#This Row],[SKU]],'VENDA MES'!H:H,'VENDA MES'!I:I,0,0)</f>
        <v>-29.777777777777779</v>
      </c>
      <c r="E950" s="13">
        <f>IF(D950&lt;=0,(L950 * 2.5) - D950,IF(AND(Tabela5[[#This Row],[ESTOQUE_INICIAL]]&lt;=Tabela5[[#This Row],[PONTO_DE_REPOSICAO]],Tabela5[[#This Row],[ESTOQUE_INICIAL]]&gt;0),L950*2.5,D950*0))</f>
        <v>72</v>
      </c>
      <c r="F950" s="13">
        <f t="shared" si="29"/>
        <v>42.222222222222221</v>
      </c>
      <c r="G950" s="14" t="str">
        <f>IF('ESTOQUE DEZEMBRO'!$N950="outubro",_xlfn.XLOOKUP('ESTOQUE DEZEMBRO'!$A950,MEDIDAS!H:H,MEDIDAS!J:J,,0),IF('ESTOQUE DEZEMBRO'!$N950="novembro",_xlfn.XLOOKUP('ESTOQUE DEZEMBRO'!$A950,MEDIDAS!H:H,MEDIDAS!K:K,,0),"0"))</f>
        <v>0</v>
      </c>
      <c r="H950" s="16">
        <v>20</v>
      </c>
      <c r="I950" s="6" t="s">
        <v>1142</v>
      </c>
      <c r="J950" s="1">
        <f>'ESTOQUE DEZEMBRO'!$D950*'ESTOQUE DEZEMBRO'!$G950+'ESTOQUE DEZEMBRO'!$E950*'ESTOQUE DEZEMBRO'!$H950</f>
        <v>1440</v>
      </c>
      <c r="K950" s="1">
        <f>_xlfn.XLOOKUP(A950,MEDIDAS!A:A,MEDIDAS!D:D,,0)*5</f>
        <v>8.4444444444444446</v>
      </c>
      <c r="L950" s="1">
        <f>SUM(K950,_xlfn.XLOOKUP(A950,MEDIDAS!A:A,MEDIDAS!D:D,,0)*5)</f>
        <v>16.888888888888889</v>
      </c>
      <c r="M95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50" t="str">
        <f>IF('ESTOQUE DEZEMBRO'!$E950&gt;0,"dezembro",_xlfn.XLOOKUP('ESTOQUE DEZEMBRO'!$A950,'ESTOQUE NOVEMBRO'!$A$2:$A$1101,'ESTOQUE NOVEMBRO'!$N$2:$N$1101,,0))</f>
        <v>dezembro</v>
      </c>
      <c r="O950" s="15">
        <v>45627</v>
      </c>
    </row>
    <row r="951" spans="1:15">
      <c r="A951" s="5" t="s">
        <v>945</v>
      </c>
      <c r="B951" s="6" t="s">
        <v>1232</v>
      </c>
      <c r="C951" s="8">
        <f t="shared" si="28"/>
        <v>64.89</v>
      </c>
      <c r="D951" s="13">
        <f>_xlfn.XLOOKUP(Tabela5[[#This Row],[SKU]],'ESTOQUE NOVEMBRO'!A:A,'ESTOQUE NOVEMBRO'!F:F,,0)-_xlfn.XLOOKUP(Tabela5[[#This Row],[SKU]],'VENDA MES'!H:H,'VENDA MES'!I:I,0,0)</f>
        <v>37.800000000000011</v>
      </c>
      <c r="E951" s="13">
        <f>IF(D951&lt;=0,(L951 * 2.5) - D951,IF(AND(Tabela5[[#This Row],[ESTOQUE_INICIAL]]&lt;=Tabela5[[#This Row],[PONTO_DE_REPOSICAO]],Tabela5[[#This Row],[ESTOQUE_INICIAL]]&gt;0),L951*2.5,D951*0))</f>
        <v>0</v>
      </c>
      <c r="F951" s="13">
        <f t="shared" si="29"/>
        <v>37.800000000000011</v>
      </c>
      <c r="G951" s="14">
        <f>IF('ESTOQUE DEZEMBRO'!$N951="outubro",_xlfn.XLOOKUP('ESTOQUE DEZEMBRO'!$A951,MEDIDAS!H:H,MEDIDAS!J:J,,0),IF('ESTOQUE DEZEMBRO'!$N951="novembro",_xlfn.XLOOKUP('ESTOQUE DEZEMBRO'!$A951,MEDIDAS!H:H,MEDIDAS!K:K,,0),"0"))</f>
        <v>8</v>
      </c>
      <c r="H951" s="16">
        <v>20</v>
      </c>
      <c r="I951" s="6" t="s">
        <v>1142</v>
      </c>
      <c r="J951" s="1">
        <f>'ESTOQUE DEZEMBRO'!$D951*'ESTOQUE DEZEMBRO'!$G951+'ESTOQUE DEZEMBRO'!$E951*'ESTOQUE DEZEMBRO'!$H951</f>
        <v>302.40000000000009</v>
      </c>
      <c r="K951" s="1">
        <f>_xlfn.XLOOKUP(A951,MEDIDAS!A:A,MEDIDAS!D:D,,0)*5</f>
        <v>6.333333333333333</v>
      </c>
      <c r="L951" s="1">
        <f>SUM(K951,_xlfn.XLOOKUP(A951,MEDIDAS!A:A,MEDIDAS!D:D,,0)*5)</f>
        <v>12.666666666666666</v>
      </c>
      <c r="M95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51" t="str">
        <f>IF('ESTOQUE DEZEMBRO'!$E951&gt;0,"dezembro",_xlfn.XLOOKUP('ESTOQUE DEZEMBRO'!$A951,'ESTOQUE NOVEMBRO'!$A$2:$A$1101,'ESTOQUE NOVEMBRO'!$N$2:$N$1101,,0))</f>
        <v>outubro</v>
      </c>
      <c r="O951" s="15">
        <v>45627</v>
      </c>
    </row>
    <row r="952" spans="1:15">
      <c r="A952" s="5" t="s">
        <v>946</v>
      </c>
      <c r="B952" s="6" t="s">
        <v>1232</v>
      </c>
      <c r="C952" s="8">
        <f t="shared" si="28"/>
        <v>64.89</v>
      </c>
      <c r="D952" s="13">
        <f>_xlfn.XLOOKUP(Tabela5[[#This Row],[SKU]],'ESTOQUE NOVEMBRO'!A:A,'ESTOQUE NOVEMBRO'!F:F,,0)-_xlfn.XLOOKUP(Tabela5[[#This Row],[SKU]],'VENDA MES'!H:H,'VENDA MES'!I:I,0,0)</f>
        <v>30.40000000000002</v>
      </c>
      <c r="E952" s="13">
        <f>IF(D952&lt;=0,(L952 * 2.5) - D952,IF(AND(Tabela5[[#This Row],[ESTOQUE_INICIAL]]&lt;=Tabela5[[#This Row],[PONTO_DE_REPOSICAO]],Tabela5[[#This Row],[ESTOQUE_INICIAL]]&gt;0),L952*2.5,D952*0))</f>
        <v>0</v>
      </c>
      <c r="F952" s="13">
        <f t="shared" si="29"/>
        <v>30.40000000000002</v>
      </c>
      <c r="G952" s="14">
        <f>IF('ESTOQUE DEZEMBRO'!$N952="outubro",_xlfn.XLOOKUP('ESTOQUE DEZEMBRO'!$A952,MEDIDAS!H:H,MEDIDAS!J:J,,0),IF('ESTOQUE DEZEMBRO'!$N952="novembro",_xlfn.XLOOKUP('ESTOQUE DEZEMBRO'!$A952,MEDIDAS!H:H,MEDIDAS!K:K,,0),"0"))</f>
        <v>8</v>
      </c>
      <c r="H952" s="16">
        <v>20</v>
      </c>
      <c r="I952" s="6" t="s">
        <v>1142</v>
      </c>
      <c r="J952" s="1">
        <f>'ESTOQUE DEZEMBRO'!$D952*'ESTOQUE DEZEMBRO'!$G952+'ESTOQUE DEZEMBRO'!$E952*'ESTOQUE DEZEMBRO'!$H952</f>
        <v>243.20000000000016</v>
      </c>
      <c r="K952" s="1">
        <f>_xlfn.XLOOKUP(A952,MEDIDAS!A:A,MEDIDAS!D:D,,0)*5</f>
        <v>3.4444444444444446</v>
      </c>
      <c r="L952" s="1">
        <f>SUM(K952,_xlfn.XLOOKUP(A952,MEDIDAS!A:A,MEDIDAS!D:D,,0)*5)</f>
        <v>6.8888888888888893</v>
      </c>
      <c r="M95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52" t="str">
        <f>IF('ESTOQUE DEZEMBRO'!$E952&gt;0,"dezembro",_xlfn.XLOOKUP('ESTOQUE DEZEMBRO'!$A952,'ESTOQUE NOVEMBRO'!$A$2:$A$1101,'ESTOQUE NOVEMBRO'!$N$2:$N$1101,,0))</f>
        <v>outubro</v>
      </c>
      <c r="O952" s="15">
        <v>45627</v>
      </c>
    </row>
    <row r="953" spans="1:15">
      <c r="A953" s="5" t="s">
        <v>947</v>
      </c>
      <c r="B953" s="6" t="s">
        <v>1232</v>
      </c>
      <c r="C953" s="8">
        <f t="shared" si="28"/>
        <v>64.89</v>
      </c>
      <c r="D953" s="13">
        <f>_xlfn.XLOOKUP(Tabela5[[#This Row],[SKU]],'ESTOQUE NOVEMBRO'!A:A,'ESTOQUE NOVEMBRO'!F:F,,0)-_xlfn.XLOOKUP(Tabela5[[#This Row],[SKU]],'VENDA MES'!H:H,'VENDA MES'!I:I,0,0)</f>
        <v>55.80000000000004</v>
      </c>
      <c r="E953" s="13">
        <f>IF(D953&lt;=0,(L953 * 2.5) - D953,IF(AND(Tabela5[[#This Row],[ESTOQUE_INICIAL]]&lt;=Tabela5[[#This Row],[PONTO_DE_REPOSICAO]],Tabela5[[#This Row],[ESTOQUE_INICIAL]]&gt;0),L953*2.5,D953*0))</f>
        <v>0</v>
      </c>
      <c r="F953" s="13">
        <f t="shared" si="29"/>
        <v>55.80000000000004</v>
      </c>
      <c r="G953" s="14">
        <f>IF('ESTOQUE DEZEMBRO'!$N953="outubro",_xlfn.XLOOKUP('ESTOQUE DEZEMBRO'!$A953,MEDIDAS!H:H,MEDIDAS!J:J,,0),IF('ESTOQUE DEZEMBRO'!$N953="novembro",_xlfn.XLOOKUP('ESTOQUE DEZEMBRO'!$A953,MEDIDAS!H:H,MEDIDAS!K:K,,0),"0"))</f>
        <v>8</v>
      </c>
      <c r="H953" s="16">
        <v>20</v>
      </c>
      <c r="I953" s="6" t="s">
        <v>1142</v>
      </c>
      <c r="J953" s="1">
        <f>'ESTOQUE DEZEMBRO'!$D953*'ESTOQUE DEZEMBRO'!$G953+'ESTOQUE DEZEMBRO'!$E953*'ESTOQUE DEZEMBRO'!$H953</f>
        <v>446.40000000000032</v>
      </c>
      <c r="K953" s="1">
        <f>_xlfn.XLOOKUP(A953,MEDIDAS!A:A,MEDIDAS!D:D,,0)*5</f>
        <v>7.166666666666667</v>
      </c>
      <c r="L953" s="1">
        <f>SUM(K953,_xlfn.XLOOKUP(A953,MEDIDAS!A:A,MEDIDAS!D:D,,0)*5)</f>
        <v>14.333333333333334</v>
      </c>
      <c r="M95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53" t="str">
        <f>IF('ESTOQUE DEZEMBRO'!$E953&gt;0,"dezembro",_xlfn.XLOOKUP('ESTOQUE DEZEMBRO'!$A953,'ESTOQUE NOVEMBRO'!$A$2:$A$1101,'ESTOQUE NOVEMBRO'!$N$2:$N$1101,,0))</f>
        <v>outubro</v>
      </c>
      <c r="O953" s="15">
        <v>45627</v>
      </c>
    </row>
    <row r="954" spans="1:15">
      <c r="A954" s="5" t="s">
        <v>948</v>
      </c>
      <c r="B954" s="6" t="s">
        <v>1233</v>
      </c>
      <c r="C954" s="8">
        <f t="shared" si="28"/>
        <v>64.89</v>
      </c>
      <c r="D954" s="13">
        <f>_xlfn.XLOOKUP(Tabela5[[#This Row],[SKU]],'ESTOQUE NOVEMBRO'!A:A,'ESTOQUE NOVEMBRO'!F:F,,0)-_xlfn.XLOOKUP(Tabela5[[#This Row],[SKU]],'VENDA MES'!H:H,'VENDA MES'!I:I,0,0)</f>
        <v>-35.6</v>
      </c>
      <c r="E954" s="13">
        <f>IF(D954&lt;=0,(L954 * 2.5) - D954,IF(AND(Tabela5[[#This Row],[ESTOQUE_INICIAL]]&lt;=Tabela5[[#This Row],[PONTO_DE_REPOSICAO]],Tabela5[[#This Row],[ESTOQUE_INICIAL]]&gt;0),L954*2.5,D954*0))</f>
        <v>61.988888888888894</v>
      </c>
      <c r="F954" s="13">
        <f t="shared" si="29"/>
        <v>26.388888888888893</v>
      </c>
      <c r="G954" s="14" t="str">
        <f>IF('ESTOQUE DEZEMBRO'!$N954="outubro",_xlfn.XLOOKUP('ESTOQUE DEZEMBRO'!$A954,MEDIDAS!H:H,MEDIDAS!J:J,,0),IF('ESTOQUE DEZEMBRO'!$N954="novembro",_xlfn.XLOOKUP('ESTOQUE DEZEMBRO'!$A954,MEDIDAS!H:H,MEDIDAS!K:K,,0),"0"))</f>
        <v>0</v>
      </c>
      <c r="H954" s="16">
        <v>90</v>
      </c>
      <c r="I954" s="6" t="s">
        <v>1152</v>
      </c>
      <c r="J954" s="1">
        <f>'ESTOQUE DEZEMBRO'!$D954*'ESTOQUE DEZEMBRO'!$G954+'ESTOQUE DEZEMBRO'!$E954*'ESTOQUE DEZEMBRO'!$H954</f>
        <v>5579.0000000000009</v>
      </c>
      <c r="K954" s="1">
        <f>_xlfn.XLOOKUP(A954,MEDIDAS!A:A,MEDIDAS!D:D,,0)*5</f>
        <v>5.2777777777777777</v>
      </c>
      <c r="L954" s="1">
        <f>SUM(K954,_xlfn.XLOOKUP(A954,MEDIDAS!A:A,MEDIDAS!D:D,,0)*5)</f>
        <v>10.555555555555555</v>
      </c>
      <c r="M95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54" t="str">
        <f>IF('ESTOQUE DEZEMBRO'!$E954&gt;0,"dezembro",_xlfn.XLOOKUP('ESTOQUE DEZEMBRO'!$A954,'ESTOQUE NOVEMBRO'!$A$2:$A$1101,'ESTOQUE NOVEMBRO'!$N$2:$N$1101,,0))</f>
        <v>dezembro</v>
      </c>
      <c r="O954" s="15">
        <v>45627</v>
      </c>
    </row>
    <row r="955" spans="1:15">
      <c r="A955" s="5" t="s">
        <v>949</v>
      </c>
      <c r="B955" s="6" t="s">
        <v>1233</v>
      </c>
      <c r="C955" s="8">
        <f t="shared" si="28"/>
        <v>64.89</v>
      </c>
      <c r="D955" s="13">
        <f>_xlfn.XLOOKUP(Tabela5[[#This Row],[SKU]],'ESTOQUE NOVEMBRO'!A:A,'ESTOQUE NOVEMBRO'!F:F,,0)-_xlfn.XLOOKUP(Tabela5[[#This Row],[SKU]],'VENDA MES'!H:H,'VENDA MES'!I:I,0,0)</f>
        <v>58.400000000000006</v>
      </c>
      <c r="E955" s="13">
        <f>IF(D955&lt;=0,(L955 * 2.5) - D955,IF(AND(Tabela5[[#This Row],[ESTOQUE_INICIAL]]&lt;=Tabela5[[#This Row],[PONTO_DE_REPOSICAO]],Tabela5[[#This Row],[ESTOQUE_INICIAL]]&gt;0),L955*2.5,D955*0))</f>
        <v>0</v>
      </c>
      <c r="F955" s="13">
        <f t="shared" si="29"/>
        <v>58.400000000000006</v>
      </c>
      <c r="G955" s="14">
        <f>IF('ESTOQUE DEZEMBRO'!$N955="outubro",_xlfn.XLOOKUP('ESTOQUE DEZEMBRO'!$A955,MEDIDAS!H:H,MEDIDAS!J:J,,0),IF('ESTOQUE DEZEMBRO'!$N955="novembro",_xlfn.XLOOKUP('ESTOQUE DEZEMBRO'!$A955,MEDIDAS!H:H,MEDIDAS!K:K,,0),"0"))</f>
        <v>36</v>
      </c>
      <c r="H955" s="16">
        <v>90</v>
      </c>
      <c r="I955" s="6" t="s">
        <v>1152</v>
      </c>
      <c r="J955" s="1">
        <f>'ESTOQUE DEZEMBRO'!$D955*'ESTOQUE DEZEMBRO'!$G955+'ESTOQUE DEZEMBRO'!$E955*'ESTOQUE DEZEMBRO'!$H955</f>
        <v>2102.4</v>
      </c>
      <c r="K955" s="1">
        <f>_xlfn.XLOOKUP(A955,MEDIDAS!A:A,MEDIDAS!D:D,,0)*5</f>
        <v>7.3888888888888893</v>
      </c>
      <c r="L955" s="1">
        <f>SUM(K955,_xlfn.XLOOKUP(A955,MEDIDAS!A:A,MEDIDAS!D:D,,0)*5)</f>
        <v>14.777777777777779</v>
      </c>
      <c r="M95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55" t="str">
        <f>IF('ESTOQUE DEZEMBRO'!$E955&gt;0,"dezembro",_xlfn.XLOOKUP('ESTOQUE DEZEMBRO'!$A955,'ESTOQUE NOVEMBRO'!$A$2:$A$1101,'ESTOQUE NOVEMBRO'!$N$2:$N$1101,,0))</f>
        <v>outubro</v>
      </c>
      <c r="O955" s="15">
        <v>45627</v>
      </c>
    </row>
    <row r="956" spans="1:15">
      <c r="A956" s="5" t="s">
        <v>950</v>
      </c>
      <c r="B956" s="6" t="s">
        <v>1233</v>
      </c>
      <c r="C956" s="8">
        <f t="shared" si="28"/>
        <v>64.89</v>
      </c>
      <c r="D956" s="13">
        <f>_xlfn.XLOOKUP(Tabela5[[#This Row],[SKU]],'ESTOQUE NOVEMBRO'!A:A,'ESTOQUE NOVEMBRO'!F:F,,0)-_xlfn.XLOOKUP(Tabela5[[#This Row],[SKU]],'VENDA MES'!H:H,'VENDA MES'!I:I,0,0)</f>
        <v>150.19999999999999</v>
      </c>
      <c r="E956" s="13">
        <f>IF(D956&lt;=0,(L956 * 2.5) - D956,IF(AND(Tabela5[[#This Row],[ESTOQUE_INICIAL]]&lt;=Tabela5[[#This Row],[PONTO_DE_REPOSICAO]],Tabela5[[#This Row],[ESTOQUE_INICIAL]]&gt;0),L956*2.5,D956*0))</f>
        <v>0</v>
      </c>
      <c r="F956" s="13">
        <f t="shared" si="29"/>
        <v>150.19999999999999</v>
      </c>
      <c r="G956" s="14">
        <f>IF('ESTOQUE DEZEMBRO'!$N956="outubro",_xlfn.XLOOKUP('ESTOQUE DEZEMBRO'!$A956,MEDIDAS!H:H,MEDIDAS!J:J,,0),IF('ESTOQUE DEZEMBRO'!$N956="novembro",_xlfn.XLOOKUP('ESTOQUE DEZEMBRO'!$A956,MEDIDAS!H:H,MEDIDAS!K:K,,0),"0"))</f>
        <v>36</v>
      </c>
      <c r="H956" s="16">
        <v>90</v>
      </c>
      <c r="I956" s="6" t="s">
        <v>1152</v>
      </c>
      <c r="J956" s="1">
        <f>'ESTOQUE DEZEMBRO'!$D956*'ESTOQUE DEZEMBRO'!$G956+'ESTOQUE DEZEMBRO'!$E956*'ESTOQUE DEZEMBRO'!$H956</f>
        <v>5407.2</v>
      </c>
      <c r="K956" s="1">
        <f>_xlfn.XLOOKUP(A956,MEDIDAS!A:A,MEDIDAS!D:D,,0)*5</f>
        <v>5.2222222222222223</v>
      </c>
      <c r="L956" s="1">
        <f>SUM(K956,_xlfn.XLOOKUP(A956,MEDIDAS!A:A,MEDIDAS!D:D,,0)*5)</f>
        <v>10.444444444444445</v>
      </c>
      <c r="M95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56" t="str">
        <f>IF('ESTOQUE DEZEMBRO'!$E956&gt;0,"dezembro",_xlfn.XLOOKUP('ESTOQUE DEZEMBRO'!$A956,'ESTOQUE NOVEMBRO'!$A$2:$A$1101,'ESTOQUE NOVEMBRO'!$N$2:$N$1101,,0))</f>
        <v>outubro</v>
      </c>
      <c r="O956" s="15">
        <v>45627</v>
      </c>
    </row>
    <row r="957" spans="1:15">
      <c r="A957" s="5" t="s">
        <v>951</v>
      </c>
      <c r="B957" s="6" t="s">
        <v>1233</v>
      </c>
      <c r="C957" s="8">
        <f t="shared" si="28"/>
        <v>64.89</v>
      </c>
      <c r="D957" s="13">
        <f>_xlfn.XLOOKUP(Tabela5[[#This Row],[SKU]],'ESTOQUE NOVEMBRO'!A:A,'ESTOQUE NOVEMBRO'!F:F,,0)-_xlfn.XLOOKUP(Tabela5[[#This Row],[SKU]],'VENDA MES'!H:H,'VENDA MES'!I:I,0,0)</f>
        <v>-67</v>
      </c>
      <c r="E957" s="13">
        <f>IF(D957&lt;=0,(L957 * 2.5) - D957,IF(AND(Tabela5[[#This Row],[ESTOQUE_INICIAL]]&lt;=Tabela5[[#This Row],[PONTO_DE_REPOSICAO]],Tabela5[[#This Row],[ESTOQUE_INICIAL]]&gt;0),L957*2.5,D957*0))</f>
        <v>103.94444444444444</v>
      </c>
      <c r="F957" s="13">
        <f t="shared" si="29"/>
        <v>36.944444444444443</v>
      </c>
      <c r="G957" s="14" t="str">
        <f>IF('ESTOQUE DEZEMBRO'!$N957="outubro",_xlfn.XLOOKUP('ESTOQUE DEZEMBRO'!$A957,MEDIDAS!H:H,MEDIDAS!J:J,,0),IF('ESTOQUE DEZEMBRO'!$N957="novembro",_xlfn.XLOOKUP('ESTOQUE DEZEMBRO'!$A957,MEDIDAS!H:H,MEDIDAS!K:K,,0),"0"))</f>
        <v>0</v>
      </c>
      <c r="H957" s="16">
        <v>90</v>
      </c>
      <c r="I957" s="6" t="s">
        <v>1152</v>
      </c>
      <c r="J957" s="1">
        <f>'ESTOQUE DEZEMBRO'!$D957*'ESTOQUE DEZEMBRO'!$G957+'ESTOQUE DEZEMBRO'!$E957*'ESTOQUE DEZEMBRO'!$H957</f>
        <v>9355</v>
      </c>
      <c r="K957" s="1">
        <f>_xlfn.XLOOKUP(A957,MEDIDAS!A:A,MEDIDAS!D:D,,0)*5</f>
        <v>7.3888888888888893</v>
      </c>
      <c r="L957" s="1">
        <f>SUM(K957,_xlfn.XLOOKUP(A957,MEDIDAS!A:A,MEDIDAS!D:D,,0)*5)</f>
        <v>14.777777777777779</v>
      </c>
      <c r="M95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57" t="str">
        <f>IF('ESTOQUE DEZEMBRO'!$E957&gt;0,"dezembro",_xlfn.XLOOKUP('ESTOQUE DEZEMBRO'!$A957,'ESTOQUE NOVEMBRO'!$A$2:$A$1101,'ESTOQUE NOVEMBRO'!$N$2:$N$1101,,0))</f>
        <v>dezembro</v>
      </c>
      <c r="O957" s="15">
        <v>45627</v>
      </c>
    </row>
    <row r="958" spans="1:15">
      <c r="A958" s="5" t="s">
        <v>952</v>
      </c>
      <c r="B958" s="6" t="s">
        <v>1233</v>
      </c>
      <c r="C958" s="8">
        <f t="shared" si="28"/>
        <v>64.89</v>
      </c>
      <c r="D958" s="13">
        <f>_xlfn.XLOOKUP(Tabela5[[#This Row],[SKU]],'ESTOQUE NOVEMBRO'!A:A,'ESTOQUE NOVEMBRO'!F:F,,0)-_xlfn.XLOOKUP(Tabela5[[#This Row],[SKU]],'VENDA MES'!H:H,'VENDA MES'!I:I,0,0)</f>
        <v>-14.944444444444443</v>
      </c>
      <c r="E958" s="13">
        <f>IF(D958&lt;=0,(L958 * 2.5) - D958,IF(AND(Tabela5[[#This Row],[ESTOQUE_INICIAL]]&lt;=Tabela5[[#This Row],[PONTO_DE_REPOSICAO]],Tabela5[[#This Row],[ESTOQUE_INICIAL]]&gt;0),L958*2.5,D958*0))</f>
        <v>48</v>
      </c>
      <c r="F958" s="13">
        <f t="shared" si="29"/>
        <v>33.055555555555557</v>
      </c>
      <c r="G958" s="14" t="str">
        <f>IF('ESTOQUE DEZEMBRO'!$N958="outubro",_xlfn.XLOOKUP('ESTOQUE DEZEMBRO'!$A958,MEDIDAS!H:H,MEDIDAS!J:J,,0),IF('ESTOQUE DEZEMBRO'!$N958="novembro",_xlfn.XLOOKUP('ESTOQUE DEZEMBRO'!$A958,MEDIDAS!H:H,MEDIDAS!K:K,,0),"0"))</f>
        <v>0</v>
      </c>
      <c r="H958" s="16">
        <v>90</v>
      </c>
      <c r="I958" s="6" t="s">
        <v>1152</v>
      </c>
      <c r="J958" s="1">
        <f>'ESTOQUE DEZEMBRO'!$D958*'ESTOQUE DEZEMBRO'!$G958+'ESTOQUE DEZEMBRO'!$E958*'ESTOQUE DEZEMBRO'!$H958</f>
        <v>4320</v>
      </c>
      <c r="K958" s="1">
        <f>_xlfn.XLOOKUP(A958,MEDIDAS!A:A,MEDIDAS!D:D,,0)*5</f>
        <v>6.6111111111111107</v>
      </c>
      <c r="L958" s="1">
        <f>SUM(K958,_xlfn.XLOOKUP(A958,MEDIDAS!A:A,MEDIDAS!D:D,,0)*5)</f>
        <v>13.222222222222221</v>
      </c>
      <c r="M95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58" t="str">
        <f>IF('ESTOQUE DEZEMBRO'!$E958&gt;0,"dezembro",_xlfn.XLOOKUP('ESTOQUE DEZEMBRO'!$A958,'ESTOQUE NOVEMBRO'!$A$2:$A$1101,'ESTOQUE NOVEMBRO'!$N$2:$N$1101,,0))</f>
        <v>dezembro</v>
      </c>
      <c r="O958" s="15">
        <v>45627</v>
      </c>
    </row>
    <row r="959" spans="1:15">
      <c r="A959" s="5" t="s">
        <v>1054</v>
      </c>
      <c r="B959" s="6" t="s">
        <v>1233</v>
      </c>
      <c r="C959" s="8">
        <f t="shared" si="28"/>
        <v>64.89</v>
      </c>
      <c r="D959" s="13">
        <f>_xlfn.XLOOKUP(Tabela5[[#This Row],[SKU]],'ESTOQUE NOVEMBRO'!A:A,'ESTOQUE NOVEMBRO'!F:F,,0)-_xlfn.XLOOKUP(Tabela5[[#This Row],[SKU]],'VENDA MES'!H:H,'VENDA MES'!I:I,0,0)</f>
        <v>10</v>
      </c>
      <c r="E959" s="13">
        <f>IF(D959&lt;=0,(L959 * 2.5) - D959,IF(AND(Tabela5[[#This Row],[ESTOQUE_INICIAL]]&lt;=Tabela5[[#This Row],[PONTO_DE_REPOSICAO]],Tabela5[[#This Row],[ESTOQUE_INICIAL]]&gt;0),L959*2.5,D959*0))</f>
        <v>38.888888888888886</v>
      </c>
      <c r="F959" s="13">
        <f t="shared" si="29"/>
        <v>48.888888888888886</v>
      </c>
      <c r="G959" s="14" t="str">
        <f>IF('ESTOQUE DEZEMBRO'!$N959="outubro",_xlfn.XLOOKUP('ESTOQUE DEZEMBRO'!$A959,MEDIDAS!H:H,MEDIDAS!J:J,,0),IF('ESTOQUE DEZEMBRO'!$N959="novembro",_xlfn.XLOOKUP('ESTOQUE DEZEMBRO'!$A959,MEDIDAS!H:H,MEDIDAS!K:K,,0),"0"))</f>
        <v>0</v>
      </c>
      <c r="H959" s="16">
        <v>90</v>
      </c>
      <c r="I959" s="6" t="s">
        <v>1152</v>
      </c>
      <c r="J959" s="1">
        <f>'ESTOQUE DEZEMBRO'!$D959*'ESTOQUE DEZEMBRO'!$G959+'ESTOQUE DEZEMBRO'!$E959*'ESTOQUE DEZEMBRO'!$H959</f>
        <v>3499.9999999999995</v>
      </c>
      <c r="K959" s="1">
        <f>_xlfn.XLOOKUP(A959,MEDIDAS!A:A,MEDIDAS!D:D,,0)*5</f>
        <v>7.7777777777777777</v>
      </c>
      <c r="L959" s="1">
        <f>SUM(K959,_xlfn.XLOOKUP(A959,MEDIDAS!A:A,MEDIDAS!D:D,,0)*5)</f>
        <v>15.555555555555555</v>
      </c>
      <c r="M95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59" t="str">
        <f>IF('ESTOQUE DEZEMBRO'!$E959&gt;0,"dezembro",_xlfn.XLOOKUP('ESTOQUE DEZEMBRO'!$A959,'ESTOQUE NOVEMBRO'!$A$2:$A$1101,'ESTOQUE NOVEMBRO'!$N$2:$N$1101,,0))</f>
        <v>dezembro</v>
      </c>
      <c r="O959" s="15">
        <v>45627</v>
      </c>
    </row>
    <row r="960" spans="1:15">
      <c r="A960" s="5" t="s">
        <v>953</v>
      </c>
      <c r="B960" s="6" t="s">
        <v>1233</v>
      </c>
      <c r="C960" s="8">
        <f t="shared" si="28"/>
        <v>64.89</v>
      </c>
      <c r="D960" s="13">
        <f>_xlfn.XLOOKUP(Tabela5[[#This Row],[SKU]],'ESTOQUE NOVEMBRO'!A:A,'ESTOQUE NOVEMBRO'!F:F,,0)-_xlfn.XLOOKUP(Tabela5[[#This Row],[SKU]],'VENDA MES'!H:H,'VENDA MES'!I:I,0,0)</f>
        <v>67.599999999999994</v>
      </c>
      <c r="E960" s="13">
        <f>IF(D960&lt;=0,(L960 * 2.5) - D960,IF(AND(Tabela5[[#This Row],[ESTOQUE_INICIAL]]&lt;=Tabela5[[#This Row],[PONTO_DE_REPOSICAO]],Tabela5[[#This Row],[ESTOQUE_INICIAL]]&gt;0),L960*2.5,D960*0))</f>
        <v>0</v>
      </c>
      <c r="F960" s="13">
        <f t="shared" si="29"/>
        <v>67.599999999999994</v>
      </c>
      <c r="G960" s="14">
        <f>IF('ESTOQUE DEZEMBRO'!$N960="outubro",_xlfn.XLOOKUP('ESTOQUE DEZEMBRO'!$A960,MEDIDAS!H:H,MEDIDAS!J:J,,0),IF('ESTOQUE DEZEMBRO'!$N960="novembro",_xlfn.XLOOKUP('ESTOQUE DEZEMBRO'!$A960,MEDIDAS!H:H,MEDIDAS!K:K,,0),"0"))</f>
        <v>36</v>
      </c>
      <c r="H960" s="16">
        <v>90</v>
      </c>
      <c r="I960" s="6" t="s">
        <v>1152</v>
      </c>
      <c r="J960" s="1">
        <f>'ESTOQUE DEZEMBRO'!$D960*'ESTOQUE DEZEMBRO'!$G960+'ESTOQUE DEZEMBRO'!$E960*'ESTOQUE DEZEMBRO'!$H960</f>
        <v>2433.6</v>
      </c>
      <c r="K960" s="1">
        <f>_xlfn.XLOOKUP(A960,MEDIDAS!A:A,MEDIDAS!D:D,,0)*5</f>
        <v>3.9444444444444442</v>
      </c>
      <c r="L960" s="1">
        <f>SUM(K960,_xlfn.XLOOKUP(A960,MEDIDAS!A:A,MEDIDAS!D:D,,0)*5)</f>
        <v>7.8888888888888884</v>
      </c>
      <c r="M96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60" t="str">
        <f>IF('ESTOQUE DEZEMBRO'!$E960&gt;0,"dezembro",_xlfn.XLOOKUP('ESTOQUE DEZEMBRO'!$A960,'ESTOQUE NOVEMBRO'!$A$2:$A$1101,'ESTOQUE NOVEMBRO'!$N$2:$N$1101,,0))</f>
        <v>outubro</v>
      </c>
      <c r="O960" s="15">
        <v>45627</v>
      </c>
    </row>
    <row r="961" spans="1:15">
      <c r="A961" s="5" t="s">
        <v>954</v>
      </c>
      <c r="B961" s="6" t="s">
        <v>1233</v>
      </c>
      <c r="C961" s="8">
        <f t="shared" si="28"/>
        <v>64.89</v>
      </c>
      <c r="D961" s="13">
        <f>_xlfn.XLOOKUP(Tabela5[[#This Row],[SKU]],'ESTOQUE NOVEMBRO'!A:A,'ESTOQUE NOVEMBRO'!F:F,,0)-_xlfn.XLOOKUP(Tabela5[[#This Row],[SKU]],'VENDA MES'!H:H,'VENDA MES'!I:I,0,0)</f>
        <v>76.199999999999989</v>
      </c>
      <c r="E961" s="13">
        <f>IF(D961&lt;=0,(L961 * 2.5) - D961,IF(AND(Tabela5[[#This Row],[ESTOQUE_INICIAL]]&lt;=Tabela5[[#This Row],[PONTO_DE_REPOSICAO]],Tabela5[[#This Row],[ESTOQUE_INICIAL]]&gt;0),L961*2.5,D961*0))</f>
        <v>0</v>
      </c>
      <c r="F961" s="13">
        <f t="shared" si="29"/>
        <v>76.199999999999989</v>
      </c>
      <c r="G961" s="14">
        <f>IF('ESTOQUE DEZEMBRO'!$N961="outubro",_xlfn.XLOOKUP('ESTOQUE DEZEMBRO'!$A961,MEDIDAS!H:H,MEDIDAS!J:J,,0),IF('ESTOQUE DEZEMBRO'!$N961="novembro",_xlfn.XLOOKUP('ESTOQUE DEZEMBRO'!$A961,MEDIDAS!H:H,MEDIDAS!K:K,,0),"0"))</f>
        <v>36</v>
      </c>
      <c r="H961" s="16">
        <v>90</v>
      </c>
      <c r="I961" s="6" t="s">
        <v>1152</v>
      </c>
      <c r="J961" s="1">
        <f>'ESTOQUE DEZEMBRO'!$D961*'ESTOQUE DEZEMBRO'!$G961+'ESTOQUE DEZEMBRO'!$E961*'ESTOQUE DEZEMBRO'!$H961</f>
        <v>2743.2</v>
      </c>
      <c r="K961" s="1">
        <f>_xlfn.XLOOKUP(A961,MEDIDAS!A:A,MEDIDAS!D:D,,0)*5</f>
        <v>5.6666666666666661</v>
      </c>
      <c r="L961" s="1">
        <f>SUM(K961,_xlfn.XLOOKUP(A961,MEDIDAS!A:A,MEDIDAS!D:D,,0)*5)</f>
        <v>11.333333333333332</v>
      </c>
      <c r="M96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61" t="str">
        <f>IF('ESTOQUE DEZEMBRO'!$E961&gt;0,"dezembro",_xlfn.XLOOKUP('ESTOQUE DEZEMBRO'!$A961,'ESTOQUE NOVEMBRO'!$A$2:$A$1101,'ESTOQUE NOVEMBRO'!$N$2:$N$1101,,0))</f>
        <v>outubro</v>
      </c>
      <c r="O961" s="15">
        <v>45627</v>
      </c>
    </row>
    <row r="962" spans="1:15">
      <c r="A962" s="5" t="s">
        <v>956</v>
      </c>
      <c r="B962" s="6" t="s">
        <v>1233</v>
      </c>
      <c r="C962" s="8">
        <f t="shared" ref="C962:C1025" si="30">3.09*3*7</f>
        <v>64.89</v>
      </c>
      <c r="D962" s="13">
        <f>_xlfn.XLOOKUP(Tabela5[[#This Row],[SKU]],'ESTOQUE NOVEMBRO'!A:A,'ESTOQUE NOVEMBRO'!F:F,,0)-_xlfn.XLOOKUP(Tabela5[[#This Row],[SKU]],'VENDA MES'!H:H,'VENDA MES'!I:I,0,0)</f>
        <v>67.000000000000028</v>
      </c>
      <c r="E962" s="13">
        <f>IF(D962&lt;=0,(L962 * 2.5) - D962,IF(AND(Tabela5[[#This Row],[ESTOQUE_INICIAL]]&lt;=Tabela5[[#This Row],[PONTO_DE_REPOSICAO]],Tabela5[[#This Row],[ESTOQUE_INICIAL]]&gt;0),L962*2.5,D962*0))</f>
        <v>0</v>
      </c>
      <c r="F962" s="13">
        <f t="shared" ref="F962:F1025" si="31">SUM(E962,D962)</f>
        <v>67.000000000000028</v>
      </c>
      <c r="G962" s="14">
        <f>IF('ESTOQUE DEZEMBRO'!$N962="outubro",_xlfn.XLOOKUP('ESTOQUE DEZEMBRO'!$A962,MEDIDAS!H:H,MEDIDAS!J:J,,0),IF('ESTOQUE DEZEMBRO'!$N962="novembro",_xlfn.XLOOKUP('ESTOQUE DEZEMBRO'!$A962,MEDIDAS!H:H,MEDIDAS!K:K,,0),"0"))</f>
        <v>36</v>
      </c>
      <c r="H962" s="16">
        <v>90</v>
      </c>
      <c r="I962" s="6" t="s">
        <v>1152</v>
      </c>
      <c r="J962" s="1">
        <f>'ESTOQUE DEZEMBRO'!$D962*'ESTOQUE DEZEMBRO'!$G962+'ESTOQUE DEZEMBRO'!$E962*'ESTOQUE DEZEMBRO'!$H962</f>
        <v>2412.0000000000009</v>
      </c>
      <c r="K962" s="1">
        <f>_xlfn.XLOOKUP(A962,MEDIDAS!A:A,MEDIDAS!D:D,,0)*5</f>
        <v>5.4444444444444438</v>
      </c>
      <c r="L962" s="1">
        <f>SUM(K962,_xlfn.XLOOKUP(A962,MEDIDAS!A:A,MEDIDAS!D:D,,0)*5)</f>
        <v>10.888888888888888</v>
      </c>
      <c r="M96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62" t="str">
        <f>IF('ESTOQUE DEZEMBRO'!$E962&gt;0,"dezembro",_xlfn.XLOOKUP('ESTOQUE DEZEMBRO'!$A962,'ESTOQUE NOVEMBRO'!$A$2:$A$1101,'ESTOQUE NOVEMBRO'!$N$2:$N$1101,,0))</f>
        <v>outubro</v>
      </c>
      <c r="O962" s="15">
        <v>45627</v>
      </c>
    </row>
    <row r="963" spans="1:15">
      <c r="A963" s="5" t="s">
        <v>957</v>
      </c>
      <c r="B963" s="6" t="s">
        <v>1233</v>
      </c>
      <c r="C963" s="8">
        <f t="shared" si="30"/>
        <v>64.89</v>
      </c>
      <c r="D963" s="13">
        <f>_xlfn.XLOOKUP(Tabela5[[#This Row],[SKU]],'ESTOQUE NOVEMBRO'!A:A,'ESTOQUE NOVEMBRO'!F:F,,0)-_xlfn.XLOOKUP(Tabela5[[#This Row],[SKU]],'VENDA MES'!H:H,'VENDA MES'!I:I,0,0)</f>
        <v>74.000000000000028</v>
      </c>
      <c r="E963" s="13">
        <f>IF(D963&lt;=0,(L963 * 2.5) - D963,IF(AND(Tabela5[[#This Row],[ESTOQUE_INICIAL]]&lt;=Tabela5[[#This Row],[PONTO_DE_REPOSICAO]],Tabela5[[#This Row],[ESTOQUE_INICIAL]]&gt;0),L963*2.5,D963*0))</f>
        <v>0</v>
      </c>
      <c r="F963" s="13">
        <f t="shared" si="31"/>
        <v>74.000000000000028</v>
      </c>
      <c r="G963" s="14">
        <f>IF('ESTOQUE DEZEMBRO'!$N963="outubro",_xlfn.XLOOKUP('ESTOQUE DEZEMBRO'!$A963,MEDIDAS!H:H,MEDIDAS!J:J,,0),IF('ESTOQUE DEZEMBRO'!$N963="novembro",_xlfn.XLOOKUP('ESTOQUE DEZEMBRO'!$A963,MEDIDAS!H:H,MEDIDAS!K:K,,0),"0"))</f>
        <v>36</v>
      </c>
      <c r="H963" s="16">
        <v>90</v>
      </c>
      <c r="I963" s="6" t="s">
        <v>1152</v>
      </c>
      <c r="J963" s="1">
        <f>'ESTOQUE DEZEMBRO'!$D963*'ESTOQUE DEZEMBRO'!$G963+'ESTOQUE DEZEMBRO'!$E963*'ESTOQUE DEZEMBRO'!$H963</f>
        <v>2664.0000000000009</v>
      </c>
      <c r="K963" s="1">
        <f>_xlfn.XLOOKUP(A963,MEDIDAS!A:A,MEDIDAS!D:D,,0)*5</f>
        <v>5.0555555555555554</v>
      </c>
      <c r="L963" s="1">
        <f>SUM(K963,_xlfn.XLOOKUP(A963,MEDIDAS!A:A,MEDIDAS!D:D,,0)*5)</f>
        <v>10.111111111111111</v>
      </c>
      <c r="M96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63" t="str">
        <f>IF('ESTOQUE DEZEMBRO'!$E963&gt;0,"dezembro",_xlfn.XLOOKUP('ESTOQUE DEZEMBRO'!$A963,'ESTOQUE NOVEMBRO'!$A$2:$A$1101,'ESTOQUE NOVEMBRO'!$N$2:$N$1101,,0))</f>
        <v>outubro</v>
      </c>
      <c r="O963" s="15">
        <v>45627</v>
      </c>
    </row>
    <row r="964" spans="1:15">
      <c r="A964" s="5" t="s">
        <v>958</v>
      </c>
      <c r="B964" s="6" t="s">
        <v>1234</v>
      </c>
      <c r="C964" s="8">
        <f t="shared" si="30"/>
        <v>64.89</v>
      </c>
      <c r="D964" s="13">
        <f>_xlfn.XLOOKUP(Tabela5[[#This Row],[SKU]],'ESTOQUE NOVEMBRO'!A:A,'ESTOQUE NOVEMBRO'!F:F,,0)-_xlfn.XLOOKUP(Tabela5[[#This Row],[SKU]],'VENDA MES'!H:H,'VENDA MES'!I:I,0,0)</f>
        <v>94.200000000000017</v>
      </c>
      <c r="E964" s="13">
        <f>IF(D964&lt;=0,(L964 * 2.5) - D964,IF(AND(Tabela5[[#This Row],[ESTOQUE_INICIAL]]&lt;=Tabela5[[#This Row],[PONTO_DE_REPOSICAO]],Tabela5[[#This Row],[ESTOQUE_INICIAL]]&gt;0),L964*2.5,D964*0))</f>
        <v>0</v>
      </c>
      <c r="F964" s="13">
        <f t="shared" si="31"/>
        <v>94.200000000000017</v>
      </c>
      <c r="G964" s="14">
        <f>IF('ESTOQUE DEZEMBRO'!$N964="outubro",_xlfn.XLOOKUP('ESTOQUE DEZEMBRO'!$A964,MEDIDAS!H:H,MEDIDAS!J:J,,0),IF('ESTOQUE DEZEMBRO'!$N964="novembro",_xlfn.XLOOKUP('ESTOQUE DEZEMBRO'!$A964,MEDIDAS!H:H,MEDIDAS!K:K,,0),"0"))</f>
        <v>12</v>
      </c>
      <c r="H964" s="16">
        <v>30</v>
      </c>
      <c r="I964" s="6" t="s">
        <v>1136</v>
      </c>
      <c r="J964" s="1">
        <f>'ESTOQUE DEZEMBRO'!$D964*'ESTOQUE DEZEMBRO'!$G964+'ESTOQUE DEZEMBRO'!$E964*'ESTOQUE DEZEMBRO'!$H964</f>
        <v>1130.4000000000001</v>
      </c>
      <c r="K964" s="1">
        <f>_xlfn.XLOOKUP(A964,MEDIDAS!A:A,MEDIDAS!D:D,,0)*5</f>
        <v>2.833333333333333</v>
      </c>
      <c r="L964" s="1">
        <f>SUM(K964,_xlfn.XLOOKUP(A964,MEDIDAS!A:A,MEDIDAS!D:D,,0)*5)</f>
        <v>5.6666666666666661</v>
      </c>
      <c r="M96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64" t="str">
        <f>IF('ESTOQUE DEZEMBRO'!$E964&gt;0,"dezembro",_xlfn.XLOOKUP('ESTOQUE DEZEMBRO'!$A964,'ESTOQUE NOVEMBRO'!$A$2:$A$1101,'ESTOQUE NOVEMBRO'!$N$2:$N$1101,,0))</f>
        <v>outubro</v>
      </c>
      <c r="O964" s="15">
        <v>45627</v>
      </c>
    </row>
    <row r="965" spans="1:15">
      <c r="A965" s="5" t="s">
        <v>959</v>
      </c>
      <c r="B965" s="6" t="s">
        <v>1234</v>
      </c>
      <c r="C965" s="8">
        <f t="shared" si="30"/>
        <v>64.89</v>
      </c>
      <c r="D965" s="13">
        <f>_xlfn.XLOOKUP(Tabela5[[#This Row],[SKU]],'ESTOQUE NOVEMBRO'!A:A,'ESTOQUE NOVEMBRO'!F:F,,0)-_xlfn.XLOOKUP(Tabela5[[#This Row],[SKU]],'VENDA MES'!H:H,'VENDA MES'!I:I,0,0)</f>
        <v>152.40000000000003</v>
      </c>
      <c r="E965" s="13">
        <f>IF(D965&lt;=0,(L965 * 2.5) - D965,IF(AND(Tabela5[[#This Row],[ESTOQUE_INICIAL]]&lt;=Tabela5[[#This Row],[PONTO_DE_REPOSICAO]],Tabela5[[#This Row],[ESTOQUE_INICIAL]]&gt;0),L965*2.5,D965*0))</f>
        <v>0</v>
      </c>
      <c r="F965" s="13">
        <f t="shared" si="31"/>
        <v>152.40000000000003</v>
      </c>
      <c r="G965" s="14">
        <f>IF('ESTOQUE DEZEMBRO'!$N965="outubro",_xlfn.XLOOKUP('ESTOQUE DEZEMBRO'!$A965,MEDIDAS!H:H,MEDIDAS!J:J,,0),IF('ESTOQUE DEZEMBRO'!$N965="novembro",_xlfn.XLOOKUP('ESTOQUE DEZEMBRO'!$A965,MEDIDAS!H:H,MEDIDAS!K:K,,0),"0"))</f>
        <v>12</v>
      </c>
      <c r="H965" s="16">
        <v>30</v>
      </c>
      <c r="I965" s="6" t="s">
        <v>1136</v>
      </c>
      <c r="J965" s="1">
        <f>'ESTOQUE DEZEMBRO'!$D965*'ESTOQUE DEZEMBRO'!$G965+'ESTOQUE DEZEMBRO'!$E965*'ESTOQUE DEZEMBRO'!$H965</f>
        <v>1828.8000000000004</v>
      </c>
      <c r="K965" s="1">
        <f>_xlfn.XLOOKUP(A965,MEDIDAS!A:A,MEDIDAS!D:D,,0)*5</f>
        <v>4</v>
      </c>
      <c r="L965" s="1">
        <f>SUM(K965,_xlfn.XLOOKUP(A965,MEDIDAS!A:A,MEDIDAS!D:D,,0)*5)</f>
        <v>8</v>
      </c>
      <c r="M96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65" t="str">
        <f>IF('ESTOQUE DEZEMBRO'!$E965&gt;0,"dezembro",_xlfn.XLOOKUP('ESTOQUE DEZEMBRO'!$A965,'ESTOQUE NOVEMBRO'!$A$2:$A$1101,'ESTOQUE NOVEMBRO'!$N$2:$N$1101,,0))</f>
        <v>outubro</v>
      </c>
      <c r="O965" s="15">
        <v>45627</v>
      </c>
    </row>
    <row r="966" spans="1:15">
      <c r="A966" s="5" t="s">
        <v>960</v>
      </c>
      <c r="B966" s="6" t="s">
        <v>1234</v>
      </c>
      <c r="C966" s="8">
        <f t="shared" si="30"/>
        <v>64.89</v>
      </c>
      <c r="D966" s="13">
        <f>_xlfn.XLOOKUP(Tabela5[[#This Row],[SKU]],'ESTOQUE NOVEMBRO'!A:A,'ESTOQUE NOVEMBRO'!F:F,,0)-_xlfn.XLOOKUP(Tabela5[[#This Row],[SKU]],'VENDA MES'!H:H,'VENDA MES'!I:I,0,0)</f>
        <v>140.19999999999999</v>
      </c>
      <c r="E966" s="13">
        <f>IF(D966&lt;=0,(L966 * 2.5) - D966,IF(AND(Tabela5[[#This Row],[ESTOQUE_INICIAL]]&lt;=Tabela5[[#This Row],[PONTO_DE_REPOSICAO]],Tabela5[[#This Row],[ESTOQUE_INICIAL]]&gt;0),L966*2.5,D966*0))</f>
        <v>0</v>
      </c>
      <c r="F966" s="13">
        <f t="shared" si="31"/>
        <v>140.19999999999999</v>
      </c>
      <c r="G966" s="14">
        <f>IF('ESTOQUE DEZEMBRO'!$N966="outubro",_xlfn.XLOOKUP('ESTOQUE DEZEMBRO'!$A966,MEDIDAS!H:H,MEDIDAS!J:J,,0),IF('ESTOQUE DEZEMBRO'!$N966="novembro",_xlfn.XLOOKUP('ESTOQUE DEZEMBRO'!$A966,MEDIDAS!H:H,MEDIDAS!K:K,,0),"0"))</f>
        <v>12</v>
      </c>
      <c r="H966" s="16">
        <v>30</v>
      </c>
      <c r="I966" s="6" t="s">
        <v>1136</v>
      </c>
      <c r="J966" s="1">
        <f>'ESTOQUE DEZEMBRO'!$D966*'ESTOQUE DEZEMBRO'!$G966+'ESTOQUE DEZEMBRO'!$E966*'ESTOQUE DEZEMBRO'!$H966</f>
        <v>1682.3999999999999</v>
      </c>
      <c r="K966" s="1">
        <f>_xlfn.XLOOKUP(A966,MEDIDAS!A:A,MEDIDAS!D:D,,0)*5</f>
        <v>7.6111111111111107</v>
      </c>
      <c r="L966" s="1">
        <f>SUM(K966,_xlfn.XLOOKUP(A966,MEDIDAS!A:A,MEDIDAS!D:D,,0)*5)</f>
        <v>15.222222222222221</v>
      </c>
      <c r="M96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66" t="str">
        <f>IF('ESTOQUE DEZEMBRO'!$E966&gt;0,"dezembro",_xlfn.XLOOKUP('ESTOQUE DEZEMBRO'!$A966,'ESTOQUE NOVEMBRO'!$A$2:$A$1101,'ESTOQUE NOVEMBRO'!$N$2:$N$1101,,0))</f>
        <v>outubro</v>
      </c>
      <c r="O966" s="15">
        <v>45627</v>
      </c>
    </row>
    <row r="967" spans="1:15">
      <c r="A967" s="5" t="s">
        <v>961</v>
      </c>
      <c r="B967" s="6" t="s">
        <v>1234</v>
      </c>
      <c r="C967" s="8">
        <f t="shared" si="30"/>
        <v>64.89</v>
      </c>
      <c r="D967" s="13">
        <f>_xlfn.XLOOKUP(Tabela5[[#This Row],[SKU]],'ESTOQUE NOVEMBRO'!A:A,'ESTOQUE NOVEMBRO'!F:F,,0)-_xlfn.XLOOKUP(Tabela5[[#This Row],[SKU]],'VENDA MES'!H:H,'VENDA MES'!I:I,0,0)</f>
        <v>106.6</v>
      </c>
      <c r="E967" s="13">
        <f>IF(D967&lt;=0,(L967 * 2.5) - D967,IF(AND(Tabela5[[#This Row],[ESTOQUE_INICIAL]]&lt;=Tabela5[[#This Row],[PONTO_DE_REPOSICAO]],Tabela5[[#This Row],[ESTOQUE_INICIAL]]&gt;0),L967*2.5,D967*0))</f>
        <v>0</v>
      </c>
      <c r="F967" s="13">
        <f t="shared" si="31"/>
        <v>106.6</v>
      </c>
      <c r="G967" s="14">
        <f>IF('ESTOQUE DEZEMBRO'!$N967="outubro",_xlfn.XLOOKUP('ESTOQUE DEZEMBRO'!$A967,MEDIDAS!H:H,MEDIDAS!J:J,,0),IF('ESTOQUE DEZEMBRO'!$N967="novembro",_xlfn.XLOOKUP('ESTOQUE DEZEMBRO'!$A967,MEDIDAS!H:H,MEDIDAS!K:K,,0),"0"))</f>
        <v>12</v>
      </c>
      <c r="H967" s="16">
        <v>30</v>
      </c>
      <c r="I967" s="6" t="s">
        <v>1136</v>
      </c>
      <c r="J967" s="1">
        <f>'ESTOQUE DEZEMBRO'!$D967*'ESTOQUE DEZEMBRO'!$G967+'ESTOQUE DEZEMBRO'!$E967*'ESTOQUE DEZEMBRO'!$H967</f>
        <v>1279.1999999999998</v>
      </c>
      <c r="K967" s="1">
        <f>_xlfn.XLOOKUP(A967,MEDIDAS!A:A,MEDIDAS!D:D,,0)*5</f>
        <v>5.4444444444444438</v>
      </c>
      <c r="L967" s="1">
        <f>SUM(K967,_xlfn.XLOOKUP(A967,MEDIDAS!A:A,MEDIDAS!D:D,,0)*5)</f>
        <v>10.888888888888888</v>
      </c>
      <c r="M96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67" t="str">
        <f>IF('ESTOQUE DEZEMBRO'!$E967&gt;0,"dezembro",_xlfn.XLOOKUP('ESTOQUE DEZEMBRO'!$A967,'ESTOQUE NOVEMBRO'!$A$2:$A$1101,'ESTOQUE NOVEMBRO'!$N$2:$N$1101,,0))</f>
        <v>outubro</v>
      </c>
      <c r="O967" s="15">
        <v>45627</v>
      </c>
    </row>
    <row r="968" spans="1:15">
      <c r="A968" s="5" t="s">
        <v>962</v>
      </c>
      <c r="B968" s="6" t="s">
        <v>1234</v>
      </c>
      <c r="C968" s="8">
        <f t="shared" si="30"/>
        <v>64.89</v>
      </c>
      <c r="D968" s="13">
        <f>_xlfn.XLOOKUP(Tabela5[[#This Row],[SKU]],'ESTOQUE NOVEMBRO'!A:A,'ESTOQUE NOVEMBRO'!F:F,,0)-_xlfn.XLOOKUP(Tabela5[[#This Row],[SKU]],'VENDA MES'!H:H,'VENDA MES'!I:I,0,0)</f>
        <v>-26.6</v>
      </c>
      <c r="E968" s="13">
        <f>IF(D968&lt;=0,(L968 * 2.5) - D968,IF(AND(Tabela5[[#This Row],[ESTOQUE_INICIAL]]&lt;=Tabela5[[#This Row],[PONTO_DE_REPOSICAO]],Tabela5[[#This Row],[ESTOQUE_INICIAL]]&gt;0),L968*2.5,D968*0))</f>
        <v>50.488888888888894</v>
      </c>
      <c r="F968" s="13">
        <f t="shared" si="31"/>
        <v>23.888888888888893</v>
      </c>
      <c r="G968" s="14" t="str">
        <f>IF('ESTOQUE DEZEMBRO'!$N968="outubro",_xlfn.XLOOKUP('ESTOQUE DEZEMBRO'!$A968,MEDIDAS!H:H,MEDIDAS!J:J,,0),IF('ESTOQUE DEZEMBRO'!$N968="novembro",_xlfn.XLOOKUP('ESTOQUE DEZEMBRO'!$A968,MEDIDAS!H:H,MEDIDAS!K:K,,0),"0"))</f>
        <v>0</v>
      </c>
      <c r="H968" s="16">
        <v>30</v>
      </c>
      <c r="I968" s="6" t="s">
        <v>1136</v>
      </c>
      <c r="J968" s="1">
        <f>'ESTOQUE DEZEMBRO'!$D968*'ESTOQUE DEZEMBRO'!$G968+'ESTOQUE DEZEMBRO'!$E968*'ESTOQUE DEZEMBRO'!$H968</f>
        <v>1514.6666666666667</v>
      </c>
      <c r="K968" s="1">
        <f>_xlfn.XLOOKUP(A968,MEDIDAS!A:A,MEDIDAS!D:D,,0)*5</f>
        <v>4.7777777777777777</v>
      </c>
      <c r="L968" s="1">
        <f>SUM(K968,_xlfn.XLOOKUP(A968,MEDIDAS!A:A,MEDIDAS!D:D,,0)*5)</f>
        <v>9.5555555555555554</v>
      </c>
      <c r="M96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68" t="str">
        <f>IF('ESTOQUE DEZEMBRO'!$E968&gt;0,"dezembro",_xlfn.XLOOKUP('ESTOQUE DEZEMBRO'!$A968,'ESTOQUE NOVEMBRO'!$A$2:$A$1101,'ESTOQUE NOVEMBRO'!$N$2:$N$1101,,0))</f>
        <v>dezembro</v>
      </c>
      <c r="O968" s="15">
        <v>45627</v>
      </c>
    </row>
    <row r="969" spans="1:15">
      <c r="A969" s="5" t="s">
        <v>1064</v>
      </c>
      <c r="B969" s="6" t="s">
        <v>1234</v>
      </c>
      <c r="C969" s="8">
        <f t="shared" si="30"/>
        <v>64.89</v>
      </c>
      <c r="D969" s="13">
        <f>_xlfn.XLOOKUP(Tabela5[[#This Row],[SKU]],'ESTOQUE NOVEMBRO'!A:A,'ESTOQUE NOVEMBRO'!F:F,,0)-_xlfn.XLOOKUP(Tabela5[[#This Row],[SKU]],'VENDA MES'!H:H,'VENDA MES'!I:I,0,0)</f>
        <v>95</v>
      </c>
      <c r="E969" s="13">
        <f>IF(D969&lt;=0,(L969 * 2.5) - D969,IF(AND(Tabela5[[#This Row],[ESTOQUE_INICIAL]]&lt;=Tabela5[[#This Row],[PONTO_DE_REPOSICAO]],Tabela5[[#This Row],[ESTOQUE_INICIAL]]&gt;0),L969*2.5,D969*0))</f>
        <v>0</v>
      </c>
      <c r="F969" s="13">
        <f t="shared" si="31"/>
        <v>95</v>
      </c>
      <c r="G969" s="14">
        <f>IF('ESTOQUE DEZEMBRO'!$N969="outubro",_xlfn.XLOOKUP('ESTOQUE DEZEMBRO'!$A969,MEDIDAS!H:H,MEDIDAS!J:J,,0),IF('ESTOQUE DEZEMBRO'!$N969="novembro",_xlfn.XLOOKUP('ESTOQUE DEZEMBRO'!$A969,MEDIDAS!H:H,MEDIDAS!K:K,,0),"0"))</f>
        <v>12</v>
      </c>
      <c r="H969" s="16">
        <v>30</v>
      </c>
      <c r="I969" s="6" t="s">
        <v>1136</v>
      </c>
      <c r="J969" s="1">
        <f>'ESTOQUE DEZEMBRO'!$D969*'ESTOQUE DEZEMBRO'!$G969+'ESTOQUE DEZEMBRO'!$E969*'ESTOQUE DEZEMBRO'!$H969</f>
        <v>1140</v>
      </c>
      <c r="K969" s="1">
        <f>_xlfn.XLOOKUP(A969,MEDIDAS!A:A,MEDIDAS!D:D,,0)*5</f>
        <v>3.0555555555555558</v>
      </c>
      <c r="L969" s="1">
        <f>SUM(K969,_xlfn.XLOOKUP(A969,MEDIDAS!A:A,MEDIDAS!D:D,,0)*5)</f>
        <v>6.1111111111111116</v>
      </c>
      <c r="M96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69" t="str">
        <f>IF('ESTOQUE DEZEMBRO'!$E969&gt;0,"dezembro",_xlfn.XLOOKUP('ESTOQUE DEZEMBRO'!$A969,'ESTOQUE NOVEMBRO'!$A$2:$A$1101,'ESTOQUE NOVEMBRO'!$N$2:$N$1101,,0))</f>
        <v>outubro</v>
      </c>
      <c r="O969" s="15">
        <v>45627</v>
      </c>
    </row>
    <row r="970" spans="1:15">
      <c r="A970" s="5" t="s">
        <v>963</v>
      </c>
      <c r="B970" s="6" t="s">
        <v>1234</v>
      </c>
      <c r="C970" s="8">
        <f t="shared" si="30"/>
        <v>64.89</v>
      </c>
      <c r="D970" s="13">
        <f>_xlfn.XLOOKUP(Tabela5[[#This Row],[SKU]],'ESTOQUE NOVEMBRO'!A:A,'ESTOQUE NOVEMBRO'!F:F,,0)-_xlfn.XLOOKUP(Tabela5[[#This Row],[SKU]],'VENDA MES'!H:H,'VENDA MES'!I:I,0,0)</f>
        <v>39.200000000000017</v>
      </c>
      <c r="E970" s="13">
        <f>IF(D970&lt;=0,(L970 * 2.5) - D970,IF(AND(Tabela5[[#This Row],[ESTOQUE_INICIAL]]&lt;=Tabela5[[#This Row],[PONTO_DE_REPOSICAO]],Tabela5[[#This Row],[ESTOQUE_INICIAL]]&gt;0),L970*2.5,D970*0))</f>
        <v>0</v>
      </c>
      <c r="F970" s="13">
        <f t="shared" si="31"/>
        <v>39.200000000000017</v>
      </c>
      <c r="G970" s="14">
        <f>IF('ESTOQUE DEZEMBRO'!$N970="outubro",_xlfn.XLOOKUP('ESTOQUE DEZEMBRO'!$A970,MEDIDAS!H:H,MEDIDAS!J:J,,0),IF('ESTOQUE DEZEMBRO'!$N970="novembro",_xlfn.XLOOKUP('ESTOQUE DEZEMBRO'!$A970,MEDIDAS!H:H,MEDIDAS!K:K,,0),"0"))</f>
        <v>12</v>
      </c>
      <c r="H970" s="16">
        <v>30</v>
      </c>
      <c r="I970" s="6" t="s">
        <v>1136</v>
      </c>
      <c r="J970" s="1">
        <f>'ESTOQUE DEZEMBRO'!$D970*'ESTOQUE DEZEMBRO'!$G970+'ESTOQUE DEZEMBRO'!$E970*'ESTOQUE DEZEMBRO'!$H970</f>
        <v>470.4000000000002</v>
      </c>
      <c r="K970" s="1">
        <f>_xlfn.XLOOKUP(A970,MEDIDAS!A:A,MEDIDAS!D:D,,0)*5</f>
        <v>5.8888888888888893</v>
      </c>
      <c r="L970" s="1">
        <f>SUM(K970,_xlfn.XLOOKUP(A970,MEDIDAS!A:A,MEDIDAS!D:D,,0)*5)</f>
        <v>11.777777777777779</v>
      </c>
      <c r="M97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70" t="str">
        <f>IF('ESTOQUE DEZEMBRO'!$E970&gt;0,"dezembro",_xlfn.XLOOKUP('ESTOQUE DEZEMBRO'!$A970,'ESTOQUE NOVEMBRO'!$A$2:$A$1101,'ESTOQUE NOVEMBRO'!$N$2:$N$1101,,0))</f>
        <v>outubro</v>
      </c>
      <c r="O970" s="15">
        <v>45627</v>
      </c>
    </row>
    <row r="971" spans="1:15">
      <c r="A971" s="5" t="s">
        <v>964</v>
      </c>
      <c r="B971" s="6" t="s">
        <v>1234</v>
      </c>
      <c r="C971" s="8">
        <f t="shared" si="30"/>
        <v>64.89</v>
      </c>
      <c r="D971" s="13">
        <f>_xlfn.XLOOKUP(Tabela5[[#This Row],[SKU]],'ESTOQUE NOVEMBRO'!A:A,'ESTOQUE NOVEMBRO'!F:F,,0)-_xlfn.XLOOKUP(Tabela5[[#This Row],[SKU]],'VENDA MES'!H:H,'VENDA MES'!I:I,0,0)</f>
        <v>20.40000000000002</v>
      </c>
      <c r="E971" s="13">
        <f>IF(D971&lt;=0,(L971 * 2.5) - D971,IF(AND(Tabela5[[#This Row],[ESTOQUE_INICIAL]]&lt;=Tabela5[[#This Row],[PONTO_DE_REPOSICAO]],Tabela5[[#This Row],[ESTOQUE_INICIAL]]&gt;0),L971*2.5,D971*0))</f>
        <v>0</v>
      </c>
      <c r="F971" s="13">
        <f t="shared" si="31"/>
        <v>20.40000000000002</v>
      </c>
      <c r="G971" s="14">
        <f>IF('ESTOQUE DEZEMBRO'!$N971="outubro",_xlfn.XLOOKUP('ESTOQUE DEZEMBRO'!$A971,MEDIDAS!H:H,MEDIDAS!J:J,,0),IF('ESTOQUE DEZEMBRO'!$N971="novembro",_xlfn.XLOOKUP('ESTOQUE DEZEMBRO'!$A971,MEDIDAS!H:H,MEDIDAS!K:K,,0),"0"))</f>
        <v>12</v>
      </c>
      <c r="H971" s="16">
        <v>30</v>
      </c>
      <c r="I971" s="6" t="s">
        <v>1136</v>
      </c>
      <c r="J971" s="1">
        <f>'ESTOQUE DEZEMBRO'!$D971*'ESTOQUE DEZEMBRO'!$G971+'ESTOQUE DEZEMBRO'!$E971*'ESTOQUE DEZEMBRO'!$H971</f>
        <v>244.80000000000024</v>
      </c>
      <c r="K971" s="1">
        <f>_xlfn.XLOOKUP(A971,MEDIDAS!A:A,MEDIDAS!D:D,,0)*5</f>
        <v>5.8333333333333339</v>
      </c>
      <c r="L971" s="1">
        <f>SUM(K971,_xlfn.XLOOKUP(A971,MEDIDAS!A:A,MEDIDAS!D:D,,0)*5)</f>
        <v>11.666666666666668</v>
      </c>
      <c r="M97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71" t="str">
        <f>IF('ESTOQUE DEZEMBRO'!$E971&gt;0,"dezembro",_xlfn.XLOOKUP('ESTOQUE DEZEMBRO'!$A971,'ESTOQUE NOVEMBRO'!$A$2:$A$1101,'ESTOQUE NOVEMBRO'!$N$2:$N$1101,,0))</f>
        <v>outubro</v>
      </c>
      <c r="O971" s="15">
        <v>45627</v>
      </c>
    </row>
    <row r="972" spans="1:15">
      <c r="A972" s="5" t="s">
        <v>965</v>
      </c>
      <c r="B972" s="6" t="s">
        <v>1234</v>
      </c>
      <c r="C972" s="8">
        <f t="shared" si="30"/>
        <v>64.89</v>
      </c>
      <c r="D972" s="13">
        <f>_xlfn.XLOOKUP(Tabela5[[#This Row],[SKU]],'ESTOQUE NOVEMBRO'!A:A,'ESTOQUE NOVEMBRO'!F:F,,0)-_xlfn.XLOOKUP(Tabela5[[#This Row],[SKU]],'VENDA MES'!H:H,'VENDA MES'!I:I,0,0)</f>
        <v>57.40000000000002</v>
      </c>
      <c r="E972" s="13">
        <f>IF(D972&lt;=0,(L972 * 2.5) - D972,IF(AND(Tabela5[[#This Row],[ESTOQUE_INICIAL]]&lt;=Tabela5[[#This Row],[PONTO_DE_REPOSICAO]],Tabela5[[#This Row],[ESTOQUE_INICIAL]]&gt;0),L972*2.5,D972*0))</f>
        <v>0</v>
      </c>
      <c r="F972" s="13">
        <f t="shared" si="31"/>
        <v>57.40000000000002</v>
      </c>
      <c r="G972" s="14">
        <f>IF('ESTOQUE DEZEMBRO'!$N972="outubro",_xlfn.XLOOKUP('ESTOQUE DEZEMBRO'!$A972,MEDIDAS!H:H,MEDIDAS!J:J,,0),IF('ESTOQUE DEZEMBRO'!$N972="novembro",_xlfn.XLOOKUP('ESTOQUE DEZEMBRO'!$A972,MEDIDAS!H:H,MEDIDAS!K:K,,0),"0"))</f>
        <v>12</v>
      </c>
      <c r="H972" s="16">
        <v>30</v>
      </c>
      <c r="I972" s="6" t="s">
        <v>1136</v>
      </c>
      <c r="J972" s="1">
        <f>'ESTOQUE DEZEMBRO'!$D972*'ESTOQUE DEZEMBRO'!$G972+'ESTOQUE DEZEMBRO'!$E972*'ESTOQUE DEZEMBRO'!$H972</f>
        <v>688.80000000000018</v>
      </c>
      <c r="K972" s="1">
        <f>_xlfn.XLOOKUP(A972,MEDIDAS!A:A,MEDIDAS!D:D,,0)*5</f>
        <v>3.7777777777777777</v>
      </c>
      <c r="L972" s="1">
        <f>SUM(K972,_xlfn.XLOOKUP(A972,MEDIDAS!A:A,MEDIDAS!D:D,,0)*5)</f>
        <v>7.5555555555555554</v>
      </c>
      <c r="M97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72" t="str">
        <f>IF('ESTOQUE DEZEMBRO'!$E972&gt;0,"dezembro",_xlfn.XLOOKUP('ESTOQUE DEZEMBRO'!$A972,'ESTOQUE NOVEMBRO'!$A$2:$A$1101,'ESTOQUE NOVEMBRO'!$N$2:$N$1101,,0))</f>
        <v>outubro</v>
      </c>
      <c r="O972" s="15">
        <v>45627</v>
      </c>
    </row>
    <row r="973" spans="1:15">
      <c r="A973" s="5" t="s">
        <v>967</v>
      </c>
      <c r="B973" s="6" t="s">
        <v>1234</v>
      </c>
      <c r="C973" s="8">
        <f t="shared" si="30"/>
        <v>64.89</v>
      </c>
      <c r="D973" s="13">
        <f>_xlfn.XLOOKUP(Tabela5[[#This Row],[SKU]],'ESTOQUE NOVEMBRO'!A:A,'ESTOQUE NOVEMBRO'!F:F,,0)-_xlfn.XLOOKUP(Tabela5[[#This Row],[SKU]],'VENDA MES'!H:H,'VENDA MES'!I:I,0,0)</f>
        <v>18.40000000000002</v>
      </c>
      <c r="E973" s="13">
        <f>IF(D973&lt;=0,(L973 * 2.5) - D973,IF(AND(Tabela5[[#This Row],[ESTOQUE_INICIAL]]&lt;=Tabela5[[#This Row],[PONTO_DE_REPOSICAO]],Tabela5[[#This Row],[ESTOQUE_INICIAL]]&gt;0),L973*2.5,D973*0))</f>
        <v>0</v>
      </c>
      <c r="F973" s="13">
        <f t="shared" si="31"/>
        <v>18.40000000000002</v>
      </c>
      <c r="G973" s="14">
        <f>IF('ESTOQUE DEZEMBRO'!$N973="outubro",_xlfn.XLOOKUP('ESTOQUE DEZEMBRO'!$A973,MEDIDAS!H:H,MEDIDAS!J:J,,0),IF('ESTOQUE DEZEMBRO'!$N973="novembro",_xlfn.XLOOKUP('ESTOQUE DEZEMBRO'!$A973,MEDIDAS!H:H,MEDIDAS!K:K,,0),"0"))</f>
        <v>12</v>
      </c>
      <c r="H973" s="16">
        <v>30</v>
      </c>
      <c r="I973" s="6" t="s">
        <v>1136</v>
      </c>
      <c r="J973" s="1">
        <f>'ESTOQUE DEZEMBRO'!$D973*'ESTOQUE DEZEMBRO'!$G973+'ESTOQUE DEZEMBRO'!$E973*'ESTOQUE DEZEMBRO'!$H973</f>
        <v>220.80000000000024</v>
      </c>
      <c r="K973" s="1">
        <f>_xlfn.XLOOKUP(A973,MEDIDAS!A:A,MEDIDAS!D:D,,0)*5</f>
        <v>5.9444444444444446</v>
      </c>
      <c r="L973" s="1">
        <f>SUM(K973,_xlfn.XLOOKUP(A973,MEDIDAS!A:A,MEDIDAS!D:D,,0)*5)</f>
        <v>11.888888888888889</v>
      </c>
      <c r="M97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73" t="str">
        <f>IF('ESTOQUE DEZEMBRO'!$E973&gt;0,"dezembro",_xlfn.XLOOKUP('ESTOQUE DEZEMBRO'!$A973,'ESTOQUE NOVEMBRO'!$A$2:$A$1101,'ESTOQUE NOVEMBRO'!$N$2:$N$1101,,0))</f>
        <v>outubro</v>
      </c>
      <c r="O973" s="15">
        <v>45627</v>
      </c>
    </row>
    <row r="974" spans="1:15">
      <c r="A974" s="5" t="s">
        <v>968</v>
      </c>
      <c r="B974" s="6" t="s">
        <v>1235</v>
      </c>
      <c r="C974" s="8">
        <f t="shared" si="30"/>
        <v>64.89</v>
      </c>
      <c r="D974" s="13">
        <f>_xlfn.XLOOKUP(Tabela5[[#This Row],[SKU]],'ESTOQUE NOVEMBRO'!A:A,'ESTOQUE NOVEMBRO'!F:F,,0)-_xlfn.XLOOKUP(Tabela5[[#This Row],[SKU]],'VENDA MES'!H:H,'VENDA MES'!I:I,0,0)</f>
        <v>31.599999999999994</v>
      </c>
      <c r="E974" s="13">
        <f>IF(D974&lt;=0,(L974 * 2.5) - D974,IF(AND(Tabela5[[#This Row],[ESTOQUE_INICIAL]]&lt;=Tabela5[[#This Row],[PONTO_DE_REPOSICAO]],Tabela5[[#This Row],[ESTOQUE_INICIAL]]&gt;0),L974*2.5,D974*0))</f>
        <v>0</v>
      </c>
      <c r="F974" s="13">
        <f t="shared" si="31"/>
        <v>31.599999999999994</v>
      </c>
      <c r="G974" s="14">
        <f>IF('ESTOQUE DEZEMBRO'!$N974="outubro",_xlfn.XLOOKUP('ESTOQUE DEZEMBRO'!$A974,MEDIDAS!H:H,MEDIDAS!J:J,,0),IF('ESTOQUE DEZEMBRO'!$N974="novembro",_xlfn.XLOOKUP('ESTOQUE DEZEMBRO'!$A974,MEDIDAS!H:H,MEDIDAS!K:K,,0),"0"))</f>
        <v>14</v>
      </c>
      <c r="H974" s="16">
        <v>35</v>
      </c>
      <c r="I974" s="6" t="s">
        <v>1142</v>
      </c>
      <c r="J974" s="1">
        <f>'ESTOQUE DEZEMBRO'!$D974*'ESTOQUE DEZEMBRO'!$G974+'ESTOQUE DEZEMBRO'!$E974*'ESTOQUE DEZEMBRO'!$H974</f>
        <v>442.39999999999992</v>
      </c>
      <c r="K974" s="1">
        <f>_xlfn.XLOOKUP(A974,MEDIDAS!A:A,MEDIDAS!D:D,,0)*5</f>
        <v>5.9444444444444446</v>
      </c>
      <c r="L974" s="1">
        <f>SUM(K974,_xlfn.XLOOKUP(A974,MEDIDAS!A:A,MEDIDAS!D:D,,0)*5)</f>
        <v>11.888888888888889</v>
      </c>
      <c r="M97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74" t="str">
        <f>IF('ESTOQUE DEZEMBRO'!$E974&gt;0,"dezembro",_xlfn.XLOOKUP('ESTOQUE DEZEMBRO'!$A974,'ESTOQUE NOVEMBRO'!$A$2:$A$1101,'ESTOQUE NOVEMBRO'!$N$2:$N$1101,,0))</f>
        <v>outubro</v>
      </c>
      <c r="O974" s="15">
        <v>45627</v>
      </c>
    </row>
    <row r="975" spans="1:15">
      <c r="A975" s="5" t="s">
        <v>969</v>
      </c>
      <c r="B975" s="6" t="s">
        <v>1235</v>
      </c>
      <c r="C975" s="8">
        <f t="shared" si="30"/>
        <v>64.89</v>
      </c>
      <c r="D975" s="13">
        <f>_xlfn.XLOOKUP(Tabela5[[#This Row],[SKU]],'ESTOQUE NOVEMBRO'!A:A,'ESTOQUE NOVEMBRO'!F:F,,0)-_xlfn.XLOOKUP(Tabela5[[#This Row],[SKU]],'VENDA MES'!H:H,'VENDA MES'!I:I,0,0)</f>
        <v>7.5999999999999943</v>
      </c>
      <c r="E975" s="13">
        <f>IF(D975&lt;=0,(L975 * 2.5) - D975,IF(AND(Tabela5[[#This Row],[ESTOQUE_INICIAL]]&lt;=Tabela5[[#This Row],[PONTO_DE_REPOSICAO]],Tabela5[[#This Row],[ESTOQUE_INICIAL]]&gt;0),L975*2.5,D975*0))</f>
        <v>45.555555555555557</v>
      </c>
      <c r="F975" s="13">
        <f t="shared" si="31"/>
        <v>53.155555555555551</v>
      </c>
      <c r="G975" s="14" t="str">
        <f>IF('ESTOQUE DEZEMBRO'!$N975="outubro",_xlfn.XLOOKUP('ESTOQUE DEZEMBRO'!$A975,MEDIDAS!H:H,MEDIDAS!J:J,,0),IF('ESTOQUE DEZEMBRO'!$N975="novembro",_xlfn.XLOOKUP('ESTOQUE DEZEMBRO'!$A975,MEDIDAS!H:H,MEDIDAS!K:K,,0),"0"))</f>
        <v>0</v>
      </c>
      <c r="H975" s="16">
        <v>35</v>
      </c>
      <c r="I975" s="6" t="s">
        <v>1142</v>
      </c>
      <c r="J975" s="1">
        <f>'ESTOQUE DEZEMBRO'!$D975*'ESTOQUE DEZEMBRO'!$G975+'ESTOQUE DEZEMBRO'!$E975*'ESTOQUE DEZEMBRO'!$H975</f>
        <v>1594.4444444444446</v>
      </c>
      <c r="K975" s="1">
        <f>_xlfn.XLOOKUP(A975,MEDIDAS!A:A,MEDIDAS!D:D,,0)*5</f>
        <v>9.1111111111111107</v>
      </c>
      <c r="L975" s="1">
        <f>SUM(K975,_xlfn.XLOOKUP(A975,MEDIDAS!A:A,MEDIDAS!D:D,,0)*5)</f>
        <v>18.222222222222221</v>
      </c>
      <c r="M97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75" t="str">
        <f>IF('ESTOQUE DEZEMBRO'!$E975&gt;0,"dezembro",_xlfn.XLOOKUP('ESTOQUE DEZEMBRO'!$A975,'ESTOQUE NOVEMBRO'!$A$2:$A$1101,'ESTOQUE NOVEMBRO'!$N$2:$N$1101,,0))</f>
        <v>dezembro</v>
      </c>
      <c r="O975" s="15">
        <v>45627</v>
      </c>
    </row>
    <row r="976" spans="1:15">
      <c r="A976" s="5" t="s">
        <v>970</v>
      </c>
      <c r="B976" s="6" t="s">
        <v>1235</v>
      </c>
      <c r="C976" s="8">
        <f t="shared" si="30"/>
        <v>64.89</v>
      </c>
      <c r="D976" s="13">
        <f>_xlfn.XLOOKUP(Tabela5[[#This Row],[SKU]],'ESTOQUE NOVEMBRO'!A:A,'ESTOQUE NOVEMBRO'!F:F,,0)-_xlfn.XLOOKUP(Tabela5[[#This Row],[SKU]],'VENDA MES'!H:H,'VENDA MES'!I:I,0,0)</f>
        <v>30</v>
      </c>
      <c r="E976" s="13">
        <f>IF(D976&lt;=0,(L976 * 2.5) - D976,IF(AND(Tabela5[[#This Row],[ESTOQUE_INICIAL]]&lt;=Tabela5[[#This Row],[PONTO_DE_REPOSICAO]],Tabela5[[#This Row],[ESTOQUE_INICIAL]]&gt;0),L976*2.5,D976*0))</f>
        <v>0</v>
      </c>
      <c r="F976" s="13">
        <f t="shared" si="31"/>
        <v>30</v>
      </c>
      <c r="G976" s="14">
        <f>IF('ESTOQUE DEZEMBRO'!$N976="outubro",_xlfn.XLOOKUP('ESTOQUE DEZEMBRO'!$A976,MEDIDAS!H:H,MEDIDAS!J:J,,0),IF('ESTOQUE DEZEMBRO'!$N976="novembro",_xlfn.XLOOKUP('ESTOQUE DEZEMBRO'!$A976,MEDIDAS!H:H,MEDIDAS!K:K,,0),"0"))</f>
        <v>14</v>
      </c>
      <c r="H976" s="16">
        <v>35</v>
      </c>
      <c r="I976" s="6" t="s">
        <v>1142</v>
      </c>
      <c r="J976" s="1">
        <f>'ESTOQUE DEZEMBRO'!$D976*'ESTOQUE DEZEMBRO'!$G976+'ESTOQUE DEZEMBRO'!$E976*'ESTOQUE DEZEMBRO'!$H976</f>
        <v>420</v>
      </c>
      <c r="K976" s="1">
        <f>_xlfn.XLOOKUP(A976,MEDIDAS!A:A,MEDIDAS!D:D,,0)*5</f>
        <v>5.6666666666666661</v>
      </c>
      <c r="L976" s="1">
        <f>SUM(K976,_xlfn.XLOOKUP(A976,MEDIDAS!A:A,MEDIDAS!D:D,,0)*5)</f>
        <v>11.333333333333332</v>
      </c>
      <c r="M97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76" t="str">
        <f>IF('ESTOQUE DEZEMBRO'!$E976&gt;0,"dezembro",_xlfn.XLOOKUP('ESTOQUE DEZEMBRO'!$A976,'ESTOQUE NOVEMBRO'!$A$2:$A$1101,'ESTOQUE NOVEMBRO'!$N$2:$N$1101,,0))</f>
        <v>outubro</v>
      </c>
      <c r="O976" s="15">
        <v>45627</v>
      </c>
    </row>
    <row r="977" spans="1:15">
      <c r="A977" s="5" t="s">
        <v>971</v>
      </c>
      <c r="B977" s="6" t="s">
        <v>1235</v>
      </c>
      <c r="C977" s="8">
        <f t="shared" si="30"/>
        <v>64.89</v>
      </c>
      <c r="D977" s="13">
        <f>_xlfn.XLOOKUP(Tabela5[[#This Row],[SKU]],'ESTOQUE NOVEMBRO'!A:A,'ESTOQUE NOVEMBRO'!F:F,,0)-_xlfn.XLOOKUP(Tabela5[[#This Row],[SKU]],'VENDA MES'!H:H,'VENDA MES'!I:I,0,0)</f>
        <v>24.199999999999989</v>
      </c>
      <c r="E977" s="13">
        <f>IF(D977&lt;=0,(L977 * 2.5) - D977,IF(AND(Tabela5[[#This Row],[ESTOQUE_INICIAL]]&lt;=Tabela5[[#This Row],[PONTO_DE_REPOSICAO]],Tabela5[[#This Row],[ESTOQUE_INICIAL]]&gt;0),L977*2.5,D977*0))</f>
        <v>0</v>
      </c>
      <c r="F977" s="13">
        <f t="shared" si="31"/>
        <v>24.199999999999989</v>
      </c>
      <c r="G977" s="14">
        <f>IF('ESTOQUE DEZEMBRO'!$N977="outubro",_xlfn.XLOOKUP('ESTOQUE DEZEMBRO'!$A977,MEDIDAS!H:H,MEDIDAS!J:J,,0),IF('ESTOQUE DEZEMBRO'!$N977="novembro",_xlfn.XLOOKUP('ESTOQUE DEZEMBRO'!$A977,MEDIDAS!H:H,MEDIDAS!K:K,,0),"0"))</f>
        <v>14</v>
      </c>
      <c r="H977" s="16">
        <v>35</v>
      </c>
      <c r="I977" s="6" t="s">
        <v>1142</v>
      </c>
      <c r="J977" s="1">
        <f>'ESTOQUE DEZEMBRO'!$D977*'ESTOQUE DEZEMBRO'!$G977+'ESTOQUE DEZEMBRO'!$E977*'ESTOQUE DEZEMBRO'!$H977</f>
        <v>338.79999999999984</v>
      </c>
      <c r="K977" s="1">
        <f>_xlfn.XLOOKUP(A977,MEDIDAS!A:A,MEDIDAS!D:D,,0)*5</f>
        <v>8.5555555555555554</v>
      </c>
      <c r="L977" s="1">
        <f>SUM(K977,_xlfn.XLOOKUP(A977,MEDIDAS!A:A,MEDIDAS!D:D,,0)*5)</f>
        <v>17.111111111111111</v>
      </c>
      <c r="M97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77" t="str">
        <f>IF('ESTOQUE DEZEMBRO'!$E977&gt;0,"dezembro",_xlfn.XLOOKUP('ESTOQUE DEZEMBRO'!$A977,'ESTOQUE NOVEMBRO'!$A$2:$A$1101,'ESTOQUE NOVEMBRO'!$N$2:$N$1101,,0))</f>
        <v>outubro</v>
      </c>
      <c r="O977" s="15">
        <v>45627</v>
      </c>
    </row>
    <row r="978" spans="1:15">
      <c r="A978" s="5" t="s">
        <v>972</v>
      </c>
      <c r="B978" s="6" t="s">
        <v>1235</v>
      </c>
      <c r="C978" s="8">
        <f t="shared" si="30"/>
        <v>64.89</v>
      </c>
      <c r="D978" s="13">
        <f>_xlfn.XLOOKUP(Tabela5[[#This Row],[SKU]],'ESTOQUE NOVEMBRO'!A:A,'ESTOQUE NOVEMBRO'!F:F,,0)-_xlfn.XLOOKUP(Tabela5[[#This Row],[SKU]],'VENDA MES'!H:H,'VENDA MES'!I:I,0,0)</f>
        <v>27.400000000000006</v>
      </c>
      <c r="E978" s="13">
        <f>IF(D978&lt;=0,(L978 * 2.5) - D978,IF(AND(Tabela5[[#This Row],[ESTOQUE_INICIAL]]&lt;=Tabela5[[#This Row],[PONTO_DE_REPOSICAO]],Tabela5[[#This Row],[ESTOQUE_INICIAL]]&gt;0),L978*2.5,D978*0))</f>
        <v>0</v>
      </c>
      <c r="F978" s="13">
        <f t="shared" si="31"/>
        <v>27.400000000000006</v>
      </c>
      <c r="G978" s="14">
        <f>IF('ESTOQUE DEZEMBRO'!$N978="outubro",_xlfn.XLOOKUP('ESTOQUE DEZEMBRO'!$A978,MEDIDAS!H:H,MEDIDAS!J:J,,0),IF('ESTOQUE DEZEMBRO'!$N978="novembro",_xlfn.XLOOKUP('ESTOQUE DEZEMBRO'!$A978,MEDIDAS!H:H,MEDIDAS!K:K,,0),"0"))</f>
        <v>14</v>
      </c>
      <c r="H978" s="16">
        <v>35</v>
      </c>
      <c r="I978" s="6" t="s">
        <v>1142</v>
      </c>
      <c r="J978" s="1">
        <f>'ESTOQUE DEZEMBRO'!$D978*'ESTOQUE DEZEMBRO'!$G978+'ESTOQUE DEZEMBRO'!$E978*'ESTOQUE DEZEMBRO'!$H978</f>
        <v>383.60000000000008</v>
      </c>
      <c r="K978" s="1">
        <f>_xlfn.XLOOKUP(A978,MEDIDAS!A:A,MEDIDAS!D:D,,0)*5</f>
        <v>9.1111111111111107</v>
      </c>
      <c r="L978" s="1">
        <f>SUM(K978,_xlfn.XLOOKUP(A978,MEDIDAS!A:A,MEDIDAS!D:D,,0)*5)</f>
        <v>18.222222222222221</v>
      </c>
      <c r="M97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78" t="str">
        <f>IF('ESTOQUE DEZEMBRO'!$E978&gt;0,"dezembro",_xlfn.XLOOKUP('ESTOQUE DEZEMBRO'!$A978,'ESTOQUE NOVEMBRO'!$A$2:$A$1101,'ESTOQUE NOVEMBRO'!$N$2:$N$1101,,0))</f>
        <v>outubro</v>
      </c>
      <c r="O978" s="15">
        <v>45627</v>
      </c>
    </row>
    <row r="979" spans="1:15">
      <c r="A979" s="5" t="s">
        <v>1075</v>
      </c>
      <c r="B979" s="6" t="s">
        <v>1235</v>
      </c>
      <c r="C979" s="8">
        <f t="shared" si="30"/>
        <v>64.89</v>
      </c>
      <c r="D979" s="13">
        <f>_xlfn.XLOOKUP(Tabela5[[#This Row],[SKU]],'ESTOQUE NOVEMBRO'!A:A,'ESTOQUE NOVEMBRO'!F:F,,0)-_xlfn.XLOOKUP(Tabela5[[#This Row],[SKU]],'VENDA MES'!H:H,'VENDA MES'!I:I,0,0)</f>
        <v>51</v>
      </c>
      <c r="E979" s="13">
        <f>IF(D979&lt;=0,(L979 * 2.5) - D979,IF(AND(Tabela5[[#This Row],[ESTOQUE_INICIAL]]&lt;=Tabela5[[#This Row],[PONTO_DE_REPOSICAO]],Tabela5[[#This Row],[ESTOQUE_INICIAL]]&gt;0),L979*2.5,D979*0))</f>
        <v>0</v>
      </c>
      <c r="F979" s="13">
        <f t="shared" si="31"/>
        <v>51</v>
      </c>
      <c r="G979" s="14">
        <f>IF('ESTOQUE DEZEMBRO'!$N979="outubro",_xlfn.XLOOKUP('ESTOQUE DEZEMBRO'!$A979,MEDIDAS!H:H,MEDIDAS!J:J,,0),IF('ESTOQUE DEZEMBRO'!$N979="novembro",_xlfn.XLOOKUP('ESTOQUE DEZEMBRO'!$A979,MEDIDAS!H:H,MEDIDAS!K:K,,0),"0"))</f>
        <v>14</v>
      </c>
      <c r="H979" s="16">
        <v>35</v>
      </c>
      <c r="I979" s="6" t="s">
        <v>1142</v>
      </c>
      <c r="J979" s="1">
        <f>'ESTOQUE DEZEMBRO'!$D979*'ESTOQUE DEZEMBRO'!$G979+'ESTOQUE DEZEMBRO'!$E979*'ESTOQUE DEZEMBRO'!$H979</f>
        <v>714</v>
      </c>
      <c r="K979" s="1">
        <f>_xlfn.XLOOKUP(A979,MEDIDAS!A:A,MEDIDAS!D:D,,0)*5</f>
        <v>5.5</v>
      </c>
      <c r="L979" s="1">
        <f>SUM(K979,_xlfn.XLOOKUP(A979,MEDIDAS!A:A,MEDIDAS!D:D,,0)*5)</f>
        <v>11</v>
      </c>
      <c r="M97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79" t="str">
        <f>IF('ESTOQUE DEZEMBRO'!$E979&gt;0,"dezembro",_xlfn.XLOOKUP('ESTOQUE DEZEMBRO'!$A979,'ESTOQUE NOVEMBRO'!$A$2:$A$1101,'ESTOQUE NOVEMBRO'!$N$2:$N$1101,,0))</f>
        <v>outubro</v>
      </c>
      <c r="O979" s="15">
        <v>45627</v>
      </c>
    </row>
    <row r="980" spans="1:15">
      <c r="A980" s="5" t="s">
        <v>973</v>
      </c>
      <c r="B980" s="6" t="s">
        <v>1235</v>
      </c>
      <c r="C980" s="8">
        <f t="shared" si="30"/>
        <v>64.89</v>
      </c>
      <c r="D980" s="13">
        <f>_xlfn.XLOOKUP(Tabela5[[#This Row],[SKU]],'ESTOQUE NOVEMBRO'!A:A,'ESTOQUE NOVEMBRO'!F:F,,0)-_xlfn.XLOOKUP(Tabela5[[#This Row],[SKU]],'VENDA MES'!H:H,'VENDA MES'!I:I,0,0)</f>
        <v>66.400000000000034</v>
      </c>
      <c r="E980" s="13">
        <f>IF(D980&lt;=0,(L980 * 2.5) - D980,IF(AND(Tabela5[[#This Row],[ESTOQUE_INICIAL]]&lt;=Tabela5[[#This Row],[PONTO_DE_REPOSICAO]],Tabela5[[#This Row],[ESTOQUE_INICIAL]]&gt;0),L980*2.5,D980*0))</f>
        <v>0</v>
      </c>
      <c r="F980" s="13">
        <f t="shared" si="31"/>
        <v>66.400000000000034</v>
      </c>
      <c r="G980" s="14">
        <f>IF('ESTOQUE DEZEMBRO'!$N980="outubro",_xlfn.XLOOKUP('ESTOQUE DEZEMBRO'!$A980,MEDIDAS!H:H,MEDIDAS!J:J,,0),IF('ESTOQUE DEZEMBRO'!$N980="novembro",_xlfn.XLOOKUP('ESTOQUE DEZEMBRO'!$A980,MEDIDAS!H:H,MEDIDAS!K:K,,0),"0"))</f>
        <v>14</v>
      </c>
      <c r="H980" s="16">
        <v>35</v>
      </c>
      <c r="I980" s="6" t="s">
        <v>1142</v>
      </c>
      <c r="J980" s="1">
        <f>'ESTOQUE DEZEMBRO'!$D980*'ESTOQUE DEZEMBRO'!$G980+'ESTOQUE DEZEMBRO'!$E980*'ESTOQUE DEZEMBRO'!$H980</f>
        <v>929.60000000000048</v>
      </c>
      <c r="K980" s="1">
        <f>_xlfn.XLOOKUP(A980,MEDIDAS!A:A,MEDIDAS!D:D,,0)*5</f>
        <v>8.7777777777777786</v>
      </c>
      <c r="L980" s="1">
        <f>SUM(K980,_xlfn.XLOOKUP(A980,MEDIDAS!A:A,MEDIDAS!D:D,,0)*5)</f>
        <v>17.555555555555557</v>
      </c>
      <c r="M98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80" t="str">
        <f>IF('ESTOQUE DEZEMBRO'!$E980&gt;0,"dezembro",_xlfn.XLOOKUP('ESTOQUE DEZEMBRO'!$A980,'ESTOQUE NOVEMBRO'!$A$2:$A$1101,'ESTOQUE NOVEMBRO'!$N$2:$N$1101,,0))</f>
        <v>outubro</v>
      </c>
      <c r="O980" s="15">
        <v>45627</v>
      </c>
    </row>
    <row r="981" spans="1:15">
      <c r="A981" s="5" t="s">
        <v>974</v>
      </c>
      <c r="B981" s="6" t="s">
        <v>1235</v>
      </c>
      <c r="C981" s="8">
        <f t="shared" si="30"/>
        <v>64.89</v>
      </c>
      <c r="D981" s="13">
        <f>_xlfn.XLOOKUP(Tabela5[[#This Row],[SKU]],'ESTOQUE NOVEMBRO'!A:A,'ESTOQUE NOVEMBRO'!F:F,,0)-_xlfn.XLOOKUP(Tabela5[[#This Row],[SKU]],'VENDA MES'!H:H,'VENDA MES'!I:I,0,0)</f>
        <v>4.7999999999999972</v>
      </c>
      <c r="E981" s="13">
        <f>IF(D981&lt;=0,(L981 * 2.5) - D981,IF(AND(Tabela5[[#This Row],[ESTOQUE_INICIAL]]&lt;=Tabela5[[#This Row],[PONTO_DE_REPOSICAO]],Tabela5[[#This Row],[ESTOQUE_INICIAL]]&gt;0),L981*2.5,D981*0))</f>
        <v>31.666666666666664</v>
      </c>
      <c r="F981" s="13">
        <f t="shared" si="31"/>
        <v>36.466666666666661</v>
      </c>
      <c r="G981" s="14" t="str">
        <f>IF('ESTOQUE DEZEMBRO'!$N981="outubro",_xlfn.XLOOKUP('ESTOQUE DEZEMBRO'!$A981,MEDIDAS!H:H,MEDIDAS!J:J,,0),IF('ESTOQUE DEZEMBRO'!$N981="novembro",_xlfn.XLOOKUP('ESTOQUE DEZEMBRO'!$A981,MEDIDAS!H:H,MEDIDAS!K:K,,0),"0"))</f>
        <v>0</v>
      </c>
      <c r="H981" s="16">
        <v>35</v>
      </c>
      <c r="I981" s="6" t="s">
        <v>1142</v>
      </c>
      <c r="J981" s="1">
        <f>'ESTOQUE DEZEMBRO'!$D981*'ESTOQUE DEZEMBRO'!$G981+'ESTOQUE DEZEMBRO'!$E981*'ESTOQUE DEZEMBRO'!$H981</f>
        <v>1108.3333333333333</v>
      </c>
      <c r="K981" s="1">
        <f>_xlfn.XLOOKUP(A981,MEDIDAS!A:A,MEDIDAS!D:D,,0)*5</f>
        <v>6.333333333333333</v>
      </c>
      <c r="L981" s="1">
        <f>SUM(K981,_xlfn.XLOOKUP(A981,MEDIDAS!A:A,MEDIDAS!D:D,,0)*5)</f>
        <v>12.666666666666666</v>
      </c>
      <c r="M98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81" t="str">
        <f>IF('ESTOQUE DEZEMBRO'!$E981&gt;0,"dezembro",_xlfn.XLOOKUP('ESTOQUE DEZEMBRO'!$A981,'ESTOQUE NOVEMBRO'!$A$2:$A$1101,'ESTOQUE NOVEMBRO'!$N$2:$N$1101,,0))</f>
        <v>dezembro</v>
      </c>
      <c r="O981" s="15">
        <v>45627</v>
      </c>
    </row>
    <row r="982" spans="1:15">
      <c r="A982" s="5" t="s">
        <v>975</v>
      </c>
      <c r="B982" s="6" t="s">
        <v>1235</v>
      </c>
      <c r="C982" s="8">
        <f t="shared" si="30"/>
        <v>64.89</v>
      </c>
      <c r="D982" s="13">
        <f>_xlfn.XLOOKUP(Tabela5[[#This Row],[SKU]],'ESTOQUE NOVEMBRO'!A:A,'ESTOQUE NOVEMBRO'!F:F,,0)-_xlfn.XLOOKUP(Tabela5[[#This Row],[SKU]],'VENDA MES'!H:H,'VENDA MES'!I:I,0,0)</f>
        <v>96.6</v>
      </c>
      <c r="E982" s="13">
        <f>IF(D982&lt;=0,(L982 * 2.5) - D982,IF(AND(Tabela5[[#This Row],[ESTOQUE_INICIAL]]&lt;=Tabela5[[#This Row],[PONTO_DE_REPOSICAO]],Tabela5[[#This Row],[ESTOQUE_INICIAL]]&gt;0),L982*2.5,D982*0))</f>
        <v>0</v>
      </c>
      <c r="F982" s="13">
        <f t="shared" si="31"/>
        <v>96.6</v>
      </c>
      <c r="G982" s="14">
        <f>IF('ESTOQUE DEZEMBRO'!$N982="outubro",_xlfn.XLOOKUP('ESTOQUE DEZEMBRO'!$A982,MEDIDAS!H:H,MEDIDAS!J:J,,0),IF('ESTOQUE DEZEMBRO'!$N982="novembro",_xlfn.XLOOKUP('ESTOQUE DEZEMBRO'!$A982,MEDIDAS!H:H,MEDIDAS!K:K,,0),"0"))</f>
        <v>14</v>
      </c>
      <c r="H982" s="16">
        <v>35</v>
      </c>
      <c r="I982" s="6" t="s">
        <v>1142</v>
      </c>
      <c r="J982" s="1">
        <f>'ESTOQUE DEZEMBRO'!$D982*'ESTOQUE DEZEMBRO'!$G982+'ESTOQUE DEZEMBRO'!$E982*'ESTOQUE DEZEMBRO'!$H982</f>
        <v>1352.3999999999999</v>
      </c>
      <c r="K982" s="1">
        <f>_xlfn.XLOOKUP(A982,MEDIDAS!A:A,MEDIDAS!D:D,,0)*5</f>
        <v>6</v>
      </c>
      <c r="L982" s="1">
        <f>SUM(K982,_xlfn.XLOOKUP(A982,MEDIDAS!A:A,MEDIDAS!D:D,,0)*5)</f>
        <v>12</v>
      </c>
      <c r="M98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82" t="str">
        <f>IF('ESTOQUE DEZEMBRO'!$E982&gt;0,"dezembro",_xlfn.XLOOKUP('ESTOQUE DEZEMBRO'!$A982,'ESTOQUE NOVEMBRO'!$A$2:$A$1101,'ESTOQUE NOVEMBRO'!$N$2:$N$1101,,0))</f>
        <v>outubro</v>
      </c>
      <c r="O982" s="15">
        <v>45627</v>
      </c>
    </row>
    <row r="983" spans="1:15">
      <c r="A983" s="5" t="s">
        <v>976</v>
      </c>
      <c r="B983" s="6" t="s">
        <v>1235</v>
      </c>
      <c r="C983" s="8">
        <f t="shared" si="30"/>
        <v>64.89</v>
      </c>
      <c r="D983" s="13">
        <f>_xlfn.XLOOKUP(Tabela5[[#This Row],[SKU]],'ESTOQUE NOVEMBRO'!A:A,'ESTOQUE NOVEMBRO'!F:F,,0)-_xlfn.XLOOKUP(Tabela5[[#This Row],[SKU]],'VENDA MES'!H:H,'VENDA MES'!I:I,0,0)</f>
        <v>27.800000000000011</v>
      </c>
      <c r="E983" s="13">
        <f>IF(D983&lt;=0,(L983 * 2.5) - D983,IF(AND(Tabela5[[#This Row],[ESTOQUE_INICIAL]]&lt;=Tabela5[[#This Row],[PONTO_DE_REPOSICAO]],Tabela5[[#This Row],[ESTOQUE_INICIAL]]&gt;0),L983*2.5,D983*0))</f>
        <v>0</v>
      </c>
      <c r="F983" s="13">
        <f t="shared" si="31"/>
        <v>27.800000000000011</v>
      </c>
      <c r="G983" s="14">
        <f>IF('ESTOQUE DEZEMBRO'!$N983="outubro",_xlfn.XLOOKUP('ESTOQUE DEZEMBRO'!$A983,MEDIDAS!H:H,MEDIDAS!J:J,,0),IF('ESTOQUE DEZEMBRO'!$N983="novembro",_xlfn.XLOOKUP('ESTOQUE DEZEMBRO'!$A983,MEDIDAS!H:H,MEDIDAS!K:K,,0),"0"))</f>
        <v>14</v>
      </c>
      <c r="H983" s="16">
        <v>35</v>
      </c>
      <c r="I983" s="6" t="s">
        <v>1142</v>
      </c>
      <c r="J983" s="1">
        <f>'ESTOQUE DEZEMBRO'!$D983*'ESTOQUE DEZEMBRO'!$G983+'ESTOQUE DEZEMBRO'!$E983*'ESTOQUE DEZEMBRO'!$H983</f>
        <v>389.20000000000016</v>
      </c>
      <c r="K983" s="1">
        <f>_xlfn.XLOOKUP(A983,MEDIDAS!A:A,MEDIDAS!D:D,,0)*5</f>
        <v>6.8888888888888893</v>
      </c>
      <c r="L983" s="1">
        <f>SUM(K983,_xlfn.XLOOKUP(A983,MEDIDAS!A:A,MEDIDAS!D:D,,0)*5)</f>
        <v>13.777777777777779</v>
      </c>
      <c r="M98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83" t="str">
        <f>IF('ESTOQUE DEZEMBRO'!$E983&gt;0,"dezembro",_xlfn.XLOOKUP('ESTOQUE DEZEMBRO'!$A983,'ESTOQUE NOVEMBRO'!$A$2:$A$1101,'ESTOQUE NOVEMBRO'!$N$2:$N$1101,,0))</f>
        <v>outubro</v>
      </c>
      <c r="O983" s="15">
        <v>45627</v>
      </c>
    </row>
    <row r="984" spans="1:15">
      <c r="A984" s="5" t="s">
        <v>978</v>
      </c>
      <c r="B984" s="6" t="s">
        <v>1236</v>
      </c>
      <c r="C984" s="8">
        <f t="shared" si="30"/>
        <v>64.89</v>
      </c>
      <c r="D984" s="13">
        <f>_xlfn.XLOOKUP(Tabela5[[#This Row],[SKU]],'ESTOQUE NOVEMBRO'!A:A,'ESTOQUE NOVEMBRO'!F:F,,0)-_xlfn.XLOOKUP(Tabela5[[#This Row],[SKU]],'VENDA MES'!H:H,'VENDA MES'!I:I,0,0)</f>
        <v>102.80000000000004</v>
      </c>
      <c r="E984" s="13">
        <f>IF(D984&lt;=0,(L984 * 2.5) - D984,IF(AND(Tabela5[[#This Row],[ESTOQUE_INICIAL]]&lt;=Tabela5[[#This Row],[PONTO_DE_REPOSICAO]],Tabela5[[#This Row],[ESTOQUE_INICIAL]]&gt;0),L984*2.5,D984*0))</f>
        <v>0</v>
      </c>
      <c r="F984" s="13">
        <f t="shared" si="31"/>
        <v>102.80000000000004</v>
      </c>
      <c r="G984" s="14">
        <f>IF('ESTOQUE DEZEMBRO'!$N984="outubro",_xlfn.XLOOKUP('ESTOQUE DEZEMBRO'!$A984,MEDIDAS!H:H,MEDIDAS!J:J,,0),IF('ESTOQUE DEZEMBRO'!$N984="novembro",_xlfn.XLOOKUP('ESTOQUE DEZEMBRO'!$A984,MEDIDAS!H:H,MEDIDAS!K:K,,0),"0"))</f>
        <v>60</v>
      </c>
      <c r="H984" s="16">
        <v>150</v>
      </c>
      <c r="I984" s="6" t="s">
        <v>1128</v>
      </c>
      <c r="J984" s="1">
        <f>'ESTOQUE DEZEMBRO'!$D984*'ESTOQUE DEZEMBRO'!$G984+'ESTOQUE DEZEMBRO'!$E984*'ESTOQUE DEZEMBRO'!$H984</f>
        <v>6168.0000000000027</v>
      </c>
      <c r="K984" s="1">
        <f>_xlfn.XLOOKUP(A984,MEDIDAS!A:A,MEDIDAS!D:D,,0)*5</f>
        <v>6.3888888888888884</v>
      </c>
      <c r="L984" s="1">
        <f>SUM(K984,_xlfn.XLOOKUP(A984,MEDIDAS!A:A,MEDIDAS!D:D,,0)*5)</f>
        <v>12.777777777777777</v>
      </c>
      <c r="M98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84" t="str">
        <f>IF('ESTOQUE DEZEMBRO'!$E984&gt;0,"dezembro",_xlfn.XLOOKUP('ESTOQUE DEZEMBRO'!$A984,'ESTOQUE NOVEMBRO'!$A$2:$A$1101,'ESTOQUE NOVEMBRO'!$N$2:$N$1101,,0))</f>
        <v>outubro</v>
      </c>
      <c r="O984" s="15">
        <v>45627</v>
      </c>
    </row>
    <row r="985" spans="1:15">
      <c r="A985" s="5" t="s">
        <v>979</v>
      </c>
      <c r="B985" s="6" t="s">
        <v>1236</v>
      </c>
      <c r="C985" s="8">
        <f t="shared" si="30"/>
        <v>64.89</v>
      </c>
      <c r="D985" s="13">
        <f>_xlfn.XLOOKUP(Tabela5[[#This Row],[SKU]],'ESTOQUE NOVEMBRO'!A:A,'ESTOQUE NOVEMBRO'!F:F,,0)-_xlfn.XLOOKUP(Tabela5[[#This Row],[SKU]],'VENDA MES'!H:H,'VENDA MES'!I:I,0,0)</f>
        <v>26.599999999999994</v>
      </c>
      <c r="E985" s="13">
        <f>IF(D985&lt;=0,(L985 * 2.5) - D985,IF(AND(Tabela5[[#This Row],[ESTOQUE_INICIAL]]&lt;=Tabela5[[#This Row],[PONTO_DE_REPOSICAO]],Tabela5[[#This Row],[ESTOQUE_INICIAL]]&gt;0),L985*2.5,D985*0))</f>
        <v>0</v>
      </c>
      <c r="F985" s="13">
        <f t="shared" si="31"/>
        <v>26.599999999999994</v>
      </c>
      <c r="G985" s="14">
        <f>IF('ESTOQUE DEZEMBRO'!$N985="outubro",_xlfn.XLOOKUP('ESTOQUE DEZEMBRO'!$A985,MEDIDAS!H:H,MEDIDAS!J:J,,0),IF('ESTOQUE DEZEMBRO'!$N985="novembro",_xlfn.XLOOKUP('ESTOQUE DEZEMBRO'!$A985,MEDIDAS!H:H,MEDIDAS!K:K,,0),"0"))</f>
        <v>60</v>
      </c>
      <c r="H985" s="16">
        <v>150</v>
      </c>
      <c r="I985" s="6" t="s">
        <v>1128</v>
      </c>
      <c r="J985" s="1">
        <f>'ESTOQUE DEZEMBRO'!$D985*'ESTOQUE DEZEMBRO'!$G985+'ESTOQUE DEZEMBRO'!$E985*'ESTOQUE DEZEMBRO'!$H985</f>
        <v>1595.9999999999995</v>
      </c>
      <c r="K985" s="1">
        <f>_xlfn.XLOOKUP(A985,MEDIDAS!A:A,MEDIDAS!D:D,,0)*5</f>
        <v>4.3888888888888893</v>
      </c>
      <c r="L985" s="1">
        <f>SUM(K985,_xlfn.XLOOKUP(A985,MEDIDAS!A:A,MEDIDAS!D:D,,0)*5)</f>
        <v>8.7777777777777786</v>
      </c>
      <c r="M98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85" t="str">
        <f>IF('ESTOQUE DEZEMBRO'!$E985&gt;0,"dezembro",_xlfn.XLOOKUP('ESTOQUE DEZEMBRO'!$A985,'ESTOQUE NOVEMBRO'!$A$2:$A$1101,'ESTOQUE NOVEMBRO'!$N$2:$N$1101,,0))</f>
        <v>outubro</v>
      </c>
      <c r="O985" s="15">
        <v>45627</v>
      </c>
    </row>
    <row r="986" spans="1:15">
      <c r="A986" s="5" t="s">
        <v>980</v>
      </c>
      <c r="B986" s="6" t="s">
        <v>1236</v>
      </c>
      <c r="C986" s="8">
        <f t="shared" si="30"/>
        <v>64.89</v>
      </c>
      <c r="D986" s="13">
        <f>_xlfn.XLOOKUP(Tabela5[[#This Row],[SKU]],'ESTOQUE NOVEMBRO'!A:A,'ESTOQUE NOVEMBRO'!F:F,,0)-_xlfn.XLOOKUP(Tabela5[[#This Row],[SKU]],'VENDA MES'!H:H,'VENDA MES'!I:I,0,0)</f>
        <v>15.599999999999994</v>
      </c>
      <c r="E986" s="13">
        <f>IF(D986&lt;=0,(L986 * 2.5) - D986,IF(AND(Tabela5[[#This Row],[ESTOQUE_INICIAL]]&lt;=Tabela5[[#This Row],[PONTO_DE_REPOSICAO]],Tabela5[[#This Row],[ESTOQUE_INICIAL]]&gt;0),L986*2.5,D986*0))</f>
        <v>43.333333333333343</v>
      </c>
      <c r="F986" s="13">
        <f t="shared" si="31"/>
        <v>58.933333333333337</v>
      </c>
      <c r="G986" s="14" t="str">
        <f>IF('ESTOQUE DEZEMBRO'!$N986="outubro",_xlfn.XLOOKUP('ESTOQUE DEZEMBRO'!$A986,MEDIDAS!H:H,MEDIDAS!J:J,,0),IF('ESTOQUE DEZEMBRO'!$N986="novembro",_xlfn.XLOOKUP('ESTOQUE DEZEMBRO'!$A986,MEDIDAS!H:H,MEDIDAS!K:K,,0),"0"))</f>
        <v>0</v>
      </c>
      <c r="H986" s="16">
        <v>150</v>
      </c>
      <c r="I986" s="6" t="s">
        <v>1128</v>
      </c>
      <c r="J986" s="1">
        <f>'ESTOQUE DEZEMBRO'!$D986*'ESTOQUE DEZEMBRO'!$G986+'ESTOQUE DEZEMBRO'!$E986*'ESTOQUE DEZEMBRO'!$H986</f>
        <v>6500.0000000000018</v>
      </c>
      <c r="K986" s="1">
        <f>_xlfn.XLOOKUP(A986,MEDIDAS!A:A,MEDIDAS!D:D,,0)*5</f>
        <v>8.6666666666666679</v>
      </c>
      <c r="L986" s="1">
        <f>SUM(K986,_xlfn.XLOOKUP(A986,MEDIDAS!A:A,MEDIDAS!D:D,,0)*5)</f>
        <v>17.333333333333336</v>
      </c>
      <c r="M98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86" t="str">
        <f>IF('ESTOQUE DEZEMBRO'!$E986&gt;0,"dezembro",_xlfn.XLOOKUP('ESTOQUE DEZEMBRO'!$A986,'ESTOQUE NOVEMBRO'!$A$2:$A$1101,'ESTOQUE NOVEMBRO'!$N$2:$N$1101,,0))</f>
        <v>dezembro</v>
      </c>
      <c r="O986" s="15">
        <v>45627</v>
      </c>
    </row>
    <row r="987" spans="1:15">
      <c r="A987" s="5" t="s">
        <v>981</v>
      </c>
      <c r="B987" s="6" t="s">
        <v>1236</v>
      </c>
      <c r="C987" s="8">
        <f t="shared" si="30"/>
        <v>64.89</v>
      </c>
      <c r="D987" s="13">
        <f>_xlfn.XLOOKUP(Tabela5[[#This Row],[SKU]],'ESTOQUE NOVEMBRO'!A:A,'ESTOQUE NOVEMBRO'!F:F,,0)-_xlfn.XLOOKUP(Tabela5[[#This Row],[SKU]],'VENDA MES'!H:H,'VENDA MES'!I:I,0,0)</f>
        <v>4.4000000000000199</v>
      </c>
      <c r="E987" s="13">
        <f>IF(D987&lt;=0,(L987 * 2.5) - D987,IF(AND(Tabela5[[#This Row],[ESTOQUE_INICIAL]]&lt;=Tabela5[[#This Row],[PONTO_DE_REPOSICAO]],Tabela5[[#This Row],[ESTOQUE_INICIAL]]&gt;0),L987*2.5,D987*0))</f>
        <v>33.611111111111114</v>
      </c>
      <c r="F987" s="13">
        <f t="shared" si="31"/>
        <v>38.011111111111134</v>
      </c>
      <c r="G987" s="14" t="str">
        <f>IF('ESTOQUE DEZEMBRO'!$N987="outubro",_xlfn.XLOOKUP('ESTOQUE DEZEMBRO'!$A987,MEDIDAS!H:H,MEDIDAS!J:J,,0),IF('ESTOQUE DEZEMBRO'!$N987="novembro",_xlfn.XLOOKUP('ESTOQUE DEZEMBRO'!$A987,MEDIDAS!H:H,MEDIDAS!K:K,,0),"0"))</f>
        <v>0</v>
      </c>
      <c r="H987" s="16">
        <v>150</v>
      </c>
      <c r="I987" s="6" t="s">
        <v>1128</v>
      </c>
      <c r="J987" s="1">
        <f>'ESTOQUE DEZEMBRO'!$D987*'ESTOQUE DEZEMBRO'!$G987+'ESTOQUE DEZEMBRO'!$E987*'ESTOQUE DEZEMBRO'!$H987</f>
        <v>5041.666666666667</v>
      </c>
      <c r="K987" s="1">
        <f>_xlfn.XLOOKUP(A987,MEDIDAS!A:A,MEDIDAS!D:D,,0)*5</f>
        <v>6.7222222222222232</v>
      </c>
      <c r="L987" s="1">
        <f>SUM(K987,_xlfn.XLOOKUP(A987,MEDIDAS!A:A,MEDIDAS!D:D,,0)*5)</f>
        <v>13.444444444444446</v>
      </c>
      <c r="M98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87" t="str">
        <f>IF('ESTOQUE DEZEMBRO'!$E987&gt;0,"dezembro",_xlfn.XLOOKUP('ESTOQUE DEZEMBRO'!$A987,'ESTOQUE NOVEMBRO'!$A$2:$A$1101,'ESTOQUE NOVEMBRO'!$N$2:$N$1101,,0))</f>
        <v>dezembro</v>
      </c>
      <c r="O987" s="15">
        <v>45627</v>
      </c>
    </row>
    <row r="988" spans="1:15">
      <c r="A988" s="5" t="s">
        <v>982</v>
      </c>
      <c r="B988" s="6" t="s">
        <v>1236</v>
      </c>
      <c r="C988" s="8">
        <f t="shared" si="30"/>
        <v>64.89</v>
      </c>
      <c r="D988" s="13">
        <f>_xlfn.XLOOKUP(Tabela5[[#This Row],[SKU]],'ESTOQUE NOVEMBRO'!A:A,'ESTOQUE NOVEMBRO'!F:F,,0)-_xlfn.XLOOKUP(Tabela5[[#This Row],[SKU]],'VENDA MES'!H:H,'VENDA MES'!I:I,0,0)</f>
        <v>23.599999999999994</v>
      </c>
      <c r="E988" s="13">
        <f>IF(D988&lt;=0,(L988 * 2.5) - D988,IF(AND(Tabela5[[#This Row],[ESTOQUE_INICIAL]]&lt;=Tabela5[[#This Row],[PONTO_DE_REPOSICAO]],Tabela5[[#This Row],[ESTOQUE_INICIAL]]&gt;0),L988*2.5,D988*0))</f>
        <v>0</v>
      </c>
      <c r="F988" s="13">
        <f t="shared" si="31"/>
        <v>23.599999999999994</v>
      </c>
      <c r="G988" s="14">
        <f>IF('ESTOQUE DEZEMBRO'!$N988="outubro",_xlfn.XLOOKUP('ESTOQUE DEZEMBRO'!$A988,MEDIDAS!H:H,MEDIDAS!J:J,,0),IF('ESTOQUE DEZEMBRO'!$N988="novembro",_xlfn.XLOOKUP('ESTOQUE DEZEMBRO'!$A988,MEDIDAS!H:H,MEDIDAS!K:K,,0),"0"))</f>
        <v>60</v>
      </c>
      <c r="H988" s="16">
        <v>150</v>
      </c>
      <c r="I988" s="6" t="s">
        <v>1128</v>
      </c>
      <c r="J988" s="1">
        <f>'ESTOQUE DEZEMBRO'!$D988*'ESTOQUE DEZEMBRO'!$G988+'ESTOQUE DEZEMBRO'!$E988*'ESTOQUE DEZEMBRO'!$H988</f>
        <v>1415.9999999999995</v>
      </c>
      <c r="K988" s="1">
        <f>_xlfn.XLOOKUP(A988,MEDIDAS!A:A,MEDIDAS!D:D,,0)*5</f>
        <v>8.2222222222222214</v>
      </c>
      <c r="L988" s="1">
        <f>SUM(K988,_xlfn.XLOOKUP(A988,MEDIDAS!A:A,MEDIDAS!D:D,,0)*5)</f>
        <v>16.444444444444443</v>
      </c>
      <c r="M98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88" t="str">
        <f>IF('ESTOQUE DEZEMBRO'!$E988&gt;0,"dezembro",_xlfn.XLOOKUP('ESTOQUE DEZEMBRO'!$A988,'ESTOQUE NOVEMBRO'!$A$2:$A$1101,'ESTOQUE NOVEMBRO'!$N$2:$N$1101,,0))</f>
        <v>outubro</v>
      </c>
      <c r="O988" s="15">
        <v>45627</v>
      </c>
    </row>
    <row r="989" spans="1:15">
      <c r="A989" s="5" t="s">
        <v>1086</v>
      </c>
      <c r="B989" s="6" t="s">
        <v>1236</v>
      </c>
      <c r="C989" s="8">
        <f t="shared" si="30"/>
        <v>64.89</v>
      </c>
      <c r="D989" s="13">
        <f>_xlfn.XLOOKUP(Tabela5[[#This Row],[SKU]],'ESTOQUE NOVEMBRO'!A:A,'ESTOQUE NOVEMBRO'!F:F,,0)-_xlfn.XLOOKUP(Tabela5[[#This Row],[SKU]],'VENDA MES'!H:H,'VENDA MES'!I:I,0,0)</f>
        <v>26</v>
      </c>
      <c r="E989" s="13">
        <f>IF(D989&lt;=0,(L989 * 2.5) - D989,IF(AND(Tabela5[[#This Row],[ESTOQUE_INICIAL]]&lt;=Tabela5[[#This Row],[PONTO_DE_REPOSICAO]],Tabela5[[#This Row],[ESTOQUE_INICIAL]]&gt;0),L989*2.5,D989*0))</f>
        <v>0</v>
      </c>
      <c r="F989" s="13">
        <f t="shared" si="31"/>
        <v>26</v>
      </c>
      <c r="G989" s="14">
        <f>IF('ESTOQUE DEZEMBRO'!$N989="outubro",_xlfn.XLOOKUP('ESTOQUE DEZEMBRO'!$A989,MEDIDAS!H:H,MEDIDAS!J:J,,0),IF('ESTOQUE DEZEMBRO'!$N989="novembro",_xlfn.XLOOKUP('ESTOQUE DEZEMBRO'!$A989,MEDIDAS!H:H,MEDIDAS!K:K,,0),"0"))</f>
        <v>60</v>
      </c>
      <c r="H989" s="16">
        <v>150</v>
      </c>
      <c r="I989" s="6" t="s">
        <v>1128</v>
      </c>
      <c r="J989" s="1">
        <f>'ESTOQUE DEZEMBRO'!$D989*'ESTOQUE DEZEMBRO'!$G989+'ESTOQUE DEZEMBRO'!$E989*'ESTOQUE DEZEMBRO'!$H989</f>
        <v>1560</v>
      </c>
      <c r="K989" s="1">
        <f>_xlfn.XLOOKUP(A989,MEDIDAS!A:A,MEDIDAS!D:D,,0)*5</f>
        <v>6.8888888888888893</v>
      </c>
      <c r="L989" s="1">
        <f>SUM(K989,_xlfn.XLOOKUP(A989,MEDIDAS!A:A,MEDIDAS!D:D,,0)*5)</f>
        <v>13.777777777777779</v>
      </c>
      <c r="M98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89" t="str">
        <f>IF('ESTOQUE DEZEMBRO'!$E989&gt;0,"dezembro",_xlfn.XLOOKUP('ESTOQUE DEZEMBRO'!$A989,'ESTOQUE NOVEMBRO'!$A$2:$A$1101,'ESTOQUE NOVEMBRO'!$N$2:$N$1101,,0))</f>
        <v>outubro</v>
      </c>
      <c r="O989" s="15">
        <v>45627</v>
      </c>
    </row>
    <row r="990" spans="1:15">
      <c r="A990" s="5" t="s">
        <v>983</v>
      </c>
      <c r="B990" s="6" t="s">
        <v>1236</v>
      </c>
      <c r="C990" s="8">
        <f t="shared" si="30"/>
        <v>64.89</v>
      </c>
      <c r="D990" s="13">
        <f>_xlfn.XLOOKUP(Tabela5[[#This Row],[SKU]],'ESTOQUE NOVEMBRO'!A:A,'ESTOQUE NOVEMBRO'!F:F,,0)-_xlfn.XLOOKUP(Tabela5[[#This Row],[SKU]],'VENDA MES'!H:H,'VENDA MES'!I:I,0,0)</f>
        <v>-7.2000000000000028</v>
      </c>
      <c r="E990" s="13">
        <f>IF(D990&lt;=0,(L990 * 2.5) - D990,IF(AND(Tabela5[[#This Row],[ESTOQUE_INICIAL]]&lt;=Tabela5[[#This Row],[PONTO_DE_REPOSICAO]],Tabela5[[#This Row],[ESTOQUE_INICIAL]]&gt;0),L990*2.5,D990*0))</f>
        <v>42.2</v>
      </c>
      <c r="F990" s="13">
        <f t="shared" si="31"/>
        <v>35</v>
      </c>
      <c r="G990" s="14" t="str">
        <f>IF('ESTOQUE DEZEMBRO'!$N990="outubro",_xlfn.XLOOKUP('ESTOQUE DEZEMBRO'!$A990,MEDIDAS!H:H,MEDIDAS!J:J,,0),IF('ESTOQUE DEZEMBRO'!$N990="novembro",_xlfn.XLOOKUP('ESTOQUE DEZEMBRO'!$A990,MEDIDAS!H:H,MEDIDAS!K:K,,0),"0"))</f>
        <v>0</v>
      </c>
      <c r="H990" s="16">
        <v>150</v>
      </c>
      <c r="I990" s="6" t="s">
        <v>1128</v>
      </c>
      <c r="J990" s="1">
        <f>'ESTOQUE DEZEMBRO'!$D990*'ESTOQUE DEZEMBRO'!$G990+'ESTOQUE DEZEMBRO'!$E990*'ESTOQUE DEZEMBRO'!$H990</f>
        <v>6330</v>
      </c>
      <c r="K990" s="1">
        <f>_xlfn.XLOOKUP(A990,MEDIDAS!A:A,MEDIDAS!D:D,,0)*5</f>
        <v>7</v>
      </c>
      <c r="L990" s="1">
        <f>SUM(K990,_xlfn.XLOOKUP(A990,MEDIDAS!A:A,MEDIDAS!D:D,,0)*5)</f>
        <v>14</v>
      </c>
      <c r="M99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990" t="str">
        <f>IF('ESTOQUE DEZEMBRO'!$E990&gt;0,"dezembro",_xlfn.XLOOKUP('ESTOQUE DEZEMBRO'!$A990,'ESTOQUE NOVEMBRO'!$A$2:$A$1101,'ESTOQUE NOVEMBRO'!$N$2:$N$1101,,0))</f>
        <v>dezembro</v>
      </c>
      <c r="O990" s="15">
        <v>45627</v>
      </c>
    </row>
    <row r="991" spans="1:15">
      <c r="A991" s="5" t="s">
        <v>984</v>
      </c>
      <c r="B991" s="6" t="s">
        <v>1236</v>
      </c>
      <c r="C991" s="8">
        <f t="shared" si="30"/>
        <v>64.89</v>
      </c>
      <c r="D991" s="13">
        <f>_xlfn.XLOOKUP(Tabela5[[#This Row],[SKU]],'ESTOQUE NOVEMBRO'!A:A,'ESTOQUE NOVEMBRO'!F:F,,0)-_xlfn.XLOOKUP(Tabela5[[#This Row],[SKU]],'VENDA MES'!H:H,'VENDA MES'!I:I,0,0)</f>
        <v>7</v>
      </c>
      <c r="E991" s="13">
        <f>IF(D991&lt;=0,(L991 * 2.5) - D991,IF(AND(Tabela5[[#This Row],[ESTOQUE_INICIAL]]&lt;=Tabela5[[#This Row],[PONTO_DE_REPOSICAO]],Tabela5[[#This Row],[ESTOQUE_INICIAL]]&gt;0),L991*2.5,D991*0))</f>
        <v>25.555555555555554</v>
      </c>
      <c r="F991" s="13">
        <f t="shared" si="31"/>
        <v>32.555555555555557</v>
      </c>
      <c r="G991" s="14" t="str">
        <f>IF('ESTOQUE DEZEMBRO'!$N991="outubro",_xlfn.XLOOKUP('ESTOQUE DEZEMBRO'!$A991,MEDIDAS!H:H,MEDIDAS!J:J,,0),IF('ESTOQUE DEZEMBRO'!$N991="novembro",_xlfn.XLOOKUP('ESTOQUE DEZEMBRO'!$A991,MEDIDAS!H:H,MEDIDAS!K:K,,0),"0"))</f>
        <v>0</v>
      </c>
      <c r="H991" s="16">
        <v>150</v>
      </c>
      <c r="I991" s="6" t="s">
        <v>1128</v>
      </c>
      <c r="J991" s="1">
        <f>'ESTOQUE DEZEMBRO'!$D991*'ESTOQUE DEZEMBRO'!$G991+'ESTOQUE DEZEMBRO'!$E991*'ESTOQUE DEZEMBRO'!$H991</f>
        <v>3833.333333333333</v>
      </c>
      <c r="K991" s="1">
        <f>_xlfn.XLOOKUP(A991,MEDIDAS!A:A,MEDIDAS!D:D,,0)*5</f>
        <v>5.1111111111111107</v>
      </c>
      <c r="L991" s="1">
        <f>SUM(K991,_xlfn.XLOOKUP(A991,MEDIDAS!A:A,MEDIDAS!D:D,,0)*5)</f>
        <v>10.222222222222221</v>
      </c>
      <c r="M99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91" t="str">
        <f>IF('ESTOQUE DEZEMBRO'!$E991&gt;0,"dezembro",_xlfn.XLOOKUP('ESTOQUE DEZEMBRO'!$A991,'ESTOQUE NOVEMBRO'!$A$2:$A$1101,'ESTOQUE NOVEMBRO'!$N$2:$N$1101,,0))</f>
        <v>dezembro</v>
      </c>
      <c r="O991" s="15">
        <v>45627</v>
      </c>
    </row>
    <row r="992" spans="1:15">
      <c r="A992" s="5" t="s">
        <v>985</v>
      </c>
      <c r="B992" s="6" t="s">
        <v>1236</v>
      </c>
      <c r="C992" s="8">
        <f t="shared" si="30"/>
        <v>64.89</v>
      </c>
      <c r="D992" s="13">
        <f>_xlfn.XLOOKUP(Tabela5[[#This Row],[SKU]],'ESTOQUE NOVEMBRO'!A:A,'ESTOQUE NOVEMBRO'!F:F,,0)-_xlfn.XLOOKUP(Tabela5[[#This Row],[SKU]],'VENDA MES'!H:H,'VENDA MES'!I:I,0,0)</f>
        <v>95.6</v>
      </c>
      <c r="E992" s="13">
        <f>IF(D992&lt;=0,(L992 * 2.5) - D992,IF(AND(Tabela5[[#This Row],[ESTOQUE_INICIAL]]&lt;=Tabela5[[#This Row],[PONTO_DE_REPOSICAO]],Tabela5[[#This Row],[ESTOQUE_INICIAL]]&gt;0),L992*2.5,D992*0))</f>
        <v>0</v>
      </c>
      <c r="F992" s="13">
        <f t="shared" si="31"/>
        <v>95.6</v>
      </c>
      <c r="G992" s="14">
        <f>IF('ESTOQUE DEZEMBRO'!$N992="outubro",_xlfn.XLOOKUP('ESTOQUE DEZEMBRO'!$A992,MEDIDAS!H:H,MEDIDAS!J:J,,0),IF('ESTOQUE DEZEMBRO'!$N992="novembro",_xlfn.XLOOKUP('ESTOQUE DEZEMBRO'!$A992,MEDIDAS!H:H,MEDIDAS!K:K,,0),"0"))</f>
        <v>60</v>
      </c>
      <c r="H992" s="16">
        <v>150</v>
      </c>
      <c r="I992" s="6" t="s">
        <v>1128</v>
      </c>
      <c r="J992" s="1">
        <f>'ESTOQUE DEZEMBRO'!$D992*'ESTOQUE DEZEMBRO'!$G992+'ESTOQUE DEZEMBRO'!$E992*'ESTOQUE DEZEMBRO'!$H992</f>
        <v>5736</v>
      </c>
      <c r="K992" s="1">
        <f>_xlfn.XLOOKUP(A992,MEDIDAS!A:A,MEDIDAS!D:D,,0)*5</f>
        <v>7.8888888888888884</v>
      </c>
      <c r="L992" s="1">
        <f>SUM(K992,_xlfn.XLOOKUP(A992,MEDIDAS!A:A,MEDIDAS!D:D,,0)*5)</f>
        <v>15.777777777777777</v>
      </c>
      <c r="M99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92" t="str">
        <f>IF('ESTOQUE DEZEMBRO'!$E992&gt;0,"dezembro",_xlfn.XLOOKUP('ESTOQUE DEZEMBRO'!$A992,'ESTOQUE NOVEMBRO'!$A$2:$A$1101,'ESTOQUE NOVEMBRO'!$N$2:$N$1101,,0))</f>
        <v>outubro</v>
      </c>
      <c r="O992" s="15">
        <v>45627</v>
      </c>
    </row>
    <row r="993" spans="1:15">
      <c r="A993" s="5" t="s">
        <v>986</v>
      </c>
      <c r="B993" s="6" t="s">
        <v>1236</v>
      </c>
      <c r="C993" s="8">
        <f t="shared" si="30"/>
        <v>64.89</v>
      </c>
      <c r="D993" s="13">
        <f>_xlfn.XLOOKUP(Tabela5[[#This Row],[SKU]],'ESTOQUE NOVEMBRO'!A:A,'ESTOQUE NOVEMBRO'!F:F,,0)-_xlfn.XLOOKUP(Tabela5[[#This Row],[SKU]],'VENDA MES'!H:H,'VENDA MES'!I:I,0,0)</f>
        <v>32</v>
      </c>
      <c r="E993" s="13">
        <f>IF(D993&lt;=0,(L993 * 2.5) - D993,IF(AND(Tabela5[[#This Row],[ESTOQUE_INICIAL]]&lt;=Tabela5[[#This Row],[PONTO_DE_REPOSICAO]],Tabela5[[#This Row],[ESTOQUE_INICIAL]]&gt;0),L993*2.5,D993*0))</f>
        <v>0</v>
      </c>
      <c r="F993" s="13">
        <f t="shared" si="31"/>
        <v>32</v>
      </c>
      <c r="G993" s="14">
        <f>IF('ESTOQUE DEZEMBRO'!$N993="outubro",_xlfn.XLOOKUP('ESTOQUE DEZEMBRO'!$A993,MEDIDAS!H:H,MEDIDAS!J:J,,0),IF('ESTOQUE DEZEMBRO'!$N993="novembro",_xlfn.XLOOKUP('ESTOQUE DEZEMBRO'!$A993,MEDIDAS!H:H,MEDIDAS!K:K,,0),"0"))</f>
        <v>60</v>
      </c>
      <c r="H993" s="16">
        <v>150</v>
      </c>
      <c r="I993" s="6" t="s">
        <v>1128</v>
      </c>
      <c r="J993" s="1">
        <f>'ESTOQUE DEZEMBRO'!$D993*'ESTOQUE DEZEMBRO'!$G993+'ESTOQUE DEZEMBRO'!$E993*'ESTOQUE DEZEMBRO'!$H993</f>
        <v>1920</v>
      </c>
      <c r="K993" s="1">
        <f>_xlfn.XLOOKUP(A993,MEDIDAS!A:A,MEDIDAS!D:D,,0)*5</f>
        <v>3.7222222222222223</v>
      </c>
      <c r="L993" s="1">
        <f>SUM(K993,_xlfn.XLOOKUP(A993,MEDIDAS!A:A,MEDIDAS!D:D,,0)*5)</f>
        <v>7.4444444444444446</v>
      </c>
      <c r="M99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93" t="str">
        <f>IF('ESTOQUE DEZEMBRO'!$E993&gt;0,"dezembro",_xlfn.XLOOKUP('ESTOQUE DEZEMBRO'!$A993,'ESTOQUE NOVEMBRO'!$A$2:$A$1101,'ESTOQUE NOVEMBRO'!$N$2:$N$1101,,0))</f>
        <v>outubro</v>
      </c>
      <c r="O993" s="15">
        <v>45627</v>
      </c>
    </row>
    <row r="994" spans="1:15">
      <c r="A994" s="5" t="s">
        <v>987</v>
      </c>
      <c r="B994" s="6" t="s">
        <v>1237</v>
      </c>
      <c r="C994" s="8">
        <f t="shared" si="30"/>
        <v>64.89</v>
      </c>
      <c r="D994" s="13">
        <f>_xlfn.XLOOKUP(Tabela5[[#This Row],[SKU]],'ESTOQUE NOVEMBRO'!A:A,'ESTOQUE NOVEMBRO'!F:F,,0)-_xlfn.XLOOKUP(Tabela5[[#This Row],[SKU]],'VENDA MES'!H:H,'VENDA MES'!I:I,0,0)</f>
        <v>177.2</v>
      </c>
      <c r="E994" s="13">
        <f>IF(D994&lt;=0,(L994 * 2.5) - D994,IF(AND(Tabela5[[#This Row],[ESTOQUE_INICIAL]]&lt;=Tabela5[[#This Row],[PONTO_DE_REPOSICAO]],Tabela5[[#This Row],[ESTOQUE_INICIAL]]&gt;0),L994*2.5,D994*0))</f>
        <v>0</v>
      </c>
      <c r="F994" s="13">
        <f t="shared" si="31"/>
        <v>177.2</v>
      </c>
      <c r="G994" s="14">
        <f>IF('ESTOQUE DEZEMBRO'!$N994="outubro",_xlfn.XLOOKUP('ESTOQUE DEZEMBRO'!$A994,MEDIDAS!H:H,MEDIDAS!J:J,,0),IF('ESTOQUE DEZEMBRO'!$N994="novembro",_xlfn.XLOOKUP('ESTOQUE DEZEMBRO'!$A994,MEDIDAS!H:H,MEDIDAS!K:K,,0),"0"))</f>
        <v>10</v>
      </c>
      <c r="H994" s="16">
        <v>25</v>
      </c>
      <c r="I994" s="6" t="s">
        <v>1134</v>
      </c>
      <c r="J994" s="1">
        <f>'ESTOQUE DEZEMBRO'!$D994*'ESTOQUE DEZEMBRO'!$G994+'ESTOQUE DEZEMBRO'!$E994*'ESTOQUE DEZEMBRO'!$H994</f>
        <v>1772</v>
      </c>
      <c r="K994" s="1">
        <f>_xlfn.XLOOKUP(A994,MEDIDAS!A:A,MEDIDAS!D:D,,0)*5</f>
        <v>7.3888888888888893</v>
      </c>
      <c r="L994" s="1">
        <f>SUM(K994,_xlfn.XLOOKUP(A994,MEDIDAS!A:A,MEDIDAS!D:D,,0)*5)</f>
        <v>14.777777777777779</v>
      </c>
      <c r="M99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94" t="str">
        <f>IF('ESTOQUE DEZEMBRO'!$E994&gt;0,"dezembro",_xlfn.XLOOKUP('ESTOQUE DEZEMBRO'!$A994,'ESTOQUE NOVEMBRO'!$A$2:$A$1101,'ESTOQUE NOVEMBRO'!$N$2:$N$1101,,0))</f>
        <v>outubro</v>
      </c>
      <c r="O994" s="15">
        <v>45627</v>
      </c>
    </row>
    <row r="995" spans="1:15">
      <c r="A995" s="5" t="s">
        <v>989</v>
      </c>
      <c r="B995" s="6" t="s">
        <v>1237</v>
      </c>
      <c r="C995" s="8">
        <f t="shared" si="30"/>
        <v>64.89</v>
      </c>
      <c r="D995" s="13">
        <f>_xlfn.XLOOKUP(Tabela5[[#This Row],[SKU]],'ESTOQUE NOVEMBRO'!A:A,'ESTOQUE NOVEMBRO'!F:F,,0)-_xlfn.XLOOKUP(Tabela5[[#This Row],[SKU]],'VENDA MES'!H:H,'VENDA MES'!I:I,0,0)</f>
        <v>23.799999999999997</v>
      </c>
      <c r="E995" s="13">
        <f>IF(D995&lt;=0,(L995 * 2.5) - D995,IF(AND(Tabela5[[#This Row],[ESTOQUE_INICIAL]]&lt;=Tabela5[[#This Row],[PONTO_DE_REPOSICAO]],Tabela5[[#This Row],[ESTOQUE_INICIAL]]&gt;0),L995*2.5,D995*0))</f>
        <v>0</v>
      </c>
      <c r="F995" s="13">
        <f t="shared" si="31"/>
        <v>23.799999999999997</v>
      </c>
      <c r="G995" s="14">
        <f>IF('ESTOQUE DEZEMBRO'!$N995="outubro",_xlfn.XLOOKUP('ESTOQUE DEZEMBRO'!$A995,MEDIDAS!H:H,MEDIDAS!J:J,,0),IF('ESTOQUE DEZEMBRO'!$N995="novembro",_xlfn.XLOOKUP('ESTOQUE DEZEMBRO'!$A995,MEDIDAS!H:H,MEDIDAS!K:K,,0),"0"))</f>
        <v>10</v>
      </c>
      <c r="H995" s="16">
        <v>25</v>
      </c>
      <c r="I995" s="6" t="s">
        <v>1134</v>
      </c>
      <c r="J995" s="1">
        <f>'ESTOQUE DEZEMBRO'!$D995*'ESTOQUE DEZEMBRO'!$G995+'ESTOQUE DEZEMBRO'!$E995*'ESTOQUE DEZEMBRO'!$H995</f>
        <v>237.99999999999997</v>
      </c>
      <c r="K995" s="1">
        <f>_xlfn.XLOOKUP(A995,MEDIDAS!A:A,MEDIDAS!D:D,,0)*5</f>
        <v>5.2777777777777777</v>
      </c>
      <c r="L995" s="1">
        <f>SUM(K995,_xlfn.XLOOKUP(A995,MEDIDAS!A:A,MEDIDAS!D:D,,0)*5)</f>
        <v>10.555555555555555</v>
      </c>
      <c r="M99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95" t="str">
        <f>IF('ESTOQUE DEZEMBRO'!$E995&gt;0,"dezembro",_xlfn.XLOOKUP('ESTOQUE DEZEMBRO'!$A995,'ESTOQUE NOVEMBRO'!$A$2:$A$1101,'ESTOQUE NOVEMBRO'!$N$2:$N$1101,,0))</f>
        <v>outubro</v>
      </c>
      <c r="O995" s="15">
        <v>45627</v>
      </c>
    </row>
    <row r="996" spans="1:15">
      <c r="A996" s="5" t="s">
        <v>990</v>
      </c>
      <c r="B996" s="6" t="s">
        <v>1237</v>
      </c>
      <c r="C996" s="8">
        <f t="shared" si="30"/>
        <v>64.89</v>
      </c>
      <c r="D996" s="13">
        <f>_xlfn.XLOOKUP(Tabela5[[#This Row],[SKU]],'ESTOQUE NOVEMBRO'!A:A,'ESTOQUE NOVEMBRO'!F:F,,0)-_xlfn.XLOOKUP(Tabela5[[#This Row],[SKU]],'VENDA MES'!H:H,'VENDA MES'!I:I,0,0)</f>
        <v>38.799999999999997</v>
      </c>
      <c r="E996" s="13">
        <f>IF(D996&lt;=0,(L996 * 2.5) - D996,IF(AND(Tabela5[[#This Row],[ESTOQUE_INICIAL]]&lt;=Tabela5[[#This Row],[PONTO_DE_REPOSICAO]],Tabela5[[#This Row],[ESTOQUE_INICIAL]]&gt;0),L996*2.5,D996*0))</f>
        <v>0</v>
      </c>
      <c r="F996" s="13">
        <f t="shared" si="31"/>
        <v>38.799999999999997</v>
      </c>
      <c r="G996" s="14">
        <f>IF('ESTOQUE DEZEMBRO'!$N996="outubro",_xlfn.XLOOKUP('ESTOQUE DEZEMBRO'!$A996,MEDIDAS!H:H,MEDIDAS!J:J,,0),IF('ESTOQUE DEZEMBRO'!$N996="novembro",_xlfn.XLOOKUP('ESTOQUE DEZEMBRO'!$A996,MEDIDAS!H:H,MEDIDAS!K:K,,0),"0"))</f>
        <v>10</v>
      </c>
      <c r="H996" s="16">
        <v>25</v>
      </c>
      <c r="I996" s="6" t="s">
        <v>1134</v>
      </c>
      <c r="J996" s="1">
        <f>'ESTOQUE DEZEMBRO'!$D996*'ESTOQUE DEZEMBRO'!$G996+'ESTOQUE DEZEMBRO'!$E996*'ESTOQUE DEZEMBRO'!$H996</f>
        <v>388</v>
      </c>
      <c r="K996" s="1">
        <f>_xlfn.XLOOKUP(A996,MEDIDAS!A:A,MEDIDAS!D:D,,0)*5</f>
        <v>4.4444444444444446</v>
      </c>
      <c r="L996" s="1">
        <f>SUM(K996,_xlfn.XLOOKUP(A996,MEDIDAS!A:A,MEDIDAS!D:D,,0)*5)</f>
        <v>8.8888888888888893</v>
      </c>
      <c r="M99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96" t="str">
        <f>IF('ESTOQUE DEZEMBRO'!$E996&gt;0,"dezembro",_xlfn.XLOOKUP('ESTOQUE DEZEMBRO'!$A996,'ESTOQUE NOVEMBRO'!$A$2:$A$1101,'ESTOQUE NOVEMBRO'!$N$2:$N$1101,,0))</f>
        <v>outubro</v>
      </c>
      <c r="O996" s="15">
        <v>45627</v>
      </c>
    </row>
    <row r="997" spans="1:15">
      <c r="A997" s="5" t="s">
        <v>991</v>
      </c>
      <c r="B997" s="6" t="s">
        <v>1237</v>
      </c>
      <c r="C997" s="8">
        <f t="shared" si="30"/>
        <v>64.89</v>
      </c>
      <c r="D997" s="13">
        <f>_xlfn.XLOOKUP(Tabela5[[#This Row],[SKU]],'ESTOQUE NOVEMBRO'!A:A,'ESTOQUE NOVEMBRO'!F:F,,0)-_xlfn.XLOOKUP(Tabela5[[#This Row],[SKU]],'VENDA MES'!H:H,'VENDA MES'!I:I,0,0)</f>
        <v>64.599999999999994</v>
      </c>
      <c r="E997" s="13">
        <f>IF(D997&lt;=0,(L997 * 2.5) - D997,IF(AND(Tabela5[[#This Row],[ESTOQUE_INICIAL]]&lt;=Tabela5[[#This Row],[PONTO_DE_REPOSICAO]],Tabela5[[#This Row],[ESTOQUE_INICIAL]]&gt;0),L997*2.5,D997*0))</f>
        <v>0</v>
      </c>
      <c r="F997" s="13">
        <f t="shared" si="31"/>
        <v>64.599999999999994</v>
      </c>
      <c r="G997" s="14">
        <f>IF('ESTOQUE DEZEMBRO'!$N997="outubro",_xlfn.XLOOKUP('ESTOQUE DEZEMBRO'!$A997,MEDIDAS!H:H,MEDIDAS!J:J,,0),IF('ESTOQUE DEZEMBRO'!$N997="novembro",_xlfn.XLOOKUP('ESTOQUE DEZEMBRO'!$A997,MEDIDAS!H:H,MEDIDAS!K:K,,0),"0"))</f>
        <v>10</v>
      </c>
      <c r="H997" s="16">
        <v>25</v>
      </c>
      <c r="I997" s="6" t="s">
        <v>1134</v>
      </c>
      <c r="J997" s="1">
        <f>'ESTOQUE DEZEMBRO'!$D997*'ESTOQUE DEZEMBRO'!$G997+'ESTOQUE DEZEMBRO'!$E997*'ESTOQUE DEZEMBRO'!$H997</f>
        <v>646</v>
      </c>
      <c r="K997" s="1">
        <f>_xlfn.XLOOKUP(A997,MEDIDAS!A:A,MEDIDAS!D:D,,0)*5</f>
        <v>5.9444444444444446</v>
      </c>
      <c r="L997" s="1">
        <f>SUM(K997,_xlfn.XLOOKUP(A997,MEDIDAS!A:A,MEDIDAS!D:D,,0)*5)</f>
        <v>11.888888888888889</v>
      </c>
      <c r="M99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97" t="str">
        <f>IF('ESTOQUE DEZEMBRO'!$E997&gt;0,"dezembro",_xlfn.XLOOKUP('ESTOQUE DEZEMBRO'!$A997,'ESTOQUE NOVEMBRO'!$A$2:$A$1101,'ESTOQUE NOVEMBRO'!$N$2:$N$1101,,0))</f>
        <v>outubro</v>
      </c>
      <c r="O997" s="15">
        <v>45627</v>
      </c>
    </row>
    <row r="998" spans="1:15">
      <c r="A998" s="5" t="s">
        <v>992</v>
      </c>
      <c r="B998" s="6" t="s">
        <v>1237</v>
      </c>
      <c r="C998" s="8">
        <f t="shared" si="30"/>
        <v>64.89</v>
      </c>
      <c r="D998" s="13">
        <f>_xlfn.XLOOKUP(Tabela5[[#This Row],[SKU]],'ESTOQUE NOVEMBRO'!A:A,'ESTOQUE NOVEMBRO'!F:F,,0)-_xlfn.XLOOKUP(Tabela5[[#This Row],[SKU]],'VENDA MES'!H:H,'VENDA MES'!I:I,0,0)</f>
        <v>56</v>
      </c>
      <c r="E998" s="13">
        <f>IF(D998&lt;=0,(L998 * 2.5) - D998,IF(AND(Tabela5[[#This Row],[ESTOQUE_INICIAL]]&lt;=Tabela5[[#This Row],[PONTO_DE_REPOSICAO]],Tabela5[[#This Row],[ESTOQUE_INICIAL]]&gt;0),L998*2.5,D998*0))</f>
        <v>0</v>
      </c>
      <c r="F998" s="13">
        <f t="shared" si="31"/>
        <v>56</v>
      </c>
      <c r="G998" s="14">
        <f>IF('ESTOQUE DEZEMBRO'!$N998="outubro",_xlfn.XLOOKUP('ESTOQUE DEZEMBRO'!$A998,MEDIDAS!H:H,MEDIDAS!J:J,,0),IF('ESTOQUE DEZEMBRO'!$N998="novembro",_xlfn.XLOOKUP('ESTOQUE DEZEMBRO'!$A998,MEDIDAS!H:H,MEDIDAS!K:K,,0),"0"))</f>
        <v>10</v>
      </c>
      <c r="H998" s="16">
        <v>25</v>
      </c>
      <c r="I998" s="6" t="s">
        <v>1134</v>
      </c>
      <c r="J998" s="1">
        <f>'ESTOQUE DEZEMBRO'!$D998*'ESTOQUE DEZEMBRO'!$G998+'ESTOQUE DEZEMBRO'!$E998*'ESTOQUE DEZEMBRO'!$H998</f>
        <v>560</v>
      </c>
      <c r="K998" s="1">
        <f>_xlfn.XLOOKUP(A998,MEDIDAS!A:A,MEDIDAS!D:D,,0)*5</f>
        <v>4.2222222222222223</v>
      </c>
      <c r="L998" s="1">
        <f>SUM(K998,_xlfn.XLOOKUP(A998,MEDIDAS!A:A,MEDIDAS!D:D,,0)*5)</f>
        <v>8.4444444444444446</v>
      </c>
      <c r="M99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98" t="str">
        <f>IF('ESTOQUE DEZEMBRO'!$E998&gt;0,"dezembro",_xlfn.XLOOKUP('ESTOQUE DEZEMBRO'!$A998,'ESTOQUE NOVEMBRO'!$A$2:$A$1101,'ESTOQUE NOVEMBRO'!$N$2:$N$1101,,0))</f>
        <v>outubro</v>
      </c>
      <c r="O998" s="15">
        <v>45627</v>
      </c>
    </row>
    <row r="999" spans="1:15">
      <c r="A999" s="5" t="s">
        <v>1097</v>
      </c>
      <c r="B999" s="6" t="s">
        <v>1237</v>
      </c>
      <c r="C999" s="8">
        <f t="shared" si="30"/>
        <v>64.89</v>
      </c>
      <c r="D999" s="13">
        <f>_xlfn.XLOOKUP(Tabela5[[#This Row],[SKU]],'ESTOQUE NOVEMBRO'!A:A,'ESTOQUE NOVEMBRO'!F:F,,0)-_xlfn.XLOOKUP(Tabela5[[#This Row],[SKU]],'VENDA MES'!H:H,'VENDA MES'!I:I,0,0)</f>
        <v>57</v>
      </c>
      <c r="E999" s="13">
        <f>IF(D999&lt;=0,(L999 * 2.5) - D999,IF(AND(Tabela5[[#This Row],[ESTOQUE_INICIAL]]&lt;=Tabela5[[#This Row],[PONTO_DE_REPOSICAO]],Tabela5[[#This Row],[ESTOQUE_INICIAL]]&gt;0),L999*2.5,D999*0))</f>
        <v>0</v>
      </c>
      <c r="F999" s="13">
        <f t="shared" si="31"/>
        <v>57</v>
      </c>
      <c r="G999" s="14">
        <f>IF('ESTOQUE DEZEMBRO'!$N999="outubro",_xlfn.XLOOKUP('ESTOQUE DEZEMBRO'!$A999,MEDIDAS!H:H,MEDIDAS!J:J,,0),IF('ESTOQUE DEZEMBRO'!$N999="novembro",_xlfn.XLOOKUP('ESTOQUE DEZEMBRO'!$A999,MEDIDAS!H:H,MEDIDAS!K:K,,0),"0"))</f>
        <v>10</v>
      </c>
      <c r="H999" s="16">
        <v>25</v>
      </c>
      <c r="I999" s="6" t="s">
        <v>1134</v>
      </c>
      <c r="J999" s="1">
        <f>'ESTOQUE DEZEMBRO'!$D999*'ESTOQUE DEZEMBRO'!$G999+'ESTOQUE DEZEMBRO'!$E999*'ESTOQUE DEZEMBRO'!$H999</f>
        <v>570</v>
      </c>
      <c r="K999" s="1">
        <f>_xlfn.XLOOKUP(A999,MEDIDAS!A:A,MEDIDAS!D:D,,0)*5</f>
        <v>5.166666666666667</v>
      </c>
      <c r="L999" s="1">
        <f>SUM(K999,_xlfn.XLOOKUP(A999,MEDIDAS!A:A,MEDIDAS!D:D,,0)*5)</f>
        <v>10.333333333333334</v>
      </c>
      <c r="M99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999" t="str">
        <f>IF('ESTOQUE DEZEMBRO'!$E999&gt;0,"dezembro",_xlfn.XLOOKUP('ESTOQUE DEZEMBRO'!$A999,'ESTOQUE NOVEMBRO'!$A$2:$A$1101,'ESTOQUE NOVEMBRO'!$N$2:$N$1101,,0))</f>
        <v>outubro</v>
      </c>
      <c r="O999" s="15">
        <v>45627</v>
      </c>
    </row>
    <row r="1000" spans="1:15">
      <c r="A1000" s="5" t="s">
        <v>993</v>
      </c>
      <c r="B1000" s="6" t="s">
        <v>1237</v>
      </c>
      <c r="C1000" s="8">
        <f t="shared" si="30"/>
        <v>64.89</v>
      </c>
      <c r="D1000" s="13">
        <f>_xlfn.XLOOKUP(Tabela5[[#This Row],[SKU]],'ESTOQUE NOVEMBRO'!A:A,'ESTOQUE NOVEMBRO'!F:F,,0)-_xlfn.XLOOKUP(Tabela5[[#This Row],[SKU]],'VENDA MES'!H:H,'VENDA MES'!I:I,0,0)</f>
        <v>105</v>
      </c>
      <c r="E1000" s="13">
        <f>IF(D1000&lt;=0,(L1000 * 2.5) - D1000,IF(AND(Tabela5[[#This Row],[ESTOQUE_INICIAL]]&lt;=Tabela5[[#This Row],[PONTO_DE_REPOSICAO]],Tabela5[[#This Row],[ESTOQUE_INICIAL]]&gt;0),L1000*2.5,D1000*0))</f>
        <v>0</v>
      </c>
      <c r="F1000" s="13">
        <f t="shared" si="31"/>
        <v>105</v>
      </c>
      <c r="G1000" s="14">
        <f>IF('ESTOQUE DEZEMBRO'!$N1000="outubro",_xlfn.XLOOKUP('ESTOQUE DEZEMBRO'!$A1000,MEDIDAS!H:H,MEDIDAS!J:J,,0),IF('ESTOQUE DEZEMBRO'!$N1000="novembro",_xlfn.XLOOKUP('ESTOQUE DEZEMBRO'!$A1000,MEDIDAS!H:H,MEDIDAS!K:K,,0),"0"))</f>
        <v>10</v>
      </c>
      <c r="H1000" s="16">
        <v>25</v>
      </c>
      <c r="I1000" s="6" t="s">
        <v>1134</v>
      </c>
      <c r="J1000" s="1">
        <f>'ESTOQUE DEZEMBRO'!$D1000*'ESTOQUE DEZEMBRO'!$G1000+'ESTOQUE DEZEMBRO'!$E1000*'ESTOQUE DEZEMBRO'!$H1000</f>
        <v>1050</v>
      </c>
      <c r="K1000" s="1">
        <f>_xlfn.XLOOKUP(A1000,MEDIDAS!A:A,MEDIDAS!D:D,,0)*5</f>
        <v>5.166666666666667</v>
      </c>
      <c r="L1000" s="1">
        <f>SUM(K1000,_xlfn.XLOOKUP(A1000,MEDIDAS!A:A,MEDIDAS!D:D,,0)*5)</f>
        <v>10.333333333333334</v>
      </c>
      <c r="M100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00" t="str">
        <f>IF('ESTOQUE DEZEMBRO'!$E1000&gt;0,"dezembro",_xlfn.XLOOKUP('ESTOQUE DEZEMBRO'!$A1000,'ESTOQUE NOVEMBRO'!$A$2:$A$1101,'ESTOQUE NOVEMBRO'!$N$2:$N$1101,,0))</f>
        <v>outubro</v>
      </c>
      <c r="O1000" s="15">
        <v>45627</v>
      </c>
    </row>
    <row r="1001" spans="1:15">
      <c r="A1001" s="5" t="s">
        <v>994</v>
      </c>
      <c r="B1001" s="6" t="s">
        <v>1237</v>
      </c>
      <c r="C1001" s="8">
        <f t="shared" si="30"/>
        <v>64.89</v>
      </c>
      <c r="D1001" s="13">
        <f>_xlfn.XLOOKUP(Tabela5[[#This Row],[SKU]],'ESTOQUE NOVEMBRO'!A:A,'ESTOQUE NOVEMBRO'!F:F,,0)-_xlfn.XLOOKUP(Tabela5[[#This Row],[SKU]],'VENDA MES'!H:H,'VENDA MES'!I:I,0,0)</f>
        <v>-33.799999999999997</v>
      </c>
      <c r="E1001" s="13">
        <f>IF(D1001&lt;=0,(L1001 * 2.5) - D1001,IF(AND(Tabela5[[#This Row],[ESTOQUE_INICIAL]]&lt;=Tabela5[[#This Row],[PONTO_DE_REPOSICAO]],Tabela5[[#This Row],[ESTOQUE_INICIAL]]&gt;0),L1001*2.5,D1001*0))</f>
        <v>65.188888888888883</v>
      </c>
      <c r="F1001" s="13">
        <f t="shared" si="31"/>
        <v>31.388888888888886</v>
      </c>
      <c r="G1001" s="14" t="str">
        <f>IF('ESTOQUE DEZEMBRO'!$N1001="outubro",_xlfn.XLOOKUP('ESTOQUE DEZEMBRO'!$A1001,MEDIDAS!H:H,MEDIDAS!J:J,,0),IF('ESTOQUE DEZEMBRO'!$N1001="novembro",_xlfn.XLOOKUP('ESTOQUE DEZEMBRO'!$A1001,MEDIDAS!H:H,MEDIDAS!K:K,,0),"0"))</f>
        <v>0</v>
      </c>
      <c r="H1001" s="16">
        <v>25</v>
      </c>
      <c r="I1001" s="6" t="s">
        <v>1134</v>
      </c>
      <c r="J1001" s="1">
        <f>'ESTOQUE DEZEMBRO'!$D1001*'ESTOQUE DEZEMBRO'!$G1001+'ESTOQUE DEZEMBRO'!$E1001*'ESTOQUE DEZEMBRO'!$H1001</f>
        <v>1629.7222222222222</v>
      </c>
      <c r="K1001" s="1">
        <f>_xlfn.XLOOKUP(A1001,MEDIDAS!A:A,MEDIDAS!D:D,,0)*5</f>
        <v>6.2777777777777777</v>
      </c>
      <c r="L1001" s="1">
        <f>SUM(K1001,_xlfn.XLOOKUP(A1001,MEDIDAS!A:A,MEDIDAS!D:D,,0)*5)</f>
        <v>12.555555555555555</v>
      </c>
      <c r="M100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001" t="str">
        <f>IF('ESTOQUE DEZEMBRO'!$E1001&gt;0,"dezembro",_xlfn.XLOOKUP('ESTOQUE DEZEMBRO'!$A1001,'ESTOQUE NOVEMBRO'!$A$2:$A$1101,'ESTOQUE NOVEMBRO'!$N$2:$N$1101,,0))</f>
        <v>dezembro</v>
      </c>
      <c r="O1001" s="15">
        <v>45627</v>
      </c>
    </row>
    <row r="1002" spans="1:15">
      <c r="A1002" s="5" t="s">
        <v>995</v>
      </c>
      <c r="B1002" s="6" t="s">
        <v>1237</v>
      </c>
      <c r="C1002" s="8">
        <f t="shared" si="30"/>
        <v>64.89</v>
      </c>
      <c r="D1002" s="13">
        <f>_xlfn.XLOOKUP(Tabela5[[#This Row],[SKU]],'ESTOQUE NOVEMBRO'!A:A,'ESTOQUE NOVEMBRO'!F:F,,0)-_xlfn.XLOOKUP(Tabela5[[#This Row],[SKU]],'VENDA MES'!H:H,'VENDA MES'!I:I,0,0)</f>
        <v>-49.8</v>
      </c>
      <c r="E1002" s="13">
        <f>IF(D1002&lt;=0,(L1002 * 2.5) - D1002,IF(AND(Tabela5[[#This Row],[ESTOQUE_INICIAL]]&lt;=Tabela5[[#This Row],[PONTO_DE_REPOSICAO]],Tabela5[[#This Row],[ESTOQUE_INICIAL]]&gt;0),L1002*2.5,D1002*0))</f>
        <v>85.633333333333326</v>
      </c>
      <c r="F1002" s="13">
        <f t="shared" si="31"/>
        <v>35.833333333333329</v>
      </c>
      <c r="G1002" s="14" t="str">
        <f>IF('ESTOQUE DEZEMBRO'!$N1002="outubro",_xlfn.XLOOKUP('ESTOQUE DEZEMBRO'!$A1002,MEDIDAS!H:H,MEDIDAS!J:J,,0),IF('ESTOQUE DEZEMBRO'!$N1002="novembro",_xlfn.XLOOKUP('ESTOQUE DEZEMBRO'!$A1002,MEDIDAS!H:H,MEDIDAS!K:K,,0),"0"))</f>
        <v>0</v>
      </c>
      <c r="H1002" s="16">
        <v>25</v>
      </c>
      <c r="I1002" s="6" t="s">
        <v>1134</v>
      </c>
      <c r="J1002" s="1">
        <f>'ESTOQUE DEZEMBRO'!$D1002*'ESTOQUE DEZEMBRO'!$G1002+'ESTOQUE DEZEMBRO'!$E1002*'ESTOQUE DEZEMBRO'!$H1002</f>
        <v>2140.833333333333</v>
      </c>
      <c r="K1002" s="1">
        <f>_xlfn.XLOOKUP(A1002,MEDIDAS!A:A,MEDIDAS!D:D,,0)*5</f>
        <v>7.166666666666667</v>
      </c>
      <c r="L1002" s="1">
        <f>SUM(K1002,_xlfn.XLOOKUP(A1002,MEDIDAS!A:A,MEDIDAS!D:D,,0)*5)</f>
        <v>14.333333333333334</v>
      </c>
      <c r="M100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002" t="str">
        <f>IF('ESTOQUE DEZEMBRO'!$E1002&gt;0,"dezembro",_xlfn.XLOOKUP('ESTOQUE DEZEMBRO'!$A1002,'ESTOQUE NOVEMBRO'!$A$2:$A$1101,'ESTOQUE NOVEMBRO'!$N$2:$N$1101,,0))</f>
        <v>dezembro</v>
      </c>
      <c r="O1002" s="15">
        <v>45627</v>
      </c>
    </row>
    <row r="1003" spans="1:15">
      <c r="A1003" s="5" t="s">
        <v>996</v>
      </c>
      <c r="B1003" s="6" t="s">
        <v>1237</v>
      </c>
      <c r="C1003" s="8">
        <f t="shared" si="30"/>
        <v>64.89</v>
      </c>
      <c r="D1003" s="13">
        <f>_xlfn.XLOOKUP(Tabela5[[#This Row],[SKU]],'ESTOQUE NOVEMBRO'!A:A,'ESTOQUE NOVEMBRO'!F:F,,0)-_xlfn.XLOOKUP(Tabela5[[#This Row],[SKU]],'VENDA MES'!H:H,'VENDA MES'!I:I,0,0)</f>
        <v>60.400000000000006</v>
      </c>
      <c r="E1003" s="13">
        <f>IF(D1003&lt;=0,(L1003 * 2.5) - D1003,IF(AND(Tabela5[[#This Row],[ESTOQUE_INICIAL]]&lt;=Tabela5[[#This Row],[PONTO_DE_REPOSICAO]],Tabela5[[#This Row],[ESTOQUE_INICIAL]]&gt;0),L1003*2.5,D1003*0))</f>
        <v>0</v>
      </c>
      <c r="F1003" s="13">
        <f t="shared" si="31"/>
        <v>60.400000000000006</v>
      </c>
      <c r="G1003" s="14">
        <f>IF('ESTOQUE DEZEMBRO'!$N1003="outubro",_xlfn.XLOOKUP('ESTOQUE DEZEMBRO'!$A1003,MEDIDAS!H:H,MEDIDAS!J:J,,0),IF('ESTOQUE DEZEMBRO'!$N1003="novembro",_xlfn.XLOOKUP('ESTOQUE DEZEMBRO'!$A1003,MEDIDAS!H:H,MEDIDAS!K:K,,0),"0"))</f>
        <v>10</v>
      </c>
      <c r="H1003" s="16">
        <v>25</v>
      </c>
      <c r="I1003" s="6" t="s">
        <v>1134</v>
      </c>
      <c r="J1003" s="1">
        <f>'ESTOQUE DEZEMBRO'!$D1003*'ESTOQUE DEZEMBRO'!$G1003+'ESTOQUE DEZEMBRO'!$E1003*'ESTOQUE DEZEMBRO'!$H1003</f>
        <v>604</v>
      </c>
      <c r="K1003" s="1">
        <f>_xlfn.XLOOKUP(A1003,MEDIDAS!A:A,MEDIDAS!D:D,,0)*5</f>
        <v>5.4444444444444438</v>
      </c>
      <c r="L1003" s="1">
        <f>SUM(K1003,_xlfn.XLOOKUP(A1003,MEDIDAS!A:A,MEDIDAS!D:D,,0)*5)</f>
        <v>10.888888888888888</v>
      </c>
      <c r="M100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03" t="str">
        <f>IF('ESTOQUE DEZEMBRO'!$E1003&gt;0,"dezembro",_xlfn.XLOOKUP('ESTOQUE DEZEMBRO'!$A1003,'ESTOQUE NOVEMBRO'!$A$2:$A$1101,'ESTOQUE NOVEMBRO'!$N$2:$N$1101,,0))</f>
        <v>outubro</v>
      </c>
      <c r="O1003" s="15">
        <v>45627</v>
      </c>
    </row>
    <row r="1004" spans="1:15">
      <c r="A1004" s="5" t="s">
        <v>997</v>
      </c>
      <c r="B1004" s="6" t="s">
        <v>1209</v>
      </c>
      <c r="C1004" s="8">
        <f t="shared" si="30"/>
        <v>64.89</v>
      </c>
      <c r="D1004" s="13">
        <f>_xlfn.XLOOKUP(Tabela5[[#This Row],[SKU]],'ESTOQUE NOVEMBRO'!A:A,'ESTOQUE NOVEMBRO'!F:F,,0)-_xlfn.XLOOKUP(Tabela5[[#This Row],[SKU]],'VENDA MES'!H:H,'VENDA MES'!I:I,0,0)</f>
        <v>-11.600000000000001</v>
      </c>
      <c r="E1004" s="13">
        <f>IF(D1004&lt;=0,(L1004 * 2.5) - D1004,IF(AND(Tabela5[[#This Row],[ESTOQUE_INICIAL]]&lt;=Tabela5[[#This Row],[PONTO_DE_REPOSICAO]],Tabela5[[#This Row],[ESTOQUE_INICIAL]]&gt;0),L1004*2.5,D1004*0))</f>
        <v>31.322222222222223</v>
      </c>
      <c r="F1004" s="13">
        <f t="shared" si="31"/>
        <v>19.722222222222221</v>
      </c>
      <c r="G1004" s="14" t="str">
        <f>IF('ESTOQUE DEZEMBRO'!$N1004="outubro",_xlfn.XLOOKUP('ESTOQUE DEZEMBRO'!$A1004,MEDIDAS!H:H,MEDIDAS!J:J,,0),IF('ESTOQUE DEZEMBRO'!$N1004="novembro",_xlfn.XLOOKUP('ESTOQUE DEZEMBRO'!$A1004,MEDIDAS!H:H,MEDIDAS!K:K,,0),"0"))</f>
        <v>0</v>
      </c>
      <c r="H1004">
        <v>25</v>
      </c>
      <c r="I1004" t="s">
        <v>1134</v>
      </c>
      <c r="J1004" s="1">
        <f>'ESTOQUE DEZEMBRO'!$D1004*'ESTOQUE DEZEMBRO'!$G1004+'ESTOQUE DEZEMBRO'!$E1004*'ESTOQUE DEZEMBRO'!$H1004</f>
        <v>783.05555555555554</v>
      </c>
      <c r="K1004" s="1">
        <f>_xlfn.XLOOKUP(A1004,MEDIDAS!A:A,MEDIDAS!D:D,,0)*5</f>
        <v>3.9444444444444442</v>
      </c>
      <c r="L1004" s="1">
        <f>SUM(K1004,_xlfn.XLOOKUP(A1004,MEDIDAS!A:A,MEDIDAS!D:D,,0)*5)</f>
        <v>7.8888888888888884</v>
      </c>
      <c r="M100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004" t="str">
        <f>IF('ESTOQUE DEZEMBRO'!$E1004&gt;0,"dezembro",_xlfn.XLOOKUP('ESTOQUE DEZEMBRO'!$A1004,'ESTOQUE NOVEMBRO'!$A$2:$A$1101,'ESTOQUE NOVEMBRO'!$N$2:$N$1101,,0))</f>
        <v>dezembro</v>
      </c>
      <c r="O1004" s="15">
        <v>45627</v>
      </c>
    </row>
    <row r="1005" spans="1:15">
      <c r="A1005" s="5" t="s">
        <v>998</v>
      </c>
      <c r="B1005" s="6" t="s">
        <v>1141</v>
      </c>
      <c r="C1005" s="8">
        <f t="shared" si="30"/>
        <v>64.89</v>
      </c>
      <c r="D1005" s="13">
        <f>_xlfn.XLOOKUP(Tabela5[[#This Row],[SKU]],'ESTOQUE NOVEMBRO'!A:A,'ESTOQUE NOVEMBRO'!F:F,,0)-_xlfn.XLOOKUP(Tabela5[[#This Row],[SKU]],'VENDA MES'!H:H,'VENDA MES'!I:I,0,0)</f>
        <v>38</v>
      </c>
      <c r="E1005" s="13">
        <f>IF(D1005&lt;=0,(L1005 * 2.5) - D1005,IF(AND(Tabela5[[#This Row],[ESTOQUE_INICIAL]]&lt;=Tabela5[[#This Row],[PONTO_DE_REPOSICAO]],Tabela5[[#This Row],[ESTOQUE_INICIAL]]&gt;0),L1005*2.5,D1005*0))</f>
        <v>0</v>
      </c>
      <c r="F1005" s="13">
        <f t="shared" si="31"/>
        <v>38</v>
      </c>
      <c r="G1005" s="14">
        <f>IF('ESTOQUE DEZEMBRO'!$N1005="outubro",_xlfn.XLOOKUP('ESTOQUE DEZEMBRO'!$A1005,MEDIDAS!H:H,MEDIDAS!J:J,,0),IF('ESTOQUE DEZEMBRO'!$N1005="novembro",_xlfn.XLOOKUP('ESTOQUE DEZEMBRO'!$A1005,MEDIDAS!H:H,MEDIDAS!K:K,,0),"0"))</f>
        <v>8</v>
      </c>
      <c r="H1005">
        <v>20</v>
      </c>
      <c r="I1005" t="s">
        <v>1142</v>
      </c>
      <c r="J1005" s="1">
        <f>'ESTOQUE DEZEMBRO'!$D1005*'ESTOQUE DEZEMBRO'!$G1005+'ESTOQUE DEZEMBRO'!$E1005*'ESTOQUE DEZEMBRO'!$H1005</f>
        <v>304</v>
      </c>
      <c r="K1005" s="1">
        <f>_xlfn.XLOOKUP(A1005,MEDIDAS!A:A,MEDIDAS!D:D,,0)*5</f>
        <v>3.3888888888888893</v>
      </c>
      <c r="L1005" s="1">
        <f>SUM(K1005,_xlfn.XLOOKUP(A1005,MEDIDAS!A:A,MEDIDAS!D:D,,0)*5)</f>
        <v>6.7777777777777786</v>
      </c>
      <c r="M100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05" t="str">
        <f>IF('ESTOQUE DEZEMBRO'!$E1005&gt;0,"dezembro",_xlfn.XLOOKUP('ESTOQUE DEZEMBRO'!$A1005,'ESTOQUE NOVEMBRO'!$A$2:$A$1101,'ESTOQUE NOVEMBRO'!$N$2:$N$1101,,0))</f>
        <v>outubro</v>
      </c>
      <c r="O1005" s="15">
        <v>45627</v>
      </c>
    </row>
    <row r="1006" spans="1:15">
      <c r="A1006" s="5" t="s">
        <v>1000</v>
      </c>
      <c r="B1006" s="6" t="s">
        <v>1223</v>
      </c>
      <c r="C1006" s="8">
        <f t="shared" si="30"/>
        <v>64.89</v>
      </c>
      <c r="D1006" s="13">
        <f>_xlfn.XLOOKUP(Tabela5[[#This Row],[SKU]],'ESTOQUE NOVEMBRO'!A:A,'ESTOQUE NOVEMBRO'!F:F,,0)-_xlfn.XLOOKUP(Tabela5[[#This Row],[SKU]],'VENDA MES'!H:H,'VENDA MES'!I:I,0,0)</f>
        <v>27.40000000000002</v>
      </c>
      <c r="E1006" s="13">
        <f>IF(D1006&lt;=0,(L1006 * 2.5) - D1006,IF(AND(Tabela5[[#This Row],[ESTOQUE_INICIAL]]&lt;=Tabela5[[#This Row],[PONTO_DE_REPOSICAO]],Tabela5[[#This Row],[ESTOQUE_INICIAL]]&gt;0),L1006*2.5,D1006*0))</f>
        <v>0</v>
      </c>
      <c r="F1006" s="13">
        <f t="shared" si="31"/>
        <v>27.40000000000002</v>
      </c>
      <c r="G1006" s="14">
        <f>IF('ESTOQUE DEZEMBRO'!$N1006="outubro",_xlfn.XLOOKUP('ESTOQUE DEZEMBRO'!$A1006,MEDIDAS!H:H,MEDIDAS!J:J,,0),IF('ESTOQUE DEZEMBRO'!$N1006="novembro",_xlfn.XLOOKUP('ESTOQUE DEZEMBRO'!$A1006,MEDIDAS!H:H,MEDIDAS!K:K,,0),"0"))</f>
        <v>12</v>
      </c>
      <c r="H1006">
        <v>30</v>
      </c>
      <c r="I1006" t="s">
        <v>1136</v>
      </c>
      <c r="J1006" s="1">
        <f>'ESTOQUE DEZEMBRO'!$D1006*'ESTOQUE DEZEMBRO'!$G1006+'ESTOQUE DEZEMBRO'!$E1006*'ESTOQUE DEZEMBRO'!$H1006</f>
        <v>328.80000000000024</v>
      </c>
      <c r="K1006" s="1">
        <f>_xlfn.XLOOKUP(A1006,MEDIDAS!A:A,MEDIDAS!D:D,,0)*5</f>
        <v>3.6111111111111112</v>
      </c>
      <c r="L1006" s="1">
        <f>SUM(K1006,_xlfn.XLOOKUP(A1006,MEDIDAS!A:A,MEDIDAS!D:D,,0)*5)</f>
        <v>7.2222222222222223</v>
      </c>
      <c r="M100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06" t="str">
        <f>IF('ESTOQUE DEZEMBRO'!$E1006&gt;0,"dezembro",_xlfn.XLOOKUP('ESTOQUE DEZEMBRO'!$A1006,'ESTOQUE NOVEMBRO'!$A$2:$A$1101,'ESTOQUE NOVEMBRO'!$N$2:$N$1101,,0))</f>
        <v>outubro</v>
      </c>
      <c r="O1006" s="15">
        <v>45627</v>
      </c>
    </row>
    <row r="1007" spans="1:15">
      <c r="A1007" s="5" t="s">
        <v>1001</v>
      </c>
      <c r="B1007" s="6" t="s">
        <v>1204</v>
      </c>
      <c r="C1007" s="8">
        <f t="shared" si="30"/>
        <v>64.89</v>
      </c>
      <c r="D1007" s="13">
        <f>_xlfn.XLOOKUP(Tabela5[[#This Row],[SKU]],'ESTOQUE NOVEMBRO'!A:A,'ESTOQUE NOVEMBRO'!F:F,,0)-_xlfn.XLOOKUP(Tabela5[[#This Row],[SKU]],'VENDA MES'!H:H,'VENDA MES'!I:I,0,0)</f>
        <v>19</v>
      </c>
      <c r="E1007" s="13">
        <f>IF(D1007&lt;=0,(L1007 * 2.5) - D1007,IF(AND(Tabela5[[#This Row],[ESTOQUE_INICIAL]]&lt;=Tabela5[[#This Row],[PONTO_DE_REPOSICAO]],Tabela5[[#This Row],[ESTOQUE_INICIAL]]&gt;0),L1007*2.5,D1007*0))</f>
        <v>0</v>
      </c>
      <c r="F1007" s="13">
        <f t="shared" si="31"/>
        <v>19</v>
      </c>
      <c r="G1007" s="14">
        <f>IF('ESTOQUE DEZEMBRO'!$N1007="outubro",_xlfn.XLOOKUP('ESTOQUE DEZEMBRO'!$A1007,MEDIDAS!H:H,MEDIDAS!J:J,,0),IF('ESTOQUE DEZEMBRO'!$N1007="novembro",_xlfn.XLOOKUP('ESTOQUE DEZEMBRO'!$A1007,MEDIDAS!H:H,MEDIDAS!K:K,,0),"0"))</f>
        <v>4</v>
      </c>
      <c r="H1007">
        <v>10</v>
      </c>
      <c r="I1007" t="s">
        <v>1160</v>
      </c>
      <c r="J1007" s="1">
        <f>'ESTOQUE DEZEMBRO'!$D1007*'ESTOQUE DEZEMBRO'!$G1007+'ESTOQUE DEZEMBRO'!$E1007*'ESTOQUE DEZEMBRO'!$H1007</f>
        <v>76</v>
      </c>
      <c r="K1007" s="1">
        <f>_xlfn.XLOOKUP(A1007,MEDIDAS!A:A,MEDIDAS!D:D,,0)*5</f>
        <v>2.6111111111111112</v>
      </c>
      <c r="L1007" s="1">
        <f>SUM(K1007,_xlfn.XLOOKUP(A1007,MEDIDAS!A:A,MEDIDAS!D:D,,0)*5)</f>
        <v>5.2222222222222223</v>
      </c>
      <c r="M100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07" t="str">
        <f>IF('ESTOQUE DEZEMBRO'!$E1007&gt;0,"dezembro",_xlfn.XLOOKUP('ESTOQUE DEZEMBRO'!$A1007,'ESTOQUE NOVEMBRO'!$A$2:$A$1101,'ESTOQUE NOVEMBRO'!$N$2:$N$1101,,0))</f>
        <v>outubro</v>
      </c>
      <c r="O1007" s="15">
        <v>45627</v>
      </c>
    </row>
    <row r="1008" spans="1:15">
      <c r="A1008" s="5" t="s">
        <v>1002</v>
      </c>
      <c r="B1008" s="6" t="s">
        <v>1220</v>
      </c>
      <c r="C1008" s="8">
        <f t="shared" si="30"/>
        <v>64.89</v>
      </c>
      <c r="D1008" s="13">
        <f>_xlfn.XLOOKUP(Tabela5[[#This Row],[SKU]],'ESTOQUE NOVEMBRO'!A:A,'ESTOQUE NOVEMBRO'!F:F,,0)-_xlfn.XLOOKUP(Tabela5[[#This Row],[SKU]],'VENDA MES'!H:H,'VENDA MES'!I:I,0,0)</f>
        <v>215.8</v>
      </c>
      <c r="E1008" s="13">
        <f>IF(D1008&lt;=0,(L1008 * 2.5) - D1008,IF(AND(Tabela5[[#This Row],[ESTOQUE_INICIAL]]&lt;=Tabela5[[#This Row],[PONTO_DE_REPOSICAO]],Tabela5[[#This Row],[ESTOQUE_INICIAL]]&gt;0),L1008*2.5,D1008*0))</f>
        <v>0</v>
      </c>
      <c r="F1008" s="13">
        <f t="shared" si="31"/>
        <v>215.8</v>
      </c>
      <c r="G1008" s="14">
        <f>IF('ESTOQUE DEZEMBRO'!$N1008="outubro",_xlfn.XLOOKUP('ESTOQUE DEZEMBRO'!$A1008,MEDIDAS!H:H,MEDIDAS!J:J,,0),IF('ESTOQUE DEZEMBRO'!$N1008="novembro",_xlfn.XLOOKUP('ESTOQUE DEZEMBRO'!$A1008,MEDIDAS!H:H,MEDIDAS!K:K,,0),"0"))</f>
        <v>4</v>
      </c>
      <c r="H1008">
        <v>10</v>
      </c>
      <c r="I1008" t="s">
        <v>1160</v>
      </c>
      <c r="J1008" s="1">
        <f>'ESTOQUE DEZEMBRO'!$D1008*'ESTOQUE DEZEMBRO'!$G1008+'ESTOQUE DEZEMBRO'!$E1008*'ESTOQUE DEZEMBRO'!$H1008</f>
        <v>863.2</v>
      </c>
      <c r="K1008" s="1">
        <f>_xlfn.XLOOKUP(A1008,MEDIDAS!A:A,MEDIDAS!D:D,,0)*5</f>
        <v>3.7777777777777777</v>
      </c>
      <c r="L1008" s="1">
        <f>SUM(K1008,_xlfn.XLOOKUP(A1008,MEDIDAS!A:A,MEDIDAS!D:D,,0)*5)</f>
        <v>7.5555555555555554</v>
      </c>
      <c r="M100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08" t="str">
        <f>IF('ESTOQUE DEZEMBRO'!$E1008&gt;0,"dezembro",_xlfn.XLOOKUP('ESTOQUE DEZEMBRO'!$A1008,'ESTOQUE NOVEMBRO'!$A$2:$A$1101,'ESTOQUE NOVEMBRO'!$N$2:$N$1101,,0))</f>
        <v>outubro</v>
      </c>
      <c r="O1008" s="15">
        <v>45627</v>
      </c>
    </row>
    <row r="1009" spans="1:15">
      <c r="A1009" s="5" t="s">
        <v>1003</v>
      </c>
      <c r="B1009" s="6" t="s">
        <v>1184</v>
      </c>
      <c r="C1009" s="8">
        <f t="shared" si="30"/>
        <v>64.89</v>
      </c>
      <c r="D1009" s="13">
        <f>_xlfn.XLOOKUP(Tabela5[[#This Row],[SKU]],'ESTOQUE NOVEMBRO'!A:A,'ESTOQUE NOVEMBRO'!F:F,,0)-_xlfn.XLOOKUP(Tabela5[[#This Row],[SKU]],'VENDA MES'!H:H,'VENDA MES'!I:I,0,0)</f>
        <v>178.80000000000004</v>
      </c>
      <c r="E1009" s="13">
        <f>IF(D1009&lt;=0,(L1009 * 2.5) - D1009,IF(AND(Tabela5[[#This Row],[ESTOQUE_INICIAL]]&lt;=Tabela5[[#This Row],[PONTO_DE_REPOSICAO]],Tabela5[[#This Row],[ESTOQUE_INICIAL]]&gt;0),L1009*2.5,D1009*0))</f>
        <v>0</v>
      </c>
      <c r="F1009" s="13">
        <f t="shared" si="31"/>
        <v>178.80000000000004</v>
      </c>
      <c r="G1009" s="14">
        <f>IF('ESTOQUE DEZEMBRO'!$N1009="outubro",_xlfn.XLOOKUP('ESTOQUE DEZEMBRO'!$A1009,MEDIDAS!H:H,MEDIDAS!J:J,,0),IF('ESTOQUE DEZEMBRO'!$N1009="novembro",_xlfn.XLOOKUP('ESTOQUE DEZEMBRO'!$A1009,MEDIDAS!H:H,MEDIDAS!K:K,,0),"0"))</f>
        <v>8</v>
      </c>
      <c r="H1009">
        <v>20</v>
      </c>
      <c r="I1009" t="s">
        <v>1142</v>
      </c>
      <c r="J1009" s="1">
        <f>'ESTOQUE DEZEMBRO'!$D1009*'ESTOQUE DEZEMBRO'!$G1009+'ESTOQUE DEZEMBRO'!$E1009*'ESTOQUE DEZEMBRO'!$H1009</f>
        <v>1430.4000000000003</v>
      </c>
      <c r="K1009" s="1">
        <f>_xlfn.XLOOKUP(A1009,MEDIDAS!A:A,MEDIDAS!D:D,,0)*5</f>
        <v>4</v>
      </c>
      <c r="L1009" s="1">
        <f>SUM(K1009,_xlfn.XLOOKUP(A1009,MEDIDAS!A:A,MEDIDAS!D:D,,0)*5)</f>
        <v>8</v>
      </c>
      <c r="M100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09" t="str">
        <f>IF('ESTOQUE DEZEMBRO'!$E1009&gt;0,"dezembro",_xlfn.XLOOKUP('ESTOQUE DEZEMBRO'!$A1009,'ESTOQUE NOVEMBRO'!$A$2:$A$1101,'ESTOQUE NOVEMBRO'!$N$2:$N$1101,,0))</f>
        <v>outubro</v>
      </c>
      <c r="O1009" s="15">
        <v>45627</v>
      </c>
    </row>
    <row r="1010" spans="1:15">
      <c r="A1010" s="5" t="s">
        <v>1004</v>
      </c>
      <c r="B1010" s="6" t="s">
        <v>1192</v>
      </c>
      <c r="C1010" s="8">
        <f t="shared" si="30"/>
        <v>64.89</v>
      </c>
      <c r="D1010" s="13">
        <f>_xlfn.XLOOKUP(Tabela5[[#This Row],[SKU]],'ESTOQUE NOVEMBRO'!A:A,'ESTOQUE NOVEMBRO'!F:F,,0)-_xlfn.XLOOKUP(Tabela5[[#This Row],[SKU]],'VENDA MES'!H:H,'VENDA MES'!I:I,0,0)</f>
        <v>73.599999999999994</v>
      </c>
      <c r="E1010" s="13">
        <f>IF(D1010&lt;=0,(L1010 * 2.5) - D1010,IF(AND(Tabela5[[#This Row],[ESTOQUE_INICIAL]]&lt;=Tabela5[[#This Row],[PONTO_DE_REPOSICAO]],Tabela5[[#This Row],[ESTOQUE_INICIAL]]&gt;0),L1010*2.5,D1010*0))</f>
        <v>0</v>
      </c>
      <c r="F1010" s="13">
        <f t="shared" si="31"/>
        <v>73.599999999999994</v>
      </c>
      <c r="G1010" s="14">
        <f>IF('ESTOQUE DEZEMBRO'!$N1010="outubro",_xlfn.XLOOKUP('ESTOQUE DEZEMBRO'!$A1010,MEDIDAS!H:H,MEDIDAS!J:J,,0),IF('ESTOQUE DEZEMBRO'!$N1010="novembro",_xlfn.XLOOKUP('ESTOQUE DEZEMBRO'!$A1010,MEDIDAS!H:H,MEDIDAS!K:K,,0),"0"))</f>
        <v>24</v>
      </c>
      <c r="H1010">
        <v>60</v>
      </c>
      <c r="I1010" t="s">
        <v>1128</v>
      </c>
      <c r="J1010" s="1">
        <f>'ESTOQUE DEZEMBRO'!$D1010*'ESTOQUE DEZEMBRO'!$G1010+'ESTOQUE DEZEMBRO'!$E1010*'ESTOQUE DEZEMBRO'!$H1010</f>
        <v>1766.3999999999999</v>
      </c>
      <c r="K1010" s="1">
        <f>_xlfn.XLOOKUP(A1010,MEDIDAS!A:A,MEDIDAS!D:D,,0)*5</f>
        <v>3.6111111111111112</v>
      </c>
      <c r="L1010" s="1">
        <f>SUM(K1010,_xlfn.XLOOKUP(A1010,MEDIDAS!A:A,MEDIDAS!D:D,,0)*5)</f>
        <v>7.2222222222222223</v>
      </c>
      <c r="M101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10" t="str">
        <f>IF('ESTOQUE DEZEMBRO'!$E1010&gt;0,"dezembro",_xlfn.XLOOKUP('ESTOQUE DEZEMBRO'!$A1010,'ESTOQUE NOVEMBRO'!$A$2:$A$1101,'ESTOQUE NOVEMBRO'!$N$2:$N$1101,,0))</f>
        <v>outubro</v>
      </c>
      <c r="O1010" s="15">
        <v>45627</v>
      </c>
    </row>
    <row r="1011" spans="1:15">
      <c r="A1011" s="5" t="s">
        <v>1005</v>
      </c>
      <c r="B1011" s="6" t="s">
        <v>1191</v>
      </c>
      <c r="C1011" s="8">
        <f t="shared" si="30"/>
        <v>64.89</v>
      </c>
      <c r="D1011" s="13">
        <f>_xlfn.XLOOKUP(Tabela5[[#This Row],[SKU]],'ESTOQUE NOVEMBRO'!A:A,'ESTOQUE NOVEMBRO'!F:F,,0)-_xlfn.XLOOKUP(Tabela5[[#This Row],[SKU]],'VENDA MES'!H:H,'VENDA MES'!I:I,0,0)</f>
        <v>60.200000000000017</v>
      </c>
      <c r="E1011" s="13">
        <f>IF(D1011&lt;=0,(L1011 * 2.5) - D1011,IF(AND(Tabela5[[#This Row],[ESTOQUE_INICIAL]]&lt;=Tabela5[[#This Row],[PONTO_DE_REPOSICAO]],Tabela5[[#This Row],[ESTOQUE_INICIAL]]&gt;0),L1011*2.5,D1011*0))</f>
        <v>0</v>
      </c>
      <c r="F1011" s="13">
        <f t="shared" si="31"/>
        <v>60.200000000000017</v>
      </c>
      <c r="G1011" s="14">
        <f>IF('ESTOQUE DEZEMBRO'!$N1011="outubro",_xlfn.XLOOKUP('ESTOQUE DEZEMBRO'!$A1011,MEDIDAS!H:H,MEDIDAS!J:J,,0),IF('ESTOQUE DEZEMBRO'!$N1011="novembro",_xlfn.XLOOKUP('ESTOQUE DEZEMBRO'!$A1011,MEDIDAS!H:H,MEDIDAS!K:K,,0),"0"))</f>
        <v>24</v>
      </c>
      <c r="H1011">
        <v>60</v>
      </c>
      <c r="I1011" t="s">
        <v>1128</v>
      </c>
      <c r="J1011" s="1">
        <f>'ESTOQUE DEZEMBRO'!$D1011*'ESTOQUE DEZEMBRO'!$G1011+'ESTOQUE DEZEMBRO'!$E1011*'ESTOQUE DEZEMBRO'!$H1011</f>
        <v>1444.8000000000004</v>
      </c>
      <c r="K1011" s="1">
        <f>_xlfn.XLOOKUP(A1011,MEDIDAS!A:A,MEDIDAS!D:D,,0)*5</f>
        <v>4.7222222222222223</v>
      </c>
      <c r="L1011" s="1">
        <f>SUM(K1011,_xlfn.XLOOKUP(A1011,MEDIDAS!A:A,MEDIDAS!D:D,,0)*5)</f>
        <v>9.4444444444444446</v>
      </c>
      <c r="M101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11" t="str">
        <f>IF('ESTOQUE DEZEMBRO'!$E1011&gt;0,"dezembro",_xlfn.XLOOKUP('ESTOQUE DEZEMBRO'!$A1011,'ESTOQUE NOVEMBRO'!$A$2:$A$1101,'ESTOQUE NOVEMBRO'!$N$2:$N$1101,,0))</f>
        <v>outubro</v>
      </c>
      <c r="O1011" s="15">
        <v>45627</v>
      </c>
    </row>
    <row r="1012" spans="1:15">
      <c r="A1012" s="5" t="s">
        <v>1006</v>
      </c>
      <c r="B1012" s="6" t="s">
        <v>1147</v>
      </c>
      <c r="C1012" s="8">
        <f t="shared" si="30"/>
        <v>64.89</v>
      </c>
      <c r="D1012" s="13">
        <f>_xlfn.XLOOKUP(Tabela5[[#This Row],[SKU]],'ESTOQUE NOVEMBRO'!A:A,'ESTOQUE NOVEMBRO'!F:F,,0)-_xlfn.XLOOKUP(Tabela5[[#This Row],[SKU]],'VENDA MES'!H:H,'VENDA MES'!I:I,0,0)</f>
        <v>-13.600000000000001</v>
      </c>
      <c r="E1012" s="13">
        <f>IF(D1012&lt;=0,(L1012 * 2.5) - D1012,IF(AND(Tabela5[[#This Row],[ESTOQUE_INICIAL]]&lt;=Tabela5[[#This Row],[PONTO_DE_REPOSICAO]],Tabela5[[#This Row],[ESTOQUE_INICIAL]]&gt;0),L1012*2.5,D1012*0))</f>
        <v>33.87777777777778</v>
      </c>
      <c r="F1012" s="13">
        <f t="shared" si="31"/>
        <v>20.277777777777779</v>
      </c>
      <c r="G1012" s="14" t="str">
        <f>IF('ESTOQUE DEZEMBRO'!$N1012="outubro",_xlfn.XLOOKUP('ESTOQUE DEZEMBRO'!$A1012,MEDIDAS!H:H,MEDIDAS!J:J,,0),IF('ESTOQUE DEZEMBRO'!$N1012="novembro",_xlfn.XLOOKUP('ESTOQUE DEZEMBRO'!$A1012,MEDIDAS!H:H,MEDIDAS!K:K,,0),"0"))</f>
        <v>0</v>
      </c>
      <c r="H1012">
        <v>200</v>
      </c>
      <c r="I1012" t="s">
        <v>1148</v>
      </c>
      <c r="J1012" s="1">
        <f>'ESTOQUE DEZEMBRO'!$D1012*'ESTOQUE DEZEMBRO'!$G1012+'ESTOQUE DEZEMBRO'!$E1012*'ESTOQUE DEZEMBRO'!$H1012</f>
        <v>6775.5555555555557</v>
      </c>
      <c r="K1012" s="1">
        <f>_xlfn.XLOOKUP(A1012,MEDIDAS!A:A,MEDIDAS!D:D,,0)*5</f>
        <v>4.0555555555555554</v>
      </c>
      <c r="L1012" s="1">
        <f>SUM(K1012,_xlfn.XLOOKUP(A1012,MEDIDAS!A:A,MEDIDAS!D:D,,0)*5)</f>
        <v>8.1111111111111107</v>
      </c>
      <c r="M101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012" t="str">
        <f>IF('ESTOQUE DEZEMBRO'!$E1012&gt;0,"dezembro",_xlfn.XLOOKUP('ESTOQUE DEZEMBRO'!$A1012,'ESTOQUE NOVEMBRO'!$A$2:$A$1101,'ESTOQUE NOVEMBRO'!$N$2:$N$1101,,0))</f>
        <v>dezembro</v>
      </c>
      <c r="O1012" s="15">
        <v>45627</v>
      </c>
    </row>
    <row r="1013" spans="1:15">
      <c r="A1013" s="5" t="s">
        <v>1007</v>
      </c>
      <c r="B1013" s="6" t="s">
        <v>1235</v>
      </c>
      <c r="C1013" s="8">
        <f t="shared" si="30"/>
        <v>64.89</v>
      </c>
      <c r="D1013" s="13">
        <f>_xlfn.XLOOKUP(Tabela5[[#This Row],[SKU]],'ESTOQUE NOVEMBRO'!A:A,'ESTOQUE NOVEMBRO'!F:F,,0)-_xlfn.XLOOKUP(Tabela5[[#This Row],[SKU]],'VENDA MES'!H:H,'VENDA MES'!I:I,0,0)</f>
        <v>44.599999999999994</v>
      </c>
      <c r="E1013" s="13">
        <f>IF(D1013&lt;=0,(L1013 * 2.5) - D1013,IF(AND(Tabela5[[#This Row],[ESTOQUE_INICIAL]]&lt;=Tabela5[[#This Row],[PONTO_DE_REPOSICAO]],Tabela5[[#This Row],[ESTOQUE_INICIAL]]&gt;0),L1013*2.5,D1013*0))</f>
        <v>0</v>
      </c>
      <c r="F1013" s="13">
        <f t="shared" si="31"/>
        <v>44.599999999999994</v>
      </c>
      <c r="G1013" s="14">
        <f>IF('ESTOQUE DEZEMBRO'!$N1013="outubro",_xlfn.XLOOKUP('ESTOQUE DEZEMBRO'!$A1013,MEDIDAS!H:H,MEDIDAS!J:J,,0),IF('ESTOQUE DEZEMBRO'!$N1013="novembro",_xlfn.XLOOKUP('ESTOQUE DEZEMBRO'!$A1013,MEDIDAS!H:H,MEDIDAS!K:K,,0),"0"))</f>
        <v>14</v>
      </c>
      <c r="H1013">
        <v>35</v>
      </c>
      <c r="I1013" t="s">
        <v>1142</v>
      </c>
      <c r="J1013" s="1">
        <f>'ESTOQUE DEZEMBRO'!$D1013*'ESTOQUE DEZEMBRO'!$G1013+'ESTOQUE DEZEMBRO'!$E1013*'ESTOQUE DEZEMBRO'!$H1013</f>
        <v>624.39999999999986</v>
      </c>
      <c r="K1013" s="1">
        <f>_xlfn.XLOOKUP(A1013,MEDIDAS!A:A,MEDIDAS!D:D,,0)*5</f>
        <v>5.2222222222222223</v>
      </c>
      <c r="L1013" s="1">
        <f>SUM(K1013,_xlfn.XLOOKUP(A1013,MEDIDAS!A:A,MEDIDAS!D:D,,0)*5)</f>
        <v>10.444444444444445</v>
      </c>
      <c r="M101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13" t="str">
        <f>IF('ESTOQUE DEZEMBRO'!$E1013&gt;0,"dezembro",_xlfn.XLOOKUP('ESTOQUE DEZEMBRO'!$A1013,'ESTOQUE NOVEMBRO'!$A$2:$A$1101,'ESTOQUE NOVEMBRO'!$N$2:$N$1101,,0))</f>
        <v>outubro</v>
      </c>
      <c r="O1013" s="15">
        <v>45627</v>
      </c>
    </row>
    <row r="1014" spans="1:15">
      <c r="A1014" s="5" t="s">
        <v>1008</v>
      </c>
      <c r="B1014" s="6" t="s">
        <v>1159</v>
      </c>
      <c r="C1014" s="8">
        <f t="shared" si="30"/>
        <v>64.89</v>
      </c>
      <c r="D1014" s="13">
        <f>_xlfn.XLOOKUP(Tabela5[[#This Row],[SKU]],'ESTOQUE NOVEMBRO'!A:A,'ESTOQUE NOVEMBRO'!F:F,,0)-_xlfn.XLOOKUP(Tabela5[[#This Row],[SKU]],'VENDA MES'!H:H,'VENDA MES'!I:I,0,0)</f>
        <v>30.200000000000017</v>
      </c>
      <c r="E1014" s="13">
        <f>IF(D1014&lt;=0,(L1014 * 2.5) - D1014,IF(AND(Tabela5[[#This Row],[ESTOQUE_INICIAL]]&lt;=Tabela5[[#This Row],[PONTO_DE_REPOSICAO]],Tabela5[[#This Row],[ESTOQUE_INICIAL]]&gt;0),L1014*2.5,D1014*0))</f>
        <v>0</v>
      </c>
      <c r="F1014" s="13">
        <f t="shared" si="31"/>
        <v>30.200000000000017</v>
      </c>
      <c r="G1014" s="14">
        <f>IF('ESTOQUE DEZEMBRO'!$N1014="outubro",_xlfn.XLOOKUP('ESTOQUE DEZEMBRO'!$A1014,MEDIDAS!H:H,MEDIDAS!J:J,,0),IF('ESTOQUE DEZEMBRO'!$N1014="novembro",_xlfn.XLOOKUP('ESTOQUE DEZEMBRO'!$A1014,MEDIDAS!H:H,MEDIDAS!K:K,,0),"0"))</f>
        <v>4</v>
      </c>
      <c r="H1014">
        <v>10</v>
      </c>
      <c r="I1014" t="s">
        <v>1160</v>
      </c>
      <c r="J1014" s="1">
        <f>'ESTOQUE DEZEMBRO'!$D1014*'ESTOQUE DEZEMBRO'!$G1014+'ESTOQUE DEZEMBRO'!$E1014*'ESTOQUE DEZEMBRO'!$H1014</f>
        <v>120.80000000000007</v>
      </c>
      <c r="K1014" s="1">
        <f>_xlfn.XLOOKUP(A1014,MEDIDAS!A:A,MEDIDAS!D:D,,0)*5</f>
        <v>4.5555555555555554</v>
      </c>
      <c r="L1014" s="1">
        <f>SUM(K1014,_xlfn.XLOOKUP(A1014,MEDIDAS!A:A,MEDIDAS!D:D,,0)*5)</f>
        <v>9.1111111111111107</v>
      </c>
      <c r="M101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14" t="str">
        <f>IF('ESTOQUE DEZEMBRO'!$E1014&gt;0,"dezembro",_xlfn.XLOOKUP('ESTOQUE DEZEMBRO'!$A1014,'ESTOQUE NOVEMBRO'!$A$2:$A$1101,'ESTOQUE NOVEMBRO'!$N$2:$N$1101,,0))</f>
        <v>outubro</v>
      </c>
      <c r="O1014" s="15">
        <v>45627</v>
      </c>
    </row>
    <row r="1015" spans="1:15">
      <c r="A1015" s="5" t="s">
        <v>1009</v>
      </c>
      <c r="B1015" s="6" t="s">
        <v>1196</v>
      </c>
      <c r="C1015" s="8">
        <f t="shared" si="30"/>
        <v>64.89</v>
      </c>
      <c r="D1015" s="13">
        <f>_xlfn.XLOOKUP(Tabela5[[#This Row],[SKU]],'ESTOQUE NOVEMBRO'!A:A,'ESTOQUE NOVEMBRO'!F:F,,0)-_xlfn.XLOOKUP(Tabela5[[#This Row],[SKU]],'VENDA MES'!H:H,'VENDA MES'!I:I,0,0)</f>
        <v>-27.400000000000006</v>
      </c>
      <c r="E1015" s="13">
        <f>IF(D1015&lt;=0,(L1015 * 2.5) - D1015,IF(AND(Tabela5[[#This Row],[ESTOQUE_INICIAL]]&lt;=Tabela5[[#This Row],[PONTO_DE_REPOSICAO]],Tabela5[[#This Row],[ESTOQUE_INICIAL]]&gt;0),L1015*2.5,D1015*0))</f>
        <v>64.344444444444449</v>
      </c>
      <c r="F1015" s="13">
        <f t="shared" si="31"/>
        <v>36.944444444444443</v>
      </c>
      <c r="G1015" s="14" t="str">
        <f>IF('ESTOQUE DEZEMBRO'!$N1015="outubro",_xlfn.XLOOKUP('ESTOQUE DEZEMBRO'!$A1015,MEDIDAS!H:H,MEDIDAS!J:J,,0),IF('ESTOQUE DEZEMBRO'!$N1015="novembro",_xlfn.XLOOKUP('ESTOQUE DEZEMBRO'!$A1015,MEDIDAS!H:H,MEDIDAS!K:K,,0),"0"))</f>
        <v>0</v>
      </c>
      <c r="H1015">
        <v>90</v>
      </c>
      <c r="I1015" t="s">
        <v>1152</v>
      </c>
      <c r="J1015" s="1">
        <f>'ESTOQUE DEZEMBRO'!$D1015*'ESTOQUE DEZEMBRO'!$G1015+'ESTOQUE DEZEMBRO'!$E1015*'ESTOQUE DEZEMBRO'!$H1015</f>
        <v>5791</v>
      </c>
      <c r="K1015" s="1">
        <f>_xlfn.XLOOKUP(A1015,MEDIDAS!A:A,MEDIDAS!D:D,,0)*5</f>
        <v>7.3888888888888893</v>
      </c>
      <c r="L1015" s="1">
        <f>SUM(K1015,_xlfn.XLOOKUP(A1015,MEDIDAS!A:A,MEDIDAS!D:D,,0)*5)</f>
        <v>14.777777777777779</v>
      </c>
      <c r="M101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015" t="str">
        <f>IF('ESTOQUE DEZEMBRO'!$E1015&gt;0,"dezembro",_xlfn.XLOOKUP('ESTOQUE DEZEMBRO'!$A1015,'ESTOQUE NOVEMBRO'!$A$2:$A$1101,'ESTOQUE NOVEMBRO'!$N$2:$N$1101,,0))</f>
        <v>dezembro</v>
      </c>
      <c r="O1015" s="15">
        <v>45627</v>
      </c>
    </row>
    <row r="1016" spans="1:15">
      <c r="A1016" s="5" t="s">
        <v>1011</v>
      </c>
      <c r="B1016" s="6" t="s">
        <v>1195</v>
      </c>
      <c r="C1016" s="8">
        <f t="shared" si="30"/>
        <v>64.89</v>
      </c>
      <c r="D1016" s="13">
        <f>_xlfn.XLOOKUP(Tabela5[[#This Row],[SKU]],'ESTOQUE NOVEMBRO'!A:A,'ESTOQUE NOVEMBRO'!F:F,,0)-_xlfn.XLOOKUP(Tabela5[[#This Row],[SKU]],'VENDA MES'!H:H,'VENDA MES'!I:I,0,0)</f>
        <v>97.6</v>
      </c>
      <c r="E1016" s="13">
        <f>IF(D1016&lt;=0,(L1016 * 2.5) - D1016,IF(AND(Tabela5[[#This Row],[ESTOQUE_INICIAL]]&lt;=Tabela5[[#This Row],[PONTO_DE_REPOSICAO]],Tabela5[[#This Row],[ESTOQUE_INICIAL]]&gt;0),L1016*2.5,D1016*0))</f>
        <v>0</v>
      </c>
      <c r="F1016" s="13">
        <f t="shared" si="31"/>
        <v>97.6</v>
      </c>
      <c r="G1016" s="14">
        <f>IF('ESTOQUE DEZEMBRO'!$N1016="outubro",_xlfn.XLOOKUP('ESTOQUE DEZEMBRO'!$A1016,MEDIDAS!H:H,MEDIDAS!J:J,,0),IF('ESTOQUE DEZEMBRO'!$N1016="novembro",_xlfn.XLOOKUP('ESTOQUE DEZEMBRO'!$A1016,MEDIDAS!H:H,MEDIDAS!K:K,,0),"0"))</f>
        <v>36</v>
      </c>
      <c r="H1016">
        <v>90</v>
      </c>
      <c r="I1016" t="s">
        <v>1152</v>
      </c>
      <c r="J1016" s="1">
        <f>'ESTOQUE DEZEMBRO'!$D1016*'ESTOQUE DEZEMBRO'!$G1016+'ESTOQUE DEZEMBRO'!$E1016*'ESTOQUE DEZEMBRO'!$H1016</f>
        <v>3513.6</v>
      </c>
      <c r="K1016" s="1">
        <f>_xlfn.XLOOKUP(A1016,MEDIDAS!A:A,MEDIDAS!D:D,,0)*5</f>
        <v>5.9444444444444446</v>
      </c>
      <c r="L1016" s="1">
        <f>SUM(K1016,_xlfn.XLOOKUP(A1016,MEDIDAS!A:A,MEDIDAS!D:D,,0)*5)</f>
        <v>11.888888888888889</v>
      </c>
      <c r="M101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16" t="str">
        <f>IF('ESTOQUE DEZEMBRO'!$E1016&gt;0,"dezembro",_xlfn.XLOOKUP('ESTOQUE DEZEMBRO'!$A1016,'ESTOQUE NOVEMBRO'!$A$2:$A$1101,'ESTOQUE NOVEMBRO'!$N$2:$N$1101,,0))</f>
        <v>outubro</v>
      </c>
      <c r="O1016" s="15">
        <v>45627</v>
      </c>
    </row>
    <row r="1017" spans="1:15">
      <c r="A1017" s="5" t="s">
        <v>1012</v>
      </c>
      <c r="B1017" s="6" t="s">
        <v>1168</v>
      </c>
      <c r="C1017" s="8">
        <f t="shared" si="30"/>
        <v>64.89</v>
      </c>
      <c r="D1017" s="13">
        <f>_xlfn.XLOOKUP(Tabela5[[#This Row],[SKU]],'ESTOQUE NOVEMBRO'!A:A,'ESTOQUE NOVEMBRO'!F:F,,0)-_xlfn.XLOOKUP(Tabela5[[#This Row],[SKU]],'VENDA MES'!H:H,'VENDA MES'!I:I,0,0)</f>
        <v>82</v>
      </c>
      <c r="E1017" s="13">
        <f>IF(D1017&lt;=0,(L1017 * 2.5) - D1017,IF(AND(Tabela5[[#This Row],[ESTOQUE_INICIAL]]&lt;=Tabela5[[#This Row],[PONTO_DE_REPOSICAO]],Tabela5[[#This Row],[ESTOQUE_INICIAL]]&gt;0),L1017*2.5,D1017*0))</f>
        <v>0</v>
      </c>
      <c r="F1017" s="13">
        <f t="shared" si="31"/>
        <v>82</v>
      </c>
      <c r="G1017" s="14">
        <f>IF('ESTOQUE DEZEMBRO'!$N1017="outubro",_xlfn.XLOOKUP('ESTOQUE DEZEMBRO'!$A1017,MEDIDAS!H:H,MEDIDAS!J:J,,0),IF('ESTOQUE DEZEMBRO'!$N1017="novembro",_xlfn.XLOOKUP('ESTOQUE DEZEMBRO'!$A1017,MEDIDAS!H:H,MEDIDAS!K:K,,0),"0"))</f>
        <v>8</v>
      </c>
      <c r="H1017">
        <v>20</v>
      </c>
      <c r="I1017" t="s">
        <v>1142</v>
      </c>
      <c r="J1017" s="1">
        <f>'ESTOQUE DEZEMBRO'!$D1017*'ESTOQUE DEZEMBRO'!$G1017+'ESTOQUE DEZEMBRO'!$E1017*'ESTOQUE DEZEMBRO'!$H1017</f>
        <v>656</v>
      </c>
      <c r="K1017" s="1">
        <f>_xlfn.XLOOKUP(A1017,MEDIDAS!A:A,MEDIDAS!D:D,,0)*5</f>
        <v>2.7777777777777777</v>
      </c>
      <c r="L1017" s="1">
        <f>SUM(K1017,_xlfn.XLOOKUP(A1017,MEDIDAS!A:A,MEDIDAS!D:D,,0)*5)</f>
        <v>5.5555555555555554</v>
      </c>
      <c r="M101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17" t="str">
        <f>IF('ESTOQUE DEZEMBRO'!$E1017&gt;0,"dezembro",_xlfn.XLOOKUP('ESTOQUE DEZEMBRO'!$A1017,'ESTOQUE NOVEMBRO'!$A$2:$A$1101,'ESTOQUE NOVEMBRO'!$N$2:$N$1101,,0))</f>
        <v>outubro</v>
      </c>
      <c r="O1017" s="15">
        <v>45627</v>
      </c>
    </row>
    <row r="1018" spans="1:15">
      <c r="A1018" s="5" t="s">
        <v>1013</v>
      </c>
      <c r="B1018" s="6" t="s">
        <v>1194</v>
      </c>
      <c r="C1018" s="8">
        <f t="shared" si="30"/>
        <v>64.89</v>
      </c>
      <c r="D1018" s="13">
        <f>_xlfn.XLOOKUP(Tabela5[[#This Row],[SKU]],'ESTOQUE NOVEMBRO'!A:A,'ESTOQUE NOVEMBRO'!F:F,,0)-_xlfn.XLOOKUP(Tabela5[[#This Row],[SKU]],'VENDA MES'!H:H,'VENDA MES'!I:I,0,0)</f>
        <v>62.8</v>
      </c>
      <c r="E1018" s="13">
        <f>IF(D1018&lt;=0,(L1018 * 2.5) - D1018,IF(AND(Tabela5[[#This Row],[ESTOQUE_INICIAL]]&lt;=Tabela5[[#This Row],[PONTO_DE_REPOSICAO]],Tabela5[[#This Row],[ESTOQUE_INICIAL]]&gt;0),L1018*2.5,D1018*0))</f>
        <v>0</v>
      </c>
      <c r="F1018" s="13">
        <f t="shared" si="31"/>
        <v>62.8</v>
      </c>
      <c r="G1018" s="14">
        <f>IF('ESTOQUE DEZEMBRO'!$N1018="outubro",_xlfn.XLOOKUP('ESTOQUE DEZEMBRO'!$A1018,MEDIDAS!H:H,MEDIDAS!J:J,,0),IF('ESTOQUE DEZEMBRO'!$N1018="novembro",_xlfn.XLOOKUP('ESTOQUE DEZEMBRO'!$A1018,MEDIDAS!H:H,MEDIDAS!K:K,,0),"0"))</f>
        <v>60</v>
      </c>
      <c r="H1018">
        <v>150</v>
      </c>
      <c r="I1018" t="s">
        <v>1128</v>
      </c>
      <c r="J1018" s="1">
        <f>'ESTOQUE DEZEMBRO'!$D1018*'ESTOQUE DEZEMBRO'!$G1018+'ESTOQUE DEZEMBRO'!$E1018*'ESTOQUE DEZEMBRO'!$H1018</f>
        <v>3768</v>
      </c>
      <c r="K1018" s="1">
        <f>_xlfn.XLOOKUP(A1018,MEDIDAS!A:A,MEDIDAS!D:D,,0)*5</f>
        <v>3.1111111111111112</v>
      </c>
      <c r="L1018" s="1">
        <f>SUM(K1018,_xlfn.XLOOKUP(A1018,MEDIDAS!A:A,MEDIDAS!D:D,,0)*5)</f>
        <v>6.2222222222222223</v>
      </c>
      <c r="M101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18" t="str">
        <f>IF('ESTOQUE DEZEMBRO'!$E1018&gt;0,"dezembro",_xlfn.XLOOKUP('ESTOQUE DEZEMBRO'!$A1018,'ESTOQUE NOVEMBRO'!$A$2:$A$1101,'ESTOQUE NOVEMBRO'!$N$2:$N$1101,,0))</f>
        <v>outubro</v>
      </c>
      <c r="O1018" s="15">
        <v>45627</v>
      </c>
    </row>
    <row r="1019" spans="1:15">
      <c r="A1019" s="5" t="s">
        <v>1014</v>
      </c>
      <c r="B1019" s="6" t="s">
        <v>1193</v>
      </c>
      <c r="C1019" s="8">
        <f t="shared" si="30"/>
        <v>64.89</v>
      </c>
      <c r="D1019" s="13">
        <f>_xlfn.XLOOKUP(Tabela5[[#This Row],[SKU]],'ESTOQUE NOVEMBRO'!A:A,'ESTOQUE NOVEMBRO'!F:F,,0)-_xlfn.XLOOKUP(Tabela5[[#This Row],[SKU]],'VENDA MES'!H:H,'VENDA MES'!I:I,0,0)</f>
        <v>-9.6000000000000014</v>
      </c>
      <c r="E1019" s="13">
        <f>IF(D1019&lt;=0,(L1019 * 2.5) - D1019,IF(AND(Tabela5[[#This Row],[ESTOQUE_INICIAL]]&lt;=Tabela5[[#This Row],[PONTO_DE_REPOSICAO]],Tabela5[[#This Row],[ESTOQUE_INICIAL]]&gt;0),L1019*2.5,D1019*0))</f>
        <v>28.766666666666669</v>
      </c>
      <c r="F1019" s="13">
        <f t="shared" si="31"/>
        <v>19.166666666666668</v>
      </c>
      <c r="G1019" s="14" t="str">
        <f>IF('ESTOQUE DEZEMBRO'!$N1019="outubro",_xlfn.XLOOKUP('ESTOQUE DEZEMBRO'!$A1019,MEDIDAS!H:H,MEDIDAS!J:J,,0),IF('ESTOQUE DEZEMBRO'!$N1019="novembro",_xlfn.XLOOKUP('ESTOQUE DEZEMBRO'!$A1019,MEDIDAS!H:H,MEDIDAS!K:K,,0),"0"))</f>
        <v>0</v>
      </c>
      <c r="H1019">
        <v>150</v>
      </c>
      <c r="I1019" t="s">
        <v>1128</v>
      </c>
      <c r="J1019" s="1">
        <f>'ESTOQUE DEZEMBRO'!$D1019*'ESTOQUE DEZEMBRO'!$G1019+'ESTOQUE DEZEMBRO'!$E1019*'ESTOQUE DEZEMBRO'!$H1019</f>
        <v>4315</v>
      </c>
      <c r="K1019" s="1">
        <f>_xlfn.XLOOKUP(A1019,MEDIDAS!A:A,MEDIDAS!D:D,,0)*5</f>
        <v>3.8333333333333335</v>
      </c>
      <c r="L1019" s="1">
        <f>SUM(K1019,_xlfn.XLOOKUP(A1019,MEDIDAS!A:A,MEDIDAS!D:D,,0)*5)</f>
        <v>7.666666666666667</v>
      </c>
      <c r="M101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019" t="str">
        <f>IF('ESTOQUE DEZEMBRO'!$E1019&gt;0,"dezembro",_xlfn.XLOOKUP('ESTOQUE DEZEMBRO'!$A1019,'ESTOQUE NOVEMBRO'!$A$2:$A$1101,'ESTOQUE NOVEMBRO'!$N$2:$N$1101,,0))</f>
        <v>dezembro</v>
      </c>
      <c r="O1019" s="15">
        <v>45627</v>
      </c>
    </row>
    <row r="1020" spans="1:15">
      <c r="A1020" s="5" t="s">
        <v>1015</v>
      </c>
      <c r="B1020" s="6" t="s">
        <v>1129</v>
      </c>
      <c r="C1020" s="8">
        <f t="shared" si="30"/>
        <v>64.89</v>
      </c>
      <c r="D1020" s="13">
        <f>_xlfn.XLOOKUP(Tabela5[[#This Row],[SKU]],'ESTOQUE NOVEMBRO'!A:A,'ESTOQUE NOVEMBRO'!F:F,,0)-_xlfn.XLOOKUP(Tabela5[[#This Row],[SKU]],'VENDA MES'!H:H,'VENDA MES'!I:I,0,0)</f>
        <v>128.6</v>
      </c>
      <c r="E1020" s="13">
        <f>IF(D1020&lt;=0,(L1020 * 2.5) - D1020,IF(AND(Tabela5[[#This Row],[ESTOQUE_INICIAL]]&lt;=Tabela5[[#This Row],[PONTO_DE_REPOSICAO]],Tabela5[[#This Row],[ESTOQUE_INICIAL]]&gt;0),L1020*2.5,D1020*0))</f>
        <v>0</v>
      </c>
      <c r="F1020" s="13">
        <f t="shared" si="31"/>
        <v>128.6</v>
      </c>
      <c r="G1020" s="14">
        <f>IF('ESTOQUE DEZEMBRO'!$N1020="outubro",_xlfn.XLOOKUP('ESTOQUE DEZEMBRO'!$A1020,MEDIDAS!H:H,MEDIDAS!J:J,,0),IF('ESTOQUE DEZEMBRO'!$N1020="novembro",_xlfn.XLOOKUP('ESTOQUE DEZEMBRO'!$A1020,MEDIDAS!H:H,MEDIDAS!K:K,,0),"0"))</f>
        <v>5</v>
      </c>
      <c r="H1020">
        <v>12.5</v>
      </c>
      <c r="I1020" t="s">
        <v>1130</v>
      </c>
      <c r="J1020" s="1">
        <f>'ESTOQUE DEZEMBRO'!$D1020*'ESTOQUE DEZEMBRO'!$G1020+'ESTOQUE DEZEMBRO'!$E1020*'ESTOQUE DEZEMBRO'!$H1020</f>
        <v>643</v>
      </c>
      <c r="K1020" s="1">
        <f>_xlfn.XLOOKUP(A1020,MEDIDAS!A:A,MEDIDAS!D:D,,0)*5</f>
        <v>4.2222222222222223</v>
      </c>
      <c r="L1020" s="1">
        <f>SUM(K1020,_xlfn.XLOOKUP(A1020,MEDIDAS!A:A,MEDIDAS!D:D,,0)*5)</f>
        <v>8.4444444444444446</v>
      </c>
      <c r="M102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20" t="str">
        <f>IF('ESTOQUE DEZEMBRO'!$E1020&gt;0,"dezembro",_xlfn.XLOOKUP('ESTOQUE DEZEMBRO'!$A1020,'ESTOQUE NOVEMBRO'!$A$2:$A$1101,'ESTOQUE NOVEMBRO'!$N$2:$N$1101,,0))</f>
        <v>outubro</v>
      </c>
      <c r="O1020" s="15">
        <v>45627</v>
      </c>
    </row>
    <row r="1021" spans="1:15">
      <c r="A1021" s="5" t="s">
        <v>1016</v>
      </c>
      <c r="B1021" s="6" t="s">
        <v>1162</v>
      </c>
      <c r="C1021" s="8">
        <f t="shared" si="30"/>
        <v>64.89</v>
      </c>
      <c r="D1021" s="13">
        <f>_xlfn.XLOOKUP(Tabela5[[#This Row],[SKU]],'ESTOQUE NOVEMBRO'!A:A,'ESTOQUE NOVEMBRO'!F:F,,0)-_xlfn.XLOOKUP(Tabela5[[#This Row],[SKU]],'VENDA MES'!H:H,'VENDA MES'!I:I,0,0)</f>
        <v>65.599999999999994</v>
      </c>
      <c r="E1021" s="13">
        <f>IF(D1021&lt;=0,(L1021 * 2.5) - D1021,IF(AND(Tabela5[[#This Row],[ESTOQUE_INICIAL]]&lt;=Tabela5[[#This Row],[PONTO_DE_REPOSICAO]],Tabela5[[#This Row],[ESTOQUE_INICIAL]]&gt;0),L1021*2.5,D1021*0))</f>
        <v>0</v>
      </c>
      <c r="F1021" s="13">
        <f t="shared" si="31"/>
        <v>65.599999999999994</v>
      </c>
      <c r="G1021" s="14">
        <f>IF('ESTOQUE DEZEMBRO'!$N1021="outubro",_xlfn.XLOOKUP('ESTOQUE DEZEMBRO'!$A1021,MEDIDAS!H:H,MEDIDAS!J:J,,0),IF('ESTOQUE DEZEMBRO'!$N1021="novembro",_xlfn.XLOOKUP('ESTOQUE DEZEMBRO'!$A1021,MEDIDAS!H:H,MEDIDAS!K:K,,0),"0"))</f>
        <v>5</v>
      </c>
      <c r="H1021">
        <v>12.5</v>
      </c>
      <c r="I1021" t="s">
        <v>1130</v>
      </c>
      <c r="J1021" s="1">
        <f>'ESTOQUE DEZEMBRO'!$D1021*'ESTOQUE DEZEMBRO'!$G1021+'ESTOQUE DEZEMBRO'!$E1021*'ESTOQUE DEZEMBRO'!$H1021</f>
        <v>328</v>
      </c>
      <c r="K1021" s="1">
        <f>_xlfn.XLOOKUP(A1021,MEDIDAS!A:A,MEDIDAS!D:D,,0)*5</f>
        <v>4.0555555555555554</v>
      </c>
      <c r="L1021" s="1">
        <f>SUM(K1021,_xlfn.XLOOKUP(A1021,MEDIDAS!A:A,MEDIDAS!D:D,,0)*5)</f>
        <v>8.1111111111111107</v>
      </c>
      <c r="M102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21" t="str">
        <f>IF('ESTOQUE DEZEMBRO'!$E1021&gt;0,"dezembro",_xlfn.XLOOKUP('ESTOQUE DEZEMBRO'!$A1021,'ESTOQUE NOVEMBRO'!$A$2:$A$1101,'ESTOQUE NOVEMBRO'!$N$2:$N$1101,,0))</f>
        <v>outubro</v>
      </c>
      <c r="O1021" s="15">
        <v>45627</v>
      </c>
    </row>
    <row r="1022" spans="1:15">
      <c r="A1022" s="5" t="s">
        <v>1017</v>
      </c>
      <c r="B1022" s="6" t="s">
        <v>1173</v>
      </c>
      <c r="C1022" s="8">
        <f t="shared" si="30"/>
        <v>64.89</v>
      </c>
      <c r="D1022" s="13">
        <f>_xlfn.XLOOKUP(Tabela5[[#This Row],[SKU]],'ESTOQUE NOVEMBRO'!A:A,'ESTOQUE NOVEMBRO'!F:F,,0)-_xlfn.XLOOKUP(Tabela5[[#This Row],[SKU]],'VENDA MES'!H:H,'VENDA MES'!I:I,0,0)</f>
        <v>79.200000000000017</v>
      </c>
      <c r="E1022" s="13">
        <f>IF(D1022&lt;=0,(L1022 * 2.5) - D1022,IF(AND(Tabela5[[#This Row],[ESTOQUE_INICIAL]]&lt;=Tabela5[[#This Row],[PONTO_DE_REPOSICAO]],Tabela5[[#This Row],[ESTOQUE_INICIAL]]&gt;0),L1022*2.5,D1022*0))</f>
        <v>0</v>
      </c>
      <c r="F1022" s="13">
        <f t="shared" si="31"/>
        <v>79.200000000000017</v>
      </c>
      <c r="G1022" s="14">
        <f>IF('ESTOQUE DEZEMBRO'!$N1022="outubro",_xlfn.XLOOKUP('ESTOQUE DEZEMBRO'!$A1022,MEDIDAS!H:H,MEDIDAS!J:J,,0),IF('ESTOQUE DEZEMBRO'!$N1022="novembro",_xlfn.XLOOKUP('ESTOQUE DEZEMBRO'!$A1022,MEDIDAS!H:H,MEDIDAS!K:K,,0),"0"))</f>
        <v>30</v>
      </c>
      <c r="H1022">
        <v>75</v>
      </c>
      <c r="I1022" t="s">
        <v>1146</v>
      </c>
      <c r="J1022" s="1">
        <f>'ESTOQUE DEZEMBRO'!$D1022*'ESTOQUE DEZEMBRO'!$G1022+'ESTOQUE DEZEMBRO'!$E1022*'ESTOQUE DEZEMBRO'!$H1022</f>
        <v>2376.0000000000005</v>
      </c>
      <c r="K1022" s="1">
        <f>_xlfn.XLOOKUP(A1022,MEDIDAS!A:A,MEDIDAS!D:D,,0)*5</f>
        <v>3.6666666666666665</v>
      </c>
      <c r="L1022" s="1">
        <f>SUM(K1022,_xlfn.XLOOKUP(A1022,MEDIDAS!A:A,MEDIDAS!D:D,,0)*5)</f>
        <v>7.333333333333333</v>
      </c>
      <c r="M102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22" t="str">
        <f>IF('ESTOQUE DEZEMBRO'!$E1022&gt;0,"dezembro",_xlfn.XLOOKUP('ESTOQUE DEZEMBRO'!$A1022,'ESTOQUE NOVEMBRO'!$A$2:$A$1101,'ESTOQUE NOVEMBRO'!$N$2:$N$1101,,0))</f>
        <v>outubro</v>
      </c>
      <c r="O1022" s="15">
        <v>45627</v>
      </c>
    </row>
    <row r="1023" spans="1:15">
      <c r="A1023" s="5" t="s">
        <v>1018</v>
      </c>
      <c r="B1023" s="6" t="s">
        <v>1190</v>
      </c>
      <c r="C1023" s="8">
        <f t="shared" si="30"/>
        <v>64.89</v>
      </c>
      <c r="D1023" s="13">
        <f>_xlfn.XLOOKUP(Tabela5[[#This Row],[SKU]],'ESTOQUE NOVEMBRO'!A:A,'ESTOQUE NOVEMBRO'!F:F,,0)-_xlfn.XLOOKUP(Tabela5[[#This Row],[SKU]],'VENDA MES'!H:H,'VENDA MES'!I:I,0,0)</f>
        <v>13.40000000000002</v>
      </c>
      <c r="E1023" s="13">
        <f>IF(D1023&lt;=0,(L1023 * 2.5) - D1023,IF(AND(Tabela5[[#This Row],[ESTOQUE_INICIAL]]&lt;=Tabela5[[#This Row],[PONTO_DE_REPOSICAO]],Tabela5[[#This Row],[ESTOQUE_INICIAL]]&gt;0),L1023*2.5,D1023*0))</f>
        <v>0</v>
      </c>
      <c r="F1023" s="13">
        <f t="shared" si="31"/>
        <v>13.40000000000002</v>
      </c>
      <c r="G1023" s="14">
        <f>IF('ESTOQUE DEZEMBRO'!$N1023="outubro",_xlfn.XLOOKUP('ESTOQUE DEZEMBRO'!$A1023,MEDIDAS!H:H,MEDIDAS!J:J,,0),IF('ESTOQUE DEZEMBRO'!$N1023="novembro",_xlfn.XLOOKUP('ESTOQUE DEZEMBRO'!$A1023,MEDIDAS!H:H,MEDIDAS!K:K,,0),"0"))</f>
        <v>60</v>
      </c>
      <c r="H1023">
        <v>150</v>
      </c>
      <c r="I1023" t="s">
        <v>1128</v>
      </c>
      <c r="J1023" s="1">
        <f>'ESTOQUE DEZEMBRO'!$D1023*'ESTOQUE DEZEMBRO'!$G1023+'ESTOQUE DEZEMBRO'!$E1023*'ESTOQUE DEZEMBRO'!$H1023</f>
        <v>804.00000000000114</v>
      </c>
      <c r="K1023" s="1">
        <f>_xlfn.XLOOKUP(A1023,MEDIDAS!A:A,MEDIDAS!D:D,,0)*5</f>
        <v>4.3888888888888893</v>
      </c>
      <c r="L1023" s="1">
        <f>SUM(K1023,_xlfn.XLOOKUP(A1023,MEDIDAS!A:A,MEDIDAS!D:D,,0)*5)</f>
        <v>8.7777777777777786</v>
      </c>
      <c r="M102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23" t="str">
        <f>IF('ESTOQUE DEZEMBRO'!$E1023&gt;0,"dezembro",_xlfn.XLOOKUP('ESTOQUE DEZEMBRO'!$A1023,'ESTOQUE NOVEMBRO'!$A$2:$A$1101,'ESTOQUE NOVEMBRO'!$N$2:$N$1101,,0))</f>
        <v>outubro</v>
      </c>
      <c r="O1023" s="15">
        <v>45627</v>
      </c>
    </row>
    <row r="1024" spans="1:15">
      <c r="A1024" s="5" t="s">
        <v>1019</v>
      </c>
      <c r="B1024" s="6" t="s">
        <v>1179</v>
      </c>
      <c r="C1024" s="8">
        <f t="shared" si="30"/>
        <v>64.89</v>
      </c>
      <c r="D1024" s="13">
        <f>_xlfn.XLOOKUP(Tabela5[[#This Row],[SKU]],'ESTOQUE NOVEMBRO'!A:A,'ESTOQUE NOVEMBRO'!F:F,,0)-_xlfn.XLOOKUP(Tabela5[[#This Row],[SKU]],'VENDA MES'!H:H,'VENDA MES'!I:I,0,0)</f>
        <v>22.40000000000002</v>
      </c>
      <c r="E1024" s="13">
        <f>IF(D1024&lt;=0,(L1024 * 2.5) - D1024,IF(AND(Tabela5[[#This Row],[ESTOQUE_INICIAL]]&lt;=Tabela5[[#This Row],[PONTO_DE_REPOSICAO]],Tabela5[[#This Row],[ESTOQUE_INICIAL]]&gt;0),L1024*2.5,D1024*0))</f>
        <v>0</v>
      </c>
      <c r="F1024" s="13">
        <f t="shared" si="31"/>
        <v>22.40000000000002</v>
      </c>
      <c r="G1024" s="14">
        <f>IF('ESTOQUE DEZEMBRO'!$N1024="outubro",_xlfn.XLOOKUP('ESTOQUE DEZEMBRO'!$A1024,MEDIDAS!H:H,MEDIDAS!J:J,,0),IF('ESTOQUE DEZEMBRO'!$N1024="novembro",_xlfn.XLOOKUP('ESTOQUE DEZEMBRO'!$A1024,MEDIDAS!H:H,MEDIDAS!K:K,,0),"0"))</f>
        <v>24</v>
      </c>
      <c r="H1024">
        <v>60</v>
      </c>
      <c r="I1024" t="s">
        <v>1128</v>
      </c>
      <c r="J1024" s="1">
        <f>'ESTOQUE DEZEMBRO'!$D1024*'ESTOQUE DEZEMBRO'!$G1024+'ESTOQUE DEZEMBRO'!$E1024*'ESTOQUE DEZEMBRO'!$H1024</f>
        <v>537.60000000000048</v>
      </c>
      <c r="K1024" s="1">
        <f>_xlfn.XLOOKUP(A1024,MEDIDAS!A:A,MEDIDAS!D:D,,0)*5</f>
        <v>3.8888888888888888</v>
      </c>
      <c r="L1024" s="1">
        <f>SUM(K1024,_xlfn.XLOOKUP(A1024,MEDIDAS!A:A,MEDIDAS!D:D,,0)*5)</f>
        <v>7.7777777777777777</v>
      </c>
      <c r="M102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24" t="str">
        <f>IF('ESTOQUE DEZEMBRO'!$E1024&gt;0,"dezembro",_xlfn.XLOOKUP('ESTOQUE DEZEMBRO'!$A1024,'ESTOQUE NOVEMBRO'!$A$2:$A$1101,'ESTOQUE NOVEMBRO'!$N$2:$N$1101,,0))</f>
        <v>outubro</v>
      </c>
      <c r="O1024" s="15">
        <v>45627</v>
      </c>
    </row>
    <row r="1025" spans="1:15">
      <c r="A1025" s="5" t="s">
        <v>1020</v>
      </c>
      <c r="B1025" s="6" t="s">
        <v>1202</v>
      </c>
      <c r="C1025" s="8">
        <f t="shared" si="30"/>
        <v>64.89</v>
      </c>
      <c r="D1025" s="13">
        <f>_xlfn.XLOOKUP(Tabela5[[#This Row],[SKU]],'ESTOQUE NOVEMBRO'!A:A,'ESTOQUE NOVEMBRO'!F:F,,0)-_xlfn.XLOOKUP(Tabela5[[#This Row],[SKU]],'VENDA MES'!H:H,'VENDA MES'!I:I,0,0)</f>
        <v>36.40000000000002</v>
      </c>
      <c r="E1025" s="13">
        <f>IF(D1025&lt;=0,(L1025 * 2.5) - D1025,IF(AND(Tabela5[[#This Row],[ESTOQUE_INICIAL]]&lt;=Tabela5[[#This Row],[PONTO_DE_REPOSICAO]],Tabela5[[#This Row],[ESTOQUE_INICIAL]]&gt;0),L1025*2.5,D1025*0))</f>
        <v>0</v>
      </c>
      <c r="F1025" s="13">
        <f t="shared" si="31"/>
        <v>36.40000000000002</v>
      </c>
      <c r="G1025" s="14">
        <f>IF('ESTOQUE DEZEMBRO'!$N1025="outubro",_xlfn.XLOOKUP('ESTOQUE DEZEMBRO'!$A1025,MEDIDAS!H:H,MEDIDAS!J:J,,0),IF('ESTOQUE DEZEMBRO'!$N1025="novembro",_xlfn.XLOOKUP('ESTOQUE DEZEMBRO'!$A1025,MEDIDAS!H:H,MEDIDAS!K:K,,0),"0"))</f>
        <v>24</v>
      </c>
      <c r="H1025">
        <v>60</v>
      </c>
      <c r="I1025" t="s">
        <v>1128</v>
      </c>
      <c r="J1025" s="1">
        <f>'ESTOQUE DEZEMBRO'!$D1025*'ESTOQUE DEZEMBRO'!$G1025+'ESTOQUE DEZEMBRO'!$E1025*'ESTOQUE DEZEMBRO'!$H1025</f>
        <v>873.60000000000048</v>
      </c>
      <c r="K1025" s="1">
        <f>_xlfn.XLOOKUP(A1025,MEDIDAS!A:A,MEDIDAS!D:D,,0)*5</f>
        <v>3.1111111111111112</v>
      </c>
      <c r="L1025" s="1">
        <f>SUM(K1025,_xlfn.XLOOKUP(A1025,MEDIDAS!A:A,MEDIDAS!D:D,,0)*5)</f>
        <v>6.2222222222222223</v>
      </c>
      <c r="M102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25" t="str">
        <f>IF('ESTOQUE DEZEMBRO'!$E1025&gt;0,"dezembro",_xlfn.XLOOKUP('ESTOQUE DEZEMBRO'!$A1025,'ESTOQUE NOVEMBRO'!$A$2:$A$1101,'ESTOQUE NOVEMBRO'!$N$2:$N$1101,,0))</f>
        <v>outubro</v>
      </c>
      <c r="O1025" s="15">
        <v>45627</v>
      </c>
    </row>
    <row r="1026" spans="1:15">
      <c r="A1026" s="5" t="s">
        <v>1022</v>
      </c>
      <c r="B1026" s="6" t="s">
        <v>1222</v>
      </c>
      <c r="C1026" s="8">
        <f t="shared" ref="C1026:C1089" si="32">3.09*3*7</f>
        <v>64.89</v>
      </c>
      <c r="D1026" s="13">
        <f>_xlfn.XLOOKUP(Tabela5[[#This Row],[SKU]],'ESTOQUE NOVEMBRO'!A:A,'ESTOQUE NOVEMBRO'!F:F,,0)-_xlfn.XLOOKUP(Tabela5[[#This Row],[SKU]],'VENDA MES'!H:H,'VENDA MES'!I:I,0,0)</f>
        <v>1.7999999999999972</v>
      </c>
      <c r="E1026" s="13">
        <f>IF(D1026&lt;=0,(L1026 * 2.5) - D1026,IF(AND(Tabela5[[#This Row],[ESTOQUE_INICIAL]]&lt;=Tabela5[[#This Row],[PONTO_DE_REPOSICAO]],Tabela5[[#This Row],[ESTOQUE_INICIAL]]&gt;0),L1026*2.5,D1026*0))</f>
        <v>23.333333333333336</v>
      </c>
      <c r="F1026" s="13">
        <f t="shared" ref="F1026:F1089" si="33">SUM(E1026,D1026)</f>
        <v>25.133333333333333</v>
      </c>
      <c r="G1026" s="14" t="str">
        <f>IF('ESTOQUE DEZEMBRO'!$N1026="outubro",_xlfn.XLOOKUP('ESTOQUE DEZEMBRO'!$A1026,MEDIDAS!H:H,MEDIDAS!J:J,,0),IF('ESTOQUE DEZEMBRO'!$N1026="novembro",_xlfn.XLOOKUP('ESTOQUE DEZEMBRO'!$A1026,MEDIDAS!H:H,MEDIDAS!K:K,,0),"0"))</f>
        <v>0</v>
      </c>
      <c r="H1026">
        <v>30</v>
      </c>
      <c r="I1026" t="s">
        <v>1136</v>
      </c>
      <c r="J1026" s="1">
        <f>'ESTOQUE DEZEMBRO'!$D1026*'ESTOQUE DEZEMBRO'!$G1026+'ESTOQUE DEZEMBRO'!$E1026*'ESTOQUE DEZEMBRO'!$H1026</f>
        <v>700.00000000000011</v>
      </c>
      <c r="K1026" s="1">
        <f>_xlfn.XLOOKUP(A1026,MEDIDAS!A:A,MEDIDAS!D:D,,0)*5</f>
        <v>4.666666666666667</v>
      </c>
      <c r="L1026" s="1">
        <f>SUM(K1026,_xlfn.XLOOKUP(A1026,MEDIDAS!A:A,MEDIDAS!D:D,,0)*5)</f>
        <v>9.3333333333333339</v>
      </c>
      <c r="M102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26" t="str">
        <f>IF('ESTOQUE DEZEMBRO'!$E1026&gt;0,"dezembro",_xlfn.XLOOKUP('ESTOQUE DEZEMBRO'!$A1026,'ESTOQUE NOVEMBRO'!$A$2:$A$1101,'ESTOQUE NOVEMBRO'!$N$2:$N$1101,,0))</f>
        <v>dezembro</v>
      </c>
      <c r="O1026" s="15">
        <v>45627</v>
      </c>
    </row>
    <row r="1027" spans="1:15">
      <c r="A1027" s="5" t="s">
        <v>1023</v>
      </c>
      <c r="B1027" s="6" t="s">
        <v>1230</v>
      </c>
      <c r="C1027" s="8">
        <f t="shared" si="32"/>
        <v>64.89</v>
      </c>
      <c r="D1027" s="13">
        <f>_xlfn.XLOOKUP(Tabela5[[#This Row],[SKU]],'ESTOQUE NOVEMBRO'!A:A,'ESTOQUE NOVEMBRO'!F:F,,0)-_xlfn.XLOOKUP(Tabela5[[#This Row],[SKU]],'VENDA MES'!H:H,'VENDA MES'!I:I,0,0)</f>
        <v>67</v>
      </c>
      <c r="E1027" s="13">
        <f>IF(D1027&lt;=0,(L1027 * 2.5) - D1027,IF(AND(Tabela5[[#This Row],[ESTOQUE_INICIAL]]&lt;=Tabela5[[#This Row],[PONTO_DE_REPOSICAO]],Tabela5[[#This Row],[ESTOQUE_INICIAL]]&gt;0),L1027*2.5,D1027*0))</f>
        <v>0</v>
      </c>
      <c r="F1027" s="13">
        <f t="shared" si="33"/>
        <v>67</v>
      </c>
      <c r="G1027" s="14">
        <f>IF('ESTOQUE DEZEMBRO'!$N1027="outubro",_xlfn.XLOOKUP('ESTOQUE DEZEMBRO'!$A1027,MEDIDAS!H:H,MEDIDAS!J:J,,0),IF('ESTOQUE DEZEMBRO'!$N1027="novembro",_xlfn.XLOOKUP('ESTOQUE DEZEMBRO'!$A1027,MEDIDAS!H:H,MEDIDAS!K:K,,0),"0"))</f>
        <v>10</v>
      </c>
      <c r="H1027">
        <v>25</v>
      </c>
      <c r="I1027" t="s">
        <v>1134</v>
      </c>
      <c r="J1027" s="1">
        <f>'ESTOQUE DEZEMBRO'!$D1027*'ESTOQUE DEZEMBRO'!$G1027+'ESTOQUE DEZEMBRO'!$E1027*'ESTOQUE DEZEMBRO'!$H1027</f>
        <v>670</v>
      </c>
      <c r="K1027" s="1">
        <f>_xlfn.XLOOKUP(A1027,MEDIDAS!A:A,MEDIDAS!D:D,,0)*5</f>
        <v>1.7777777777777779</v>
      </c>
      <c r="L1027" s="1">
        <f>SUM(K1027,_xlfn.XLOOKUP(A1027,MEDIDAS!A:A,MEDIDAS!D:D,,0)*5)</f>
        <v>3.5555555555555558</v>
      </c>
      <c r="M102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27" t="str">
        <f>IF('ESTOQUE DEZEMBRO'!$E1027&gt;0,"dezembro",_xlfn.XLOOKUP('ESTOQUE DEZEMBRO'!$A1027,'ESTOQUE NOVEMBRO'!$A$2:$A$1101,'ESTOQUE NOVEMBRO'!$N$2:$N$1101,,0))</f>
        <v>outubro</v>
      </c>
      <c r="O1027" s="15">
        <v>45627</v>
      </c>
    </row>
    <row r="1028" spans="1:15">
      <c r="A1028" s="5" t="s">
        <v>1024</v>
      </c>
      <c r="B1028" s="6" t="s">
        <v>1207</v>
      </c>
      <c r="C1028" s="8">
        <f t="shared" si="32"/>
        <v>64.89</v>
      </c>
      <c r="D1028" s="13">
        <f>_xlfn.XLOOKUP(Tabela5[[#This Row],[SKU]],'ESTOQUE NOVEMBRO'!A:A,'ESTOQUE NOVEMBRO'!F:F,,0)-_xlfn.XLOOKUP(Tabela5[[#This Row],[SKU]],'VENDA MES'!H:H,'VENDA MES'!I:I,0,0)</f>
        <v>79.8</v>
      </c>
      <c r="E1028" s="13">
        <f>IF(D1028&lt;=0,(L1028 * 2.5) - D1028,IF(AND(Tabela5[[#This Row],[ESTOQUE_INICIAL]]&lt;=Tabela5[[#This Row],[PONTO_DE_REPOSICAO]],Tabela5[[#This Row],[ESTOQUE_INICIAL]]&gt;0),L1028*2.5,D1028*0))</f>
        <v>0</v>
      </c>
      <c r="F1028" s="13">
        <f t="shared" si="33"/>
        <v>79.8</v>
      </c>
      <c r="G1028" s="14">
        <f>IF('ESTOQUE DEZEMBRO'!$N1028="outubro",_xlfn.XLOOKUP('ESTOQUE DEZEMBRO'!$A1028,MEDIDAS!H:H,MEDIDAS!J:J,,0),IF('ESTOQUE DEZEMBRO'!$N1028="novembro",_xlfn.XLOOKUP('ESTOQUE DEZEMBRO'!$A1028,MEDIDAS!H:H,MEDIDAS!K:K,,0),"0"))</f>
        <v>10</v>
      </c>
      <c r="H1028">
        <v>25</v>
      </c>
      <c r="I1028" t="s">
        <v>1134</v>
      </c>
      <c r="J1028" s="1">
        <f>'ESTOQUE DEZEMBRO'!$D1028*'ESTOQUE DEZEMBRO'!$G1028+'ESTOQUE DEZEMBRO'!$E1028*'ESTOQUE DEZEMBRO'!$H1028</f>
        <v>798</v>
      </c>
      <c r="K1028" s="1">
        <f>_xlfn.XLOOKUP(A1028,MEDIDAS!A:A,MEDIDAS!D:D,,0)*5</f>
        <v>2.166666666666667</v>
      </c>
      <c r="L1028" s="1">
        <f>SUM(K1028,_xlfn.XLOOKUP(A1028,MEDIDAS!A:A,MEDIDAS!D:D,,0)*5)</f>
        <v>4.3333333333333339</v>
      </c>
      <c r="M102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28" t="str">
        <f>IF('ESTOQUE DEZEMBRO'!$E1028&gt;0,"dezembro",_xlfn.XLOOKUP('ESTOQUE DEZEMBRO'!$A1028,'ESTOQUE NOVEMBRO'!$A$2:$A$1101,'ESTOQUE NOVEMBRO'!$N$2:$N$1101,,0))</f>
        <v>outubro</v>
      </c>
      <c r="O1028" s="15">
        <v>45627</v>
      </c>
    </row>
    <row r="1029" spans="1:15">
      <c r="A1029" s="5" t="s">
        <v>1025</v>
      </c>
      <c r="B1029" s="6" t="s">
        <v>1205</v>
      </c>
      <c r="C1029" s="8">
        <f t="shared" si="32"/>
        <v>64.89</v>
      </c>
      <c r="D1029" s="13">
        <f>_xlfn.XLOOKUP(Tabela5[[#This Row],[SKU]],'ESTOQUE NOVEMBRO'!A:A,'ESTOQUE NOVEMBRO'!F:F,,0)-_xlfn.XLOOKUP(Tabela5[[#This Row],[SKU]],'VENDA MES'!H:H,'VENDA MES'!I:I,0,0)</f>
        <v>68.800000000000011</v>
      </c>
      <c r="E1029" s="13">
        <f>IF(D1029&lt;=0,(L1029 * 2.5) - D1029,IF(AND(Tabela5[[#This Row],[ESTOQUE_INICIAL]]&lt;=Tabela5[[#This Row],[PONTO_DE_REPOSICAO]],Tabela5[[#This Row],[ESTOQUE_INICIAL]]&gt;0),L1029*2.5,D1029*0))</f>
        <v>0</v>
      </c>
      <c r="F1029" s="13">
        <f t="shared" si="33"/>
        <v>68.800000000000011</v>
      </c>
      <c r="G1029" s="14">
        <f>IF('ESTOQUE DEZEMBRO'!$N1029="outubro",_xlfn.XLOOKUP('ESTOQUE DEZEMBRO'!$A1029,MEDIDAS!H:H,MEDIDAS!J:J,,0),IF('ESTOQUE DEZEMBRO'!$N1029="novembro",_xlfn.XLOOKUP('ESTOQUE DEZEMBRO'!$A1029,MEDIDAS!H:H,MEDIDAS!K:K,,0),"0"))</f>
        <v>12</v>
      </c>
      <c r="H1029">
        <v>30</v>
      </c>
      <c r="I1029" t="s">
        <v>1136</v>
      </c>
      <c r="J1029" s="1">
        <f>'ESTOQUE DEZEMBRO'!$D1029*'ESTOQUE DEZEMBRO'!$G1029+'ESTOQUE DEZEMBRO'!$E1029*'ESTOQUE DEZEMBRO'!$H1029</f>
        <v>825.60000000000014</v>
      </c>
      <c r="K1029" s="1">
        <f>_xlfn.XLOOKUP(A1029,MEDIDAS!A:A,MEDIDAS!D:D,,0)*5</f>
        <v>4.6111111111111116</v>
      </c>
      <c r="L1029" s="1">
        <f>SUM(K1029,_xlfn.XLOOKUP(A1029,MEDIDAS!A:A,MEDIDAS!D:D,,0)*5)</f>
        <v>9.2222222222222232</v>
      </c>
      <c r="M102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29" t="str">
        <f>IF('ESTOQUE DEZEMBRO'!$E1029&gt;0,"dezembro",_xlfn.XLOOKUP('ESTOQUE DEZEMBRO'!$A1029,'ESTOQUE NOVEMBRO'!$A$2:$A$1101,'ESTOQUE NOVEMBRO'!$N$2:$N$1101,,0))</f>
        <v>outubro</v>
      </c>
      <c r="O1029" s="15">
        <v>45627</v>
      </c>
    </row>
    <row r="1030" spans="1:15">
      <c r="A1030" s="5" t="s">
        <v>1026</v>
      </c>
      <c r="B1030" s="6" t="s">
        <v>1170</v>
      </c>
      <c r="C1030" s="8">
        <f t="shared" si="32"/>
        <v>64.89</v>
      </c>
      <c r="D1030" s="13">
        <f>_xlfn.XLOOKUP(Tabela5[[#This Row],[SKU]],'ESTOQUE NOVEMBRO'!A:A,'ESTOQUE NOVEMBRO'!F:F,,0)-_xlfn.XLOOKUP(Tabela5[[#This Row],[SKU]],'VENDA MES'!H:H,'VENDA MES'!I:I,0,0)</f>
        <v>4.4000000000000199</v>
      </c>
      <c r="E1030" s="13">
        <f>IF(D1030&lt;=0,(L1030 * 2.5) - D1030,IF(AND(Tabela5[[#This Row],[ESTOQUE_INICIAL]]&lt;=Tabela5[[#This Row],[PONTO_DE_REPOSICAO]],Tabela5[[#This Row],[ESTOQUE_INICIAL]]&gt;0),L1030*2.5,D1030*0))</f>
        <v>24.444444444444443</v>
      </c>
      <c r="F1030" s="13">
        <f t="shared" si="33"/>
        <v>28.844444444444463</v>
      </c>
      <c r="G1030" s="14" t="str">
        <f>IF('ESTOQUE DEZEMBRO'!$N1030="outubro",_xlfn.XLOOKUP('ESTOQUE DEZEMBRO'!$A1030,MEDIDAS!H:H,MEDIDAS!J:J,,0),IF('ESTOQUE DEZEMBRO'!$N1030="novembro",_xlfn.XLOOKUP('ESTOQUE DEZEMBRO'!$A1030,MEDIDAS!H:H,MEDIDAS!K:K,,0),"0"))</f>
        <v>0</v>
      </c>
      <c r="H1030">
        <v>25</v>
      </c>
      <c r="I1030" t="s">
        <v>1134</v>
      </c>
      <c r="J1030" s="1">
        <f>'ESTOQUE DEZEMBRO'!$D1030*'ESTOQUE DEZEMBRO'!$G1030+'ESTOQUE DEZEMBRO'!$E1030*'ESTOQUE DEZEMBRO'!$H1030</f>
        <v>611.11111111111109</v>
      </c>
      <c r="K1030" s="1">
        <f>_xlfn.XLOOKUP(A1030,MEDIDAS!A:A,MEDIDAS!D:D,,0)*5</f>
        <v>4.8888888888888884</v>
      </c>
      <c r="L1030" s="1">
        <f>SUM(K1030,_xlfn.XLOOKUP(A1030,MEDIDAS!A:A,MEDIDAS!D:D,,0)*5)</f>
        <v>9.7777777777777768</v>
      </c>
      <c r="M103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30" t="str">
        <f>IF('ESTOQUE DEZEMBRO'!$E1030&gt;0,"dezembro",_xlfn.XLOOKUP('ESTOQUE DEZEMBRO'!$A1030,'ESTOQUE NOVEMBRO'!$A$2:$A$1101,'ESTOQUE NOVEMBRO'!$N$2:$N$1101,,0))</f>
        <v>dezembro</v>
      </c>
      <c r="O1030" s="15">
        <v>45627</v>
      </c>
    </row>
    <row r="1031" spans="1:15">
      <c r="A1031" s="5" t="s">
        <v>1027</v>
      </c>
      <c r="B1031" s="6" t="s">
        <v>1127</v>
      </c>
      <c r="C1031" s="8">
        <f t="shared" si="32"/>
        <v>64.89</v>
      </c>
      <c r="D1031" s="13">
        <f>_xlfn.XLOOKUP(Tabela5[[#This Row],[SKU]],'ESTOQUE NOVEMBRO'!A:A,'ESTOQUE NOVEMBRO'!F:F,,0)-_xlfn.XLOOKUP(Tabela5[[#This Row],[SKU]],'VENDA MES'!H:H,'VENDA MES'!I:I,0,0)</f>
        <v>102.19999999999999</v>
      </c>
      <c r="E1031" s="13">
        <f>IF(D1031&lt;=0,(L1031 * 2.5) - D1031,IF(AND(Tabela5[[#This Row],[ESTOQUE_INICIAL]]&lt;=Tabela5[[#This Row],[PONTO_DE_REPOSICAO]],Tabela5[[#This Row],[ESTOQUE_INICIAL]]&gt;0),L1031*2.5,D1031*0))</f>
        <v>0</v>
      </c>
      <c r="F1031" s="13">
        <f t="shared" si="33"/>
        <v>102.19999999999999</v>
      </c>
      <c r="G1031" s="14">
        <f>IF('ESTOQUE DEZEMBRO'!$N1031="outubro",_xlfn.XLOOKUP('ESTOQUE DEZEMBRO'!$A1031,MEDIDAS!H:H,MEDIDAS!J:J,,0),IF('ESTOQUE DEZEMBRO'!$N1031="novembro",_xlfn.XLOOKUP('ESTOQUE DEZEMBRO'!$A1031,MEDIDAS!H:H,MEDIDAS!K:K,,0),"0"))</f>
        <v>24</v>
      </c>
      <c r="H1031">
        <v>60</v>
      </c>
      <c r="I1031" t="s">
        <v>1128</v>
      </c>
      <c r="J1031" s="1">
        <f>'ESTOQUE DEZEMBRO'!$D1031*'ESTOQUE DEZEMBRO'!$G1031+'ESTOQUE DEZEMBRO'!$E1031*'ESTOQUE DEZEMBRO'!$H1031</f>
        <v>2452.7999999999997</v>
      </c>
      <c r="K1031" s="1">
        <f>_xlfn.XLOOKUP(A1031,MEDIDAS!A:A,MEDIDAS!D:D,,0)*5</f>
        <v>4.2222222222222223</v>
      </c>
      <c r="L1031" s="1">
        <f>SUM(K1031,_xlfn.XLOOKUP(A1031,MEDIDAS!A:A,MEDIDAS!D:D,,0)*5)</f>
        <v>8.4444444444444446</v>
      </c>
      <c r="M103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31" t="str">
        <f>IF('ESTOQUE DEZEMBRO'!$E1031&gt;0,"dezembro",_xlfn.XLOOKUP('ESTOQUE DEZEMBRO'!$A1031,'ESTOQUE NOVEMBRO'!$A$2:$A$1101,'ESTOQUE NOVEMBRO'!$N$2:$N$1101,,0))</f>
        <v>outubro</v>
      </c>
      <c r="O1031" s="15">
        <v>45627</v>
      </c>
    </row>
    <row r="1032" spans="1:15">
      <c r="A1032" s="5" t="s">
        <v>1028</v>
      </c>
      <c r="B1032" s="6" t="s">
        <v>1199</v>
      </c>
      <c r="C1032" s="8">
        <f t="shared" si="32"/>
        <v>64.89</v>
      </c>
      <c r="D1032" s="13">
        <f>_xlfn.XLOOKUP(Tabela5[[#This Row],[SKU]],'ESTOQUE NOVEMBRO'!A:A,'ESTOQUE NOVEMBRO'!F:F,,0)-_xlfn.XLOOKUP(Tabela5[[#This Row],[SKU]],'VENDA MES'!H:H,'VENDA MES'!I:I,0,0)</f>
        <v>141.19999999999999</v>
      </c>
      <c r="E1032" s="13">
        <f>IF(D1032&lt;=0,(L1032 * 2.5) - D1032,IF(AND(Tabela5[[#This Row],[ESTOQUE_INICIAL]]&lt;=Tabela5[[#This Row],[PONTO_DE_REPOSICAO]],Tabela5[[#This Row],[ESTOQUE_INICIAL]]&gt;0),L1032*2.5,D1032*0))</f>
        <v>0</v>
      </c>
      <c r="F1032" s="13">
        <f t="shared" si="33"/>
        <v>141.19999999999999</v>
      </c>
      <c r="G1032" s="14">
        <f>IF('ESTOQUE DEZEMBRO'!$N1032="outubro",_xlfn.XLOOKUP('ESTOQUE DEZEMBRO'!$A1032,MEDIDAS!H:H,MEDIDAS!J:J,,0),IF('ESTOQUE DEZEMBRO'!$N1032="novembro",_xlfn.XLOOKUP('ESTOQUE DEZEMBRO'!$A1032,MEDIDAS!H:H,MEDIDAS!K:K,,0),"0"))</f>
        <v>60</v>
      </c>
      <c r="H1032">
        <v>150</v>
      </c>
      <c r="I1032" t="s">
        <v>1128</v>
      </c>
      <c r="J1032" s="1">
        <f>'ESTOQUE DEZEMBRO'!$D1032*'ESTOQUE DEZEMBRO'!$G1032+'ESTOQUE DEZEMBRO'!$E1032*'ESTOQUE DEZEMBRO'!$H1032</f>
        <v>8472</v>
      </c>
      <c r="K1032" s="1">
        <f>_xlfn.XLOOKUP(A1032,MEDIDAS!A:A,MEDIDAS!D:D,,0)*5</f>
        <v>5.7222222222222214</v>
      </c>
      <c r="L1032" s="1">
        <f>SUM(K1032,_xlfn.XLOOKUP(A1032,MEDIDAS!A:A,MEDIDAS!D:D,,0)*5)</f>
        <v>11.444444444444443</v>
      </c>
      <c r="M103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32" t="str">
        <f>IF('ESTOQUE DEZEMBRO'!$E1032&gt;0,"dezembro",_xlfn.XLOOKUP('ESTOQUE DEZEMBRO'!$A1032,'ESTOQUE NOVEMBRO'!$A$2:$A$1101,'ESTOQUE NOVEMBRO'!$N$2:$N$1101,,0))</f>
        <v>outubro</v>
      </c>
      <c r="O1032" s="15">
        <v>45627</v>
      </c>
    </row>
    <row r="1033" spans="1:15">
      <c r="A1033" s="5" t="s">
        <v>1029</v>
      </c>
      <c r="B1033" s="6" t="s">
        <v>1211</v>
      </c>
      <c r="C1033" s="8">
        <f t="shared" si="32"/>
        <v>64.89</v>
      </c>
      <c r="D1033" s="13">
        <f>_xlfn.XLOOKUP(Tabela5[[#This Row],[SKU]],'ESTOQUE NOVEMBRO'!A:A,'ESTOQUE NOVEMBRO'!F:F,,0)-_xlfn.XLOOKUP(Tabela5[[#This Row],[SKU]],'VENDA MES'!H:H,'VENDA MES'!I:I,0,0)</f>
        <v>49.200000000000017</v>
      </c>
      <c r="E1033" s="13">
        <f>IF(D1033&lt;=0,(L1033 * 2.5) - D1033,IF(AND(Tabela5[[#This Row],[ESTOQUE_INICIAL]]&lt;=Tabela5[[#This Row],[PONTO_DE_REPOSICAO]],Tabela5[[#This Row],[ESTOQUE_INICIAL]]&gt;0),L1033*2.5,D1033*0))</f>
        <v>0</v>
      </c>
      <c r="F1033" s="13">
        <f t="shared" si="33"/>
        <v>49.200000000000017</v>
      </c>
      <c r="G1033" s="14">
        <f>IF('ESTOQUE DEZEMBRO'!$N1033="outubro",_xlfn.XLOOKUP('ESTOQUE DEZEMBRO'!$A1033,MEDIDAS!H:H,MEDIDAS!J:J,,0),IF('ESTOQUE DEZEMBRO'!$N1033="novembro",_xlfn.XLOOKUP('ESTOQUE DEZEMBRO'!$A1033,MEDIDAS!H:H,MEDIDAS!K:K,,0),"0"))</f>
        <v>10</v>
      </c>
      <c r="H1033">
        <v>25</v>
      </c>
      <c r="I1033" t="s">
        <v>1134</v>
      </c>
      <c r="J1033" s="1">
        <f>'ESTOQUE DEZEMBRO'!$D1033*'ESTOQUE DEZEMBRO'!$G1033+'ESTOQUE DEZEMBRO'!$E1033*'ESTOQUE DEZEMBRO'!$H1033</f>
        <v>492.00000000000017</v>
      </c>
      <c r="K1033" s="1">
        <f>_xlfn.XLOOKUP(A1033,MEDIDAS!A:A,MEDIDAS!D:D,,0)*5</f>
        <v>3.5</v>
      </c>
      <c r="L1033" s="1">
        <f>SUM(K1033,_xlfn.XLOOKUP(A1033,MEDIDAS!A:A,MEDIDAS!D:D,,0)*5)</f>
        <v>7</v>
      </c>
      <c r="M103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33" t="str">
        <f>IF('ESTOQUE DEZEMBRO'!$E1033&gt;0,"dezembro",_xlfn.XLOOKUP('ESTOQUE DEZEMBRO'!$A1033,'ESTOQUE NOVEMBRO'!$A$2:$A$1101,'ESTOQUE NOVEMBRO'!$N$2:$N$1101,,0))</f>
        <v>outubro</v>
      </c>
      <c r="O1033" s="15">
        <v>45627</v>
      </c>
    </row>
    <row r="1034" spans="1:15">
      <c r="A1034" s="5" t="s">
        <v>1030</v>
      </c>
      <c r="B1034" s="6" t="s">
        <v>1135</v>
      </c>
      <c r="C1034" s="8">
        <f t="shared" si="32"/>
        <v>64.89</v>
      </c>
      <c r="D1034" s="13">
        <f>_xlfn.XLOOKUP(Tabela5[[#This Row],[SKU]],'ESTOQUE NOVEMBRO'!A:A,'ESTOQUE NOVEMBRO'!F:F,,0)-_xlfn.XLOOKUP(Tabela5[[#This Row],[SKU]],'VENDA MES'!H:H,'VENDA MES'!I:I,0,0)</f>
        <v>61.599999999999994</v>
      </c>
      <c r="E1034" s="13">
        <f>IF(D1034&lt;=0,(L1034 * 2.5) - D1034,IF(AND(Tabela5[[#This Row],[ESTOQUE_INICIAL]]&lt;=Tabela5[[#This Row],[PONTO_DE_REPOSICAO]],Tabela5[[#This Row],[ESTOQUE_INICIAL]]&gt;0),L1034*2.5,D1034*0))</f>
        <v>0</v>
      </c>
      <c r="F1034" s="13">
        <f t="shared" si="33"/>
        <v>61.599999999999994</v>
      </c>
      <c r="G1034" s="14">
        <f>IF('ESTOQUE DEZEMBRO'!$N1034="outubro",_xlfn.XLOOKUP('ESTOQUE DEZEMBRO'!$A1034,MEDIDAS!H:H,MEDIDAS!J:J,,0),IF('ESTOQUE DEZEMBRO'!$N1034="novembro",_xlfn.XLOOKUP('ESTOQUE DEZEMBRO'!$A1034,MEDIDAS!H:H,MEDIDAS!K:K,,0),"0"))</f>
        <v>12</v>
      </c>
      <c r="H1034">
        <v>30</v>
      </c>
      <c r="I1034" t="s">
        <v>1136</v>
      </c>
      <c r="J1034" s="1">
        <f>'ESTOQUE DEZEMBRO'!$D1034*'ESTOQUE DEZEMBRO'!$G1034+'ESTOQUE DEZEMBRO'!$E1034*'ESTOQUE DEZEMBRO'!$H1034</f>
        <v>739.19999999999993</v>
      </c>
      <c r="K1034" s="1">
        <f>_xlfn.XLOOKUP(A1034,MEDIDAS!A:A,MEDIDAS!D:D,,0)*5</f>
        <v>4.2777777777777777</v>
      </c>
      <c r="L1034" s="1">
        <f>SUM(K1034,_xlfn.XLOOKUP(A1034,MEDIDAS!A:A,MEDIDAS!D:D,,0)*5)</f>
        <v>8.5555555555555554</v>
      </c>
      <c r="M103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34" t="str">
        <f>IF('ESTOQUE DEZEMBRO'!$E1034&gt;0,"dezembro",_xlfn.XLOOKUP('ESTOQUE DEZEMBRO'!$A1034,'ESTOQUE NOVEMBRO'!$A$2:$A$1101,'ESTOQUE NOVEMBRO'!$N$2:$N$1101,,0))</f>
        <v>outubro</v>
      </c>
      <c r="O1034" s="15">
        <v>45627</v>
      </c>
    </row>
    <row r="1035" spans="1:15">
      <c r="A1035" s="5" t="s">
        <v>1031</v>
      </c>
      <c r="B1035" s="6" t="s">
        <v>1167</v>
      </c>
      <c r="C1035" s="8">
        <f t="shared" si="32"/>
        <v>64.89</v>
      </c>
      <c r="D1035" s="13">
        <f>_xlfn.XLOOKUP(Tabela5[[#This Row],[SKU]],'ESTOQUE NOVEMBRO'!A:A,'ESTOQUE NOVEMBRO'!F:F,,0)-_xlfn.XLOOKUP(Tabela5[[#This Row],[SKU]],'VENDA MES'!H:H,'VENDA MES'!I:I,0,0)</f>
        <v>152.19999999999999</v>
      </c>
      <c r="E1035" s="13">
        <f>IF(D1035&lt;=0,(L1035 * 2.5) - D1035,IF(AND(Tabela5[[#This Row],[ESTOQUE_INICIAL]]&lt;=Tabela5[[#This Row],[PONTO_DE_REPOSICAO]],Tabela5[[#This Row],[ESTOQUE_INICIAL]]&gt;0),L1035*2.5,D1035*0))</f>
        <v>0</v>
      </c>
      <c r="F1035" s="13">
        <f t="shared" si="33"/>
        <v>152.19999999999999</v>
      </c>
      <c r="G1035" s="14">
        <f>IF('ESTOQUE DEZEMBRO'!$N1035="outubro",_xlfn.XLOOKUP('ESTOQUE DEZEMBRO'!$A1035,MEDIDAS!H:H,MEDIDAS!J:J,,0),IF('ESTOQUE DEZEMBRO'!$N1035="novembro",_xlfn.XLOOKUP('ESTOQUE DEZEMBRO'!$A1035,MEDIDAS!H:H,MEDIDAS!K:K,,0),"0"))</f>
        <v>12</v>
      </c>
      <c r="H1035">
        <v>30</v>
      </c>
      <c r="I1035" t="s">
        <v>1136</v>
      </c>
      <c r="J1035" s="1">
        <f>'ESTOQUE DEZEMBRO'!$D1035*'ESTOQUE DEZEMBRO'!$G1035+'ESTOQUE DEZEMBRO'!$E1035*'ESTOQUE DEZEMBRO'!$H1035</f>
        <v>1826.3999999999999</v>
      </c>
      <c r="K1035" s="1">
        <f>_xlfn.XLOOKUP(A1035,MEDIDAS!A:A,MEDIDAS!D:D,,0)*5</f>
        <v>5.1111111111111107</v>
      </c>
      <c r="L1035" s="1">
        <f>SUM(K1035,_xlfn.XLOOKUP(A1035,MEDIDAS!A:A,MEDIDAS!D:D,,0)*5)</f>
        <v>10.222222222222221</v>
      </c>
      <c r="M103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35" t="str">
        <f>IF('ESTOQUE DEZEMBRO'!$E1035&gt;0,"dezembro",_xlfn.XLOOKUP('ESTOQUE DEZEMBRO'!$A1035,'ESTOQUE NOVEMBRO'!$A$2:$A$1101,'ESTOQUE NOVEMBRO'!$N$2:$N$1101,,0))</f>
        <v>outubro</v>
      </c>
      <c r="O1035" s="15">
        <v>45627</v>
      </c>
    </row>
    <row r="1036" spans="1:15">
      <c r="A1036" s="5" t="s">
        <v>1033</v>
      </c>
      <c r="B1036" s="6" t="s">
        <v>1197</v>
      </c>
      <c r="C1036" s="8">
        <f t="shared" si="32"/>
        <v>64.89</v>
      </c>
      <c r="D1036" s="13">
        <f>_xlfn.XLOOKUP(Tabela5[[#This Row],[SKU]],'ESTOQUE NOVEMBRO'!A:A,'ESTOQUE NOVEMBRO'!F:F,,0)-_xlfn.XLOOKUP(Tabela5[[#This Row],[SKU]],'VENDA MES'!H:H,'VENDA MES'!I:I,0,0)</f>
        <v>112.4</v>
      </c>
      <c r="E1036" s="13">
        <f>IF(D1036&lt;=0,(L1036 * 2.5) - D1036,IF(AND(Tabela5[[#This Row],[ESTOQUE_INICIAL]]&lt;=Tabela5[[#This Row],[PONTO_DE_REPOSICAO]],Tabela5[[#This Row],[ESTOQUE_INICIAL]]&gt;0),L1036*2.5,D1036*0))</f>
        <v>0</v>
      </c>
      <c r="F1036" s="13">
        <f t="shared" si="33"/>
        <v>112.4</v>
      </c>
      <c r="G1036" s="14">
        <f>IF('ESTOQUE DEZEMBRO'!$N1036="outubro",_xlfn.XLOOKUP('ESTOQUE DEZEMBRO'!$A1036,MEDIDAS!H:H,MEDIDAS!J:J,,0),IF('ESTOQUE DEZEMBRO'!$N1036="novembro",_xlfn.XLOOKUP('ESTOQUE DEZEMBRO'!$A1036,MEDIDAS!H:H,MEDIDAS!K:K,,0),"0"))</f>
        <v>8</v>
      </c>
      <c r="H1036">
        <v>20</v>
      </c>
      <c r="I1036" t="s">
        <v>1142</v>
      </c>
      <c r="J1036" s="1">
        <f>'ESTOQUE DEZEMBRO'!$D1036*'ESTOQUE DEZEMBRO'!$G1036+'ESTOQUE DEZEMBRO'!$E1036*'ESTOQUE DEZEMBRO'!$H1036</f>
        <v>899.2</v>
      </c>
      <c r="K1036" s="1">
        <f>_xlfn.XLOOKUP(A1036,MEDIDAS!A:A,MEDIDAS!D:D,,0)*5</f>
        <v>2.5555555555555554</v>
      </c>
      <c r="L1036" s="1">
        <f>SUM(K1036,_xlfn.XLOOKUP(A1036,MEDIDAS!A:A,MEDIDAS!D:D,,0)*5)</f>
        <v>5.1111111111111107</v>
      </c>
      <c r="M103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36" t="str">
        <f>IF('ESTOQUE DEZEMBRO'!$E1036&gt;0,"dezembro",_xlfn.XLOOKUP('ESTOQUE DEZEMBRO'!$A1036,'ESTOQUE NOVEMBRO'!$A$2:$A$1101,'ESTOQUE NOVEMBRO'!$N$2:$N$1101,,0))</f>
        <v>outubro</v>
      </c>
      <c r="O1036" s="15">
        <v>45627</v>
      </c>
    </row>
    <row r="1037" spans="1:15">
      <c r="A1037" s="5" t="s">
        <v>1034</v>
      </c>
      <c r="B1037" s="6" t="s">
        <v>1156</v>
      </c>
      <c r="C1037" s="8">
        <f t="shared" si="32"/>
        <v>64.89</v>
      </c>
      <c r="D1037" s="13">
        <f>_xlfn.XLOOKUP(Tabela5[[#This Row],[SKU]],'ESTOQUE NOVEMBRO'!A:A,'ESTOQUE NOVEMBRO'!F:F,,0)-_xlfn.XLOOKUP(Tabela5[[#This Row],[SKU]],'VENDA MES'!H:H,'VENDA MES'!I:I,0,0)</f>
        <v>69</v>
      </c>
      <c r="E1037" s="13">
        <f>IF(D1037&lt;=0,(L1037 * 2.5) - D1037,IF(AND(Tabela5[[#This Row],[ESTOQUE_INICIAL]]&lt;=Tabela5[[#This Row],[PONTO_DE_REPOSICAO]],Tabela5[[#This Row],[ESTOQUE_INICIAL]]&gt;0),L1037*2.5,D1037*0))</f>
        <v>0</v>
      </c>
      <c r="F1037" s="13">
        <f t="shared" si="33"/>
        <v>69</v>
      </c>
      <c r="G1037" s="14">
        <f>IF('ESTOQUE DEZEMBRO'!$N1037="outubro",_xlfn.XLOOKUP('ESTOQUE DEZEMBRO'!$A1037,MEDIDAS!H:H,MEDIDAS!J:J,,0),IF('ESTOQUE DEZEMBRO'!$N1037="novembro",_xlfn.XLOOKUP('ESTOQUE DEZEMBRO'!$A1037,MEDIDAS!H:H,MEDIDAS!K:K,,0),"0"))</f>
        <v>18</v>
      </c>
      <c r="H1037">
        <v>45</v>
      </c>
      <c r="I1037" t="s">
        <v>1140</v>
      </c>
      <c r="J1037" s="1">
        <f>'ESTOQUE DEZEMBRO'!$D1037*'ESTOQUE DEZEMBRO'!$G1037+'ESTOQUE DEZEMBRO'!$E1037*'ESTOQUE DEZEMBRO'!$H1037</f>
        <v>1242</v>
      </c>
      <c r="K1037" s="1">
        <f>_xlfn.XLOOKUP(A1037,MEDIDAS!A:A,MEDIDAS!D:D,,0)*5</f>
        <v>3.5</v>
      </c>
      <c r="L1037" s="1">
        <f>SUM(K1037,_xlfn.XLOOKUP(A1037,MEDIDAS!A:A,MEDIDAS!D:D,,0)*5)</f>
        <v>7</v>
      </c>
      <c r="M103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37" t="str">
        <f>IF('ESTOQUE DEZEMBRO'!$E1037&gt;0,"dezembro",_xlfn.XLOOKUP('ESTOQUE DEZEMBRO'!$A1037,'ESTOQUE NOVEMBRO'!$A$2:$A$1101,'ESTOQUE NOVEMBRO'!$N$2:$N$1101,,0))</f>
        <v>outubro</v>
      </c>
      <c r="O1037" s="15">
        <v>45627</v>
      </c>
    </row>
    <row r="1038" spans="1:15">
      <c r="A1038" s="5" t="s">
        <v>1035</v>
      </c>
      <c r="B1038" s="6" t="s">
        <v>1200</v>
      </c>
      <c r="C1038" s="8">
        <f t="shared" si="32"/>
        <v>64.89</v>
      </c>
      <c r="D1038" s="13">
        <f>_xlfn.XLOOKUP(Tabela5[[#This Row],[SKU]],'ESTOQUE NOVEMBRO'!A:A,'ESTOQUE NOVEMBRO'!F:F,,0)-_xlfn.XLOOKUP(Tabela5[[#This Row],[SKU]],'VENDA MES'!H:H,'VENDA MES'!I:I,0,0)</f>
        <v>167</v>
      </c>
      <c r="E1038" s="13">
        <f>IF(D1038&lt;=0,(L1038 * 2.5) - D1038,IF(AND(Tabela5[[#This Row],[ESTOQUE_INICIAL]]&lt;=Tabela5[[#This Row],[PONTO_DE_REPOSICAO]],Tabela5[[#This Row],[ESTOQUE_INICIAL]]&gt;0),L1038*2.5,D1038*0))</f>
        <v>0</v>
      </c>
      <c r="F1038" s="13">
        <f t="shared" si="33"/>
        <v>167</v>
      </c>
      <c r="G1038" s="14">
        <f>IF('ESTOQUE DEZEMBRO'!$N1038="outubro",_xlfn.XLOOKUP('ESTOQUE DEZEMBRO'!$A1038,MEDIDAS!H:H,MEDIDAS!J:J,,0),IF('ESTOQUE DEZEMBRO'!$N1038="novembro",_xlfn.XLOOKUP('ESTOQUE DEZEMBRO'!$A1038,MEDIDAS!H:H,MEDIDAS!K:K,,0),"0"))</f>
        <v>14</v>
      </c>
      <c r="H1038">
        <v>35</v>
      </c>
      <c r="I1038" t="s">
        <v>1142</v>
      </c>
      <c r="J1038" s="1">
        <f>'ESTOQUE DEZEMBRO'!$D1038*'ESTOQUE DEZEMBRO'!$G1038+'ESTOQUE DEZEMBRO'!$E1038*'ESTOQUE DEZEMBRO'!$H1038</f>
        <v>2338</v>
      </c>
      <c r="K1038" s="1">
        <f>_xlfn.XLOOKUP(A1038,MEDIDAS!A:A,MEDIDAS!D:D,,0)*5</f>
        <v>5.3888888888888884</v>
      </c>
      <c r="L1038" s="1">
        <f>SUM(K1038,_xlfn.XLOOKUP(A1038,MEDIDAS!A:A,MEDIDAS!D:D,,0)*5)</f>
        <v>10.777777777777777</v>
      </c>
      <c r="M103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38" t="str">
        <f>IF('ESTOQUE DEZEMBRO'!$E1038&gt;0,"dezembro",_xlfn.XLOOKUP('ESTOQUE DEZEMBRO'!$A1038,'ESTOQUE NOVEMBRO'!$A$2:$A$1101,'ESTOQUE NOVEMBRO'!$N$2:$N$1101,,0))</f>
        <v>outubro</v>
      </c>
      <c r="O1038" s="15">
        <v>45627</v>
      </c>
    </row>
    <row r="1039" spans="1:15">
      <c r="A1039" s="5" t="s">
        <v>1036</v>
      </c>
      <c r="B1039" s="6" t="s">
        <v>1228</v>
      </c>
      <c r="C1039" s="8">
        <f t="shared" si="32"/>
        <v>64.89</v>
      </c>
      <c r="D1039" s="13">
        <f>_xlfn.XLOOKUP(Tabela5[[#This Row],[SKU]],'ESTOQUE NOVEMBRO'!A:A,'ESTOQUE NOVEMBRO'!F:F,,0)-_xlfn.XLOOKUP(Tabela5[[#This Row],[SKU]],'VENDA MES'!H:H,'VENDA MES'!I:I,0,0)</f>
        <v>39.40000000000002</v>
      </c>
      <c r="E1039" s="13">
        <f>IF(D1039&lt;=0,(L1039 * 2.5) - D1039,IF(AND(Tabela5[[#This Row],[ESTOQUE_INICIAL]]&lt;=Tabela5[[#This Row],[PONTO_DE_REPOSICAO]],Tabela5[[#This Row],[ESTOQUE_INICIAL]]&gt;0),L1039*2.5,D1039*0))</f>
        <v>0</v>
      </c>
      <c r="F1039" s="13">
        <f t="shared" si="33"/>
        <v>39.40000000000002</v>
      </c>
      <c r="G1039" s="14">
        <f>IF('ESTOQUE DEZEMBRO'!$N1039="outubro",_xlfn.XLOOKUP('ESTOQUE DEZEMBRO'!$A1039,MEDIDAS!H:H,MEDIDAS!J:J,,0),IF('ESTOQUE DEZEMBRO'!$N1039="novembro",_xlfn.XLOOKUP('ESTOQUE DEZEMBRO'!$A1039,MEDIDAS!H:H,MEDIDAS!K:K,,0),"0"))</f>
        <v>18</v>
      </c>
      <c r="H1039">
        <v>45</v>
      </c>
      <c r="I1039" t="s">
        <v>1140</v>
      </c>
      <c r="J1039" s="1">
        <f>'ESTOQUE DEZEMBRO'!$D1039*'ESTOQUE DEZEMBRO'!$G1039+'ESTOQUE DEZEMBRO'!$E1039*'ESTOQUE DEZEMBRO'!$H1039</f>
        <v>709.20000000000039</v>
      </c>
      <c r="K1039" s="1">
        <f>_xlfn.XLOOKUP(A1039,MEDIDAS!A:A,MEDIDAS!D:D,,0)*5</f>
        <v>2.9444444444444446</v>
      </c>
      <c r="L1039" s="1">
        <f>SUM(K1039,_xlfn.XLOOKUP(A1039,MEDIDAS!A:A,MEDIDAS!D:D,,0)*5)</f>
        <v>5.8888888888888893</v>
      </c>
      <c r="M103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39" t="str">
        <f>IF('ESTOQUE DEZEMBRO'!$E1039&gt;0,"dezembro",_xlfn.XLOOKUP('ESTOQUE DEZEMBRO'!$A1039,'ESTOQUE NOVEMBRO'!$A$2:$A$1101,'ESTOQUE NOVEMBRO'!$N$2:$N$1101,,0))</f>
        <v>outubro</v>
      </c>
      <c r="O1039" s="15">
        <v>45627</v>
      </c>
    </row>
    <row r="1040" spans="1:15">
      <c r="A1040" s="5" t="s">
        <v>1037</v>
      </c>
      <c r="B1040" s="6" t="s">
        <v>1153</v>
      </c>
      <c r="C1040" s="8">
        <f t="shared" si="32"/>
        <v>64.89</v>
      </c>
      <c r="D1040" s="13">
        <f>_xlfn.XLOOKUP(Tabela5[[#This Row],[SKU]],'ESTOQUE NOVEMBRO'!A:A,'ESTOQUE NOVEMBRO'!F:F,,0)-_xlfn.XLOOKUP(Tabela5[[#This Row],[SKU]],'VENDA MES'!H:H,'VENDA MES'!I:I,0,0)</f>
        <v>92.800000000000011</v>
      </c>
      <c r="E1040" s="13">
        <f>IF(D1040&lt;=0,(L1040 * 2.5) - D1040,IF(AND(Tabela5[[#This Row],[ESTOQUE_INICIAL]]&lt;=Tabela5[[#This Row],[PONTO_DE_REPOSICAO]],Tabela5[[#This Row],[ESTOQUE_INICIAL]]&gt;0),L1040*2.5,D1040*0))</f>
        <v>0</v>
      </c>
      <c r="F1040" s="13">
        <f t="shared" si="33"/>
        <v>92.800000000000011</v>
      </c>
      <c r="G1040" s="14">
        <f>IF('ESTOQUE DEZEMBRO'!$N1040="outubro",_xlfn.XLOOKUP('ESTOQUE DEZEMBRO'!$A1040,MEDIDAS!H:H,MEDIDAS!J:J,,0),IF('ESTOQUE DEZEMBRO'!$N1040="novembro",_xlfn.XLOOKUP('ESTOQUE DEZEMBRO'!$A1040,MEDIDAS!H:H,MEDIDAS!K:K,,0),"0"))</f>
        <v>10</v>
      </c>
      <c r="H1040">
        <v>25</v>
      </c>
      <c r="I1040" t="s">
        <v>1134</v>
      </c>
      <c r="J1040" s="1">
        <f>'ESTOQUE DEZEMBRO'!$D1040*'ESTOQUE DEZEMBRO'!$G1040+'ESTOQUE DEZEMBRO'!$E1040*'ESTOQUE DEZEMBRO'!$H1040</f>
        <v>928.00000000000011</v>
      </c>
      <c r="K1040" s="1">
        <f>_xlfn.XLOOKUP(A1040,MEDIDAS!A:A,MEDIDAS!D:D,,0)*5</f>
        <v>3.2777777777777777</v>
      </c>
      <c r="L1040" s="1">
        <f>SUM(K1040,_xlfn.XLOOKUP(A1040,MEDIDAS!A:A,MEDIDAS!D:D,,0)*5)</f>
        <v>6.5555555555555554</v>
      </c>
      <c r="M104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40" t="str">
        <f>IF('ESTOQUE DEZEMBRO'!$E1040&gt;0,"dezembro",_xlfn.XLOOKUP('ESTOQUE DEZEMBRO'!$A1040,'ESTOQUE NOVEMBRO'!$A$2:$A$1101,'ESTOQUE NOVEMBRO'!$N$2:$N$1101,,0))</f>
        <v>outubro</v>
      </c>
      <c r="O1040" s="15">
        <v>45627</v>
      </c>
    </row>
    <row r="1041" spans="1:15">
      <c r="A1041" s="5" t="s">
        <v>1038</v>
      </c>
      <c r="B1041" s="6" t="s">
        <v>1139</v>
      </c>
      <c r="C1041" s="8">
        <f t="shared" si="32"/>
        <v>64.89</v>
      </c>
      <c r="D1041" s="13">
        <f>_xlfn.XLOOKUP(Tabela5[[#This Row],[SKU]],'ESTOQUE NOVEMBRO'!A:A,'ESTOQUE NOVEMBRO'!F:F,,0)-_xlfn.XLOOKUP(Tabela5[[#This Row],[SKU]],'VENDA MES'!H:H,'VENDA MES'!I:I,0,0)</f>
        <v>219.00000000000006</v>
      </c>
      <c r="E1041" s="13">
        <f>IF(D1041&lt;=0,(L1041 * 2.5) - D1041,IF(AND(Tabela5[[#This Row],[ESTOQUE_INICIAL]]&lt;=Tabela5[[#This Row],[PONTO_DE_REPOSICAO]],Tabela5[[#This Row],[ESTOQUE_INICIAL]]&gt;0),L1041*2.5,D1041*0))</f>
        <v>0</v>
      </c>
      <c r="F1041" s="13">
        <f t="shared" si="33"/>
        <v>219.00000000000006</v>
      </c>
      <c r="G1041" s="14">
        <f>IF('ESTOQUE DEZEMBRO'!$N1041="outubro",_xlfn.XLOOKUP('ESTOQUE DEZEMBRO'!$A1041,MEDIDAS!H:H,MEDIDAS!J:J,,0),IF('ESTOQUE DEZEMBRO'!$N1041="novembro",_xlfn.XLOOKUP('ESTOQUE DEZEMBRO'!$A1041,MEDIDAS!H:H,MEDIDAS!K:K,,0),"0"))</f>
        <v>18</v>
      </c>
      <c r="H1041">
        <v>45</v>
      </c>
      <c r="I1041" t="s">
        <v>1140</v>
      </c>
      <c r="J1041" s="1">
        <f>'ESTOQUE DEZEMBRO'!$D1041*'ESTOQUE DEZEMBRO'!$G1041+'ESTOQUE DEZEMBRO'!$E1041*'ESTOQUE DEZEMBRO'!$H1041</f>
        <v>3942.0000000000009</v>
      </c>
      <c r="K1041" s="1">
        <f>_xlfn.XLOOKUP(A1041,MEDIDAS!A:A,MEDIDAS!D:D,,0)*5</f>
        <v>4.3333333333333339</v>
      </c>
      <c r="L1041" s="1">
        <f>SUM(K1041,_xlfn.XLOOKUP(A1041,MEDIDAS!A:A,MEDIDAS!D:D,,0)*5)</f>
        <v>8.6666666666666679</v>
      </c>
      <c r="M104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41" t="str">
        <f>IF('ESTOQUE DEZEMBRO'!$E1041&gt;0,"dezembro",_xlfn.XLOOKUP('ESTOQUE DEZEMBRO'!$A1041,'ESTOQUE NOVEMBRO'!$A$2:$A$1101,'ESTOQUE NOVEMBRO'!$N$2:$N$1101,,0))</f>
        <v>outubro</v>
      </c>
      <c r="O1041" s="15">
        <v>45627</v>
      </c>
    </row>
    <row r="1042" spans="1:15">
      <c r="A1042" s="5" t="s">
        <v>1039</v>
      </c>
      <c r="B1042" s="6" t="s">
        <v>1227</v>
      </c>
      <c r="C1042" s="8">
        <f t="shared" si="32"/>
        <v>64.89</v>
      </c>
      <c r="D1042" s="13">
        <f>_xlfn.XLOOKUP(Tabela5[[#This Row],[SKU]],'ESTOQUE NOVEMBRO'!A:A,'ESTOQUE NOVEMBRO'!F:F,,0)-_xlfn.XLOOKUP(Tabela5[[#This Row],[SKU]],'VENDA MES'!H:H,'VENDA MES'!I:I,0,0)</f>
        <v>31.799999999999997</v>
      </c>
      <c r="E1042" s="13">
        <f>IF(D1042&lt;=0,(L1042 * 2.5) - D1042,IF(AND(Tabela5[[#This Row],[ESTOQUE_INICIAL]]&lt;=Tabela5[[#This Row],[PONTO_DE_REPOSICAO]],Tabela5[[#This Row],[ESTOQUE_INICIAL]]&gt;0),L1042*2.5,D1042*0))</f>
        <v>0</v>
      </c>
      <c r="F1042" s="13">
        <f t="shared" si="33"/>
        <v>31.799999999999997</v>
      </c>
      <c r="G1042" s="14">
        <f>IF('ESTOQUE DEZEMBRO'!$N1042="outubro",_xlfn.XLOOKUP('ESTOQUE DEZEMBRO'!$A1042,MEDIDAS!H:H,MEDIDAS!J:J,,0),IF('ESTOQUE DEZEMBRO'!$N1042="novembro",_xlfn.XLOOKUP('ESTOQUE DEZEMBRO'!$A1042,MEDIDAS!H:H,MEDIDAS!K:K,,0),"0"))</f>
        <v>24</v>
      </c>
      <c r="H1042">
        <v>60</v>
      </c>
      <c r="I1042" t="s">
        <v>1128</v>
      </c>
      <c r="J1042" s="1">
        <f>'ESTOQUE DEZEMBRO'!$D1042*'ESTOQUE DEZEMBRO'!$G1042+'ESTOQUE DEZEMBRO'!$E1042*'ESTOQUE DEZEMBRO'!$H1042</f>
        <v>763.19999999999993</v>
      </c>
      <c r="K1042" s="1">
        <f>_xlfn.XLOOKUP(A1042,MEDIDAS!A:A,MEDIDAS!D:D,,0)*5</f>
        <v>4.833333333333333</v>
      </c>
      <c r="L1042" s="1">
        <f>SUM(K1042,_xlfn.XLOOKUP(A1042,MEDIDAS!A:A,MEDIDAS!D:D,,0)*5)</f>
        <v>9.6666666666666661</v>
      </c>
      <c r="M104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42" t="str">
        <f>IF('ESTOQUE DEZEMBRO'!$E1042&gt;0,"dezembro",_xlfn.XLOOKUP('ESTOQUE DEZEMBRO'!$A1042,'ESTOQUE NOVEMBRO'!$A$2:$A$1101,'ESTOQUE NOVEMBRO'!$N$2:$N$1101,,0))</f>
        <v>outubro</v>
      </c>
      <c r="O1042" s="15">
        <v>45627</v>
      </c>
    </row>
    <row r="1043" spans="1:15">
      <c r="A1043" s="5" t="s">
        <v>1040</v>
      </c>
      <c r="B1043" s="6" t="s">
        <v>1216</v>
      </c>
      <c r="C1043" s="8">
        <f t="shared" si="32"/>
        <v>64.89</v>
      </c>
      <c r="D1043" s="13">
        <f>_xlfn.XLOOKUP(Tabela5[[#This Row],[SKU]],'ESTOQUE NOVEMBRO'!A:A,'ESTOQUE NOVEMBRO'!F:F,,0)-_xlfn.XLOOKUP(Tabela5[[#This Row],[SKU]],'VENDA MES'!H:H,'VENDA MES'!I:I,0,0)</f>
        <v>-11.200000000000003</v>
      </c>
      <c r="E1043" s="13">
        <f>IF(D1043&lt;=0,(L1043 * 2.5) - D1043,IF(AND(Tabela5[[#This Row],[ESTOQUE_INICIAL]]&lt;=Tabela5[[#This Row],[PONTO_DE_REPOSICAO]],Tabela5[[#This Row],[ESTOQUE_INICIAL]]&gt;0),L1043*2.5,D1043*0))</f>
        <v>28.977777777777781</v>
      </c>
      <c r="F1043" s="13">
        <f t="shared" si="33"/>
        <v>17.777777777777779</v>
      </c>
      <c r="G1043" s="14" t="str">
        <f>IF('ESTOQUE DEZEMBRO'!$N1043="outubro",_xlfn.XLOOKUP('ESTOQUE DEZEMBRO'!$A1043,MEDIDAS!H:H,MEDIDAS!J:J,,0),IF('ESTOQUE DEZEMBRO'!$N1043="novembro",_xlfn.XLOOKUP('ESTOQUE DEZEMBRO'!$A1043,MEDIDAS!H:H,MEDIDAS!K:K,,0),"0"))</f>
        <v>0</v>
      </c>
      <c r="H1043">
        <v>90</v>
      </c>
      <c r="I1043" t="s">
        <v>1152</v>
      </c>
      <c r="J1043" s="1">
        <f>'ESTOQUE DEZEMBRO'!$D1043*'ESTOQUE DEZEMBRO'!$G1043+'ESTOQUE DEZEMBRO'!$E1043*'ESTOQUE DEZEMBRO'!$H1043</f>
        <v>2608.0000000000005</v>
      </c>
      <c r="K1043" s="1">
        <f>_xlfn.XLOOKUP(A1043,MEDIDAS!A:A,MEDIDAS!D:D,,0)*5</f>
        <v>3.5555555555555558</v>
      </c>
      <c r="L1043" s="1">
        <f>SUM(K1043,_xlfn.XLOOKUP(A1043,MEDIDAS!A:A,MEDIDAS!D:D,,0)*5)</f>
        <v>7.1111111111111116</v>
      </c>
      <c r="M104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043" t="str">
        <f>IF('ESTOQUE DEZEMBRO'!$E1043&gt;0,"dezembro",_xlfn.XLOOKUP('ESTOQUE DEZEMBRO'!$A1043,'ESTOQUE NOVEMBRO'!$A$2:$A$1101,'ESTOQUE NOVEMBRO'!$N$2:$N$1101,,0))</f>
        <v>dezembro</v>
      </c>
      <c r="O1043" s="15">
        <v>45627</v>
      </c>
    </row>
    <row r="1044" spans="1:15">
      <c r="A1044" s="5" t="s">
        <v>1041</v>
      </c>
      <c r="B1044" s="6" t="s">
        <v>1236</v>
      </c>
      <c r="C1044" s="8">
        <f t="shared" si="32"/>
        <v>64.89</v>
      </c>
      <c r="D1044" s="13">
        <f>_xlfn.XLOOKUP(Tabela5[[#This Row],[SKU]],'ESTOQUE NOVEMBRO'!A:A,'ESTOQUE NOVEMBRO'!F:F,,0)-_xlfn.XLOOKUP(Tabela5[[#This Row],[SKU]],'VENDA MES'!H:H,'VENDA MES'!I:I,0,0)</f>
        <v>26</v>
      </c>
      <c r="E1044" s="13">
        <f>IF(D1044&lt;=0,(L1044 * 2.5) - D1044,IF(AND(Tabela5[[#This Row],[ESTOQUE_INICIAL]]&lt;=Tabela5[[#This Row],[PONTO_DE_REPOSICAO]],Tabela5[[#This Row],[ESTOQUE_INICIAL]]&gt;0),L1044*2.5,D1044*0))</f>
        <v>0</v>
      </c>
      <c r="F1044" s="13">
        <f t="shared" si="33"/>
        <v>26</v>
      </c>
      <c r="G1044" s="14">
        <f>IF('ESTOQUE DEZEMBRO'!$N1044="outubro",_xlfn.XLOOKUP('ESTOQUE DEZEMBRO'!$A1044,MEDIDAS!H:H,MEDIDAS!J:J,,0),IF('ESTOQUE DEZEMBRO'!$N1044="novembro",_xlfn.XLOOKUP('ESTOQUE DEZEMBRO'!$A1044,MEDIDAS!H:H,MEDIDAS!K:K,,0),"0"))</f>
        <v>60</v>
      </c>
      <c r="H1044">
        <v>150</v>
      </c>
      <c r="I1044" t="s">
        <v>1128</v>
      </c>
      <c r="J1044" s="1">
        <f>'ESTOQUE DEZEMBRO'!$D1044*'ESTOQUE DEZEMBRO'!$G1044+'ESTOQUE DEZEMBRO'!$E1044*'ESTOQUE DEZEMBRO'!$H1044</f>
        <v>1560</v>
      </c>
      <c r="K1044" s="1">
        <f>_xlfn.XLOOKUP(A1044,MEDIDAS!A:A,MEDIDAS!D:D,,0)*5</f>
        <v>4.0555555555555554</v>
      </c>
      <c r="L1044" s="1">
        <f>SUM(K1044,_xlfn.XLOOKUP(A1044,MEDIDAS!A:A,MEDIDAS!D:D,,0)*5)</f>
        <v>8.1111111111111107</v>
      </c>
      <c r="M104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44" t="str">
        <f>IF('ESTOQUE DEZEMBRO'!$E1044&gt;0,"dezembro",_xlfn.XLOOKUP('ESTOQUE DEZEMBRO'!$A1044,'ESTOQUE NOVEMBRO'!$A$2:$A$1101,'ESTOQUE NOVEMBRO'!$N$2:$N$1101,,0))</f>
        <v>outubro</v>
      </c>
      <c r="O1044" s="15">
        <v>45627</v>
      </c>
    </row>
    <row r="1045" spans="1:15">
      <c r="A1045" s="5" t="s">
        <v>1042</v>
      </c>
      <c r="B1045" s="6" t="s">
        <v>1208</v>
      </c>
      <c r="C1045" s="8">
        <f t="shared" si="32"/>
        <v>64.89</v>
      </c>
      <c r="D1045" s="13">
        <f>_xlfn.XLOOKUP(Tabela5[[#This Row],[SKU]],'ESTOQUE NOVEMBRO'!A:A,'ESTOQUE NOVEMBRO'!F:F,,0)-_xlfn.XLOOKUP(Tabela5[[#This Row],[SKU]],'VENDA MES'!H:H,'VENDA MES'!I:I,0,0)</f>
        <v>93.800000000000011</v>
      </c>
      <c r="E1045" s="13">
        <f>IF(D1045&lt;=0,(L1045 * 2.5) - D1045,IF(AND(Tabela5[[#This Row],[ESTOQUE_INICIAL]]&lt;=Tabela5[[#This Row],[PONTO_DE_REPOSICAO]],Tabela5[[#This Row],[ESTOQUE_INICIAL]]&gt;0),L1045*2.5,D1045*0))</f>
        <v>0</v>
      </c>
      <c r="F1045" s="13">
        <f t="shared" si="33"/>
        <v>93.800000000000011</v>
      </c>
      <c r="G1045" s="14">
        <f>IF('ESTOQUE DEZEMBRO'!$N1045="outubro",_xlfn.XLOOKUP('ESTOQUE DEZEMBRO'!$A1045,MEDIDAS!H:H,MEDIDAS!J:J,,0),IF('ESTOQUE DEZEMBRO'!$N1045="novembro",_xlfn.XLOOKUP('ESTOQUE DEZEMBRO'!$A1045,MEDIDAS!H:H,MEDIDAS!K:K,,0),"0"))</f>
        <v>12</v>
      </c>
      <c r="H1045">
        <v>30</v>
      </c>
      <c r="I1045" t="s">
        <v>1136</v>
      </c>
      <c r="J1045" s="1">
        <f>'ESTOQUE DEZEMBRO'!$D1045*'ESTOQUE DEZEMBRO'!$G1045+'ESTOQUE DEZEMBRO'!$E1045*'ESTOQUE DEZEMBRO'!$H1045</f>
        <v>1125.6000000000001</v>
      </c>
      <c r="K1045" s="1">
        <f>_xlfn.XLOOKUP(A1045,MEDIDAS!A:A,MEDIDAS!D:D,,0)*5</f>
        <v>3.2222222222222223</v>
      </c>
      <c r="L1045" s="1">
        <f>SUM(K1045,_xlfn.XLOOKUP(A1045,MEDIDAS!A:A,MEDIDAS!D:D,,0)*5)</f>
        <v>6.4444444444444446</v>
      </c>
      <c r="M104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45" t="str">
        <f>IF('ESTOQUE DEZEMBRO'!$E1045&gt;0,"dezembro",_xlfn.XLOOKUP('ESTOQUE DEZEMBRO'!$A1045,'ESTOQUE NOVEMBRO'!$A$2:$A$1101,'ESTOQUE NOVEMBRO'!$N$2:$N$1101,,0))</f>
        <v>outubro</v>
      </c>
      <c r="O1045" s="15">
        <v>45627</v>
      </c>
    </row>
    <row r="1046" spans="1:15">
      <c r="A1046" s="5" t="s">
        <v>1044</v>
      </c>
      <c r="B1046" s="6" t="s">
        <v>1206</v>
      </c>
      <c r="C1046" s="8">
        <f t="shared" si="32"/>
        <v>64.89</v>
      </c>
      <c r="D1046" s="13">
        <f>_xlfn.XLOOKUP(Tabela5[[#This Row],[SKU]],'ESTOQUE NOVEMBRO'!A:A,'ESTOQUE NOVEMBRO'!F:F,,0)-_xlfn.XLOOKUP(Tabela5[[#This Row],[SKU]],'VENDA MES'!H:H,'VENDA MES'!I:I,0,0)</f>
        <v>34.799999999999997</v>
      </c>
      <c r="E1046" s="13">
        <f>IF(D1046&lt;=0,(L1046 * 2.5) - D1046,IF(AND(Tabela5[[#This Row],[ESTOQUE_INICIAL]]&lt;=Tabela5[[#This Row],[PONTO_DE_REPOSICAO]],Tabela5[[#This Row],[ESTOQUE_INICIAL]]&gt;0),L1046*2.5,D1046*0))</f>
        <v>0</v>
      </c>
      <c r="F1046" s="13">
        <f t="shared" si="33"/>
        <v>34.799999999999997</v>
      </c>
      <c r="G1046" s="14">
        <f>IF('ESTOQUE DEZEMBRO'!$N1046="outubro",_xlfn.XLOOKUP('ESTOQUE DEZEMBRO'!$A1046,MEDIDAS!H:H,MEDIDAS!J:J,,0),IF('ESTOQUE DEZEMBRO'!$N1046="novembro",_xlfn.XLOOKUP('ESTOQUE DEZEMBRO'!$A1046,MEDIDAS!H:H,MEDIDAS!K:K,,0),"0"))</f>
        <v>60</v>
      </c>
      <c r="H1046">
        <v>150</v>
      </c>
      <c r="I1046" t="s">
        <v>1128</v>
      </c>
      <c r="J1046" s="1">
        <f>'ESTOQUE DEZEMBRO'!$D1046*'ESTOQUE DEZEMBRO'!$G1046+'ESTOQUE DEZEMBRO'!$E1046*'ESTOQUE DEZEMBRO'!$H1046</f>
        <v>2088</v>
      </c>
      <c r="K1046" s="1">
        <f>_xlfn.XLOOKUP(A1046,MEDIDAS!A:A,MEDIDAS!D:D,,0)*5</f>
        <v>4.666666666666667</v>
      </c>
      <c r="L1046" s="1">
        <f>SUM(K1046,_xlfn.XLOOKUP(A1046,MEDIDAS!A:A,MEDIDAS!D:D,,0)*5)</f>
        <v>9.3333333333333339</v>
      </c>
      <c r="M104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46" t="str">
        <f>IF('ESTOQUE DEZEMBRO'!$E1046&gt;0,"dezembro",_xlfn.XLOOKUP('ESTOQUE DEZEMBRO'!$A1046,'ESTOQUE NOVEMBRO'!$A$2:$A$1101,'ESTOQUE NOVEMBRO'!$N$2:$N$1101,,0))</f>
        <v>outubro</v>
      </c>
      <c r="O1046" s="15">
        <v>45627</v>
      </c>
    </row>
    <row r="1047" spans="1:15">
      <c r="A1047" s="5" t="s">
        <v>1045</v>
      </c>
      <c r="B1047" s="6" t="s">
        <v>1231</v>
      </c>
      <c r="C1047" s="8">
        <f t="shared" si="32"/>
        <v>64.89</v>
      </c>
      <c r="D1047" s="13">
        <f>_xlfn.XLOOKUP(Tabela5[[#This Row],[SKU]],'ESTOQUE NOVEMBRO'!A:A,'ESTOQUE NOVEMBRO'!F:F,,0)-_xlfn.XLOOKUP(Tabela5[[#This Row],[SKU]],'VENDA MES'!H:H,'VENDA MES'!I:I,0,0)</f>
        <v>114</v>
      </c>
      <c r="E1047" s="13">
        <f>IF(D1047&lt;=0,(L1047 * 2.5) - D1047,IF(AND(Tabela5[[#This Row],[ESTOQUE_INICIAL]]&lt;=Tabela5[[#This Row],[PONTO_DE_REPOSICAO]],Tabela5[[#This Row],[ESTOQUE_INICIAL]]&gt;0),L1047*2.5,D1047*0))</f>
        <v>0</v>
      </c>
      <c r="F1047" s="13">
        <f t="shared" si="33"/>
        <v>114</v>
      </c>
      <c r="G1047" s="14">
        <f>IF('ESTOQUE DEZEMBRO'!$N1047="outubro",_xlfn.XLOOKUP('ESTOQUE DEZEMBRO'!$A1047,MEDIDAS!H:H,MEDIDAS!J:J,,0),IF('ESTOQUE DEZEMBRO'!$N1047="novembro",_xlfn.XLOOKUP('ESTOQUE DEZEMBRO'!$A1047,MEDIDAS!H:H,MEDIDAS!K:K,,0),"0"))</f>
        <v>18</v>
      </c>
      <c r="H1047">
        <v>45</v>
      </c>
      <c r="I1047" t="s">
        <v>1140</v>
      </c>
      <c r="J1047" s="1">
        <f>'ESTOQUE DEZEMBRO'!$D1047*'ESTOQUE DEZEMBRO'!$G1047+'ESTOQUE DEZEMBRO'!$E1047*'ESTOQUE DEZEMBRO'!$H1047</f>
        <v>2052</v>
      </c>
      <c r="K1047" s="1">
        <f>_xlfn.XLOOKUP(A1047,MEDIDAS!A:A,MEDIDAS!D:D,,0)*5</f>
        <v>4.666666666666667</v>
      </c>
      <c r="L1047" s="1">
        <f>SUM(K1047,_xlfn.XLOOKUP(A1047,MEDIDAS!A:A,MEDIDAS!D:D,,0)*5)</f>
        <v>9.3333333333333339</v>
      </c>
      <c r="M104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47" t="str">
        <f>IF('ESTOQUE DEZEMBRO'!$E1047&gt;0,"dezembro",_xlfn.XLOOKUP('ESTOQUE DEZEMBRO'!$A1047,'ESTOQUE NOVEMBRO'!$A$2:$A$1101,'ESTOQUE NOVEMBRO'!$N$2:$N$1101,,0))</f>
        <v>outubro</v>
      </c>
      <c r="O1047" s="15">
        <v>45627</v>
      </c>
    </row>
    <row r="1048" spans="1:15">
      <c r="A1048" s="5" t="s">
        <v>1046</v>
      </c>
      <c r="B1048" s="6" t="s">
        <v>1175</v>
      </c>
      <c r="C1048" s="8">
        <f t="shared" si="32"/>
        <v>64.89</v>
      </c>
      <c r="D1048" s="13">
        <f>_xlfn.XLOOKUP(Tabela5[[#This Row],[SKU]],'ESTOQUE NOVEMBRO'!A:A,'ESTOQUE NOVEMBRO'!F:F,,0)-_xlfn.XLOOKUP(Tabela5[[#This Row],[SKU]],'VENDA MES'!H:H,'VENDA MES'!I:I,0,0)</f>
        <v>13.599999999999994</v>
      </c>
      <c r="E1048" s="13">
        <f>IF(D1048&lt;=0,(L1048 * 2.5) - D1048,IF(AND(Tabela5[[#This Row],[ESTOQUE_INICIAL]]&lt;=Tabela5[[#This Row],[PONTO_DE_REPOSICAO]],Tabela5[[#This Row],[ESTOQUE_INICIAL]]&gt;0),L1048*2.5,D1048*0))</f>
        <v>0</v>
      </c>
      <c r="F1048" s="13">
        <f t="shared" si="33"/>
        <v>13.599999999999994</v>
      </c>
      <c r="G1048" s="14">
        <f>IF('ESTOQUE DEZEMBRO'!$N1048="outubro",_xlfn.XLOOKUP('ESTOQUE DEZEMBRO'!$A1048,MEDIDAS!H:H,MEDIDAS!J:J,,0),IF('ESTOQUE DEZEMBRO'!$N1048="novembro",_xlfn.XLOOKUP('ESTOQUE DEZEMBRO'!$A1048,MEDIDAS!H:H,MEDIDAS!K:K,,0),"0"))</f>
        <v>60</v>
      </c>
      <c r="H1048">
        <v>150</v>
      </c>
      <c r="I1048" t="s">
        <v>1128</v>
      </c>
      <c r="J1048" s="1">
        <f>'ESTOQUE DEZEMBRO'!$D1048*'ESTOQUE DEZEMBRO'!$G1048+'ESTOQUE DEZEMBRO'!$E1048*'ESTOQUE DEZEMBRO'!$H1048</f>
        <v>815.99999999999966</v>
      </c>
      <c r="K1048" s="1">
        <f>_xlfn.XLOOKUP(A1048,MEDIDAS!A:A,MEDIDAS!D:D,,0)*5</f>
        <v>5.1111111111111107</v>
      </c>
      <c r="L1048" s="1">
        <f>SUM(K1048,_xlfn.XLOOKUP(A1048,MEDIDAS!A:A,MEDIDAS!D:D,,0)*5)</f>
        <v>10.222222222222221</v>
      </c>
      <c r="M104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48" t="str">
        <f>IF('ESTOQUE DEZEMBRO'!$E1048&gt;0,"dezembro",_xlfn.XLOOKUP('ESTOQUE DEZEMBRO'!$A1048,'ESTOQUE NOVEMBRO'!$A$2:$A$1101,'ESTOQUE NOVEMBRO'!$N$2:$N$1101,,0))</f>
        <v>outubro</v>
      </c>
      <c r="O1048" s="15">
        <v>45627</v>
      </c>
    </row>
    <row r="1049" spans="1:15">
      <c r="A1049" s="5" t="s">
        <v>1047</v>
      </c>
      <c r="B1049" s="6" t="s">
        <v>1145</v>
      </c>
      <c r="C1049" s="8">
        <f t="shared" si="32"/>
        <v>64.89</v>
      </c>
      <c r="D1049" s="13">
        <f>_xlfn.XLOOKUP(Tabela5[[#This Row],[SKU]],'ESTOQUE NOVEMBRO'!A:A,'ESTOQUE NOVEMBRO'!F:F,,0)-_xlfn.XLOOKUP(Tabela5[[#This Row],[SKU]],'VENDA MES'!H:H,'VENDA MES'!I:I,0,0)</f>
        <v>76.200000000000017</v>
      </c>
      <c r="E1049" s="13">
        <f>IF(D1049&lt;=0,(L1049 * 2.5) - D1049,IF(AND(Tabela5[[#This Row],[ESTOQUE_INICIAL]]&lt;=Tabela5[[#This Row],[PONTO_DE_REPOSICAO]],Tabela5[[#This Row],[ESTOQUE_INICIAL]]&gt;0),L1049*2.5,D1049*0))</f>
        <v>0</v>
      </c>
      <c r="F1049" s="13">
        <f t="shared" si="33"/>
        <v>76.200000000000017</v>
      </c>
      <c r="G1049" s="14">
        <f>IF('ESTOQUE DEZEMBRO'!$N1049="outubro",_xlfn.XLOOKUP('ESTOQUE DEZEMBRO'!$A1049,MEDIDAS!H:H,MEDIDAS!J:J,,0),IF('ESTOQUE DEZEMBRO'!$N1049="novembro",_xlfn.XLOOKUP('ESTOQUE DEZEMBRO'!$A1049,MEDIDAS!H:H,MEDIDAS!K:K,,0),"0"))</f>
        <v>30</v>
      </c>
      <c r="H1049">
        <v>75</v>
      </c>
      <c r="I1049" t="s">
        <v>1146</v>
      </c>
      <c r="J1049" s="1">
        <f>'ESTOQUE DEZEMBRO'!$D1049*'ESTOQUE DEZEMBRO'!$G1049+'ESTOQUE DEZEMBRO'!$E1049*'ESTOQUE DEZEMBRO'!$H1049</f>
        <v>2286.0000000000005</v>
      </c>
      <c r="K1049" s="1">
        <f>_xlfn.XLOOKUP(A1049,MEDIDAS!A:A,MEDIDAS!D:D,,0)*5</f>
        <v>2</v>
      </c>
      <c r="L1049" s="1">
        <f>SUM(K1049,_xlfn.XLOOKUP(A1049,MEDIDAS!A:A,MEDIDAS!D:D,,0)*5)</f>
        <v>4</v>
      </c>
      <c r="M104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49" t="str">
        <f>IF('ESTOQUE DEZEMBRO'!$E1049&gt;0,"dezembro",_xlfn.XLOOKUP('ESTOQUE DEZEMBRO'!$A1049,'ESTOQUE NOVEMBRO'!$A$2:$A$1101,'ESTOQUE NOVEMBRO'!$N$2:$N$1101,,0))</f>
        <v>outubro</v>
      </c>
      <c r="O1049" s="15">
        <v>45627</v>
      </c>
    </row>
    <row r="1050" spans="1:15">
      <c r="A1050" s="5" t="s">
        <v>1048</v>
      </c>
      <c r="B1050" s="6" t="s">
        <v>1171</v>
      </c>
      <c r="C1050" s="8">
        <f t="shared" si="32"/>
        <v>64.89</v>
      </c>
      <c r="D1050" s="13">
        <f>_xlfn.XLOOKUP(Tabela5[[#This Row],[SKU]],'ESTOQUE NOVEMBRO'!A:A,'ESTOQUE NOVEMBRO'!F:F,,0)-_xlfn.XLOOKUP(Tabela5[[#This Row],[SKU]],'VENDA MES'!H:H,'VENDA MES'!I:I,0,0)</f>
        <v>102.4</v>
      </c>
      <c r="E1050" s="13">
        <f>IF(D1050&lt;=0,(L1050 * 2.5) - D1050,IF(AND(Tabela5[[#This Row],[ESTOQUE_INICIAL]]&lt;=Tabela5[[#This Row],[PONTO_DE_REPOSICAO]],Tabela5[[#This Row],[ESTOQUE_INICIAL]]&gt;0),L1050*2.5,D1050*0))</f>
        <v>0</v>
      </c>
      <c r="F1050" s="13">
        <f t="shared" si="33"/>
        <v>102.4</v>
      </c>
      <c r="G1050" s="14">
        <f>IF('ESTOQUE DEZEMBRO'!$N1050="outubro",_xlfn.XLOOKUP('ESTOQUE DEZEMBRO'!$A1050,MEDIDAS!H:H,MEDIDAS!J:J,,0),IF('ESTOQUE DEZEMBRO'!$N1050="novembro",_xlfn.XLOOKUP('ESTOQUE DEZEMBRO'!$A1050,MEDIDAS!H:H,MEDIDAS!K:K,,0),"0"))</f>
        <v>24</v>
      </c>
      <c r="H1050">
        <v>60</v>
      </c>
      <c r="I1050" t="s">
        <v>1128</v>
      </c>
      <c r="J1050" s="1">
        <f>'ESTOQUE DEZEMBRO'!$D1050*'ESTOQUE DEZEMBRO'!$G1050+'ESTOQUE DEZEMBRO'!$E1050*'ESTOQUE DEZEMBRO'!$H1050</f>
        <v>2457.6000000000004</v>
      </c>
      <c r="K1050" s="1">
        <f>_xlfn.XLOOKUP(A1050,MEDIDAS!A:A,MEDIDAS!D:D,,0)*5</f>
        <v>3.1111111111111112</v>
      </c>
      <c r="L1050" s="1">
        <f>SUM(K1050,_xlfn.XLOOKUP(A1050,MEDIDAS!A:A,MEDIDAS!D:D,,0)*5)</f>
        <v>6.2222222222222223</v>
      </c>
      <c r="M105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50" t="str">
        <f>IF('ESTOQUE DEZEMBRO'!$E1050&gt;0,"dezembro",_xlfn.XLOOKUP('ESTOQUE DEZEMBRO'!$A1050,'ESTOQUE NOVEMBRO'!$A$2:$A$1101,'ESTOQUE NOVEMBRO'!$N$2:$N$1101,,0))</f>
        <v>outubro</v>
      </c>
      <c r="O1050" s="15">
        <v>45627</v>
      </c>
    </row>
    <row r="1051" spans="1:15">
      <c r="A1051" s="5" t="s">
        <v>1049</v>
      </c>
      <c r="B1051" s="6" t="s">
        <v>1163</v>
      </c>
      <c r="C1051" s="8">
        <f t="shared" si="32"/>
        <v>64.89</v>
      </c>
      <c r="D1051" s="13">
        <f>_xlfn.XLOOKUP(Tabela5[[#This Row],[SKU]],'ESTOQUE NOVEMBRO'!A:A,'ESTOQUE NOVEMBRO'!F:F,,0)-_xlfn.XLOOKUP(Tabela5[[#This Row],[SKU]],'VENDA MES'!H:H,'VENDA MES'!I:I,0,0)</f>
        <v>192.00000000000006</v>
      </c>
      <c r="E1051" s="13">
        <f>IF(D1051&lt;=0,(L1051 * 2.5) - D1051,IF(AND(Tabela5[[#This Row],[ESTOQUE_INICIAL]]&lt;=Tabela5[[#This Row],[PONTO_DE_REPOSICAO]],Tabela5[[#This Row],[ESTOQUE_INICIAL]]&gt;0),L1051*2.5,D1051*0))</f>
        <v>0</v>
      </c>
      <c r="F1051" s="13">
        <f t="shared" si="33"/>
        <v>192.00000000000006</v>
      </c>
      <c r="G1051" s="14">
        <f>IF('ESTOQUE DEZEMBRO'!$N1051="outubro",_xlfn.XLOOKUP('ESTOQUE DEZEMBRO'!$A1051,MEDIDAS!H:H,MEDIDAS!J:J,,0),IF('ESTOQUE DEZEMBRO'!$N1051="novembro",_xlfn.XLOOKUP('ESTOQUE DEZEMBRO'!$A1051,MEDIDAS!H:H,MEDIDAS!K:K,,0),"0"))</f>
        <v>5</v>
      </c>
      <c r="H1051">
        <v>12.5</v>
      </c>
      <c r="I1051" t="s">
        <v>1130</v>
      </c>
      <c r="J1051" s="1">
        <f>'ESTOQUE DEZEMBRO'!$D1051*'ESTOQUE DEZEMBRO'!$G1051+'ESTOQUE DEZEMBRO'!$E1051*'ESTOQUE DEZEMBRO'!$H1051</f>
        <v>960.00000000000023</v>
      </c>
      <c r="K1051" s="1">
        <f>_xlfn.XLOOKUP(A1051,MEDIDAS!A:A,MEDIDAS!D:D,,0)*5</f>
        <v>5.8333333333333339</v>
      </c>
      <c r="L1051" s="1">
        <f>SUM(K1051,_xlfn.XLOOKUP(A1051,MEDIDAS!A:A,MEDIDAS!D:D,,0)*5)</f>
        <v>11.666666666666668</v>
      </c>
      <c r="M105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51" t="str">
        <f>IF('ESTOQUE DEZEMBRO'!$E1051&gt;0,"dezembro",_xlfn.XLOOKUP('ESTOQUE DEZEMBRO'!$A1051,'ESTOQUE NOVEMBRO'!$A$2:$A$1101,'ESTOQUE NOVEMBRO'!$N$2:$N$1101,,0))</f>
        <v>outubro</v>
      </c>
      <c r="O1051" s="15">
        <v>45627</v>
      </c>
    </row>
    <row r="1052" spans="1:15">
      <c r="A1052" s="5" t="s">
        <v>1050</v>
      </c>
      <c r="B1052" s="6" t="s">
        <v>1213</v>
      </c>
      <c r="C1052" s="8">
        <f t="shared" si="32"/>
        <v>64.89</v>
      </c>
      <c r="D1052" s="13">
        <f>_xlfn.XLOOKUP(Tabela5[[#This Row],[SKU]],'ESTOQUE NOVEMBRO'!A:A,'ESTOQUE NOVEMBRO'!F:F,,0)-_xlfn.XLOOKUP(Tabela5[[#This Row],[SKU]],'VENDA MES'!H:H,'VENDA MES'!I:I,0,0)</f>
        <v>130.19999999999999</v>
      </c>
      <c r="E1052" s="13">
        <f>IF(D1052&lt;=0,(L1052 * 2.5) - D1052,IF(AND(Tabela5[[#This Row],[ESTOQUE_INICIAL]]&lt;=Tabela5[[#This Row],[PONTO_DE_REPOSICAO]],Tabela5[[#This Row],[ESTOQUE_INICIAL]]&gt;0),L1052*2.5,D1052*0))</f>
        <v>0</v>
      </c>
      <c r="F1052" s="13">
        <f t="shared" si="33"/>
        <v>130.19999999999999</v>
      </c>
      <c r="G1052" s="14">
        <f>IF('ESTOQUE DEZEMBRO'!$N1052="outubro",_xlfn.XLOOKUP('ESTOQUE DEZEMBRO'!$A1052,MEDIDAS!H:H,MEDIDAS!J:J,,0),IF('ESTOQUE DEZEMBRO'!$N1052="novembro",_xlfn.XLOOKUP('ESTOQUE DEZEMBRO'!$A1052,MEDIDAS!H:H,MEDIDAS!K:K,,0),"0"))</f>
        <v>12</v>
      </c>
      <c r="H1052">
        <v>30</v>
      </c>
      <c r="I1052" t="s">
        <v>1136</v>
      </c>
      <c r="J1052" s="1">
        <f>'ESTOQUE DEZEMBRO'!$D1052*'ESTOQUE DEZEMBRO'!$G1052+'ESTOQUE DEZEMBRO'!$E1052*'ESTOQUE DEZEMBRO'!$H1052</f>
        <v>1562.3999999999999</v>
      </c>
      <c r="K1052" s="1">
        <f>_xlfn.XLOOKUP(A1052,MEDIDAS!A:A,MEDIDAS!D:D,,0)*5</f>
        <v>6.333333333333333</v>
      </c>
      <c r="L1052" s="1">
        <f>SUM(K1052,_xlfn.XLOOKUP(A1052,MEDIDAS!A:A,MEDIDAS!D:D,,0)*5)</f>
        <v>12.666666666666666</v>
      </c>
      <c r="M105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52" t="str">
        <f>IF('ESTOQUE DEZEMBRO'!$E1052&gt;0,"dezembro",_xlfn.XLOOKUP('ESTOQUE DEZEMBRO'!$A1052,'ESTOQUE NOVEMBRO'!$A$2:$A$1101,'ESTOQUE NOVEMBRO'!$N$2:$N$1101,,0))</f>
        <v>outubro</v>
      </c>
      <c r="O1052" s="15">
        <v>45627</v>
      </c>
    </row>
    <row r="1053" spans="1:15">
      <c r="A1053" s="5" t="s">
        <v>1051</v>
      </c>
      <c r="B1053" s="6" t="s">
        <v>1178</v>
      </c>
      <c r="C1053" s="8">
        <f t="shared" si="32"/>
        <v>64.89</v>
      </c>
      <c r="D1053" s="13">
        <f>_xlfn.XLOOKUP(Tabela5[[#This Row],[SKU]],'ESTOQUE NOVEMBRO'!A:A,'ESTOQUE NOVEMBRO'!F:F,,0)-_xlfn.XLOOKUP(Tabela5[[#This Row],[SKU]],'VENDA MES'!H:H,'VENDA MES'!I:I,0,0)</f>
        <v>42.599999999999994</v>
      </c>
      <c r="E1053" s="13">
        <f>IF(D1053&lt;=0,(L1053 * 2.5) - D1053,IF(AND(Tabela5[[#This Row],[ESTOQUE_INICIAL]]&lt;=Tabela5[[#This Row],[PONTO_DE_REPOSICAO]],Tabela5[[#This Row],[ESTOQUE_INICIAL]]&gt;0),L1053*2.5,D1053*0))</f>
        <v>0</v>
      </c>
      <c r="F1053" s="13">
        <f t="shared" si="33"/>
        <v>42.599999999999994</v>
      </c>
      <c r="G1053" s="14">
        <f>IF('ESTOQUE DEZEMBRO'!$N1053="outubro",_xlfn.XLOOKUP('ESTOQUE DEZEMBRO'!$A1053,MEDIDAS!H:H,MEDIDAS!J:J,,0),IF('ESTOQUE DEZEMBRO'!$N1053="novembro",_xlfn.XLOOKUP('ESTOQUE DEZEMBRO'!$A1053,MEDIDAS!H:H,MEDIDAS!K:K,,0),"0"))</f>
        <v>36</v>
      </c>
      <c r="H1053">
        <v>90</v>
      </c>
      <c r="I1053" t="s">
        <v>1152</v>
      </c>
      <c r="J1053" s="1">
        <f>'ESTOQUE DEZEMBRO'!$D1053*'ESTOQUE DEZEMBRO'!$G1053+'ESTOQUE DEZEMBRO'!$E1053*'ESTOQUE DEZEMBRO'!$H1053</f>
        <v>1533.6</v>
      </c>
      <c r="K1053" s="1">
        <f>_xlfn.XLOOKUP(A1053,MEDIDAS!A:A,MEDIDAS!D:D,,0)*5</f>
        <v>5.333333333333333</v>
      </c>
      <c r="L1053" s="1">
        <f>SUM(K1053,_xlfn.XLOOKUP(A1053,MEDIDAS!A:A,MEDIDAS!D:D,,0)*5)</f>
        <v>10.666666666666666</v>
      </c>
      <c r="M105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53" t="str">
        <f>IF('ESTOQUE DEZEMBRO'!$E1053&gt;0,"dezembro",_xlfn.XLOOKUP('ESTOQUE DEZEMBRO'!$A1053,'ESTOQUE NOVEMBRO'!$A$2:$A$1101,'ESTOQUE NOVEMBRO'!$N$2:$N$1101,,0))</f>
        <v>outubro</v>
      </c>
      <c r="O1053" s="15">
        <v>45627</v>
      </c>
    </row>
    <row r="1054" spans="1:15">
      <c r="A1054" s="5" t="s">
        <v>1052</v>
      </c>
      <c r="B1054" s="6" t="s">
        <v>1158</v>
      </c>
      <c r="C1054" s="8">
        <f t="shared" si="32"/>
        <v>64.89</v>
      </c>
      <c r="D1054" s="13">
        <f>_xlfn.XLOOKUP(Tabela5[[#This Row],[SKU]],'ESTOQUE NOVEMBRO'!A:A,'ESTOQUE NOVEMBRO'!F:F,,0)-_xlfn.XLOOKUP(Tabela5[[#This Row],[SKU]],'VENDA MES'!H:H,'VENDA MES'!I:I,0,0)</f>
        <v>98.800000000000011</v>
      </c>
      <c r="E1054" s="13">
        <f>IF(D1054&lt;=0,(L1054 * 2.5) - D1054,IF(AND(Tabela5[[#This Row],[ESTOQUE_INICIAL]]&lt;=Tabela5[[#This Row],[PONTO_DE_REPOSICAO]],Tabela5[[#This Row],[ESTOQUE_INICIAL]]&gt;0),L1054*2.5,D1054*0))</f>
        <v>0</v>
      </c>
      <c r="F1054" s="13">
        <f t="shared" si="33"/>
        <v>98.800000000000011</v>
      </c>
      <c r="G1054" s="14">
        <f>IF('ESTOQUE DEZEMBRO'!$N1054="outubro",_xlfn.XLOOKUP('ESTOQUE DEZEMBRO'!$A1054,MEDIDAS!H:H,MEDIDAS!J:J,,0),IF('ESTOQUE DEZEMBRO'!$N1054="novembro",_xlfn.XLOOKUP('ESTOQUE DEZEMBRO'!$A1054,MEDIDAS!H:H,MEDIDAS!K:K,,0),"0"))</f>
        <v>12</v>
      </c>
      <c r="H1054">
        <v>30</v>
      </c>
      <c r="I1054" t="s">
        <v>1136</v>
      </c>
      <c r="J1054" s="1">
        <f>'ESTOQUE DEZEMBRO'!$D1054*'ESTOQUE DEZEMBRO'!$G1054+'ESTOQUE DEZEMBRO'!$E1054*'ESTOQUE DEZEMBRO'!$H1054</f>
        <v>1185.6000000000001</v>
      </c>
      <c r="K1054" s="1">
        <f>_xlfn.XLOOKUP(A1054,MEDIDAS!A:A,MEDIDAS!D:D,,0)*5</f>
        <v>2.9444444444444446</v>
      </c>
      <c r="L1054" s="1">
        <f>SUM(K1054,_xlfn.XLOOKUP(A1054,MEDIDAS!A:A,MEDIDAS!D:D,,0)*5)</f>
        <v>5.8888888888888893</v>
      </c>
      <c r="M105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54" t="str">
        <f>IF('ESTOQUE DEZEMBRO'!$E1054&gt;0,"dezembro",_xlfn.XLOOKUP('ESTOQUE DEZEMBRO'!$A1054,'ESTOQUE NOVEMBRO'!$A$2:$A$1101,'ESTOQUE NOVEMBRO'!$N$2:$N$1101,,0))</f>
        <v>outubro</v>
      </c>
      <c r="O1054" s="15">
        <v>45627</v>
      </c>
    </row>
    <row r="1055" spans="1:15">
      <c r="A1055" s="5" t="s">
        <v>1053</v>
      </c>
      <c r="B1055" s="6" t="s">
        <v>1151</v>
      </c>
      <c r="C1055" s="8">
        <f t="shared" si="32"/>
        <v>64.89</v>
      </c>
      <c r="D1055" s="13">
        <f>_xlfn.XLOOKUP(Tabela5[[#This Row],[SKU]],'ESTOQUE NOVEMBRO'!A:A,'ESTOQUE NOVEMBRO'!F:F,,0)-_xlfn.XLOOKUP(Tabela5[[#This Row],[SKU]],'VENDA MES'!H:H,'VENDA MES'!I:I,0,0)</f>
        <v>59.200000000000017</v>
      </c>
      <c r="E1055" s="13">
        <f>IF(D1055&lt;=0,(L1055 * 2.5) - D1055,IF(AND(Tabela5[[#This Row],[ESTOQUE_INICIAL]]&lt;=Tabela5[[#This Row],[PONTO_DE_REPOSICAO]],Tabela5[[#This Row],[ESTOQUE_INICIAL]]&gt;0),L1055*2.5,D1055*0))</f>
        <v>0</v>
      </c>
      <c r="F1055" s="13">
        <f t="shared" si="33"/>
        <v>59.200000000000017</v>
      </c>
      <c r="G1055" s="14">
        <f>IF('ESTOQUE DEZEMBRO'!$N1055="outubro",_xlfn.XLOOKUP('ESTOQUE DEZEMBRO'!$A1055,MEDIDAS!H:H,MEDIDAS!J:J,,0),IF('ESTOQUE DEZEMBRO'!$N1055="novembro",_xlfn.XLOOKUP('ESTOQUE DEZEMBRO'!$A1055,MEDIDAS!H:H,MEDIDAS!K:K,,0),"0"))</f>
        <v>50</v>
      </c>
      <c r="H1055">
        <v>125</v>
      </c>
      <c r="I1055" t="s">
        <v>1152</v>
      </c>
      <c r="J1055" s="1">
        <f>'ESTOQUE DEZEMBRO'!$D1055*'ESTOQUE DEZEMBRO'!$G1055+'ESTOQUE DEZEMBRO'!$E1055*'ESTOQUE DEZEMBRO'!$H1055</f>
        <v>2960.0000000000009</v>
      </c>
      <c r="K1055" s="1">
        <f>_xlfn.XLOOKUP(A1055,MEDIDAS!A:A,MEDIDAS!D:D,,0)*5</f>
        <v>2.9444444444444446</v>
      </c>
      <c r="L1055" s="1">
        <f>SUM(K1055,_xlfn.XLOOKUP(A1055,MEDIDAS!A:A,MEDIDAS!D:D,,0)*5)</f>
        <v>5.8888888888888893</v>
      </c>
      <c r="M105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55" t="str">
        <f>IF('ESTOQUE DEZEMBRO'!$E1055&gt;0,"dezembro",_xlfn.XLOOKUP('ESTOQUE DEZEMBRO'!$A1055,'ESTOQUE NOVEMBRO'!$A$2:$A$1101,'ESTOQUE NOVEMBRO'!$N$2:$N$1101,,0))</f>
        <v>outubro</v>
      </c>
      <c r="O1055" s="15">
        <v>45627</v>
      </c>
    </row>
    <row r="1056" spans="1:15">
      <c r="A1056" s="5" t="s">
        <v>1055</v>
      </c>
      <c r="B1056" s="6" t="s">
        <v>1133</v>
      </c>
      <c r="C1056" s="8">
        <f t="shared" si="32"/>
        <v>64.89</v>
      </c>
      <c r="D1056" s="13">
        <f>_xlfn.XLOOKUP(Tabela5[[#This Row],[SKU]],'ESTOQUE NOVEMBRO'!A:A,'ESTOQUE NOVEMBRO'!F:F,,0)-_xlfn.XLOOKUP(Tabela5[[#This Row],[SKU]],'VENDA MES'!H:H,'VENDA MES'!I:I,0,0)</f>
        <v>92.000000000000028</v>
      </c>
      <c r="E1056" s="13">
        <f>IF(D1056&lt;=0,(L1056 * 2.5) - D1056,IF(AND(Tabela5[[#This Row],[ESTOQUE_INICIAL]]&lt;=Tabela5[[#This Row],[PONTO_DE_REPOSICAO]],Tabela5[[#This Row],[ESTOQUE_INICIAL]]&gt;0),L1056*2.5,D1056*0))</f>
        <v>0</v>
      </c>
      <c r="F1056" s="13">
        <f t="shared" si="33"/>
        <v>92.000000000000028</v>
      </c>
      <c r="G1056" s="14">
        <f>IF('ESTOQUE DEZEMBRO'!$N1056="outubro",_xlfn.XLOOKUP('ESTOQUE DEZEMBRO'!$A1056,MEDIDAS!H:H,MEDIDAS!J:J,,0),IF('ESTOQUE DEZEMBRO'!$N1056="novembro",_xlfn.XLOOKUP('ESTOQUE DEZEMBRO'!$A1056,MEDIDAS!H:H,MEDIDAS!K:K,,0),"0"))</f>
        <v>10</v>
      </c>
      <c r="H1056">
        <v>25</v>
      </c>
      <c r="I1056" t="s">
        <v>1134</v>
      </c>
      <c r="J1056" s="1">
        <f>'ESTOQUE DEZEMBRO'!$D1056*'ESTOQUE DEZEMBRO'!$G1056+'ESTOQUE DEZEMBRO'!$E1056*'ESTOQUE DEZEMBRO'!$H1056</f>
        <v>920.00000000000023</v>
      </c>
      <c r="K1056" s="1">
        <f>_xlfn.XLOOKUP(A1056,MEDIDAS!A:A,MEDIDAS!D:D,,0)*5</f>
        <v>4.0555555555555554</v>
      </c>
      <c r="L1056" s="1">
        <f>SUM(K1056,_xlfn.XLOOKUP(A1056,MEDIDAS!A:A,MEDIDAS!D:D,,0)*5)</f>
        <v>8.1111111111111107</v>
      </c>
      <c r="M105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56" t="str">
        <f>IF('ESTOQUE DEZEMBRO'!$E1056&gt;0,"dezembro",_xlfn.XLOOKUP('ESTOQUE DEZEMBRO'!$A1056,'ESTOQUE NOVEMBRO'!$A$2:$A$1101,'ESTOQUE NOVEMBRO'!$N$2:$N$1101,,0))</f>
        <v>outubro</v>
      </c>
      <c r="O1056" s="15">
        <v>45627</v>
      </c>
    </row>
    <row r="1057" spans="1:15">
      <c r="A1057" s="5" t="s">
        <v>1056</v>
      </c>
      <c r="B1057" s="6" t="s">
        <v>1218</v>
      </c>
      <c r="C1057" s="8">
        <f t="shared" si="32"/>
        <v>64.89</v>
      </c>
      <c r="D1057" s="13">
        <f>_xlfn.XLOOKUP(Tabela5[[#This Row],[SKU]],'ESTOQUE NOVEMBRO'!A:A,'ESTOQUE NOVEMBRO'!F:F,,0)-_xlfn.XLOOKUP(Tabela5[[#This Row],[SKU]],'VENDA MES'!H:H,'VENDA MES'!I:I,0,0)</f>
        <v>12.600000000000009</v>
      </c>
      <c r="E1057" s="13">
        <f>IF(D1057&lt;=0,(L1057 * 2.5) - D1057,IF(AND(Tabela5[[#This Row],[ESTOQUE_INICIAL]]&lt;=Tabela5[[#This Row],[PONTO_DE_REPOSICAO]],Tabela5[[#This Row],[ESTOQUE_INICIAL]]&gt;0),L1057*2.5,D1057*0))</f>
        <v>0</v>
      </c>
      <c r="F1057" s="13">
        <f t="shared" si="33"/>
        <v>12.600000000000009</v>
      </c>
      <c r="G1057" s="14">
        <f>IF('ESTOQUE DEZEMBRO'!$N1057="outubro",_xlfn.XLOOKUP('ESTOQUE DEZEMBRO'!$A1057,MEDIDAS!H:H,MEDIDAS!J:J,,0),IF('ESTOQUE DEZEMBRO'!$N1057="novembro",_xlfn.XLOOKUP('ESTOQUE DEZEMBRO'!$A1057,MEDIDAS!H:H,MEDIDAS!K:K,,0),"0"))</f>
        <v>14</v>
      </c>
      <c r="H1057">
        <v>35</v>
      </c>
      <c r="I1057" t="s">
        <v>1142</v>
      </c>
      <c r="J1057" s="1">
        <f>'ESTOQUE DEZEMBRO'!$D1057*'ESTOQUE DEZEMBRO'!$G1057+'ESTOQUE DEZEMBRO'!$E1057*'ESTOQUE DEZEMBRO'!$H1057</f>
        <v>176.40000000000012</v>
      </c>
      <c r="K1057" s="1">
        <f>_xlfn.XLOOKUP(A1057,MEDIDAS!A:A,MEDIDAS!D:D,,0)*5</f>
        <v>3.333333333333333</v>
      </c>
      <c r="L1057" s="1">
        <f>SUM(K1057,_xlfn.XLOOKUP(A1057,MEDIDAS!A:A,MEDIDAS!D:D,,0)*5)</f>
        <v>6.6666666666666661</v>
      </c>
      <c r="M105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57" t="str">
        <f>IF('ESTOQUE DEZEMBRO'!$E1057&gt;0,"dezembro",_xlfn.XLOOKUP('ESTOQUE DEZEMBRO'!$A1057,'ESTOQUE NOVEMBRO'!$A$2:$A$1101,'ESTOQUE NOVEMBRO'!$N$2:$N$1101,,0))</f>
        <v>outubro</v>
      </c>
      <c r="O1057" s="15">
        <v>45627</v>
      </c>
    </row>
    <row r="1058" spans="1:15">
      <c r="A1058" s="5" t="s">
        <v>1057</v>
      </c>
      <c r="B1058" s="6" t="s">
        <v>1198</v>
      </c>
      <c r="C1058" s="8">
        <f t="shared" si="32"/>
        <v>64.89</v>
      </c>
      <c r="D1058" s="13">
        <f>_xlfn.XLOOKUP(Tabela5[[#This Row],[SKU]],'ESTOQUE NOVEMBRO'!A:A,'ESTOQUE NOVEMBRO'!F:F,,0)-_xlfn.XLOOKUP(Tabela5[[#This Row],[SKU]],'VENDA MES'!H:H,'VENDA MES'!I:I,0,0)</f>
        <v>137.80000000000004</v>
      </c>
      <c r="E1058" s="13">
        <f>IF(D1058&lt;=0,(L1058 * 2.5) - D1058,IF(AND(Tabela5[[#This Row],[ESTOQUE_INICIAL]]&lt;=Tabela5[[#This Row],[PONTO_DE_REPOSICAO]],Tabela5[[#This Row],[ESTOQUE_INICIAL]]&gt;0),L1058*2.5,D1058*0))</f>
        <v>0</v>
      </c>
      <c r="F1058" s="13">
        <f t="shared" si="33"/>
        <v>137.80000000000004</v>
      </c>
      <c r="G1058" s="14">
        <f>IF('ESTOQUE DEZEMBRO'!$N1058="outubro",_xlfn.XLOOKUP('ESTOQUE DEZEMBRO'!$A1058,MEDIDAS!H:H,MEDIDAS!J:J,,0),IF('ESTOQUE DEZEMBRO'!$N1058="novembro",_xlfn.XLOOKUP('ESTOQUE DEZEMBRO'!$A1058,MEDIDAS!H:H,MEDIDAS!K:K,,0),"0"))</f>
        <v>12</v>
      </c>
      <c r="H1058">
        <v>30</v>
      </c>
      <c r="I1058" t="s">
        <v>1136</v>
      </c>
      <c r="J1058" s="1">
        <f>'ESTOQUE DEZEMBRO'!$D1058*'ESTOQUE DEZEMBRO'!$G1058+'ESTOQUE DEZEMBRO'!$E1058*'ESTOQUE DEZEMBRO'!$H1058</f>
        <v>1653.6000000000004</v>
      </c>
      <c r="K1058" s="1">
        <f>_xlfn.XLOOKUP(A1058,MEDIDAS!A:A,MEDIDAS!D:D,,0)*5</f>
        <v>6.2777777777777777</v>
      </c>
      <c r="L1058" s="1">
        <f>SUM(K1058,_xlfn.XLOOKUP(A1058,MEDIDAS!A:A,MEDIDAS!D:D,,0)*5)</f>
        <v>12.555555555555555</v>
      </c>
      <c r="M105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58" t="str">
        <f>IF('ESTOQUE DEZEMBRO'!$E1058&gt;0,"dezembro",_xlfn.XLOOKUP('ESTOQUE DEZEMBRO'!$A1058,'ESTOQUE NOVEMBRO'!$A$2:$A$1101,'ESTOQUE NOVEMBRO'!$N$2:$N$1101,,0))</f>
        <v>outubro</v>
      </c>
      <c r="O1058" s="15">
        <v>45627</v>
      </c>
    </row>
    <row r="1059" spans="1:15">
      <c r="A1059" s="5" t="s">
        <v>1058</v>
      </c>
      <c r="B1059" s="6" t="s">
        <v>1233</v>
      </c>
      <c r="C1059" s="8">
        <f t="shared" si="32"/>
        <v>64.89</v>
      </c>
      <c r="D1059" s="13">
        <f>_xlfn.XLOOKUP(Tabela5[[#This Row],[SKU]],'ESTOQUE NOVEMBRO'!A:A,'ESTOQUE NOVEMBRO'!F:F,,0)-_xlfn.XLOOKUP(Tabela5[[#This Row],[SKU]],'VENDA MES'!H:H,'VENDA MES'!I:I,0,0)</f>
        <v>53</v>
      </c>
      <c r="E1059" s="13">
        <f>IF(D1059&lt;=0,(L1059 * 2.5) - D1059,IF(AND(Tabela5[[#This Row],[ESTOQUE_INICIAL]]&lt;=Tabela5[[#This Row],[PONTO_DE_REPOSICAO]],Tabela5[[#This Row],[ESTOQUE_INICIAL]]&gt;0),L1059*2.5,D1059*0))</f>
        <v>0</v>
      </c>
      <c r="F1059" s="13">
        <f t="shared" si="33"/>
        <v>53</v>
      </c>
      <c r="G1059" s="14">
        <f>IF('ESTOQUE DEZEMBRO'!$N1059="outubro",_xlfn.XLOOKUP('ESTOQUE DEZEMBRO'!$A1059,MEDIDAS!H:H,MEDIDAS!J:J,,0),IF('ESTOQUE DEZEMBRO'!$N1059="novembro",_xlfn.XLOOKUP('ESTOQUE DEZEMBRO'!$A1059,MEDIDAS!H:H,MEDIDAS!K:K,,0),"0"))</f>
        <v>36</v>
      </c>
      <c r="H1059">
        <v>90</v>
      </c>
      <c r="I1059" t="s">
        <v>1152</v>
      </c>
      <c r="J1059" s="1">
        <f>'ESTOQUE DEZEMBRO'!$D1059*'ESTOQUE DEZEMBRO'!$G1059+'ESTOQUE DEZEMBRO'!$E1059*'ESTOQUE DEZEMBRO'!$H1059</f>
        <v>1908</v>
      </c>
      <c r="K1059" s="1">
        <f>_xlfn.XLOOKUP(A1059,MEDIDAS!A:A,MEDIDAS!D:D,,0)*5</f>
        <v>4.3888888888888893</v>
      </c>
      <c r="L1059" s="1">
        <f>SUM(K1059,_xlfn.XLOOKUP(A1059,MEDIDAS!A:A,MEDIDAS!D:D,,0)*5)</f>
        <v>8.7777777777777786</v>
      </c>
      <c r="M105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59" t="str">
        <f>IF('ESTOQUE DEZEMBRO'!$E1059&gt;0,"dezembro",_xlfn.XLOOKUP('ESTOQUE DEZEMBRO'!$A1059,'ESTOQUE NOVEMBRO'!$A$2:$A$1101,'ESTOQUE NOVEMBRO'!$N$2:$N$1101,,0))</f>
        <v>outubro</v>
      </c>
      <c r="O1059" s="15">
        <v>45627</v>
      </c>
    </row>
    <row r="1060" spans="1:15">
      <c r="A1060" s="5" t="s">
        <v>1059</v>
      </c>
      <c r="B1060" s="6" t="s">
        <v>1221</v>
      </c>
      <c r="C1060" s="8">
        <f t="shared" si="32"/>
        <v>64.89</v>
      </c>
      <c r="D1060" s="13">
        <f>_xlfn.XLOOKUP(Tabela5[[#This Row],[SKU]],'ESTOQUE NOVEMBRO'!A:A,'ESTOQUE NOVEMBRO'!F:F,,0)-_xlfn.XLOOKUP(Tabela5[[#This Row],[SKU]],'VENDA MES'!H:H,'VENDA MES'!I:I,0,0)</f>
        <v>63.599999999999994</v>
      </c>
      <c r="E1060" s="13">
        <f>IF(D1060&lt;=0,(L1060 * 2.5) - D1060,IF(AND(Tabela5[[#This Row],[ESTOQUE_INICIAL]]&lt;=Tabela5[[#This Row],[PONTO_DE_REPOSICAO]],Tabela5[[#This Row],[ESTOQUE_INICIAL]]&gt;0),L1060*2.5,D1060*0))</f>
        <v>0</v>
      </c>
      <c r="F1060" s="13">
        <f t="shared" si="33"/>
        <v>63.599999999999994</v>
      </c>
      <c r="G1060" s="14">
        <f>IF('ESTOQUE DEZEMBRO'!$N1060="outubro",_xlfn.XLOOKUP('ESTOQUE DEZEMBRO'!$A1060,MEDIDAS!H:H,MEDIDAS!J:J,,0),IF('ESTOQUE DEZEMBRO'!$N1060="novembro",_xlfn.XLOOKUP('ESTOQUE DEZEMBRO'!$A1060,MEDIDAS!H:H,MEDIDAS!K:K,,0),"0"))</f>
        <v>60</v>
      </c>
      <c r="H1060">
        <v>150</v>
      </c>
      <c r="I1060" t="s">
        <v>1128</v>
      </c>
      <c r="J1060" s="1">
        <f>'ESTOQUE DEZEMBRO'!$D1060*'ESTOQUE DEZEMBRO'!$G1060+'ESTOQUE DEZEMBRO'!$E1060*'ESTOQUE DEZEMBRO'!$H1060</f>
        <v>3815.9999999999995</v>
      </c>
      <c r="K1060" s="1">
        <f>_xlfn.XLOOKUP(A1060,MEDIDAS!A:A,MEDIDAS!D:D,,0)*5</f>
        <v>4.166666666666667</v>
      </c>
      <c r="L1060" s="1">
        <f>SUM(K1060,_xlfn.XLOOKUP(A1060,MEDIDAS!A:A,MEDIDAS!D:D,,0)*5)</f>
        <v>8.3333333333333339</v>
      </c>
      <c r="M106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60" t="str">
        <f>IF('ESTOQUE DEZEMBRO'!$E1060&gt;0,"dezembro",_xlfn.XLOOKUP('ESTOQUE DEZEMBRO'!$A1060,'ESTOQUE NOVEMBRO'!$A$2:$A$1101,'ESTOQUE NOVEMBRO'!$N$2:$N$1101,,0))</f>
        <v>outubro</v>
      </c>
      <c r="O1060" s="15">
        <v>45627</v>
      </c>
    </row>
    <row r="1061" spans="1:15">
      <c r="A1061" s="5" t="s">
        <v>1060</v>
      </c>
      <c r="B1061" s="6" t="s">
        <v>1181</v>
      </c>
      <c r="C1061" s="8">
        <f t="shared" si="32"/>
        <v>64.89</v>
      </c>
      <c r="D1061" s="13">
        <f>_xlfn.XLOOKUP(Tabela5[[#This Row],[SKU]],'ESTOQUE NOVEMBRO'!A:A,'ESTOQUE NOVEMBRO'!F:F,,0)-_xlfn.XLOOKUP(Tabela5[[#This Row],[SKU]],'VENDA MES'!H:H,'VENDA MES'!I:I,0,0)</f>
        <v>43</v>
      </c>
      <c r="E1061" s="13">
        <f>IF(D1061&lt;=0,(L1061 * 2.5) - D1061,IF(AND(Tabela5[[#This Row],[ESTOQUE_INICIAL]]&lt;=Tabela5[[#This Row],[PONTO_DE_REPOSICAO]],Tabela5[[#This Row],[ESTOQUE_INICIAL]]&gt;0),L1061*2.5,D1061*0))</f>
        <v>0</v>
      </c>
      <c r="F1061" s="13">
        <f t="shared" si="33"/>
        <v>43</v>
      </c>
      <c r="G1061" s="14">
        <f>IF('ESTOQUE DEZEMBRO'!$N1061="outubro",_xlfn.XLOOKUP('ESTOQUE DEZEMBRO'!$A1061,MEDIDAS!H:H,MEDIDAS!J:J,,0),IF('ESTOQUE DEZEMBRO'!$N1061="novembro",_xlfn.XLOOKUP('ESTOQUE DEZEMBRO'!$A1061,MEDIDAS!H:H,MEDIDAS!K:K,,0),"0"))</f>
        <v>5</v>
      </c>
      <c r="H1061">
        <v>12.5</v>
      </c>
      <c r="I1061" t="s">
        <v>1130</v>
      </c>
      <c r="J1061" s="1">
        <f>'ESTOQUE DEZEMBRO'!$D1061*'ESTOQUE DEZEMBRO'!$G1061+'ESTOQUE DEZEMBRO'!$E1061*'ESTOQUE DEZEMBRO'!$H1061</f>
        <v>215</v>
      </c>
      <c r="K1061" s="1">
        <f>_xlfn.XLOOKUP(A1061,MEDIDAS!A:A,MEDIDAS!D:D,,0)*5</f>
        <v>3.1111111111111112</v>
      </c>
      <c r="L1061" s="1">
        <f>SUM(K1061,_xlfn.XLOOKUP(A1061,MEDIDAS!A:A,MEDIDAS!D:D,,0)*5)</f>
        <v>6.2222222222222223</v>
      </c>
      <c r="M106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61" t="str">
        <f>IF('ESTOQUE DEZEMBRO'!$E1061&gt;0,"dezembro",_xlfn.XLOOKUP('ESTOQUE DEZEMBRO'!$A1061,'ESTOQUE NOVEMBRO'!$A$2:$A$1101,'ESTOQUE NOVEMBRO'!$N$2:$N$1101,,0))</f>
        <v>outubro</v>
      </c>
      <c r="O1061" s="15">
        <v>45627</v>
      </c>
    </row>
    <row r="1062" spans="1:15">
      <c r="A1062" s="5" t="s">
        <v>1061</v>
      </c>
      <c r="B1062" s="6" t="s">
        <v>1203</v>
      </c>
      <c r="C1062" s="8">
        <f t="shared" si="32"/>
        <v>64.89</v>
      </c>
      <c r="D1062" s="13">
        <f>_xlfn.XLOOKUP(Tabela5[[#This Row],[SKU]],'ESTOQUE NOVEMBRO'!A:A,'ESTOQUE NOVEMBRO'!F:F,,0)-_xlfn.XLOOKUP(Tabela5[[#This Row],[SKU]],'VENDA MES'!H:H,'VENDA MES'!I:I,0,0)</f>
        <v>67</v>
      </c>
      <c r="E1062" s="13">
        <f>IF(D1062&lt;=0,(L1062 * 2.5) - D1062,IF(AND(Tabela5[[#This Row],[ESTOQUE_INICIAL]]&lt;=Tabela5[[#This Row],[PONTO_DE_REPOSICAO]],Tabela5[[#This Row],[ESTOQUE_INICIAL]]&gt;0),L1062*2.5,D1062*0))</f>
        <v>0</v>
      </c>
      <c r="F1062" s="13">
        <f t="shared" si="33"/>
        <v>67</v>
      </c>
      <c r="G1062" s="14">
        <f>IF('ESTOQUE DEZEMBRO'!$N1062="outubro",_xlfn.XLOOKUP('ESTOQUE DEZEMBRO'!$A1062,MEDIDAS!H:H,MEDIDAS!J:J,,0),IF('ESTOQUE DEZEMBRO'!$N1062="novembro",_xlfn.XLOOKUP('ESTOQUE DEZEMBRO'!$A1062,MEDIDAS!H:H,MEDIDAS!K:K,,0),"0"))</f>
        <v>36</v>
      </c>
      <c r="H1062">
        <v>90</v>
      </c>
      <c r="I1062" t="s">
        <v>1152</v>
      </c>
      <c r="J1062" s="1">
        <f>'ESTOQUE DEZEMBRO'!$D1062*'ESTOQUE DEZEMBRO'!$G1062+'ESTOQUE DEZEMBRO'!$E1062*'ESTOQUE DEZEMBRO'!$H1062</f>
        <v>2412</v>
      </c>
      <c r="K1062" s="1">
        <f>_xlfn.XLOOKUP(A1062,MEDIDAS!A:A,MEDIDAS!D:D,,0)*5</f>
        <v>3.6111111111111112</v>
      </c>
      <c r="L1062" s="1">
        <f>SUM(K1062,_xlfn.XLOOKUP(A1062,MEDIDAS!A:A,MEDIDAS!D:D,,0)*5)</f>
        <v>7.2222222222222223</v>
      </c>
      <c r="M106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62" t="str">
        <f>IF('ESTOQUE DEZEMBRO'!$E1062&gt;0,"dezembro",_xlfn.XLOOKUP('ESTOQUE DEZEMBRO'!$A1062,'ESTOQUE NOVEMBRO'!$A$2:$A$1101,'ESTOQUE NOVEMBRO'!$N$2:$N$1101,,0))</f>
        <v>outubro</v>
      </c>
      <c r="O1062" s="15">
        <v>45627</v>
      </c>
    </row>
    <row r="1063" spans="1:15">
      <c r="A1063" s="5" t="s">
        <v>1062</v>
      </c>
      <c r="B1063" s="6" t="s">
        <v>1224</v>
      </c>
      <c r="C1063" s="8">
        <f t="shared" si="32"/>
        <v>64.89</v>
      </c>
      <c r="D1063" s="13">
        <f>_xlfn.XLOOKUP(Tabela5[[#This Row],[SKU]],'ESTOQUE NOVEMBRO'!A:A,'ESTOQUE NOVEMBRO'!F:F,,0)-_xlfn.XLOOKUP(Tabela5[[#This Row],[SKU]],'VENDA MES'!H:H,'VENDA MES'!I:I,0,0)</f>
        <v>114.19999999999999</v>
      </c>
      <c r="E1063" s="13">
        <f>IF(D1063&lt;=0,(L1063 * 2.5) - D1063,IF(AND(Tabela5[[#This Row],[ESTOQUE_INICIAL]]&lt;=Tabela5[[#This Row],[PONTO_DE_REPOSICAO]],Tabela5[[#This Row],[ESTOQUE_INICIAL]]&gt;0),L1063*2.5,D1063*0))</f>
        <v>0</v>
      </c>
      <c r="F1063" s="13">
        <f t="shared" si="33"/>
        <v>114.19999999999999</v>
      </c>
      <c r="G1063" s="14">
        <f>IF('ESTOQUE DEZEMBRO'!$N1063="outubro",_xlfn.XLOOKUP('ESTOQUE DEZEMBRO'!$A1063,MEDIDAS!H:H,MEDIDAS!J:J,,0),IF('ESTOQUE DEZEMBRO'!$N1063="novembro",_xlfn.XLOOKUP('ESTOQUE DEZEMBRO'!$A1063,MEDIDAS!H:H,MEDIDAS!K:K,,0),"0"))</f>
        <v>10</v>
      </c>
      <c r="H1063">
        <v>25</v>
      </c>
      <c r="I1063" t="s">
        <v>1134</v>
      </c>
      <c r="J1063" s="1">
        <f>'ESTOQUE DEZEMBRO'!$D1063*'ESTOQUE DEZEMBRO'!$G1063+'ESTOQUE DEZEMBRO'!$E1063*'ESTOQUE DEZEMBRO'!$H1063</f>
        <v>1142</v>
      </c>
      <c r="K1063" s="1">
        <f>_xlfn.XLOOKUP(A1063,MEDIDAS!A:A,MEDIDAS!D:D,,0)*5</f>
        <v>3.5555555555555558</v>
      </c>
      <c r="L1063" s="1">
        <f>SUM(K1063,_xlfn.XLOOKUP(A1063,MEDIDAS!A:A,MEDIDAS!D:D,,0)*5)</f>
        <v>7.1111111111111116</v>
      </c>
      <c r="M106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63" t="str">
        <f>IF('ESTOQUE DEZEMBRO'!$E1063&gt;0,"dezembro",_xlfn.XLOOKUP('ESTOQUE DEZEMBRO'!$A1063,'ESTOQUE NOVEMBRO'!$A$2:$A$1101,'ESTOQUE NOVEMBRO'!$N$2:$N$1101,,0))</f>
        <v>outubro</v>
      </c>
      <c r="O1063" s="15">
        <v>45627</v>
      </c>
    </row>
    <row r="1064" spans="1:15">
      <c r="A1064" s="5" t="s">
        <v>1063</v>
      </c>
      <c r="B1064" s="6" t="s">
        <v>1154</v>
      </c>
      <c r="C1064" s="8">
        <f t="shared" si="32"/>
        <v>64.89</v>
      </c>
      <c r="D1064" s="13">
        <f>_xlfn.XLOOKUP(Tabela5[[#This Row],[SKU]],'ESTOQUE NOVEMBRO'!A:A,'ESTOQUE NOVEMBRO'!F:F,,0)-_xlfn.XLOOKUP(Tabela5[[#This Row],[SKU]],'VENDA MES'!H:H,'VENDA MES'!I:I,0,0)</f>
        <v>56.8</v>
      </c>
      <c r="E1064" s="13">
        <f>IF(D1064&lt;=0,(L1064 * 2.5) - D1064,IF(AND(Tabela5[[#This Row],[ESTOQUE_INICIAL]]&lt;=Tabela5[[#This Row],[PONTO_DE_REPOSICAO]],Tabela5[[#This Row],[ESTOQUE_INICIAL]]&gt;0),L1064*2.5,D1064*0))</f>
        <v>0</v>
      </c>
      <c r="F1064" s="13">
        <f t="shared" si="33"/>
        <v>56.8</v>
      </c>
      <c r="G1064" s="14">
        <f>IF('ESTOQUE DEZEMBRO'!$N1064="outubro",_xlfn.XLOOKUP('ESTOQUE DEZEMBRO'!$A1064,MEDIDAS!H:H,MEDIDAS!J:J,,0),IF('ESTOQUE DEZEMBRO'!$N1064="novembro",_xlfn.XLOOKUP('ESTOQUE DEZEMBRO'!$A1064,MEDIDAS!H:H,MEDIDAS!K:K,,0),"0"))</f>
        <v>40</v>
      </c>
      <c r="H1064">
        <v>100</v>
      </c>
      <c r="I1064" t="s">
        <v>1138</v>
      </c>
      <c r="J1064" s="1">
        <f>'ESTOQUE DEZEMBRO'!$D1064*'ESTOQUE DEZEMBRO'!$G1064+'ESTOQUE DEZEMBRO'!$E1064*'ESTOQUE DEZEMBRO'!$H1064</f>
        <v>2272</v>
      </c>
      <c r="K1064" s="1">
        <f>_xlfn.XLOOKUP(A1064,MEDIDAS!A:A,MEDIDAS!D:D,,0)*5</f>
        <v>3.4444444444444446</v>
      </c>
      <c r="L1064" s="1">
        <f>SUM(K1064,_xlfn.XLOOKUP(A1064,MEDIDAS!A:A,MEDIDAS!D:D,,0)*5)</f>
        <v>6.8888888888888893</v>
      </c>
      <c r="M106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64" t="str">
        <f>IF('ESTOQUE DEZEMBRO'!$E1064&gt;0,"dezembro",_xlfn.XLOOKUP('ESTOQUE DEZEMBRO'!$A1064,'ESTOQUE NOVEMBRO'!$A$2:$A$1101,'ESTOQUE NOVEMBRO'!$N$2:$N$1101,,0))</f>
        <v>outubro</v>
      </c>
      <c r="O1064" s="15">
        <v>45627</v>
      </c>
    </row>
    <row r="1065" spans="1:15">
      <c r="A1065" s="5" t="s">
        <v>1065</v>
      </c>
      <c r="B1065" s="6" t="s">
        <v>1143</v>
      </c>
      <c r="C1065" s="8">
        <f t="shared" si="32"/>
        <v>64.89</v>
      </c>
      <c r="D1065" s="13">
        <f>_xlfn.XLOOKUP(Tabela5[[#This Row],[SKU]],'ESTOQUE NOVEMBRO'!A:A,'ESTOQUE NOVEMBRO'!F:F,,0)-_xlfn.XLOOKUP(Tabela5[[#This Row],[SKU]],'VENDA MES'!H:H,'VENDA MES'!I:I,0,0)</f>
        <v>-2.6000000000000014</v>
      </c>
      <c r="E1065" s="13">
        <f>IF(D1065&lt;=0,(L1065 * 2.5) - D1065,IF(AND(Tabela5[[#This Row],[ESTOQUE_INICIAL]]&lt;=Tabela5[[#This Row],[PONTO_DE_REPOSICAO]],Tabela5[[#This Row],[ESTOQUE_INICIAL]]&gt;0),L1065*2.5,D1065*0))</f>
        <v>19.822222222222223</v>
      </c>
      <c r="F1065" s="13">
        <f t="shared" si="33"/>
        <v>17.222222222222221</v>
      </c>
      <c r="G1065" s="14" t="str">
        <f>IF('ESTOQUE DEZEMBRO'!$N1065="outubro",_xlfn.XLOOKUP('ESTOQUE DEZEMBRO'!$A1065,MEDIDAS!H:H,MEDIDAS!J:J,,0),IF('ESTOQUE DEZEMBRO'!$N1065="novembro",_xlfn.XLOOKUP('ESTOQUE DEZEMBRO'!$A1065,MEDIDAS!H:H,MEDIDAS!K:K,,0),"0"))</f>
        <v>0</v>
      </c>
      <c r="H1065">
        <v>35</v>
      </c>
      <c r="I1065" t="s">
        <v>1142</v>
      </c>
      <c r="J1065" s="1">
        <f>'ESTOQUE DEZEMBRO'!$D1065*'ESTOQUE DEZEMBRO'!$G1065+'ESTOQUE DEZEMBRO'!$E1065*'ESTOQUE DEZEMBRO'!$H1065</f>
        <v>693.77777777777783</v>
      </c>
      <c r="K1065" s="1">
        <f>_xlfn.XLOOKUP(A1065,MEDIDAS!A:A,MEDIDAS!D:D,,0)*5</f>
        <v>3.4444444444444446</v>
      </c>
      <c r="L1065" s="1">
        <f>SUM(K1065,_xlfn.XLOOKUP(A1065,MEDIDAS!A:A,MEDIDAS!D:D,,0)*5)</f>
        <v>6.8888888888888893</v>
      </c>
      <c r="M106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65" t="str">
        <f>IF('ESTOQUE DEZEMBRO'!$E1065&gt;0,"dezembro",_xlfn.XLOOKUP('ESTOQUE DEZEMBRO'!$A1065,'ESTOQUE NOVEMBRO'!$A$2:$A$1101,'ESTOQUE NOVEMBRO'!$N$2:$N$1101,,0))</f>
        <v>dezembro</v>
      </c>
      <c r="O1065" s="15">
        <v>45627</v>
      </c>
    </row>
    <row r="1066" spans="1:15">
      <c r="A1066" s="5" t="s">
        <v>1066</v>
      </c>
      <c r="B1066" s="6" t="s">
        <v>1217</v>
      </c>
      <c r="C1066" s="8">
        <f t="shared" si="32"/>
        <v>64.89</v>
      </c>
      <c r="D1066" s="13">
        <f>_xlfn.XLOOKUP(Tabela5[[#This Row],[SKU]],'ESTOQUE NOVEMBRO'!A:A,'ESTOQUE NOVEMBRO'!F:F,,0)-_xlfn.XLOOKUP(Tabela5[[#This Row],[SKU]],'VENDA MES'!H:H,'VENDA MES'!I:I,0,0)</f>
        <v>24.200000000000003</v>
      </c>
      <c r="E1066" s="13">
        <f>IF(D1066&lt;=0,(L1066 * 2.5) - D1066,IF(AND(Tabela5[[#This Row],[ESTOQUE_INICIAL]]&lt;=Tabela5[[#This Row],[PONTO_DE_REPOSICAO]],Tabela5[[#This Row],[ESTOQUE_INICIAL]]&gt;0),L1066*2.5,D1066*0))</f>
        <v>0</v>
      </c>
      <c r="F1066" s="13">
        <f t="shared" si="33"/>
        <v>24.200000000000003</v>
      </c>
      <c r="G1066" s="14">
        <f>IF('ESTOQUE DEZEMBRO'!$N1066="outubro",_xlfn.XLOOKUP('ESTOQUE DEZEMBRO'!$A1066,MEDIDAS!H:H,MEDIDAS!J:J,,0),IF('ESTOQUE DEZEMBRO'!$N1066="novembro",_xlfn.XLOOKUP('ESTOQUE DEZEMBRO'!$A1066,MEDIDAS!H:H,MEDIDAS!K:K,,0),"0"))</f>
        <v>24</v>
      </c>
      <c r="H1066">
        <v>60</v>
      </c>
      <c r="I1066" t="s">
        <v>1128</v>
      </c>
      <c r="J1066" s="1">
        <f>'ESTOQUE DEZEMBRO'!$D1066*'ESTOQUE DEZEMBRO'!$G1066+'ESTOQUE DEZEMBRO'!$E1066*'ESTOQUE DEZEMBRO'!$H1066</f>
        <v>580.80000000000007</v>
      </c>
      <c r="K1066" s="1">
        <f>_xlfn.XLOOKUP(A1066,MEDIDAS!A:A,MEDIDAS!D:D,,0)*5</f>
        <v>3.0555555555555558</v>
      </c>
      <c r="L1066" s="1">
        <f>SUM(K1066,_xlfn.XLOOKUP(A1066,MEDIDAS!A:A,MEDIDAS!D:D,,0)*5)</f>
        <v>6.1111111111111116</v>
      </c>
      <c r="M106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66" t="str">
        <f>IF('ESTOQUE DEZEMBRO'!$E1066&gt;0,"dezembro",_xlfn.XLOOKUP('ESTOQUE DEZEMBRO'!$A1066,'ESTOQUE NOVEMBRO'!$A$2:$A$1101,'ESTOQUE NOVEMBRO'!$N$2:$N$1101,,0))</f>
        <v>outubro</v>
      </c>
      <c r="O1066" s="15">
        <v>45627</v>
      </c>
    </row>
    <row r="1067" spans="1:15">
      <c r="A1067" s="5" t="s">
        <v>1067</v>
      </c>
      <c r="B1067" s="6" t="s">
        <v>1155</v>
      </c>
      <c r="C1067" s="8">
        <f t="shared" si="32"/>
        <v>64.89</v>
      </c>
      <c r="D1067" s="13">
        <f>_xlfn.XLOOKUP(Tabela5[[#This Row],[SKU]],'ESTOQUE NOVEMBRO'!A:A,'ESTOQUE NOVEMBRO'!F:F,,0)-_xlfn.XLOOKUP(Tabela5[[#This Row],[SKU]],'VENDA MES'!H:H,'VENDA MES'!I:I,0,0)</f>
        <v>22.200000000000003</v>
      </c>
      <c r="E1067" s="13">
        <f>IF(D1067&lt;=0,(L1067 * 2.5) - D1067,IF(AND(Tabela5[[#This Row],[ESTOQUE_INICIAL]]&lt;=Tabela5[[#This Row],[PONTO_DE_REPOSICAO]],Tabela5[[#This Row],[ESTOQUE_INICIAL]]&gt;0),L1067*2.5,D1067*0))</f>
        <v>0</v>
      </c>
      <c r="F1067" s="13">
        <f t="shared" si="33"/>
        <v>22.200000000000003</v>
      </c>
      <c r="G1067" s="14">
        <f>IF('ESTOQUE DEZEMBRO'!$N1067="outubro",_xlfn.XLOOKUP('ESTOQUE DEZEMBRO'!$A1067,MEDIDAS!H:H,MEDIDAS!J:J,,0),IF('ESTOQUE DEZEMBRO'!$N1067="novembro",_xlfn.XLOOKUP('ESTOQUE DEZEMBRO'!$A1067,MEDIDAS!H:H,MEDIDAS!K:K,,0),"0"))</f>
        <v>50</v>
      </c>
      <c r="H1067">
        <v>125</v>
      </c>
      <c r="I1067" t="s">
        <v>1152</v>
      </c>
      <c r="J1067" s="1">
        <f>'ESTOQUE DEZEMBRO'!$D1067*'ESTOQUE DEZEMBRO'!$G1067+'ESTOQUE DEZEMBRO'!$E1067*'ESTOQUE DEZEMBRO'!$H1067</f>
        <v>1110.0000000000002</v>
      </c>
      <c r="K1067" s="1">
        <f>_xlfn.XLOOKUP(A1067,MEDIDAS!A:A,MEDIDAS!D:D,,0)*5</f>
        <v>3.1666666666666665</v>
      </c>
      <c r="L1067" s="1">
        <f>SUM(K1067,_xlfn.XLOOKUP(A1067,MEDIDAS!A:A,MEDIDAS!D:D,,0)*5)</f>
        <v>6.333333333333333</v>
      </c>
      <c r="M106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67" t="str">
        <f>IF('ESTOQUE DEZEMBRO'!$E1067&gt;0,"dezembro",_xlfn.XLOOKUP('ESTOQUE DEZEMBRO'!$A1067,'ESTOQUE NOVEMBRO'!$A$2:$A$1101,'ESTOQUE NOVEMBRO'!$N$2:$N$1101,,0))</f>
        <v>outubro</v>
      </c>
      <c r="O1067" s="15">
        <v>45627</v>
      </c>
    </row>
    <row r="1068" spans="1:15">
      <c r="A1068" s="5" t="s">
        <v>1068</v>
      </c>
      <c r="B1068" s="6" t="s">
        <v>1174</v>
      </c>
      <c r="C1068" s="8">
        <f t="shared" si="32"/>
        <v>64.89</v>
      </c>
      <c r="D1068" s="13">
        <f>_xlfn.XLOOKUP(Tabela5[[#This Row],[SKU]],'ESTOQUE NOVEMBRO'!A:A,'ESTOQUE NOVEMBRO'!F:F,,0)-_xlfn.XLOOKUP(Tabela5[[#This Row],[SKU]],'VENDA MES'!H:H,'VENDA MES'!I:I,0,0)</f>
        <v>77.800000000000011</v>
      </c>
      <c r="E1068" s="13">
        <f>IF(D1068&lt;=0,(L1068 * 2.5) - D1068,IF(AND(Tabela5[[#This Row],[ESTOQUE_INICIAL]]&lt;=Tabela5[[#This Row],[PONTO_DE_REPOSICAO]],Tabela5[[#This Row],[ESTOQUE_INICIAL]]&gt;0),L1068*2.5,D1068*0))</f>
        <v>0</v>
      </c>
      <c r="F1068" s="13">
        <f t="shared" si="33"/>
        <v>77.800000000000011</v>
      </c>
      <c r="G1068" s="14">
        <f>IF('ESTOQUE DEZEMBRO'!$N1068="outubro",_xlfn.XLOOKUP('ESTOQUE DEZEMBRO'!$A1068,MEDIDAS!H:H,MEDIDAS!J:J,,0),IF('ESTOQUE DEZEMBRO'!$N1068="novembro",_xlfn.XLOOKUP('ESTOQUE DEZEMBRO'!$A1068,MEDIDAS!H:H,MEDIDAS!K:K,,0),"0"))</f>
        <v>5</v>
      </c>
      <c r="H1068">
        <v>12.5</v>
      </c>
      <c r="I1068" t="s">
        <v>1130</v>
      </c>
      <c r="J1068" s="1">
        <f>'ESTOQUE DEZEMBRO'!$D1068*'ESTOQUE DEZEMBRO'!$G1068+'ESTOQUE DEZEMBRO'!$E1068*'ESTOQUE DEZEMBRO'!$H1068</f>
        <v>389.00000000000006</v>
      </c>
      <c r="K1068" s="1">
        <f>_xlfn.XLOOKUP(A1068,MEDIDAS!A:A,MEDIDAS!D:D,,0)*5</f>
        <v>4.1111111111111107</v>
      </c>
      <c r="L1068" s="1">
        <f>SUM(K1068,_xlfn.XLOOKUP(A1068,MEDIDAS!A:A,MEDIDAS!D:D,,0)*5)</f>
        <v>8.2222222222222214</v>
      </c>
      <c r="M106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68" t="str">
        <f>IF('ESTOQUE DEZEMBRO'!$E1068&gt;0,"dezembro",_xlfn.XLOOKUP('ESTOQUE DEZEMBRO'!$A1068,'ESTOQUE NOVEMBRO'!$A$2:$A$1101,'ESTOQUE NOVEMBRO'!$N$2:$N$1101,,0))</f>
        <v>outubro</v>
      </c>
      <c r="O1068" s="15">
        <v>45627</v>
      </c>
    </row>
    <row r="1069" spans="1:15">
      <c r="A1069" s="5" t="s">
        <v>1069</v>
      </c>
      <c r="B1069" s="6" t="s">
        <v>1149</v>
      </c>
      <c r="C1069" s="8">
        <f t="shared" si="32"/>
        <v>64.89</v>
      </c>
      <c r="D1069" s="13">
        <f>_xlfn.XLOOKUP(Tabela5[[#This Row],[SKU]],'ESTOQUE NOVEMBRO'!A:A,'ESTOQUE NOVEMBRO'!F:F,,0)-_xlfn.XLOOKUP(Tabela5[[#This Row],[SKU]],'VENDA MES'!H:H,'VENDA MES'!I:I,0,0)</f>
        <v>21.600000000000009</v>
      </c>
      <c r="E1069" s="13">
        <f>IF(D1069&lt;=0,(L1069 * 2.5) - D1069,IF(AND(Tabela5[[#This Row],[ESTOQUE_INICIAL]]&lt;=Tabela5[[#This Row],[PONTO_DE_REPOSICAO]],Tabela5[[#This Row],[ESTOQUE_INICIAL]]&gt;0),L1069*2.5,D1069*0))</f>
        <v>0</v>
      </c>
      <c r="F1069" s="13">
        <f t="shared" si="33"/>
        <v>21.600000000000009</v>
      </c>
      <c r="G1069" s="14">
        <f>IF('ESTOQUE DEZEMBRO'!$N1069="outubro",_xlfn.XLOOKUP('ESTOQUE DEZEMBRO'!$A1069,MEDIDAS!H:H,MEDIDAS!J:J,,0),IF('ESTOQUE DEZEMBRO'!$N1069="novembro",_xlfn.XLOOKUP('ESTOQUE DEZEMBRO'!$A1069,MEDIDAS!H:H,MEDIDAS!K:K,,0),"0"))</f>
        <v>24</v>
      </c>
      <c r="H1069">
        <v>60</v>
      </c>
      <c r="I1069" t="s">
        <v>1128</v>
      </c>
      <c r="J1069" s="1">
        <f>'ESTOQUE DEZEMBRO'!$D1069*'ESTOQUE DEZEMBRO'!$G1069+'ESTOQUE DEZEMBRO'!$E1069*'ESTOQUE DEZEMBRO'!$H1069</f>
        <v>518.4000000000002</v>
      </c>
      <c r="K1069" s="1">
        <f>_xlfn.XLOOKUP(A1069,MEDIDAS!A:A,MEDIDAS!D:D,,0)*5</f>
        <v>2.833333333333333</v>
      </c>
      <c r="L1069" s="1">
        <f>SUM(K1069,_xlfn.XLOOKUP(A1069,MEDIDAS!A:A,MEDIDAS!D:D,,0)*5)</f>
        <v>5.6666666666666661</v>
      </c>
      <c r="M106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69" t="str">
        <f>IF('ESTOQUE DEZEMBRO'!$E1069&gt;0,"dezembro",_xlfn.XLOOKUP('ESTOQUE DEZEMBRO'!$A1069,'ESTOQUE NOVEMBRO'!$A$2:$A$1101,'ESTOQUE NOVEMBRO'!$N$2:$N$1101,,0))</f>
        <v>outubro</v>
      </c>
      <c r="O1069" s="15">
        <v>45627</v>
      </c>
    </row>
    <row r="1070" spans="1:15">
      <c r="A1070" s="5" t="s">
        <v>1070</v>
      </c>
      <c r="B1070" s="6" t="s">
        <v>1185</v>
      </c>
      <c r="C1070" s="8">
        <f t="shared" si="32"/>
        <v>64.89</v>
      </c>
      <c r="D1070" s="13">
        <f>_xlfn.XLOOKUP(Tabela5[[#This Row],[SKU]],'ESTOQUE NOVEMBRO'!A:A,'ESTOQUE NOVEMBRO'!F:F,,0)-_xlfn.XLOOKUP(Tabela5[[#This Row],[SKU]],'VENDA MES'!H:H,'VENDA MES'!I:I,0,0)</f>
        <v>168.6</v>
      </c>
      <c r="E1070" s="13">
        <f>IF(D1070&lt;=0,(L1070 * 2.5) - D1070,IF(AND(Tabela5[[#This Row],[ESTOQUE_INICIAL]]&lt;=Tabela5[[#This Row],[PONTO_DE_REPOSICAO]],Tabela5[[#This Row],[ESTOQUE_INICIAL]]&gt;0),L1070*2.5,D1070*0))</f>
        <v>0</v>
      </c>
      <c r="F1070" s="13">
        <f t="shared" si="33"/>
        <v>168.6</v>
      </c>
      <c r="G1070" s="14">
        <f>IF('ESTOQUE DEZEMBRO'!$N1070="outubro",_xlfn.XLOOKUP('ESTOQUE DEZEMBRO'!$A1070,MEDIDAS!H:H,MEDIDAS!J:J,,0),IF('ESTOQUE DEZEMBRO'!$N1070="novembro",_xlfn.XLOOKUP('ESTOQUE DEZEMBRO'!$A1070,MEDIDAS!H:H,MEDIDAS!K:K,,0),"0"))</f>
        <v>4</v>
      </c>
      <c r="H1070">
        <v>10</v>
      </c>
      <c r="I1070" t="s">
        <v>1160</v>
      </c>
      <c r="J1070" s="1">
        <f>'ESTOQUE DEZEMBRO'!$D1070*'ESTOQUE DEZEMBRO'!$G1070+'ESTOQUE DEZEMBRO'!$E1070*'ESTOQUE DEZEMBRO'!$H1070</f>
        <v>674.4</v>
      </c>
      <c r="K1070" s="1">
        <f>_xlfn.XLOOKUP(A1070,MEDIDAS!A:A,MEDIDAS!D:D,,0)*5</f>
        <v>3.8333333333333335</v>
      </c>
      <c r="L1070" s="1">
        <f>SUM(K1070,_xlfn.XLOOKUP(A1070,MEDIDAS!A:A,MEDIDAS!D:D,,0)*5)</f>
        <v>7.666666666666667</v>
      </c>
      <c r="M107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70" t="str">
        <f>IF('ESTOQUE DEZEMBRO'!$E1070&gt;0,"dezembro",_xlfn.XLOOKUP('ESTOQUE DEZEMBRO'!$A1070,'ESTOQUE NOVEMBRO'!$A$2:$A$1101,'ESTOQUE NOVEMBRO'!$N$2:$N$1101,,0))</f>
        <v>outubro</v>
      </c>
      <c r="O1070" s="15">
        <v>45627</v>
      </c>
    </row>
    <row r="1071" spans="1:15">
      <c r="A1071" s="5" t="s">
        <v>1071</v>
      </c>
      <c r="B1071" s="6" t="s">
        <v>1166</v>
      </c>
      <c r="C1071" s="8">
        <f t="shared" si="32"/>
        <v>64.89</v>
      </c>
      <c r="D1071" s="13">
        <f>_xlfn.XLOOKUP(Tabela5[[#This Row],[SKU]],'ESTOQUE NOVEMBRO'!A:A,'ESTOQUE NOVEMBRO'!F:F,,0)-_xlfn.XLOOKUP(Tabela5[[#This Row],[SKU]],'VENDA MES'!H:H,'VENDA MES'!I:I,0,0)</f>
        <v>104.19999999999999</v>
      </c>
      <c r="E1071" s="13">
        <f>IF(D1071&lt;=0,(L1071 * 2.5) - D1071,IF(AND(Tabela5[[#This Row],[ESTOQUE_INICIAL]]&lt;=Tabela5[[#This Row],[PONTO_DE_REPOSICAO]],Tabela5[[#This Row],[ESTOQUE_INICIAL]]&gt;0),L1071*2.5,D1071*0))</f>
        <v>0</v>
      </c>
      <c r="F1071" s="13">
        <f t="shared" si="33"/>
        <v>104.19999999999999</v>
      </c>
      <c r="G1071" s="14">
        <f>IF('ESTOQUE DEZEMBRO'!$N1071="outubro",_xlfn.XLOOKUP('ESTOQUE DEZEMBRO'!$A1071,MEDIDAS!H:H,MEDIDAS!J:J,,0),IF('ESTOQUE DEZEMBRO'!$N1071="novembro",_xlfn.XLOOKUP('ESTOQUE DEZEMBRO'!$A1071,MEDIDAS!H:H,MEDIDAS!K:K,,0),"0"))</f>
        <v>60</v>
      </c>
      <c r="H1071">
        <v>150</v>
      </c>
      <c r="I1071" t="s">
        <v>1128</v>
      </c>
      <c r="J1071" s="1">
        <f>'ESTOQUE DEZEMBRO'!$D1071*'ESTOQUE DEZEMBRO'!$G1071+'ESTOQUE DEZEMBRO'!$E1071*'ESTOQUE DEZEMBRO'!$H1071</f>
        <v>6251.9999999999991</v>
      </c>
      <c r="K1071" s="1">
        <f>_xlfn.XLOOKUP(A1071,MEDIDAS!A:A,MEDIDAS!D:D,,0)*5</f>
        <v>4.1111111111111107</v>
      </c>
      <c r="L1071" s="1">
        <f>SUM(K1071,_xlfn.XLOOKUP(A1071,MEDIDAS!A:A,MEDIDAS!D:D,,0)*5)</f>
        <v>8.2222222222222214</v>
      </c>
      <c r="M107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71" t="str">
        <f>IF('ESTOQUE DEZEMBRO'!$E1071&gt;0,"dezembro",_xlfn.XLOOKUP('ESTOQUE DEZEMBRO'!$A1071,'ESTOQUE NOVEMBRO'!$A$2:$A$1101,'ESTOQUE NOVEMBRO'!$N$2:$N$1101,,0))</f>
        <v>outubro</v>
      </c>
      <c r="O1071" s="15">
        <v>45627</v>
      </c>
    </row>
    <row r="1072" spans="1:15">
      <c r="A1072" s="5" t="s">
        <v>1072</v>
      </c>
      <c r="B1072" s="6" t="s">
        <v>1164</v>
      </c>
      <c r="C1072" s="8">
        <f t="shared" si="32"/>
        <v>64.89</v>
      </c>
      <c r="D1072" s="13">
        <f>_xlfn.XLOOKUP(Tabela5[[#This Row],[SKU]],'ESTOQUE NOVEMBRO'!A:A,'ESTOQUE NOVEMBRO'!F:F,,0)-_xlfn.XLOOKUP(Tabela5[[#This Row],[SKU]],'VENDA MES'!H:H,'VENDA MES'!I:I,0,0)</f>
        <v>7.2000000000000028</v>
      </c>
      <c r="E1072" s="13">
        <f>IF(D1072&lt;=0,(L1072 * 2.5) - D1072,IF(AND(Tabela5[[#This Row],[ESTOQUE_INICIAL]]&lt;=Tabela5[[#This Row],[PONTO_DE_REPOSICAO]],Tabela5[[#This Row],[ESTOQUE_INICIAL]]&gt;0),L1072*2.5,D1072*0))</f>
        <v>20</v>
      </c>
      <c r="F1072" s="13">
        <f t="shared" si="33"/>
        <v>27.200000000000003</v>
      </c>
      <c r="G1072" s="14" t="str">
        <f>IF('ESTOQUE DEZEMBRO'!$N1072="outubro",_xlfn.XLOOKUP('ESTOQUE DEZEMBRO'!$A1072,MEDIDAS!H:H,MEDIDAS!J:J,,0),IF('ESTOQUE DEZEMBRO'!$N1072="novembro",_xlfn.XLOOKUP('ESTOQUE DEZEMBRO'!$A1072,MEDIDAS!H:H,MEDIDAS!K:K,,0),"0"))</f>
        <v>0</v>
      </c>
      <c r="H1072">
        <v>60</v>
      </c>
      <c r="I1072" t="s">
        <v>1128</v>
      </c>
      <c r="J1072" s="1">
        <f>'ESTOQUE DEZEMBRO'!$D1072*'ESTOQUE DEZEMBRO'!$G1072+'ESTOQUE DEZEMBRO'!$E1072*'ESTOQUE DEZEMBRO'!$H1072</f>
        <v>1200</v>
      </c>
      <c r="K1072" s="1">
        <f>_xlfn.XLOOKUP(A1072,MEDIDAS!A:A,MEDIDAS!D:D,,0)*5</f>
        <v>4</v>
      </c>
      <c r="L1072" s="1">
        <f>SUM(K1072,_xlfn.XLOOKUP(A1072,MEDIDAS!A:A,MEDIDAS!D:D,,0)*5)</f>
        <v>8</v>
      </c>
      <c r="M107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72" t="str">
        <f>IF('ESTOQUE DEZEMBRO'!$E1072&gt;0,"dezembro",_xlfn.XLOOKUP('ESTOQUE DEZEMBRO'!$A1072,'ESTOQUE NOVEMBRO'!$A$2:$A$1101,'ESTOQUE NOVEMBRO'!$N$2:$N$1101,,0))</f>
        <v>dezembro</v>
      </c>
      <c r="O1072" s="15">
        <v>45627</v>
      </c>
    </row>
    <row r="1073" spans="1:15">
      <c r="A1073" s="5" t="s">
        <v>1073</v>
      </c>
      <c r="B1073" s="6" t="s">
        <v>1215</v>
      </c>
      <c r="C1073" s="8">
        <f t="shared" si="32"/>
        <v>64.89</v>
      </c>
      <c r="D1073" s="13">
        <f>_xlfn.XLOOKUP(Tabela5[[#This Row],[SKU]],'ESTOQUE NOVEMBRO'!A:A,'ESTOQUE NOVEMBRO'!F:F,,0)-_xlfn.XLOOKUP(Tabela5[[#This Row],[SKU]],'VENDA MES'!H:H,'VENDA MES'!I:I,0,0)</f>
        <v>92.4</v>
      </c>
      <c r="E1073" s="13">
        <f>IF(D1073&lt;=0,(L1073 * 2.5) - D1073,IF(AND(Tabela5[[#This Row],[ESTOQUE_INICIAL]]&lt;=Tabela5[[#This Row],[PONTO_DE_REPOSICAO]],Tabela5[[#This Row],[ESTOQUE_INICIAL]]&gt;0),L1073*2.5,D1073*0))</f>
        <v>0</v>
      </c>
      <c r="F1073" s="13">
        <f t="shared" si="33"/>
        <v>92.4</v>
      </c>
      <c r="G1073" s="14">
        <f>IF('ESTOQUE DEZEMBRO'!$N1073="outubro",_xlfn.XLOOKUP('ESTOQUE DEZEMBRO'!$A1073,MEDIDAS!H:H,MEDIDAS!J:J,,0),IF('ESTOQUE DEZEMBRO'!$N1073="novembro",_xlfn.XLOOKUP('ESTOQUE DEZEMBRO'!$A1073,MEDIDAS!H:H,MEDIDAS!K:K,,0),"0"))</f>
        <v>10</v>
      </c>
      <c r="H1073">
        <v>25</v>
      </c>
      <c r="I1073" t="s">
        <v>1134</v>
      </c>
      <c r="J1073" s="1">
        <f>'ESTOQUE DEZEMBRO'!$D1073*'ESTOQUE DEZEMBRO'!$G1073+'ESTOQUE DEZEMBRO'!$E1073*'ESTOQUE DEZEMBRO'!$H1073</f>
        <v>924</v>
      </c>
      <c r="K1073" s="1">
        <f>_xlfn.XLOOKUP(A1073,MEDIDAS!A:A,MEDIDAS!D:D,,0)*5</f>
        <v>5.5</v>
      </c>
      <c r="L1073" s="1">
        <f>SUM(K1073,_xlfn.XLOOKUP(A1073,MEDIDAS!A:A,MEDIDAS!D:D,,0)*5)</f>
        <v>11</v>
      </c>
      <c r="M107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73" t="str">
        <f>IF('ESTOQUE DEZEMBRO'!$E1073&gt;0,"dezembro",_xlfn.XLOOKUP('ESTOQUE DEZEMBRO'!$A1073,'ESTOQUE NOVEMBRO'!$A$2:$A$1101,'ESTOQUE NOVEMBRO'!$N$2:$N$1101,,0))</f>
        <v>outubro</v>
      </c>
      <c r="O1073" s="15">
        <v>45627</v>
      </c>
    </row>
    <row r="1074" spans="1:15">
      <c r="A1074" s="5" t="s">
        <v>1074</v>
      </c>
      <c r="B1074" s="6" t="s">
        <v>1189</v>
      </c>
      <c r="C1074" s="8">
        <f t="shared" si="32"/>
        <v>64.89</v>
      </c>
      <c r="D1074" s="13">
        <f>_xlfn.XLOOKUP(Tabela5[[#This Row],[SKU]],'ESTOQUE NOVEMBRO'!A:A,'ESTOQUE NOVEMBRO'!F:F,,0)-_xlfn.XLOOKUP(Tabela5[[#This Row],[SKU]],'VENDA MES'!H:H,'VENDA MES'!I:I,0,0)</f>
        <v>109.4</v>
      </c>
      <c r="E1074" s="13">
        <f>IF(D1074&lt;=0,(L1074 * 2.5) - D1074,IF(AND(Tabela5[[#This Row],[ESTOQUE_INICIAL]]&lt;=Tabela5[[#This Row],[PONTO_DE_REPOSICAO]],Tabela5[[#This Row],[ESTOQUE_INICIAL]]&gt;0),L1074*2.5,D1074*0))</f>
        <v>0</v>
      </c>
      <c r="F1074" s="13">
        <f t="shared" si="33"/>
        <v>109.4</v>
      </c>
      <c r="G1074" s="14">
        <f>IF('ESTOQUE DEZEMBRO'!$N1074="outubro",_xlfn.XLOOKUP('ESTOQUE DEZEMBRO'!$A1074,MEDIDAS!H:H,MEDIDAS!J:J,,0),IF('ESTOQUE DEZEMBRO'!$N1074="novembro",_xlfn.XLOOKUP('ESTOQUE DEZEMBRO'!$A1074,MEDIDAS!H:H,MEDIDAS!K:K,,0),"0"))</f>
        <v>24</v>
      </c>
      <c r="H1074">
        <v>60</v>
      </c>
      <c r="I1074" t="s">
        <v>1128</v>
      </c>
      <c r="J1074" s="1">
        <f>'ESTOQUE DEZEMBRO'!$D1074*'ESTOQUE DEZEMBRO'!$G1074+'ESTOQUE DEZEMBRO'!$E1074*'ESTOQUE DEZEMBRO'!$H1074</f>
        <v>2625.6000000000004</v>
      </c>
      <c r="K1074" s="1">
        <f>_xlfn.XLOOKUP(A1074,MEDIDAS!A:A,MEDIDAS!D:D,,0)*5</f>
        <v>4.5555555555555554</v>
      </c>
      <c r="L1074" s="1">
        <f>SUM(K1074,_xlfn.XLOOKUP(A1074,MEDIDAS!A:A,MEDIDAS!D:D,,0)*5)</f>
        <v>9.1111111111111107</v>
      </c>
      <c r="M107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74" t="str">
        <f>IF('ESTOQUE DEZEMBRO'!$E1074&gt;0,"dezembro",_xlfn.XLOOKUP('ESTOQUE DEZEMBRO'!$A1074,'ESTOQUE NOVEMBRO'!$A$2:$A$1101,'ESTOQUE NOVEMBRO'!$N$2:$N$1101,,0))</f>
        <v>outubro</v>
      </c>
      <c r="O1074" s="15">
        <v>45627</v>
      </c>
    </row>
    <row r="1075" spans="1:15">
      <c r="A1075" s="5" t="s">
        <v>1076</v>
      </c>
      <c r="B1075" s="6" t="s">
        <v>1188</v>
      </c>
      <c r="C1075" s="8">
        <f t="shared" si="32"/>
        <v>64.89</v>
      </c>
      <c r="D1075" s="13">
        <f>_xlfn.XLOOKUP(Tabela5[[#This Row],[SKU]],'ESTOQUE NOVEMBRO'!A:A,'ESTOQUE NOVEMBRO'!F:F,,0)-_xlfn.XLOOKUP(Tabela5[[#This Row],[SKU]],'VENDA MES'!H:H,'VENDA MES'!I:I,0,0)</f>
        <v>68.200000000000017</v>
      </c>
      <c r="E1075" s="13">
        <f>IF(D1075&lt;=0,(L1075 * 2.5) - D1075,IF(AND(Tabela5[[#This Row],[ESTOQUE_INICIAL]]&lt;=Tabela5[[#This Row],[PONTO_DE_REPOSICAO]],Tabela5[[#This Row],[ESTOQUE_INICIAL]]&gt;0),L1075*2.5,D1075*0))</f>
        <v>0</v>
      </c>
      <c r="F1075" s="13">
        <f t="shared" si="33"/>
        <v>68.200000000000017</v>
      </c>
      <c r="G1075" s="14">
        <f>IF('ESTOQUE DEZEMBRO'!$N1075="outubro",_xlfn.XLOOKUP('ESTOQUE DEZEMBRO'!$A1075,MEDIDAS!H:H,MEDIDAS!J:J,,0),IF('ESTOQUE DEZEMBRO'!$N1075="novembro",_xlfn.XLOOKUP('ESTOQUE DEZEMBRO'!$A1075,MEDIDAS!H:H,MEDIDAS!K:K,,0),"0"))</f>
        <v>24</v>
      </c>
      <c r="H1075">
        <v>60</v>
      </c>
      <c r="I1075" t="s">
        <v>1128</v>
      </c>
      <c r="J1075" s="1">
        <f>'ESTOQUE DEZEMBRO'!$D1075*'ESTOQUE DEZEMBRO'!$G1075+'ESTOQUE DEZEMBRO'!$E1075*'ESTOQUE DEZEMBRO'!$H1075</f>
        <v>1636.8000000000004</v>
      </c>
      <c r="K1075" s="1">
        <f>_xlfn.XLOOKUP(A1075,MEDIDAS!A:A,MEDIDAS!D:D,,0)*5</f>
        <v>4.2777777777777777</v>
      </c>
      <c r="L1075" s="1">
        <f>SUM(K1075,_xlfn.XLOOKUP(A1075,MEDIDAS!A:A,MEDIDAS!D:D,,0)*5)</f>
        <v>8.5555555555555554</v>
      </c>
      <c r="M107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75" t="str">
        <f>IF('ESTOQUE DEZEMBRO'!$E1075&gt;0,"dezembro",_xlfn.XLOOKUP('ESTOQUE DEZEMBRO'!$A1075,'ESTOQUE NOVEMBRO'!$A$2:$A$1101,'ESTOQUE NOVEMBRO'!$N$2:$N$1101,,0))</f>
        <v>outubro</v>
      </c>
      <c r="O1075" s="15">
        <v>45627</v>
      </c>
    </row>
    <row r="1076" spans="1:15">
      <c r="A1076" s="5" t="s">
        <v>1077</v>
      </c>
      <c r="B1076" s="6" t="s">
        <v>1234</v>
      </c>
      <c r="C1076" s="8">
        <f t="shared" si="32"/>
        <v>64.89</v>
      </c>
      <c r="D1076" s="13">
        <f>_xlfn.XLOOKUP(Tabela5[[#This Row],[SKU]],'ESTOQUE NOVEMBRO'!A:A,'ESTOQUE NOVEMBRO'!F:F,,0)-_xlfn.XLOOKUP(Tabela5[[#This Row],[SKU]],'VENDA MES'!H:H,'VENDA MES'!I:I,0,0)</f>
        <v>-26.399999999999991</v>
      </c>
      <c r="E1076" s="13">
        <f>IF(D1076&lt;=0,(L1076 * 2.5) - D1076,IF(AND(Tabela5[[#This Row],[ESTOQUE_INICIAL]]&lt;=Tabela5[[#This Row],[PONTO_DE_REPOSICAO]],Tabela5[[#This Row],[ESTOQUE_INICIAL]]&gt;0),L1076*2.5,D1076*0))</f>
        <v>53.899999999999991</v>
      </c>
      <c r="F1076" s="13">
        <f t="shared" si="33"/>
        <v>27.5</v>
      </c>
      <c r="G1076" s="14" t="str">
        <f>IF('ESTOQUE DEZEMBRO'!$N1076="outubro",_xlfn.XLOOKUP('ESTOQUE DEZEMBRO'!$A1076,MEDIDAS!H:H,MEDIDAS!J:J,,0),IF('ESTOQUE DEZEMBRO'!$N1076="novembro",_xlfn.XLOOKUP('ESTOQUE DEZEMBRO'!$A1076,MEDIDAS!H:H,MEDIDAS!K:K,,0),"0"))</f>
        <v>0</v>
      </c>
      <c r="H1076">
        <v>30</v>
      </c>
      <c r="I1076" t="s">
        <v>1136</v>
      </c>
      <c r="J1076" s="1">
        <f>'ESTOQUE DEZEMBRO'!$D1076*'ESTOQUE DEZEMBRO'!$G1076+'ESTOQUE DEZEMBRO'!$E1076*'ESTOQUE DEZEMBRO'!$H1076</f>
        <v>1616.9999999999998</v>
      </c>
      <c r="K1076" s="1">
        <f>_xlfn.XLOOKUP(A1076,MEDIDAS!A:A,MEDIDAS!D:D,,0)*5</f>
        <v>5.5</v>
      </c>
      <c r="L1076" s="1">
        <f>SUM(K1076,_xlfn.XLOOKUP(A1076,MEDIDAS!A:A,MEDIDAS!D:D,,0)*5)</f>
        <v>11</v>
      </c>
      <c r="M107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076" t="str">
        <f>IF('ESTOQUE DEZEMBRO'!$E1076&gt;0,"dezembro",_xlfn.XLOOKUP('ESTOQUE DEZEMBRO'!$A1076,'ESTOQUE NOVEMBRO'!$A$2:$A$1101,'ESTOQUE NOVEMBRO'!$N$2:$N$1101,,0))</f>
        <v>dezembro</v>
      </c>
      <c r="O1076" s="15">
        <v>45627</v>
      </c>
    </row>
    <row r="1077" spans="1:15">
      <c r="A1077" s="5" t="s">
        <v>1078</v>
      </c>
      <c r="B1077" s="6" t="s">
        <v>1157</v>
      </c>
      <c r="C1077" s="8">
        <f t="shared" si="32"/>
        <v>64.89</v>
      </c>
      <c r="D1077" s="13">
        <f>_xlfn.XLOOKUP(Tabela5[[#This Row],[SKU]],'ESTOQUE NOVEMBRO'!A:A,'ESTOQUE NOVEMBRO'!F:F,,0)-_xlfn.XLOOKUP(Tabela5[[#This Row],[SKU]],'VENDA MES'!H:H,'VENDA MES'!I:I,0,0)</f>
        <v>137.4</v>
      </c>
      <c r="E1077" s="13">
        <f>IF(D1077&lt;=0,(L1077 * 2.5) - D1077,IF(AND(Tabela5[[#This Row],[ESTOQUE_INICIAL]]&lt;=Tabela5[[#This Row],[PONTO_DE_REPOSICAO]],Tabela5[[#This Row],[ESTOQUE_INICIAL]]&gt;0),L1077*2.5,D1077*0))</f>
        <v>0</v>
      </c>
      <c r="F1077" s="13">
        <f t="shared" si="33"/>
        <v>137.4</v>
      </c>
      <c r="G1077" s="14">
        <f>IF('ESTOQUE DEZEMBRO'!$N1077="outubro",_xlfn.XLOOKUP('ESTOQUE DEZEMBRO'!$A1077,MEDIDAS!H:H,MEDIDAS!J:J,,0),IF('ESTOQUE DEZEMBRO'!$N1077="novembro",_xlfn.XLOOKUP('ESTOQUE DEZEMBRO'!$A1077,MEDIDAS!H:H,MEDIDAS!K:K,,0),"0"))</f>
        <v>24</v>
      </c>
      <c r="H1077">
        <v>60</v>
      </c>
      <c r="I1077" t="s">
        <v>1128</v>
      </c>
      <c r="J1077" s="1">
        <f>'ESTOQUE DEZEMBRO'!$D1077*'ESTOQUE DEZEMBRO'!$G1077+'ESTOQUE DEZEMBRO'!$E1077*'ESTOQUE DEZEMBRO'!$H1077</f>
        <v>3297.6000000000004</v>
      </c>
      <c r="K1077" s="1">
        <f>_xlfn.XLOOKUP(A1077,MEDIDAS!A:A,MEDIDAS!D:D,,0)*5</f>
        <v>3</v>
      </c>
      <c r="L1077" s="1">
        <f>SUM(K1077,_xlfn.XLOOKUP(A1077,MEDIDAS!A:A,MEDIDAS!D:D,,0)*5)</f>
        <v>6</v>
      </c>
      <c r="M107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77" t="str">
        <f>IF('ESTOQUE DEZEMBRO'!$E1077&gt;0,"dezembro",_xlfn.XLOOKUP('ESTOQUE DEZEMBRO'!$A1077,'ESTOQUE NOVEMBRO'!$A$2:$A$1101,'ESTOQUE NOVEMBRO'!$N$2:$N$1101,,0))</f>
        <v>outubro</v>
      </c>
      <c r="O1077" s="15">
        <v>45627</v>
      </c>
    </row>
    <row r="1078" spans="1:15">
      <c r="A1078" s="5" t="s">
        <v>1079</v>
      </c>
      <c r="B1078" s="6" t="s">
        <v>1137</v>
      </c>
      <c r="C1078" s="8">
        <f t="shared" si="32"/>
        <v>64.89</v>
      </c>
      <c r="D1078" s="13">
        <f>_xlfn.XLOOKUP(Tabela5[[#This Row],[SKU]],'ESTOQUE NOVEMBRO'!A:A,'ESTOQUE NOVEMBRO'!F:F,,0)-_xlfn.XLOOKUP(Tabela5[[#This Row],[SKU]],'VENDA MES'!H:H,'VENDA MES'!I:I,0,0)</f>
        <v>106.80000000000001</v>
      </c>
      <c r="E1078" s="13">
        <f>IF(D1078&lt;=0,(L1078 * 2.5) - D1078,IF(AND(Tabela5[[#This Row],[ESTOQUE_INICIAL]]&lt;=Tabela5[[#This Row],[PONTO_DE_REPOSICAO]],Tabela5[[#This Row],[ESTOQUE_INICIAL]]&gt;0),L1078*2.5,D1078*0))</f>
        <v>0</v>
      </c>
      <c r="F1078" s="13">
        <f t="shared" si="33"/>
        <v>106.80000000000001</v>
      </c>
      <c r="G1078" s="14">
        <f>IF('ESTOQUE DEZEMBRO'!$N1078="outubro",_xlfn.XLOOKUP('ESTOQUE DEZEMBRO'!$A1078,MEDIDAS!H:H,MEDIDAS!J:J,,0),IF('ESTOQUE DEZEMBRO'!$N1078="novembro",_xlfn.XLOOKUP('ESTOQUE DEZEMBRO'!$A1078,MEDIDAS!H:H,MEDIDAS!K:K,,0),"0"))</f>
        <v>40</v>
      </c>
      <c r="H1078">
        <v>100</v>
      </c>
      <c r="I1078" t="s">
        <v>1138</v>
      </c>
      <c r="J1078" s="1">
        <f>'ESTOQUE DEZEMBRO'!$D1078*'ESTOQUE DEZEMBRO'!$G1078+'ESTOQUE DEZEMBRO'!$E1078*'ESTOQUE DEZEMBRO'!$H1078</f>
        <v>4272</v>
      </c>
      <c r="K1078" s="1">
        <f>_xlfn.XLOOKUP(A1078,MEDIDAS!A:A,MEDIDAS!D:D,,0)*5</f>
        <v>2.5</v>
      </c>
      <c r="L1078" s="1">
        <f>SUM(K1078,_xlfn.XLOOKUP(A1078,MEDIDAS!A:A,MEDIDAS!D:D,,0)*5)</f>
        <v>5</v>
      </c>
      <c r="M107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78" t="str">
        <f>IF('ESTOQUE DEZEMBRO'!$E1078&gt;0,"dezembro",_xlfn.XLOOKUP('ESTOQUE DEZEMBRO'!$A1078,'ESTOQUE NOVEMBRO'!$A$2:$A$1101,'ESTOQUE NOVEMBRO'!$N$2:$N$1101,,0))</f>
        <v>outubro</v>
      </c>
      <c r="O1078" s="15">
        <v>45627</v>
      </c>
    </row>
    <row r="1079" spans="1:15">
      <c r="A1079" s="5" t="s">
        <v>1080</v>
      </c>
      <c r="B1079" s="6" t="s">
        <v>1177</v>
      </c>
      <c r="C1079" s="8">
        <f t="shared" si="32"/>
        <v>64.89</v>
      </c>
      <c r="D1079" s="13">
        <f>_xlfn.XLOOKUP(Tabela5[[#This Row],[SKU]],'ESTOQUE NOVEMBRO'!A:A,'ESTOQUE NOVEMBRO'!F:F,,0)-_xlfn.XLOOKUP(Tabela5[[#This Row],[SKU]],'VENDA MES'!H:H,'VENDA MES'!I:I,0,0)</f>
        <v>60.8</v>
      </c>
      <c r="E1079" s="13">
        <f>IF(D1079&lt;=0,(L1079 * 2.5) - D1079,IF(AND(Tabela5[[#This Row],[ESTOQUE_INICIAL]]&lt;=Tabela5[[#This Row],[PONTO_DE_REPOSICAO]],Tabela5[[#This Row],[ESTOQUE_INICIAL]]&gt;0),L1079*2.5,D1079*0))</f>
        <v>0</v>
      </c>
      <c r="F1079" s="13">
        <f t="shared" si="33"/>
        <v>60.8</v>
      </c>
      <c r="G1079" s="14">
        <f>IF('ESTOQUE DEZEMBRO'!$N1079="outubro",_xlfn.XLOOKUP('ESTOQUE DEZEMBRO'!$A1079,MEDIDAS!H:H,MEDIDAS!J:J,,0),IF('ESTOQUE DEZEMBRO'!$N1079="novembro",_xlfn.XLOOKUP('ESTOQUE DEZEMBRO'!$A1079,MEDIDAS!H:H,MEDIDAS!K:K,,0),"0"))</f>
        <v>10</v>
      </c>
      <c r="H1079">
        <v>25</v>
      </c>
      <c r="I1079" t="s">
        <v>1134</v>
      </c>
      <c r="J1079" s="1">
        <f>'ESTOQUE DEZEMBRO'!$D1079*'ESTOQUE DEZEMBRO'!$G1079+'ESTOQUE DEZEMBRO'!$E1079*'ESTOQUE DEZEMBRO'!$H1079</f>
        <v>608</v>
      </c>
      <c r="K1079" s="1">
        <f>_xlfn.XLOOKUP(A1079,MEDIDAS!A:A,MEDIDAS!D:D,,0)*5</f>
        <v>1.3888888888888888</v>
      </c>
      <c r="L1079" s="1">
        <f>SUM(K1079,_xlfn.XLOOKUP(A1079,MEDIDAS!A:A,MEDIDAS!D:D,,0)*5)</f>
        <v>2.7777777777777777</v>
      </c>
      <c r="M107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79" t="str">
        <f>IF('ESTOQUE DEZEMBRO'!$E1079&gt;0,"dezembro",_xlfn.XLOOKUP('ESTOQUE DEZEMBRO'!$A1079,'ESTOQUE NOVEMBRO'!$A$2:$A$1101,'ESTOQUE NOVEMBRO'!$N$2:$N$1101,,0))</f>
        <v>outubro</v>
      </c>
      <c r="O1079" s="15">
        <v>45627</v>
      </c>
    </row>
    <row r="1080" spans="1:15">
      <c r="A1080" s="5" t="s">
        <v>1081</v>
      </c>
      <c r="B1080" s="6" t="s">
        <v>1176</v>
      </c>
      <c r="C1080" s="8">
        <f t="shared" si="32"/>
        <v>64.89</v>
      </c>
      <c r="D1080" s="13">
        <f>_xlfn.XLOOKUP(Tabela5[[#This Row],[SKU]],'ESTOQUE NOVEMBRO'!A:A,'ESTOQUE NOVEMBRO'!F:F,,0)-_xlfn.XLOOKUP(Tabela5[[#This Row],[SKU]],'VENDA MES'!H:H,'VENDA MES'!I:I,0,0)</f>
        <v>75.200000000000017</v>
      </c>
      <c r="E1080" s="13">
        <f>IF(D1080&lt;=0,(L1080 * 2.5) - D1080,IF(AND(Tabela5[[#This Row],[ESTOQUE_INICIAL]]&lt;=Tabela5[[#This Row],[PONTO_DE_REPOSICAO]],Tabela5[[#This Row],[ESTOQUE_INICIAL]]&gt;0),L1080*2.5,D1080*0))</f>
        <v>0</v>
      </c>
      <c r="F1080" s="13">
        <f t="shared" si="33"/>
        <v>75.200000000000017</v>
      </c>
      <c r="G1080" s="14">
        <f>IF('ESTOQUE DEZEMBRO'!$N1080="outubro",_xlfn.XLOOKUP('ESTOQUE DEZEMBRO'!$A1080,MEDIDAS!H:H,MEDIDAS!J:J,,0),IF('ESTOQUE DEZEMBRO'!$N1080="novembro",_xlfn.XLOOKUP('ESTOQUE DEZEMBRO'!$A1080,MEDIDAS!H:H,MEDIDAS!K:K,,0),"0"))</f>
        <v>10</v>
      </c>
      <c r="H1080">
        <v>25</v>
      </c>
      <c r="I1080" t="s">
        <v>1134</v>
      </c>
      <c r="J1080" s="1">
        <f>'ESTOQUE DEZEMBRO'!$D1080*'ESTOQUE DEZEMBRO'!$G1080+'ESTOQUE DEZEMBRO'!$E1080*'ESTOQUE DEZEMBRO'!$H1080</f>
        <v>752.00000000000023</v>
      </c>
      <c r="K1080" s="1">
        <f>_xlfn.XLOOKUP(A1080,MEDIDAS!A:A,MEDIDAS!D:D,,0)*5</f>
        <v>3.8888888888888888</v>
      </c>
      <c r="L1080" s="1">
        <f>SUM(K1080,_xlfn.XLOOKUP(A1080,MEDIDAS!A:A,MEDIDAS!D:D,,0)*5)</f>
        <v>7.7777777777777777</v>
      </c>
      <c r="M108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80" t="str">
        <f>IF('ESTOQUE DEZEMBRO'!$E1080&gt;0,"dezembro",_xlfn.XLOOKUP('ESTOQUE DEZEMBRO'!$A1080,'ESTOQUE NOVEMBRO'!$A$2:$A$1101,'ESTOQUE NOVEMBRO'!$N$2:$N$1101,,0))</f>
        <v>outubro</v>
      </c>
      <c r="O1080" s="15">
        <v>45627</v>
      </c>
    </row>
    <row r="1081" spans="1:15">
      <c r="A1081" s="5" t="s">
        <v>1082</v>
      </c>
      <c r="B1081" s="6" t="s">
        <v>1132</v>
      </c>
      <c r="C1081" s="8">
        <f t="shared" si="32"/>
        <v>64.89</v>
      </c>
      <c r="D1081" s="13">
        <f>_xlfn.XLOOKUP(Tabela5[[#This Row],[SKU]],'ESTOQUE NOVEMBRO'!A:A,'ESTOQUE NOVEMBRO'!F:F,,0)-_xlfn.XLOOKUP(Tabela5[[#This Row],[SKU]],'VENDA MES'!H:H,'VENDA MES'!I:I,0,0)</f>
        <v>4.4000000000000199</v>
      </c>
      <c r="E1081" s="13">
        <f>IF(D1081&lt;=0,(L1081 * 2.5) - D1081,IF(AND(Tabela5[[#This Row],[ESTOQUE_INICIAL]]&lt;=Tabela5[[#This Row],[PONTO_DE_REPOSICAO]],Tabela5[[#This Row],[ESTOQUE_INICIAL]]&gt;0),L1081*2.5,D1081*0))</f>
        <v>24.444444444444443</v>
      </c>
      <c r="F1081" s="13">
        <f t="shared" si="33"/>
        <v>28.844444444444463</v>
      </c>
      <c r="G1081" s="14" t="str">
        <f>IF('ESTOQUE DEZEMBRO'!$N1081="outubro",_xlfn.XLOOKUP('ESTOQUE DEZEMBRO'!$A1081,MEDIDAS!H:H,MEDIDAS!J:J,,0),IF('ESTOQUE DEZEMBRO'!$N1081="novembro",_xlfn.XLOOKUP('ESTOQUE DEZEMBRO'!$A1081,MEDIDAS!H:H,MEDIDAS!K:K,,0),"0"))</f>
        <v>0</v>
      </c>
      <c r="H1081">
        <v>40</v>
      </c>
      <c r="I1081" t="s">
        <v>1128</v>
      </c>
      <c r="J1081" s="1">
        <f>'ESTOQUE DEZEMBRO'!$D1081*'ESTOQUE DEZEMBRO'!$G1081+'ESTOQUE DEZEMBRO'!$E1081*'ESTOQUE DEZEMBRO'!$H1081</f>
        <v>977.77777777777771</v>
      </c>
      <c r="K1081" s="1">
        <f>_xlfn.XLOOKUP(A1081,MEDIDAS!A:A,MEDIDAS!D:D,,0)*5</f>
        <v>4.8888888888888884</v>
      </c>
      <c r="L1081" s="1">
        <f>SUM(K1081,_xlfn.XLOOKUP(A1081,MEDIDAS!A:A,MEDIDAS!D:D,,0)*5)</f>
        <v>9.7777777777777768</v>
      </c>
      <c r="M108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81" t="str">
        <f>IF('ESTOQUE DEZEMBRO'!$E1081&gt;0,"dezembro",_xlfn.XLOOKUP('ESTOQUE DEZEMBRO'!$A1081,'ESTOQUE NOVEMBRO'!$A$2:$A$1101,'ESTOQUE NOVEMBRO'!$N$2:$N$1101,,0))</f>
        <v>dezembro</v>
      </c>
      <c r="O1081" s="15">
        <v>45627</v>
      </c>
    </row>
    <row r="1082" spans="1:15">
      <c r="A1082" s="5" t="s">
        <v>1083</v>
      </c>
      <c r="B1082" s="6" t="s">
        <v>1180</v>
      </c>
      <c r="C1082" s="8">
        <f t="shared" si="32"/>
        <v>64.89</v>
      </c>
      <c r="D1082" s="13">
        <f>_xlfn.XLOOKUP(Tabela5[[#This Row],[SKU]],'ESTOQUE NOVEMBRO'!A:A,'ESTOQUE NOVEMBRO'!F:F,,0)-_xlfn.XLOOKUP(Tabela5[[#This Row],[SKU]],'VENDA MES'!H:H,'VENDA MES'!I:I,0,0)</f>
        <v>126.80000000000004</v>
      </c>
      <c r="E1082" s="13">
        <f>IF(D1082&lt;=0,(L1082 * 2.5) - D1082,IF(AND(Tabela5[[#This Row],[ESTOQUE_INICIAL]]&lt;=Tabela5[[#This Row],[PONTO_DE_REPOSICAO]],Tabela5[[#This Row],[ESTOQUE_INICIAL]]&gt;0),L1082*2.5,D1082*0))</f>
        <v>0</v>
      </c>
      <c r="F1082" s="13">
        <f t="shared" si="33"/>
        <v>126.80000000000004</v>
      </c>
      <c r="G1082" s="14">
        <f>IF('ESTOQUE DEZEMBRO'!$N1082="outubro",_xlfn.XLOOKUP('ESTOQUE DEZEMBRO'!$A1082,MEDIDAS!H:H,MEDIDAS!J:J,,0),IF('ESTOQUE DEZEMBRO'!$N1082="novembro",_xlfn.XLOOKUP('ESTOQUE DEZEMBRO'!$A1082,MEDIDAS!H:H,MEDIDAS!K:K,,0),"0"))</f>
        <v>60</v>
      </c>
      <c r="H1082">
        <v>150</v>
      </c>
      <c r="I1082" t="s">
        <v>1128</v>
      </c>
      <c r="J1082" s="1">
        <f>'ESTOQUE DEZEMBRO'!$D1082*'ESTOQUE DEZEMBRO'!$G1082+'ESTOQUE DEZEMBRO'!$E1082*'ESTOQUE DEZEMBRO'!$H1082</f>
        <v>7608.0000000000027</v>
      </c>
      <c r="K1082" s="1">
        <f>_xlfn.XLOOKUP(A1082,MEDIDAS!A:A,MEDIDAS!D:D,,0)*5</f>
        <v>3.2222222222222223</v>
      </c>
      <c r="L1082" s="1">
        <f>SUM(K1082,_xlfn.XLOOKUP(A1082,MEDIDAS!A:A,MEDIDAS!D:D,,0)*5)</f>
        <v>6.4444444444444446</v>
      </c>
      <c r="M108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82" t="str">
        <f>IF('ESTOQUE DEZEMBRO'!$E1082&gt;0,"dezembro",_xlfn.XLOOKUP('ESTOQUE DEZEMBRO'!$A1082,'ESTOQUE NOVEMBRO'!$A$2:$A$1101,'ESTOQUE NOVEMBRO'!$N$2:$N$1101,,0))</f>
        <v>outubro</v>
      </c>
      <c r="O1082" s="15">
        <v>45627</v>
      </c>
    </row>
    <row r="1083" spans="1:15">
      <c r="A1083" s="5" t="s">
        <v>1084</v>
      </c>
      <c r="B1083" s="6" t="s">
        <v>1225</v>
      </c>
      <c r="C1083" s="8">
        <f t="shared" si="32"/>
        <v>64.89</v>
      </c>
      <c r="D1083" s="13">
        <f>_xlfn.XLOOKUP(Tabela5[[#This Row],[SKU]],'ESTOQUE NOVEMBRO'!A:A,'ESTOQUE NOVEMBRO'!F:F,,0)-_xlfn.XLOOKUP(Tabela5[[#This Row],[SKU]],'VENDA MES'!H:H,'VENDA MES'!I:I,0,0)</f>
        <v>37</v>
      </c>
      <c r="E1083" s="13">
        <f>IF(D1083&lt;=0,(L1083 * 2.5) - D1083,IF(AND(Tabela5[[#This Row],[ESTOQUE_INICIAL]]&lt;=Tabela5[[#This Row],[PONTO_DE_REPOSICAO]],Tabela5[[#This Row],[ESTOQUE_INICIAL]]&gt;0),L1083*2.5,D1083*0))</f>
        <v>0</v>
      </c>
      <c r="F1083" s="13">
        <f t="shared" si="33"/>
        <v>37</v>
      </c>
      <c r="G1083" s="14">
        <f>IF('ESTOQUE DEZEMBRO'!$N1083="outubro",_xlfn.XLOOKUP('ESTOQUE DEZEMBRO'!$A1083,MEDIDAS!H:H,MEDIDAS!J:J,,0),IF('ESTOQUE DEZEMBRO'!$N1083="novembro",_xlfn.XLOOKUP('ESTOQUE DEZEMBRO'!$A1083,MEDIDAS!H:H,MEDIDAS!K:K,,0),"0"))</f>
        <v>14</v>
      </c>
      <c r="H1083">
        <v>35</v>
      </c>
      <c r="I1083" t="s">
        <v>1142</v>
      </c>
      <c r="J1083" s="1">
        <f>'ESTOQUE DEZEMBRO'!$D1083*'ESTOQUE DEZEMBRO'!$G1083+'ESTOQUE DEZEMBRO'!$E1083*'ESTOQUE DEZEMBRO'!$H1083</f>
        <v>518</v>
      </c>
      <c r="K1083" s="1">
        <f>_xlfn.XLOOKUP(A1083,MEDIDAS!A:A,MEDIDAS!D:D,,0)*5</f>
        <v>1.6111111111111112</v>
      </c>
      <c r="L1083" s="1">
        <f>SUM(K1083,_xlfn.XLOOKUP(A1083,MEDIDAS!A:A,MEDIDAS!D:D,,0)*5)</f>
        <v>3.2222222222222223</v>
      </c>
      <c r="M108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83" t="str">
        <f>IF('ESTOQUE DEZEMBRO'!$E1083&gt;0,"dezembro",_xlfn.XLOOKUP('ESTOQUE DEZEMBRO'!$A1083,'ESTOQUE NOVEMBRO'!$A$2:$A$1101,'ESTOQUE NOVEMBRO'!$N$2:$N$1101,,0))</f>
        <v>outubro</v>
      </c>
      <c r="O1083" s="15">
        <v>45627</v>
      </c>
    </row>
    <row r="1084" spans="1:15">
      <c r="A1084" s="5" t="s">
        <v>1085</v>
      </c>
      <c r="B1084" s="6" t="s">
        <v>1201</v>
      </c>
      <c r="C1084" s="8">
        <f t="shared" si="32"/>
        <v>64.89</v>
      </c>
      <c r="D1084" s="13">
        <f>_xlfn.XLOOKUP(Tabela5[[#This Row],[SKU]],'ESTOQUE NOVEMBRO'!A:A,'ESTOQUE NOVEMBRO'!F:F,,0)-_xlfn.XLOOKUP(Tabela5[[#This Row],[SKU]],'VENDA MES'!H:H,'VENDA MES'!I:I,0,0)</f>
        <v>95.4</v>
      </c>
      <c r="E1084" s="13">
        <f>IF(D1084&lt;=0,(L1084 * 2.5) - D1084,IF(AND(Tabela5[[#This Row],[ESTOQUE_INICIAL]]&lt;=Tabela5[[#This Row],[PONTO_DE_REPOSICAO]],Tabela5[[#This Row],[ESTOQUE_INICIAL]]&gt;0),L1084*2.5,D1084*0))</f>
        <v>0</v>
      </c>
      <c r="F1084" s="13">
        <f t="shared" si="33"/>
        <v>95.4</v>
      </c>
      <c r="G1084" s="14">
        <f>IF('ESTOQUE DEZEMBRO'!$N1084="outubro",_xlfn.XLOOKUP('ESTOQUE DEZEMBRO'!$A1084,MEDIDAS!H:H,MEDIDAS!J:J,,0),IF('ESTOQUE DEZEMBRO'!$N1084="novembro",_xlfn.XLOOKUP('ESTOQUE DEZEMBRO'!$A1084,MEDIDAS!H:H,MEDIDAS!K:K,,0),"0"))</f>
        <v>10</v>
      </c>
      <c r="H1084">
        <v>25</v>
      </c>
      <c r="I1084" t="s">
        <v>1134</v>
      </c>
      <c r="J1084" s="1">
        <f>'ESTOQUE DEZEMBRO'!$D1084*'ESTOQUE DEZEMBRO'!$G1084+'ESTOQUE DEZEMBRO'!$E1084*'ESTOQUE DEZEMBRO'!$H1084</f>
        <v>954</v>
      </c>
      <c r="K1084" s="1">
        <f>_xlfn.XLOOKUP(A1084,MEDIDAS!A:A,MEDIDAS!D:D,,0)*5</f>
        <v>3.5</v>
      </c>
      <c r="L1084" s="1">
        <f>SUM(K1084,_xlfn.XLOOKUP(A1084,MEDIDAS!A:A,MEDIDAS!D:D,,0)*5)</f>
        <v>7</v>
      </c>
      <c r="M108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84" t="str">
        <f>IF('ESTOQUE DEZEMBRO'!$E1084&gt;0,"dezembro",_xlfn.XLOOKUP('ESTOQUE DEZEMBRO'!$A1084,'ESTOQUE NOVEMBRO'!$A$2:$A$1101,'ESTOQUE NOVEMBRO'!$N$2:$N$1101,,0))</f>
        <v>outubro</v>
      </c>
      <c r="O1084" s="15">
        <v>45627</v>
      </c>
    </row>
    <row r="1085" spans="1:15">
      <c r="A1085" s="5" t="s">
        <v>1087</v>
      </c>
      <c r="B1085" s="6" t="s">
        <v>1187</v>
      </c>
      <c r="C1085" s="8">
        <f t="shared" si="32"/>
        <v>64.89</v>
      </c>
      <c r="D1085" s="13">
        <f>_xlfn.XLOOKUP(Tabela5[[#This Row],[SKU]],'ESTOQUE NOVEMBRO'!A:A,'ESTOQUE NOVEMBRO'!F:F,,0)-_xlfn.XLOOKUP(Tabela5[[#This Row],[SKU]],'VENDA MES'!H:H,'VENDA MES'!I:I,0,0)</f>
        <v>64.8</v>
      </c>
      <c r="E1085" s="13">
        <f>IF(D1085&lt;=0,(L1085 * 2.5) - D1085,IF(AND(Tabela5[[#This Row],[ESTOQUE_INICIAL]]&lt;=Tabela5[[#This Row],[PONTO_DE_REPOSICAO]],Tabela5[[#This Row],[ESTOQUE_INICIAL]]&gt;0),L1085*2.5,D1085*0))</f>
        <v>0</v>
      </c>
      <c r="F1085" s="13">
        <f t="shared" si="33"/>
        <v>64.8</v>
      </c>
      <c r="G1085" s="14">
        <f>IF('ESTOQUE DEZEMBRO'!$N1085="outubro",_xlfn.XLOOKUP('ESTOQUE DEZEMBRO'!$A1085,MEDIDAS!H:H,MEDIDAS!J:J,,0),IF('ESTOQUE DEZEMBRO'!$N1085="novembro",_xlfn.XLOOKUP('ESTOQUE DEZEMBRO'!$A1085,MEDIDAS!H:H,MEDIDAS!K:K,,0),"0"))</f>
        <v>60</v>
      </c>
      <c r="H1085">
        <v>150</v>
      </c>
      <c r="I1085" t="s">
        <v>1128</v>
      </c>
      <c r="J1085" s="1">
        <f>'ESTOQUE DEZEMBRO'!$D1085*'ESTOQUE DEZEMBRO'!$G1085+'ESTOQUE DEZEMBRO'!$E1085*'ESTOQUE DEZEMBRO'!$H1085</f>
        <v>3888</v>
      </c>
      <c r="K1085" s="1">
        <f>_xlfn.XLOOKUP(A1085,MEDIDAS!A:A,MEDIDAS!D:D,,0)*5</f>
        <v>3</v>
      </c>
      <c r="L1085" s="1">
        <f>SUM(K1085,_xlfn.XLOOKUP(A1085,MEDIDAS!A:A,MEDIDAS!D:D,,0)*5)</f>
        <v>6</v>
      </c>
      <c r="M108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85" t="str">
        <f>IF('ESTOQUE DEZEMBRO'!$E1085&gt;0,"dezembro",_xlfn.XLOOKUP('ESTOQUE DEZEMBRO'!$A1085,'ESTOQUE NOVEMBRO'!$A$2:$A$1101,'ESTOQUE NOVEMBRO'!$N$2:$N$1101,,0))</f>
        <v>outubro</v>
      </c>
      <c r="O1085" s="15">
        <v>45627</v>
      </c>
    </row>
    <row r="1086" spans="1:15">
      <c r="A1086" s="5" t="s">
        <v>1088</v>
      </c>
      <c r="B1086" s="6" t="s">
        <v>1186</v>
      </c>
      <c r="C1086" s="8">
        <f t="shared" si="32"/>
        <v>64.89</v>
      </c>
      <c r="D1086" s="13">
        <f>_xlfn.XLOOKUP(Tabela5[[#This Row],[SKU]],'ESTOQUE NOVEMBRO'!A:A,'ESTOQUE NOVEMBRO'!F:F,,0)-_xlfn.XLOOKUP(Tabela5[[#This Row],[SKU]],'VENDA MES'!H:H,'VENDA MES'!I:I,0,0)</f>
        <v>118.6</v>
      </c>
      <c r="E1086" s="13">
        <f>IF(D1086&lt;=0,(L1086 * 2.5) - D1086,IF(AND(Tabela5[[#This Row],[ESTOQUE_INICIAL]]&lt;=Tabela5[[#This Row],[PONTO_DE_REPOSICAO]],Tabela5[[#This Row],[ESTOQUE_INICIAL]]&gt;0),L1086*2.5,D1086*0))</f>
        <v>0</v>
      </c>
      <c r="F1086" s="13">
        <f t="shared" si="33"/>
        <v>118.6</v>
      </c>
      <c r="G1086" s="14">
        <f>IF('ESTOQUE DEZEMBRO'!$N1086="outubro",_xlfn.XLOOKUP('ESTOQUE DEZEMBRO'!$A1086,MEDIDAS!H:H,MEDIDAS!J:J,,0),IF('ESTOQUE DEZEMBRO'!$N1086="novembro",_xlfn.XLOOKUP('ESTOQUE DEZEMBRO'!$A1086,MEDIDAS!H:H,MEDIDAS!K:K,,0),"0"))</f>
        <v>60</v>
      </c>
      <c r="H1086">
        <v>150</v>
      </c>
      <c r="I1086" t="s">
        <v>1128</v>
      </c>
      <c r="J1086" s="1">
        <f>'ESTOQUE DEZEMBRO'!$D1086*'ESTOQUE DEZEMBRO'!$G1086+'ESTOQUE DEZEMBRO'!$E1086*'ESTOQUE DEZEMBRO'!$H1086</f>
        <v>7116</v>
      </c>
      <c r="K1086" s="1">
        <f>_xlfn.XLOOKUP(A1086,MEDIDAS!A:A,MEDIDAS!D:D,,0)*5</f>
        <v>6.6111111111111107</v>
      </c>
      <c r="L1086" s="1">
        <f>SUM(K1086,_xlfn.XLOOKUP(A1086,MEDIDAS!A:A,MEDIDAS!D:D,,0)*5)</f>
        <v>13.222222222222221</v>
      </c>
      <c r="M108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86" t="str">
        <f>IF('ESTOQUE DEZEMBRO'!$E1086&gt;0,"dezembro",_xlfn.XLOOKUP('ESTOQUE DEZEMBRO'!$A1086,'ESTOQUE NOVEMBRO'!$A$2:$A$1101,'ESTOQUE NOVEMBRO'!$N$2:$N$1101,,0))</f>
        <v>outubro</v>
      </c>
      <c r="O1086" s="15">
        <v>45627</v>
      </c>
    </row>
    <row r="1087" spans="1:15">
      <c r="A1087" s="5" t="s">
        <v>1089</v>
      </c>
      <c r="B1087" s="6" t="s">
        <v>1219</v>
      </c>
      <c r="C1087" s="8">
        <f t="shared" si="32"/>
        <v>64.89</v>
      </c>
      <c r="D1087" s="13">
        <f>_xlfn.XLOOKUP(Tabela5[[#This Row],[SKU]],'ESTOQUE NOVEMBRO'!A:A,'ESTOQUE NOVEMBRO'!F:F,,0)-_xlfn.XLOOKUP(Tabela5[[#This Row],[SKU]],'VENDA MES'!H:H,'VENDA MES'!I:I,0,0)</f>
        <v>16.40000000000002</v>
      </c>
      <c r="E1087" s="13">
        <f>IF(D1087&lt;=0,(L1087 * 2.5) - D1087,IF(AND(Tabela5[[#This Row],[ESTOQUE_INICIAL]]&lt;=Tabela5[[#This Row],[PONTO_DE_REPOSICAO]],Tabela5[[#This Row],[ESTOQUE_INICIAL]]&gt;0),L1087*2.5,D1087*0))</f>
        <v>0</v>
      </c>
      <c r="F1087" s="13">
        <f t="shared" si="33"/>
        <v>16.40000000000002</v>
      </c>
      <c r="G1087" s="14">
        <f>IF('ESTOQUE DEZEMBRO'!$N1087="outubro",_xlfn.XLOOKUP('ESTOQUE DEZEMBRO'!$A1087,MEDIDAS!H:H,MEDIDAS!J:J,,0),IF('ESTOQUE DEZEMBRO'!$N1087="novembro",_xlfn.XLOOKUP('ESTOQUE DEZEMBRO'!$A1087,MEDIDAS!H:H,MEDIDAS!K:K,,0),"0"))</f>
        <v>12</v>
      </c>
      <c r="H1087">
        <v>30</v>
      </c>
      <c r="I1087" t="s">
        <v>1136</v>
      </c>
      <c r="J1087" s="1">
        <f>'ESTOQUE DEZEMBRO'!$D1087*'ESTOQUE DEZEMBRO'!$G1087+'ESTOQUE DEZEMBRO'!$E1087*'ESTOQUE DEZEMBRO'!$H1087</f>
        <v>196.80000000000024</v>
      </c>
      <c r="K1087" s="1">
        <f>_xlfn.XLOOKUP(A1087,MEDIDAS!A:A,MEDIDAS!D:D,,0)*5</f>
        <v>4.2222222222222223</v>
      </c>
      <c r="L1087" s="1">
        <f>SUM(K1087,_xlfn.XLOOKUP(A1087,MEDIDAS!A:A,MEDIDAS!D:D,,0)*5)</f>
        <v>8.4444444444444446</v>
      </c>
      <c r="M108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87" t="str">
        <f>IF('ESTOQUE DEZEMBRO'!$E1087&gt;0,"dezembro",_xlfn.XLOOKUP('ESTOQUE DEZEMBRO'!$A1087,'ESTOQUE NOVEMBRO'!$A$2:$A$1101,'ESTOQUE NOVEMBRO'!$N$2:$N$1101,,0))</f>
        <v>outubro</v>
      </c>
      <c r="O1087" s="15">
        <v>45627</v>
      </c>
    </row>
    <row r="1088" spans="1:15">
      <c r="A1088" s="5" t="s">
        <v>1090</v>
      </c>
      <c r="B1088" s="6" t="s">
        <v>1172</v>
      </c>
      <c r="C1088" s="8">
        <f t="shared" si="32"/>
        <v>64.89</v>
      </c>
      <c r="D1088" s="13">
        <f>_xlfn.XLOOKUP(Tabela5[[#This Row],[SKU]],'ESTOQUE NOVEMBRO'!A:A,'ESTOQUE NOVEMBRO'!F:F,,0)-_xlfn.XLOOKUP(Tabela5[[#This Row],[SKU]],'VENDA MES'!H:H,'VENDA MES'!I:I,0,0)</f>
        <v>55</v>
      </c>
      <c r="E1088" s="13">
        <f>IF(D1088&lt;=0,(L1088 * 2.5) - D1088,IF(AND(Tabela5[[#This Row],[ESTOQUE_INICIAL]]&lt;=Tabela5[[#This Row],[PONTO_DE_REPOSICAO]],Tabela5[[#This Row],[ESTOQUE_INICIAL]]&gt;0),L1088*2.5,D1088*0))</f>
        <v>0</v>
      </c>
      <c r="F1088" s="13">
        <f t="shared" si="33"/>
        <v>55</v>
      </c>
      <c r="G1088" s="14">
        <f>IF('ESTOQUE DEZEMBRO'!$N1088="outubro",_xlfn.XLOOKUP('ESTOQUE DEZEMBRO'!$A1088,MEDIDAS!H:H,MEDIDAS!J:J,,0),IF('ESTOQUE DEZEMBRO'!$N1088="novembro",_xlfn.XLOOKUP('ESTOQUE DEZEMBRO'!$A1088,MEDIDAS!H:H,MEDIDAS!K:K,,0),"0"))</f>
        <v>14</v>
      </c>
      <c r="H1088">
        <v>35</v>
      </c>
      <c r="I1088" t="s">
        <v>1142</v>
      </c>
      <c r="J1088" s="1">
        <f>'ESTOQUE DEZEMBRO'!$D1088*'ESTOQUE DEZEMBRO'!$G1088+'ESTOQUE DEZEMBRO'!$E1088*'ESTOQUE DEZEMBRO'!$H1088</f>
        <v>770</v>
      </c>
      <c r="K1088" s="1">
        <f>_xlfn.XLOOKUP(A1088,MEDIDAS!A:A,MEDIDAS!D:D,,0)*5</f>
        <v>2.4444444444444442</v>
      </c>
      <c r="L1088" s="1">
        <f>SUM(K1088,_xlfn.XLOOKUP(A1088,MEDIDAS!A:A,MEDIDAS!D:D,,0)*5)</f>
        <v>4.8888888888888884</v>
      </c>
      <c r="M108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88" t="str">
        <f>IF('ESTOQUE DEZEMBRO'!$E1088&gt;0,"dezembro",_xlfn.XLOOKUP('ESTOQUE DEZEMBRO'!$A1088,'ESTOQUE NOVEMBRO'!$A$2:$A$1101,'ESTOQUE NOVEMBRO'!$N$2:$N$1101,,0))</f>
        <v>outubro</v>
      </c>
      <c r="O1088" s="15">
        <v>45627</v>
      </c>
    </row>
    <row r="1089" spans="1:15">
      <c r="A1089" s="5" t="s">
        <v>1091</v>
      </c>
      <c r="B1089" s="6" t="s">
        <v>1212</v>
      </c>
      <c r="C1089" s="8">
        <f t="shared" si="32"/>
        <v>64.89</v>
      </c>
      <c r="D1089" s="13">
        <f>_xlfn.XLOOKUP(Tabela5[[#This Row],[SKU]],'ESTOQUE NOVEMBRO'!A:A,'ESTOQUE NOVEMBRO'!F:F,,0)-_xlfn.XLOOKUP(Tabela5[[#This Row],[SKU]],'VENDA MES'!H:H,'VENDA MES'!I:I,0,0)</f>
        <v>-6</v>
      </c>
      <c r="E1089" s="13">
        <f>IF(D1089&lt;=0,(L1089 * 2.5) - D1089,IF(AND(Tabela5[[#This Row],[ESTOQUE_INICIAL]]&lt;=Tabela5[[#This Row],[PONTO_DE_REPOSICAO]],Tabela5[[#This Row],[ESTOQUE_INICIAL]]&gt;0),L1089*2.5,D1089*0))</f>
        <v>26</v>
      </c>
      <c r="F1089" s="13">
        <f t="shared" si="33"/>
        <v>20</v>
      </c>
      <c r="G1089" s="14" t="str">
        <f>IF('ESTOQUE DEZEMBRO'!$N1089="outubro",_xlfn.XLOOKUP('ESTOQUE DEZEMBRO'!$A1089,MEDIDAS!H:H,MEDIDAS!J:J,,0),IF('ESTOQUE DEZEMBRO'!$N1089="novembro",_xlfn.XLOOKUP('ESTOQUE DEZEMBRO'!$A1089,MEDIDAS!H:H,MEDIDAS!K:K,,0),"0"))</f>
        <v>0</v>
      </c>
      <c r="H1089">
        <v>100</v>
      </c>
      <c r="I1089" t="s">
        <v>1138</v>
      </c>
      <c r="J1089" s="1">
        <f>'ESTOQUE DEZEMBRO'!$D1089*'ESTOQUE DEZEMBRO'!$G1089+'ESTOQUE DEZEMBRO'!$E1089*'ESTOQUE DEZEMBRO'!$H1089</f>
        <v>2600</v>
      </c>
      <c r="K1089" s="1">
        <f>_xlfn.XLOOKUP(A1089,MEDIDAS!A:A,MEDIDAS!D:D,,0)*5</f>
        <v>4</v>
      </c>
      <c r="L1089" s="1">
        <f>SUM(K1089,_xlfn.XLOOKUP(A1089,MEDIDAS!A:A,MEDIDAS!D:D,,0)*5)</f>
        <v>8</v>
      </c>
      <c r="M108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089" t="str">
        <f>IF('ESTOQUE DEZEMBRO'!$E1089&gt;0,"dezembro",_xlfn.XLOOKUP('ESTOQUE DEZEMBRO'!$A1089,'ESTOQUE NOVEMBRO'!$A$2:$A$1101,'ESTOQUE NOVEMBRO'!$N$2:$N$1101,,0))</f>
        <v>dezembro</v>
      </c>
      <c r="O1089" s="15">
        <v>45627</v>
      </c>
    </row>
    <row r="1090" spans="1:15">
      <c r="A1090" s="5" t="s">
        <v>1092</v>
      </c>
      <c r="B1090" s="6" t="s">
        <v>1131</v>
      </c>
      <c r="C1090" s="8">
        <f t="shared" ref="C1090:C1101" si="34">3.09*3*7</f>
        <v>64.89</v>
      </c>
      <c r="D1090" s="13">
        <f>_xlfn.XLOOKUP(Tabela5[[#This Row],[SKU]],'ESTOQUE NOVEMBRO'!A:A,'ESTOQUE NOVEMBRO'!F:F,,0)-_xlfn.XLOOKUP(Tabela5[[#This Row],[SKU]],'VENDA MES'!H:H,'VENDA MES'!I:I,0,0)</f>
        <v>144.40000000000003</v>
      </c>
      <c r="E1090" s="13">
        <f>IF(D1090&lt;=0,(L1090 * 2.5) - D1090,IF(AND(Tabela5[[#This Row],[ESTOQUE_INICIAL]]&lt;=Tabela5[[#This Row],[PONTO_DE_REPOSICAO]],Tabela5[[#This Row],[ESTOQUE_INICIAL]]&gt;0),L1090*2.5,D1090*0))</f>
        <v>0</v>
      </c>
      <c r="F1090" s="13">
        <f t="shared" ref="F1090:F1101" si="35">SUM(E1090,D1090)</f>
        <v>144.40000000000003</v>
      </c>
      <c r="G1090" s="14">
        <f>IF('ESTOQUE DEZEMBRO'!$N1090="outubro",_xlfn.XLOOKUP('ESTOQUE DEZEMBRO'!$A1090,MEDIDAS!H:H,MEDIDAS!J:J,,0),IF('ESTOQUE DEZEMBRO'!$N1090="novembro",_xlfn.XLOOKUP('ESTOQUE DEZEMBRO'!$A1090,MEDIDAS!H:H,MEDIDAS!K:K,,0),"0"))</f>
        <v>60</v>
      </c>
      <c r="H1090">
        <v>150</v>
      </c>
      <c r="I1090" t="s">
        <v>1128</v>
      </c>
      <c r="J1090" s="1">
        <f>'ESTOQUE DEZEMBRO'!$D1090*'ESTOQUE DEZEMBRO'!$G1090+'ESTOQUE DEZEMBRO'!$E1090*'ESTOQUE DEZEMBRO'!$H1090</f>
        <v>8664.0000000000018</v>
      </c>
      <c r="K1090" s="1">
        <f>_xlfn.XLOOKUP(A1090,MEDIDAS!A:A,MEDIDAS!D:D,,0)*5</f>
        <v>4.4444444444444446</v>
      </c>
      <c r="L1090" s="1">
        <f>SUM(K1090,_xlfn.XLOOKUP(A1090,MEDIDAS!A:A,MEDIDAS!D:D,,0)*5)</f>
        <v>8.8888888888888893</v>
      </c>
      <c r="M109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90" t="str">
        <f>IF('ESTOQUE DEZEMBRO'!$E1090&gt;0,"dezembro",_xlfn.XLOOKUP('ESTOQUE DEZEMBRO'!$A1090,'ESTOQUE NOVEMBRO'!$A$2:$A$1101,'ESTOQUE NOVEMBRO'!$N$2:$N$1101,,0))</f>
        <v>outubro</v>
      </c>
      <c r="O1090" s="15">
        <v>45627</v>
      </c>
    </row>
    <row r="1091" spans="1:15">
      <c r="A1091" s="5" t="s">
        <v>1093</v>
      </c>
      <c r="B1091" s="6" t="s">
        <v>1161</v>
      </c>
      <c r="C1091" s="8">
        <f t="shared" si="34"/>
        <v>64.89</v>
      </c>
      <c r="D1091" s="13">
        <f>_xlfn.XLOOKUP(Tabela5[[#This Row],[SKU]],'ESTOQUE NOVEMBRO'!A:A,'ESTOQUE NOVEMBRO'!F:F,,0)-_xlfn.XLOOKUP(Tabela5[[#This Row],[SKU]],'VENDA MES'!H:H,'VENDA MES'!I:I,0,0)</f>
        <v>94.6</v>
      </c>
      <c r="E1091" s="13">
        <f>IF(D1091&lt;=0,(L1091 * 2.5) - D1091,IF(AND(Tabela5[[#This Row],[ESTOQUE_INICIAL]]&lt;=Tabela5[[#This Row],[PONTO_DE_REPOSICAO]],Tabela5[[#This Row],[ESTOQUE_INICIAL]]&gt;0),L1091*2.5,D1091*0))</f>
        <v>0</v>
      </c>
      <c r="F1091" s="13">
        <f t="shared" si="35"/>
        <v>94.6</v>
      </c>
      <c r="G1091" s="14">
        <f>IF('ESTOQUE DEZEMBRO'!$N1091="outubro",_xlfn.XLOOKUP('ESTOQUE DEZEMBRO'!$A1091,MEDIDAS!H:H,MEDIDAS!J:J,,0),IF('ESTOQUE DEZEMBRO'!$N1091="novembro",_xlfn.XLOOKUP('ESTOQUE DEZEMBRO'!$A1091,MEDIDAS!H:H,MEDIDAS!K:K,,0),"0"))</f>
        <v>24</v>
      </c>
      <c r="H1091">
        <v>60</v>
      </c>
      <c r="I1091" t="s">
        <v>1128</v>
      </c>
      <c r="J1091" s="1">
        <f>'ESTOQUE DEZEMBRO'!$D1091*'ESTOQUE DEZEMBRO'!$G1091+'ESTOQUE DEZEMBRO'!$E1091*'ESTOQUE DEZEMBRO'!$H1091</f>
        <v>2270.3999999999996</v>
      </c>
      <c r="K1091" s="1">
        <f>_xlfn.XLOOKUP(A1091,MEDIDAS!A:A,MEDIDAS!D:D,,0)*5</f>
        <v>4.2777777777777777</v>
      </c>
      <c r="L1091" s="1">
        <f>SUM(K1091,_xlfn.XLOOKUP(A1091,MEDIDAS!A:A,MEDIDAS!D:D,,0)*5)</f>
        <v>8.5555555555555554</v>
      </c>
      <c r="M109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91" t="str">
        <f>IF('ESTOQUE DEZEMBRO'!$E1091&gt;0,"dezembro",_xlfn.XLOOKUP('ESTOQUE DEZEMBRO'!$A1091,'ESTOQUE NOVEMBRO'!$A$2:$A$1101,'ESTOQUE NOVEMBRO'!$N$2:$N$1101,,0))</f>
        <v>outubro</v>
      </c>
      <c r="O1091" s="15">
        <v>45627</v>
      </c>
    </row>
    <row r="1092" spans="1:15">
      <c r="A1092" s="5" t="s">
        <v>1094</v>
      </c>
      <c r="B1092" s="6" t="s">
        <v>1237</v>
      </c>
      <c r="C1092" s="8">
        <f t="shared" si="34"/>
        <v>64.89</v>
      </c>
      <c r="D1092" s="13">
        <f>_xlfn.XLOOKUP(Tabela5[[#This Row],[SKU]],'ESTOQUE NOVEMBRO'!A:A,'ESTOQUE NOVEMBRO'!F:F,,0)-_xlfn.XLOOKUP(Tabela5[[#This Row],[SKU]],'VENDA MES'!H:H,'VENDA MES'!I:I,0,0)</f>
        <v>-5.7999999999999972</v>
      </c>
      <c r="E1092" s="13">
        <f>IF(D1092&lt;=0,(L1092 * 2.5) - D1092,IF(AND(Tabela5[[#This Row],[ESTOQUE_INICIAL]]&lt;=Tabela5[[#This Row],[PONTO_DE_REPOSICAO]],Tabela5[[#This Row],[ESTOQUE_INICIAL]]&gt;0),L1092*2.5,D1092*0))</f>
        <v>29.411111111111108</v>
      </c>
      <c r="F1092" s="13">
        <f t="shared" si="35"/>
        <v>23.611111111111111</v>
      </c>
      <c r="G1092" s="14" t="str">
        <f>IF('ESTOQUE DEZEMBRO'!$N1092="outubro",_xlfn.XLOOKUP('ESTOQUE DEZEMBRO'!$A1092,MEDIDAS!H:H,MEDIDAS!J:J,,0),IF('ESTOQUE DEZEMBRO'!$N1092="novembro",_xlfn.XLOOKUP('ESTOQUE DEZEMBRO'!$A1092,MEDIDAS!H:H,MEDIDAS!K:K,,0),"0"))</f>
        <v>0</v>
      </c>
      <c r="H1092">
        <v>25</v>
      </c>
      <c r="I1092" t="s">
        <v>1134</v>
      </c>
      <c r="J1092" s="1">
        <f>'ESTOQUE DEZEMBRO'!$D1092*'ESTOQUE DEZEMBRO'!$G1092+'ESTOQUE DEZEMBRO'!$E1092*'ESTOQUE DEZEMBRO'!$H1092</f>
        <v>735.27777777777771</v>
      </c>
      <c r="K1092" s="1">
        <f>_xlfn.XLOOKUP(A1092,MEDIDAS!A:A,MEDIDAS!D:D,,0)*5</f>
        <v>4.7222222222222223</v>
      </c>
      <c r="L1092" s="1">
        <f>SUM(K1092,_xlfn.XLOOKUP(A1092,MEDIDAS!A:A,MEDIDAS!D:D,,0)*5)</f>
        <v>9.4444444444444446</v>
      </c>
      <c r="M1092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IDEAL</v>
      </c>
      <c r="N1092" t="str">
        <f>IF('ESTOQUE DEZEMBRO'!$E1092&gt;0,"dezembro",_xlfn.XLOOKUP('ESTOQUE DEZEMBRO'!$A1092,'ESTOQUE NOVEMBRO'!$A$2:$A$1101,'ESTOQUE NOVEMBRO'!$N$2:$N$1101,,0))</f>
        <v>dezembro</v>
      </c>
      <c r="O1092" s="15">
        <v>45627</v>
      </c>
    </row>
    <row r="1093" spans="1:15">
      <c r="A1093" s="5" t="s">
        <v>1095</v>
      </c>
      <c r="B1093" s="6" t="s">
        <v>1144</v>
      </c>
      <c r="C1093" s="8">
        <f t="shared" si="34"/>
        <v>64.89</v>
      </c>
      <c r="D1093" s="13">
        <f>_xlfn.XLOOKUP(Tabela5[[#This Row],[SKU]],'ESTOQUE NOVEMBRO'!A:A,'ESTOQUE NOVEMBRO'!F:F,,0)-_xlfn.XLOOKUP(Tabela5[[#This Row],[SKU]],'VENDA MES'!H:H,'VENDA MES'!I:I,0,0)</f>
        <v>180.6</v>
      </c>
      <c r="E1093" s="13">
        <f>IF(D1093&lt;=0,(L1093 * 2.5) - D1093,IF(AND(Tabela5[[#This Row],[ESTOQUE_INICIAL]]&lt;=Tabela5[[#This Row],[PONTO_DE_REPOSICAO]],Tabela5[[#This Row],[ESTOQUE_INICIAL]]&gt;0),L1093*2.5,D1093*0))</f>
        <v>0</v>
      </c>
      <c r="F1093" s="13">
        <f t="shared" si="35"/>
        <v>180.6</v>
      </c>
      <c r="G1093" s="14">
        <f>IF('ESTOQUE DEZEMBRO'!$N1093="outubro",_xlfn.XLOOKUP('ESTOQUE DEZEMBRO'!$A1093,MEDIDAS!H:H,MEDIDAS!J:J,,0),IF('ESTOQUE DEZEMBRO'!$N1093="novembro",_xlfn.XLOOKUP('ESTOQUE DEZEMBRO'!$A1093,MEDIDAS!H:H,MEDIDAS!K:K,,0),"0"))</f>
        <v>10</v>
      </c>
      <c r="H1093">
        <v>25</v>
      </c>
      <c r="I1093" t="s">
        <v>1134</v>
      </c>
      <c r="J1093" s="1">
        <f>'ESTOQUE DEZEMBRO'!$D1093*'ESTOQUE DEZEMBRO'!$G1093+'ESTOQUE DEZEMBRO'!$E1093*'ESTOQUE DEZEMBRO'!$H1093</f>
        <v>1806</v>
      </c>
      <c r="K1093" s="1">
        <f>_xlfn.XLOOKUP(A1093,MEDIDAS!A:A,MEDIDAS!D:D,,0)*5</f>
        <v>3.1666666666666665</v>
      </c>
      <c r="L1093" s="1">
        <f>SUM(K1093,_xlfn.XLOOKUP(A1093,MEDIDAS!A:A,MEDIDAS!D:D,,0)*5)</f>
        <v>6.333333333333333</v>
      </c>
      <c r="M1093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93" t="str">
        <f>IF('ESTOQUE DEZEMBRO'!$E1093&gt;0,"dezembro",_xlfn.XLOOKUP('ESTOQUE DEZEMBRO'!$A1093,'ESTOQUE NOVEMBRO'!$A$2:$A$1101,'ESTOQUE NOVEMBRO'!$N$2:$N$1101,,0))</f>
        <v>outubro</v>
      </c>
      <c r="O1093" s="15">
        <v>45627</v>
      </c>
    </row>
    <row r="1094" spans="1:15">
      <c r="A1094" s="5" t="s">
        <v>1096</v>
      </c>
      <c r="B1094" s="6" t="s">
        <v>1232</v>
      </c>
      <c r="C1094" s="8">
        <f t="shared" si="34"/>
        <v>64.89</v>
      </c>
      <c r="D1094" s="13">
        <f>_xlfn.XLOOKUP(Tabela5[[#This Row],[SKU]],'ESTOQUE NOVEMBRO'!A:A,'ESTOQUE NOVEMBRO'!F:F,,0)-_xlfn.XLOOKUP(Tabela5[[#This Row],[SKU]],'VENDA MES'!H:H,'VENDA MES'!I:I,0,0)</f>
        <v>11.200000000000003</v>
      </c>
      <c r="E1094" s="13">
        <f>IF(D1094&lt;=0,(L1094 * 2.5) - D1094,IF(AND(Tabela5[[#This Row],[ESTOQUE_INICIAL]]&lt;=Tabela5[[#This Row],[PONTO_DE_REPOSICAO]],Tabela5[[#This Row],[ESTOQUE_INICIAL]]&gt;0),L1094*2.5,D1094*0))</f>
        <v>0</v>
      </c>
      <c r="F1094" s="13">
        <f t="shared" si="35"/>
        <v>11.200000000000003</v>
      </c>
      <c r="G1094" s="14">
        <f>IF('ESTOQUE DEZEMBRO'!$N1094="outubro",_xlfn.XLOOKUP('ESTOQUE DEZEMBRO'!$A1094,MEDIDAS!H:H,MEDIDAS!J:J,,0),IF('ESTOQUE DEZEMBRO'!$N1094="novembro",_xlfn.XLOOKUP('ESTOQUE DEZEMBRO'!$A1094,MEDIDAS!H:H,MEDIDAS!K:K,,0),"0"))</f>
        <v>8</v>
      </c>
      <c r="H1094">
        <v>20</v>
      </c>
      <c r="I1094" t="s">
        <v>1142</v>
      </c>
      <c r="J1094" s="1">
        <f>'ESTOQUE DEZEMBRO'!$D1094*'ESTOQUE DEZEMBRO'!$G1094+'ESTOQUE DEZEMBRO'!$E1094*'ESTOQUE DEZEMBRO'!$H1094</f>
        <v>89.600000000000023</v>
      </c>
      <c r="K1094" s="1">
        <f>_xlfn.XLOOKUP(A1094,MEDIDAS!A:A,MEDIDAS!D:D,,0)*5</f>
        <v>3.7777777777777777</v>
      </c>
      <c r="L1094" s="1">
        <f>SUM(K1094,_xlfn.XLOOKUP(A1094,MEDIDAS!A:A,MEDIDAS!D:D,,0)*5)</f>
        <v>7.5555555555555554</v>
      </c>
      <c r="M1094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94" t="str">
        <f>IF('ESTOQUE DEZEMBRO'!$E1094&gt;0,"dezembro",_xlfn.XLOOKUP('ESTOQUE DEZEMBRO'!$A1094,'ESTOQUE NOVEMBRO'!$A$2:$A$1101,'ESTOQUE NOVEMBRO'!$N$2:$N$1101,,0))</f>
        <v>outubro</v>
      </c>
      <c r="O1094" s="15">
        <v>45627</v>
      </c>
    </row>
    <row r="1095" spans="1:15">
      <c r="A1095" s="5" t="s">
        <v>1098</v>
      </c>
      <c r="B1095" s="6" t="s">
        <v>1165</v>
      </c>
      <c r="C1095" s="8">
        <f t="shared" si="34"/>
        <v>64.89</v>
      </c>
      <c r="D1095" s="13">
        <f>_xlfn.XLOOKUP(Tabela5[[#This Row],[SKU]],'ESTOQUE NOVEMBRO'!A:A,'ESTOQUE NOVEMBRO'!F:F,,0)-_xlfn.XLOOKUP(Tabela5[[#This Row],[SKU]],'VENDA MES'!H:H,'VENDA MES'!I:I,0,0)</f>
        <v>101.80000000000004</v>
      </c>
      <c r="E1095" s="13">
        <f>IF(D1095&lt;=0,(L1095 * 2.5) - D1095,IF(AND(Tabela5[[#This Row],[ESTOQUE_INICIAL]]&lt;=Tabela5[[#This Row],[PONTO_DE_REPOSICAO]],Tabela5[[#This Row],[ESTOQUE_INICIAL]]&gt;0),L1095*2.5,D1095*0))</f>
        <v>0</v>
      </c>
      <c r="F1095" s="13">
        <f t="shared" si="35"/>
        <v>101.80000000000004</v>
      </c>
      <c r="G1095" s="14">
        <f>IF('ESTOQUE DEZEMBRO'!$N1095="outubro",_xlfn.XLOOKUP('ESTOQUE DEZEMBRO'!$A1095,MEDIDAS!H:H,MEDIDAS!J:J,,0),IF('ESTOQUE DEZEMBRO'!$N1095="novembro",_xlfn.XLOOKUP('ESTOQUE DEZEMBRO'!$A1095,MEDIDAS!H:H,MEDIDAS!K:K,,0),"0"))</f>
        <v>14</v>
      </c>
      <c r="H1095">
        <v>35</v>
      </c>
      <c r="I1095" t="s">
        <v>1142</v>
      </c>
      <c r="J1095" s="1">
        <f>'ESTOQUE DEZEMBRO'!$D1095*'ESTOQUE DEZEMBRO'!$G1095+'ESTOQUE DEZEMBRO'!$E1095*'ESTOQUE DEZEMBRO'!$H1095</f>
        <v>1425.2000000000005</v>
      </c>
      <c r="K1095" s="1">
        <f>_xlfn.XLOOKUP(A1095,MEDIDAS!A:A,MEDIDAS!D:D,,0)*5</f>
        <v>4.6111111111111116</v>
      </c>
      <c r="L1095" s="1">
        <f>SUM(K1095,_xlfn.XLOOKUP(A1095,MEDIDAS!A:A,MEDIDAS!D:D,,0)*5)</f>
        <v>9.2222222222222232</v>
      </c>
      <c r="M1095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95" t="str">
        <f>IF('ESTOQUE DEZEMBRO'!$E1095&gt;0,"dezembro",_xlfn.XLOOKUP('ESTOQUE DEZEMBRO'!$A1095,'ESTOQUE NOVEMBRO'!$A$2:$A$1101,'ESTOQUE NOVEMBRO'!$N$2:$N$1101,,0))</f>
        <v>outubro</v>
      </c>
      <c r="O1095" s="15">
        <v>45627</v>
      </c>
    </row>
    <row r="1096" spans="1:15">
      <c r="A1096" s="5" t="s">
        <v>1099</v>
      </c>
      <c r="B1096" s="6" t="s">
        <v>1183</v>
      </c>
      <c r="C1096" s="8">
        <f t="shared" si="34"/>
        <v>64.89</v>
      </c>
      <c r="D1096" s="13">
        <f>_xlfn.XLOOKUP(Tabela5[[#This Row],[SKU]],'ESTOQUE NOVEMBRO'!A:A,'ESTOQUE NOVEMBRO'!F:F,,0)-_xlfn.XLOOKUP(Tabela5[[#This Row],[SKU]],'VENDA MES'!H:H,'VENDA MES'!I:I,0,0)</f>
        <v>109.4</v>
      </c>
      <c r="E1096" s="13">
        <f>IF(D1096&lt;=0,(L1096 * 2.5) - D1096,IF(AND(Tabela5[[#This Row],[ESTOQUE_INICIAL]]&lt;=Tabela5[[#This Row],[PONTO_DE_REPOSICAO]],Tabela5[[#This Row],[ESTOQUE_INICIAL]]&gt;0),L1096*2.5,D1096*0))</f>
        <v>0</v>
      </c>
      <c r="F1096" s="13">
        <f t="shared" si="35"/>
        <v>109.4</v>
      </c>
      <c r="G1096" s="14">
        <f>IF('ESTOQUE DEZEMBRO'!$N1096="outubro",_xlfn.XLOOKUP('ESTOQUE DEZEMBRO'!$A1096,MEDIDAS!H:H,MEDIDAS!J:J,,0),IF('ESTOQUE DEZEMBRO'!$N1096="novembro",_xlfn.XLOOKUP('ESTOQUE DEZEMBRO'!$A1096,MEDIDAS!H:H,MEDIDAS!K:K,,0),"0"))</f>
        <v>30</v>
      </c>
      <c r="H1096">
        <v>75</v>
      </c>
      <c r="I1096" t="s">
        <v>1146</v>
      </c>
      <c r="J1096" s="1">
        <f>'ESTOQUE DEZEMBRO'!$D1096*'ESTOQUE DEZEMBRO'!$G1096+'ESTOQUE DEZEMBRO'!$E1096*'ESTOQUE DEZEMBRO'!$H1096</f>
        <v>3282</v>
      </c>
      <c r="K1096" s="1">
        <f>_xlfn.XLOOKUP(A1096,MEDIDAS!A:A,MEDIDAS!D:D,,0)*5</f>
        <v>2.7222222222222219</v>
      </c>
      <c r="L1096" s="1">
        <f>SUM(K1096,_xlfn.XLOOKUP(A1096,MEDIDAS!A:A,MEDIDAS!D:D,,0)*5)</f>
        <v>5.4444444444444438</v>
      </c>
      <c r="M1096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96" t="str">
        <f>IF('ESTOQUE DEZEMBRO'!$E1096&gt;0,"dezembro",_xlfn.XLOOKUP('ESTOQUE DEZEMBRO'!$A1096,'ESTOQUE NOVEMBRO'!$A$2:$A$1101,'ESTOQUE NOVEMBRO'!$N$2:$N$1101,,0))</f>
        <v>outubro</v>
      </c>
      <c r="O1096" s="15">
        <v>45627</v>
      </c>
    </row>
    <row r="1097" spans="1:15">
      <c r="A1097" s="5" t="s">
        <v>1100</v>
      </c>
      <c r="B1097" s="6" t="s">
        <v>1182</v>
      </c>
      <c r="C1097" s="8">
        <f t="shared" si="34"/>
        <v>64.89</v>
      </c>
      <c r="D1097" s="13">
        <f>_xlfn.XLOOKUP(Tabela5[[#This Row],[SKU]],'ESTOQUE NOVEMBRO'!A:A,'ESTOQUE NOVEMBRO'!F:F,,0)-_xlfn.XLOOKUP(Tabela5[[#This Row],[SKU]],'VENDA MES'!H:H,'VENDA MES'!I:I,0,0)</f>
        <v>133.6</v>
      </c>
      <c r="E1097" s="13">
        <f>IF(D1097&lt;=0,(L1097 * 2.5) - D1097,IF(AND(Tabela5[[#This Row],[ESTOQUE_INICIAL]]&lt;=Tabela5[[#This Row],[PONTO_DE_REPOSICAO]],Tabela5[[#This Row],[ESTOQUE_INICIAL]]&gt;0),L1097*2.5,D1097*0))</f>
        <v>0</v>
      </c>
      <c r="F1097" s="13">
        <f t="shared" si="35"/>
        <v>133.6</v>
      </c>
      <c r="G1097" s="14">
        <f>IF('ESTOQUE DEZEMBRO'!$N1097="outubro",_xlfn.XLOOKUP('ESTOQUE DEZEMBRO'!$A1097,MEDIDAS!H:H,MEDIDAS!J:J,,0),IF('ESTOQUE DEZEMBRO'!$N1097="novembro",_xlfn.XLOOKUP('ESTOQUE DEZEMBRO'!$A1097,MEDIDAS!H:H,MEDIDAS!K:K,,0),"0"))</f>
        <v>14</v>
      </c>
      <c r="H1097">
        <v>35</v>
      </c>
      <c r="I1097" t="s">
        <v>1142</v>
      </c>
      <c r="J1097" s="1">
        <f>'ESTOQUE DEZEMBRO'!$D1097*'ESTOQUE DEZEMBRO'!$G1097+'ESTOQUE DEZEMBRO'!$E1097*'ESTOQUE DEZEMBRO'!$H1097</f>
        <v>1870.3999999999999</v>
      </c>
      <c r="K1097" s="1">
        <f>_xlfn.XLOOKUP(A1097,MEDIDAS!A:A,MEDIDAS!D:D,,0)*5</f>
        <v>5.7777777777777768</v>
      </c>
      <c r="L1097" s="1">
        <f>SUM(K1097,_xlfn.XLOOKUP(A1097,MEDIDAS!A:A,MEDIDAS!D:D,,0)*5)</f>
        <v>11.555555555555554</v>
      </c>
      <c r="M1097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97" t="str">
        <f>IF('ESTOQUE DEZEMBRO'!$E1097&gt;0,"dezembro",_xlfn.XLOOKUP('ESTOQUE DEZEMBRO'!$A1097,'ESTOQUE NOVEMBRO'!$A$2:$A$1101,'ESTOQUE NOVEMBRO'!$N$2:$N$1101,,0))</f>
        <v>outubro</v>
      </c>
      <c r="O1097" s="15">
        <v>45627</v>
      </c>
    </row>
    <row r="1098" spans="1:15">
      <c r="A1098" s="5" t="s">
        <v>1101</v>
      </c>
      <c r="B1098" s="6" t="s">
        <v>1229</v>
      </c>
      <c r="C1098" s="8">
        <f t="shared" si="34"/>
        <v>64.89</v>
      </c>
      <c r="D1098" s="13">
        <f>_xlfn.XLOOKUP(Tabela5[[#This Row],[SKU]],'ESTOQUE NOVEMBRO'!A:A,'ESTOQUE NOVEMBRO'!F:F,,0)-_xlfn.XLOOKUP(Tabela5[[#This Row],[SKU]],'VENDA MES'!H:H,'VENDA MES'!I:I,0,0)</f>
        <v>35.599999999999994</v>
      </c>
      <c r="E1098" s="13">
        <f>IF(D1098&lt;=0,(L1098 * 2.5) - D1098,IF(AND(Tabela5[[#This Row],[ESTOQUE_INICIAL]]&lt;=Tabela5[[#This Row],[PONTO_DE_REPOSICAO]],Tabela5[[#This Row],[ESTOQUE_INICIAL]]&gt;0),L1098*2.5,D1098*0))</f>
        <v>0</v>
      </c>
      <c r="F1098" s="13">
        <f t="shared" si="35"/>
        <v>35.599999999999994</v>
      </c>
      <c r="G1098" s="14">
        <f>IF('ESTOQUE DEZEMBRO'!$N1098="outubro",_xlfn.XLOOKUP('ESTOQUE DEZEMBRO'!$A1098,MEDIDAS!H:H,MEDIDAS!J:J,,0),IF('ESTOQUE DEZEMBRO'!$N1098="novembro",_xlfn.XLOOKUP('ESTOQUE DEZEMBRO'!$A1098,MEDIDAS!H:H,MEDIDAS!K:K,,0),"0"))</f>
        <v>14</v>
      </c>
      <c r="H1098">
        <v>35</v>
      </c>
      <c r="I1098" t="s">
        <v>1142</v>
      </c>
      <c r="J1098" s="1">
        <f>'ESTOQUE DEZEMBRO'!$D1098*'ESTOQUE DEZEMBRO'!$G1098+'ESTOQUE DEZEMBRO'!$E1098*'ESTOQUE DEZEMBRO'!$H1098</f>
        <v>498.39999999999992</v>
      </c>
      <c r="K1098" s="1">
        <f>_xlfn.XLOOKUP(A1098,MEDIDAS!A:A,MEDIDAS!D:D,,0)*5</f>
        <v>5.7222222222222214</v>
      </c>
      <c r="L1098" s="1">
        <f>SUM(K1098,_xlfn.XLOOKUP(A1098,MEDIDAS!A:A,MEDIDAS!D:D,,0)*5)</f>
        <v>11.444444444444443</v>
      </c>
      <c r="M1098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98" t="str">
        <f>IF('ESTOQUE DEZEMBRO'!$E1098&gt;0,"dezembro",_xlfn.XLOOKUP('ESTOQUE DEZEMBRO'!$A1098,'ESTOQUE NOVEMBRO'!$A$2:$A$1101,'ESTOQUE NOVEMBRO'!$N$2:$N$1101,,0))</f>
        <v>outubro</v>
      </c>
      <c r="O1098" s="15">
        <v>45627</v>
      </c>
    </row>
    <row r="1099" spans="1:15">
      <c r="A1099" s="5" t="s">
        <v>1102</v>
      </c>
      <c r="B1099" s="6" t="s">
        <v>1214</v>
      </c>
      <c r="C1099" s="8">
        <f t="shared" si="34"/>
        <v>64.89</v>
      </c>
      <c r="D1099" s="13">
        <f>_xlfn.XLOOKUP(Tabela5[[#This Row],[SKU]],'ESTOQUE NOVEMBRO'!A:A,'ESTOQUE NOVEMBRO'!F:F,,0)-_xlfn.XLOOKUP(Tabela5[[#This Row],[SKU]],'VENDA MES'!H:H,'VENDA MES'!I:I,0,0)</f>
        <v>72.800000000000011</v>
      </c>
      <c r="E1099" s="13">
        <f>IF(D1099&lt;=0,(L1099 * 2.5) - D1099,IF(AND(Tabela5[[#This Row],[ESTOQUE_INICIAL]]&lt;=Tabela5[[#This Row],[PONTO_DE_REPOSICAO]],Tabela5[[#This Row],[ESTOQUE_INICIAL]]&gt;0),L1099*2.5,D1099*0))</f>
        <v>0</v>
      </c>
      <c r="F1099" s="13">
        <f t="shared" si="35"/>
        <v>72.800000000000011</v>
      </c>
      <c r="G1099" s="14">
        <f>IF('ESTOQUE DEZEMBRO'!$N1099="outubro",_xlfn.XLOOKUP('ESTOQUE DEZEMBRO'!$A1099,MEDIDAS!H:H,MEDIDAS!J:J,,0),IF('ESTOQUE DEZEMBRO'!$N1099="novembro",_xlfn.XLOOKUP('ESTOQUE DEZEMBRO'!$A1099,MEDIDAS!H:H,MEDIDAS!K:K,,0),"0"))</f>
        <v>60</v>
      </c>
      <c r="H1099">
        <v>150</v>
      </c>
      <c r="I1099" t="s">
        <v>1128</v>
      </c>
      <c r="J1099" s="1">
        <f>'ESTOQUE DEZEMBRO'!$D1099*'ESTOQUE DEZEMBRO'!$G1099+'ESTOQUE DEZEMBRO'!$E1099*'ESTOQUE DEZEMBRO'!$H1099</f>
        <v>4368.0000000000009</v>
      </c>
      <c r="K1099" s="1">
        <f>_xlfn.XLOOKUP(A1099,MEDIDAS!A:A,MEDIDAS!D:D,,0)*5</f>
        <v>4.3888888888888893</v>
      </c>
      <c r="L1099" s="1">
        <f>SUM(K1099,_xlfn.XLOOKUP(A1099,MEDIDAS!A:A,MEDIDAS!D:D,,0)*5)</f>
        <v>8.7777777777777786</v>
      </c>
      <c r="M1099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099" t="str">
        <f>IF('ESTOQUE DEZEMBRO'!$E1099&gt;0,"dezembro",_xlfn.XLOOKUP('ESTOQUE DEZEMBRO'!$A1099,'ESTOQUE NOVEMBRO'!$A$2:$A$1101,'ESTOQUE NOVEMBRO'!$N$2:$N$1101,,0))</f>
        <v>outubro</v>
      </c>
      <c r="O1099" s="15">
        <v>45627</v>
      </c>
    </row>
    <row r="1100" spans="1:15">
      <c r="A1100" s="5" t="s">
        <v>1103</v>
      </c>
      <c r="B1100" s="6" t="s">
        <v>1226</v>
      </c>
      <c r="C1100" s="8">
        <f t="shared" si="34"/>
        <v>64.89</v>
      </c>
      <c r="D1100" s="13">
        <f>_xlfn.XLOOKUP(Tabela5[[#This Row],[SKU]],'ESTOQUE NOVEMBRO'!A:A,'ESTOQUE NOVEMBRO'!F:F,,0)-_xlfn.XLOOKUP(Tabela5[[#This Row],[SKU]],'VENDA MES'!H:H,'VENDA MES'!I:I,0,0)</f>
        <v>16.200000000000003</v>
      </c>
      <c r="E1100" s="13">
        <f>IF(D1100&lt;=0,(L1100 * 2.5) - D1100,IF(AND(Tabela5[[#This Row],[ESTOQUE_INICIAL]]&lt;=Tabela5[[#This Row],[PONTO_DE_REPOSICAO]],Tabela5[[#This Row],[ESTOQUE_INICIAL]]&gt;0),L1100*2.5,D1100*0))</f>
        <v>0</v>
      </c>
      <c r="F1100" s="13">
        <f t="shared" si="35"/>
        <v>16.200000000000003</v>
      </c>
      <c r="G1100" s="14">
        <f>IF('ESTOQUE DEZEMBRO'!$N1100="outubro",_xlfn.XLOOKUP('ESTOQUE DEZEMBRO'!$A1100,MEDIDAS!H:H,MEDIDAS!J:J,,0),IF('ESTOQUE DEZEMBRO'!$N1100="novembro",_xlfn.XLOOKUP('ESTOQUE DEZEMBRO'!$A1100,MEDIDAS!H:H,MEDIDAS!K:K,,0),"0"))</f>
        <v>12</v>
      </c>
      <c r="H1100">
        <v>30</v>
      </c>
      <c r="I1100" t="s">
        <v>1136</v>
      </c>
      <c r="J1100" s="1">
        <f>'ESTOQUE DEZEMBRO'!$D1100*'ESTOQUE DEZEMBRO'!$G1100+'ESTOQUE DEZEMBRO'!$E1100*'ESTOQUE DEZEMBRO'!$H1100</f>
        <v>194.40000000000003</v>
      </c>
      <c r="K1100" s="1">
        <f>_xlfn.XLOOKUP(A1100,MEDIDAS!A:A,MEDIDAS!D:D,,0)*5</f>
        <v>3.5</v>
      </c>
      <c r="L1100" s="1">
        <f>SUM(K1100,_xlfn.XLOOKUP(A1100,MEDIDAS!A:A,MEDIDAS!D:D,,0)*5)</f>
        <v>7</v>
      </c>
      <c r="M1100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100" t="str">
        <f>IF('ESTOQUE DEZEMBRO'!$E1100&gt;0,"dezembro",_xlfn.XLOOKUP('ESTOQUE DEZEMBRO'!$A1100,'ESTOQUE NOVEMBRO'!$A$2:$A$1101,'ESTOQUE NOVEMBRO'!$N$2:$N$1101,,0))</f>
        <v>outubro</v>
      </c>
      <c r="O1100" s="15">
        <v>45627</v>
      </c>
    </row>
    <row r="1101" spans="1:15">
      <c r="A1101" s="5" t="s">
        <v>1104</v>
      </c>
      <c r="B1101" s="6" t="s">
        <v>1150</v>
      </c>
      <c r="C1101" s="8">
        <f t="shared" si="34"/>
        <v>64.89</v>
      </c>
      <c r="D1101" s="13">
        <f>_xlfn.XLOOKUP(Tabela5[[#This Row],[SKU]],'ESTOQUE NOVEMBRO'!A:A,'ESTOQUE NOVEMBRO'!F:F,,0)-_xlfn.XLOOKUP(Tabela5[[#This Row],[SKU]],'VENDA MES'!H:H,'VENDA MES'!I:I,0,0)</f>
        <v>95</v>
      </c>
      <c r="E1101" s="13">
        <f>IF(D1101&lt;=0,(L1101 * 2.5) - D1101,IF(AND(Tabela5[[#This Row],[ESTOQUE_INICIAL]]&lt;=Tabela5[[#This Row],[PONTO_DE_REPOSICAO]],Tabela5[[#This Row],[ESTOQUE_INICIAL]]&gt;0),L1101*2.5,D1101*0))</f>
        <v>0</v>
      </c>
      <c r="F1101" s="13">
        <f t="shared" si="35"/>
        <v>95</v>
      </c>
      <c r="G1101" s="14">
        <f>IF('ESTOQUE DEZEMBRO'!$N1101="outubro",_xlfn.XLOOKUP('ESTOQUE DEZEMBRO'!$A1101,MEDIDAS!H:H,MEDIDAS!J:J,,0),IF('ESTOQUE DEZEMBRO'!$N1101="novembro",_xlfn.XLOOKUP('ESTOQUE DEZEMBRO'!$A1101,MEDIDAS!H:H,MEDIDAS!K:K,,0),"0"))</f>
        <v>20</v>
      </c>
      <c r="H1101">
        <v>50</v>
      </c>
      <c r="I1101" t="s">
        <v>1138</v>
      </c>
      <c r="J1101" s="1">
        <f>'ESTOQUE DEZEMBRO'!$D1101*'ESTOQUE DEZEMBRO'!$G1101+'ESTOQUE DEZEMBRO'!$E1101*'ESTOQUE DEZEMBRO'!$H1101</f>
        <v>1900</v>
      </c>
      <c r="K1101" s="1">
        <f>_xlfn.XLOOKUP(A1101,MEDIDAS!A:A,MEDIDAS!D:D,,0)*5</f>
        <v>2.0555555555555554</v>
      </c>
      <c r="L1101" s="1">
        <f>SUM(K1101,_xlfn.XLOOKUP(A1101,MEDIDAS!A:A,MEDIDAS!D:D,,0)*5)</f>
        <v>4.1111111111111107</v>
      </c>
      <c r="M1101" s="1" t="str">
        <f>IF(Tabela4[[#This Row],[ESTOQUE_ATUAL]]&gt;=SUM(AVERAGE(_xlfn.XLOOKUP(Tabela4[[#This Row],[SKU]],'VENDA MES'!A:A,'VENDA MES'!B:B,0,0),_xlfn.XLOOKUP(Tabela4[[#This Row],[SKU]],'VENDA MES'!E:E,'VENDA MES'!F:F,0,0),_xlfn.XLOOKUP(Tabela5[[#This Row],[SKU]],'VENDA MES'!H:H,'VENDA MES'!I:I,0,0)),STDEV(_xlfn.XLOOKUP(Tabela4[[#This Row],[SKU]],'VENDA MES'!A:A,'VENDA MES'!B:B,0,0),_xlfn.XLOOKUP(Tabela4[[#This Row],[SKU]],'VENDA MES'!E:E,'VENDA MES'!F:F,0,0),_xlfn.XLOOKUP(Tabela5[[#This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MES'!F:F,0,0),_xlfn.XLOOKUP(Tabela5[[#This Row],[SKU]],'VENDA MES'!H:H,'VENDA MES'!I:I,0,0))-STDEV(_xlfn.XLOOKUP(Tabela4[[#This Row],[SKU]],'VENDA MES'!A:A,'VENDA MES'!B:B,0,0),_xlfn.XLOOKUP(Tabela4[[#This Row],[SKU]],'VENDA MES'!E:E,'VENDA MES'!F:F,0,0),_xlfn.XLOOKUP(Tabela5[[#This Row],[SKU]],'VENDA MES'!H:H,'VENDA MES'!I:I,0,0)),"OUT","IDEAL"))</f>
        <v>OVER</v>
      </c>
      <c r="N1101" t="str">
        <f>IF('ESTOQUE DEZEMBRO'!$E1101&gt;0,"dezembro",_xlfn.XLOOKUP('ESTOQUE DEZEMBRO'!$A1101,'ESTOQUE NOVEMBRO'!$A$2:$A$1101,'ESTOQUE NOVEMBRO'!$N$2:$N$1101,,0))</f>
        <v>outubro</v>
      </c>
      <c r="O1101" s="15">
        <v>45627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7AD8A-10B7-4611-8CFC-20D4ECC528E4}">
  <dimension ref="A1:O1101"/>
  <sheetViews>
    <sheetView workbookViewId="0">
      <selection activeCell="E12" sqref="E12"/>
    </sheetView>
  </sheetViews>
  <sheetFormatPr defaultRowHeight="15"/>
  <cols>
    <col min="1" max="1" width="8.5703125" bestFit="1" customWidth="1"/>
    <col min="2" max="2" width="31.28515625" bestFit="1" customWidth="1"/>
    <col min="3" max="3" width="28.140625" bestFit="1" customWidth="1"/>
    <col min="4" max="4" width="17.42578125" bestFit="1" customWidth="1"/>
    <col min="5" max="5" width="16.42578125" bestFit="1" customWidth="1"/>
    <col min="6" max="6" width="16.140625" bestFit="1" customWidth="1"/>
    <col min="7" max="7" width="21.42578125" bestFit="1" customWidth="1"/>
    <col min="8" max="8" width="25.140625" bestFit="1" customWidth="1"/>
    <col min="9" max="9" width="16.42578125" bestFit="1" customWidth="1"/>
    <col min="10" max="10" width="26.28515625" bestFit="1" customWidth="1"/>
    <col min="11" max="11" width="20.140625" bestFit="1" customWidth="1"/>
    <col min="12" max="12" width="25.140625" bestFit="1" customWidth="1"/>
    <col min="13" max="13" width="27.140625" bestFit="1" customWidth="1"/>
    <col min="14" max="14" width="38.140625" bestFit="1" customWidth="1"/>
    <col min="15" max="15" width="16.7109375" bestFit="1" customWidth="1"/>
  </cols>
  <sheetData>
    <row r="1" spans="1:15">
      <c r="A1" t="s">
        <v>0</v>
      </c>
      <c r="B1" s="2" t="s">
        <v>1113</v>
      </c>
      <c r="C1" t="s">
        <v>1114</v>
      </c>
      <c r="D1" s="12" t="s">
        <v>1115</v>
      </c>
      <c r="E1" s="12" t="s">
        <v>1116</v>
      </c>
      <c r="F1" s="13" t="s">
        <v>1117</v>
      </c>
      <c r="G1" s="12" t="s">
        <v>1118</v>
      </c>
      <c r="H1" s="2" t="s">
        <v>1119</v>
      </c>
      <c r="I1" s="2" t="s">
        <v>1120</v>
      </c>
      <c r="J1" t="s">
        <v>1121</v>
      </c>
      <c r="K1" t="s">
        <v>1122</v>
      </c>
      <c r="L1" t="s">
        <v>1123</v>
      </c>
      <c r="M1" t="s">
        <v>1124</v>
      </c>
      <c r="N1" t="s">
        <v>1241</v>
      </c>
      <c r="O1" t="s">
        <v>1126</v>
      </c>
    </row>
    <row r="2" spans="1:15">
      <c r="A2" s="4" t="s">
        <v>5</v>
      </c>
      <c r="B2" s="6" t="s">
        <v>1127</v>
      </c>
      <c r="C2" s="8">
        <f t="shared" ref="C2:C65" si="0">3.09*3*7</f>
        <v>64.89</v>
      </c>
      <c r="D2" s="13">
        <f>_xlfn.XLOOKUP(Tabela57[[#This Row],[SKU]],'ESTOQUE DEZEMBRO'!A:A,'ESTOQUE DEZEMBRO'!F:F,,0)-
_xlfn.XLOOKUP(Tabela57[[#This Row],[SKU]],'VENDA MES'!K:K,'VENDA MES'!L:L,0,0)</f>
        <v>56</v>
      </c>
      <c r="E2" s="13">
        <f>IF(D2&lt;=0,(L2 * 2.5) - D2,IF(AND(Tabela57[[#This Row],[ESTOQUE_INICIAL]]&lt;=Tabela57[[#This Row],[PONTO_DE_REPOSICAO]],Tabela57[[#This Row],[ESTOQUE_INICIAL]]&gt;0),L2*2.5,D2*0))</f>
        <v>0</v>
      </c>
      <c r="F2" s="13">
        <f t="shared" ref="F2:F65" si="1">SUM(E2,D2)</f>
        <v>56</v>
      </c>
      <c r="G2" s="14">
        <f>IF('ESTOQUE DEZEMBRO'!$N2="outubro",_xlfn.XLOOKUP('ESTOQUE DEZEMBRO'!$A2,MEDIDAS!H:H,MEDIDAS!J:J,,0),IF('ESTOQUE DEZEMBRO'!$N2="novembro",_xlfn.XLOOKUP('ESTOQUE DEZEMBRO'!$A2,MEDIDAS!H:H,MEDIDAS!K:K,,0),"0"))</f>
        <v>24</v>
      </c>
      <c r="H2" s="16">
        <v>48</v>
      </c>
      <c r="I2" s="6" t="s">
        <v>1128</v>
      </c>
      <c r="J2" s="1">
        <f>'ESTOQUE DEZEMBRO'!$D2*'ESTOQUE DEZEMBRO'!$G2+'ESTOQUE DEZEMBRO'!$E2*'ESTOQUE DEZEMBRO'!$H2</f>
        <v>3072</v>
      </c>
      <c r="K2" s="1">
        <f>_xlfn.XLOOKUP(A2,MEDIDAS!A:A,MEDIDAS!D:D,,0)*5</f>
        <v>5.7222222222222214</v>
      </c>
      <c r="L2" s="1">
        <f>SUM(K2,_xlfn.XLOOKUP(A2,MEDIDAS!A:A,MEDIDAS!D:D,,0)*5)</f>
        <v>11.444444444444443</v>
      </c>
      <c r="M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" t="str">
        <f>IF(Tabela57[[#This Row],[ABASTECIMENTO]]&gt;0,"janeiro",_xlfn.XLOOKUP(Tabela57[[#This Row],[SKU]],'ESTOQUE DEZEMBRO'!A:A,'ESTOQUE DEZEMBRO'!N:N,,0))</f>
        <v>outubro</v>
      </c>
      <c r="O2" s="15">
        <v>45658</v>
      </c>
    </row>
    <row r="3" spans="1:15">
      <c r="A3" s="4" t="s">
        <v>6</v>
      </c>
      <c r="B3" s="6" t="s">
        <v>1127</v>
      </c>
      <c r="C3" s="8">
        <f t="shared" si="0"/>
        <v>64.89</v>
      </c>
      <c r="D3" s="13">
        <f>_xlfn.XLOOKUP(Tabela57[[#This Row],[SKU]],'ESTOQUE DEZEMBRO'!A:A,'ESTOQUE DEZEMBRO'!F:F,,0)-
_xlfn.XLOOKUP(Tabela57[[#This Row],[SKU]],'VENDA MES'!K:K,'VENDA MES'!L:L,0,0)</f>
        <v>-61</v>
      </c>
      <c r="E3" s="13">
        <f>IF(D3&lt;=0,(L3 * 2.5) - D3,IF(AND(Tabela57[[#This Row],[ESTOQUE_INICIAL]]&lt;=Tabela57[[#This Row],[PONTO_DE_REPOSICAO]],Tabela57[[#This Row],[ESTOQUE_INICIAL]]&gt;0),L3*2.5,D3*0))</f>
        <v>89.055555555555557</v>
      </c>
      <c r="F3" s="13">
        <f t="shared" si="1"/>
        <v>28.055555555555557</v>
      </c>
      <c r="G3" s="14">
        <f>IF('ESTOQUE DEZEMBRO'!$N3="outubro",_xlfn.XLOOKUP('ESTOQUE DEZEMBRO'!$A3,MEDIDAS!H:H,MEDIDAS!J:J,,0),IF('ESTOQUE DEZEMBRO'!$N3="novembro",_xlfn.XLOOKUP('ESTOQUE DEZEMBRO'!$A3,MEDIDAS!H:H,MEDIDAS!K:K,,0),"0"))</f>
        <v>24</v>
      </c>
      <c r="H3" s="16">
        <v>48</v>
      </c>
      <c r="I3" s="6" t="s">
        <v>1128</v>
      </c>
      <c r="J3" s="1">
        <f>'ESTOQUE DEZEMBRO'!$D3*'ESTOQUE DEZEMBRO'!$G3+'ESTOQUE DEZEMBRO'!$E3*'ESTOQUE DEZEMBRO'!$H3</f>
        <v>744</v>
      </c>
      <c r="K3" s="1">
        <f>_xlfn.XLOOKUP(A3,MEDIDAS!A:A,MEDIDAS!D:D,,0)*5</f>
        <v>5.6111111111111107</v>
      </c>
      <c r="L3" s="1">
        <f>SUM(K3,_xlfn.XLOOKUP(A3,MEDIDAS!A:A,MEDIDAS!D:D,,0)*5)</f>
        <v>11.222222222222221</v>
      </c>
      <c r="M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" t="str">
        <f>IF(Tabela57[[#This Row],[ABASTECIMENTO]]&gt;0,"janeiro",_xlfn.XLOOKUP(Tabela57[[#This Row],[SKU]],'ESTOQUE DEZEMBRO'!A:A,'ESTOQUE DEZEMBRO'!N:N,,0))</f>
        <v>janeiro</v>
      </c>
      <c r="O3" s="15">
        <v>45658</v>
      </c>
    </row>
    <row r="4" spans="1:15">
      <c r="A4" s="4" t="s">
        <v>7</v>
      </c>
      <c r="B4" s="6" t="s">
        <v>1127</v>
      </c>
      <c r="C4" s="8">
        <f t="shared" si="0"/>
        <v>64.89</v>
      </c>
      <c r="D4" s="13">
        <f>_xlfn.XLOOKUP(Tabela57[[#This Row],[SKU]],'ESTOQUE DEZEMBRO'!A:A,'ESTOQUE DEZEMBRO'!F:F,,0)-
_xlfn.XLOOKUP(Tabela57[[#This Row],[SKU]],'VENDA MES'!K:K,'VENDA MES'!L:L,0,0)</f>
        <v>54.199999999999989</v>
      </c>
      <c r="E4" s="13">
        <f>IF(D4&lt;=0,(L4 * 2.5) - D4,IF(AND(Tabela57[[#This Row],[ESTOQUE_INICIAL]]&lt;=Tabela57[[#This Row],[PONTO_DE_REPOSICAO]],Tabela57[[#This Row],[ESTOQUE_INICIAL]]&gt;0),L4*2.5,D4*0))</f>
        <v>0</v>
      </c>
      <c r="F4" s="13">
        <f t="shared" si="1"/>
        <v>54.199999999999989</v>
      </c>
      <c r="G4" s="14">
        <f>IF('ESTOQUE DEZEMBRO'!$N4="outubro",_xlfn.XLOOKUP('ESTOQUE DEZEMBRO'!$A4,MEDIDAS!H:H,MEDIDAS!J:J,,0),IF('ESTOQUE DEZEMBRO'!$N4="novembro",_xlfn.XLOOKUP('ESTOQUE DEZEMBRO'!$A4,MEDIDAS!H:H,MEDIDAS!K:K,,0),"0"))</f>
        <v>24</v>
      </c>
      <c r="H4" s="16">
        <v>48</v>
      </c>
      <c r="I4" s="6" t="s">
        <v>1128</v>
      </c>
      <c r="J4" s="1">
        <f>'ESTOQUE DEZEMBRO'!$D4*'ESTOQUE DEZEMBRO'!$G4+'ESTOQUE DEZEMBRO'!$E4*'ESTOQUE DEZEMBRO'!$H4</f>
        <v>3748.7999999999997</v>
      </c>
      <c r="K4" s="1">
        <f>_xlfn.XLOOKUP(A4,MEDIDAS!A:A,MEDIDAS!D:D,,0)*5</f>
        <v>6.7222222222222232</v>
      </c>
      <c r="L4" s="1">
        <f>SUM(K4,_xlfn.XLOOKUP(A4,MEDIDAS!A:A,MEDIDAS!D:D,,0)*5)</f>
        <v>13.444444444444446</v>
      </c>
      <c r="M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" t="str">
        <f>IF(Tabela57[[#This Row],[ABASTECIMENTO]]&gt;0,"janeiro",_xlfn.XLOOKUP(Tabela57[[#This Row],[SKU]],'ESTOQUE DEZEMBRO'!A:A,'ESTOQUE DEZEMBRO'!N:N,,0))</f>
        <v>outubro</v>
      </c>
      <c r="O4" s="15">
        <v>45658</v>
      </c>
    </row>
    <row r="5" spans="1:15">
      <c r="A5" s="4" t="s">
        <v>8</v>
      </c>
      <c r="B5" s="6" t="s">
        <v>1127</v>
      </c>
      <c r="C5" s="8">
        <f t="shared" si="0"/>
        <v>64.89</v>
      </c>
      <c r="D5" s="13">
        <f>_xlfn.XLOOKUP(Tabela57[[#This Row],[SKU]],'ESTOQUE DEZEMBRO'!A:A,'ESTOQUE DEZEMBRO'!F:F,,0)-
_xlfn.XLOOKUP(Tabela57[[#This Row],[SKU]],'VENDA MES'!K:K,'VENDA MES'!L:L,0,0)</f>
        <v>-41.67777777777777</v>
      </c>
      <c r="E5" s="13">
        <f>IF(D5&lt;=0,(L5 * 2.5) - D5,IF(AND(Tabela57[[#This Row],[ESTOQUE_INICIAL]]&lt;=Tabela57[[#This Row],[PONTO_DE_REPOSICAO]],Tabela57[[#This Row],[ESTOQUE_INICIAL]]&gt;0),L5*2.5,D5*0))</f>
        <v>61.399999999999991</v>
      </c>
      <c r="F5" s="13">
        <f t="shared" si="1"/>
        <v>19.722222222222221</v>
      </c>
      <c r="G5" s="14" t="str">
        <f>IF('ESTOQUE DEZEMBRO'!$N5="outubro",_xlfn.XLOOKUP('ESTOQUE DEZEMBRO'!$A5,MEDIDAS!H:H,MEDIDAS!J:J,,0),IF('ESTOQUE DEZEMBRO'!$N5="novembro",_xlfn.XLOOKUP('ESTOQUE DEZEMBRO'!$A5,MEDIDAS!H:H,MEDIDAS!K:K,,0),"0"))</f>
        <v>0</v>
      </c>
      <c r="H5" s="16">
        <v>48</v>
      </c>
      <c r="I5" s="6" t="s">
        <v>1128</v>
      </c>
      <c r="J5" s="1">
        <f>'ESTOQUE DEZEMBRO'!$D5*'ESTOQUE DEZEMBRO'!$G5+'ESTOQUE DEZEMBRO'!$E5*'ESTOQUE DEZEMBRO'!$H5</f>
        <v>1183.3333333333333</v>
      </c>
      <c r="K5" s="1">
        <f>_xlfn.XLOOKUP(A5,MEDIDAS!A:A,MEDIDAS!D:D,,0)*5</f>
        <v>3.9444444444444442</v>
      </c>
      <c r="L5" s="1">
        <f>SUM(K5,_xlfn.XLOOKUP(A5,MEDIDAS!A:A,MEDIDAS!D:D,,0)*5)</f>
        <v>7.8888888888888884</v>
      </c>
      <c r="M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" t="str">
        <f>IF(Tabela57[[#This Row],[ABASTECIMENTO]]&gt;0,"janeiro",_xlfn.XLOOKUP(Tabela57[[#This Row],[SKU]],'ESTOQUE DEZEMBRO'!A:A,'ESTOQUE DEZEMBRO'!N:N,,0))</f>
        <v>janeiro</v>
      </c>
      <c r="O5" s="15">
        <v>45658</v>
      </c>
    </row>
    <row r="6" spans="1:15">
      <c r="A6" s="4" t="s">
        <v>9</v>
      </c>
      <c r="B6" s="6" t="s">
        <v>1127</v>
      </c>
      <c r="C6" s="8">
        <f t="shared" si="0"/>
        <v>64.89</v>
      </c>
      <c r="D6" s="13">
        <f>_xlfn.XLOOKUP(Tabela57[[#This Row],[SKU]],'ESTOQUE DEZEMBRO'!A:A,'ESTOQUE DEZEMBRO'!F:F,,0)-
_xlfn.XLOOKUP(Tabela57[[#This Row],[SKU]],'VENDA MES'!K:K,'VENDA MES'!L:L,0,0)</f>
        <v>-53.555555555555557</v>
      </c>
      <c r="E6" s="13">
        <f>IF(D6&lt;=0,(L6 * 2.5) - D6,IF(AND(Tabela57[[#This Row],[ESTOQUE_INICIAL]]&lt;=Tabela57[[#This Row],[PONTO_DE_REPOSICAO]],Tabela57[[#This Row],[ESTOQUE_INICIAL]]&gt;0),L6*2.5,D6*0))</f>
        <v>88</v>
      </c>
      <c r="F6" s="13">
        <f t="shared" si="1"/>
        <v>34.444444444444443</v>
      </c>
      <c r="G6" s="14" t="str">
        <f>IF('ESTOQUE DEZEMBRO'!$N6="outubro",_xlfn.XLOOKUP('ESTOQUE DEZEMBRO'!$A6,MEDIDAS!H:H,MEDIDAS!J:J,,0),IF('ESTOQUE DEZEMBRO'!$N6="novembro",_xlfn.XLOOKUP('ESTOQUE DEZEMBRO'!$A6,MEDIDAS!H:H,MEDIDAS!K:K,,0),"0"))</f>
        <v>0</v>
      </c>
      <c r="H6" s="16">
        <v>48</v>
      </c>
      <c r="I6" s="6" t="s">
        <v>1128</v>
      </c>
      <c r="J6" s="1">
        <f>'ESTOQUE DEZEMBRO'!$D6*'ESTOQUE DEZEMBRO'!$G6+'ESTOQUE DEZEMBRO'!$E6*'ESTOQUE DEZEMBRO'!$H6</f>
        <v>2100</v>
      </c>
      <c r="K6" s="1">
        <f>_xlfn.XLOOKUP(A6,MEDIDAS!A:A,MEDIDAS!D:D,,0)*5</f>
        <v>6.8888888888888893</v>
      </c>
      <c r="L6" s="1">
        <f>SUM(K6,_xlfn.XLOOKUP(A6,MEDIDAS!A:A,MEDIDAS!D:D,,0)*5)</f>
        <v>13.777777777777779</v>
      </c>
      <c r="M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" t="str">
        <f>IF(Tabela57[[#This Row],[ABASTECIMENTO]]&gt;0,"janeiro",_xlfn.XLOOKUP(Tabela57[[#This Row],[SKU]],'ESTOQUE DEZEMBRO'!A:A,'ESTOQUE DEZEMBRO'!N:N,,0))</f>
        <v>janeiro</v>
      </c>
      <c r="O6" s="15">
        <v>45658</v>
      </c>
    </row>
    <row r="7" spans="1:15">
      <c r="A7" s="4" t="s">
        <v>11</v>
      </c>
      <c r="B7" s="6" t="s">
        <v>1127</v>
      </c>
      <c r="C7" s="8">
        <f t="shared" si="0"/>
        <v>64.89</v>
      </c>
      <c r="D7" s="13">
        <f>_xlfn.XLOOKUP(Tabela57[[#This Row],[SKU]],'ESTOQUE DEZEMBRO'!A:A,'ESTOQUE DEZEMBRO'!F:F,,0)-
_xlfn.XLOOKUP(Tabela57[[#This Row],[SKU]],'VENDA MES'!K:K,'VENDA MES'!L:L,0,0)</f>
        <v>14</v>
      </c>
      <c r="E7" s="13">
        <f>IF(D7&lt;=0,(L7 * 2.5) - D7,IF(AND(Tabela57[[#This Row],[ESTOQUE_INICIAL]]&lt;=Tabela57[[#This Row],[PONTO_DE_REPOSICAO]],Tabela57[[#This Row],[ESTOQUE_INICIAL]]&gt;0),L7*2.5,D7*0))</f>
        <v>0</v>
      </c>
      <c r="F7" s="13">
        <f t="shared" si="1"/>
        <v>14</v>
      </c>
      <c r="G7" s="14">
        <f>IF('ESTOQUE DEZEMBRO'!$N7="outubro",_xlfn.XLOOKUP('ESTOQUE DEZEMBRO'!$A7,MEDIDAS!H:H,MEDIDAS!J:J,,0),IF('ESTOQUE DEZEMBRO'!$N7="novembro",_xlfn.XLOOKUP('ESTOQUE DEZEMBRO'!$A7,MEDIDAS!H:H,MEDIDAS!K:K,,0),"0"))</f>
        <v>24</v>
      </c>
      <c r="H7" s="16">
        <v>48</v>
      </c>
      <c r="I7" s="6" t="s">
        <v>1128</v>
      </c>
      <c r="J7" s="1">
        <f>'ESTOQUE DEZEMBRO'!$D7*'ESTOQUE DEZEMBRO'!$G7+'ESTOQUE DEZEMBRO'!$E7*'ESTOQUE DEZEMBRO'!$H7</f>
        <v>1536</v>
      </c>
      <c r="K7" s="1">
        <f>_xlfn.XLOOKUP(A7,MEDIDAS!A:A,MEDIDAS!D:D,,0)*5</f>
        <v>4.7777777777777777</v>
      </c>
      <c r="L7" s="1">
        <f>SUM(K7,_xlfn.XLOOKUP(A7,MEDIDAS!A:A,MEDIDAS!D:D,,0)*5)</f>
        <v>9.5555555555555554</v>
      </c>
      <c r="M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" t="str">
        <f>IF(Tabela57[[#This Row],[ABASTECIMENTO]]&gt;0,"janeiro",_xlfn.XLOOKUP(Tabela57[[#This Row],[SKU]],'ESTOQUE DEZEMBRO'!A:A,'ESTOQUE DEZEMBRO'!N:N,,0))</f>
        <v>outubro</v>
      </c>
      <c r="O7" s="15">
        <v>45658</v>
      </c>
    </row>
    <row r="8" spans="1:15">
      <c r="A8" s="4" t="s">
        <v>10</v>
      </c>
      <c r="B8" s="6" t="s">
        <v>1127</v>
      </c>
      <c r="C8" s="8">
        <f t="shared" si="0"/>
        <v>64.89</v>
      </c>
      <c r="D8" s="13">
        <f>_xlfn.XLOOKUP(Tabela57[[#This Row],[SKU]],'ESTOQUE DEZEMBRO'!A:A,'ESTOQUE DEZEMBRO'!F:F,,0)-
_xlfn.XLOOKUP(Tabela57[[#This Row],[SKU]],'VENDA MES'!K:K,'VENDA MES'!L:L,0,0)</f>
        <v>50.400000000000006</v>
      </c>
      <c r="E8" s="13">
        <f>IF(D8&lt;=0,(L8 * 2.5) - D8,IF(AND(Tabela57[[#This Row],[ESTOQUE_INICIAL]]&lt;=Tabela57[[#This Row],[PONTO_DE_REPOSICAO]],Tabela57[[#This Row],[ESTOQUE_INICIAL]]&gt;0),L8*2.5,D8*0))</f>
        <v>0</v>
      </c>
      <c r="F8" s="13">
        <f t="shared" si="1"/>
        <v>50.400000000000006</v>
      </c>
      <c r="G8" s="14">
        <f>IF('ESTOQUE DEZEMBRO'!$N8="outubro",_xlfn.XLOOKUP('ESTOQUE DEZEMBRO'!$A8,MEDIDAS!H:H,MEDIDAS!J:J,,0),IF('ESTOQUE DEZEMBRO'!$N8="novembro",_xlfn.XLOOKUP('ESTOQUE DEZEMBRO'!$A8,MEDIDAS!H:H,MEDIDAS!K:K,,0),"0"))</f>
        <v>24</v>
      </c>
      <c r="H8" s="16">
        <v>48</v>
      </c>
      <c r="I8" s="6" t="s">
        <v>1128</v>
      </c>
      <c r="J8" s="1">
        <f>'ESTOQUE DEZEMBRO'!$D8*'ESTOQUE DEZEMBRO'!$G8+'ESTOQUE DEZEMBRO'!$E8*'ESTOQUE DEZEMBRO'!$H8</f>
        <v>2673.6000000000004</v>
      </c>
      <c r="K8" s="1">
        <f>_xlfn.XLOOKUP(A8,MEDIDAS!A:A,MEDIDAS!D:D,,0)*5</f>
        <v>4.4444444444444446</v>
      </c>
      <c r="L8" s="1">
        <f>SUM(K8,_xlfn.XLOOKUP(A8,MEDIDAS!A:A,MEDIDAS!D:D,,0)*5)</f>
        <v>8.8888888888888893</v>
      </c>
      <c r="M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" t="str">
        <f>IF(Tabela57[[#This Row],[ABASTECIMENTO]]&gt;0,"janeiro",_xlfn.XLOOKUP(Tabela57[[#This Row],[SKU]],'ESTOQUE DEZEMBRO'!A:A,'ESTOQUE DEZEMBRO'!N:N,,0))</f>
        <v>outubro</v>
      </c>
      <c r="O8" s="15">
        <v>45658</v>
      </c>
    </row>
    <row r="9" spans="1:15">
      <c r="A9" s="4" t="s">
        <v>12</v>
      </c>
      <c r="B9" s="6" t="s">
        <v>1127</v>
      </c>
      <c r="C9" s="8">
        <f t="shared" si="0"/>
        <v>64.89</v>
      </c>
      <c r="D9" s="13">
        <f>_xlfn.XLOOKUP(Tabela57[[#This Row],[SKU]],'ESTOQUE DEZEMBRO'!A:A,'ESTOQUE DEZEMBRO'!F:F,,0)-
_xlfn.XLOOKUP(Tabela57[[#This Row],[SKU]],'VENDA MES'!K:K,'VENDA MES'!L:L,0,0)</f>
        <v>17</v>
      </c>
      <c r="E9" s="13">
        <f>IF(D9&lt;=0,(L9 * 2.5) - D9,IF(AND(Tabela57[[#This Row],[ESTOQUE_INICIAL]]&lt;=Tabela57[[#This Row],[PONTO_DE_REPOSICAO]],Tabela57[[#This Row],[ESTOQUE_INICIAL]]&gt;0),L9*2.5,D9*0))</f>
        <v>0</v>
      </c>
      <c r="F9" s="13">
        <f t="shared" si="1"/>
        <v>17</v>
      </c>
      <c r="G9" s="14">
        <f>IF('ESTOQUE DEZEMBRO'!$N9="outubro",_xlfn.XLOOKUP('ESTOQUE DEZEMBRO'!$A9,MEDIDAS!H:H,MEDIDAS!J:J,,0),IF('ESTOQUE DEZEMBRO'!$N9="novembro",_xlfn.XLOOKUP('ESTOQUE DEZEMBRO'!$A9,MEDIDAS!H:H,MEDIDAS!K:K,,0),"0"))</f>
        <v>24</v>
      </c>
      <c r="H9" s="16">
        <v>48</v>
      </c>
      <c r="I9" s="6" t="s">
        <v>1128</v>
      </c>
      <c r="J9" s="1">
        <f>'ESTOQUE DEZEMBRO'!$D9*'ESTOQUE DEZEMBRO'!$G9+'ESTOQUE DEZEMBRO'!$E9*'ESTOQUE DEZEMBRO'!$H9</f>
        <v>2112</v>
      </c>
      <c r="K9" s="1">
        <f>_xlfn.XLOOKUP(A9,MEDIDAS!A:A,MEDIDAS!D:D,,0)*5</f>
        <v>6.1111111111111116</v>
      </c>
      <c r="L9" s="1">
        <f>SUM(K9,_xlfn.XLOOKUP(A9,MEDIDAS!A:A,MEDIDAS!D:D,,0)*5)</f>
        <v>12.222222222222223</v>
      </c>
      <c r="M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" t="str">
        <f>IF(Tabela57[[#This Row],[ABASTECIMENTO]]&gt;0,"janeiro",_xlfn.XLOOKUP(Tabela57[[#This Row],[SKU]],'ESTOQUE DEZEMBRO'!A:A,'ESTOQUE DEZEMBRO'!N:N,,0))</f>
        <v>outubro</v>
      </c>
      <c r="O9" s="15">
        <v>45658</v>
      </c>
    </row>
    <row r="10" spans="1:15">
      <c r="A10" s="4" t="s">
        <v>13</v>
      </c>
      <c r="B10" s="6" t="s">
        <v>1127</v>
      </c>
      <c r="C10" s="8">
        <f t="shared" si="0"/>
        <v>64.89</v>
      </c>
      <c r="D10" s="13">
        <f>_xlfn.XLOOKUP(Tabela57[[#This Row],[SKU]],'ESTOQUE DEZEMBRO'!A:A,'ESTOQUE DEZEMBRO'!F:F,,0)-
_xlfn.XLOOKUP(Tabela57[[#This Row],[SKU]],'VENDA MES'!K:K,'VENDA MES'!L:L,0,0)</f>
        <v>31.199999999999989</v>
      </c>
      <c r="E10" s="13">
        <f>IF(D10&lt;=0,(L10 * 2.5) - D10,IF(AND(Tabela57[[#This Row],[ESTOQUE_INICIAL]]&lt;=Tabela57[[#This Row],[PONTO_DE_REPOSICAO]],Tabela57[[#This Row],[ESTOQUE_INICIAL]]&gt;0),L10*2.5,D10*0))</f>
        <v>0</v>
      </c>
      <c r="F10" s="13">
        <f t="shared" si="1"/>
        <v>31.199999999999989</v>
      </c>
      <c r="G10" s="14">
        <f>IF('ESTOQUE DEZEMBRO'!$N10="outubro",_xlfn.XLOOKUP('ESTOQUE DEZEMBRO'!$A10,MEDIDAS!H:H,MEDIDAS!J:J,,0),IF('ESTOQUE DEZEMBRO'!$N10="novembro",_xlfn.XLOOKUP('ESTOQUE DEZEMBRO'!$A10,MEDIDAS!H:H,MEDIDAS!K:K,,0),"0"))</f>
        <v>24</v>
      </c>
      <c r="H10" s="16">
        <v>48</v>
      </c>
      <c r="I10" s="6" t="s">
        <v>1128</v>
      </c>
      <c r="J10" s="1">
        <f>'ESTOQUE DEZEMBRO'!$D10*'ESTOQUE DEZEMBRO'!$G10+'ESTOQUE DEZEMBRO'!$E10*'ESTOQUE DEZEMBRO'!$H10</f>
        <v>1372.7999999999997</v>
      </c>
      <c r="K10" s="1">
        <f>_xlfn.XLOOKUP(A10,MEDIDAS!A:A,MEDIDAS!D:D,,0)*5</f>
        <v>6.7222222222222232</v>
      </c>
      <c r="L10" s="1">
        <f>SUM(K10,_xlfn.XLOOKUP(A10,MEDIDAS!A:A,MEDIDAS!D:D,,0)*5)</f>
        <v>13.444444444444446</v>
      </c>
      <c r="M1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" t="str">
        <f>IF(Tabela57[[#This Row],[ABASTECIMENTO]]&gt;0,"janeiro",_xlfn.XLOOKUP(Tabela57[[#This Row],[SKU]],'ESTOQUE DEZEMBRO'!A:A,'ESTOQUE DEZEMBRO'!N:N,,0))</f>
        <v>outubro</v>
      </c>
      <c r="O10" s="15">
        <v>45658</v>
      </c>
    </row>
    <row r="11" spans="1:15">
      <c r="A11" s="5" t="s">
        <v>14</v>
      </c>
      <c r="B11" s="6" t="s">
        <v>1127</v>
      </c>
      <c r="C11" s="8">
        <f t="shared" si="0"/>
        <v>64.89</v>
      </c>
      <c r="D11" s="13">
        <f>_xlfn.XLOOKUP(Tabela57[[#This Row],[SKU]],'ESTOQUE DEZEMBRO'!A:A,'ESTOQUE DEZEMBRO'!F:F,,0)-
_xlfn.XLOOKUP(Tabela57[[#This Row],[SKU]],'VENDA MES'!K:K,'VENDA MES'!L:L,0,0)</f>
        <v>-54.544444444444437</v>
      </c>
      <c r="E11" s="13">
        <f>IF(D11&lt;=0,(L11 * 2.5) - D11,IF(AND(Tabela57[[#This Row],[ESTOQUE_INICIAL]]&lt;=Tabela57[[#This Row],[PONTO_DE_REPOSICAO]],Tabela57[[#This Row],[ESTOQUE_INICIAL]]&gt;0),L11*2.5,D11*0))</f>
        <v>97.6</v>
      </c>
      <c r="F11" s="13">
        <f t="shared" si="1"/>
        <v>43.055555555555557</v>
      </c>
      <c r="G11" s="14" t="str">
        <f>IF('ESTOQUE DEZEMBRO'!$N11="outubro",_xlfn.XLOOKUP('ESTOQUE DEZEMBRO'!$A11,MEDIDAS!H:H,MEDIDAS!J:J,,0),IF('ESTOQUE DEZEMBRO'!$N11="novembro",_xlfn.XLOOKUP('ESTOQUE DEZEMBRO'!$A11,MEDIDAS!H:H,MEDIDAS!K:K,,0),"0"))</f>
        <v>0</v>
      </c>
      <c r="H11" s="16">
        <v>48</v>
      </c>
      <c r="I11" s="6" t="s">
        <v>1128</v>
      </c>
      <c r="J11" s="1">
        <f>'ESTOQUE DEZEMBRO'!$D11*'ESTOQUE DEZEMBRO'!$G11+'ESTOQUE DEZEMBRO'!$E11*'ESTOQUE DEZEMBRO'!$H11</f>
        <v>2583.3333333333335</v>
      </c>
      <c r="K11" s="1">
        <f>_xlfn.XLOOKUP(A11,MEDIDAS!A:A,MEDIDAS!D:D,,0)*5</f>
        <v>8.6111111111111107</v>
      </c>
      <c r="L11" s="1">
        <f>SUM(K11,_xlfn.XLOOKUP(A11,MEDIDAS!A:A,MEDIDAS!D:D,,0)*5)</f>
        <v>17.222222222222221</v>
      </c>
      <c r="M1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1" t="str">
        <f>IF(Tabela57[[#This Row],[ABASTECIMENTO]]&gt;0,"janeiro",_xlfn.XLOOKUP(Tabela57[[#This Row],[SKU]],'ESTOQUE DEZEMBRO'!A:A,'ESTOQUE DEZEMBRO'!N:N,,0))</f>
        <v>janeiro</v>
      </c>
      <c r="O11" s="15">
        <v>45658</v>
      </c>
    </row>
    <row r="12" spans="1:15">
      <c r="A12" s="4" t="s">
        <v>15</v>
      </c>
      <c r="B12" s="6" t="s">
        <v>1129</v>
      </c>
      <c r="C12" s="8">
        <f t="shared" si="0"/>
        <v>64.89</v>
      </c>
      <c r="D12" s="13">
        <f>_xlfn.XLOOKUP(Tabela57[[#This Row],[SKU]],'ESTOQUE DEZEMBRO'!A:A,'ESTOQUE DEZEMBRO'!F:F,,0)-
_xlfn.XLOOKUP(Tabela57[[#This Row],[SKU]],'VENDA MES'!K:K,'VENDA MES'!L:L,0,0)</f>
        <v>-4.7222222222222214</v>
      </c>
      <c r="E12" s="13">
        <f>IF(D12&lt;=0,(L12 * 2.5) - D12,IF(AND(Tabela57[[#This Row],[ESTOQUE_INICIAL]]&lt;=Tabela57[[#This Row],[PONTO_DE_REPOSICAO]],Tabela57[[#This Row],[ESTOQUE_INICIAL]]&gt;0),L12*2.5,D12*0))</f>
        <v>35</v>
      </c>
      <c r="F12" s="13">
        <f t="shared" si="1"/>
        <v>30.277777777777779</v>
      </c>
      <c r="G12" s="14" t="str">
        <f>IF('ESTOQUE DEZEMBRO'!$N12="outubro",_xlfn.XLOOKUP('ESTOQUE DEZEMBRO'!$A12,MEDIDAS!H:H,MEDIDAS!J:J,,0),IF('ESTOQUE DEZEMBRO'!$N12="novembro",_xlfn.XLOOKUP('ESTOQUE DEZEMBRO'!$A12,MEDIDAS!H:H,MEDIDAS!K:K,,0),"0"))</f>
        <v>0</v>
      </c>
      <c r="H12" s="16">
        <v>10</v>
      </c>
      <c r="I12" s="6" t="s">
        <v>1130</v>
      </c>
      <c r="J12" s="1">
        <f>'ESTOQUE DEZEMBRO'!$D12*'ESTOQUE DEZEMBRO'!$G12+'ESTOQUE DEZEMBRO'!$E12*'ESTOQUE DEZEMBRO'!$H12</f>
        <v>668.47222222222229</v>
      </c>
      <c r="K12" s="1">
        <f>_xlfn.XLOOKUP(A12,MEDIDAS!A:A,MEDIDAS!D:D,,0)*5</f>
        <v>6.0555555555555554</v>
      </c>
      <c r="L12" s="1">
        <f>SUM(K12,_xlfn.XLOOKUP(A12,MEDIDAS!A:A,MEDIDAS!D:D,,0)*5)</f>
        <v>12.111111111111111</v>
      </c>
      <c r="M1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2" t="str">
        <f>IF(Tabela57[[#This Row],[ABASTECIMENTO]]&gt;0,"janeiro",_xlfn.XLOOKUP(Tabela57[[#This Row],[SKU]],'ESTOQUE DEZEMBRO'!A:A,'ESTOQUE DEZEMBRO'!N:N,,0))</f>
        <v>janeiro</v>
      </c>
      <c r="O12" s="15">
        <v>45658</v>
      </c>
    </row>
    <row r="13" spans="1:15">
      <c r="A13" s="4" t="s">
        <v>16</v>
      </c>
      <c r="B13" s="6" t="s">
        <v>1129</v>
      </c>
      <c r="C13" s="8">
        <f t="shared" si="0"/>
        <v>64.89</v>
      </c>
      <c r="D13" s="13">
        <f>_xlfn.XLOOKUP(Tabela57[[#This Row],[SKU]],'ESTOQUE DEZEMBRO'!A:A,'ESTOQUE DEZEMBRO'!F:F,,0)-
_xlfn.XLOOKUP(Tabela57[[#This Row],[SKU]],'VENDA MES'!K:K,'VENDA MES'!L:L,0,0)</f>
        <v>-32.400000000000006</v>
      </c>
      <c r="E13" s="13">
        <f>IF(D13&lt;=0,(L13 * 2.5) - D13,IF(AND(Tabela57[[#This Row],[ESTOQUE_INICIAL]]&lt;=Tabela57[[#This Row],[PONTO_DE_REPOSICAO]],Tabela57[[#This Row],[ESTOQUE_INICIAL]]&gt;0),L13*2.5,D13*0))</f>
        <v>54.622222222222227</v>
      </c>
      <c r="F13" s="13">
        <f t="shared" si="1"/>
        <v>22.222222222222221</v>
      </c>
      <c r="G13" s="14">
        <f>IF('ESTOQUE DEZEMBRO'!$N13="outubro",_xlfn.XLOOKUP('ESTOQUE DEZEMBRO'!$A13,MEDIDAS!H:H,MEDIDAS!J:J,,0),IF('ESTOQUE DEZEMBRO'!$N13="novembro",_xlfn.XLOOKUP('ESTOQUE DEZEMBRO'!$A13,MEDIDAS!H:H,MEDIDAS!K:K,,0),"0"))</f>
        <v>5</v>
      </c>
      <c r="H13" s="16">
        <v>10</v>
      </c>
      <c r="I13" s="6" t="s">
        <v>1130</v>
      </c>
      <c r="J13" s="1">
        <f>'ESTOQUE DEZEMBRO'!$D13*'ESTOQUE DEZEMBRO'!$G13+'ESTOQUE DEZEMBRO'!$E13*'ESTOQUE DEZEMBRO'!$H13</f>
        <v>127.99999999999997</v>
      </c>
      <c r="K13" s="1">
        <f>_xlfn.XLOOKUP(A13,MEDIDAS!A:A,MEDIDAS!D:D,,0)*5</f>
        <v>4.4444444444444446</v>
      </c>
      <c r="L13" s="1">
        <f>SUM(K13,_xlfn.XLOOKUP(A13,MEDIDAS!A:A,MEDIDAS!D:D,,0)*5)</f>
        <v>8.8888888888888893</v>
      </c>
      <c r="M1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3" t="str">
        <f>IF(Tabela57[[#This Row],[ABASTECIMENTO]]&gt;0,"janeiro",_xlfn.XLOOKUP(Tabela57[[#This Row],[SKU]],'ESTOQUE DEZEMBRO'!A:A,'ESTOQUE DEZEMBRO'!N:N,,0))</f>
        <v>janeiro</v>
      </c>
      <c r="O13" s="15">
        <v>45658</v>
      </c>
    </row>
    <row r="14" spans="1:15">
      <c r="A14" s="4" t="s">
        <v>17</v>
      </c>
      <c r="B14" s="6" t="s">
        <v>1129</v>
      </c>
      <c r="C14" s="8">
        <f t="shared" si="0"/>
        <v>64.89</v>
      </c>
      <c r="D14" s="13">
        <f>_xlfn.XLOOKUP(Tabela57[[#This Row],[SKU]],'ESTOQUE DEZEMBRO'!A:A,'ESTOQUE DEZEMBRO'!F:F,,0)-
_xlfn.XLOOKUP(Tabela57[[#This Row],[SKU]],'VENDA MES'!K:K,'VENDA MES'!L:L,0,0)</f>
        <v>62.80000000000004</v>
      </c>
      <c r="E14" s="13">
        <f>IF(D14&lt;=0,(L14 * 2.5) - D14,IF(AND(Tabela57[[#This Row],[ESTOQUE_INICIAL]]&lt;=Tabela57[[#This Row],[PONTO_DE_REPOSICAO]],Tabela57[[#This Row],[ESTOQUE_INICIAL]]&gt;0),L14*2.5,D14*0))</f>
        <v>0</v>
      </c>
      <c r="F14" s="13">
        <f t="shared" si="1"/>
        <v>62.80000000000004</v>
      </c>
      <c r="G14" s="14">
        <f>IF('ESTOQUE DEZEMBRO'!$N14="outubro",_xlfn.XLOOKUP('ESTOQUE DEZEMBRO'!$A14,MEDIDAS!H:H,MEDIDAS!J:J,,0),IF('ESTOQUE DEZEMBRO'!$N14="novembro",_xlfn.XLOOKUP('ESTOQUE DEZEMBRO'!$A14,MEDIDAS!H:H,MEDIDAS!K:K,,0),"0"))</f>
        <v>5</v>
      </c>
      <c r="H14" s="16">
        <v>10</v>
      </c>
      <c r="I14" s="6" t="s">
        <v>1130</v>
      </c>
      <c r="J14" s="1">
        <f>'ESTOQUE DEZEMBRO'!$D14*'ESTOQUE DEZEMBRO'!$G14+'ESTOQUE DEZEMBRO'!$E14*'ESTOQUE DEZEMBRO'!$H14</f>
        <v>539.00000000000023</v>
      </c>
      <c r="K14" s="1">
        <f>_xlfn.XLOOKUP(A14,MEDIDAS!A:A,MEDIDAS!D:D,,0)*5</f>
        <v>7.9444444444444438</v>
      </c>
      <c r="L14" s="1">
        <f>SUM(K14,_xlfn.XLOOKUP(A14,MEDIDAS!A:A,MEDIDAS!D:D,,0)*5)</f>
        <v>15.888888888888888</v>
      </c>
      <c r="M1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4" t="str">
        <f>IF(Tabela57[[#This Row],[ABASTECIMENTO]]&gt;0,"janeiro",_xlfn.XLOOKUP(Tabela57[[#This Row],[SKU]],'ESTOQUE DEZEMBRO'!A:A,'ESTOQUE DEZEMBRO'!N:N,,0))</f>
        <v>outubro</v>
      </c>
      <c r="O14" s="15">
        <v>45658</v>
      </c>
    </row>
    <row r="15" spans="1:15">
      <c r="A15" s="4" t="s">
        <v>18</v>
      </c>
      <c r="B15" s="6" t="s">
        <v>1129</v>
      </c>
      <c r="C15" s="8">
        <f t="shared" si="0"/>
        <v>64.89</v>
      </c>
      <c r="D15" s="13">
        <f>_xlfn.XLOOKUP(Tabela57[[#This Row],[SKU]],'ESTOQUE DEZEMBRO'!A:A,'ESTOQUE DEZEMBRO'!F:F,,0)-
_xlfn.XLOOKUP(Tabela57[[#This Row],[SKU]],'VENDA MES'!K:K,'VENDA MES'!L:L,0,0)</f>
        <v>89.6</v>
      </c>
      <c r="E15" s="13">
        <f>IF(D15&lt;=0,(L15 * 2.5) - D15,IF(AND(Tabela57[[#This Row],[ESTOQUE_INICIAL]]&lt;=Tabela57[[#This Row],[PONTO_DE_REPOSICAO]],Tabela57[[#This Row],[ESTOQUE_INICIAL]]&gt;0),L15*2.5,D15*0))</f>
        <v>0</v>
      </c>
      <c r="F15" s="13">
        <f t="shared" si="1"/>
        <v>89.6</v>
      </c>
      <c r="G15" s="14">
        <f>IF('ESTOQUE DEZEMBRO'!$N15="outubro",_xlfn.XLOOKUP('ESTOQUE DEZEMBRO'!$A15,MEDIDAS!H:H,MEDIDAS!J:J,,0),IF('ESTOQUE DEZEMBRO'!$N15="novembro",_xlfn.XLOOKUP('ESTOQUE DEZEMBRO'!$A15,MEDIDAS!H:H,MEDIDAS!K:K,,0),"0"))</f>
        <v>5</v>
      </c>
      <c r="H15" s="16">
        <v>10</v>
      </c>
      <c r="I15" s="6" t="s">
        <v>1130</v>
      </c>
      <c r="J15" s="1">
        <f>'ESTOQUE DEZEMBRO'!$D15*'ESTOQUE DEZEMBRO'!$G15+'ESTOQUE DEZEMBRO'!$E15*'ESTOQUE DEZEMBRO'!$H15</f>
        <v>763</v>
      </c>
      <c r="K15" s="1">
        <f>_xlfn.XLOOKUP(A15,MEDIDAS!A:A,MEDIDAS!D:D,,0)*5</f>
        <v>4.7222222222222223</v>
      </c>
      <c r="L15" s="1">
        <f>SUM(K15,_xlfn.XLOOKUP(A15,MEDIDAS!A:A,MEDIDAS!D:D,,0)*5)</f>
        <v>9.4444444444444446</v>
      </c>
      <c r="M1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5" t="str">
        <f>IF(Tabela57[[#This Row],[ABASTECIMENTO]]&gt;0,"janeiro",_xlfn.XLOOKUP(Tabela57[[#This Row],[SKU]],'ESTOQUE DEZEMBRO'!A:A,'ESTOQUE DEZEMBRO'!N:N,,0))</f>
        <v>outubro</v>
      </c>
      <c r="O15" s="15">
        <v>45658</v>
      </c>
    </row>
    <row r="16" spans="1:15">
      <c r="A16" s="4" t="s">
        <v>19</v>
      </c>
      <c r="B16" s="6" t="s">
        <v>1129</v>
      </c>
      <c r="C16" s="8">
        <f t="shared" si="0"/>
        <v>64.89</v>
      </c>
      <c r="D16" s="13">
        <f>_xlfn.XLOOKUP(Tabela57[[#This Row],[SKU]],'ESTOQUE DEZEMBRO'!A:A,'ESTOQUE DEZEMBRO'!F:F,,0)-
_xlfn.XLOOKUP(Tabela57[[#This Row],[SKU]],'VENDA MES'!K:K,'VENDA MES'!L:L,0,0)</f>
        <v>19.199999999999989</v>
      </c>
      <c r="E16" s="13">
        <f>IF(D16&lt;=0,(L16 * 2.5) - D16,IF(AND(Tabela57[[#This Row],[ESTOQUE_INICIAL]]&lt;=Tabela57[[#This Row],[PONTO_DE_REPOSICAO]],Tabela57[[#This Row],[ESTOQUE_INICIAL]]&gt;0),L16*2.5,D16*0))</f>
        <v>0</v>
      </c>
      <c r="F16" s="13">
        <f t="shared" si="1"/>
        <v>19.199999999999989</v>
      </c>
      <c r="G16" s="14">
        <f>IF('ESTOQUE DEZEMBRO'!$N16="outubro",_xlfn.XLOOKUP('ESTOQUE DEZEMBRO'!$A16,MEDIDAS!H:H,MEDIDAS!J:J,,0),IF('ESTOQUE DEZEMBRO'!$N16="novembro",_xlfn.XLOOKUP('ESTOQUE DEZEMBRO'!$A16,MEDIDAS!H:H,MEDIDAS!K:K,,0),"0"))</f>
        <v>5</v>
      </c>
      <c r="H16" s="16">
        <v>10</v>
      </c>
      <c r="I16" s="6" t="s">
        <v>1130</v>
      </c>
      <c r="J16" s="1">
        <f>'ESTOQUE DEZEMBRO'!$D16*'ESTOQUE DEZEMBRO'!$G16+'ESTOQUE DEZEMBRO'!$E16*'ESTOQUE DEZEMBRO'!$H16</f>
        <v>531</v>
      </c>
      <c r="K16" s="1">
        <f>_xlfn.XLOOKUP(A16,MEDIDAS!A:A,MEDIDAS!D:D,,0)*5</f>
        <v>9.5</v>
      </c>
      <c r="L16" s="1">
        <f>SUM(K16,_xlfn.XLOOKUP(A16,MEDIDAS!A:A,MEDIDAS!D:D,,0)*5)</f>
        <v>19</v>
      </c>
      <c r="M1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6" t="str">
        <f>IF(Tabela57[[#This Row],[ABASTECIMENTO]]&gt;0,"janeiro",_xlfn.XLOOKUP(Tabela57[[#This Row],[SKU]],'ESTOQUE DEZEMBRO'!A:A,'ESTOQUE DEZEMBRO'!N:N,,0))</f>
        <v>outubro</v>
      </c>
      <c r="O16" s="15">
        <v>45658</v>
      </c>
    </row>
    <row r="17" spans="1:15">
      <c r="A17" s="4" t="s">
        <v>22</v>
      </c>
      <c r="B17" s="6" t="s">
        <v>1129</v>
      </c>
      <c r="C17" s="8">
        <f t="shared" si="0"/>
        <v>64.89</v>
      </c>
      <c r="D17" s="13">
        <f>_xlfn.XLOOKUP(Tabela57[[#This Row],[SKU]],'ESTOQUE DEZEMBRO'!A:A,'ESTOQUE DEZEMBRO'!F:F,,0)-
_xlfn.XLOOKUP(Tabela57[[#This Row],[SKU]],'VENDA MES'!K:K,'VENDA MES'!L:L,0,0)</f>
        <v>-24</v>
      </c>
      <c r="E17" s="13">
        <f>IF(D17&lt;=0,(L17 * 2.5) - D17,IF(AND(Tabela57[[#This Row],[ESTOQUE_INICIAL]]&lt;=Tabela57[[#This Row],[PONTO_DE_REPOSICAO]],Tabela57[[#This Row],[ESTOQUE_INICIAL]]&gt;0),L17*2.5,D17*0))</f>
        <v>60.388888888888886</v>
      </c>
      <c r="F17" s="13">
        <f t="shared" si="1"/>
        <v>36.388888888888886</v>
      </c>
      <c r="G17" s="14">
        <f>IF('ESTOQUE DEZEMBRO'!$N17="outubro",_xlfn.XLOOKUP('ESTOQUE DEZEMBRO'!$A17,MEDIDAS!H:H,MEDIDAS!J:J,,0),IF('ESTOQUE DEZEMBRO'!$N17="novembro",_xlfn.XLOOKUP('ESTOQUE DEZEMBRO'!$A17,MEDIDAS!H:H,MEDIDAS!K:K,,0),"0"))</f>
        <v>5</v>
      </c>
      <c r="H17" s="16">
        <v>10</v>
      </c>
      <c r="I17" s="6" t="s">
        <v>1130</v>
      </c>
      <c r="J17" s="1">
        <f>'ESTOQUE DEZEMBRO'!$D17*'ESTOQUE DEZEMBRO'!$G17+'ESTOQUE DEZEMBRO'!$E17*'ESTOQUE DEZEMBRO'!$H17</f>
        <v>95</v>
      </c>
      <c r="K17" s="1">
        <f>_xlfn.XLOOKUP(A17,MEDIDAS!A:A,MEDIDAS!D:D,,0)*5</f>
        <v>7.2777777777777777</v>
      </c>
      <c r="L17" s="1">
        <f>SUM(K17,_xlfn.XLOOKUP(A17,MEDIDAS!A:A,MEDIDAS!D:D,,0)*5)</f>
        <v>14.555555555555555</v>
      </c>
      <c r="M1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7" t="str">
        <f>IF(Tabela57[[#This Row],[ABASTECIMENTO]]&gt;0,"janeiro",_xlfn.XLOOKUP(Tabela57[[#This Row],[SKU]],'ESTOQUE DEZEMBRO'!A:A,'ESTOQUE DEZEMBRO'!N:N,,0))</f>
        <v>janeiro</v>
      </c>
      <c r="O17" s="15">
        <v>45658</v>
      </c>
    </row>
    <row r="18" spans="1:15">
      <c r="A18" s="4" t="s">
        <v>20</v>
      </c>
      <c r="B18" s="6" t="s">
        <v>1129</v>
      </c>
      <c r="C18" s="8">
        <f t="shared" si="0"/>
        <v>64.89</v>
      </c>
      <c r="D18" s="13">
        <f>_xlfn.XLOOKUP(Tabela57[[#This Row],[SKU]],'ESTOQUE DEZEMBRO'!A:A,'ESTOQUE DEZEMBRO'!F:F,,0)-
_xlfn.XLOOKUP(Tabela57[[#This Row],[SKU]],'VENDA MES'!K:K,'VENDA MES'!L:L,0,0)</f>
        <v>-14.922222222222224</v>
      </c>
      <c r="E18" s="13">
        <f>IF(D18&lt;=0,(L18 * 2.5) - D18,IF(AND(Tabela57[[#This Row],[ESTOQUE_INICIAL]]&lt;=Tabela57[[#This Row],[PONTO_DE_REPOSICAO]],Tabela57[[#This Row],[ESTOQUE_INICIAL]]&gt;0),L18*2.5,D18*0))</f>
        <v>45.2</v>
      </c>
      <c r="F18" s="13">
        <f t="shared" si="1"/>
        <v>30.277777777777779</v>
      </c>
      <c r="G18" s="14" t="str">
        <f>IF('ESTOQUE DEZEMBRO'!$N18="outubro",_xlfn.XLOOKUP('ESTOQUE DEZEMBRO'!$A18,MEDIDAS!H:H,MEDIDAS!J:J,,0),IF('ESTOQUE DEZEMBRO'!$N18="novembro",_xlfn.XLOOKUP('ESTOQUE DEZEMBRO'!$A18,MEDIDAS!H:H,MEDIDAS!K:K,,0),"0"))</f>
        <v>0</v>
      </c>
      <c r="H18" s="16">
        <v>10</v>
      </c>
      <c r="I18" s="6" t="s">
        <v>1130</v>
      </c>
      <c r="J18" s="1">
        <f>'ESTOQUE DEZEMBRO'!$D18*'ESTOQUE DEZEMBRO'!$G18+'ESTOQUE DEZEMBRO'!$E18*'ESTOQUE DEZEMBRO'!$H18</f>
        <v>378.47222222222223</v>
      </c>
      <c r="K18" s="1">
        <f>_xlfn.XLOOKUP(A18,MEDIDAS!A:A,MEDIDAS!D:D,,0)*5</f>
        <v>6.0555555555555554</v>
      </c>
      <c r="L18" s="1">
        <f>SUM(K18,_xlfn.XLOOKUP(A18,MEDIDAS!A:A,MEDIDAS!D:D,,0)*5)</f>
        <v>12.111111111111111</v>
      </c>
      <c r="M1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8" t="str">
        <f>IF(Tabela57[[#This Row],[ABASTECIMENTO]]&gt;0,"janeiro",_xlfn.XLOOKUP(Tabela57[[#This Row],[SKU]],'ESTOQUE DEZEMBRO'!A:A,'ESTOQUE DEZEMBRO'!N:N,,0))</f>
        <v>janeiro</v>
      </c>
      <c r="O18" s="15">
        <v>45658</v>
      </c>
    </row>
    <row r="19" spans="1:15">
      <c r="A19" s="4" t="s">
        <v>21</v>
      </c>
      <c r="B19" s="6" t="s">
        <v>1129</v>
      </c>
      <c r="C19" s="8">
        <f t="shared" si="0"/>
        <v>64.89</v>
      </c>
      <c r="D19" s="13">
        <f>_xlfn.XLOOKUP(Tabela57[[#This Row],[SKU]],'ESTOQUE DEZEMBRO'!A:A,'ESTOQUE DEZEMBRO'!F:F,,0)-
_xlfn.XLOOKUP(Tabela57[[#This Row],[SKU]],'VENDA MES'!K:K,'VENDA MES'!L:L,0,0)</f>
        <v>-1.8000000000000114</v>
      </c>
      <c r="E19" s="13">
        <f>IF(D19&lt;=0,(L19 * 2.5) - D19,IF(AND(Tabela57[[#This Row],[ESTOQUE_INICIAL]]&lt;=Tabela57[[#This Row],[PONTO_DE_REPOSICAO]],Tabela57[[#This Row],[ESTOQUE_INICIAL]]&gt;0),L19*2.5,D19*0))</f>
        <v>36.244444444444454</v>
      </c>
      <c r="F19" s="13">
        <f t="shared" si="1"/>
        <v>34.444444444444443</v>
      </c>
      <c r="G19" s="14">
        <f>IF('ESTOQUE DEZEMBRO'!$N19="outubro",_xlfn.XLOOKUP('ESTOQUE DEZEMBRO'!$A19,MEDIDAS!H:H,MEDIDAS!J:J,,0),IF('ESTOQUE DEZEMBRO'!$N19="novembro",_xlfn.XLOOKUP('ESTOQUE DEZEMBRO'!$A19,MEDIDAS!H:H,MEDIDAS!K:K,,0),"0"))</f>
        <v>5</v>
      </c>
      <c r="H19" s="16">
        <v>10</v>
      </c>
      <c r="I19" s="6" t="s">
        <v>1130</v>
      </c>
      <c r="J19" s="1">
        <f>'ESTOQUE DEZEMBRO'!$D19*'ESTOQUE DEZEMBRO'!$G19+'ESTOQUE DEZEMBRO'!$E19*'ESTOQUE DEZEMBRO'!$H19</f>
        <v>601</v>
      </c>
      <c r="K19" s="1">
        <f>_xlfn.XLOOKUP(A19,MEDIDAS!A:A,MEDIDAS!D:D,,0)*5</f>
        <v>6.8888888888888893</v>
      </c>
      <c r="L19" s="1">
        <f>SUM(K19,_xlfn.XLOOKUP(A19,MEDIDAS!A:A,MEDIDAS!D:D,,0)*5)</f>
        <v>13.777777777777779</v>
      </c>
      <c r="M1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9" t="str">
        <f>IF(Tabela57[[#This Row],[ABASTECIMENTO]]&gt;0,"janeiro",_xlfn.XLOOKUP(Tabela57[[#This Row],[SKU]],'ESTOQUE DEZEMBRO'!A:A,'ESTOQUE DEZEMBRO'!N:N,,0))</f>
        <v>janeiro</v>
      </c>
      <c r="O19" s="15">
        <v>45658</v>
      </c>
    </row>
    <row r="20" spans="1:15">
      <c r="A20" s="4" t="s">
        <v>23</v>
      </c>
      <c r="B20" s="6" t="s">
        <v>1129</v>
      </c>
      <c r="C20" s="8">
        <f t="shared" si="0"/>
        <v>64.89</v>
      </c>
      <c r="D20" s="13">
        <f>_xlfn.XLOOKUP(Tabela57[[#This Row],[SKU]],'ESTOQUE DEZEMBRO'!A:A,'ESTOQUE DEZEMBRO'!F:F,,0)-
_xlfn.XLOOKUP(Tabela57[[#This Row],[SKU]],'VENDA MES'!K:K,'VENDA MES'!L:L,0,0)</f>
        <v>-8.9999999999999716</v>
      </c>
      <c r="E20" s="13">
        <f>IF(D20&lt;=0,(L20 * 2.5) - D20,IF(AND(Tabela57[[#This Row],[ESTOQUE_INICIAL]]&lt;=Tabela57[[#This Row],[PONTO_DE_REPOSICAO]],Tabela57[[#This Row],[ESTOQUE_INICIAL]]&gt;0),L20*2.5,D20*0))</f>
        <v>42.3333333333333</v>
      </c>
      <c r="F20" s="13">
        <f t="shared" si="1"/>
        <v>33.333333333333329</v>
      </c>
      <c r="G20" s="14">
        <f>IF('ESTOQUE DEZEMBRO'!$N20="outubro",_xlfn.XLOOKUP('ESTOQUE DEZEMBRO'!$A20,MEDIDAS!H:H,MEDIDAS!J:J,,0),IF('ESTOQUE DEZEMBRO'!$N20="novembro",_xlfn.XLOOKUP('ESTOQUE DEZEMBRO'!$A20,MEDIDAS!H:H,MEDIDAS!K:K,,0),"0"))</f>
        <v>5</v>
      </c>
      <c r="H20" s="16">
        <v>10</v>
      </c>
      <c r="I20" s="6" t="s">
        <v>1130</v>
      </c>
      <c r="J20" s="1">
        <f>'ESTOQUE DEZEMBRO'!$D20*'ESTOQUE DEZEMBRO'!$G20+'ESTOQUE DEZEMBRO'!$E20*'ESTOQUE DEZEMBRO'!$H20</f>
        <v>225.00000000000014</v>
      </c>
      <c r="K20" s="1">
        <f>_xlfn.XLOOKUP(A20,MEDIDAS!A:A,MEDIDAS!D:D,,0)*5</f>
        <v>6.6666666666666661</v>
      </c>
      <c r="L20" s="1">
        <f>SUM(K20,_xlfn.XLOOKUP(A20,MEDIDAS!A:A,MEDIDAS!D:D,,0)*5)</f>
        <v>13.333333333333332</v>
      </c>
      <c r="M2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0" t="str">
        <f>IF(Tabela57[[#This Row],[ABASTECIMENTO]]&gt;0,"janeiro",_xlfn.XLOOKUP(Tabela57[[#This Row],[SKU]],'ESTOQUE DEZEMBRO'!A:A,'ESTOQUE DEZEMBRO'!N:N,,0))</f>
        <v>janeiro</v>
      </c>
      <c r="O20" s="15">
        <v>45658</v>
      </c>
    </row>
    <row r="21" spans="1:15">
      <c r="A21" s="5" t="s">
        <v>24</v>
      </c>
      <c r="B21" s="6" t="s">
        <v>1129</v>
      </c>
      <c r="C21" s="8">
        <f t="shared" si="0"/>
        <v>64.89</v>
      </c>
      <c r="D21" s="13">
        <f>_xlfn.XLOOKUP(Tabela57[[#This Row],[SKU]],'ESTOQUE DEZEMBRO'!A:A,'ESTOQUE DEZEMBRO'!F:F,,0)-
_xlfn.XLOOKUP(Tabela57[[#This Row],[SKU]],'VENDA MES'!K:K,'VENDA MES'!L:L,0,0)</f>
        <v>-28.5</v>
      </c>
      <c r="E21" s="13">
        <f>IF(D21&lt;=0,(L21 * 2.5) - D21,IF(AND(Tabela57[[#This Row],[ESTOQUE_INICIAL]]&lt;=Tabela57[[#This Row],[PONTO_DE_REPOSICAO]],Tabela57[[#This Row],[ESTOQUE_INICIAL]]&gt;0),L21*2.5,D21*0))</f>
        <v>61</v>
      </c>
      <c r="F21" s="13">
        <f t="shared" si="1"/>
        <v>32.5</v>
      </c>
      <c r="G21" s="14" t="str">
        <f>IF('ESTOQUE DEZEMBRO'!$N21="outubro",_xlfn.XLOOKUP('ESTOQUE DEZEMBRO'!$A21,MEDIDAS!H:H,MEDIDAS!J:J,,0),IF('ESTOQUE DEZEMBRO'!$N21="novembro",_xlfn.XLOOKUP('ESTOQUE DEZEMBRO'!$A21,MEDIDAS!H:H,MEDIDAS!K:K,,0),"0"))</f>
        <v>0</v>
      </c>
      <c r="H21" s="16">
        <v>10</v>
      </c>
      <c r="I21" s="6" t="s">
        <v>1130</v>
      </c>
      <c r="J21" s="1">
        <f>'ESTOQUE DEZEMBRO'!$D21*'ESTOQUE DEZEMBRO'!$G21+'ESTOQUE DEZEMBRO'!$E21*'ESTOQUE DEZEMBRO'!$H21</f>
        <v>796.25</v>
      </c>
      <c r="K21" s="1">
        <f>_xlfn.XLOOKUP(A21,MEDIDAS!A:A,MEDIDAS!D:D,,0)*5</f>
        <v>6.5</v>
      </c>
      <c r="L21" s="1">
        <f>SUM(K21,_xlfn.XLOOKUP(A21,MEDIDAS!A:A,MEDIDAS!D:D,,0)*5)</f>
        <v>13</v>
      </c>
      <c r="M2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1" t="str">
        <f>IF(Tabela57[[#This Row],[ABASTECIMENTO]]&gt;0,"janeiro",_xlfn.XLOOKUP(Tabela57[[#This Row],[SKU]],'ESTOQUE DEZEMBRO'!A:A,'ESTOQUE DEZEMBRO'!N:N,,0))</f>
        <v>janeiro</v>
      </c>
      <c r="O21" s="15">
        <v>45658</v>
      </c>
    </row>
    <row r="22" spans="1:15">
      <c r="A22" s="4" t="s">
        <v>25</v>
      </c>
      <c r="B22" s="6" t="s">
        <v>1131</v>
      </c>
      <c r="C22" s="8">
        <f t="shared" si="0"/>
        <v>64.89</v>
      </c>
      <c r="D22" s="13">
        <f>_xlfn.XLOOKUP(Tabela57[[#This Row],[SKU]],'ESTOQUE DEZEMBRO'!A:A,'ESTOQUE DEZEMBRO'!F:F,,0)-
_xlfn.XLOOKUP(Tabela57[[#This Row],[SKU]],'VENDA MES'!K:K,'VENDA MES'!L:L,0,0)</f>
        <v>64.199999999999989</v>
      </c>
      <c r="E22" s="13">
        <f>IF(D22&lt;=0,(L22 * 2.5) - D22,IF(AND(Tabela57[[#This Row],[ESTOQUE_INICIAL]]&lt;=Tabela57[[#This Row],[PONTO_DE_REPOSICAO]],Tabela57[[#This Row],[ESTOQUE_INICIAL]]&gt;0),L22*2.5,D22*0))</f>
        <v>0</v>
      </c>
      <c r="F22" s="13">
        <f t="shared" si="1"/>
        <v>64.199999999999989</v>
      </c>
      <c r="G22" s="14">
        <f>IF('ESTOQUE DEZEMBRO'!$N22="outubro",_xlfn.XLOOKUP('ESTOQUE DEZEMBRO'!$A22,MEDIDAS!H:H,MEDIDAS!J:J,,0),IF('ESTOQUE DEZEMBRO'!$N22="novembro",_xlfn.XLOOKUP('ESTOQUE DEZEMBRO'!$A22,MEDIDAS!H:H,MEDIDAS!K:K,,0),"0"))</f>
        <v>60</v>
      </c>
      <c r="H22" s="16">
        <v>120</v>
      </c>
      <c r="I22" s="6" t="s">
        <v>1128</v>
      </c>
      <c r="J22" s="1">
        <f>'ESTOQUE DEZEMBRO'!$D22*'ESTOQUE DEZEMBRO'!$G22+'ESTOQUE DEZEMBRO'!$E22*'ESTOQUE DEZEMBRO'!$H22</f>
        <v>6731.9999999999991</v>
      </c>
      <c r="K22" s="1">
        <f>_xlfn.XLOOKUP(A22,MEDIDAS!A:A,MEDIDAS!D:D,,0)*5</f>
        <v>9.1666666666666661</v>
      </c>
      <c r="L22" s="1">
        <f>SUM(K22,_xlfn.XLOOKUP(A22,MEDIDAS!A:A,MEDIDAS!D:D,,0)*5)</f>
        <v>18.333333333333332</v>
      </c>
      <c r="M2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2" t="str">
        <f>IF(Tabela57[[#This Row],[ABASTECIMENTO]]&gt;0,"janeiro",_xlfn.XLOOKUP(Tabela57[[#This Row],[SKU]],'ESTOQUE DEZEMBRO'!A:A,'ESTOQUE DEZEMBRO'!N:N,,0))</f>
        <v>outubro</v>
      </c>
      <c r="O22" s="15">
        <v>45658</v>
      </c>
    </row>
    <row r="23" spans="1:15">
      <c r="A23" s="4" t="s">
        <v>26</v>
      </c>
      <c r="B23" s="6" t="s">
        <v>1131</v>
      </c>
      <c r="C23" s="8">
        <f t="shared" si="0"/>
        <v>64.89</v>
      </c>
      <c r="D23" s="13">
        <f>_xlfn.XLOOKUP(Tabela57[[#This Row],[SKU]],'ESTOQUE DEZEMBRO'!A:A,'ESTOQUE DEZEMBRO'!F:F,,0)-
_xlfn.XLOOKUP(Tabela57[[#This Row],[SKU]],'VENDA MES'!K:K,'VENDA MES'!L:L,0,0)</f>
        <v>0.55555555555555713</v>
      </c>
      <c r="E23" s="13">
        <f>IF(D23&lt;=0,(L23 * 2.5) - D23,IF(AND(Tabela57[[#This Row],[ESTOQUE_INICIAL]]&lt;=Tabela57[[#This Row],[PONTO_DE_REPOSICAO]],Tabela57[[#This Row],[ESTOQUE_INICIAL]]&gt;0),L23*2.5,D23*0))</f>
        <v>35.555555555555557</v>
      </c>
      <c r="F23" s="13">
        <f t="shared" si="1"/>
        <v>36.111111111111114</v>
      </c>
      <c r="G23" s="14" t="str">
        <f>IF('ESTOQUE DEZEMBRO'!$N23="outubro",_xlfn.XLOOKUP('ESTOQUE DEZEMBRO'!$A23,MEDIDAS!H:H,MEDIDAS!J:J,,0),IF('ESTOQUE DEZEMBRO'!$N23="novembro",_xlfn.XLOOKUP('ESTOQUE DEZEMBRO'!$A23,MEDIDAS!H:H,MEDIDAS!K:K,,0),"0"))</f>
        <v>0</v>
      </c>
      <c r="H23" s="16">
        <v>120</v>
      </c>
      <c r="I23" s="6" t="s">
        <v>1128</v>
      </c>
      <c r="J23" s="1">
        <f>'ESTOQUE DEZEMBRO'!$D23*'ESTOQUE DEZEMBRO'!$G23+'ESTOQUE DEZEMBRO'!$E23*'ESTOQUE DEZEMBRO'!$H23</f>
        <v>12653.333333333334</v>
      </c>
      <c r="K23" s="1">
        <f>_xlfn.XLOOKUP(A23,MEDIDAS!A:A,MEDIDAS!D:D,,0)*5</f>
        <v>7.1111111111111116</v>
      </c>
      <c r="L23" s="1">
        <f>SUM(K23,_xlfn.XLOOKUP(A23,MEDIDAS!A:A,MEDIDAS!D:D,,0)*5)</f>
        <v>14.222222222222223</v>
      </c>
      <c r="M2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3" t="str">
        <f>IF(Tabela57[[#This Row],[ABASTECIMENTO]]&gt;0,"janeiro",_xlfn.XLOOKUP(Tabela57[[#This Row],[SKU]],'ESTOQUE DEZEMBRO'!A:A,'ESTOQUE DEZEMBRO'!N:N,,0))</f>
        <v>janeiro</v>
      </c>
      <c r="O23" s="15">
        <v>45658</v>
      </c>
    </row>
    <row r="24" spans="1:15">
      <c r="A24" s="4" t="s">
        <v>27</v>
      </c>
      <c r="B24" s="6" t="s">
        <v>1131</v>
      </c>
      <c r="C24" s="8">
        <f t="shared" si="0"/>
        <v>64.89</v>
      </c>
      <c r="D24" s="13">
        <f>_xlfn.XLOOKUP(Tabela57[[#This Row],[SKU]],'ESTOQUE DEZEMBRO'!A:A,'ESTOQUE DEZEMBRO'!F:F,,0)-
_xlfn.XLOOKUP(Tabela57[[#This Row],[SKU]],'VENDA MES'!K:K,'VENDA MES'!L:L,0,0)</f>
        <v>6.9444444444444429</v>
      </c>
      <c r="E24" s="13">
        <f>IF(D24&lt;=0,(L24 * 2.5) - D24,IF(AND(Tabela57[[#This Row],[ESTOQUE_INICIAL]]&lt;=Tabela57[[#This Row],[PONTO_DE_REPOSICAO]],Tabela57[[#This Row],[ESTOQUE_INICIAL]]&gt;0),L24*2.5,D24*0))</f>
        <v>36.944444444444443</v>
      </c>
      <c r="F24" s="13">
        <f t="shared" si="1"/>
        <v>43.888888888888886</v>
      </c>
      <c r="G24" s="14" t="str">
        <f>IF('ESTOQUE DEZEMBRO'!$N24="outubro",_xlfn.XLOOKUP('ESTOQUE DEZEMBRO'!$A24,MEDIDAS!H:H,MEDIDAS!J:J,,0),IF('ESTOQUE DEZEMBRO'!$N24="novembro",_xlfn.XLOOKUP('ESTOQUE DEZEMBRO'!$A24,MEDIDAS!H:H,MEDIDAS!K:K,,0),"0"))</f>
        <v>0</v>
      </c>
      <c r="H24" s="16">
        <v>120</v>
      </c>
      <c r="I24" s="6" t="s">
        <v>1128</v>
      </c>
      <c r="J24" s="1">
        <f>'ESTOQUE DEZEMBRO'!$D24*'ESTOQUE DEZEMBRO'!$G24+'ESTOQUE DEZEMBRO'!$E24*'ESTOQUE DEZEMBRO'!$H24</f>
        <v>10641.666666666666</v>
      </c>
      <c r="K24" s="1">
        <f>_xlfn.XLOOKUP(A24,MEDIDAS!A:A,MEDIDAS!D:D,,0)*5</f>
        <v>7.3888888888888893</v>
      </c>
      <c r="L24" s="1">
        <f>SUM(K24,_xlfn.XLOOKUP(A24,MEDIDAS!A:A,MEDIDAS!D:D,,0)*5)</f>
        <v>14.777777777777779</v>
      </c>
      <c r="M2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4" t="str">
        <f>IF(Tabela57[[#This Row],[ABASTECIMENTO]]&gt;0,"janeiro",_xlfn.XLOOKUP(Tabela57[[#This Row],[SKU]],'ESTOQUE DEZEMBRO'!A:A,'ESTOQUE DEZEMBRO'!N:N,,0))</f>
        <v>janeiro</v>
      </c>
      <c r="O24" s="15">
        <v>45658</v>
      </c>
    </row>
    <row r="25" spans="1:15">
      <c r="A25" s="4" t="s">
        <v>28</v>
      </c>
      <c r="B25" s="6" t="s">
        <v>1131</v>
      </c>
      <c r="C25" s="8">
        <f t="shared" si="0"/>
        <v>64.89</v>
      </c>
      <c r="D25" s="13">
        <f>_xlfn.XLOOKUP(Tabela57[[#This Row],[SKU]],'ESTOQUE DEZEMBRO'!A:A,'ESTOQUE DEZEMBRO'!F:F,,0)-
_xlfn.XLOOKUP(Tabela57[[#This Row],[SKU]],'VENDA MES'!K:K,'VENDA MES'!L:L,0,0)</f>
        <v>-2</v>
      </c>
      <c r="E25" s="13">
        <f>IF(D25&lt;=0,(L25 * 2.5) - D25,IF(AND(Tabela57[[#This Row],[ESTOQUE_INICIAL]]&lt;=Tabela57[[#This Row],[PONTO_DE_REPOSICAO]],Tabela57[[#This Row],[ESTOQUE_INICIAL]]&gt;0),L25*2.5,D25*0))</f>
        <v>37</v>
      </c>
      <c r="F25" s="13">
        <f t="shared" si="1"/>
        <v>35</v>
      </c>
      <c r="G25" s="14" t="str">
        <f>IF('ESTOQUE DEZEMBRO'!$N25="outubro",_xlfn.XLOOKUP('ESTOQUE DEZEMBRO'!$A25,MEDIDAS!H:H,MEDIDAS!J:J,,0),IF('ESTOQUE DEZEMBRO'!$N25="novembro",_xlfn.XLOOKUP('ESTOQUE DEZEMBRO'!$A25,MEDIDAS!H:H,MEDIDAS!K:K,,0),"0"))</f>
        <v>0</v>
      </c>
      <c r="H25" s="16">
        <v>120</v>
      </c>
      <c r="I25" s="6" t="s">
        <v>1128</v>
      </c>
      <c r="J25" s="1">
        <f>'ESTOQUE DEZEMBRO'!$D25*'ESTOQUE DEZEMBRO'!$G25+'ESTOQUE DEZEMBRO'!$E25*'ESTOQUE DEZEMBRO'!$H25</f>
        <v>7319.9999999999973</v>
      </c>
      <c r="K25" s="1">
        <f>_xlfn.XLOOKUP(A25,MEDIDAS!A:A,MEDIDAS!D:D,,0)*5</f>
        <v>7</v>
      </c>
      <c r="L25" s="1">
        <f>SUM(K25,_xlfn.XLOOKUP(A25,MEDIDAS!A:A,MEDIDAS!D:D,,0)*5)</f>
        <v>14</v>
      </c>
      <c r="M2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5" t="str">
        <f>IF(Tabela57[[#This Row],[ABASTECIMENTO]]&gt;0,"janeiro",_xlfn.XLOOKUP(Tabela57[[#This Row],[SKU]],'ESTOQUE DEZEMBRO'!A:A,'ESTOQUE DEZEMBRO'!N:N,,0))</f>
        <v>janeiro</v>
      </c>
      <c r="O25" s="15">
        <v>45658</v>
      </c>
    </row>
    <row r="26" spans="1:15">
      <c r="A26" s="4" t="s">
        <v>29</v>
      </c>
      <c r="B26" s="6" t="s">
        <v>1131</v>
      </c>
      <c r="C26" s="8">
        <f t="shared" si="0"/>
        <v>64.89</v>
      </c>
      <c r="D26" s="13">
        <f>_xlfn.XLOOKUP(Tabela57[[#This Row],[SKU]],'ESTOQUE DEZEMBRO'!A:A,'ESTOQUE DEZEMBRO'!F:F,,0)-
_xlfn.XLOOKUP(Tabela57[[#This Row],[SKU]],'VENDA MES'!K:K,'VENDA MES'!L:L,0,0)</f>
        <v>-40.19999999999996</v>
      </c>
      <c r="E26" s="13">
        <f>IF(D26&lt;=0,(L26 * 2.5) - D26,IF(AND(Tabela57[[#This Row],[ESTOQUE_INICIAL]]&lt;=Tabela57[[#This Row],[PONTO_DE_REPOSICAO]],Tabela57[[#This Row],[ESTOQUE_INICIAL]]&gt;0),L26*2.5,D26*0))</f>
        <v>76.033333333333303</v>
      </c>
      <c r="F26" s="13">
        <f t="shared" si="1"/>
        <v>35.833333333333343</v>
      </c>
      <c r="G26" s="14">
        <f>IF('ESTOQUE DEZEMBRO'!$N26="outubro",_xlfn.XLOOKUP('ESTOQUE DEZEMBRO'!$A26,MEDIDAS!H:H,MEDIDAS!J:J,,0),IF('ESTOQUE DEZEMBRO'!$N26="novembro",_xlfn.XLOOKUP('ESTOQUE DEZEMBRO'!$A26,MEDIDAS!H:H,MEDIDAS!K:K,,0),"0"))</f>
        <v>60</v>
      </c>
      <c r="H26" s="16">
        <v>120</v>
      </c>
      <c r="I26" s="6" t="s">
        <v>1128</v>
      </c>
      <c r="J26" s="1">
        <f>'ESTOQUE DEZEMBRO'!$D26*'ESTOQUE DEZEMBRO'!$G26+'ESTOQUE DEZEMBRO'!$E26*'ESTOQUE DEZEMBRO'!$H26</f>
        <v>3348.0000000000023</v>
      </c>
      <c r="K26" s="1">
        <f>_xlfn.XLOOKUP(A26,MEDIDAS!A:A,MEDIDAS!D:D,,0)*5</f>
        <v>7.166666666666667</v>
      </c>
      <c r="L26" s="1">
        <f>SUM(K26,_xlfn.XLOOKUP(A26,MEDIDAS!A:A,MEDIDAS!D:D,,0)*5)</f>
        <v>14.333333333333334</v>
      </c>
      <c r="M2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6" t="str">
        <f>IF(Tabela57[[#This Row],[ABASTECIMENTO]]&gt;0,"janeiro",_xlfn.XLOOKUP(Tabela57[[#This Row],[SKU]],'ESTOQUE DEZEMBRO'!A:A,'ESTOQUE DEZEMBRO'!N:N,,0))</f>
        <v>janeiro</v>
      </c>
      <c r="O26" s="15">
        <v>45658</v>
      </c>
    </row>
    <row r="27" spans="1:15">
      <c r="A27" s="4" t="s">
        <v>33</v>
      </c>
      <c r="B27" s="6" t="s">
        <v>1131</v>
      </c>
      <c r="C27" s="8">
        <f t="shared" si="0"/>
        <v>64.89</v>
      </c>
      <c r="D27" s="13">
        <f>_xlfn.XLOOKUP(Tabela57[[#This Row],[SKU]],'ESTOQUE DEZEMBRO'!A:A,'ESTOQUE DEZEMBRO'!F:F,,0)-
_xlfn.XLOOKUP(Tabela57[[#This Row],[SKU]],'VENDA MES'!K:K,'VENDA MES'!L:L,0,0)</f>
        <v>40</v>
      </c>
      <c r="E27" s="13">
        <f>IF(D27&lt;=0,(L27 * 2.5) - D27,IF(AND(Tabela57[[#This Row],[ESTOQUE_INICIAL]]&lt;=Tabela57[[#This Row],[PONTO_DE_REPOSICAO]],Tabela57[[#This Row],[ESTOQUE_INICIAL]]&gt;0),L27*2.5,D27*0))</f>
        <v>0</v>
      </c>
      <c r="F27" s="13">
        <f t="shared" si="1"/>
        <v>40</v>
      </c>
      <c r="G27" s="14">
        <f>IF('ESTOQUE DEZEMBRO'!$N27="outubro",_xlfn.XLOOKUP('ESTOQUE DEZEMBRO'!$A27,MEDIDAS!H:H,MEDIDAS!J:J,,0),IF('ESTOQUE DEZEMBRO'!$N27="novembro",_xlfn.XLOOKUP('ESTOQUE DEZEMBRO'!$A27,MEDIDAS!H:H,MEDIDAS!K:K,,0),"0"))</f>
        <v>60</v>
      </c>
      <c r="H27" s="16">
        <v>120</v>
      </c>
      <c r="I27" s="6" t="s">
        <v>1128</v>
      </c>
      <c r="J27" s="1">
        <f>'ESTOQUE DEZEMBRO'!$D27*'ESTOQUE DEZEMBRO'!$G27+'ESTOQUE DEZEMBRO'!$E27*'ESTOQUE DEZEMBRO'!$H27</f>
        <v>4440</v>
      </c>
      <c r="K27" s="1">
        <f>_xlfn.XLOOKUP(A27,MEDIDAS!A:A,MEDIDAS!D:D,,0)*5</f>
        <v>4.2222222222222223</v>
      </c>
      <c r="L27" s="1">
        <f>SUM(K27,_xlfn.XLOOKUP(A27,MEDIDAS!A:A,MEDIDAS!D:D,,0)*5)</f>
        <v>8.4444444444444446</v>
      </c>
      <c r="M2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7" t="str">
        <f>IF(Tabela57[[#This Row],[ABASTECIMENTO]]&gt;0,"janeiro",_xlfn.XLOOKUP(Tabela57[[#This Row],[SKU]],'ESTOQUE DEZEMBRO'!A:A,'ESTOQUE DEZEMBRO'!N:N,,0))</f>
        <v>outubro</v>
      </c>
      <c r="O27" s="15">
        <v>45658</v>
      </c>
    </row>
    <row r="28" spans="1:15">
      <c r="A28" s="4" t="s">
        <v>30</v>
      </c>
      <c r="B28" s="6" t="s">
        <v>1131</v>
      </c>
      <c r="C28" s="8">
        <f t="shared" si="0"/>
        <v>64.89</v>
      </c>
      <c r="D28" s="13">
        <f>_xlfn.XLOOKUP(Tabela57[[#This Row],[SKU]],'ESTOQUE DEZEMBRO'!A:A,'ESTOQUE DEZEMBRO'!F:F,,0)-
_xlfn.XLOOKUP(Tabela57[[#This Row],[SKU]],'VENDA MES'!K:K,'VENDA MES'!L:L,0,0)</f>
        <v>-60.999999999999972</v>
      </c>
      <c r="E28" s="13">
        <f>IF(D28&lt;=0,(L28 * 2.5) - D28,IF(AND(Tabela57[[#This Row],[ESTOQUE_INICIAL]]&lt;=Tabela57[[#This Row],[PONTO_DE_REPOSICAO]],Tabela57[[#This Row],[ESTOQUE_INICIAL]]&gt;0),L28*2.5,D28*0))</f>
        <v>96.277777777777743</v>
      </c>
      <c r="F28" s="13">
        <f t="shared" si="1"/>
        <v>35.277777777777771</v>
      </c>
      <c r="G28" s="14">
        <f>IF('ESTOQUE DEZEMBRO'!$N28="outubro",_xlfn.XLOOKUP('ESTOQUE DEZEMBRO'!$A28,MEDIDAS!H:H,MEDIDAS!J:J,,0),IF('ESTOQUE DEZEMBRO'!$N28="novembro",_xlfn.XLOOKUP('ESTOQUE DEZEMBRO'!$A28,MEDIDAS!H:H,MEDIDAS!K:K,,0),"0"))</f>
        <v>60</v>
      </c>
      <c r="H28" s="16">
        <v>120</v>
      </c>
      <c r="I28" s="6" t="s">
        <v>1128</v>
      </c>
      <c r="J28" s="1">
        <f>'ESTOQUE DEZEMBRO'!$D28*'ESTOQUE DEZEMBRO'!$G28+'ESTOQUE DEZEMBRO'!$E28*'ESTOQUE DEZEMBRO'!$H28</f>
        <v>2280.0000000000018</v>
      </c>
      <c r="K28" s="1">
        <f>_xlfn.XLOOKUP(A28,MEDIDAS!A:A,MEDIDAS!D:D,,0)*5</f>
        <v>7.0555555555555562</v>
      </c>
      <c r="L28" s="1">
        <f>SUM(K28,_xlfn.XLOOKUP(A28,MEDIDAS!A:A,MEDIDAS!D:D,,0)*5)</f>
        <v>14.111111111111112</v>
      </c>
      <c r="M2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8" t="str">
        <f>IF(Tabela57[[#This Row],[ABASTECIMENTO]]&gt;0,"janeiro",_xlfn.XLOOKUP(Tabela57[[#This Row],[SKU]],'ESTOQUE DEZEMBRO'!A:A,'ESTOQUE DEZEMBRO'!N:N,,0))</f>
        <v>janeiro</v>
      </c>
      <c r="O28" s="15">
        <v>45658</v>
      </c>
    </row>
    <row r="29" spans="1:15">
      <c r="A29" s="4" t="s">
        <v>31</v>
      </c>
      <c r="B29" s="6" t="s">
        <v>1131</v>
      </c>
      <c r="C29" s="8">
        <f t="shared" si="0"/>
        <v>64.89</v>
      </c>
      <c r="D29" s="13">
        <f>_xlfn.XLOOKUP(Tabela57[[#This Row],[SKU]],'ESTOQUE DEZEMBRO'!A:A,'ESTOQUE DEZEMBRO'!F:F,,0)-
_xlfn.XLOOKUP(Tabela57[[#This Row],[SKU]],'VENDA MES'!K:K,'VENDA MES'!L:L,0,0)</f>
        <v>12.599999999999994</v>
      </c>
      <c r="E29" s="13">
        <f>IF(D29&lt;=0,(L29 * 2.5) - D29,IF(AND(Tabela57[[#This Row],[ESTOQUE_INICIAL]]&lt;=Tabela57[[#This Row],[PONTO_DE_REPOSICAO]],Tabela57[[#This Row],[ESTOQUE_INICIAL]]&gt;0),L29*2.5,D29*0))</f>
        <v>33.888888888888893</v>
      </c>
      <c r="F29" s="13">
        <f t="shared" si="1"/>
        <v>46.488888888888887</v>
      </c>
      <c r="G29" s="14">
        <f>IF('ESTOQUE DEZEMBRO'!$N29="outubro",_xlfn.XLOOKUP('ESTOQUE DEZEMBRO'!$A29,MEDIDAS!H:H,MEDIDAS!J:J,,0),IF('ESTOQUE DEZEMBRO'!$N29="novembro",_xlfn.XLOOKUP('ESTOQUE DEZEMBRO'!$A29,MEDIDAS!H:H,MEDIDAS!K:K,,0),"0"))</f>
        <v>60</v>
      </c>
      <c r="H29" s="16">
        <v>120</v>
      </c>
      <c r="I29" s="6" t="s">
        <v>1128</v>
      </c>
      <c r="J29" s="1">
        <f>'ESTOQUE DEZEMBRO'!$D29*'ESTOQUE DEZEMBRO'!$G29+'ESTOQUE DEZEMBRO'!$E29*'ESTOQUE DEZEMBRO'!$H29</f>
        <v>4956</v>
      </c>
      <c r="K29" s="1">
        <f>_xlfn.XLOOKUP(A29,MEDIDAS!A:A,MEDIDAS!D:D,,0)*5</f>
        <v>6.7777777777777786</v>
      </c>
      <c r="L29" s="1">
        <f>SUM(K29,_xlfn.XLOOKUP(A29,MEDIDAS!A:A,MEDIDAS!D:D,,0)*5)</f>
        <v>13.555555555555557</v>
      </c>
      <c r="M2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9" t="str">
        <f>IF(Tabela57[[#This Row],[ABASTECIMENTO]]&gt;0,"janeiro",_xlfn.XLOOKUP(Tabela57[[#This Row],[SKU]],'ESTOQUE DEZEMBRO'!A:A,'ESTOQUE DEZEMBRO'!N:N,,0))</f>
        <v>janeiro</v>
      </c>
      <c r="O29" s="15">
        <v>45658</v>
      </c>
    </row>
    <row r="30" spans="1:15">
      <c r="A30" s="4" t="s">
        <v>32</v>
      </c>
      <c r="B30" s="6" t="s">
        <v>1131</v>
      </c>
      <c r="C30" s="8">
        <f t="shared" si="0"/>
        <v>64.89</v>
      </c>
      <c r="D30" s="13">
        <f>_xlfn.XLOOKUP(Tabela57[[#This Row],[SKU]],'ESTOQUE DEZEMBRO'!A:A,'ESTOQUE DEZEMBRO'!F:F,,0)-
_xlfn.XLOOKUP(Tabela57[[#This Row],[SKU]],'VENDA MES'!K:K,'VENDA MES'!L:L,0,0)</f>
        <v>9.1999999999999886</v>
      </c>
      <c r="E30" s="13">
        <f>IF(D30&lt;=0,(L30 * 2.5) - D30,IF(AND(Tabela57[[#This Row],[ESTOQUE_INICIAL]]&lt;=Tabela57[[#This Row],[PONTO_DE_REPOSICAO]],Tabela57[[#This Row],[ESTOQUE_INICIAL]]&gt;0),L30*2.5,D30*0))</f>
        <v>45.555555555555557</v>
      </c>
      <c r="F30" s="13">
        <f t="shared" si="1"/>
        <v>54.755555555555546</v>
      </c>
      <c r="G30" s="14">
        <f>IF('ESTOQUE DEZEMBRO'!$N30="outubro",_xlfn.XLOOKUP('ESTOQUE DEZEMBRO'!$A30,MEDIDAS!H:H,MEDIDAS!J:J,,0),IF('ESTOQUE DEZEMBRO'!$N30="novembro",_xlfn.XLOOKUP('ESTOQUE DEZEMBRO'!$A30,MEDIDAS!H:H,MEDIDAS!K:K,,0),"0"))</f>
        <v>60</v>
      </c>
      <c r="H30" s="16">
        <v>120</v>
      </c>
      <c r="I30" s="6" t="s">
        <v>1128</v>
      </c>
      <c r="J30" s="1">
        <f>'ESTOQUE DEZEMBRO'!$D30*'ESTOQUE DEZEMBRO'!$G30+'ESTOQUE DEZEMBRO'!$E30*'ESTOQUE DEZEMBRO'!$H30</f>
        <v>4811.9999999999991</v>
      </c>
      <c r="K30" s="1">
        <f>_xlfn.XLOOKUP(A30,MEDIDAS!A:A,MEDIDAS!D:D,,0)*5</f>
        <v>9.1111111111111107</v>
      </c>
      <c r="L30" s="1">
        <f>SUM(K30,_xlfn.XLOOKUP(A30,MEDIDAS!A:A,MEDIDAS!D:D,,0)*5)</f>
        <v>18.222222222222221</v>
      </c>
      <c r="M3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0" t="str">
        <f>IF(Tabela57[[#This Row],[ABASTECIMENTO]]&gt;0,"janeiro",_xlfn.XLOOKUP(Tabela57[[#This Row],[SKU]],'ESTOQUE DEZEMBRO'!A:A,'ESTOQUE DEZEMBRO'!N:N,,0))</f>
        <v>janeiro</v>
      </c>
      <c r="O30" s="15">
        <v>45658</v>
      </c>
    </row>
    <row r="31" spans="1:15">
      <c r="A31" s="5" t="s">
        <v>34</v>
      </c>
      <c r="B31" s="6" t="s">
        <v>1131</v>
      </c>
      <c r="C31" s="8">
        <f t="shared" si="0"/>
        <v>64.89</v>
      </c>
      <c r="D31" s="13">
        <f>_xlfn.XLOOKUP(Tabela57[[#This Row],[SKU]],'ESTOQUE DEZEMBRO'!A:A,'ESTOQUE DEZEMBRO'!F:F,,0)-
_xlfn.XLOOKUP(Tabela57[[#This Row],[SKU]],'VENDA MES'!K:K,'VENDA MES'!L:L,0,0)</f>
        <v>107.39999999999998</v>
      </c>
      <c r="E31" s="13">
        <f>IF(D31&lt;=0,(L31 * 2.5) - D31,IF(AND(Tabela57[[#This Row],[ESTOQUE_INICIAL]]&lt;=Tabela57[[#This Row],[PONTO_DE_REPOSICAO]],Tabela57[[#This Row],[ESTOQUE_INICIAL]]&gt;0),L31*2.5,D31*0))</f>
        <v>0</v>
      </c>
      <c r="F31" s="13">
        <f t="shared" si="1"/>
        <v>107.39999999999998</v>
      </c>
      <c r="G31" s="14">
        <f>IF('ESTOQUE DEZEMBRO'!$N31="outubro",_xlfn.XLOOKUP('ESTOQUE DEZEMBRO'!$A31,MEDIDAS!H:H,MEDIDAS!J:J,,0),IF('ESTOQUE DEZEMBRO'!$N31="novembro",_xlfn.XLOOKUP('ESTOQUE DEZEMBRO'!$A31,MEDIDAS!H:H,MEDIDAS!K:K,,0),"0"))</f>
        <v>60</v>
      </c>
      <c r="H31" s="16">
        <v>120</v>
      </c>
      <c r="I31" s="6" t="s">
        <v>1128</v>
      </c>
      <c r="J31" s="1">
        <f>'ESTOQUE DEZEMBRO'!$D31*'ESTOQUE DEZEMBRO'!$G31+'ESTOQUE DEZEMBRO'!$E31*'ESTOQUE DEZEMBRO'!$H31</f>
        <v>11363.999999999998</v>
      </c>
      <c r="K31" s="1">
        <f>_xlfn.XLOOKUP(A31,MEDIDAS!A:A,MEDIDAS!D:D,,0)*5</f>
        <v>7.4444444444444446</v>
      </c>
      <c r="L31" s="1">
        <f>SUM(K31,_xlfn.XLOOKUP(A31,MEDIDAS!A:A,MEDIDAS!D:D,,0)*5)</f>
        <v>14.888888888888889</v>
      </c>
      <c r="M3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1" t="str">
        <f>IF(Tabela57[[#This Row],[ABASTECIMENTO]]&gt;0,"janeiro",_xlfn.XLOOKUP(Tabela57[[#This Row],[SKU]],'ESTOQUE DEZEMBRO'!A:A,'ESTOQUE DEZEMBRO'!N:N,,0))</f>
        <v>outubro</v>
      </c>
      <c r="O31" s="15">
        <v>45658</v>
      </c>
    </row>
    <row r="32" spans="1:15">
      <c r="A32" s="4" t="s">
        <v>35</v>
      </c>
      <c r="B32" s="6" t="s">
        <v>1132</v>
      </c>
      <c r="C32" s="8">
        <f t="shared" si="0"/>
        <v>64.89</v>
      </c>
      <c r="D32" s="13">
        <f>_xlfn.XLOOKUP(Tabela57[[#This Row],[SKU]],'ESTOQUE DEZEMBRO'!A:A,'ESTOQUE DEZEMBRO'!F:F,,0)-
_xlfn.XLOOKUP(Tabela57[[#This Row],[SKU]],'VENDA MES'!K:K,'VENDA MES'!L:L,0,0)</f>
        <v>-33.555555555555529</v>
      </c>
      <c r="E32" s="13">
        <f>IF(D32&lt;=0,(L32 * 2.5) - D32,IF(AND(Tabela57[[#This Row],[ESTOQUE_INICIAL]]&lt;=Tabela57[[#This Row],[PONTO_DE_REPOSICAO]],Tabela57[[#This Row],[ESTOQUE_INICIAL]]&gt;0),L32*2.5,D32*0))</f>
        <v>77.999999999999972</v>
      </c>
      <c r="F32" s="13">
        <f t="shared" si="1"/>
        <v>44.444444444444443</v>
      </c>
      <c r="G32" s="14" t="str">
        <f>IF('ESTOQUE DEZEMBRO'!$N32="outubro",_xlfn.XLOOKUP('ESTOQUE DEZEMBRO'!$A32,MEDIDAS!H:H,MEDIDAS!J:J,,0),IF('ESTOQUE DEZEMBRO'!$N32="novembro",_xlfn.XLOOKUP('ESTOQUE DEZEMBRO'!$A32,MEDIDAS!H:H,MEDIDAS!K:K,,0),"0"))</f>
        <v>0</v>
      </c>
      <c r="H32" s="16">
        <v>32</v>
      </c>
      <c r="I32" s="6" t="s">
        <v>1128</v>
      </c>
      <c r="J32" s="1">
        <f>'ESTOQUE DEZEMBRO'!$D32*'ESTOQUE DEZEMBRO'!$G32+'ESTOQUE DEZEMBRO'!$E32*'ESTOQUE DEZEMBRO'!$H32</f>
        <v>1777.7777777777778</v>
      </c>
      <c r="K32" s="1">
        <f>_xlfn.XLOOKUP(A32,MEDIDAS!A:A,MEDIDAS!D:D,,0)*5</f>
        <v>8.8888888888888893</v>
      </c>
      <c r="L32" s="1">
        <f>SUM(K32,_xlfn.XLOOKUP(A32,MEDIDAS!A:A,MEDIDAS!D:D,,0)*5)</f>
        <v>17.777777777777779</v>
      </c>
      <c r="M3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2" t="str">
        <f>IF(Tabela57[[#This Row],[ABASTECIMENTO]]&gt;0,"janeiro",_xlfn.XLOOKUP(Tabela57[[#This Row],[SKU]],'ESTOQUE DEZEMBRO'!A:A,'ESTOQUE DEZEMBRO'!N:N,,0))</f>
        <v>janeiro</v>
      </c>
      <c r="O32" s="15">
        <v>45658</v>
      </c>
    </row>
    <row r="33" spans="1:15">
      <c r="A33" s="4" t="s">
        <v>36</v>
      </c>
      <c r="B33" s="6" t="s">
        <v>1132</v>
      </c>
      <c r="C33" s="8">
        <f t="shared" si="0"/>
        <v>64.89</v>
      </c>
      <c r="D33" s="13">
        <f>_xlfn.XLOOKUP(Tabela57[[#This Row],[SKU]],'ESTOQUE DEZEMBRO'!A:A,'ESTOQUE DEZEMBRO'!F:F,,0)-
_xlfn.XLOOKUP(Tabela57[[#This Row],[SKU]],'VENDA MES'!K:K,'VENDA MES'!L:L,0,0)</f>
        <v>-23.199999999999989</v>
      </c>
      <c r="E33" s="13">
        <f>IF(D33&lt;=0,(L33 * 2.5) - D33,IF(AND(Tabela57[[#This Row],[ESTOQUE_INICIAL]]&lt;=Tabela57[[#This Row],[PONTO_DE_REPOSICAO]],Tabela57[[#This Row],[ESTOQUE_INICIAL]]&gt;0),L33*2.5,D33*0))</f>
        <v>54.033333333333324</v>
      </c>
      <c r="F33" s="13">
        <f t="shared" si="1"/>
        <v>30.833333333333336</v>
      </c>
      <c r="G33" s="14">
        <f>IF('ESTOQUE DEZEMBRO'!$N33="outubro",_xlfn.XLOOKUP('ESTOQUE DEZEMBRO'!$A33,MEDIDAS!H:H,MEDIDAS!J:J,,0),IF('ESTOQUE DEZEMBRO'!$N33="novembro",_xlfn.XLOOKUP('ESTOQUE DEZEMBRO'!$A33,MEDIDAS!H:H,MEDIDAS!K:K,,0),"0"))</f>
        <v>16</v>
      </c>
      <c r="H33" s="16">
        <v>32</v>
      </c>
      <c r="I33" s="6" t="s">
        <v>1128</v>
      </c>
      <c r="J33" s="1">
        <f>'ESTOQUE DEZEMBRO'!$D33*'ESTOQUE DEZEMBRO'!$G33+'ESTOQUE DEZEMBRO'!$E33*'ESTOQUE DEZEMBRO'!$H33</f>
        <v>652.80000000000018</v>
      </c>
      <c r="K33" s="1">
        <f>_xlfn.XLOOKUP(A33,MEDIDAS!A:A,MEDIDAS!D:D,,0)*5</f>
        <v>6.166666666666667</v>
      </c>
      <c r="L33" s="1">
        <f>SUM(K33,_xlfn.XLOOKUP(A33,MEDIDAS!A:A,MEDIDAS!D:D,,0)*5)</f>
        <v>12.333333333333334</v>
      </c>
      <c r="M3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3" t="str">
        <f>IF(Tabela57[[#This Row],[ABASTECIMENTO]]&gt;0,"janeiro",_xlfn.XLOOKUP(Tabela57[[#This Row],[SKU]],'ESTOQUE DEZEMBRO'!A:A,'ESTOQUE DEZEMBRO'!N:N,,0))</f>
        <v>janeiro</v>
      </c>
      <c r="O33" s="15">
        <v>45658</v>
      </c>
    </row>
    <row r="34" spans="1:15">
      <c r="A34" s="4" t="s">
        <v>37</v>
      </c>
      <c r="B34" s="6" t="s">
        <v>1132</v>
      </c>
      <c r="C34" s="8">
        <f t="shared" si="0"/>
        <v>64.89</v>
      </c>
      <c r="D34" s="13">
        <f>_xlfn.XLOOKUP(Tabela57[[#This Row],[SKU]],'ESTOQUE DEZEMBRO'!A:A,'ESTOQUE DEZEMBRO'!F:F,,0)-
_xlfn.XLOOKUP(Tabela57[[#This Row],[SKU]],'VENDA MES'!K:K,'VENDA MES'!L:L,0,0)</f>
        <v>22.80000000000004</v>
      </c>
      <c r="E34" s="13">
        <f>IF(D34&lt;=0,(L34 * 2.5) - D34,IF(AND(Tabela57[[#This Row],[ESTOQUE_INICIAL]]&lt;=Tabela57[[#This Row],[PONTO_DE_REPOSICAO]],Tabela57[[#This Row],[ESTOQUE_INICIAL]]&gt;0),L34*2.5,D34*0))</f>
        <v>0</v>
      </c>
      <c r="F34" s="13">
        <f t="shared" si="1"/>
        <v>22.80000000000004</v>
      </c>
      <c r="G34" s="14">
        <f>IF('ESTOQUE DEZEMBRO'!$N34="outubro",_xlfn.XLOOKUP('ESTOQUE DEZEMBRO'!$A34,MEDIDAS!H:H,MEDIDAS!J:J,,0),IF('ESTOQUE DEZEMBRO'!$N34="novembro",_xlfn.XLOOKUP('ESTOQUE DEZEMBRO'!$A34,MEDIDAS!H:H,MEDIDAS!K:K,,0),"0"))</f>
        <v>16</v>
      </c>
      <c r="H34" s="16">
        <v>32</v>
      </c>
      <c r="I34" s="6" t="s">
        <v>1128</v>
      </c>
      <c r="J34" s="1">
        <f>'ESTOQUE DEZEMBRO'!$D34*'ESTOQUE DEZEMBRO'!$G34+'ESTOQUE DEZEMBRO'!$E34*'ESTOQUE DEZEMBRO'!$H34</f>
        <v>1676.8000000000006</v>
      </c>
      <c r="K34" s="1">
        <f>_xlfn.XLOOKUP(A34,MEDIDAS!A:A,MEDIDAS!D:D,,0)*5</f>
        <v>6.2777777777777777</v>
      </c>
      <c r="L34" s="1">
        <f>SUM(K34,_xlfn.XLOOKUP(A34,MEDIDAS!A:A,MEDIDAS!D:D,,0)*5)</f>
        <v>12.555555555555555</v>
      </c>
      <c r="M3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4" t="str">
        <f>IF(Tabela57[[#This Row],[ABASTECIMENTO]]&gt;0,"janeiro",_xlfn.XLOOKUP(Tabela57[[#This Row],[SKU]],'ESTOQUE DEZEMBRO'!A:A,'ESTOQUE DEZEMBRO'!N:N,,0))</f>
        <v>outubro</v>
      </c>
      <c r="O34" s="15">
        <v>45658</v>
      </c>
    </row>
    <row r="35" spans="1:15">
      <c r="A35" s="4" t="s">
        <v>38</v>
      </c>
      <c r="B35" s="6" t="s">
        <v>1132</v>
      </c>
      <c r="C35" s="8">
        <f t="shared" si="0"/>
        <v>64.89</v>
      </c>
      <c r="D35" s="13">
        <f>_xlfn.XLOOKUP(Tabela57[[#This Row],[SKU]],'ESTOQUE DEZEMBRO'!A:A,'ESTOQUE DEZEMBRO'!F:F,,0)-
_xlfn.XLOOKUP(Tabela57[[#This Row],[SKU]],'VENDA MES'!K:K,'VENDA MES'!L:L,0,0)</f>
        <v>32.199999999999989</v>
      </c>
      <c r="E35" s="13">
        <f>IF(D35&lt;=0,(L35 * 2.5) - D35,IF(AND(Tabela57[[#This Row],[ESTOQUE_INICIAL]]&lt;=Tabela57[[#This Row],[PONTO_DE_REPOSICAO]],Tabela57[[#This Row],[ESTOQUE_INICIAL]]&gt;0),L35*2.5,D35*0))</f>
        <v>0</v>
      </c>
      <c r="F35" s="13">
        <f t="shared" si="1"/>
        <v>32.199999999999989</v>
      </c>
      <c r="G35" s="14">
        <f>IF('ESTOQUE DEZEMBRO'!$N35="outubro",_xlfn.XLOOKUP('ESTOQUE DEZEMBRO'!$A35,MEDIDAS!H:H,MEDIDAS!J:J,,0),IF('ESTOQUE DEZEMBRO'!$N35="novembro",_xlfn.XLOOKUP('ESTOQUE DEZEMBRO'!$A35,MEDIDAS!H:H,MEDIDAS!K:K,,0),"0"))</f>
        <v>16</v>
      </c>
      <c r="H35" s="16">
        <v>32</v>
      </c>
      <c r="I35" s="6" t="s">
        <v>1128</v>
      </c>
      <c r="J35" s="1">
        <f>'ESTOQUE DEZEMBRO'!$D35*'ESTOQUE DEZEMBRO'!$G35+'ESTOQUE DEZEMBRO'!$E35*'ESTOQUE DEZEMBRO'!$H35</f>
        <v>1235.1999999999998</v>
      </c>
      <c r="K35" s="1">
        <f>_xlfn.XLOOKUP(A35,MEDIDAS!A:A,MEDIDAS!D:D,,0)*5</f>
        <v>9.2777777777777786</v>
      </c>
      <c r="L35" s="1">
        <f>SUM(K35,_xlfn.XLOOKUP(A35,MEDIDAS!A:A,MEDIDAS!D:D,,0)*5)</f>
        <v>18.555555555555557</v>
      </c>
      <c r="M3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5" t="str">
        <f>IF(Tabela57[[#This Row],[ABASTECIMENTO]]&gt;0,"janeiro",_xlfn.XLOOKUP(Tabela57[[#This Row],[SKU]],'ESTOQUE DEZEMBRO'!A:A,'ESTOQUE DEZEMBRO'!N:N,,0))</f>
        <v>outubro</v>
      </c>
      <c r="O35" s="15">
        <v>45658</v>
      </c>
    </row>
    <row r="36" spans="1:15">
      <c r="A36" s="4" t="s">
        <v>39</v>
      </c>
      <c r="B36" s="6" t="s">
        <v>1132</v>
      </c>
      <c r="C36" s="8">
        <f t="shared" si="0"/>
        <v>64.89</v>
      </c>
      <c r="D36" s="13">
        <f>_xlfn.XLOOKUP(Tabela57[[#This Row],[SKU]],'ESTOQUE DEZEMBRO'!A:A,'ESTOQUE DEZEMBRO'!F:F,,0)-
_xlfn.XLOOKUP(Tabela57[[#This Row],[SKU]],'VENDA MES'!K:K,'VENDA MES'!L:L,0,0)</f>
        <v>112.19999999999999</v>
      </c>
      <c r="E36" s="13">
        <f>IF(D36&lt;=0,(L36 * 2.5) - D36,IF(AND(Tabela57[[#This Row],[ESTOQUE_INICIAL]]&lt;=Tabela57[[#This Row],[PONTO_DE_REPOSICAO]],Tabela57[[#This Row],[ESTOQUE_INICIAL]]&gt;0),L36*2.5,D36*0))</f>
        <v>0</v>
      </c>
      <c r="F36" s="13">
        <f t="shared" si="1"/>
        <v>112.19999999999999</v>
      </c>
      <c r="G36" s="14">
        <f>IF('ESTOQUE DEZEMBRO'!$N36="outubro",_xlfn.XLOOKUP('ESTOQUE DEZEMBRO'!$A36,MEDIDAS!H:H,MEDIDAS!J:J,,0),IF('ESTOQUE DEZEMBRO'!$N36="novembro",_xlfn.XLOOKUP('ESTOQUE DEZEMBRO'!$A36,MEDIDAS!H:H,MEDIDAS!K:K,,0),"0"))</f>
        <v>16</v>
      </c>
      <c r="H36" s="16">
        <v>32</v>
      </c>
      <c r="I36" s="6" t="s">
        <v>1128</v>
      </c>
      <c r="J36" s="1">
        <f>'ESTOQUE DEZEMBRO'!$D36*'ESTOQUE DEZEMBRO'!$G36+'ESTOQUE DEZEMBRO'!$E36*'ESTOQUE DEZEMBRO'!$H36</f>
        <v>3043.2</v>
      </c>
      <c r="K36" s="1">
        <f>_xlfn.XLOOKUP(A36,MEDIDAS!A:A,MEDIDAS!D:D,,0)*5</f>
        <v>3</v>
      </c>
      <c r="L36" s="1">
        <f>SUM(K36,_xlfn.XLOOKUP(A36,MEDIDAS!A:A,MEDIDAS!D:D,,0)*5)</f>
        <v>6</v>
      </c>
      <c r="M3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6" t="str">
        <f>IF(Tabela57[[#This Row],[ABASTECIMENTO]]&gt;0,"janeiro",_xlfn.XLOOKUP(Tabela57[[#This Row],[SKU]],'ESTOQUE DEZEMBRO'!A:A,'ESTOQUE DEZEMBRO'!N:N,,0))</f>
        <v>outubro</v>
      </c>
      <c r="O36" s="15">
        <v>45658</v>
      </c>
    </row>
    <row r="37" spans="1:15">
      <c r="A37" s="4" t="s">
        <v>44</v>
      </c>
      <c r="B37" s="6" t="s">
        <v>1132</v>
      </c>
      <c r="C37" s="8">
        <f t="shared" si="0"/>
        <v>64.89</v>
      </c>
      <c r="D37" s="13">
        <f>_xlfn.XLOOKUP(Tabela57[[#This Row],[SKU]],'ESTOQUE DEZEMBRO'!A:A,'ESTOQUE DEZEMBRO'!F:F,,0)-
_xlfn.XLOOKUP(Tabela57[[#This Row],[SKU]],'VENDA MES'!K:K,'VENDA MES'!L:L,0,0)</f>
        <v>-11</v>
      </c>
      <c r="E37" s="13">
        <f>IF(D37&lt;=0,(L37 * 2.5) - D37,IF(AND(Tabela57[[#This Row],[ESTOQUE_INICIAL]]&lt;=Tabela57[[#This Row],[PONTO_DE_REPOSICAO]],Tabela57[[#This Row],[ESTOQUE_INICIAL]]&gt;0),L37*2.5,D37*0))</f>
        <v>37.944444444444443</v>
      </c>
      <c r="F37" s="13">
        <f t="shared" si="1"/>
        <v>26.944444444444443</v>
      </c>
      <c r="G37" s="14">
        <f>IF('ESTOQUE DEZEMBRO'!$N37="outubro",_xlfn.XLOOKUP('ESTOQUE DEZEMBRO'!$A37,MEDIDAS!H:H,MEDIDAS!J:J,,0),IF('ESTOQUE DEZEMBRO'!$N37="novembro",_xlfn.XLOOKUP('ESTOQUE DEZEMBRO'!$A37,MEDIDAS!H:H,MEDIDAS!K:K,,0),"0"))</f>
        <v>16</v>
      </c>
      <c r="H37" s="16">
        <v>32</v>
      </c>
      <c r="I37" s="6" t="s">
        <v>1128</v>
      </c>
      <c r="J37" s="1">
        <f>'ESTOQUE DEZEMBRO'!$D37*'ESTOQUE DEZEMBRO'!$G37+'ESTOQUE DEZEMBRO'!$E37*'ESTOQUE DEZEMBRO'!$H37</f>
        <v>848</v>
      </c>
      <c r="K37" s="1">
        <f>_xlfn.XLOOKUP(A37,MEDIDAS!A:A,MEDIDAS!D:D,,0)*5</f>
        <v>5.3888888888888884</v>
      </c>
      <c r="L37" s="1">
        <f>SUM(K37,_xlfn.XLOOKUP(A37,MEDIDAS!A:A,MEDIDAS!D:D,,0)*5)</f>
        <v>10.777777777777777</v>
      </c>
      <c r="M3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7" t="str">
        <f>IF(Tabela57[[#This Row],[ABASTECIMENTO]]&gt;0,"janeiro",_xlfn.XLOOKUP(Tabela57[[#This Row],[SKU]],'ESTOQUE DEZEMBRO'!A:A,'ESTOQUE DEZEMBRO'!N:N,,0))</f>
        <v>janeiro</v>
      </c>
      <c r="O37" s="15">
        <v>45658</v>
      </c>
    </row>
    <row r="38" spans="1:15">
      <c r="A38" s="4" t="s">
        <v>40</v>
      </c>
      <c r="B38" s="6" t="s">
        <v>1132</v>
      </c>
      <c r="C38" s="8">
        <f t="shared" si="0"/>
        <v>64.89</v>
      </c>
      <c r="D38" s="13">
        <f>_xlfn.XLOOKUP(Tabela57[[#This Row],[SKU]],'ESTOQUE DEZEMBRO'!A:A,'ESTOQUE DEZEMBRO'!F:F,,0)-
_xlfn.XLOOKUP(Tabela57[[#This Row],[SKU]],'VENDA MES'!K:K,'VENDA MES'!L:L,0,0)</f>
        <v>-53.400000000000006</v>
      </c>
      <c r="E38" s="13">
        <f>IF(D38&lt;=0,(L38 * 2.5) - D38,IF(AND(Tabela57[[#This Row],[ESTOQUE_INICIAL]]&lt;=Tabela57[[#This Row],[PONTO_DE_REPOSICAO]],Tabela57[[#This Row],[ESTOQUE_INICIAL]]&gt;0),L38*2.5,D38*0))</f>
        <v>90.066666666666663</v>
      </c>
      <c r="F38" s="13">
        <f t="shared" si="1"/>
        <v>36.666666666666657</v>
      </c>
      <c r="G38" s="14">
        <f>IF('ESTOQUE DEZEMBRO'!$N38="outubro",_xlfn.XLOOKUP('ESTOQUE DEZEMBRO'!$A38,MEDIDAS!H:H,MEDIDAS!J:J,,0),IF('ESTOQUE DEZEMBRO'!$N38="novembro",_xlfn.XLOOKUP('ESTOQUE DEZEMBRO'!$A38,MEDIDAS!H:H,MEDIDAS!K:K,,0),"0"))</f>
        <v>16</v>
      </c>
      <c r="H38" s="16">
        <v>32</v>
      </c>
      <c r="I38" s="6" t="s">
        <v>1128</v>
      </c>
      <c r="J38" s="1">
        <f>'ESTOQUE DEZEMBRO'!$D38*'ESTOQUE DEZEMBRO'!$G38+'ESTOQUE DEZEMBRO'!$E38*'ESTOQUE DEZEMBRO'!$H38</f>
        <v>633.59999999999991</v>
      </c>
      <c r="K38" s="1">
        <f>_xlfn.XLOOKUP(A38,MEDIDAS!A:A,MEDIDAS!D:D,,0)*5</f>
        <v>7.333333333333333</v>
      </c>
      <c r="L38" s="1">
        <f>SUM(K38,_xlfn.XLOOKUP(A38,MEDIDAS!A:A,MEDIDAS!D:D,,0)*5)</f>
        <v>14.666666666666666</v>
      </c>
      <c r="M3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8" t="str">
        <f>IF(Tabela57[[#This Row],[ABASTECIMENTO]]&gt;0,"janeiro",_xlfn.XLOOKUP(Tabela57[[#This Row],[SKU]],'ESTOQUE DEZEMBRO'!A:A,'ESTOQUE DEZEMBRO'!N:N,,0))</f>
        <v>janeiro</v>
      </c>
      <c r="O38" s="15">
        <v>45658</v>
      </c>
    </row>
    <row r="39" spans="1:15">
      <c r="A39" s="4" t="s">
        <v>41</v>
      </c>
      <c r="B39" s="6" t="s">
        <v>1132</v>
      </c>
      <c r="C39" s="8">
        <f t="shared" si="0"/>
        <v>64.89</v>
      </c>
      <c r="D39" s="13">
        <f>_xlfn.XLOOKUP(Tabela57[[#This Row],[SKU]],'ESTOQUE DEZEMBRO'!A:A,'ESTOQUE DEZEMBRO'!F:F,,0)-
_xlfn.XLOOKUP(Tabela57[[#This Row],[SKU]],'VENDA MES'!K:K,'VENDA MES'!L:L,0,0)</f>
        <v>-4</v>
      </c>
      <c r="E39" s="13">
        <f>IF(D39&lt;=0,(L39 * 2.5) - D39,IF(AND(Tabela57[[#This Row],[ESTOQUE_INICIAL]]&lt;=Tabela57[[#This Row],[PONTO_DE_REPOSICAO]],Tabela57[[#This Row],[ESTOQUE_INICIAL]]&gt;0),L39*2.5,D39*0))</f>
        <v>18.722222222222221</v>
      </c>
      <c r="F39" s="13">
        <f t="shared" si="1"/>
        <v>14.722222222222221</v>
      </c>
      <c r="G39" s="14">
        <f>IF('ESTOQUE DEZEMBRO'!$N39="outubro",_xlfn.XLOOKUP('ESTOQUE DEZEMBRO'!$A39,MEDIDAS!H:H,MEDIDAS!J:J,,0),IF('ESTOQUE DEZEMBRO'!$N39="novembro",_xlfn.XLOOKUP('ESTOQUE DEZEMBRO'!$A39,MEDIDAS!H:H,MEDIDAS!K:K,,0),"0"))</f>
        <v>16</v>
      </c>
      <c r="H39" s="16">
        <v>32</v>
      </c>
      <c r="I39" s="6" t="s">
        <v>1128</v>
      </c>
      <c r="J39" s="1">
        <f>'ESTOQUE DEZEMBRO'!$D39*'ESTOQUE DEZEMBRO'!$G39+'ESTOQUE DEZEMBRO'!$E39*'ESTOQUE DEZEMBRO'!$H39</f>
        <v>1264</v>
      </c>
      <c r="K39" s="1">
        <f>_xlfn.XLOOKUP(A39,MEDIDAS!A:A,MEDIDAS!D:D,,0)*5</f>
        <v>2.9444444444444446</v>
      </c>
      <c r="L39" s="1">
        <f>SUM(K39,_xlfn.XLOOKUP(A39,MEDIDAS!A:A,MEDIDAS!D:D,,0)*5)</f>
        <v>5.8888888888888893</v>
      </c>
      <c r="M3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9" t="str">
        <f>IF(Tabela57[[#This Row],[ABASTECIMENTO]]&gt;0,"janeiro",_xlfn.XLOOKUP(Tabela57[[#This Row],[SKU]],'ESTOQUE DEZEMBRO'!A:A,'ESTOQUE DEZEMBRO'!N:N,,0))</f>
        <v>janeiro</v>
      </c>
      <c r="O39" s="15">
        <v>45658</v>
      </c>
    </row>
    <row r="40" spans="1:15">
      <c r="A40" s="4" t="s">
        <v>42</v>
      </c>
      <c r="B40" s="6" t="s">
        <v>1132</v>
      </c>
      <c r="C40" s="8">
        <f t="shared" si="0"/>
        <v>64.89</v>
      </c>
      <c r="D40" s="13">
        <f>_xlfn.XLOOKUP(Tabela57[[#This Row],[SKU]],'ESTOQUE DEZEMBRO'!A:A,'ESTOQUE DEZEMBRO'!F:F,,0)-
_xlfn.XLOOKUP(Tabela57[[#This Row],[SKU]],'VENDA MES'!K:K,'VENDA MES'!L:L,0,0)</f>
        <v>34.80000000000004</v>
      </c>
      <c r="E40" s="13">
        <f>IF(D40&lt;=0,(L40 * 2.5) - D40,IF(AND(Tabela57[[#This Row],[ESTOQUE_INICIAL]]&lt;=Tabela57[[#This Row],[PONTO_DE_REPOSICAO]],Tabela57[[#This Row],[ESTOQUE_INICIAL]]&gt;0),L40*2.5,D40*0))</f>
        <v>0</v>
      </c>
      <c r="F40" s="13">
        <f t="shared" si="1"/>
        <v>34.80000000000004</v>
      </c>
      <c r="G40" s="14">
        <f>IF('ESTOQUE DEZEMBRO'!$N40="outubro",_xlfn.XLOOKUP('ESTOQUE DEZEMBRO'!$A40,MEDIDAS!H:H,MEDIDAS!J:J,,0),IF('ESTOQUE DEZEMBRO'!$N40="novembro",_xlfn.XLOOKUP('ESTOQUE DEZEMBRO'!$A40,MEDIDAS!H:H,MEDIDAS!K:K,,0),"0"))</f>
        <v>16</v>
      </c>
      <c r="H40" s="16">
        <v>32</v>
      </c>
      <c r="I40" s="6" t="s">
        <v>1128</v>
      </c>
      <c r="J40" s="1">
        <f>'ESTOQUE DEZEMBRO'!$D40*'ESTOQUE DEZEMBRO'!$G40+'ESTOQUE DEZEMBRO'!$E40*'ESTOQUE DEZEMBRO'!$H40</f>
        <v>1980.8000000000006</v>
      </c>
      <c r="K40" s="1">
        <f>_xlfn.XLOOKUP(A40,MEDIDAS!A:A,MEDIDAS!D:D,,0)*5</f>
        <v>7.0555555555555562</v>
      </c>
      <c r="L40" s="1">
        <f>SUM(K40,_xlfn.XLOOKUP(A40,MEDIDAS!A:A,MEDIDAS!D:D,,0)*5)</f>
        <v>14.111111111111112</v>
      </c>
      <c r="M4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0" t="str">
        <f>IF(Tabela57[[#This Row],[ABASTECIMENTO]]&gt;0,"janeiro",_xlfn.XLOOKUP(Tabela57[[#This Row],[SKU]],'ESTOQUE DEZEMBRO'!A:A,'ESTOQUE DEZEMBRO'!N:N,,0))</f>
        <v>outubro</v>
      </c>
      <c r="O40" s="15">
        <v>45658</v>
      </c>
    </row>
    <row r="41" spans="1:15">
      <c r="A41" s="5" t="s">
        <v>43</v>
      </c>
      <c r="B41" s="6" t="s">
        <v>1132</v>
      </c>
      <c r="C41" s="8">
        <f t="shared" si="0"/>
        <v>64.89</v>
      </c>
      <c r="D41" s="13">
        <f>_xlfn.XLOOKUP(Tabela57[[#This Row],[SKU]],'ESTOQUE DEZEMBRO'!A:A,'ESTOQUE DEZEMBRO'!F:F,,0)-
_xlfn.XLOOKUP(Tabela57[[#This Row],[SKU]],'VENDA MES'!K:K,'VENDA MES'!L:L,0,0)</f>
        <v>-61.166666666666664</v>
      </c>
      <c r="E41" s="13">
        <f>IF(D41&lt;=0,(L41 * 2.5) - D41,IF(AND(Tabela57[[#This Row],[ESTOQUE_INICIAL]]&lt;=Tabela57[[#This Row],[PONTO_DE_REPOSICAO]],Tabela57[[#This Row],[ESTOQUE_INICIAL]]&gt;0),L41*2.5,D41*0))</f>
        <v>92</v>
      </c>
      <c r="F41" s="13">
        <f t="shared" si="1"/>
        <v>30.833333333333336</v>
      </c>
      <c r="G41" s="14" t="str">
        <f>IF('ESTOQUE DEZEMBRO'!$N41="outubro",_xlfn.XLOOKUP('ESTOQUE DEZEMBRO'!$A41,MEDIDAS!H:H,MEDIDAS!J:J,,0),IF('ESTOQUE DEZEMBRO'!$N41="novembro",_xlfn.XLOOKUP('ESTOQUE DEZEMBRO'!$A41,MEDIDAS!H:H,MEDIDAS!K:K,,0),"0"))</f>
        <v>0</v>
      </c>
      <c r="H41" s="16">
        <v>32</v>
      </c>
      <c r="I41" s="6" t="s">
        <v>1128</v>
      </c>
      <c r="J41" s="1">
        <f>'ESTOQUE DEZEMBRO'!$D41*'ESTOQUE DEZEMBRO'!$G41+'ESTOQUE DEZEMBRO'!$E41*'ESTOQUE DEZEMBRO'!$H41</f>
        <v>1977.3333333333326</v>
      </c>
      <c r="K41" s="1">
        <f>_xlfn.XLOOKUP(A41,MEDIDAS!A:A,MEDIDAS!D:D,,0)*5</f>
        <v>6.166666666666667</v>
      </c>
      <c r="L41" s="1">
        <f>SUM(K41,_xlfn.XLOOKUP(A41,MEDIDAS!A:A,MEDIDAS!D:D,,0)*5)</f>
        <v>12.333333333333334</v>
      </c>
      <c r="M4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1" t="str">
        <f>IF(Tabela57[[#This Row],[ABASTECIMENTO]]&gt;0,"janeiro",_xlfn.XLOOKUP(Tabela57[[#This Row],[SKU]],'ESTOQUE DEZEMBRO'!A:A,'ESTOQUE DEZEMBRO'!N:N,,0))</f>
        <v>janeiro</v>
      </c>
      <c r="O41" s="15">
        <v>45658</v>
      </c>
    </row>
    <row r="42" spans="1:15">
      <c r="A42" s="4" t="s">
        <v>45</v>
      </c>
      <c r="B42" s="6" t="s">
        <v>1133</v>
      </c>
      <c r="C42" s="8">
        <f t="shared" si="0"/>
        <v>64.89</v>
      </c>
      <c r="D42" s="13">
        <f>_xlfn.XLOOKUP(Tabela57[[#This Row],[SKU]],'ESTOQUE DEZEMBRO'!A:A,'ESTOQUE DEZEMBRO'!F:F,,0)-
_xlfn.XLOOKUP(Tabela57[[#This Row],[SKU]],'VENDA MES'!K:K,'VENDA MES'!L:L,0,0)</f>
        <v>-51</v>
      </c>
      <c r="E42" s="13">
        <f>IF(D42&lt;=0,(L42 * 2.5) - D42,IF(AND(Tabela57[[#This Row],[ESTOQUE_INICIAL]]&lt;=Tabela57[[#This Row],[PONTO_DE_REPOSICAO]],Tabela57[[#This Row],[ESTOQUE_INICIAL]]&gt;0),L42*2.5,D42*0))</f>
        <v>77.666666666666657</v>
      </c>
      <c r="F42" s="13">
        <f t="shared" si="1"/>
        <v>26.666666666666657</v>
      </c>
      <c r="G42" s="14">
        <f>IF('ESTOQUE DEZEMBRO'!$N42="outubro",_xlfn.XLOOKUP('ESTOQUE DEZEMBRO'!$A42,MEDIDAS!H:H,MEDIDAS!J:J,,0),IF('ESTOQUE DEZEMBRO'!$N42="novembro",_xlfn.XLOOKUP('ESTOQUE DEZEMBRO'!$A42,MEDIDAS!H:H,MEDIDAS!K:K,,0),"0"))</f>
        <v>10</v>
      </c>
      <c r="H42" s="16">
        <v>20</v>
      </c>
      <c r="I42" s="6" t="s">
        <v>1134</v>
      </c>
      <c r="J42" s="1">
        <f>'ESTOQUE DEZEMBRO'!$D42*'ESTOQUE DEZEMBRO'!$G42+'ESTOQUE DEZEMBRO'!$E42*'ESTOQUE DEZEMBRO'!$H42</f>
        <v>360</v>
      </c>
      <c r="K42" s="1">
        <f>_xlfn.XLOOKUP(A42,MEDIDAS!A:A,MEDIDAS!D:D,,0)*5</f>
        <v>5.333333333333333</v>
      </c>
      <c r="L42" s="1">
        <f>SUM(K42,_xlfn.XLOOKUP(A42,MEDIDAS!A:A,MEDIDAS!D:D,,0)*5)</f>
        <v>10.666666666666666</v>
      </c>
      <c r="M4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2" t="str">
        <f>IF(Tabela57[[#This Row],[ABASTECIMENTO]]&gt;0,"janeiro",_xlfn.XLOOKUP(Tabela57[[#This Row],[SKU]],'ESTOQUE DEZEMBRO'!A:A,'ESTOQUE DEZEMBRO'!N:N,,0))</f>
        <v>janeiro</v>
      </c>
      <c r="O42" s="15">
        <v>45658</v>
      </c>
    </row>
    <row r="43" spans="1:15">
      <c r="A43" s="4" t="s">
        <v>46</v>
      </c>
      <c r="B43" s="6" t="s">
        <v>1133</v>
      </c>
      <c r="C43" s="8">
        <f t="shared" si="0"/>
        <v>64.89</v>
      </c>
      <c r="D43" s="13">
        <f>_xlfn.XLOOKUP(Tabela57[[#This Row],[SKU]],'ESTOQUE DEZEMBRO'!A:A,'ESTOQUE DEZEMBRO'!F:F,,0)-
_xlfn.XLOOKUP(Tabela57[[#This Row],[SKU]],'VENDA MES'!K:K,'VENDA MES'!L:L,0,0)</f>
        <v>-38.444444444444443</v>
      </c>
      <c r="E43" s="13">
        <f>IF(D43&lt;=0,(L43 * 2.5) - D43,IF(AND(Tabela57[[#This Row],[ESTOQUE_INICIAL]]&lt;=Tabela57[[#This Row],[PONTO_DE_REPOSICAO]],Tabela57[[#This Row],[ESTOQUE_INICIAL]]&gt;0),L43*2.5,D43*0))</f>
        <v>74</v>
      </c>
      <c r="F43" s="13">
        <f t="shared" si="1"/>
        <v>35.555555555555557</v>
      </c>
      <c r="G43" s="14" t="str">
        <f>IF('ESTOQUE DEZEMBRO'!$N43="outubro",_xlfn.XLOOKUP('ESTOQUE DEZEMBRO'!$A43,MEDIDAS!H:H,MEDIDAS!J:J,,0),IF('ESTOQUE DEZEMBRO'!$N43="novembro",_xlfn.XLOOKUP('ESTOQUE DEZEMBRO'!$A43,MEDIDAS!H:H,MEDIDAS!K:K,,0),"0"))</f>
        <v>0</v>
      </c>
      <c r="H43" s="16">
        <v>20</v>
      </c>
      <c r="I43" s="6" t="s">
        <v>1134</v>
      </c>
      <c r="J43" s="1">
        <f>'ESTOQUE DEZEMBRO'!$D43*'ESTOQUE DEZEMBRO'!$G43+'ESTOQUE DEZEMBRO'!$E43*'ESTOQUE DEZEMBRO'!$H43</f>
        <v>888.88888888888891</v>
      </c>
      <c r="K43" s="1">
        <f>_xlfn.XLOOKUP(A43,MEDIDAS!A:A,MEDIDAS!D:D,,0)*5</f>
        <v>7.1111111111111116</v>
      </c>
      <c r="L43" s="1">
        <f>SUM(K43,_xlfn.XLOOKUP(A43,MEDIDAS!A:A,MEDIDAS!D:D,,0)*5)</f>
        <v>14.222222222222223</v>
      </c>
      <c r="M4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3" t="str">
        <f>IF(Tabela57[[#This Row],[ABASTECIMENTO]]&gt;0,"janeiro",_xlfn.XLOOKUP(Tabela57[[#This Row],[SKU]],'ESTOQUE DEZEMBRO'!A:A,'ESTOQUE DEZEMBRO'!N:N,,0))</f>
        <v>janeiro</v>
      </c>
      <c r="O43" s="15">
        <v>45658</v>
      </c>
    </row>
    <row r="44" spans="1:15">
      <c r="A44" s="4" t="s">
        <v>47</v>
      </c>
      <c r="B44" s="6" t="s">
        <v>1133</v>
      </c>
      <c r="C44" s="8">
        <f t="shared" si="0"/>
        <v>64.89</v>
      </c>
      <c r="D44" s="13">
        <f>_xlfn.XLOOKUP(Tabela57[[#This Row],[SKU]],'ESTOQUE DEZEMBRO'!A:A,'ESTOQUE DEZEMBRO'!F:F,,0)-
_xlfn.XLOOKUP(Tabela57[[#This Row],[SKU]],'VENDA MES'!K:K,'VENDA MES'!L:L,0,0)</f>
        <v>25.199999999999989</v>
      </c>
      <c r="E44" s="13">
        <f>IF(D44&lt;=0,(L44 * 2.5) - D44,IF(AND(Tabela57[[#This Row],[ESTOQUE_INICIAL]]&lt;=Tabela57[[#This Row],[PONTO_DE_REPOSICAO]],Tabela57[[#This Row],[ESTOQUE_INICIAL]]&gt;0),L44*2.5,D44*0))</f>
        <v>0</v>
      </c>
      <c r="F44" s="13">
        <f t="shared" si="1"/>
        <v>25.199999999999989</v>
      </c>
      <c r="G44" s="14">
        <f>IF('ESTOQUE DEZEMBRO'!$N44="outubro",_xlfn.XLOOKUP('ESTOQUE DEZEMBRO'!$A44,MEDIDAS!H:H,MEDIDAS!J:J,,0),IF('ESTOQUE DEZEMBRO'!$N44="novembro",_xlfn.XLOOKUP('ESTOQUE DEZEMBRO'!$A44,MEDIDAS!H:H,MEDIDAS!K:K,,0),"0"))</f>
        <v>10</v>
      </c>
      <c r="H44" s="16">
        <v>20</v>
      </c>
      <c r="I44" s="6" t="s">
        <v>1134</v>
      </c>
      <c r="J44" s="1">
        <f>'ESTOQUE DEZEMBRO'!$D44*'ESTOQUE DEZEMBRO'!$G44+'ESTOQUE DEZEMBRO'!$E44*'ESTOQUE DEZEMBRO'!$H44</f>
        <v>451.99999999999989</v>
      </c>
      <c r="K44" s="1">
        <f>_xlfn.XLOOKUP(A44,MEDIDAS!A:A,MEDIDAS!D:D,,0)*5</f>
        <v>7.3888888888888893</v>
      </c>
      <c r="L44" s="1">
        <f>SUM(K44,_xlfn.XLOOKUP(A44,MEDIDAS!A:A,MEDIDAS!D:D,,0)*5)</f>
        <v>14.777777777777779</v>
      </c>
      <c r="M4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4" t="str">
        <f>IF(Tabela57[[#This Row],[ABASTECIMENTO]]&gt;0,"janeiro",_xlfn.XLOOKUP(Tabela57[[#This Row],[SKU]],'ESTOQUE DEZEMBRO'!A:A,'ESTOQUE DEZEMBRO'!N:N,,0))</f>
        <v>outubro</v>
      </c>
      <c r="O44" s="15">
        <v>45658</v>
      </c>
    </row>
    <row r="45" spans="1:15">
      <c r="A45" s="4" t="s">
        <v>48</v>
      </c>
      <c r="B45" s="6" t="s">
        <v>1133</v>
      </c>
      <c r="C45" s="8">
        <f t="shared" si="0"/>
        <v>64.89</v>
      </c>
      <c r="D45" s="13">
        <f>_xlfn.XLOOKUP(Tabela57[[#This Row],[SKU]],'ESTOQUE DEZEMBRO'!A:A,'ESTOQUE DEZEMBRO'!F:F,,0)-
_xlfn.XLOOKUP(Tabela57[[#This Row],[SKU]],'VENDA MES'!K:K,'VENDA MES'!L:L,0,0)</f>
        <v>112.80000000000001</v>
      </c>
      <c r="E45" s="13">
        <f>IF(D45&lt;=0,(L45 * 2.5) - D45,IF(AND(Tabela57[[#This Row],[ESTOQUE_INICIAL]]&lt;=Tabela57[[#This Row],[PONTO_DE_REPOSICAO]],Tabela57[[#This Row],[ESTOQUE_INICIAL]]&gt;0),L45*2.5,D45*0))</f>
        <v>0</v>
      </c>
      <c r="F45" s="13">
        <f t="shared" si="1"/>
        <v>112.80000000000001</v>
      </c>
      <c r="G45" s="14">
        <f>IF('ESTOQUE DEZEMBRO'!$N45="outubro",_xlfn.XLOOKUP('ESTOQUE DEZEMBRO'!$A45,MEDIDAS!H:H,MEDIDAS!J:J,,0),IF('ESTOQUE DEZEMBRO'!$N45="novembro",_xlfn.XLOOKUP('ESTOQUE DEZEMBRO'!$A45,MEDIDAS!H:H,MEDIDAS!K:K,,0),"0"))</f>
        <v>10</v>
      </c>
      <c r="H45" s="16">
        <v>20</v>
      </c>
      <c r="I45" s="6" t="s">
        <v>1134</v>
      </c>
      <c r="J45" s="1">
        <f>'ESTOQUE DEZEMBRO'!$D45*'ESTOQUE DEZEMBRO'!$G45+'ESTOQUE DEZEMBRO'!$E45*'ESTOQUE DEZEMBRO'!$H45</f>
        <v>2108</v>
      </c>
      <c r="K45" s="1">
        <f>_xlfn.XLOOKUP(A45,MEDIDAS!A:A,MEDIDAS!D:D,,0)*5</f>
        <v>5.8888888888888893</v>
      </c>
      <c r="L45" s="1">
        <f>SUM(K45,_xlfn.XLOOKUP(A45,MEDIDAS!A:A,MEDIDAS!D:D,,0)*5)</f>
        <v>11.777777777777779</v>
      </c>
      <c r="M4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5" t="str">
        <f>IF(Tabela57[[#This Row],[ABASTECIMENTO]]&gt;0,"janeiro",_xlfn.XLOOKUP(Tabela57[[#This Row],[SKU]],'ESTOQUE DEZEMBRO'!A:A,'ESTOQUE DEZEMBRO'!N:N,,0))</f>
        <v>outubro</v>
      </c>
      <c r="O45" s="15">
        <v>45658</v>
      </c>
    </row>
    <row r="46" spans="1:15">
      <c r="A46" s="4" t="s">
        <v>49</v>
      </c>
      <c r="B46" s="6" t="s">
        <v>1133</v>
      </c>
      <c r="C46" s="8">
        <f t="shared" si="0"/>
        <v>64.89</v>
      </c>
      <c r="D46" s="13">
        <f>_xlfn.XLOOKUP(Tabela57[[#This Row],[SKU]],'ESTOQUE DEZEMBRO'!A:A,'ESTOQUE DEZEMBRO'!F:F,,0)-
_xlfn.XLOOKUP(Tabela57[[#This Row],[SKU]],'VENDA MES'!K:K,'VENDA MES'!L:L,0,0)</f>
        <v>-31.199999999999989</v>
      </c>
      <c r="E46" s="13">
        <f>IF(D46&lt;=0,(L46 * 2.5) - D46,IF(AND(Tabela57[[#This Row],[ESTOQUE_INICIAL]]&lt;=Tabela57[[#This Row],[PONTO_DE_REPOSICAO]],Tabela57[[#This Row],[ESTOQUE_INICIAL]]&gt;0),L46*2.5,D46*0))</f>
        <v>60.36666666666666</v>
      </c>
      <c r="F46" s="13">
        <f t="shared" si="1"/>
        <v>29.166666666666671</v>
      </c>
      <c r="G46" s="14">
        <f>IF('ESTOQUE DEZEMBRO'!$N46="outubro",_xlfn.XLOOKUP('ESTOQUE DEZEMBRO'!$A46,MEDIDAS!H:H,MEDIDAS!J:J,,0),IF('ESTOQUE DEZEMBRO'!$N46="novembro",_xlfn.XLOOKUP('ESTOQUE DEZEMBRO'!$A46,MEDIDAS!H:H,MEDIDAS!K:K,,0),"0"))</f>
        <v>10</v>
      </c>
      <c r="H46" s="16">
        <v>20</v>
      </c>
      <c r="I46" s="6" t="s">
        <v>1134</v>
      </c>
      <c r="J46" s="1">
        <f>'ESTOQUE DEZEMBRO'!$D46*'ESTOQUE DEZEMBRO'!$G46+'ESTOQUE DEZEMBRO'!$E46*'ESTOQUE DEZEMBRO'!$H46</f>
        <v>468.00000000000011</v>
      </c>
      <c r="K46" s="1">
        <f>_xlfn.XLOOKUP(A46,MEDIDAS!A:A,MEDIDAS!D:D,,0)*5</f>
        <v>5.8333333333333339</v>
      </c>
      <c r="L46" s="1">
        <f>SUM(K46,_xlfn.XLOOKUP(A46,MEDIDAS!A:A,MEDIDAS!D:D,,0)*5)</f>
        <v>11.666666666666668</v>
      </c>
      <c r="M4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6" t="str">
        <f>IF(Tabela57[[#This Row],[ABASTECIMENTO]]&gt;0,"janeiro",_xlfn.XLOOKUP(Tabela57[[#This Row],[SKU]],'ESTOQUE DEZEMBRO'!A:A,'ESTOQUE DEZEMBRO'!N:N,,0))</f>
        <v>janeiro</v>
      </c>
      <c r="O46" s="15">
        <v>45658</v>
      </c>
    </row>
    <row r="47" spans="1:15">
      <c r="A47" s="4" t="s">
        <v>55</v>
      </c>
      <c r="B47" s="6" t="s">
        <v>1133</v>
      </c>
      <c r="C47" s="8">
        <f t="shared" si="0"/>
        <v>64.89</v>
      </c>
      <c r="D47" s="13">
        <f>_xlfn.XLOOKUP(Tabela57[[#This Row],[SKU]],'ESTOQUE DEZEMBRO'!A:A,'ESTOQUE DEZEMBRO'!F:F,,0)-
_xlfn.XLOOKUP(Tabela57[[#This Row],[SKU]],'VENDA MES'!K:K,'VENDA MES'!L:L,0,0)</f>
        <v>-53</v>
      </c>
      <c r="E47" s="13">
        <f>IF(D47&lt;=0,(L47 * 2.5) - D47,IF(AND(Tabela57[[#This Row],[ESTOQUE_INICIAL]]&lt;=Tabela57[[#This Row],[PONTO_DE_REPOSICAO]],Tabela57[[#This Row],[ESTOQUE_INICIAL]]&gt;0),L47*2.5,D47*0))</f>
        <v>81.055555555555557</v>
      </c>
      <c r="F47" s="13">
        <f t="shared" si="1"/>
        <v>28.055555555555557</v>
      </c>
      <c r="G47" s="14">
        <f>IF('ESTOQUE DEZEMBRO'!$N47="outubro",_xlfn.XLOOKUP('ESTOQUE DEZEMBRO'!$A47,MEDIDAS!H:H,MEDIDAS!J:J,,0),IF('ESTOQUE DEZEMBRO'!$N47="novembro",_xlfn.XLOOKUP('ESTOQUE DEZEMBRO'!$A47,MEDIDAS!H:H,MEDIDAS!K:K,,0),"0"))</f>
        <v>10</v>
      </c>
      <c r="H47" s="16">
        <v>20</v>
      </c>
      <c r="I47" s="6" t="s">
        <v>1134</v>
      </c>
      <c r="J47" s="1">
        <f>'ESTOQUE DEZEMBRO'!$D47*'ESTOQUE DEZEMBRO'!$G47+'ESTOQUE DEZEMBRO'!$E47*'ESTOQUE DEZEMBRO'!$H47</f>
        <v>490</v>
      </c>
      <c r="K47" s="1">
        <f>_xlfn.XLOOKUP(A47,MEDIDAS!A:A,MEDIDAS!D:D,,0)*5</f>
        <v>5.6111111111111107</v>
      </c>
      <c r="L47" s="1">
        <f>SUM(K47,_xlfn.XLOOKUP(A47,MEDIDAS!A:A,MEDIDAS!D:D,,0)*5)</f>
        <v>11.222222222222221</v>
      </c>
      <c r="M4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7" t="str">
        <f>IF(Tabela57[[#This Row],[ABASTECIMENTO]]&gt;0,"janeiro",_xlfn.XLOOKUP(Tabela57[[#This Row],[SKU]],'ESTOQUE DEZEMBRO'!A:A,'ESTOQUE DEZEMBRO'!N:N,,0))</f>
        <v>janeiro</v>
      </c>
      <c r="O47" s="15">
        <v>45658</v>
      </c>
    </row>
    <row r="48" spans="1:15">
      <c r="A48" s="4" t="s">
        <v>50</v>
      </c>
      <c r="B48" s="6" t="s">
        <v>1133</v>
      </c>
      <c r="C48" s="8">
        <f t="shared" si="0"/>
        <v>64.89</v>
      </c>
      <c r="D48" s="13">
        <f>_xlfn.XLOOKUP(Tabela57[[#This Row],[SKU]],'ESTOQUE DEZEMBRO'!A:A,'ESTOQUE DEZEMBRO'!F:F,,0)-
_xlfn.XLOOKUP(Tabela57[[#This Row],[SKU]],'VENDA MES'!K:K,'VENDA MES'!L:L,0,0)</f>
        <v>-9.5999999999999943</v>
      </c>
      <c r="E48" s="13">
        <f>IF(D48&lt;=0,(L48 * 2.5) - D48,IF(AND(Tabela57[[#This Row],[ESTOQUE_INICIAL]]&lt;=Tabela57[[#This Row],[PONTO_DE_REPOSICAO]],Tabela57[[#This Row],[ESTOQUE_INICIAL]]&gt;0),L48*2.5,D48*0))</f>
        <v>37.933333333333323</v>
      </c>
      <c r="F48" s="13">
        <f t="shared" si="1"/>
        <v>28.333333333333329</v>
      </c>
      <c r="G48" s="14">
        <f>IF('ESTOQUE DEZEMBRO'!$N48="outubro",_xlfn.XLOOKUP('ESTOQUE DEZEMBRO'!$A48,MEDIDAS!H:H,MEDIDAS!J:J,,0),IF('ESTOQUE DEZEMBRO'!$N48="novembro",_xlfn.XLOOKUP('ESTOQUE DEZEMBRO'!$A48,MEDIDAS!H:H,MEDIDAS!K:K,,0),"0"))</f>
        <v>10</v>
      </c>
      <c r="H48" s="16">
        <v>20</v>
      </c>
      <c r="I48" s="6" t="s">
        <v>1134</v>
      </c>
      <c r="J48" s="1">
        <f>'ESTOQUE DEZEMBRO'!$D48*'ESTOQUE DEZEMBRO'!$G48+'ESTOQUE DEZEMBRO'!$E48*'ESTOQUE DEZEMBRO'!$H48</f>
        <v>564</v>
      </c>
      <c r="K48" s="1">
        <f>_xlfn.XLOOKUP(A48,MEDIDAS!A:A,MEDIDAS!D:D,,0)*5</f>
        <v>5.6666666666666661</v>
      </c>
      <c r="L48" s="1">
        <f>SUM(K48,_xlfn.XLOOKUP(A48,MEDIDAS!A:A,MEDIDAS!D:D,,0)*5)</f>
        <v>11.333333333333332</v>
      </c>
      <c r="M4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8" t="str">
        <f>IF(Tabela57[[#This Row],[ABASTECIMENTO]]&gt;0,"janeiro",_xlfn.XLOOKUP(Tabela57[[#This Row],[SKU]],'ESTOQUE DEZEMBRO'!A:A,'ESTOQUE DEZEMBRO'!N:N,,0))</f>
        <v>janeiro</v>
      </c>
      <c r="O48" s="15">
        <v>45658</v>
      </c>
    </row>
    <row r="49" spans="1:15">
      <c r="A49" s="4" t="s">
        <v>51</v>
      </c>
      <c r="B49" s="6" t="s">
        <v>1133</v>
      </c>
      <c r="C49" s="8">
        <f t="shared" si="0"/>
        <v>64.89</v>
      </c>
      <c r="D49" s="13">
        <f>_xlfn.XLOOKUP(Tabela57[[#This Row],[SKU]],'ESTOQUE DEZEMBRO'!A:A,'ESTOQUE DEZEMBRO'!F:F,,0)-
_xlfn.XLOOKUP(Tabela57[[#This Row],[SKU]],'VENDA MES'!K:K,'VENDA MES'!L:L,0,0)</f>
        <v>-46.722222222222221</v>
      </c>
      <c r="E49" s="13">
        <f>IF(D49&lt;=0,(L49 * 2.5) - D49,IF(AND(Tabela57[[#This Row],[ESTOQUE_INICIAL]]&lt;=Tabela57[[#This Row],[PONTO_DE_REPOSICAO]],Tabela57[[#This Row],[ESTOQUE_INICIAL]]&gt;0),L49*2.5,D49*0))</f>
        <v>77</v>
      </c>
      <c r="F49" s="13">
        <f t="shared" si="1"/>
        <v>30.277777777777779</v>
      </c>
      <c r="G49" s="14" t="str">
        <f>IF('ESTOQUE DEZEMBRO'!$N49="outubro",_xlfn.XLOOKUP('ESTOQUE DEZEMBRO'!$A49,MEDIDAS!H:H,MEDIDAS!J:J,,0),IF('ESTOQUE DEZEMBRO'!$N49="novembro",_xlfn.XLOOKUP('ESTOQUE DEZEMBRO'!$A49,MEDIDAS!H:H,MEDIDAS!K:K,,0),"0"))</f>
        <v>0</v>
      </c>
      <c r="H49" s="16">
        <v>20</v>
      </c>
      <c r="I49" s="6" t="s">
        <v>1134</v>
      </c>
      <c r="J49" s="1">
        <f>'ESTOQUE DEZEMBRO'!$D49*'ESTOQUE DEZEMBRO'!$G49+'ESTOQUE DEZEMBRO'!$E49*'ESTOQUE DEZEMBRO'!$H49</f>
        <v>1500</v>
      </c>
      <c r="K49" s="1">
        <f>_xlfn.XLOOKUP(A49,MEDIDAS!A:A,MEDIDAS!D:D,,0)*5</f>
        <v>6.0555555555555554</v>
      </c>
      <c r="L49" s="1">
        <f>SUM(K49,_xlfn.XLOOKUP(A49,MEDIDAS!A:A,MEDIDAS!D:D,,0)*5)</f>
        <v>12.111111111111111</v>
      </c>
      <c r="M4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9" t="str">
        <f>IF(Tabela57[[#This Row],[ABASTECIMENTO]]&gt;0,"janeiro",_xlfn.XLOOKUP(Tabela57[[#This Row],[SKU]],'ESTOQUE DEZEMBRO'!A:A,'ESTOQUE DEZEMBRO'!N:N,,0))</f>
        <v>janeiro</v>
      </c>
      <c r="O49" s="15">
        <v>45658</v>
      </c>
    </row>
    <row r="50" spans="1:15">
      <c r="A50" s="4" t="s">
        <v>52</v>
      </c>
      <c r="B50" s="6" t="s">
        <v>1133</v>
      </c>
      <c r="C50" s="8">
        <f t="shared" si="0"/>
        <v>64.89</v>
      </c>
      <c r="D50" s="13">
        <f>_xlfn.XLOOKUP(Tabela57[[#This Row],[SKU]],'ESTOQUE DEZEMBRO'!A:A,'ESTOQUE DEZEMBRO'!F:F,,0)-
_xlfn.XLOOKUP(Tabela57[[#This Row],[SKU]],'VENDA MES'!K:K,'VENDA MES'!L:L,0,0)</f>
        <v>107.19999999999999</v>
      </c>
      <c r="E50" s="13">
        <f>IF(D50&lt;=0,(L50 * 2.5) - D50,IF(AND(Tabela57[[#This Row],[ESTOQUE_INICIAL]]&lt;=Tabela57[[#This Row],[PONTO_DE_REPOSICAO]],Tabela57[[#This Row],[ESTOQUE_INICIAL]]&gt;0),L50*2.5,D50*0))</f>
        <v>0</v>
      </c>
      <c r="F50" s="13">
        <f t="shared" si="1"/>
        <v>107.19999999999999</v>
      </c>
      <c r="G50" s="14">
        <f>IF('ESTOQUE DEZEMBRO'!$N50="outubro",_xlfn.XLOOKUP('ESTOQUE DEZEMBRO'!$A50,MEDIDAS!H:H,MEDIDAS!J:J,,0),IF('ESTOQUE DEZEMBRO'!$N50="novembro",_xlfn.XLOOKUP('ESTOQUE DEZEMBRO'!$A50,MEDIDAS!H:H,MEDIDAS!K:K,,0),"0"))</f>
        <v>10</v>
      </c>
      <c r="H50" s="16">
        <v>20</v>
      </c>
      <c r="I50" s="6" t="s">
        <v>1134</v>
      </c>
      <c r="J50" s="1">
        <f>'ESTOQUE DEZEMBRO'!$D50*'ESTOQUE DEZEMBRO'!$G50+'ESTOQUE DEZEMBRO'!$E50*'ESTOQUE DEZEMBRO'!$H50</f>
        <v>1572</v>
      </c>
      <c r="K50" s="1">
        <f>_xlfn.XLOOKUP(A50,MEDIDAS!A:A,MEDIDAS!D:D,,0)*5</f>
        <v>4.833333333333333</v>
      </c>
      <c r="L50" s="1">
        <f>SUM(K50,_xlfn.XLOOKUP(A50,MEDIDAS!A:A,MEDIDAS!D:D,,0)*5)</f>
        <v>9.6666666666666661</v>
      </c>
      <c r="M5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0" t="str">
        <f>IF(Tabela57[[#This Row],[ABASTECIMENTO]]&gt;0,"janeiro",_xlfn.XLOOKUP(Tabela57[[#This Row],[SKU]],'ESTOQUE DEZEMBRO'!A:A,'ESTOQUE DEZEMBRO'!N:N,,0))</f>
        <v>outubro</v>
      </c>
      <c r="O50" s="15">
        <v>45658</v>
      </c>
    </row>
    <row r="51" spans="1:15">
      <c r="A51" s="5" t="s">
        <v>53</v>
      </c>
      <c r="B51" s="6" t="s">
        <v>1133</v>
      </c>
      <c r="C51" s="8">
        <f t="shared" si="0"/>
        <v>64.89</v>
      </c>
      <c r="D51" s="13">
        <f>_xlfn.XLOOKUP(Tabela57[[#This Row],[SKU]],'ESTOQUE DEZEMBRO'!A:A,'ESTOQUE DEZEMBRO'!F:F,,0)-
_xlfn.XLOOKUP(Tabela57[[#This Row],[SKU]],'VENDA MES'!K:K,'VENDA MES'!L:L,0,0)</f>
        <v>49.599999999999994</v>
      </c>
      <c r="E51" s="13">
        <f>IF(D51&lt;=0,(L51 * 2.5) - D51,IF(AND(Tabela57[[#This Row],[ESTOQUE_INICIAL]]&lt;=Tabela57[[#This Row],[PONTO_DE_REPOSICAO]],Tabela57[[#This Row],[ESTOQUE_INICIAL]]&gt;0),L51*2.5,D51*0))</f>
        <v>0</v>
      </c>
      <c r="F51" s="13">
        <f t="shared" si="1"/>
        <v>49.599999999999994</v>
      </c>
      <c r="G51" s="14">
        <f>IF('ESTOQUE DEZEMBRO'!$N51="outubro",_xlfn.XLOOKUP('ESTOQUE DEZEMBRO'!$A51,MEDIDAS!H:H,MEDIDAS!J:J,,0),IF('ESTOQUE DEZEMBRO'!$N51="novembro",_xlfn.XLOOKUP('ESTOQUE DEZEMBRO'!$A51,MEDIDAS!H:H,MEDIDAS!K:K,,0),"0"))</f>
        <v>10</v>
      </c>
      <c r="H51" s="16">
        <v>20</v>
      </c>
      <c r="I51" s="6" t="s">
        <v>1134</v>
      </c>
      <c r="J51" s="1">
        <f>'ESTOQUE DEZEMBRO'!$D51*'ESTOQUE DEZEMBRO'!$G51+'ESTOQUE DEZEMBRO'!$E51*'ESTOQUE DEZEMBRO'!$H51</f>
        <v>1056</v>
      </c>
      <c r="K51" s="1">
        <f>_xlfn.XLOOKUP(A51,MEDIDAS!A:A,MEDIDAS!D:D,,0)*5</f>
        <v>3.6666666666666665</v>
      </c>
      <c r="L51" s="1">
        <f>SUM(K51,_xlfn.XLOOKUP(A51,MEDIDAS!A:A,MEDIDAS!D:D,,0)*5)</f>
        <v>7.333333333333333</v>
      </c>
      <c r="M5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1" t="str">
        <f>IF(Tabela57[[#This Row],[ABASTECIMENTO]]&gt;0,"janeiro",_xlfn.XLOOKUP(Tabela57[[#This Row],[SKU]],'ESTOQUE DEZEMBRO'!A:A,'ESTOQUE DEZEMBRO'!N:N,,0))</f>
        <v>outubro</v>
      </c>
      <c r="O51" s="15">
        <v>45658</v>
      </c>
    </row>
    <row r="52" spans="1:15">
      <c r="A52" s="4" t="s">
        <v>54</v>
      </c>
      <c r="B52" s="6" t="s">
        <v>1135</v>
      </c>
      <c r="C52" s="8">
        <f t="shared" si="0"/>
        <v>64.89</v>
      </c>
      <c r="D52" s="13">
        <f>_xlfn.XLOOKUP(Tabela57[[#This Row],[SKU]],'ESTOQUE DEZEMBRO'!A:A,'ESTOQUE DEZEMBRO'!F:F,,0)-
_xlfn.XLOOKUP(Tabela57[[#This Row],[SKU]],'VENDA MES'!K:K,'VENDA MES'!L:L,0,0)</f>
        <v>-58.5</v>
      </c>
      <c r="E52" s="13">
        <f>IF(D52&lt;=0,(L52 * 2.5) - D52,IF(AND(Tabela57[[#This Row],[ESTOQUE_INICIAL]]&lt;=Tabela57[[#This Row],[PONTO_DE_REPOSICAO]],Tabela57[[#This Row],[ESTOQUE_INICIAL]]&gt;0),L52*2.5,D52*0))</f>
        <v>86</v>
      </c>
      <c r="F52" s="13">
        <f t="shared" si="1"/>
        <v>27.5</v>
      </c>
      <c r="G52" s="14" t="str">
        <f>IF('ESTOQUE DEZEMBRO'!$N52="outubro",_xlfn.XLOOKUP('ESTOQUE DEZEMBRO'!$A52,MEDIDAS!H:H,MEDIDAS!J:J,,0),IF('ESTOQUE DEZEMBRO'!$N52="novembro",_xlfn.XLOOKUP('ESTOQUE DEZEMBRO'!$A52,MEDIDAS!H:H,MEDIDAS!K:K,,0),"0"))</f>
        <v>0</v>
      </c>
      <c r="H52" s="16">
        <v>24</v>
      </c>
      <c r="I52" s="6" t="s">
        <v>1136</v>
      </c>
      <c r="J52" s="1">
        <f>'ESTOQUE DEZEMBRO'!$D52*'ESTOQUE DEZEMBRO'!$G52+'ESTOQUE DEZEMBRO'!$E52*'ESTOQUE DEZEMBRO'!$H52</f>
        <v>1022.9999999999994</v>
      </c>
      <c r="K52" s="1">
        <f>_xlfn.XLOOKUP(A52,MEDIDAS!A:A,MEDIDAS!D:D,,0)*5</f>
        <v>5.5</v>
      </c>
      <c r="L52" s="1">
        <f>SUM(K52,_xlfn.XLOOKUP(A52,MEDIDAS!A:A,MEDIDAS!D:D,,0)*5)</f>
        <v>11</v>
      </c>
      <c r="M5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2" t="str">
        <f>IF(Tabela57[[#This Row],[ABASTECIMENTO]]&gt;0,"janeiro",_xlfn.XLOOKUP(Tabela57[[#This Row],[SKU]],'ESTOQUE DEZEMBRO'!A:A,'ESTOQUE DEZEMBRO'!N:N,,0))</f>
        <v>janeiro</v>
      </c>
      <c r="O52" s="15">
        <v>45658</v>
      </c>
    </row>
    <row r="53" spans="1:15">
      <c r="A53" s="4" t="s">
        <v>56</v>
      </c>
      <c r="B53" s="6" t="s">
        <v>1135</v>
      </c>
      <c r="C53" s="8">
        <f t="shared" si="0"/>
        <v>64.89</v>
      </c>
      <c r="D53" s="13">
        <f>_xlfn.XLOOKUP(Tabela57[[#This Row],[SKU]],'ESTOQUE DEZEMBRO'!A:A,'ESTOQUE DEZEMBRO'!F:F,,0)-
_xlfn.XLOOKUP(Tabela57[[#This Row],[SKU]],'VENDA MES'!K:K,'VENDA MES'!L:L,0,0)</f>
        <v>-22.400000000000006</v>
      </c>
      <c r="E53" s="13">
        <f>IF(D53&lt;=0,(L53 * 2.5) - D53,IF(AND(Tabela57[[#This Row],[ESTOQUE_INICIAL]]&lt;=Tabela57[[#This Row],[PONTO_DE_REPOSICAO]],Tabela57[[#This Row],[ESTOQUE_INICIAL]]&gt;0),L53*2.5,D53*0))</f>
        <v>58.51111111111112</v>
      </c>
      <c r="F53" s="13">
        <f t="shared" si="1"/>
        <v>36.111111111111114</v>
      </c>
      <c r="G53" s="14">
        <f>IF('ESTOQUE DEZEMBRO'!$N53="outubro",_xlfn.XLOOKUP('ESTOQUE DEZEMBRO'!$A53,MEDIDAS!H:H,MEDIDAS!J:J,,0),IF('ESTOQUE DEZEMBRO'!$N53="novembro",_xlfn.XLOOKUP('ESTOQUE DEZEMBRO'!$A53,MEDIDAS!H:H,MEDIDAS!K:K,,0),"0"))</f>
        <v>12</v>
      </c>
      <c r="H53" s="16">
        <v>24</v>
      </c>
      <c r="I53" s="6" t="s">
        <v>1136</v>
      </c>
      <c r="J53" s="1">
        <f>'ESTOQUE DEZEMBRO'!$D53*'ESTOQUE DEZEMBRO'!$G53+'ESTOQUE DEZEMBRO'!$E53*'ESTOQUE DEZEMBRO'!$H53</f>
        <v>499.19999999999993</v>
      </c>
      <c r="K53" s="1">
        <f>_xlfn.XLOOKUP(A53,MEDIDAS!A:A,MEDIDAS!D:D,,0)*5</f>
        <v>7.2222222222222223</v>
      </c>
      <c r="L53" s="1">
        <f>SUM(K53,_xlfn.XLOOKUP(A53,MEDIDAS!A:A,MEDIDAS!D:D,,0)*5)</f>
        <v>14.444444444444445</v>
      </c>
      <c r="M5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3" t="str">
        <f>IF(Tabela57[[#This Row],[ABASTECIMENTO]]&gt;0,"janeiro",_xlfn.XLOOKUP(Tabela57[[#This Row],[SKU]],'ESTOQUE DEZEMBRO'!A:A,'ESTOQUE DEZEMBRO'!N:N,,0))</f>
        <v>janeiro</v>
      </c>
      <c r="O53" s="15">
        <v>45658</v>
      </c>
    </row>
    <row r="54" spans="1:15">
      <c r="A54" s="4" t="s">
        <v>57</v>
      </c>
      <c r="B54" s="6" t="s">
        <v>1135</v>
      </c>
      <c r="C54" s="8">
        <f t="shared" si="0"/>
        <v>64.89</v>
      </c>
      <c r="D54" s="13">
        <f>_xlfn.XLOOKUP(Tabela57[[#This Row],[SKU]],'ESTOQUE DEZEMBRO'!A:A,'ESTOQUE DEZEMBRO'!F:F,,0)-
_xlfn.XLOOKUP(Tabela57[[#This Row],[SKU]],'VENDA MES'!K:K,'VENDA MES'!L:L,0,0)</f>
        <v>30.80000000000004</v>
      </c>
      <c r="E54" s="13">
        <f>IF(D54&lt;=0,(L54 * 2.5) - D54,IF(AND(Tabela57[[#This Row],[ESTOQUE_INICIAL]]&lt;=Tabela57[[#This Row],[PONTO_DE_REPOSICAO]],Tabela57[[#This Row],[ESTOQUE_INICIAL]]&gt;0),L54*2.5,D54*0))</f>
        <v>0</v>
      </c>
      <c r="F54" s="13">
        <f t="shared" si="1"/>
        <v>30.80000000000004</v>
      </c>
      <c r="G54" s="14">
        <f>IF('ESTOQUE DEZEMBRO'!$N54="outubro",_xlfn.XLOOKUP('ESTOQUE DEZEMBRO'!$A54,MEDIDAS!H:H,MEDIDAS!J:J,,0),IF('ESTOQUE DEZEMBRO'!$N54="novembro",_xlfn.XLOOKUP('ESTOQUE DEZEMBRO'!$A54,MEDIDAS!H:H,MEDIDAS!K:K,,0),"0"))</f>
        <v>12</v>
      </c>
      <c r="H54" s="16">
        <v>24</v>
      </c>
      <c r="I54" s="6" t="s">
        <v>1136</v>
      </c>
      <c r="J54" s="1">
        <f>'ESTOQUE DEZEMBRO'!$D54*'ESTOQUE DEZEMBRO'!$G54+'ESTOQUE DEZEMBRO'!$E54*'ESTOQUE DEZEMBRO'!$H54</f>
        <v>1005.6000000000005</v>
      </c>
      <c r="K54" s="1">
        <f>_xlfn.XLOOKUP(A54,MEDIDAS!A:A,MEDIDAS!D:D,,0)*5</f>
        <v>5.6111111111111107</v>
      </c>
      <c r="L54" s="1">
        <f>SUM(K54,_xlfn.XLOOKUP(A54,MEDIDAS!A:A,MEDIDAS!D:D,,0)*5)</f>
        <v>11.222222222222221</v>
      </c>
      <c r="M5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4" t="str">
        <f>IF(Tabela57[[#This Row],[ABASTECIMENTO]]&gt;0,"janeiro",_xlfn.XLOOKUP(Tabela57[[#This Row],[SKU]],'ESTOQUE DEZEMBRO'!A:A,'ESTOQUE DEZEMBRO'!N:N,,0))</f>
        <v>outubro</v>
      </c>
      <c r="O54" s="15">
        <v>45658</v>
      </c>
    </row>
    <row r="55" spans="1:15">
      <c r="A55" s="4" t="s">
        <v>58</v>
      </c>
      <c r="B55" s="6" t="s">
        <v>1135</v>
      </c>
      <c r="C55" s="8">
        <f t="shared" si="0"/>
        <v>64.89</v>
      </c>
      <c r="D55" s="13">
        <f>_xlfn.XLOOKUP(Tabela57[[#This Row],[SKU]],'ESTOQUE DEZEMBRO'!A:A,'ESTOQUE DEZEMBRO'!F:F,,0)-
_xlfn.XLOOKUP(Tabela57[[#This Row],[SKU]],'VENDA MES'!K:K,'VENDA MES'!L:L,0,0)</f>
        <v>-47</v>
      </c>
      <c r="E55" s="13">
        <f>IF(D55&lt;=0,(L55 * 2.5) - D55,IF(AND(Tabela57[[#This Row],[ESTOQUE_INICIAL]]&lt;=Tabela57[[#This Row],[PONTO_DE_REPOSICAO]],Tabela57[[#This Row],[ESTOQUE_INICIAL]]&gt;0),L55*2.5,D55*0))</f>
        <v>82</v>
      </c>
      <c r="F55" s="13">
        <f t="shared" si="1"/>
        <v>35</v>
      </c>
      <c r="G55" s="14" t="str">
        <f>IF('ESTOQUE DEZEMBRO'!$N55="outubro",_xlfn.XLOOKUP('ESTOQUE DEZEMBRO'!$A55,MEDIDAS!H:H,MEDIDAS!J:J,,0),IF('ESTOQUE DEZEMBRO'!$N55="novembro",_xlfn.XLOOKUP('ESTOQUE DEZEMBRO'!$A55,MEDIDAS!H:H,MEDIDAS!K:K,,0),"0"))</f>
        <v>0</v>
      </c>
      <c r="H55" s="16">
        <v>24</v>
      </c>
      <c r="I55" s="6" t="s">
        <v>1136</v>
      </c>
      <c r="J55" s="1">
        <f>'ESTOQUE DEZEMBRO'!$D55*'ESTOQUE DEZEMBRO'!$G55+'ESTOQUE DEZEMBRO'!$E55*'ESTOQUE DEZEMBRO'!$H55</f>
        <v>2256</v>
      </c>
      <c r="K55" s="1">
        <f>_xlfn.XLOOKUP(A55,MEDIDAS!A:A,MEDIDAS!D:D,,0)*5</f>
        <v>7</v>
      </c>
      <c r="L55" s="1">
        <f>SUM(K55,_xlfn.XLOOKUP(A55,MEDIDAS!A:A,MEDIDAS!D:D,,0)*5)</f>
        <v>14</v>
      </c>
      <c r="M5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5" t="str">
        <f>IF(Tabela57[[#This Row],[ABASTECIMENTO]]&gt;0,"janeiro",_xlfn.XLOOKUP(Tabela57[[#This Row],[SKU]],'ESTOQUE DEZEMBRO'!A:A,'ESTOQUE DEZEMBRO'!N:N,,0))</f>
        <v>janeiro</v>
      </c>
      <c r="O55" s="15">
        <v>45658</v>
      </c>
    </row>
    <row r="56" spans="1:15">
      <c r="A56" s="4" t="s">
        <v>59</v>
      </c>
      <c r="B56" s="6" t="s">
        <v>1135</v>
      </c>
      <c r="C56" s="8">
        <f t="shared" si="0"/>
        <v>64.89</v>
      </c>
      <c r="D56" s="13">
        <f>_xlfn.XLOOKUP(Tabela57[[#This Row],[SKU]],'ESTOQUE DEZEMBRO'!A:A,'ESTOQUE DEZEMBRO'!F:F,,0)-
_xlfn.XLOOKUP(Tabela57[[#This Row],[SKU]],'VENDA MES'!K:K,'VENDA MES'!L:L,0,0)</f>
        <v>-44.599999999999994</v>
      </c>
      <c r="E56" s="13">
        <f>IF(D56&lt;=0,(L56 * 2.5) - D56,IF(AND(Tabela57[[#This Row],[ESTOQUE_INICIAL]]&lt;=Tabela57[[#This Row],[PONTO_DE_REPOSICAO]],Tabela57[[#This Row],[ESTOQUE_INICIAL]]&gt;0),L56*2.5,D56*0))</f>
        <v>91.544444444444437</v>
      </c>
      <c r="F56" s="13">
        <f t="shared" si="1"/>
        <v>46.944444444444443</v>
      </c>
      <c r="G56" s="14">
        <f>IF('ESTOQUE DEZEMBRO'!$N56="outubro",_xlfn.XLOOKUP('ESTOQUE DEZEMBRO'!$A56,MEDIDAS!H:H,MEDIDAS!J:J,,0),IF('ESTOQUE DEZEMBRO'!$N56="novembro",_xlfn.XLOOKUP('ESTOQUE DEZEMBRO'!$A56,MEDIDAS!H:H,MEDIDAS!K:K,,0),"0"))</f>
        <v>12</v>
      </c>
      <c r="H56" s="16">
        <v>24</v>
      </c>
      <c r="I56" s="6" t="s">
        <v>1136</v>
      </c>
      <c r="J56" s="1">
        <f>'ESTOQUE DEZEMBRO'!$D56*'ESTOQUE DEZEMBRO'!$G56+'ESTOQUE DEZEMBRO'!$E56*'ESTOQUE DEZEMBRO'!$H56</f>
        <v>268.80000000000007</v>
      </c>
      <c r="K56" s="1">
        <f>_xlfn.XLOOKUP(A56,MEDIDAS!A:A,MEDIDAS!D:D,,0)*5</f>
        <v>9.3888888888888893</v>
      </c>
      <c r="L56" s="1">
        <f>SUM(K56,_xlfn.XLOOKUP(A56,MEDIDAS!A:A,MEDIDAS!D:D,,0)*5)</f>
        <v>18.777777777777779</v>
      </c>
      <c r="M5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6" t="str">
        <f>IF(Tabela57[[#This Row],[ABASTECIMENTO]]&gt;0,"janeiro",_xlfn.XLOOKUP(Tabela57[[#This Row],[SKU]],'ESTOQUE DEZEMBRO'!A:A,'ESTOQUE DEZEMBRO'!N:N,,0))</f>
        <v>janeiro</v>
      </c>
      <c r="O56" s="15">
        <v>45658</v>
      </c>
    </row>
    <row r="57" spans="1:15">
      <c r="A57" s="4" t="s">
        <v>66</v>
      </c>
      <c r="B57" s="6" t="s">
        <v>1135</v>
      </c>
      <c r="C57" s="8">
        <f t="shared" si="0"/>
        <v>64.89</v>
      </c>
      <c r="D57" s="13">
        <f>_xlfn.XLOOKUP(Tabela57[[#This Row],[SKU]],'ESTOQUE DEZEMBRO'!A:A,'ESTOQUE DEZEMBRO'!F:F,,0)-
_xlfn.XLOOKUP(Tabela57[[#This Row],[SKU]],'VENDA MES'!K:K,'VENDA MES'!L:L,0,0)</f>
        <v>18</v>
      </c>
      <c r="E57" s="13">
        <f>IF(D57&lt;=0,(L57 * 2.5) - D57,IF(AND(Tabela57[[#This Row],[ESTOQUE_INICIAL]]&lt;=Tabela57[[#This Row],[PONTO_DE_REPOSICAO]],Tabela57[[#This Row],[ESTOQUE_INICIAL]]&gt;0),L57*2.5,D57*0))</f>
        <v>0</v>
      </c>
      <c r="F57" s="13">
        <f t="shared" si="1"/>
        <v>18</v>
      </c>
      <c r="G57" s="14">
        <f>IF('ESTOQUE DEZEMBRO'!$N57="outubro",_xlfn.XLOOKUP('ESTOQUE DEZEMBRO'!$A57,MEDIDAS!H:H,MEDIDAS!J:J,,0),IF('ESTOQUE DEZEMBRO'!$N57="novembro",_xlfn.XLOOKUP('ESTOQUE DEZEMBRO'!$A57,MEDIDAS!H:H,MEDIDAS!K:K,,0),"0"))</f>
        <v>12</v>
      </c>
      <c r="H57" s="16">
        <v>24</v>
      </c>
      <c r="I57" s="6" t="s">
        <v>1136</v>
      </c>
      <c r="J57" s="1">
        <f>'ESTOQUE DEZEMBRO'!$D57*'ESTOQUE DEZEMBRO'!$G57+'ESTOQUE DEZEMBRO'!$E57*'ESTOQUE DEZEMBRO'!$H57</f>
        <v>900</v>
      </c>
      <c r="K57" s="1">
        <f>_xlfn.XLOOKUP(A57,MEDIDAS!A:A,MEDIDAS!D:D,,0)*5</f>
        <v>4.166666666666667</v>
      </c>
      <c r="L57" s="1">
        <f>SUM(K57,_xlfn.XLOOKUP(A57,MEDIDAS!A:A,MEDIDAS!D:D,,0)*5)</f>
        <v>8.3333333333333339</v>
      </c>
      <c r="M5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7" t="str">
        <f>IF(Tabela57[[#This Row],[ABASTECIMENTO]]&gt;0,"janeiro",_xlfn.XLOOKUP(Tabela57[[#This Row],[SKU]],'ESTOQUE DEZEMBRO'!A:A,'ESTOQUE DEZEMBRO'!N:N,,0))</f>
        <v>outubro</v>
      </c>
      <c r="O57" s="15">
        <v>45658</v>
      </c>
    </row>
    <row r="58" spans="1:15">
      <c r="A58" s="4" t="s">
        <v>60</v>
      </c>
      <c r="B58" s="6" t="s">
        <v>1135</v>
      </c>
      <c r="C58" s="8">
        <f t="shared" si="0"/>
        <v>64.89</v>
      </c>
      <c r="D58" s="13">
        <f>_xlfn.XLOOKUP(Tabela57[[#This Row],[SKU]],'ESTOQUE DEZEMBRO'!A:A,'ESTOQUE DEZEMBRO'!F:F,,0)-
_xlfn.XLOOKUP(Tabela57[[#This Row],[SKU]],'VENDA MES'!K:K,'VENDA MES'!L:L,0,0)</f>
        <v>-30.288888888888891</v>
      </c>
      <c r="E58" s="13">
        <f>IF(D58&lt;=0,(L58 * 2.5) - D58,IF(AND(Tabela57[[#This Row],[ESTOQUE_INICIAL]]&lt;=Tabela57[[#This Row],[PONTO_DE_REPOSICAO]],Tabela57[[#This Row],[ESTOQUE_INICIAL]]&gt;0),L58*2.5,D58*0))</f>
        <v>66.400000000000006</v>
      </c>
      <c r="F58" s="13">
        <f t="shared" si="1"/>
        <v>36.111111111111114</v>
      </c>
      <c r="G58" s="14" t="str">
        <f>IF('ESTOQUE DEZEMBRO'!$N58="outubro",_xlfn.XLOOKUP('ESTOQUE DEZEMBRO'!$A58,MEDIDAS!H:H,MEDIDAS!J:J,,0),IF('ESTOQUE DEZEMBRO'!$N58="novembro",_xlfn.XLOOKUP('ESTOQUE DEZEMBRO'!$A58,MEDIDAS!H:H,MEDIDAS!K:K,,0),"0"))</f>
        <v>0</v>
      </c>
      <c r="H58" s="16">
        <v>24</v>
      </c>
      <c r="I58" s="6" t="s">
        <v>1136</v>
      </c>
      <c r="J58" s="1">
        <f>'ESTOQUE DEZEMBRO'!$D58*'ESTOQUE DEZEMBRO'!$G58+'ESTOQUE DEZEMBRO'!$E58*'ESTOQUE DEZEMBRO'!$H58</f>
        <v>1083.3333333333335</v>
      </c>
      <c r="K58" s="1">
        <f>_xlfn.XLOOKUP(A58,MEDIDAS!A:A,MEDIDAS!D:D,,0)*5</f>
        <v>7.2222222222222223</v>
      </c>
      <c r="L58" s="1">
        <f>SUM(K58,_xlfn.XLOOKUP(A58,MEDIDAS!A:A,MEDIDAS!D:D,,0)*5)</f>
        <v>14.444444444444445</v>
      </c>
      <c r="M5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8" t="str">
        <f>IF(Tabela57[[#This Row],[ABASTECIMENTO]]&gt;0,"janeiro",_xlfn.XLOOKUP(Tabela57[[#This Row],[SKU]],'ESTOQUE DEZEMBRO'!A:A,'ESTOQUE DEZEMBRO'!N:N,,0))</f>
        <v>janeiro</v>
      </c>
      <c r="O58" s="15">
        <v>45658</v>
      </c>
    </row>
    <row r="59" spans="1:15">
      <c r="A59" s="4" t="s">
        <v>61</v>
      </c>
      <c r="B59" s="6" t="s">
        <v>1135</v>
      </c>
      <c r="C59" s="8">
        <f t="shared" si="0"/>
        <v>64.89</v>
      </c>
      <c r="D59" s="13">
        <f>_xlfn.XLOOKUP(Tabela57[[#This Row],[SKU]],'ESTOQUE DEZEMBRO'!A:A,'ESTOQUE DEZEMBRO'!F:F,,0)-
_xlfn.XLOOKUP(Tabela57[[#This Row],[SKU]],'VENDA MES'!K:K,'VENDA MES'!L:L,0,0)</f>
        <v>-44.611111111111114</v>
      </c>
      <c r="E59" s="13">
        <f>IF(D59&lt;=0,(L59 * 2.5) - D59,IF(AND(Tabela57[[#This Row],[ESTOQUE_INICIAL]]&lt;=Tabela57[[#This Row],[PONTO_DE_REPOSICAO]],Tabela57[[#This Row],[ESTOQUE_INICIAL]]&gt;0),L59*2.5,D59*0))</f>
        <v>81</v>
      </c>
      <c r="F59" s="13">
        <f t="shared" si="1"/>
        <v>36.388888888888886</v>
      </c>
      <c r="G59" s="14" t="str">
        <f>IF('ESTOQUE DEZEMBRO'!$N59="outubro",_xlfn.XLOOKUP('ESTOQUE DEZEMBRO'!$A59,MEDIDAS!H:H,MEDIDAS!J:J,,0),IF('ESTOQUE DEZEMBRO'!$N59="novembro",_xlfn.XLOOKUP('ESTOQUE DEZEMBRO'!$A59,MEDIDAS!H:H,MEDIDAS!K:K,,0),"0"))</f>
        <v>0</v>
      </c>
      <c r="H59" s="16">
        <v>24</v>
      </c>
      <c r="I59" s="6" t="s">
        <v>1136</v>
      </c>
      <c r="J59" s="1">
        <f>'ESTOQUE DEZEMBRO'!$D59*'ESTOQUE DEZEMBRO'!$G59+'ESTOQUE DEZEMBRO'!$E59*'ESTOQUE DEZEMBRO'!$H59</f>
        <v>1457.6666666666667</v>
      </c>
      <c r="K59" s="1">
        <f>_xlfn.XLOOKUP(A59,MEDIDAS!A:A,MEDIDAS!D:D,,0)*5</f>
        <v>7.2777777777777777</v>
      </c>
      <c r="L59" s="1">
        <f>SUM(K59,_xlfn.XLOOKUP(A59,MEDIDAS!A:A,MEDIDAS!D:D,,0)*5)</f>
        <v>14.555555555555555</v>
      </c>
      <c r="M5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9" t="str">
        <f>IF(Tabela57[[#This Row],[ABASTECIMENTO]]&gt;0,"janeiro",_xlfn.XLOOKUP(Tabela57[[#This Row],[SKU]],'ESTOQUE DEZEMBRO'!A:A,'ESTOQUE DEZEMBRO'!N:N,,0))</f>
        <v>janeiro</v>
      </c>
      <c r="O59" s="15">
        <v>45658</v>
      </c>
    </row>
    <row r="60" spans="1:15">
      <c r="A60" s="4" t="s">
        <v>62</v>
      </c>
      <c r="B60" s="6" t="s">
        <v>1135</v>
      </c>
      <c r="C60" s="8">
        <f t="shared" si="0"/>
        <v>64.89</v>
      </c>
      <c r="D60" s="13">
        <f>_xlfn.XLOOKUP(Tabela57[[#This Row],[SKU]],'ESTOQUE DEZEMBRO'!A:A,'ESTOQUE DEZEMBRO'!F:F,,0)-
_xlfn.XLOOKUP(Tabela57[[#This Row],[SKU]],'VENDA MES'!K:K,'VENDA MES'!L:L,0,0)</f>
        <v>77</v>
      </c>
      <c r="E60" s="13">
        <f>IF(D60&lt;=0,(L60 * 2.5) - D60,IF(AND(Tabela57[[#This Row],[ESTOQUE_INICIAL]]&lt;=Tabela57[[#This Row],[PONTO_DE_REPOSICAO]],Tabela57[[#This Row],[ESTOQUE_INICIAL]]&gt;0),L60*2.5,D60*0))</f>
        <v>0</v>
      </c>
      <c r="F60" s="13">
        <f t="shared" si="1"/>
        <v>77</v>
      </c>
      <c r="G60" s="14">
        <f>IF('ESTOQUE DEZEMBRO'!$N60="outubro",_xlfn.XLOOKUP('ESTOQUE DEZEMBRO'!$A60,MEDIDAS!H:H,MEDIDAS!J:J,,0),IF('ESTOQUE DEZEMBRO'!$N60="novembro",_xlfn.XLOOKUP('ESTOQUE DEZEMBRO'!$A60,MEDIDAS!H:H,MEDIDAS!K:K,,0),"0"))</f>
        <v>12</v>
      </c>
      <c r="H60" s="16">
        <v>24</v>
      </c>
      <c r="I60" s="6" t="s">
        <v>1136</v>
      </c>
      <c r="J60" s="1">
        <f>'ESTOQUE DEZEMBRO'!$D60*'ESTOQUE DEZEMBRO'!$G60+'ESTOQUE DEZEMBRO'!$E60*'ESTOQUE DEZEMBRO'!$H60</f>
        <v>1788</v>
      </c>
      <c r="K60" s="1">
        <f>_xlfn.XLOOKUP(A60,MEDIDAS!A:A,MEDIDAS!D:D,,0)*5</f>
        <v>4.5555555555555554</v>
      </c>
      <c r="L60" s="1">
        <f>SUM(K60,_xlfn.XLOOKUP(A60,MEDIDAS!A:A,MEDIDAS!D:D,,0)*5)</f>
        <v>9.1111111111111107</v>
      </c>
      <c r="M6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0" t="str">
        <f>IF(Tabela57[[#This Row],[ABASTECIMENTO]]&gt;0,"janeiro",_xlfn.XLOOKUP(Tabela57[[#This Row],[SKU]],'ESTOQUE DEZEMBRO'!A:A,'ESTOQUE DEZEMBRO'!N:N,,0))</f>
        <v>outubro</v>
      </c>
      <c r="O60" s="15">
        <v>45658</v>
      </c>
    </row>
    <row r="61" spans="1:15">
      <c r="A61" s="5" t="s">
        <v>63</v>
      </c>
      <c r="B61" s="6" t="s">
        <v>1135</v>
      </c>
      <c r="C61" s="8">
        <f t="shared" si="0"/>
        <v>64.89</v>
      </c>
      <c r="D61" s="13">
        <f>_xlfn.XLOOKUP(Tabela57[[#This Row],[SKU]],'ESTOQUE DEZEMBRO'!A:A,'ESTOQUE DEZEMBRO'!F:F,,0)-
_xlfn.XLOOKUP(Tabela57[[#This Row],[SKU]],'VENDA MES'!K:K,'VENDA MES'!L:L,0,0)</f>
        <v>8.2000000000000171</v>
      </c>
      <c r="E61" s="13">
        <f>IF(D61&lt;=0,(L61 * 2.5) - D61,IF(AND(Tabela57[[#This Row],[ESTOQUE_INICIAL]]&lt;=Tabela57[[#This Row],[PONTO_DE_REPOSICAO]],Tabela57[[#This Row],[ESTOQUE_INICIAL]]&gt;0),L61*2.5,D61*0))</f>
        <v>21.666666666666671</v>
      </c>
      <c r="F61" s="13">
        <f t="shared" si="1"/>
        <v>29.866666666666688</v>
      </c>
      <c r="G61" s="14">
        <f>IF('ESTOQUE DEZEMBRO'!$N61="outubro",_xlfn.XLOOKUP('ESTOQUE DEZEMBRO'!$A61,MEDIDAS!H:H,MEDIDAS!J:J,,0),IF('ESTOQUE DEZEMBRO'!$N61="novembro",_xlfn.XLOOKUP('ESTOQUE DEZEMBRO'!$A61,MEDIDAS!H:H,MEDIDAS!K:K,,0),"0"))</f>
        <v>12</v>
      </c>
      <c r="H61" s="16">
        <v>24</v>
      </c>
      <c r="I61" s="6" t="s">
        <v>1136</v>
      </c>
      <c r="J61" s="1">
        <f>'ESTOQUE DEZEMBRO'!$D61*'ESTOQUE DEZEMBRO'!$G61+'ESTOQUE DEZEMBRO'!$E61*'ESTOQUE DEZEMBRO'!$H61</f>
        <v>806.4000000000002</v>
      </c>
      <c r="K61" s="1">
        <f>_xlfn.XLOOKUP(A61,MEDIDAS!A:A,MEDIDAS!D:D,,0)*5</f>
        <v>4.3333333333333339</v>
      </c>
      <c r="L61" s="1">
        <f>SUM(K61,_xlfn.XLOOKUP(A61,MEDIDAS!A:A,MEDIDAS!D:D,,0)*5)</f>
        <v>8.6666666666666679</v>
      </c>
      <c r="M6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1" t="str">
        <f>IF(Tabela57[[#This Row],[ABASTECIMENTO]]&gt;0,"janeiro",_xlfn.XLOOKUP(Tabela57[[#This Row],[SKU]],'ESTOQUE DEZEMBRO'!A:A,'ESTOQUE DEZEMBRO'!N:N,,0))</f>
        <v>janeiro</v>
      </c>
      <c r="O61" s="15">
        <v>45658</v>
      </c>
    </row>
    <row r="62" spans="1:15">
      <c r="A62" s="4" t="s">
        <v>64</v>
      </c>
      <c r="B62" s="6" t="s">
        <v>1137</v>
      </c>
      <c r="C62" s="8">
        <f t="shared" si="0"/>
        <v>64.89</v>
      </c>
      <c r="D62" s="13">
        <f>_xlfn.XLOOKUP(Tabela57[[#This Row],[SKU]],'ESTOQUE DEZEMBRO'!A:A,'ESTOQUE DEZEMBRO'!F:F,,0)-
_xlfn.XLOOKUP(Tabela57[[#This Row],[SKU]],'VENDA MES'!K:K,'VENDA MES'!L:L,0,0)</f>
        <v>-13.799999999999983</v>
      </c>
      <c r="E62" s="13">
        <f>IF(D62&lt;=0,(L62 * 2.5) - D62,IF(AND(Tabela57[[#This Row],[ESTOQUE_INICIAL]]&lt;=Tabela57[[#This Row],[PONTO_DE_REPOSICAO]],Tabela57[[#This Row],[ESTOQUE_INICIAL]]&gt;0),L62*2.5,D62*0))</f>
        <v>37.411111111111097</v>
      </c>
      <c r="F62" s="13">
        <f t="shared" si="1"/>
        <v>23.611111111111114</v>
      </c>
      <c r="G62" s="14">
        <f>IF('ESTOQUE DEZEMBRO'!$N62="outubro",_xlfn.XLOOKUP('ESTOQUE DEZEMBRO'!$A62,MEDIDAS!H:H,MEDIDAS!J:J,,0),IF('ESTOQUE DEZEMBRO'!$N62="novembro",_xlfn.XLOOKUP('ESTOQUE DEZEMBRO'!$A62,MEDIDAS!H:H,MEDIDAS!K:K,,0),"0"))</f>
        <v>40</v>
      </c>
      <c r="H62" s="16">
        <v>80</v>
      </c>
      <c r="I62" s="6" t="s">
        <v>1138</v>
      </c>
      <c r="J62" s="1">
        <f>'ESTOQUE DEZEMBRO'!$D62*'ESTOQUE DEZEMBRO'!$G62+'ESTOQUE DEZEMBRO'!$E62*'ESTOQUE DEZEMBRO'!$H62</f>
        <v>2408.0000000000009</v>
      </c>
      <c r="K62" s="1">
        <f>_xlfn.XLOOKUP(A62,MEDIDAS!A:A,MEDIDAS!D:D,,0)*5</f>
        <v>4.7222222222222223</v>
      </c>
      <c r="L62" s="1">
        <f>SUM(K62,_xlfn.XLOOKUP(A62,MEDIDAS!A:A,MEDIDAS!D:D,,0)*5)</f>
        <v>9.4444444444444446</v>
      </c>
      <c r="M6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2" t="str">
        <f>IF(Tabela57[[#This Row],[ABASTECIMENTO]]&gt;0,"janeiro",_xlfn.XLOOKUP(Tabela57[[#This Row],[SKU]],'ESTOQUE DEZEMBRO'!A:A,'ESTOQUE DEZEMBRO'!N:N,,0))</f>
        <v>janeiro</v>
      </c>
      <c r="O62" s="15">
        <v>45658</v>
      </c>
    </row>
    <row r="63" spans="1:15">
      <c r="A63" s="4" t="s">
        <v>65</v>
      </c>
      <c r="B63" s="6" t="s">
        <v>1137</v>
      </c>
      <c r="C63" s="8">
        <f t="shared" si="0"/>
        <v>64.89</v>
      </c>
      <c r="D63" s="13">
        <f>_xlfn.XLOOKUP(Tabela57[[#This Row],[SKU]],'ESTOQUE DEZEMBRO'!A:A,'ESTOQUE DEZEMBRO'!F:F,,0)-
_xlfn.XLOOKUP(Tabela57[[#This Row],[SKU]],'VENDA MES'!K:K,'VENDA MES'!L:L,0,0)</f>
        <v>100.80000000000004</v>
      </c>
      <c r="E63" s="13">
        <f>IF(D63&lt;=0,(L63 * 2.5) - D63,IF(AND(Tabela57[[#This Row],[ESTOQUE_INICIAL]]&lt;=Tabela57[[#This Row],[PONTO_DE_REPOSICAO]],Tabela57[[#This Row],[ESTOQUE_INICIAL]]&gt;0),L63*2.5,D63*0))</f>
        <v>0</v>
      </c>
      <c r="F63" s="13">
        <f t="shared" si="1"/>
        <v>100.80000000000004</v>
      </c>
      <c r="G63" s="14">
        <f>IF('ESTOQUE DEZEMBRO'!$N63="outubro",_xlfn.XLOOKUP('ESTOQUE DEZEMBRO'!$A63,MEDIDAS!H:H,MEDIDAS!J:J,,0),IF('ESTOQUE DEZEMBRO'!$N63="novembro",_xlfn.XLOOKUP('ESTOQUE DEZEMBRO'!$A63,MEDIDAS!H:H,MEDIDAS!K:K,,0),"0"))</f>
        <v>40</v>
      </c>
      <c r="H63" s="16">
        <v>80</v>
      </c>
      <c r="I63" s="6" t="s">
        <v>1138</v>
      </c>
      <c r="J63" s="1">
        <f>'ESTOQUE DEZEMBRO'!$D63*'ESTOQUE DEZEMBRO'!$G63+'ESTOQUE DEZEMBRO'!$E63*'ESTOQUE DEZEMBRO'!$H63</f>
        <v>5992.0000000000018</v>
      </c>
      <c r="K63" s="1">
        <f>_xlfn.XLOOKUP(A63,MEDIDAS!A:A,MEDIDAS!D:D,,0)*5</f>
        <v>5.6111111111111107</v>
      </c>
      <c r="L63" s="1">
        <f>SUM(K63,_xlfn.XLOOKUP(A63,MEDIDAS!A:A,MEDIDAS!D:D,,0)*5)</f>
        <v>11.222222222222221</v>
      </c>
      <c r="M6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3" t="str">
        <f>IF(Tabela57[[#This Row],[ABASTECIMENTO]]&gt;0,"janeiro",_xlfn.XLOOKUP(Tabela57[[#This Row],[SKU]],'ESTOQUE DEZEMBRO'!A:A,'ESTOQUE DEZEMBRO'!N:N,,0))</f>
        <v>outubro</v>
      </c>
      <c r="O63" s="15">
        <v>45658</v>
      </c>
    </row>
    <row r="64" spans="1:15">
      <c r="A64" s="4" t="s">
        <v>67</v>
      </c>
      <c r="B64" s="6" t="s">
        <v>1137</v>
      </c>
      <c r="C64" s="8">
        <f t="shared" si="0"/>
        <v>64.89</v>
      </c>
      <c r="D64" s="13">
        <f>_xlfn.XLOOKUP(Tabela57[[#This Row],[SKU]],'ESTOQUE DEZEMBRO'!A:A,'ESTOQUE DEZEMBRO'!F:F,,0)-
_xlfn.XLOOKUP(Tabela57[[#This Row],[SKU]],'VENDA MES'!K:K,'VENDA MES'!L:L,0,0)</f>
        <v>-47.055555555555557</v>
      </c>
      <c r="E64" s="13">
        <f>IF(D64&lt;=0,(L64 * 2.5) - D64,IF(AND(Tabela57[[#This Row],[ESTOQUE_INICIAL]]&lt;=Tabela57[[#This Row],[PONTO_DE_REPOSICAO]],Tabela57[[#This Row],[ESTOQUE_INICIAL]]&gt;0),L64*2.5,D64*0))</f>
        <v>79</v>
      </c>
      <c r="F64" s="13">
        <f t="shared" si="1"/>
        <v>31.944444444444443</v>
      </c>
      <c r="G64" s="14" t="str">
        <f>IF('ESTOQUE DEZEMBRO'!$N64="outubro",_xlfn.XLOOKUP('ESTOQUE DEZEMBRO'!$A64,MEDIDAS!H:H,MEDIDAS!J:J,,0),IF('ESTOQUE DEZEMBRO'!$N64="novembro",_xlfn.XLOOKUP('ESTOQUE DEZEMBRO'!$A64,MEDIDAS!H:H,MEDIDAS!K:K,,0),"0"))</f>
        <v>0</v>
      </c>
      <c r="H64" s="16">
        <v>80</v>
      </c>
      <c r="I64" s="6" t="s">
        <v>1138</v>
      </c>
      <c r="J64" s="1">
        <f>'ESTOQUE DEZEMBRO'!$D64*'ESTOQUE DEZEMBRO'!$G64+'ESTOQUE DEZEMBRO'!$E64*'ESTOQUE DEZEMBRO'!$H64</f>
        <v>6837.7777777777783</v>
      </c>
      <c r="K64" s="1">
        <f>_xlfn.XLOOKUP(A64,MEDIDAS!A:A,MEDIDAS!D:D,,0)*5</f>
        <v>6.3888888888888884</v>
      </c>
      <c r="L64" s="1">
        <f>SUM(K64,_xlfn.XLOOKUP(A64,MEDIDAS!A:A,MEDIDAS!D:D,,0)*5)</f>
        <v>12.777777777777777</v>
      </c>
      <c r="M6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4" t="str">
        <f>IF(Tabela57[[#This Row],[ABASTECIMENTO]]&gt;0,"janeiro",_xlfn.XLOOKUP(Tabela57[[#This Row],[SKU]],'ESTOQUE DEZEMBRO'!A:A,'ESTOQUE DEZEMBRO'!N:N,,0))</f>
        <v>janeiro</v>
      </c>
      <c r="O64" s="15">
        <v>45658</v>
      </c>
    </row>
    <row r="65" spans="1:15">
      <c r="A65" s="4" t="s">
        <v>68</v>
      </c>
      <c r="B65" s="6" t="s">
        <v>1137</v>
      </c>
      <c r="C65" s="8">
        <f t="shared" si="0"/>
        <v>64.89</v>
      </c>
      <c r="D65" s="13">
        <f>_xlfn.XLOOKUP(Tabela57[[#This Row],[SKU]],'ESTOQUE DEZEMBRO'!A:A,'ESTOQUE DEZEMBRO'!F:F,,0)-
_xlfn.XLOOKUP(Tabela57[[#This Row],[SKU]],'VENDA MES'!K:K,'VENDA MES'!L:L,0,0)</f>
        <v>0.59999999999999432</v>
      </c>
      <c r="E65" s="13">
        <f>IF(D65&lt;=0,(L65 * 2.5) - D65,IF(AND(Tabela57[[#This Row],[ESTOQUE_INICIAL]]&lt;=Tabela57[[#This Row],[PONTO_DE_REPOSICAO]],Tabela57[[#This Row],[ESTOQUE_INICIAL]]&gt;0),L65*2.5,D65*0))</f>
        <v>29.166666666666671</v>
      </c>
      <c r="F65" s="13">
        <f t="shared" si="1"/>
        <v>29.766666666666666</v>
      </c>
      <c r="G65" s="14">
        <f>IF('ESTOQUE DEZEMBRO'!$N65="outubro",_xlfn.XLOOKUP('ESTOQUE DEZEMBRO'!$A65,MEDIDAS!H:H,MEDIDAS!J:J,,0),IF('ESTOQUE DEZEMBRO'!$N65="novembro",_xlfn.XLOOKUP('ESTOQUE DEZEMBRO'!$A65,MEDIDAS!H:H,MEDIDAS!K:K,,0),"0"))</f>
        <v>40</v>
      </c>
      <c r="H65" s="16">
        <v>80</v>
      </c>
      <c r="I65" s="6" t="s">
        <v>1138</v>
      </c>
      <c r="J65" s="1">
        <f>'ESTOQUE DEZEMBRO'!$D65*'ESTOQUE DEZEMBRO'!$G65+'ESTOQUE DEZEMBRO'!$E65*'ESTOQUE DEZEMBRO'!$H65</f>
        <v>2664</v>
      </c>
      <c r="K65" s="1">
        <f>_xlfn.XLOOKUP(A65,MEDIDAS!A:A,MEDIDAS!D:D,,0)*5</f>
        <v>5.8333333333333339</v>
      </c>
      <c r="L65" s="1">
        <f>SUM(K65,_xlfn.XLOOKUP(A65,MEDIDAS!A:A,MEDIDAS!D:D,,0)*5)</f>
        <v>11.666666666666668</v>
      </c>
      <c r="M6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5" t="str">
        <f>IF(Tabela57[[#This Row],[ABASTECIMENTO]]&gt;0,"janeiro",_xlfn.XLOOKUP(Tabela57[[#This Row],[SKU]],'ESTOQUE DEZEMBRO'!A:A,'ESTOQUE DEZEMBRO'!N:N,,0))</f>
        <v>janeiro</v>
      </c>
      <c r="O65" s="15">
        <v>45658</v>
      </c>
    </row>
    <row r="66" spans="1:15">
      <c r="A66" s="4" t="s">
        <v>69</v>
      </c>
      <c r="B66" s="6" t="s">
        <v>1137</v>
      </c>
      <c r="C66" s="8">
        <f t="shared" ref="C66:C129" si="2">3.09*3*7</f>
        <v>64.89</v>
      </c>
      <c r="D66" s="13">
        <f>_xlfn.XLOOKUP(Tabela57[[#This Row],[SKU]],'ESTOQUE DEZEMBRO'!A:A,'ESTOQUE DEZEMBRO'!F:F,,0)-
_xlfn.XLOOKUP(Tabela57[[#This Row],[SKU]],'VENDA MES'!K:K,'VENDA MES'!L:L,0,0)</f>
        <v>41.000000000000028</v>
      </c>
      <c r="E66" s="13">
        <f>IF(D66&lt;=0,(L66 * 2.5) - D66,IF(AND(Tabela57[[#This Row],[ESTOQUE_INICIAL]]&lt;=Tabela57[[#This Row],[PONTO_DE_REPOSICAO]],Tabela57[[#This Row],[ESTOQUE_INICIAL]]&gt;0),L66*2.5,D66*0))</f>
        <v>0</v>
      </c>
      <c r="F66" s="13">
        <f t="shared" ref="F66:F129" si="3">SUM(E66,D66)</f>
        <v>41.000000000000028</v>
      </c>
      <c r="G66" s="14">
        <f>IF('ESTOQUE DEZEMBRO'!$N66="outubro",_xlfn.XLOOKUP('ESTOQUE DEZEMBRO'!$A66,MEDIDAS!H:H,MEDIDAS!J:J,,0),IF('ESTOQUE DEZEMBRO'!$N66="novembro",_xlfn.XLOOKUP('ESTOQUE DEZEMBRO'!$A66,MEDIDAS!H:H,MEDIDAS!K:K,,0),"0"))</f>
        <v>40</v>
      </c>
      <c r="H66" s="16">
        <v>80</v>
      </c>
      <c r="I66" s="6" t="s">
        <v>1138</v>
      </c>
      <c r="J66" s="1">
        <f>'ESTOQUE DEZEMBRO'!$D66*'ESTOQUE DEZEMBRO'!$G66+'ESTOQUE DEZEMBRO'!$E66*'ESTOQUE DEZEMBRO'!$H66</f>
        <v>2800.0000000000009</v>
      </c>
      <c r="K66" s="1">
        <f>_xlfn.XLOOKUP(A66,MEDIDAS!A:A,MEDIDAS!D:D,,0)*5</f>
        <v>5.2777777777777777</v>
      </c>
      <c r="L66" s="1">
        <f>SUM(K66,_xlfn.XLOOKUP(A66,MEDIDAS!A:A,MEDIDAS!D:D,,0)*5)</f>
        <v>10.555555555555555</v>
      </c>
      <c r="M6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6" t="str">
        <f>IF(Tabela57[[#This Row],[ABASTECIMENTO]]&gt;0,"janeiro",_xlfn.XLOOKUP(Tabela57[[#This Row],[SKU]],'ESTOQUE DEZEMBRO'!A:A,'ESTOQUE DEZEMBRO'!N:N,,0))</f>
        <v>outubro</v>
      </c>
      <c r="O66" s="15">
        <v>45658</v>
      </c>
    </row>
    <row r="67" spans="1:15">
      <c r="A67" s="4" t="s">
        <v>77</v>
      </c>
      <c r="B67" s="6" t="s">
        <v>1137</v>
      </c>
      <c r="C67" s="8">
        <f t="shared" si="2"/>
        <v>64.89</v>
      </c>
      <c r="D67" s="13">
        <f>_xlfn.XLOOKUP(Tabela57[[#This Row],[SKU]],'ESTOQUE DEZEMBRO'!A:A,'ESTOQUE DEZEMBRO'!F:F,,0)-
_xlfn.XLOOKUP(Tabela57[[#This Row],[SKU]],'VENDA MES'!K:K,'VENDA MES'!L:L,0,0)</f>
        <v>68</v>
      </c>
      <c r="E67" s="13">
        <f>IF(D67&lt;=0,(L67 * 2.5) - D67,IF(AND(Tabela57[[#This Row],[ESTOQUE_INICIAL]]&lt;=Tabela57[[#This Row],[PONTO_DE_REPOSICAO]],Tabela57[[#This Row],[ESTOQUE_INICIAL]]&gt;0),L67*2.5,D67*0))</f>
        <v>0</v>
      </c>
      <c r="F67" s="13">
        <f t="shared" si="3"/>
        <v>68</v>
      </c>
      <c r="G67" s="14">
        <f>IF('ESTOQUE DEZEMBRO'!$N67="outubro",_xlfn.XLOOKUP('ESTOQUE DEZEMBRO'!$A67,MEDIDAS!H:H,MEDIDAS!J:J,,0),IF('ESTOQUE DEZEMBRO'!$N67="novembro",_xlfn.XLOOKUP('ESTOQUE DEZEMBRO'!$A67,MEDIDAS!H:H,MEDIDAS!K:K,,0),"0"))</f>
        <v>40</v>
      </c>
      <c r="H67" s="16">
        <v>80</v>
      </c>
      <c r="I67" s="6" t="s">
        <v>1138</v>
      </c>
      <c r="J67" s="1">
        <f>'ESTOQUE DEZEMBRO'!$D67*'ESTOQUE DEZEMBRO'!$G67+'ESTOQUE DEZEMBRO'!$E67*'ESTOQUE DEZEMBRO'!$H67</f>
        <v>4040</v>
      </c>
      <c r="K67" s="1">
        <f>_xlfn.XLOOKUP(A67,MEDIDAS!A:A,MEDIDAS!D:D,,0)*5</f>
        <v>2.7222222222222219</v>
      </c>
      <c r="L67" s="1">
        <f>SUM(K67,_xlfn.XLOOKUP(A67,MEDIDAS!A:A,MEDIDAS!D:D,,0)*5)</f>
        <v>5.4444444444444438</v>
      </c>
      <c r="M6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7" t="str">
        <f>IF(Tabela57[[#This Row],[ABASTECIMENTO]]&gt;0,"janeiro",_xlfn.XLOOKUP(Tabela57[[#This Row],[SKU]],'ESTOQUE DEZEMBRO'!A:A,'ESTOQUE DEZEMBRO'!N:N,,0))</f>
        <v>outubro</v>
      </c>
      <c r="O67" s="15">
        <v>45658</v>
      </c>
    </row>
    <row r="68" spans="1:15">
      <c r="A68" s="4" t="s">
        <v>70</v>
      </c>
      <c r="B68" s="6" t="s">
        <v>1137</v>
      </c>
      <c r="C68" s="8">
        <f t="shared" si="2"/>
        <v>64.89</v>
      </c>
      <c r="D68" s="13">
        <f>_xlfn.XLOOKUP(Tabela57[[#This Row],[SKU]],'ESTOQUE DEZEMBRO'!A:A,'ESTOQUE DEZEMBRO'!F:F,,0)-
_xlfn.XLOOKUP(Tabela57[[#This Row],[SKU]],'VENDA MES'!K:K,'VENDA MES'!L:L,0,0)</f>
        <v>-61.199999999999989</v>
      </c>
      <c r="E68" s="13">
        <f>IF(D68&lt;=0,(L68 * 2.5) - D68,IF(AND(Tabela57[[#This Row],[ESTOQUE_INICIAL]]&lt;=Tabela57[[#This Row],[PONTO_DE_REPOSICAO]],Tabela57[[#This Row],[ESTOQUE_INICIAL]]&gt;0),L68*2.5,D68*0))</f>
        <v>96.199999999999989</v>
      </c>
      <c r="F68" s="13">
        <f t="shared" si="3"/>
        <v>35</v>
      </c>
      <c r="G68" s="14">
        <f>IF('ESTOQUE DEZEMBRO'!$N68="outubro",_xlfn.XLOOKUP('ESTOQUE DEZEMBRO'!$A68,MEDIDAS!H:H,MEDIDAS!J:J,,0),IF('ESTOQUE DEZEMBRO'!$N68="novembro",_xlfn.XLOOKUP('ESTOQUE DEZEMBRO'!$A68,MEDIDAS!H:H,MEDIDAS!K:K,,0),"0"))</f>
        <v>40</v>
      </c>
      <c r="H68" s="16">
        <v>80</v>
      </c>
      <c r="I68" s="6" t="s">
        <v>1138</v>
      </c>
      <c r="J68" s="1">
        <f>'ESTOQUE DEZEMBRO'!$D68*'ESTOQUE DEZEMBRO'!$G68+'ESTOQUE DEZEMBRO'!$E68*'ESTOQUE DEZEMBRO'!$H68</f>
        <v>1032.0000000000005</v>
      </c>
      <c r="K68" s="1">
        <f>_xlfn.XLOOKUP(A68,MEDIDAS!A:A,MEDIDAS!D:D,,0)*5</f>
        <v>7</v>
      </c>
      <c r="L68" s="1">
        <f>SUM(K68,_xlfn.XLOOKUP(A68,MEDIDAS!A:A,MEDIDAS!D:D,,0)*5)</f>
        <v>14</v>
      </c>
      <c r="M6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8" t="str">
        <f>IF(Tabela57[[#This Row],[ABASTECIMENTO]]&gt;0,"janeiro",_xlfn.XLOOKUP(Tabela57[[#This Row],[SKU]],'ESTOQUE DEZEMBRO'!A:A,'ESTOQUE DEZEMBRO'!N:N,,0))</f>
        <v>janeiro</v>
      </c>
      <c r="O68" s="15">
        <v>45658</v>
      </c>
    </row>
    <row r="69" spans="1:15">
      <c r="A69" s="4" t="s">
        <v>71</v>
      </c>
      <c r="B69" s="6" t="s">
        <v>1137</v>
      </c>
      <c r="C69" s="8">
        <f t="shared" si="2"/>
        <v>64.89</v>
      </c>
      <c r="D69" s="13">
        <f>_xlfn.XLOOKUP(Tabela57[[#This Row],[SKU]],'ESTOQUE DEZEMBRO'!A:A,'ESTOQUE DEZEMBRO'!F:F,,0)-
_xlfn.XLOOKUP(Tabela57[[#This Row],[SKU]],'VENDA MES'!K:K,'VENDA MES'!L:L,0,0)</f>
        <v>58</v>
      </c>
      <c r="E69" s="13">
        <f>IF(D69&lt;=0,(L69 * 2.5) - D69,IF(AND(Tabela57[[#This Row],[ESTOQUE_INICIAL]]&lt;=Tabela57[[#This Row],[PONTO_DE_REPOSICAO]],Tabela57[[#This Row],[ESTOQUE_INICIAL]]&gt;0),L69*2.5,D69*0))</f>
        <v>0</v>
      </c>
      <c r="F69" s="13">
        <f t="shared" si="3"/>
        <v>58</v>
      </c>
      <c r="G69" s="14">
        <f>IF('ESTOQUE DEZEMBRO'!$N69="outubro",_xlfn.XLOOKUP('ESTOQUE DEZEMBRO'!$A69,MEDIDAS!H:H,MEDIDAS!J:J,,0),IF('ESTOQUE DEZEMBRO'!$N69="novembro",_xlfn.XLOOKUP('ESTOQUE DEZEMBRO'!$A69,MEDIDAS!H:H,MEDIDAS!K:K,,0),"0"))</f>
        <v>40</v>
      </c>
      <c r="H69" s="16">
        <v>80</v>
      </c>
      <c r="I69" s="6" t="s">
        <v>1138</v>
      </c>
      <c r="J69" s="1">
        <f>'ESTOQUE DEZEMBRO'!$D69*'ESTOQUE DEZEMBRO'!$G69+'ESTOQUE DEZEMBRO'!$E69*'ESTOQUE DEZEMBRO'!$H69</f>
        <v>5560</v>
      </c>
      <c r="K69" s="1">
        <f>_xlfn.XLOOKUP(A69,MEDIDAS!A:A,MEDIDAS!D:D,,0)*5</f>
        <v>6.9444444444444446</v>
      </c>
      <c r="L69" s="1">
        <f>SUM(K69,_xlfn.XLOOKUP(A69,MEDIDAS!A:A,MEDIDAS!D:D,,0)*5)</f>
        <v>13.888888888888889</v>
      </c>
      <c r="M6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9" t="str">
        <f>IF(Tabela57[[#This Row],[ABASTECIMENTO]]&gt;0,"janeiro",_xlfn.XLOOKUP(Tabela57[[#This Row],[SKU]],'ESTOQUE DEZEMBRO'!A:A,'ESTOQUE DEZEMBRO'!N:N,,0))</f>
        <v>outubro</v>
      </c>
      <c r="O69" s="15">
        <v>45658</v>
      </c>
    </row>
    <row r="70" spans="1:15">
      <c r="A70" s="4" t="s">
        <v>72</v>
      </c>
      <c r="B70" s="6" t="s">
        <v>1137</v>
      </c>
      <c r="C70" s="8">
        <f t="shared" si="2"/>
        <v>64.89</v>
      </c>
      <c r="D70" s="13">
        <f>_xlfn.XLOOKUP(Tabela57[[#This Row],[SKU]],'ESTOQUE DEZEMBRO'!A:A,'ESTOQUE DEZEMBRO'!F:F,,0)-
_xlfn.XLOOKUP(Tabela57[[#This Row],[SKU]],'VENDA MES'!K:K,'VENDA MES'!L:L,0,0)</f>
        <v>31.80000000000004</v>
      </c>
      <c r="E70" s="13">
        <f>IF(D70&lt;=0,(L70 * 2.5) - D70,IF(AND(Tabela57[[#This Row],[ESTOQUE_INICIAL]]&lt;=Tabela57[[#This Row],[PONTO_DE_REPOSICAO]],Tabela57[[#This Row],[ESTOQUE_INICIAL]]&gt;0),L70*2.5,D70*0))</f>
        <v>0</v>
      </c>
      <c r="F70" s="13">
        <f t="shared" si="3"/>
        <v>31.80000000000004</v>
      </c>
      <c r="G70" s="14">
        <f>IF('ESTOQUE DEZEMBRO'!$N70="outubro",_xlfn.XLOOKUP('ESTOQUE DEZEMBRO'!$A70,MEDIDAS!H:H,MEDIDAS!J:J,,0),IF('ESTOQUE DEZEMBRO'!$N70="novembro",_xlfn.XLOOKUP('ESTOQUE DEZEMBRO'!$A70,MEDIDAS!H:H,MEDIDAS!K:K,,0),"0"))</f>
        <v>40</v>
      </c>
      <c r="H70" s="16">
        <v>80</v>
      </c>
      <c r="I70" s="6" t="s">
        <v>1138</v>
      </c>
      <c r="J70" s="1">
        <f>'ESTOQUE DEZEMBRO'!$D70*'ESTOQUE DEZEMBRO'!$G70+'ESTOQUE DEZEMBRO'!$E70*'ESTOQUE DEZEMBRO'!$H70</f>
        <v>2552.0000000000018</v>
      </c>
      <c r="K70" s="1">
        <f>_xlfn.XLOOKUP(A70,MEDIDAS!A:A,MEDIDAS!D:D,,0)*5</f>
        <v>6.7222222222222232</v>
      </c>
      <c r="L70" s="1">
        <f>SUM(K70,_xlfn.XLOOKUP(A70,MEDIDAS!A:A,MEDIDAS!D:D,,0)*5)</f>
        <v>13.444444444444446</v>
      </c>
      <c r="M7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0" t="str">
        <f>IF(Tabela57[[#This Row],[ABASTECIMENTO]]&gt;0,"janeiro",_xlfn.XLOOKUP(Tabela57[[#This Row],[SKU]],'ESTOQUE DEZEMBRO'!A:A,'ESTOQUE DEZEMBRO'!N:N,,0))</f>
        <v>outubro</v>
      </c>
      <c r="O70" s="15">
        <v>45658</v>
      </c>
    </row>
    <row r="71" spans="1:15">
      <c r="A71" s="5" t="s">
        <v>73</v>
      </c>
      <c r="B71" s="6" t="s">
        <v>1137</v>
      </c>
      <c r="C71" s="8">
        <f t="shared" si="2"/>
        <v>64.89</v>
      </c>
      <c r="D71" s="13">
        <f>_xlfn.XLOOKUP(Tabela57[[#This Row],[SKU]],'ESTOQUE DEZEMBRO'!A:A,'ESTOQUE DEZEMBRO'!F:F,,0)-
_xlfn.XLOOKUP(Tabela57[[#This Row],[SKU]],'VENDA MES'!K:K,'VENDA MES'!L:L,0,0)</f>
        <v>-24.833333333333336</v>
      </c>
      <c r="E71" s="13">
        <f>IF(D71&lt;=0,(L71 * 2.5) - D71,IF(AND(Tabela57[[#This Row],[ESTOQUE_INICIAL]]&lt;=Tabela57[[#This Row],[PONTO_DE_REPOSICAO]],Tabela57[[#This Row],[ESTOQUE_INICIAL]]&gt;0),L71*2.5,D71*0))</f>
        <v>49</v>
      </c>
      <c r="F71" s="13">
        <f t="shared" si="3"/>
        <v>24.166666666666664</v>
      </c>
      <c r="G71" s="14" t="str">
        <f>IF('ESTOQUE DEZEMBRO'!$N71="outubro",_xlfn.XLOOKUP('ESTOQUE DEZEMBRO'!$A71,MEDIDAS!H:H,MEDIDAS!J:J,,0),IF('ESTOQUE DEZEMBRO'!$N71="novembro",_xlfn.XLOOKUP('ESTOQUE DEZEMBRO'!$A71,MEDIDAS!H:H,MEDIDAS!K:K,,0),"0"))</f>
        <v>0</v>
      </c>
      <c r="H71" s="16">
        <v>80</v>
      </c>
      <c r="I71" s="6" t="s">
        <v>1138</v>
      </c>
      <c r="J71" s="1">
        <f>'ESTOQUE DEZEMBRO'!$D71*'ESTOQUE DEZEMBRO'!$G71+'ESTOQUE DEZEMBRO'!$E71*'ESTOQUE DEZEMBRO'!$H71</f>
        <v>4516.6666666666661</v>
      </c>
      <c r="K71" s="1">
        <f>_xlfn.XLOOKUP(A71,MEDIDAS!A:A,MEDIDAS!D:D,,0)*5</f>
        <v>4.833333333333333</v>
      </c>
      <c r="L71" s="1">
        <f>SUM(K71,_xlfn.XLOOKUP(A71,MEDIDAS!A:A,MEDIDAS!D:D,,0)*5)</f>
        <v>9.6666666666666661</v>
      </c>
      <c r="M7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1" t="str">
        <f>IF(Tabela57[[#This Row],[ABASTECIMENTO]]&gt;0,"janeiro",_xlfn.XLOOKUP(Tabela57[[#This Row],[SKU]],'ESTOQUE DEZEMBRO'!A:A,'ESTOQUE DEZEMBRO'!N:N,,0))</f>
        <v>janeiro</v>
      </c>
      <c r="O71" s="15">
        <v>45658</v>
      </c>
    </row>
    <row r="72" spans="1:15">
      <c r="A72" s="4" t="s">
        <v>74</v>
      </c>
      <c r="B72" s="6" t="s">
        <v>1139</v>
      </c>
      <c r="C72" s="8">
        <f t="shared" si="2"/>
        <v>64.89</v>
      </c>
      <c r="D72" s="13">
        <f>_xlfn.XLOOKUP(Tabela57[[#This Row],[SKU]],'ESTOQUE DEZEMBRO'!A:A,'ESTOQUE DEZEMBRO'!F:F,,0)-
_xlfn.XLOOKUP(Tabela57[[#This Row],[SKU]],'VENDA MES'!K:K,'VENDA MES'!L:L,0,0)</f>
        <v>78.199999999999989</v>
      </c>
      <c r="E72" s="13">
        <f>IF(D72&lt;=0,(L72 * 2.5) - D72,IF(AND(Tabela57[[#This Row],[ESTOQUE_INICIAL]]&lt;=Tabela57[[#This Row],[PONTO_DE_REPOSICAO]],Tabela57[[#This Row],[ESTOQUE_INICIAL]]&gt;0),L72*2.5,D72*0))</f>
        <v>0</v>
      </c>
      <c r="F72" s="13">
        <f t="shared" si="3"/>
        <v>78.199999999999989</v>
      </c>
      <c r="G72" s="14">
        <f>IF('ESTOQUE DEZEMBRO'!$N72="outubro",_xlfn.XLOOKUP('ESTOQUE DEZEMBRO'!$A72,MEDIDAS!H:H,MEDIDAS!J:J,,0),IF('ESTOQUE DEZEMBRO'!$N72="novembro",_xlfn.XLOOKUP('ESTOQUE DEZEMBRO'!$A72,MEDIDAS!H:H,MEDIDAS!K:K,,0),"0"))</f>
        <v>18</v>
      </c>
      <c r="H72" s="16">
        <v>36</v>
      </c>
      <c r="I72" s="6" t="s">
        <v>1140</v>
      </c>
      <c r="J72" s="1">
        <f>'ESTOQUE DEZEMBRO'!$D72*'ESTOQUE DEZEMBRO'!$G72+'ESTOQUE DEZEMBRO'!$E72*'ESTOQUE DEZEMBRO'!$H72</f>
        <v>2901.6</v>
      </c>
      <c r="K72" s="1">
        <f>_xlfn.XLOOKUP(A72,MEDIDAS!A:A,MEDIDAS!D:D,,0)*5</f>
        <v>6.4444444444444446</v>
      </c>
      <c r="L72" s="1">
        <f>SUM(K72,_xlfn.XLOOKUP(A72,MEDIDAS!A:A,MEDIDAS!D:D,,0)*5)</f>
        <v>12.888888888888889</v>
      </c>
      <c r="M7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2" t="str">
        <f>IF(Tabela57[[#This Row],[ABASTECIMENTO]]&gt;0,"janeiro",_xlfn.XLOOKUP(Tabela57[[#This Row],[SKU]],'ESTOQUE DEZEMBRO'!A:A,'ESTOQUE DEZEMBRO'!N:N,,0))</f>
        <v>outubro</v>
      </c>
      <c r="O72" s="15">
        <v>45658</v>
      </c>
    </row>
    <row r="73" spans="1:15">
      <c r="A73" s="4" t="s">
        <v>75</v>
      </c>
      <c r="B73" s="6" t="s">
        <v>1139</v>
      </c>
      <c r="C73" s="8">
        <f t="shared" si="2"/>
        <v>64.89</v>
      </c>
      <c r="D73" s="13">
        <f>_xlfn.XLOOKUP(Tabela57[[#This Row],[SKU]],'ESTOQUE DEZEMBRO'!A:A,'ESTOQUE DEZEMBRO'!F:F,,0)-
_xlfn.XLOOKUP(Tabela57[[#This Row],[SKU]],'VENDA MES'!K:K,'VENDA MES'!L:L,0,0)</f>
        <v>1.5999999999999943</v>
      </c>
      <c r="E73" s="13">
        <f>IF(D73&lt;=0,(L73 * 2.5) - D73,IF(AND(Tabela57[[#This Row],[ESTOQUE_INICIAL]]&lt;=Tabela57[[#This Row],[PONTO_DE_REPOSICAO]],Tabela57[[#This Row],[ESTOQUE_INICIAL]]&gt;0),L73*2.5,D73*0))</f>
        <v>29.166666666666671</v>
      </c>
      <c r="F73" s="13">
        <f t="shared" si="3"/>
        <v>30.766666666666666</v>
      </c>
      <c r="G73" s="14">
        <f>IF('ESTOQUE DEZEMBRO'!$N73="outubro",_xlfn.XLOOKUP('ESTOQUE DEZEMBRO'!$A73,MEDIDAS!H:H,MEDIDAS!J:J,,0),IF('ESTOQUE DEZEMBRO'!$N73="novembro",_xlfn.XLOOKUP('ESTOQUE DEZEMBRO'!$A73,MEDIDAS!H:H,MEDIDAS!K:K,,0),"0"))</f>
        <v>18</v>
      </c>
      <c r="H73" s="16">
        <v>36</v>
      </c>
      <c r="I73" s="6" t="s">
        <v>1140</v>
      </c>
      <c r="J73" s="1">
        <f>'ESTOQUE DEZEMBRO'!$D73*'ESTOQUE DEZEMBRO'!$G73+'ESTOQUE DEZEMBRO'!$E73*'ESTOQUE DEZEMBRO'!$H73</f>
        <v>1198.8</v>
      </c>
      <c r="K73" s="1">
        <f>_xlfn.XLOOKUP(A73,MEDIDAS!A:A,MEDIDAS!D:D,,0)*5</f>
        <v>5.8333333333333339</v>
      </c>
      <c r="L73" s="1">
        <f>SUM(K73,_xlfn.XLOOKUP(A73,MEDIDAS!A:A,MEDIDAS!D:D,,0)*5)</f>
        <v>11.666666666666668</v>
      </c>
      <c r="M7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3" t="str">
        <f>IF(Tabela57[[#This Row],[ABASTECIMENTO]]&gt;0,"janeiro",_xlfn.XLOOKUP(Tabela57[[#This Row],[SKU]],'ESTOQUE DEZEMBRO'!A:A,'ESTOQUE DEZEMBRO'!N:N,,0))</f>
        <v>janeiro</v>
      </c>
      <c r="O73" s="15">
        <v>45658</v>
      </c>
    </row>
    <row r="74" spans="1:15">
      <c r="A74" s="4" t="s">
        <v>76</v>
      </c>
      <c r="B74" s="6" t="s">
        <v>1139</v>
      </c>
      <c r="C74" s="8">
        <f t="shared" si="2"/>
        <v>64.89</v>
      </c>
      <c r="D74" s="13">
        <f>_xlfn.XLOOKUP(Tabela57[[#This Row],[SKU]],'ESTOQUE DEZEMBRO'!A:A,'ESTOQUE DEZEMBRO'!F:F,,0)-
_xlfn.XLOOKUP(Tabela57[[#This Row],[SKU]],'VENDA MES'!K:K,'VENDA MES'!L:L,0,0)</f>
        <v>24.80000000000004</v>
      </c>
      <c r="E74" s="13">
        <f>IF(D74&lt;=0,(L74 * 2.5) - D74,IF(AND(Tabela57[[#This Row],[ESTOQUE_INICIAL]]&lt;=Tabela57[[#This Row],[PONTO_DE_REPOSICAO]],Tabela57[[#This Row],[ESTOQUE_INICIAL]]&gt;0),L74*2.5,D74*0))</f>
        <v>0</v>
      </c>
      <c r="F74" s="13">
        <f t="shared" si="3"/>
        <v>24.80000000000004</v>
      </c>
      <c r="G74" s="14">
        <f>IF('ESTOQUE DEZEMBRO'!$N74="outubro",_xlfn.XLOOKUP('ESTOQUE DEZEMBRO'!$A74,MEDIDAS!H:H,MEDIDAS!J:J,,0),IF('ESTOQUE DEZEMBRO'!$N74="novembro",_xlfn.XLOOKUP('ESTOQUE DEZEMBRO'!$A74,MEDIDAS!H:H,MEDIDAS!K:K,,0),"0"))</f>
        <v>18</v>
      </c>
      <c r="H74" s="16">
        <v>36</v>
      </c>
      <c r="I74" s="6" t="s">
        <v>1140</v>
      </c>
      <c r="J74" s="1">
        <f>'ESTOQUE DEZEMBRO'!$D74*'ESTOQUE DEZEMBRO'!$G74+'ESTOQUE DEZEMBRO'!$E74*'ESTOQUE DEZEMBRO'!$H74</f>
        <v>1940.4000000000008</v>
      </c>
      <c r="K74" s="1">
        <f>_xlfn.XLOOKUP(A74,MEDIDAS!A:A,MEDIDAS!D:D,,0)*5</f>
        <v>6.1111111111111116</v>
      </c>
      <c r="L74" s="1">
        <f>SUM(K74,_xlfn.XLOOKUP(A74,MEDIDAS!A:A,MEDIDAS!D:D,,0)*5)</f>
        <v>12.222222222222223</v>
      </c>
      <c r="M7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4" t="str">
        <f>IF(Tabela57[[#This Row],[ABASTECIMENTO]]&gt;0,"janeiro",_xlfn.XLOOKUP(Tabela57[[#This Row],[SKU]],'ESTOQUE DEZEMBRO'!A:A,'ESTOQUE DEZEMBRO'!N:N,,0))</f>
        <v>outubro</v>
      </c>
      <c r="O74" s="15">
        <v>45658</v>
      </c>
    </row>
    <row r="75" spans="1:15">
      <c r="A75" s="4" t="s">
        <v>78</v>
      </c>
      <c r="B75" s="6" t="s">
        <v>1139</v>
      </c>
      <c r="C75" s="8">
        <f t="shared" si="2"/>
        <v>64.89</v>
      </c>
      <c r="D75" s="13">
        <f>_xlfn.XLOOKUP(Tabela57[[#This Row],[SKU]],'ESTOQUE DEZEMBRO'!A:A,'ESTOQUE DEZEMBRO'!F:F,,0)-
_xlfn.XLOOKUP(Tabela57[[#This Row],[SKU]],'VENDA MES'!K:K,'VENDA MES'!L:L,0,0)</f>
        <v>-8</v>
      </c>
      <c r="E75" s="13">
        <f>IF(D75&lt;=0,(L75 * 2.5) - D75,IF(AND(Tabela57[[#This Row],[ESTOQUE_INICIAL]]&lt;=Tabela57[[#This Row],[PONTO_DE_REPOSICAO]],Tabela57[[#This Row],[ESTOQUE_INICIAL]]&gt;0),L75*2.5,D75*0))</f>
        <v>24.666666666666664</v>
      </c>
      <c r="F75" s="13">
        <f t="shared" si="3"/>
        <v>16.666666666666664</v>
      </c>
      <c r="G75" s="14">
        <f>IF('ESTOQUE DEZEMBRO'!$N75="outubro",_xlfn.XLOOKUP('ESTOQUE DEZEMBRO'!$A75,MEDIDAS!H:H,MEDIDAS!J:J,,0),IF('ESTOQUE DEZEMBRO'!$N75="novembro",_xlfn.XLOOKUP('ESTOQUE DEZEMBRO'!$A75,MEDIDAS!H:H,MEDIDAS!K:K,,0),"0"))</f>
        <v>18</v>
      </c>
      <c r="H75" s="16">
        <v>36</v>
      </c>
      <c r="I75" s="6" t="s">
        <v>1140</v>
      </c>
      <c r="J75" s="1">
        <f>'ESTOQUE DEZEMBRO'!$D75*'ESTOQUE DEZEMBRO'!$G75+'ESTOQUE DEZEMBRO'!$E75*'ESTOQUE DEZEMBRO'!$H75</f>
        <v>702</v>
      </c>
      <c r="K75" s="1">
        <f>_xlfn.XLOOKUP(A75,MEDIDAS!A:A,MEDIDAS!D:D,,0)*5</f>
        <v>3.333333333333333</v>
      </c>
      <c r="L75" s="1">
        <f>SUM(K75,_xlfn.XLOOKUP(A75,MEDIDAS!A:A,MEDIDAS!D:D,,0)*5)</f>
        <v>6.6666666666666661</v>
      </c>
      <c r="M7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5" t="str">
        <f>IF(Tabela57[[#This Row],[ABASTECIMENTO]]&gt;0,"janeiro",_xlfn.XLOOKUP(Tabela57[[#This Row],[SKU]],'ESTOQUE DEZEMBRO'!A:A,'ESTOQUE DEZEMBRO'!N:N,,0))</f>
        <v>janeiro</v>
      </c>
      <c r="O75" s="15">
        <v>45658</v>
      </c>
    </row>
    <row r="76" spans="1:15">
      <c r="A76" s="4" t="s">
        <v>79</v>
      </c>
      <c r="B76" s="6" t="s">
        <v>1139</v>
      </c>
      <c r="C76" s="8">
        <f t="shared" si="2"/>
        <v>64.89</v>
      </c>
      <c r="D76" s="13">
        <f>_xlfn.XLOOKUP(Tabela57[[#This Row],[SKU]],'ESTOQUE DEZEMBRO'!A:A,'ESTOQUE DEZEMBRO'!F:F,,0)-
_xlfn.XLOOKUP(Tabela57[[#This Row],[SKU]],'VENDA MES'!K:K,'VENDA MES'!L:L,0,0)</f>
        <v>24.600000000000023</v>
      </c>
      <c r="E76" s="13">
        <f>IF(D76&lt;=0,(L76 * 2.5) - D76,IF(AND(Tabela57[[#This Row],[ESTOQUE_INICIAL]]&lt;=Tabela57[[#This Row],[PONTO_DE_REPOSICAO]],Tabela57[[#This Row],[ESTOQUE_INICIAL]]&gt;0),L76*2.5,D76*0))</f>
        <v>0</v>
      </c>
      <c r="F76" s="13">
        <f t="shared" si="3"/>
        <v>24.600000000000023</v>
      </c>
      <c r="G76" s="14">
        <f>IF('ESTOQUE DEZEMBRO'!$N76="outubro",_xlfn.XLOOKUP('ESTOQUE DEZEMBRO'!$A76,MEDIDAS!H:H,MEDIDAS!J:J,,0),IF('ESTOQUE DEZEMBRO'!$N76="novembro",_xlfn.XLOOKUP('ESTOQUE DEZEMBRO'!$A76,MEDIDAS!H:H,MEDIDAS!K:K,,0),"0"))</f>
        <v>18</v>
      </c>
      <c r="H76" s="16">
        <v>36</v>
      </c>
      <c r="I76" s="6" t="s">
        <v>1140</v>
      </c>
      <c r="J76" s="1">
        <f>'ESTOQUE DEZEMBRO'!$D76*'ESTOQUE DEZEMBRO'!$G76+'ESTOQUE DEZEMBRO'!$E76*'ESTOQUE DEZEMBRO'!$H76</f>
        <v>2350.8000000000002</v>
      </c>
      <c r="K76" s="1">
        <f>_xlfn.XLOOKUP(A76,MEDIDAS!A:A,MEDIDAS!D:D,,0)*5</f>
        <v>7.7777777777777777</v>
      </c>
      <c r="L76" s="1">
        <f>SUM(K76,_xlfn.XLOOKUP(A76,MEDIDAS!A:A,MEDIDAS!D:D,,0)*5)</f>
        <v>15.555555555555555</v>
      </c>
      <c r="M7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6" t="str">
        <f>IF(Tabela57[[#This Row],[ABASTECIMENTO]]&gt;0,"janeiro",_xlfn.XLOOKUP(Tabela57[[#This Row],[SKU]],'ESTOQUE DEZEMBRO'!A:A,'ESTOQUE DEZEMBRO'!N:N,,0))</f>
        <v>outubro</v>
      </c>
      <c r="O76" s="15">
        <v>45658</v>
      </c>
    </row>
    <row r="77" spans="1:15">
      <c r="A77" s="4" t="s">
        <v>88</v>
      </c>
      <c r="B77" s="6" t="s">
        <v>1139</v>
      </c>
      <c r="C77" s="8">
        <f t="shared" si="2"/>
        <v>64.89</v>
      </c>
      <c r="D77" s="13">
        <f>_xlfn.XLOOKUP(Tabela57[[#This Row],[SKU]],'ESTOQUE DEZEMBRO'!A:A,'ESTOQUE DEZEMBRO'!F:F,,0)-
_xlfn.XLOOKUP(Tabela57[[#This Row],[SKU]],'VENDA MES'!K:K,'VENDA MES'!L:L,0,0)</f>
        <v>-28</v>
      </c>
      <c r="E77" s="13">
        <f>IF(D77&lt;=0,(L77 * 2.5) - D77,IF(AND(Tabela57[[#This Row],[ESTOQUE_INICIAL]]&lt;=Tabela57[[#This Row],[PONTO_DE_REPOSICAO]],Tabela57[[#This Row],[ESTOQUE_INICIAL]]&gt;0),L77*2.5,D77*0))</f>
        <v>52.444444444444443</v>
      </c>
      <c r="F77" s="13">
        <f t="shared" si="3"/>
        <v>24.444444444444443</v>
      </c>
      <c r="G77" s="14">
        <f>IF('ESTOQUE DEZEMBRO'!$N77="outubro",_xlfn.XLOOKUP('ESTOQUE DEZEMBRO'!$A77,MEDIDAS!H:H,MEDIDAS!J:J,,0),IF('ESTOQUE DEZEMBRO'!$N77="novembro",_xlfn.XLOOKUP('ESTOQUE DEZEMBRO'!$A77,MEDIDAS!H:H,MEDIDAS!K:K,,0),"0"))</f>
        <v>18</v>
      </c>
      <c r="H77" s="16">
        <v>36</v>
      </c>
      <c r="I77" s="6" t="s">
        <v>1140</v>
      </c>
      <c r="J77" s="1">
        <f>'ESTOQUE DEZEMBRO'!$D77*'ESTOQUE DEZEMBRO'!$G77+'ESTOQUE DEZEMBRO'!$E77*'ESTOQUE DEZEMBRO'!$H77</f>
        <v>1116</v>
      </c>
      <c r="K77" s="1">
        <f>_xlfn.XLOOKUP(A77,MEDIDAS!A:A,MEDIDAS!D:D,,0)*5</f>
        <v>4.8888888888888884</v>
      </c>
      <c r="L77" s="1">
        <f>SUM(K77,_xlfn.XLOOKUP(A77,MEDIDAS!A:A,MEDIDAS!D:D,,0)*5)</f>
        <v>9.7777777777777768</v>
      </c>
      <c r="M7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7" t="str">
        <f>IF(Tabela57[[#This Row],[ABASTECIMENTO]]&gt;0,"janeiro",_xlfn.XLOOKUP(Tabela57[[#This Row],[SKU]],'ESTOQUE DEZEMBRO'!A:A,'ESTOQUE DEZEMBRO'!N:N,,0))</f>
        <v>janeiro</v>
      </c>
      <c r="O77" s="15">
        <v>45658</v>
      </c>
    </row>
    <row r="78" spans="1:15">
      <c r="A78" s="4" t="s">
        <v>80</v>
      </c>
      <c r="B78" s="6" t="s">
        <v>1139</v>
      </c>
      <c r="C78" s="8">
        <f t="shared" si="2"/>
        <v>64.89</v>
      </c>
      <c r="D78" s="13">
        <f>_xlfn.XLOOKUP(Tabela57[[#This Row],[SKU]],'ESTOQUE DEZEMBRO'!A:A,'ESTOQUE DEZEMBRO'!F:F,,0)-
_xlfn.XLOOKUP(Tabela57[[#This Row],[SKU]],'VENDA MES'!K:K,'VENDA MES'!L:L,0,0)</f>
        <v>45.599999999999994</v>
      </c>
      <c r="E78" s="13">
        <f>IF(D78&lt;=0,(L78 * 2.5) - D78,IF(AND(Tabela57[[#This Row],[ESTOQUE_INICIAL]]&lt;=Tabela57[[#This Row],[PONTO_DE_REPOSICAO]],Tabela57[[#This Row],[ESTOQUE_INICIAL]]&gt;0),L78*2.5,D78*0))</f>
        <v>0</v>
      </c>
      <c r="F78" s="13">
        <f t="shared" si="3"/>
        <v>45.599999999999994</v>
      </c>
      <c r="G78" s="14">
        <f>IF('ESTOQUE DEZEMBRO'!$N78="outubro",_xlfn.XLOOKUP('ESTOQUE DEZEMBRO'!$A78,MEDIDAS!H:H,MEDIDAS!J:J,,0),IF('ESTOQUE DEZEMBRO'!$N78="novembro",_xlfn.XLOOKUP('ESTOQUE DEZEMBRO'!$A78,MEDIDAS!H:H,MEDIDAS!K:K,,0),"0"))</f>
        <v>18</v>
      </c>
      <c r="H78" s="16">
        <v>36</v>
      </c>
      <c r="I78" s="6" t="s">
        <v>1140</v>
      </c>
      <c r="J78" s="1">
        <f>'ESTOQUE DEZEMBRO'!$D78*'ESTOQUE DEZEMBRO'!$G78+'ESTOQUE DEZEMBRO'!$E78*'ESTOQUE DEZEMBRO'!$H78</f>
        <v>1630.8</v>
      </c>
      <c r="K78" s="1">
        <f>_xlfn.XLOOKUP(A78,MEDIDAS!A:A,MEDIDAS!D:D,,0)*5</f>
        <v>8.1666666666666661</v>
      </c>
      <c r="L78" s="1">
        <f>SUM(K78,_xlfn.XLOOKUP(A78,MEDIDAS!A:A,MEDIDAS!D:D,,0)*5)</f>
        <v>16.333333333333332</v>
      </c>
      <c r="M7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8" t="str">
        <f>IF(Tabela57[[#This Row],[ABASTECIMENTO]]&gt;0,"janeiro",_xlfn.XLOOKUP(Tabela57[[#This Row],[SKU]],'ESTOQUE DEZEMBRO'!A:A,'ESTOQUE DEZEMBRO'!N:N,,0))</f>
        <v>outubro</v>
      </c>
      <c r="O78" s="15">
        <v>45658</v>
      </c>
    </row>
    <row r="79" spans="1:15">
      <c r="A79" s="4" t="s">
        <v>81</v>
      </c>
      <c r="B79" s="6" t="s">
        <v>1139</v>
      </c>
      <c r="C79" s="8">
        <f t="shared" si="2"/>
        <v>64.89</v>
      </c>
      <c r="D79" s="13">
        <f>_xlfn.XLOOKUP(Tabela57[[#This Row],[SKU]],'ESTOQUE DEZEMBRO'!A:A,'ESTOQUE DEZEMBRO'!F:F,,0)-
_xlfn.XLOOKUP(Tabela57[[#This Row],[SKU]],'VENDA MES'!K:K,'VENDA MES'!L:L,0,0)</f>
        <v>-8.4000000000000057</v>
      </c>
      <c r="E79" s="13">
        <f>IF(D79&lt;=0,(L79 * 2.5) - D79,IF(AND(Tabela57[[#This Row],[ESTOQUE_INICIAL]]&lt;=Tabela57[[#This Row],[PONTO_DE_REPOSICAO]],Tabela57[[#This Row],[ESTOQUE_INICIAL]]&gt;0),L79*2.5,D79*0))</f>
        <v>39.51111111111112</v>
      </c>
      <c r="F79" s="13">
        <f t="shared" si="3"/>
        <v>31.111111111111114</v>
      </c>
      <c r="G79" s="14">
        <f>IF('ESTOQUE DEZEMBRO'!$N79="outubro",_xlfn.XLOOKUP('ESTOQUE DEZEMBRO'!$A79,MEDIDAS!H:H,MEDIDAS!J:J,,0),IF('ESTOQUE DEZEMBRO'!$N79="novembro",_xlfn.XLOOKUP('ESTOQUE DEZEMBRO'!$A79,MEDIDAS!H:H,MEDIDAS!K:K,,0),"0"))</f>
        <v>18</v>
      </c>
      <c r="H79" s="16">
        <v>36</v>
      </c>
      <c r="I79" s="6" t="s">
        <v>1140</v>
      </c>
      <c r="J79" s="1">
        <f>'ESTOQUE DEZEMBRO'!$D79*'ESTOQUE DEZEMBRO'!$G79+'ESTOQUE DEZEMBRO'!$E79*'ESTOQUE DEZEMBRO'!$H79</f>
        <v>1666.8</v>
      </c>
      <c r="K79" s="1">
        <f>_xlfn.XLOOKUP(A79,MEDIDAS!A:A,MEDIDAS!D:D,,0)*5</f>
        <v>6.2222222222222223</v>
      </c>
      <c r="L79" s="1">
        <f>SUM(K79,_xlfn.XLOOKUP(A79,MEDIDAS!A:A,MEDIDAS!D:D,,0)*5)</f>
        <v>12.444444444444445</v>
      </c>
      <c r="M7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9" t="str">
        <f>IF(Tabela57[[#This Row],[ABASTECIMENTO]]&gt;0,"janeiro",_xlfn.XLOOKUP(Tabela57[[#This Row],[SKU]],'ESTOQUE DEZEMBRO'!A:A,'ESTOQUE DEZEMBRO'!N:N,,0))</f>
        <v>janeiro</v>
      </c>
      <c r="O79" s="15">
        <v>45658</v>
      </c>
    </row>
    <row r="80" spans="1:15">
      <c r="A80" s="4" t="s">
        <v>82</v>
      </c>
      <c r="B80" s="6" t="s">
        <v>1139</v>
      </c>
      <c r="C80" s="8">
        <f t="shared" si="2"/>
        <v>64.89</v>
      </c>
      <c r="D80" s="13">
        <f>_xlfn.XLOOKUP(Tabela57[[#This Row],[SKU]],'ESTOQUE DEZEMBRO'!A:A,'ESTOQUE DEZEMBRO'!F:F,,0)-
_xlfn.XLOOKUP(Tabela57[[#This Row],[SKU]],'VENDA MES'!K:K,'VENDA MES'!L:L,0,0)</f>
        <v>-34.055555555555557</v>
      </c>
      <c r="E80" s="13">
        <f>IF(D80&lt;=0,(L80 * 2.5) - D80,IF(AND(Tabela57[[#This Row],[ESTOQUE_INICIAL]]&lt;=Tabela57[[#This Row],[PONTO_DE_REPOSICAO]],Tabela57[[#This Row],[ESTOQUE_INICIAL]]&gt;0),L80*2.5,D80*0))</f>
        <v>71</v>
      </c>
      <c r="F80" s="13">
        <f t="shared" si="3"/>
        <v>36.944444444444443</v>
      </c>
      <c r="G80" s="14" t="str">
        <f>IF('ESTOQUE DEZEMBRO'!$N80="outubro",_xlfn.XLOOKUP('ESTOQUE DEZEMBRO'!$A80,MEDIDAS!H:H,MEDIDAS!J:J,,0),IF('ESTOQUE DEZEMBRO'!$N80="novembro",_xlfn.XLOOKUP('ESTOQUE DEZEMBRO'!$A80,MEDIDAS!H:H,MEDIDAS!K:K,,0),"0"))</f>
        <v>0</v>
      </c>
      <c r="H80" s="16">
        <v>36</v>
      </c>
      <c r="I80" s="6" t="s">
        <v>1140</v>
      </c>
      <c r="J80" s="1">
        <f>'ESTOQUE DEZEMBRO'!$D80*'ESTOQUE DEZEMBRO'!$G80+'ESTOQUE DEZEMBRO'!$E80*'ESTOQUE DEZEMBRO'!$H80</f>
        <v>3786.5</v>
      </c>
      <c r="K80" s="1">
        <f>_xlfn.XLOOKUP(A80,MEDIDAS!A:A,MEDIDAS!D:D,,0)*5</f>
        <v>7.3888888888888893</v>
      </c>
      <c r="L80" s="1">
        <f>SUM(K80,_xlfn.XLOOKUP(A80,MEDIDAS!A:A,MEDIDAS!D:D,,0)*5)</f>
        <v>14.777777777777779</v>
      </c>
      <c r="M8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0" t="str">
        <f>IF(Tabela57[[#This Row],[ABASTECIMENTO]]&gt;0,"janeiro",_xlfn.XLOOKUP(Tabela57[[#This Row],[SKU]],'ESTOQUE DEZEMBRO'!A:A,'ESTOQUE DEZEMBRO'!N:N,,0))</f>
        <v>janeiro</v>
      </c>
      <c r="O80" s="15">
        <v>45658</v>
      </c>
    </row>
    <row r="81" spans="1:15">
      <c r="A81" s="5" t="s">
        <v>83</v>
      </c>
      <c r="B81" s="6" t="s">
        <v>1139</v>
      </c>
      <c r="C81" s="8">
        <f t="shared" si="2"/>
        <v>64.89</v>
      </c>
      <c r="D81" s="13">
        <f>_xlfn.XLOOKUP(Tabela57[[#This Row],[SKU]],'ESTOQUE DEZEMBRO'!A:A,'ESTOQUE DEZEMBRO'!F:F,,0)-
_xlfn.XLOOKUP(Tabela57[[#This Row],[SKU]],'VENDA MES'!K:K,'VENDA MES'!L:L,0,0)</f>
        <v>-43.599999999999994</v>
      </c>
      <c r="E81" s="13">
        <f>IF(D81&lt;=0,(L81 * 2.5) - D81,IF(AND(Tabela57[[#This Row],[ESTOQUE_INICIAL]]&lt;=Tabela57[[#This Row],[PONTO_DE_REPOSICAO]],Tabela57[[#This Row],[ESTOQUE_INICIAL]]&gt;0),L81*2.5,D81*0))</f>
        <v>73.322222222222223</v>
      </c>
      <c r="F81" s="13">
        <f t="shared" si="3"/>
        <v>29.722222222222229</v>
      </c>
      <c r="G81" s="14">
        <f>IF('ESTOQUE DEZEMBRO'!$N81="outubro",_xlfn.XLOOKUP('ESTOQUE DEZEMBRO'!$A81,MEDIDAS!H:H,MEDIDAS!J:J,,0),IF('ESTOQUE DEZEMBRO'!$N81="novembro",_xlfn.XLOOKUP('ESTOQUE DEZEMBRO'!$A81,MEDIDAS!H:H,MEDIDAS!K:K,,0),"0"))</f>
        <v>18</v>
      </c>
      <c r="H81" s="16">
        <v>36</v>
      </c>
      <c r="I81" s="6" t="s">
        <v>1140</v>
      </c>
      <c r="J81" s="1">
        <f>'ESTOQUE DEZEMBRO'!$D81*'ESTOQUE DEZEMBRO'!$G81+'ESTOQUE DEZEMBRO'!$E81*'ESTOQUE DEZEMBRO'!$H81</f>
        <v>925.2</v>
      </c>
      <c r="K81" s="1">
        <f>_xlfn.XLOOKUP(A81,MEDIDAS!A:A,MEDIDAS!D:D,,0)*5</f>
        <v>5.9444444444444446</v>
      </c>
      <c r="L81" s="1">
        <f>SUM(K81,_xlfn.XLOOKUP(A81,MEDIDAS!A:A,MEDIDAS!D:D,,0)*5)</f>
        <v>11.888888888888889</v>
      </c>
      <c r="M8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1" t="str">
        <f>IF(Tabela57[[#This Row],[ABASTECIMENTO]]&gt;0,"janeiro",_xlfn.XLOOKUP(Tabela57[[#This Row],[SKU]],'ESTOQUE DEZEMBRO'!A:A,'ESTOQUE DEZEMBRO'!N:N,,0))</f>
        <v>janeiro</v>
      </c>
      <c r="O81" s="15">
        <v>45658</v>
      </c>
    </row>
    <row r="82" spans="1:15">
      <c r="A82" s="4" t="s">
        <v>84</v>
      </c>
      <c r="B82" s="6" t="s">
        <v>1141</v>
      </c>
      <c r="C82" s="8">
        <f t="shared" si="2"/>
        <v>64.89</v>
      </c>
      <c r="D82" s="13">
        <f>_xlfn.XLOOKUP(Tabela57[[#This Row],[SKU]],'ESTOQUE DEZEMBRO'!A:A,'ESTOQUE DEZEMBRO'!F:F,,0)-
_xlfn.XLOOKUP(Tabela57[[#This Row],[SKU]],'VENDA MES'!K:K,'VENDA MES'!L:L,0,0)</f>
        <v>-17.999999999999972</v>
      </c>
      <c r="E82" s="13">
        <f>IF(D82&lt;=0,(L82 * 2.5) - D82,IF(AND(Tabela57[[#This Row],[ESTOQUE_INICIAL]]&lt;=Tabela57[[#This Row],[PONTO_DE_REPOSICAO]],Tabela57[[#This Row],[ESTOQUE_INICIAL]]&gt;0),L82*2.5,D82*0))</f>
        <v>54.111111111111086</v>
      </c>
      <c r="F82" s="13">
        <f t="shared" si="3"/>
        <v>36.111111111111114</v>
      </c>
      <c r="G82" s="14">
        <f>IF('ESTOQUE DEZEMBRO'!$N82="outubro",_xlfn.XLOOKUP('ESTOQUE DEZEMBRO'!$A82,MEDIDAS!H:H,MEDIDAS!J:J,,0),IF('ESTOQUE DEZEMBRO'!$N82="novembro",_xlfn.XLOOKUP('ESTOQUE DEZEMBRO'!$A82,MEDIDAS!H:H,MEDIDAS!K:K,,0),"0"))</f>
        <v>8</v>
      </c>
      <c r="H82" s="16">
        <v>16</v>
      </c>
      <c r="I82" s="6" t="s">
        <v>1142</v>
      </c>
      <c r="J82" s="1">
        <f>'ESTOQUE DEZEMBRO'!$D82*'ESTOQUE DEZEMBRO'!$G82+'ESTOQUE DEZEMBRO'!$E82*'ESTOQUE DEZEMBRO'!$H82</f>
        <v>280.00000000000023</v>
      </c>
      <c r="K82" s="1">
        <f>_xlfn.XLOOKUP(A82,MEDIDAS!A:A,MEDIDAS!D:D,,0)*5</f>
        <v>7.2222222222222223</v>
      </c>
      <c r="L82" s="1">
        <f>SUM(K82,_xlfn.XLOOKUP(A82,MEDIDAS!A:A,MEDIDAS!D:D,,0)*5)</f>
        <v>14.444444444444445</v>
      </c>
      <c r="M8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2" t="str">
        <f>IF(Tabela57[[#This Row],[ABASTECIMENTO]]&gt;0,"janeiro",_xlfn.XLOOKUP(Tabela57[[#This Row],[SKU]],'ESTOQUE DEZEMBRO'!A:A,'ESTOQUE DEZEMBRO'!N:N,,0))</f>
        <v>janeiro</v>
      </c>
      <c r="O82" s="15">
        <v>45658</v>
      </c>
    </row>
    <row r="83" spans="1:15">
      <c r="A83" s="4" t="s">
        <v>85</v>
      </c>
      <c r="B83" s="6" t="s">
        <v>1141</v>
      </c>
      <c r="C83" s="8">
        <f t="shared" si="2"/>
        <v>64.89</v>
      </c>
      <c r="D83" s="13">
        <f>_xlfn.XLOOKUP(Tabela57[[#This Row],[SKU]],'ESTOQUE DEZEMBRO'!A:A,'ESTOQUE DEZEMBRO'!F:F,,0)-
_xlfn.XLOOKUP(Tabela57[[#This Row],[SKU]],'VENDA MES'!K:K,'VENDA MES'!L:L,0,0)</f>
        <v>-38.555555555555557</v>
      </c>
      <c r="E83" s="13">
        <f>IF(D83&lt;=0,(L83 * 2.5) - D83,IF(AND(Tabela57[[#This Row],[ESTOQUE_INICIAL]]&lt;=Tabela57[[#This Row],[PONTO_DE_REPOSICAO]],Tabela57[[#This Row],[ESTOQUE_INICIAL]]&gt;0),L83*2.5,D83*0))</f>
        <v>63</v>
      </c>
      <c r="F83" s="13">
        <f t="shared" si="3"/>
        <v>24.444444444444443</v>
      </c>
      <c r="G83" s="14" t="str">
        <f>IF('ESTOQUE DEZEMBRO'!$N83="outubro",_xlfn.XLOOKUP('ESTOQUE DEZEMBRO'!$A83,MEDIDAS!H:H,MEDIDAS!J:J,,0),IF('ESTOQUE DEZEMBRO'!$N83="novembro",_xlfn.XLOOKUP('ESTOQUE DEZEMBRO'!$A83,MEDIDAS!H:H,MEDIDAS!K:K,,0),"0"))</f>
        <v>0</v>
      </c>
      <c r="H83" s="16">
        <v>16</v>
      </c>
      <c r="I83" s="6" t="s">
        <v>1142</v>
      </c>
      <c r="J83" s="1">
        <f>'ESTOQUE DEZEMBRO'!$D83*'ESTOQUE DEZEMBRO'!$G83+'ESTOQUE DEZEMBRO'!$E83*'ESTOQUE DEZEMBRO'!$H83</f>
        <v>1031.5555555555554</v>
      </c>
      <c r="K83" s="1">
        <f>_xlfn.XLOOKUP(A83,MEDIDAS!A:A,MEDIDAS!D:D,,0)*5</f>
        <v>4.8888888888888884</v>
      </c>
      <c r="L83" s="1">
        <f>SUM(K83,_xlfn.XLOOKUP(A83,MEDIDAS!A:A,MEDIDAS!D:D,,0)*5)</f>
        <v>9.7777777777777768</v>
      </c>
      <c r="M8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3" t="str">
        <f>IF(Tabela57[[#This Row],[ABASTECIMENTO]]&gt;0,"janeiro",_xlfn.XLOOKUP(Tabela57[[#This Row],[SKU]],'ESTOQUE DEZEMBRO'!A:A,'ESTOQUE DEZEMBRO'!N:N,,0))</f>
        <v>janeiro</v>
      </c>
      <c r="O83" s="15">
        <v>45658</v>
      </c>
    </row>
    <row r="84" spans="1:15">
      <c r="A84" s="4" t="s">
        <v>86</v>
      </c>
      <c r="B84" s="6" t="s">
        <v>1141</v>
      </c>
      <c r="C84" s="8">
        <f t="shared" si="2"/>
        <v>64.89</v>
      </c>
      <c r="D84" s="13">
        <f>_xlfn.XLOOKUP(Tabela57[[#This Row],[SKU]],'ESTOQUE DEZEMBRO'!A:A,'ESTOQUE DEZEMBRO'!F:F,,0)-
_xlfn.XLOOKUP(Tabela57[[#This Row],[SKU]],'VENDA MES'!K:K,'VENDA MES'!L:L,0,0)</f>
        <v>-58</v>
      </c>
      <c r="E84" s="13">
        <f>IF(D84&lt;=0,(L84 * 2.5) - D84,IF(AND(Tabela57[[#This Row],[ESTOQUE_INICIAL]]&lt;=Tabela57[[#This Row],[PONTO_DE_REPOSICAO]],Tabela57[[#This Row],[ESTOQUE_INICIAL]]&gt;0),L84*2.5,D84*0))</f>
        <v>88</v>
      </c>
      <c r="F84" s="13">
        <f t="shared" si="3"/>
        <v>30</v>
      </c>
      <c r="G84" s="14">
        <f>IF('ESTOQUE DEZEMBRO'!$N84="outubro",_xlfn.XLOOKUP('ESTOQUE DEZEMBRO'!$A84,MEDIDAS!H:H,MEDIDAS!J:J,,0),IF('ESTOQUE DEZEMBRO'!$N84="novembro",_xlfn.XLOOKUP('ESTOQUE DEZEMBRO'!$A84,MEDIDAS!H:H,MEDIDAS!K:K,,0),"0"))</f>
        <v>8</v>
      </c>
      <c r="H84" s="16">
        <v>16</v>
      </c>
      <c r="I84" s="6" t="s">
        <v>1142</v>
      </c>
      <c r="J84" s="1">
        <f>'ESTOQUE DEZEMBRO'!$D84*'ESTOQUE DEZEMBRO'!$G84+'ESTOQUE DEZEMBRO'!$E84*'ESTOQUE DEZEMBRO'!$H84</f>
        <v>192</v>
      </c>
      <c r="K84" s="1">
        <f>_xlfn.XLOOKUP(A84,MEDIDAS!A:A,MEDIDAS!D:D,,0)*5</f>
        <v>6</v>
      </c>
      <c r="L84" s="1">
        <f>SUM(K84,_xlfn.XLOOKUP(A84,MEDIDAS!A:A,MEDIDAS!D:D,,0)*5)</f>
        <v>12</v>
      </c>
      <c r="M8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4" t="str">
        <f>IF(Tabela57[[#This Row],[ABASTECIMENTO]]&gt;0,"janeiro",_xlfn.XLOOKUP(Tabela57[[#This Row],[SKU]],'ESTOQUE DEZEMBRO'!A:A,'ESTOQUE DEZEMBRO'!N:N,,0))</f>
        <v>janeiro</v>
      </c>
      <c r="O84" s="15">
        <v>45658</v>
      </c>
    </row>
    <row r="85" spans="1:15">
      <c r="A85" s="4" t="s">
        <v>87</v>
      </c>
      <c r="B85" s="6" t="s">
        <v>1141</v>
      </c>
      <c r="C85" s="8">
        <f t="shared" si="2"/>
        <v>64.89</v>
      </c>
      <c r="D85" s="13">
        <f>_xlfn.XLOOKUP(Tabela57[[#This Row],[SKU]],'ESTOQUE DEZEMBRO'!A:A,'ESTOQUE DEZEMBRO'!F:F,,0)-
_xlfn.XLOOKUP(Tabela57[[#This Row],[SKU]],'VENDA MES'!K:K,'VENDA MES'!L:L,0,0)</f>
        <v>65.599999999999994</v>
      </c>
      <c r="E85" s="13">
        <f>IF(D85&lt;=0,(L85 * 2.5) - D85,IF(AND(Tabela57[[#This Row],[ESTOQUE_INICIAL]]&lt;=Tabela57[[#This Row],[PONTO_DE_REPOSICAO]],Tabela57[[#This Row],[ESTOQUE_INICIAL]]&gt;0),L85*2.5,D85*0))</f>
        <v>0</v>
      </c>
      <c r="F85" s="13">
        <f t="shared" si="3"/>
        <v>65.599999999999994</v>
      </c>
      <c r="G85" s="14">
        <f>IF('ESTOQUE DEZEMBRO'!$N85="outubro",_xlfn.XLOOKUP('ESTOQUE DEZEMBRO'!$A85,MEDIDAS!H:H,MEDIDAS!J:J,,0),IF('ESTOQUE DEZEMBRO'!$N85="novembro",_xlfn.XLOOKUP('ESTOQUE DEZEMBRO'!$A85,MEDIDAS!H:H,MEDIDAS!K:K,,0),"0"))</f>
        <v>8</v>
      </c>
      <c r="H85" s="16">
        <v>16</v>
      </c>
      <c r="I85" s="6" t="s">
        <v>1142</v>
      </c>
      <c r="J85" s="1">
        <f>'ESTOQUE DEZEMBRO'!$D85*'ESTOQUE DEZEMBRO'!$G85+'ESTOQUE DEZEMBRO'!$E85*'ESTOQUE DEZEMBRO'!$H85</f>
        <v>948.8</v>
      </c>
      <c r="K85" s="1">
        <f>_xlfn.XLOOKUP(A85,MEDIDAS!A:A,MEDIDAS!D:D,,0)*5</f>
        <v>6.6111111111111107</v>
      </c>
      <c r="L85" s="1">
        <f>SUM(K85,_xlfn.XLOOKUP(A85,MEDIDAS!A:A,MEDIDAS!D:D,,0)*5)</f>
        <v>13.222222222222221</v>
      </c>
      <c r="M8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5" t="str">
        <f>IF(Tabela57[[#This Row],[ABASTECIMENTO]]&gt;0,"janeiro",_xlfn.XLOOKUP(Tabela57[[#This Row],[SKU]],'ESTOQUE DEZEMBRO'!A:A,'ESTOQUE DEZEMBRO'!N:N,,0))</f>
        <v>outubro</v>
      </c>
      <c r="O85" s="15">
        <v>45658</v>
      </c>
    </row>
    <row r="86" spans="1:15">
      <c r="A86" s="4" t="s">
        <v>89</v>
      </c>
      <c r="B86" s="6" t="s">
        <v>1141</v>
      </c>
      <c r="C86" s="8">
        <f t="shared" si="2"/>
        <v>64.89</v>
      </c>
      <c r="D86" s="13">
        <f>_xlfn.XLOOKUP(Tabela57[[#This Row],[SKU]],'ESTOQUE DEZEMBRO'!A:A,'ESTOQUE DEZEMBRO'!F:F,,0)-
_xlfn.XLOOKUP(Tabela57[[#This Row],[SKU]],'VENDA MES'!K:K,'VENDA MES'!L:L,0,0)</f>
        <v>-62.466666666666647</v>
      </c>
      <c r="E86" s="13">
        <f>IF(D86&lt;=0,(L86 * 2.5) - D86,IF(AND(Tabela57[[#This Row],[ESTOQUE_INICIAL]]&lt;=Tabela57[[#This Row],[PONTO_DE_REPOSICAO]],Tabela57[[#This Row],[ESTOQUE_INICIAL]]&gt;0),L86*2.5,D86*0))</f>
        <v>100.79999999999998</v>
      </c>
      <c r="F86" s="13">
        <f t="shared" si="3"/>
        <v>38.333333333333336</v>
      </c>
      <c r="G86" s="14" t="str">
        <f>IF('ESTOQUE DEZEMBRO'!$N86="outubro",_xlfn.XLOOKUP('ESTOQUE DEZEMBRO'!$A86,MEDIDAS!H:H,MEDIDAS!J:J,,0),IF('ESTOQUE DEZEMBRO'!$N86="novembro",_xlfn.XLOOKUP('ESTOQUE DEZEMBRO'!$A86,MEDIDAS!H:H,MEDIDAS!K:K,,0),"0"))</f>
        <v>0</v>
      </c>
      <c r="H86" s="16">
        <v>16</v>
      </c>
      <c r="I86" s="6" t="s">
        <v>1142</v>
      </c>
      <c r="J86" s="1">
        <f>'ESTOQUE DEZEMBRO'!$D86*'ESTOQUE DEZEMBRO'!$G86+'ESTOQUE DEZEMBRO'!$E86*'ESTOQUE DEZEMBRO'!$H86</f>
        <v>766.66666666666674</v>
      </c>
      <c r="K86" s="1">
        <f>_xlfn.XLOOKUP(A86,MEDIDAS!A:A,MEDIDAS!D:D,,0)*5</f>
        <v>7.666666666666667</v>
      </c>
      <c r="L86" s="1">
        <f>SUM(K86,_xlfn.XLOOKUP(A86,MEDIDAS!A:A,MEDIDAS!D:D,,0)*5)</f>
        <v>15.333333333333334</v>
      </c>
      <c r="M8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6" t="str">
        <f>IF(Tabela57[[#This Row],[ABASTECIMENTO]]&gt;0,"janeiro",_xlfn.XLOOKUP(Tabela57[[#This Row],[SKU]],'ESTOQUE DEZEMBRO'!A:A,'ESTOQUE DEZEMBRO'!N:N,,0))</f>
        <v>janeiro</v>
      </c>
      <c r="O86" s="15">
        <v>45658</v>
      </c>
    </row>
    <row r="87" spans="1:15">
      <c r="A87" s="4" t="s">
        <v>99</v>
      </c>
      <c r="B87" s="6" t="s">
        <v>1141</v>
      </c>
      <c r="C87" s="8">
        <f t="shared" si="2"/>
        <v>64.89</v>
      </c>
      <c r="D87" s="13">
        <f>_xlfn.XLOOKUP(Tabela57[[#This Row],[SKU]],'ESTOQUE DEZEMBRO'!A:A,'ESTOQUE DEZEMBRO'!F:F,,0)-
_xlfn.XLOOKUP(Tabela57[[#This Row],[SKU]],'VENDA MES'!K:K,'VENDA MES'!L:L,0,0)</f>
        <v>-13</v>
      </c>
      <c r="E87" s="13">
        <f>IF(D87&lt;=0,(L87 * 2.5) - D87,IF(AND(Tabela57[[#This Row],[ESTOQUE_INICIAL]]&lt;=Tabela57[[#This Row],[PONTO_DE_REPOSICAO]],Tabela57[[#This Row],[ESTOQUE_INICIAL]]&gt;0),L87*2.5,D87*0))</f>
        <v>38.277777777777779</v>
      </c>
      <c r="F87" s="13">
        <f t="shared" si="3"/>
        <v>25.277777777777779</v>
      </c>
      <c r="G87" s="14">
        <f>IF('ESTOQUE DEZEMBRO'!$N87="outubro",_xlfn.XLOOKUP('ESTOQUE DEZEMBRO'!$A87,MEDIDAS!H:H,MEDIDAS!J:J,,0),IF('ESTOQUE DEZEMBRO'!$N87="novembro",_xlfn.XLOOKUP('ESTOQUE DEZEMBRO'!$A87,MEDIDAS!H:H,MEDIDAS!K:K,,0),"0"))</f>
        <v>8</v>
      </c>
      <c r="H87" s="16">
        <v>16</v>
      </c>
      <c r="I87" s="6" t="s">
        <v>1142</v>
      </c>
      <c r="J87" s="1">
        <f>'ESTOQUE DEZEMBRO'!$D87*'ESTOQUE DEZEMBRO'!$G87+'ESTOQUE DEZEMBRO'!$E87*'ESTOQUE DEZEMBRO'!$H87</f>
        <v>472</v>
      </c>
      <c r="K87" s="1">
        <f>_xlfn.XLOOKUP(A87,MEDIDAS!A:A,MEDIDAS!D:D,,0)*5</f>
        <v>5.0555555555555554</v>
      </c>
      <c r="L87" s="1">
        <f>SUM(K87,_xlfn.XLOOKUP(A87,MEDIDAS!A:A,MEDIDAS!D:D,,0)*5)</f>
        <v>10.111111111111111</v>
      </c>
      <c r="M8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7" t="str">
        <f>IF(Tabela57[[#This Row],[ABASTECIMENTO]]&gt;0,"janeiro",_xlfn.XLOOKUP(Tabela57[[#This Row],[SKU]],'ESTOQUE DEZEMBRO'!A:A,'ESTOQUE DEZEMBRO'!N:N,,0))</f>
        <v>janeiro</v>
      </c>
      <c r="O87" s="15">
        <v>45658</v>
      </c>
    </row>
    <row r="88" spans="1:15">
      <c r="A88" s="4" t="s">
        <v>90</v>
      </c>
      <c r="B88" s="6" t="s">
        <v>1141</v>
      </c>
      <c r="C88" s="8">
        <f t="shared" si="2"/>
        <v>64.89</v>
      </c>
      <c r="D88" s="13">
        <f>_xlfn.XLOOKUP(Tabela57[[#This Row],[SKU]],'ESTOQUE DEZEMBRO'!A:A,'ESTOQUE DEZEMBRO'!F:F,,0)-
_xlfn.XLOOKUP(Tabela57[[#This Row],[SKU]],'VENDA MES'!K:K,'VENDA MES'!L:L,0,0)</f>
        <v>84.199999999999989</v>
      </c>
      <c r="E88" s="13">
        <f>IF(D88&lt;=0,(L88 * 2.5) - D88,IF(AND(Tabela57[[#This Row],[ESTOQUE_INICIAL]]&lt;=Tabela57[[#This Row],[PONTO_DE_REPOSICAO]],Tabela57[[#This Row],[ESTOQUE_INICIAL]]&gt;0),L88*2.5,D88*0))</f>
        <v>0</v>
      </c>
      <c r="F88" s="13">
        <f t="shared" si="3"/>
        <v>84.199999999999989</v>
      </c>
      <c r="G88" s="14">
        <f>IF('ESTOQUE DEZEMBRO'!$N88="outubro",_xlfn.XLOOKUP('ESTOQUE DEZEMBRO'!$A88,MEDIDAS!H:H,MEDIDAS!J:J,,0),IF('ESTOQUE DEZEMBRO'!$N88="novembro",_xlfn.XLOOKUP('ESTOQUE DEZEMBRO'!$A88,MEDIDAS!H:H,MEDIDAS!K:K,,0),"0"))</f>
        <v>8</v>
      </c>
      <c r="H88" s="16">
        <v>16</v>
      </c>
      <c r="I88" s="6" t="s">
        <v>1142</v>
      </c>
      <c r="J88" s="1">
        <f>'ESTOQUE DEZEMBRO'!$D88*'ESTOQUE DEZEMBRO'!$G88+'ESTOQUE DEZEMBRO'!$E88*'ESTOQUE DEZEMBRO'!$H88</f>
        <v>977.59999999999991</v>
      </c>
      <c r="K88" s="1">
        <f>_xlfn.XLOOKUP(A88,MEDIDAS!A:A,MEDIDAS!D:D,,0)*5</f>
        <v>6.7777777777777786</v>
      </c>
      <c r="L88" s="1">
        <f>SUM(K88,_xlfn.XLOOKUP(A88,MEDIDAS!A:A,MEDIDAS!D:D,,0)*5)</f>
        <v>13.555555555555557</v>
      </c>
      <c r="M8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8" t="str">
        <f>IF(Tabela57[[#This Row],[ABASTECIMENTO]]&gt;0,"janeiro",_xlfn.XLOOKUP(Tabela57[[#This Row],[SKU]],'ESTOQUE DEZEMBRO'!A:A,'ESTOQUE DEZEMBRO'!N:N,,0))</f>
        <v>outubro</v>
      </c>
      <c r="O88" s="15">
        <v>45658</v>
      </c>
    </row>
    <row r="89" spans="1:15">
      <c r="A89" s="4" t="s">
        <v>91</v>
      </c>
      <c r="B89" s="6" t="s">
        <v>1141</v>
      </c>
      <c r="C89" s="8">
        <f t="shared" si="2"/>
        <v>64.89</v>
      </c>
      <c r="D89" s="13">
        <f>_xlfn.XLOOKUP(Tabela57[[#This Row],[SKU]],'ESTOQUE DEZEMBRO'!A:A,'ESTOQUE DEZEMBRO'!F:F,,0)-
_xlfn.XLOOKUP(Tabela57[[#This Row],[SKU]],'VENDA MES'!K:K,'VENDA MES'!L:L,0,0)</f>
        <v>-60.222222222222221</v>
      </c>
      <c r="E89" s="13">
        <f>IF(D89&lt;=0,(L89 * 2.5) - D89,IF(AND(Tabela57[[#This Row],[ESTOQUE_INICIAL]]&lt;=Tabela57[[#This Row],[PONTO_DE_REPOSICAO]],Tabela57[[#This Row],[ESTOQUE_INICIAL]]&gt;0),L89*2.5,D89*0))</f>
        <v>83</v>
      </c>
      <c r="F89" s="13">
        <f t="shared" si="3"/>
        <v>22.777777777777779</v>
      </c>
      <c r="G89" s="14" t="str">
        <f>IF('ESTOQUE DEZEMBRO'!$N89="outubro",_xlfn.XLOOKUP('ESTOQUE DEZEMBRO'!$A89,MEDIDAS!H:H,MEDIDAS!J:J,,0),IF('ESTOQUE DEZEMBRO'!$N89="novembro",_xlfn.XLOOKUP('ESTOQUE DEZEMBRO'!$A89,MEDIDAS!H:H,MEDIDAS!K:K,,0),"0"))</f>
        <v>0</v>
      </c>
      <c r="H89" s="16">
        <v>16</v>
      </c>
      <c r="I89" s="6" t="s">
        <v>1142</v>
      </c>
      <c r="J89" s="1">
        <f>'ESTOQUE DEZEMBRO'!$D89*'ESTOQUE DEZEMBRO'!$G89+'ESTOQUE DEZEMBRO'!$E89*'ESTOQUE DEZEMBRO'!$H89</f>
        <v>511.55555555555554</v>
      </c>
      <c r="K89" s="1">
        <f>_xlfn.XLOOKUP(A89,MEDIDAS!A:A,MEDIDAS!D:D,,0)*5</f>
        <v>4.5555555555555554</v>
      </c>
      <c r="L89" s="1">
        <f>SUM(K89,_xlfn.XLOOKUP(A89,MEDIDAS!A:A,MEDIDAS!D:D,,0)*5)</f>
        <v>9.1111111111111107</v>
      </c>
      <c r="M8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9" t="str">
        <f>IF(Tabela57[[#This Row],[ABASTECIMENTO]]&gt;0,"janeiro",_xlfn.XLOOKUP(Tabela57[[#This Row],[SKU]],'ESTOQUE DEZEMBRO'!A:A,'ESTOQUE DEZEMBRO'!N:N,,0))</f>
        <v>janeiro</v>
      </c>
      <c r="O89" s="15">
        <v>45658</v>
      </c>
    </row>
    <row r="90" spans="1:15">
      <c r="A90" s="4" t="s">
        <v>92</v>
      </c>
      <c r="B90" s="6" t="s">
        <v>1141</v>
      </c>
      <c r="C90" s="8">
        <f t="shared" si="2"/>
        <v>64.89</v>
      </c>
      <c r="D90" s="13">
        <f>_xlfn.XLOOKUP(Tabela57[[#This Row],[SKU]],'ESTOQUE DEZEMBRO'!A:A,'ESTOQUE DEZEMBRO'!F:F,,0)-
_xlfn.XLOOKUP(Tabela57[[#This Row],[SKU]],'VENDA MES'!K:K,'VENDA MES'!L:L,0,0)</f>
        <v>-10.599999999999994</v>
      </c>
      <c r="E90" s="13">
        <f>IF(D90&lt;=0,(L90 * 2.5) - D90,IF(AND(Tabela57[[#This Row],[ESTOQUE_INICIAL]]&lt;=Tabela57[[#This Row],[PONTO_DE_REPOSICAO]],Tabela57[[#This Row],[ESTOQUE_INICIAL]]&gt;0),L90*2.5,D90*0))</f>
        <v>41.98888888888888</v>
      </c>
      <c r="F90" s="13">
        <f t="shared" si="3"/>
        <v>31.388888888888886</v>
      </c>
      <c r="G90" s="14">
        <f>IF('ESTOQUE DEZEMBRO'!$N90="outubro",_xlfn.XLOOKUP('ESTOQUE DEZEMBRO'!$A90,MEDIDAS!H:H,MEDIDAS!J:J,,0),IF('ESTOQUE DEZEMBRO'!$N90="novembro",_xlfn.XLOOKUP('ESTOQUE DEZEMBRO'!$A90,MEDIDAS!H:H,MEDIDAS!K:K,,0),"0"))</f>
        <v>8</v>
      </c>
      <c r="H90" s="16">
        <v>16</v>
      </c>
      <c r="I90" s="6" t="s">
        <v>1142</v>
      </c>
      <c r="J90" s="1">
        <f>'ESTOQUE DEZEMBRO'!$D90*'ESTOQUE DEZEMBRO'!$G90+'ESTOQUE DEZEMBRO'!$E90*'ESTOQUE DEZEMBRO'!$H90</f>
        <v>363.20000000000005</v>
      </c>
      <c r="K90" s="1">
        <f>_xlfn.XLOOKUP(A90,MEDIDAS!A:A,MEDIDAS!D:D,,0)*5</f>
        <v>6.2777777777777777</v>
      </c>
      <c r="L90" s="1">
        <f>SUM(K90,_xlfn.XLOOKUP(A90,MEDIDAS!A:A,MEDIDAS!D:D,,0)*5)</f>
        <v>12.555555555555555</v>
      </c>
      <c r="M9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0" t="str">
        <f>IF(Tabela57[[#This Row],[ABASTECIMENTO]]&gt;0,"janeiro",_xlfn.XLOOKUP(Tabela57[[#This Row],[SKU]],'ESTOQUE DEZEMBRO'!A:A,'ESTOQUE DEZEMBRO'!N:N,,0))</f>
        <v>janeiro</v>
      </c>
      <c r="O90" s="15">
        <v>45658</v>
      </c>
    </row>
    <row r="91" spans="1:15">
      <c r="A91" s="5" t="s">
        <v>93</v>
      </c>
      <c r="B91" s="6" t="s">
        <v>1141</v>
      </c>
      <c r="C91" s="8">
        <f t="shared" si="2"/>
        <v>64.89</v>
      </c>
      <c r="D91" s="13">
        <f>_xlfn.XLOOKUP(Tabela57[[#This Row],[SKU]],'ESTOQUE DEZEMBRO'!A:A,'ESTOQUE DEZEMBRO'!F:F,,0)-
_xlfn.XLOOKUP(Tabela57[[#This Row],[SKU]],'VENDA MES'!K:K,'VENDA MES'!L:L,0,0)</f>
        <v>4</v>
      </c>
      <c r="E91" s="13">
        <f>IF(D91&lt;=0,(L91 * 2.5) - D91,IF(AND(Tabela57[[#This Row],[ESTOQUE_INICIAL]]&lt;=Tabela57[[#This Row],[PONTO_DE_REPOSICAO]],Tabela57[[#This Row],[ESTOQUE_INICIAL]]&gt;0),L91*2.5,D91*0))</f>
        <v>13.888888888888889</v>
      </c>
      <c r="F91" s="13">
        <f t="shared" si="3"/>
        <v>17.888888888888889</v>
      </c>
      <c r="G91" s="14">
        <f>IF('ESTOQUE DEZEMBRO'!$N91="outubro",_xlfn.XLOOKUP('ESTOQUE DEZEMBRO'!$A91,MEDIDAS!H:H,MEDIDAS!J:J,,0),IF('ESTOQUE DEZEMBRO'!$N91="novembro",_xlfn.XLOOKUP('ESTOQUE DEZEMBRO'!$A91,MEDIDAS!H:H,MEDIDAS!K:K,,0),"0"))</f>
        <v>8</v>
      </c>
      <c r="H91" s="16">
        <v>16</v>
      </c>
      <c r="I91" s="6" t="s">
        <v>1142</v>
      </c>
      <c r="J91" s="1">
        <f>'ESTOQUE DEZEMBRO'!$D91*'ESTOQUE DEZEMBRO'!$G91+'ESTOQUE DEZEMBRO'!$E91*'ESTOQUE DEZEMBRO'!$H91</f>
        <v>656</v>
      </c>
      <c r="K91" s="1">
        <f>_xlfn.XLOOKUP(A91,MEDIDAS!A:A,MEDIDAS!D:D,,0)*5</f>
        <v>2.7777777777777777</v>
      </c>
      <c r="L91" s="1">
        <f>SUM(K91,_xlfn.XLOOKUP(A91,MEDIDAS!A:A,MEDIDAS!D:D,,0)*5)</f>
        <v>5.5555555555555554</v>
      </c>
      <c r="M9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1" t="str">
        <f>IF(Tabela57[[#This Row],[ABASTECIMENTO]]&gt;0,"janeiro",_xlfn.XLOOKUP(Tabela57[[#This Row],[SKU]],'ESTOQUE DEZEMBRO'!A:A,'ESTOQUE DEZEMBRO'!N:N,,0))</f>
        <v>janeiro</v>
      </c>
      <c r="O91" s="15">
        <v>45658</v>
      </c>
    </row>
    <row r="92" spans="1:15">
      <c r="A92" s="4" t="s">
        <v>94</v>
      </c>
      <c r="B92" s="6" t="s">
        <v>1143</v>
      </c>
      <c r="C92" s="8">
        <f t="shared" si="2"/>
        <v>64.89</v>
      </c>
      <c r="D92" s="13">
        <f>_xlfn.XLOOKUP(Tabela57[[#This Row],[SKU]],'ESTOQUE DEZEMBRO'!A:A,'ESTOQUE DEZEMBRO'!F:F,,0)-
_xlfn.XLOOKUP(Tabela57[[#This Row],[SKU]],'VENDA MES'!K:K,'VENDA MES'!L:L,0,0)</f>
        <v>56.800000000000011</v>
      </c>
      <c r="E92" s="13">
        <f>IF(D92&lt;=0,(L92 * 2.5) - D92,IF(AND(Tabela57[[#This Row],[ESTOQUE_INICIAL]]&lt;=Tabela57[[#This Row],[PONTO_DE_REPOSICAO]],Tabela57[[#This Row],[ESTOQUE_INICIAL]]&gt;0),L92*2.5,D92*0))</f>
        <v>0</v>
      </c>
      <c r="F92" s="13">
        <f t="shared" si="3"/>
        <v>56.800000000000011</v>
      </c>
      <c r="G92" s="14">
        <f>IF('ESTOQUE DEZEMBRO'!$N92="outubro",_xlfn.XLOOKUP('ESTOQUE DEZEMBRO'!$A92,MEDIDAS!H:H,MEDIDAS!J:J,,0),IF('ESTOQUE DEZEMBRO'!$N92="novembro",_xlfn.XLOOKUP('ESTOQUE DEZEMBRO'!$A92,MEDIDAS!H:H,MEDIDAS!K:K,,0),"0"))</f>
        <v>14</v>
      </c>
      <c r="H92" s="16">
        <v>28</v>
      </c>
      <c r="I92" s="6" t="s">
        <v>1142</v>
      </c>
      <c r="J92" s="1">
        <f>'ESTOQUE DEZEMBRO'!$D92*'ESTOQUE DEZEMBRO'!$G92+'ESTOQUE DEZEMBRO'!$E92*'ESTOQUE DEZEMBRO'!$H92</f>
        <v>2279.2000000000003</v>
      </c>
      <c r="K92" s="1">
        <f>_xlfn.XLOOKUP(A92,MEDIDAS!A:A,MEDIDAS!D:D,,0)*5</f>
        <v>8.5555555555555554</v>
      </c>
      <c r="L92" s="1">
        <f>SUM(K92,_xlfn.XLOOKUP(A92,MEDIDAS!A:A,MEDIDAS!D:D,,0)*5)</f>
        <v>17.111111111111111</v>
      </c>
      <c r="M9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2" t="str">
        <f>IF(Tabela57[[#This Row],[ABASTECIMENTO]]&gt;0,"janeiro",_xlfn.XLOOKUP(Tabela57[[#This Row],[SKU]],'ESTOQUE DEZEMBRO'!A:A,'ESTOQUE DEZEMBRO'!N:N,,0))</f>
        <v>outubro</v>
      </c>
      <c r="O92" s="15">
        <v>45658</v>
      </c>
    </row>
    <row r="93" spans="1:15">
      <c r="A93" s="4" t="s">
        <v>95</v>
      </c>
      <c r="B93" s="6" t="s">
        <v>1143</v>
      </c>
      <c r="C93" s="8">
        <f t="shared" si="2"/>
        <v>64.89</v>
      </c>
      <c r="D93" s="13">
        <f>_xlfn.XLOOKUP(Tabela57[[#This Row],[SKU]],'ESTOQUE DEZEMBRO'!A:A,'ESTOQUE DEZEMBRO'!F:F,,0)-
_xlfn.XLOOKUP(Tabela57[[#This Row],[SKU]],'VENDA MES'!K:K,'VENDA MES'!L:L,0,0)</f>
        <v>11.80000000000004</v>
      </c>
      <c r="E93" s="13">
        <f>IF(D93&lt;=0,(L93 * 2.5) - D93,IF(AND(Tabela57[[#This Row],[ESTOQUE_INICIAL]]&lt;=Tabela57[[#This Row],[PONTO_DE_REPOSICAO]],Tabela57[[#This Row],[ESTOQUE_INICIAL]]&gt;0),L93*2.5,D93*0))</f>
        <v>0</v>
      </c>
      <c r="F93" s="13">
        <f t="shared" si="3"/>
        <v>11.80000000000004</v>
      </c>
      <c r="G93" s="14">
        <f>IF('ESTOQUE DEZEMBRO'!$N93="outubro",_xlfn.XLOOKUP('ESTOQUE DEZEMBRO'!$A93,MEDIDAS!H:H,MEDIDAS!J:J,,0),IF('ESTOQUE DEZEMBRO'!$N93="novembro",_xlfn.XLOOKUP('ESTOQUE DEZEMBRO'!$A93,MEDIDAS!H:H,MEDIDAS!K:K,,0),"0"))</f>
        <v>14</v>
      </c>
      <c r="H93" s="16">
        <v>28</v>
      </c>
      <c r="I93" s="6" t="s">
        <v>1142</v>
      </c>
      <c r="J93" s="1">
        <f>'ESTOQUE DEZEMBRO'!$D93*'ESTOQUE DEZEMBRO'!$G93+'ESTOQUE DEZEMBRO'!$E93*'ESTOQUE DEZEMBRO'!$H93</f>
        <v>1243.2000000000005</v>
      </c>
      <c r="K93" s="1">
        <f>_xlfn.XLOOKUP(A93,MEDIDAS!A:A,MEDIDAS!D:D,,0)*5</f>
        <v>5.333333333333333</v>
      </c>
      <c r="L93" s="1">
        <f>SUM(K93,_xlfn.XLOOKUP(A93,MEDIDAS!A:A,MEDIDAS!D:D,,0)*5)</f>
        <v>10.666666666666666</v>
      </c>
      <c r="M9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3" t="str">
        <f>IF(Tabela57[[#This Row],[ABASTECIMENTO]]&gt;0,"janeiro",_xlfn.XLOOKUP(Tabela57[[#This Row],[SKU]],'ESTOQUE DEZEMBRO'!A:A,'ESTOQUE DEZEMBRO'!N:N,,0))</f>
        <v>outubro</v>
      </c>
      <c r="O93" s="15">
        <v>45658</v>
      </c>
    </row>
    <row r="94" spans="1:15">
      <c r="A94" s="4" t="s">
        <v>96</v>
      </c>
      <c r="B94" s="6" t="s">
        <v>1143</v>
      </c>
      <c r="C94" s="8">
        <f t="shared" si="2"/>
        <v>64.89</v>
      </c>
      <c r="D94" s="13">
        <f>_xlfn.XLOOKUP(Tabela57[[#This Row],[SKU]],'ESTOQUE DEZEMBRO'!A:A,'ESTOQUE DEZEMBRO'!F:F,,0)-
_xlfn.XLOOKUP(Tabela57[[#This Row],[SKU]],'VENDA MES'!K:K,'VENDA MES'!L:L,0,0)</f>
        <v>13.799999999999997</v>
      </c>
      <c r="E94" s="13">
        <f>IF(D94&lt;=0,(L94 * 2.5) - D94,IF(AND(Tabela57[[#This Row],[ESTOQUE_INICIAL]]&lt;=Tabela57[[#This Row],[PONTO_DE_REPOSICAO]],Tabela57[[#This Row],[ESTOQUE_INICIAL]]&gt;0),L94*2.5,D94*0))</f>
        <v>0</v>
      </c>
      <c r="F94" s="13">
        <f t="shared" si="3"/>
        <v>13.799999999999997</v>
      </c>
      <c r="G94" s="14">
        <f>IF('ESTOQUE DEZEMBRO'!$N94="outubro",_xlfn.XLOOKUP('ESTOQUE DEZEMBRO'!$A94,MEDIDAS!H:H,MEDIDAS!J:J,,0),IF('ESTOQUE DEZEMBRO'!$N94="novembro",_xlfn.XLOOKUP('ESTOQUE DEZEMBRO'!$A94,MEDIDAS!H:H,MEDIDAS!K:K,,0),"0"))</f>
        <v>14</v>
      </c>
      <c r="H94" s="16">
        <v>28</v>
      </c>
      <c r="I94" s="6" t="s">
        <v>1142</v>
      </c>
      <c r="J94" s="1">
        <f>'ESTOQUE DEZEMBRO'!$D94*'ESTOQUE DEZEMBRO'!$G94+'ESTOQUE DEZEMBRO'!$E94*'ESTOQUE DEZEMBRO'!$H94</f>
        <v>809.19999999999993</v>
      </c>
      <c r="K94" s="1">
        <f>_xlfn.XLOOKUP(A94,MEDIDAS!A:A,MEDIDAS!D:D,,0)*5</f>
        <v>3.3888888888888893</v>
      </c>
      <c r="L94" s="1">
        <f>SUM(K94,_xlfn.XLOOKUP(A94,MEDIDAS!A:A,MEDIDAS!D:D,,0)*5)</f>
        <v>6.7777777777777786</v>
      </c>
      <c r="M9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4" t="str">
        <f>IF(Tabela57[[#This Row],[ABASTECIMENTO]]&gt;0,"janeiro",_xlfn.XLOOKUP(Tabela57[[#This Row],[SKU]],'ESTOQUE DEZEMBRO'!A:A,'ESTOQUE DEZEMBRO'!N:N,,0))</f>
        <v>outubro</v>
      </c>
      <c r="O94" s="15">
        <v>45658</v>
      </c>
    </row>
    <row r="95" spans="1:15">
      <c r="A95" s="4" t="s">
        <v>97</v>
      </c>
      <c r="B95" s="6" t="s">
        <v>1143</v>
      </c>
      <c r="C95" s="8">
        <f t="shared" si="2"/>
        <v>64.89</v>
      </c>
      <c r="D95" s="13">
        <f>_xlfn.XLOOKUP(Tabela57[[#This Row],[SKU]],'ESTOQUE DEZEMBRO'!A:A,'ESTOQUE DEZEMBRO'!F:F,,0)-
_xlfn.XLOOKUP(Tabela57[[#This Row],[SKU]],'VENDA MES'!K:K,'VENDA MES'!L:L,0,0)</f>
        <v>-42.277777777777779</v>
      </c>
      <c r="E95" s="13">
        <f>IF(D95&lt;=0,(L95 * 2.5) - D95,IF(AND(Tabela57[[#This Row],[ESTOQUE_INICIAL]]&lt;=Tabela57[[#This Row],[PONTO_DE_REPOSICAO]],Tabela57[[#This Row],[ESTOQUE_INICIAL]]&gt;0),L95*2.5,D95*0))</f>
        <v>67</v>
      </c>
      <c r="F95" s="13">
        <f t="shared" si="3"/>
        <v>24.722222222222221</v>
      </c>
      <c r="G95" s="14">
        <f>IF('ESTOQUE DEZEMBRO'!$N95="outubro",_xlfn.XLOOKUP('ESTOQUE DEZEMBRO'!$A95,MEDIDAS!H:H,MEDIDAS!J:J,,0),IF('ESTOQUE DEZEMBRO'!$N95="novembro",_xlfn.XLOOKUP('ESTOQUE DEZEMBRO'!$A95,MEDIDAS!H:H,MEDIDAS!K:K,,0),"0"))</f>
        <v>28</v>
      </c>
      <c r="H95" s="16">
        <v>28</v>
      </c>
      <c r="I95" s="6" t="s">
        <v>1142</v>
      </c>
      <c r="J95" s="1">
        <f>'ESTOQUE DEZEMBRO'!$D95*'ESTOQUE DEZEMBRO'!$G95+'ESTOQUE DEZEMBRO'!$E95*'ESTOQUE DEZEMBRO'!$H95</f>
        <v>608.22222222222217</v>
      </c>
      <c r="K95" s="1">
        <f>_xlfn.XLOOKUP(A95,MEDIDAS!A:A,MEDIDAS!D:D,,0)*5</f>
        <v>4.9444444444444446</v>
      </c>
      <c r="L95" s="1">
        <f>SUM(K95,_xlfn.XLOOKUP(A95,MEDIDAS!A:A,MEDIDAS!D:D,,0)*5)</f>
        <v>9.8888888888888893</v>
      </c>
      <c r="M9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5" t="str">
        <f>IF(Tabela57[[#This Row],[ABASTECIMENTO]]&gt;0,"janeiro",_xlfn.XLOOKUP(Tabela57[[#This Row],[SKU]],'ESTOQUE DEZEMBRO'!A:A,'ESTOQUE DEZEMBRO'!N:N,,0))</f>
        <v>janeiro</v>
      </c>
      <c r="O95" s="15">
        <v>45658</v>
      </c>
    </row>
    <row r="96" spans="1:15">
      <c r="A96" s="4" t="s">
        <v>98</v>
      </c>
      <c r="B96" s="6" t="s">
        <v>1143</v>
      </c>
      <c r="C96" s="8">
        <f t="shared" si="2"/>
        <v>64.89</v>
      </c>
      <c r="D96" s="13">
        <f>_xlfn.XLOOKUP(Tabela57[[#This Row],[SKU]],'ESTOQUE DEZEMBRO'!A:A,'ESTOQUE DEZEMBRO'!F:F,,0)-
_xlfn.XLOOKUP(Tabela57[[#This Row],[SKU]],'VENDA MES'!K:K,'VENDA MES'!L:L,0,0)</f>
        <v>-26.400000000000006</v>
      </c>
      <c r="E96" s="13">
        <f>IF(D96&lt;=0,(L96 * 2.5) - D96,IF(AND(Tabela57[[#This Row],[ESTOQUE_INICIAL]]&lt;=Tabela57[[#This Row],[PONTO_DE_REPOSICAO]],Tabela57[[#This Row],[ESTOQUE_INICIAL]]&gt;0),L96*2.5,D96*0))</f>
        <v>60.01111111111112</v>
      </c>
      <c r="F96" s="13">
        <f t="shared" si="3"/>
        <v>33.611111111111114</v>
      </c>
      <c r="G96" s="14">
        <f>IF('ESTOQUE DEZEMBRO'!$N96="outubro",_xlfn.XLOOKUP('ESTOQUE DEZEMBRO'!$A96,MEDIDAS!H:H,MEDIDAS!J:J,,0),IF('ESTOQUE DEZEMBRO'!$N96="novembro",_xlfn.XLOOKUP('ESTOQUE DEZEMBRO'!$A96,MEDIDAS!H:H,MEDIDAS!K:K,,0),"0"))</f>
        <v>14</v>
      </c>
      <c r="H96" s="16">
        <v>28</v>
      </c>
      <c r="I96" s="6" t="s">
        <v>1142</v>
      </c>
      <c r="J96" s="1">
        <f>'ESTOQUE DEZEMBRO'!$D96*'ESTOQUE DEZEMBRO'!$G96+'ESTOQUE DEZEMBRO'!$E96*'ESTOQUE DEZEMBRO'!$H96</f>
        <v>708.39999999999986</v>
      </c>
      <c r="K96" s="1">
        <f>_xlfn.XLOOKUP(A96,MEDIDAS!A:A,MEDIDAS!D:D,,0)*5</f>
        <v>6.7222222222222232</v>
      </c>
      <c r="L96" s="1">
        <f>SUM(K96,_xlfn.XLOOKUP(A96,MEDIDAS!A:A,MEDIDAS!D:D,,0)*5)</f>
        <v>13.444444444444446</v>
      </c>
      <c r="M9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6" t="str">
        <f>IF(Tabela57[[#This Row],[ABASTECIMENTO]]&gt;0,"janeiro",_xlfn.XLOOKUP(Tabela57[[#This Row],[SKU]],'ESTOQUE DEZEMBRO'!A:A,'ESTOQUE DEZEMBRO'!N:N,,0))</f>
        <v>janeiro</v>
      </c>
      <c r="O96" s="15">
        <v>45658</v>
      </c>
    </row>
    <row r="97" spans="1:15">
      <c r="A97" s="4" t="s">
        <v>110</v>
      </c>
      <c r="B97" s="6" t="s">
        <v>1143</v>
      </c>
      <c r="C97" s="8">
        <f t="shared" si="2"/>
        <v>64.89</v>
      </c>
      <c r="D97" s="13">
        <f>_xlfn.XLOOKUP(Tabela57[[#This Row],[SKU]],'ESTOQUE DEZEMBRO'!A:A,'ESTOQUE DEZEMBRO'!F:F,,0)-
_xlfn.XLOOKUP(Tabela57[[#This Row],[SKU]],'VENDA MES'!K:K,'VENDA MES'!L:L,0,0)</f>
        <v>-71</v>
      </c>
      <c r="E97" s="13">
        <f>IF(D97&lt;=0,(L97 * 2.5) - D97,IF(AND(Tabela57[[#This Row],[ESTOQUE_INICIAL]]&lt;=Tabela57[[#This Row],[PONTO_DE_REPOSICAO]],Tabela57[[#This Row],[ESTOQUE_INICIAL]]&gt;0),L97*2.5,D97*0))</f>
        <v>99.055555555555557</v>
      </c>
      <c r="F97" s="13">
        <f t="shared" si="3"/>
        <v>28.055555555555557</v>
      </c>
      <c r="G97" s="14">
        <f>IF('ESTOQUE DEZEMBRO'!$N97="outubro",_xlfn.XLOOKUP('ESTOQUE DEZEMBRO'!$A97,MEDIDAS!H:H,MEDIDAS!J:J,,0),IF('ESTOQUE DEZEMBRO'!$N97="novembro",_xlfn.XLOOKUP('ESTOQUE DEZEMBRO'!$A97,MEDIDAS!H:H,MEDIDAS!K:K,,0),"0"))</f>
        <v>14</v>
      </c>
      <c r="H97" s="16">
        <v>28</v>
      </c>
      <c r="I97" s="6" t="s">
        <v>1142</v>
      </c>
      <c r="J97" s="1">
        <f>'ESTOQUE DEZEMBRO'!$D97*'ESTOQUE DEZEMBRO'!$G97+'ESTOQUE DEZEMBRO'!$E97*'ESTOQUE DEZEMBRO'!$H97</f>
        <v>686</v>
      </c>
      <c r="K97" s="1">
        <f>_xlfn.XLOOKUP(A97,MEDIDAS!A:A,MEDIDAS!D:D,,0)*5</f>
        <v>5.6111111111111107</v>
      </c>
      <c r="L97" s="1">
        <f>SUM(K97,_xlfn.XLOOKUP(A97,MEDIDAS!A:A,MEDIDAS!D:D,,0)*5)</f>
        <v>11.222222222222221</v>
      </c>
      <c r="M9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7" t="str">
        <f>IF(Tabela57[[#This Row],[ABASTECIMENTO]]&gt;0,"janeiro",_xlfn.XLOOKUP(Tabela57[[#This Row],[SKU]],'ESTOQUE DEZEMBRO'!A:A,'ESTOQUE DEZEMBRO'!N:N,,0))</f>
        <v>janeiro</v>
      </c>
      <c r="O97" s="15">
        <v>45658</v>
      </c>
    </row>
    <row r="98" spans="1:15">
      <c r="A98" s="4" t="s">
        <v>100</v>
      </c>
      <c r="B98" s="6" t="s">
        <v>1143</v>
      </c>
      <c r="C98" s="8">
        <f t="shared" si="2"/>
        <v>64.89</v>
      </c>
      <c r="D98" s="13">
        <f>_xlfn.XLOOKUP(Tabela57[[#This Row],[SKU]],'ESTOQUE DEZEMBRO'!A:A,'ESTOQUE DEZEMBRO'!F:F,,0)-
_xlfn.XLOOKUP(Tabela57[[#This Row],[SKU]],'VENDA MES'!K:K,'VENDA MES'!L:L,0,0)</f>
        <v>-7.8444444444444485</v>
      </c>
      <c r="E98" s="13">
        <f>IF(D98&lt;=0,(L98 * 2.5) - D98,IF(AND(Tabela57[[#This Row],[ESTOQUE_INICIAL]]&lt;=Tabela57[[#This Row],[PONTO_DE_REPOSICAO]],Tabela57[[#This Row],[ESTOQUE_INICIAL]]&gt;0),L98*2.5,D98*0))</f>
        <v>43.400000000000006</v>
      </c>
      <c r="F98" s="13">
        <f t="shared" si="3"/>
        <v>35.555555555555557</v>
      </c>
      <c r="G98" s="14" t="str">
        <f>IF('ESTOQUE DEZEMBRO'!$N98="outubro",_xlfn.XLOOKUP('ESTOQUE DEZEMBRO'!$A98,MEDIDAS!H:H,MEDIDAS!J:J,,0),IF('ESTOQUE DEZEMBRO'!$N98="novembro",_xlfn.XLOOKUP('ESTOQUE DEZEMBRO'!$A98,MEDIDAS!H:H,MEDIDAS!K:K,,0),"0"))</f>
        <v>0</v>
      </c>
      <c r="H98" s="16">
        <v>28</v>
      </c>
      <c r="I98" s="6" t="s">
        <v>1142</v>
      </c>
      <c r="J98" s="1">
        <f>'ESTOQUE DEZEMBRO'!$D98*'ESTOQUE DEZEMBRO'!$G98+'ESTOQUE DEZEMBRO'!$E98*'ESTOQUE DEZEMBRO'!$H98</f>
        <v>1244.4444444444446</v>
      </c>
      <c r="K98" s="1">
        <f>_xlfn.XLOOKUP(A98,MEDIDAS!A:A,MEDIDAS!D:D,,0)*5</f>
        <v>7.1111111111111116</v>
      </c>
      <c r="L98" s="1">
        <f>SUM(K98,_xlfn.XLOOKUP(A98,MEDIDAS!A:A,MEDIDAS!D:D,,0)*5)</f>
        <v>14.222222222222223</v>
      </c>
      <c r="M9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8" t="str">
        <f>IF(Tabela57[[#This Row],[ABASTECIMENTO]]&gt;0,"janeiro",_xlfn.XLOOKUP(Tabela57[[#This Row],[SKU]],'ESTOQUE DEZEMBRO'!A:A,'ESTOQUE DEZEMBRO'!N:N,,0))</f>
        <v>janeiro</v>
      </c>
      <c r="O98" s="15">
        <v>45658</v>
      </c>
    </row>
    <row r="99" spans="1:15">
      <c r="A99" s="4" t="s">
        <v>101</v>
      </c>
      <c r="B99" s="6" t="s">
        <v>1143</v>
      </c>
      <c r="C99" s="8">
        <f t="shared" si="2"/>
        <v>64.89</v>
      </c>
      <c r="D99" s="13">
        <f>_xlfn.XLOOKUP(Tabela57[[#This Row],[SKU]],'ESTOQUE DEZEMBRO'!A:A,'ESTOQUE DEZEMBRO'!F:F,,0)-
_xlfn.XLOOKUP(Tabela57[[#This Row],[SKU]],'VENDA MES'!K:K,'VENDA MES'!L:L,0,0)</f>
        <v>66.199999999999989</v>
      </c>
      <c r="E99" s="13">
        <f>IF(D99&lt;=0,(L99 * 2.5) - D99,IF(AND(Tabela57[[#This Row],[ESTOQUE_INICIAL]]&lt;=Tabela57[[#This Row],[PONTO_DE_REPOSICAO]],Tabela57[[#This Row],[ESTOQUE_INICIAL]]&gt;0),L99*2.5,D99*0))</f>
        <v>0</v>
      </c>
      <c r="F99" s="13">
        <f t="shared" si="3"/>
        <v>66.199999999999989</v>
      </c>
      <c r="G99" s="14">
        <f>IF('ESTOQUE DEZEMBRO'!$N99="outubro",_xlfn.XLOOKUP('ESTOQUE DEZEMBRO'!$A99,MEDIDAS!H:H,MEDIDAS!J:J,,0),IF('ESTOQUE DEZEMBRO'!$N99="novembro",_xlfn.XLOOKUP('ESTOQUE DEZEMBRO'!$A99,MEDIDAS!H:H,MEDIDAS!K:K,,0),"0"))</f>
        <v>14</v>
      </c>
      <c r="H99" s="16">
        <v>28</v>
      </c>
      <c r="I99" s="6" t="s">
        <v>1142</v>
      </c>
      <c r="J99" s="1">
        <f>'ESTOQUE DEZEMBRO'!$D99*'ESTOQUE DEZEMBRO'!$G99+'ESTOQUE DEZEMBRO'!$E99*'ESTOQUE DEZEMBRO'!$H99</f>
        <v>2018.7999999999997</v>
      </c>
      <c r="K99" s="1">
        <f>_xlfn.XLOOKUP(A99,MEDIDAS!A:A,MEDIDAS!D:D,,0)*5</f>
        <v>5.5555555555555554</v>
      </c>
      <c r="L99" s="1">
        <f>SUM(K99,_xlfn.XLOOKUP(A99,MEDIDAS!A:A,MEDIDAS!D:D,,0)*5)</f>
        <v>11.111111111111111</v>
      </c>
      <c r="M9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9" t="str">
        <f>IF(Tabela57[[#This Row],[ABASTECIMENTO]]&gt;0,"janeiro",_xlfn.XLOOKUP(Tabela57[[#This Row],[SKU]],'ESTOQUE DEZEMBRO'!A:A,'ESTOQUE DEZEMBRO'!N:N,,0))</f>
        <v>outubro</v>
      </c>
      <c r="O99" s="15">
        <v>45658</v>
      </c>
    </row>
    <row r="100" spans="1:15">
      <c r="A100" s="4" t="s">
        <v>102</v>
      </c>
      <c r="B100" s="6" t="s">
        <v>1143</v>
      </c>
      <c r="C100" s="8">
        <f t="shared" si="2"/>
        <v>64.89</v>
      </c>
      <c r="D100" s="13">
        <f>_xlfn.XLOOKUP(Tabela57[[#This Row],[SKU]],'ESTOQUE DEZEMBRO'!A:A,'ESTOQUE DEZEMBRO'!F:F,,0)-
_xlfn.XLOOKUP(Tabela57[[#This Row],[SKU]],'VENDA MES'!K:K,'VENDA MES'!L:L,0,0)</f>
        <v>62.400000000000034</v>
      </c>
      <c r="E100" s="13">
        <f>IF(D100&lt;=0,(L100 * 2.5) - D100,IF(AND(Tabela57[[#This Row],[ESTOQUE_INICIAL]]&lt;=Tabela57[[#This Row],[PONTO_DE_REPOSICAO]],Tabela57[[#This Row],[ESTOQUE_INICIAL]]&gt;0),L100*2.5,D100*0))</f>
        <v>0</v>
      </c>
      <c r="F100" s="13">
        <f t="shared" si="3"/>
        <v>62.400000000000034</v>
      </c>
      <c r="G100" s="14">
        <f>IF('ESTOQUE DEZEMBRO'!$N100="outubro",_xlfn.XLOOKUP('ESTOQUE DEZEMBRO'!$A100,MEDIDAS!H:H,MEDIDAS!J:J,,0),IF('ESTOQUE DEZEMBRO'!$N100="novembro",_xlfn.XLOOKUP('ESTOQUE DEZEMBRO'!$A100,MEDIDAS!H:H,MEDIDAS!K:K,,0),"0"))</f>
        <v>14</v>
      </c>
      <c r="H100" s="16">
        <v>28</v>
      </c>
      <c r="I100" s="6" t="s">
        <v>1142</v>
      </c>
      <c r="J100" s="1">
        <f>'ESTOQUE DEZEMBRO'!$D100*'ESTOQUE DEZEMBRO'!$G100+'ESTOQUE DEZEMBRO'!$E100*'ESTOQUE DEZEMBRO'!$H100</f>
        <v>1685.6000000000004</v>
      </c>
      <c r="K100" s="1">
        <f>_xlfn.XLOOKUP(A100,MEDIDAS!A:A,MEDIDAS!D:D,,0)*5</f>
        <v>5.7777777777777768</v>
      </c>
      <c r="L100" s="1">
        <f>SUM(K100,_xlfn.XLOOKUP(A100,MEDIDAS!A:A,MEDIDAS!D:D,,0)*5)</f>
        <v>11.555555555555554</v>
      </c>
      <c r="M10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0" t="str">
        <f>IF(Tabela57[[#This Row],[ABASTECIMENTO]]&gt;0,"janeiro",_xlfn.XLOOKUP(Tabela57[[#This Row],[SKU]],'ESTOQUE DEZEMBRO'!A:A,'ESTOQUE DEZEMBRO'!N:N,,0))</f>
        <v>outubro</v>
      </c>
      <c r="O100" s="15">
        <v>45658</v>
      </c>
    </row>
    <row r="101" spans="1:15">
      <c r="A101" s="5" t="s">
        <v>103</v>
      </c>
      <c r="B101" s="6" t="s">
        <v>1143</v>
      </c>
      <c r="C101" s="8">
        <f t="shared" si="2"/>
        <v>64.89</v>
      </c>
      <c r="D101" s="13">
        <f>_xlfn.XLOOKUP(Tabela57[[#This Row],[SKU]],'ESTOQUE DEZEMBRO'!A:A,'ESTOQUE DEZEMBRO'!F:F,,0)-
_xlfn.XLOOKUP(Tabela57[[#This Row],[SKU]],'VENDA MES'!K:K,'VENDA MES'!L:L,0,0)</f>
        <v>11</v>
      </c>
      <c r="E101" s="13">
        <f>IF(D101&lt;=0,(L101 * 2.5) - D101,IF(AND(Tabela57[[#This Row],[ESTOQUE_INICIAL]]&lt;=Tabela57[[#This Row],[PONTO_DE_REPOSICAO]],Tabela57[[#This Row],[ESTOQUE_INICIAL]]&gt;0),L101*2.5,D101*0))</f>
        <v>35</v>
      </c>
      <c r="F101" s="13">
        <f t="shared" si="3"/>
        <v>46</v>
      </c>
      <c r="G101" s="14">
        <f>IF('ESTOQUE DEZEMBRO'!$N101="outubro",_xlfn.XLOOKUP('ESTOQUE DEZEMBRO'!$A101,MEDIDAS!H:H,MEDIDAS!J:J,,0),IF('ESTOQUE DEZEMBRO'!$N101="novembro",_xlfn.XLOOKUP('ESTOQUE DEZEMBRO'!$A101,MEDIDAS!H:H,MEDIDAS!K:K,,0),"0"))</f>
        <v>14</v>
      </c>
      <c r="H101" s="16">
        <v>28</v>
      </c>
      <c r="I101" s="6" t="s">
        <v>1142</v>
      </c>
      <c r="J101" s="1">
        <f>'ESTOQUE DEZEMBRO'!$D101*'ESTOQUE DEZEMBRO'!$G101+'ESTOQUE DEZEMBRO'!$E101*'ESTOQUE DEZEMBRO'!$H101</f>
        <v>1008</v>
      </c>
      <c r="K101" s="1">
        <f>_xlfn.XLOOKUP(A101,MEDIDAS!A:A,MEDIDAS!D:D,,0)*5</f>
        <v>7</v>
      </c>
      <c r="L101" s="1">
        <f>SUM(K101,_xlfn.XLOOKUP(A101,MEDIDAS!A:A,MEDIDAS!D:D,,0)*5)</f>
        <v>14</v>
      </c>
      <c r="M10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1" t="str">
        <f>IF(Tabela57[[#This Row],[ABASTECIMENTO]]&gt;0,"janeiro",_xlfn.XLOOKUP(Tabela57[[#This Row],[SKU]],'ESTOQUE DEZEMBRO'!A:A,'ESTOQUE DEZEMBRO'!N:N,,0))</f>
        <v>janeiro</v>
      </c>
      <c r="O101" s="15">
        <v>45658</v>
      </c>
    </row>
    <row r="102" spans="1:15">
      <c r="A102" s="5" t="s">
        <v>104</v>
      </c>
      <c r="B102" s="6" t="s">
        <v>1144</v>
      </c>
      <c r="C102" s="8">
        <f t="shared" si="2"/>
        <v>64.89</v>
      </c>
      <c r="D102" s="13">
        <f>_xlfn.XLOOKUP(Tabela57[[#This Row],[SKU]],'ESTOQUE DEZEMBRO'!A:A,'ESTOQUE DEZEMBRO'!F:F,,0)-
_xlfn.XLOOKUP(Tabela57[[#This Row],[SKU]],'VENDA MES'!K:K,'VENDA MES'!L:L,0,0)</f>
        <v>-64.199999999999989</v>
      </c>
      <c r="E102" s="13">
        <f>IF(D102&lt;=0,(L102 * 2.5) - D102,IF(AND(Tabela57[[#This Row],[ESTOQUE_INICIAL]]&lt;=Tabela57[[#This Row],[PONTO_DE_REPOSICAO]],Tabela57[[#This Row],[ESTOQUE_INICIAL]]&gt;0),L102*2.5,D102*0))</f>
        <v>95.588888888888874</v>
      </c>
      <c r="F102" s="13">
        <f t="shared" si="3"/>
        <v>31.388888888888886</v>
      </c>
      <c r="G102" s="14">
        <f>IF('ESTOQUE DEZEMBRO'!$N102="outubro",_xlfn.XLOOKUP('ESTOQUE DEZEMBRO'!$A102,MEDIDAS!H:H,MEDIDAS!J:J,,0),IF('ESTOQUE DEZEMBRO'!$N102="novembro",_xlfn.XLOOKUP('ESTOQUE DEZEMBRO'!$A102,MEDIDAS!H:H,MEDIDAS!K:K,,0),"0"))</f>
        <v>10</v>
      </c>
      <c r="H102" s="16">
        <v>20</v>
      </c>
      <c r="I102" s="6" t="s">
        <v>1134</v>
      </c>
      <c r="J102" s="1">
        <f>'ESTOQUE DEZEMBRO'!$D102*'ESTOQUE DEZEMBRO'!$G102+'ESTOQUE DEZEMBRO'!$E102*'ESTOQUE DEZEMBRO'!$H102</f>
        <v>388.00000000000011</v>
      </c>
      <c r="K102" s="1">
        <f>_xlfn.XLOOKUP(A102,MEDIDAS!A:A,MEDIDAS!D:D,,0)*5</f>
        <v>6.2777777777777777</v>
      </c>
      <c r="L102" s="1">
        <f>SUM(K102,_xlfn.XLOOKUP(A102,MEDIDAS!A:A,MEDIDAS!D:D,,0)*5)</f>
        <v>12.555555555555555</v>
      </c>
      <c r="M10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2" t="str">
        <f>IF(Tabela57[[#This Row],[ABASTECIMENTO]]&gt;0,"janeiro",_xlfn.XLOOKUP(Tabela57[[#This Row],[SKU]],'ESTOQUE DEZEMBRO'!A:A,'ESTOQUE DEZEMBRO'!N:N,,0))</f>
        <v>janeiro</v>
      </c>
      <c r="O102" s="15">
        <v>45658</v>
      </c>
    </row>
    <row r="103" spans="1:15">
      <c r="A103" s="5" t="s">
        <v>105</v>
      </c>
      <c r="B103" s="6" t="s">
        <v>1144</v>
      </c>
      <c r="C103" s="8">
        <f t="shared" si="2"/>
        <v>64.89</v>
      </c>
      <c r="D103" s="13">
        <f>_xlfn.XLOOKUP(Tabela57[[#This Row],[SKU]],'ESTOQUE DEZEMBRO'!A:A,'ESTOQUE DEZEMBRO'!F:F,,0)-
_xlfn.XLOOKUP(Tabela57[[#This Row],[SKU]],'VENDA MES'!K:K,'VENDA MES'!L:L,0,0)</f>
        <v>-31</v>
      </c>
      <c r="E103" s="13">
        <f>IF(D103&lt;=0,(L103 * 2.5) - D103,IF(AND(Tabela57[[#This Row],[ESTOQUE_INICIAL]]&lt;=Tabela57[[#This Row],[PONTO_DE_REPOSICAO]],Tabela57[[#This Row],[ESTOQUE_INICIAL]]&gt;0),L103*2.5,D103*0))</f>
        <v>54.888888888888886</v>
      </c>
      <c r="F103" s="13">
        <f t="shared" si="3"/>
        <v>23.888888888888886</v>
      </c>
      <c r="G103" s="14">
        <f>IF('ESTOQUE DEZEMBRO'!$N103="outubro",_xlfn.XLOOKUP('ESTOQUE DEZEMBRO'!$A103,MEDIDAS!H:H,MEDIDAS!J:J,,0),IF('ESTOQUE DEZEMBRO'!$N103="novembro",_xlfn.XLOOKUP('ESTOQUE DEZEMBRO'!$A103,MEDIDAS!H:H,MEDIDAS!K:K,,0),"0"))</f>
        <v>10</v>
      </c>
      <c r="H103" s="16">
        <v>20</v>
      </c>
      <c r="I103" s="6" t="s">
        <v>1134</v>
      </c>
      <c r="J103" s="1">
        <f>'ESTOQUE DEZEMBRO'!$D103*'ESTOQUE DEZEMBRO'!$G103+'ESTOQUE DEZEMBRO'!$E103*'ESTOQUE DEZEMBRO'!$H103</f>
        <v>130</v>
      </c>
      <c r="K103" s="1">
        <f>_xlfn.XLOOKUP(A103,MEDIDAS!A:A,MEDIDAS!D:D,,0)*5</f>
        <v>4.7777777777777777</v>
      </c>
      <c r="L103" s="1">
        <f>SUM(K103,_xlfn.XLOOKUP(A103,MEDIDAS!A:A,MEDIDAS!D:D,,0)*5)</f>
        <v>9.5555555555555554</v>
      </c>
      <c r="M10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3" t="str">
        <f>IF(Tabela57[[#This Row],[ABASTECIMENTO]]&gt;0,"janeiro",_xlfn.XLOOKUP(Tabela57[[#This Row],[SKU]],'ESTOQUE DEZEMBRO'!A:A,'ESTOQUE DEZEMBRO'!N:N,,0))</f>
        <v>janeiro</v>
      </c>
      <c r="O103" s="15">
        <v>45658</v>
      </c>
    </row>
    <row r="104" spans="1:15">
      <c r="A104" s="5" t="s">
        <v>106</v>
      </c>
      <c r="B104" s="6" t="s">
        <v>1144</v>
      </c>
      <c r="C104" s="8">
        <f t="shared" si="2"/>
        <v>64.89</v>
      </c>
      <c r="D104" s="13">
        <f>_xlfn.XLOOKUP(Tabela57[[#This Row],[SKU]],'ESTOQUE DEZEMBRO'!A:A,'ESTOQUE DEZEMBRO'!F:F,,0)-
_xlfn.XLOOKUP(Tabela57[[#This Row],[SKU]],'VENDA MES'!K:K,'VENDA MES'!L:L,0,0)</f>
        <v>11.199999999999989</v>
      </c>
      <c r="E104" s="13">
        <f>IF(D104&lt;=0,(L104 * 2.5) - D104,IF(AND(Tabela57[[#This Row],[ESTOQUE_INICIAL]]&lt;=Tabela57[[#This Row],[PONTO_DE_REPOSICAO]],Tabela57[[#This Row],[ESTOQUE_INICIAL]]&gt;0),L104*2.5,D104*0))</f>
        <v>35.833333333333336</v>
      </c>
      <c r="F104" s="13">
        <f t="shared" si="3"/>
        <v>47.033333333333324</v>
      </c>
      <c r="G104" s="14">
        <f>IF('ESTOQUE DEZEMBRO'!$N104="outubro",_xlfn.XLOOKUP('ESTOQUE DEZEMBRO'!$A104,MEDIDAS!H:H,MEDIDAS!J:J,,0),IF('ESTOQUE DEZEMBRO'!$N104="novembro",_xlfn.XLOOKUP('ESTOQUE DEZEMBRO'!$A104,MEDIDAS!H:H,MEDIDAS!K:K,,0),"0"))</f>
        <v>10</v>
      </c>
      <c r="H104" s="16">
        <v>20</v>
      </c>
      <c r="I104" s="6" t="s">
        <v>1134</v>
      </c>
      <c r="J104" s="1">
        <f>'ESTOQUE DEZEMBRO'!$D104*'ESTOQUE DEZEMBRO'!$G104+'ESTOQUE DEZEMBRO'!$E104*'ESTOQUE DEZEMBRO'!$H104</f>
        <v>491.99999999999989</v>
      </c>
      <c r="K104" s="1">
        <f>_xlfn.XLOOKUP(A104,MEDIDAS!A:A,MEDIDAS!D:D,,0)*5</f>
        <v>7.166666666666667</v>
      </c>
      <c r="L104" s="1">
        <f>SUM(K104,_xlfn.XLOOKUP(A104,MEDIDAS!A:A,MEDIDAS!D:D,,0)*5)</f>
        <v>14.333333333333334</v>
      </c>
      <c r="M10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4" t="str">
        <f>IF(Tabela57[[#This Row],[ABASTECIMENTO]]&gt;0,"janeiro",_xlfn.XLOOKUP(Tabela57[[#This Row],[SKU]],'ESTOQUE DEZEMBRO'!A:A,'ESTOQUE DEZEMBRO'!N:N,,0))</f>
        <v>janeiro</v>
      </c>
      <c r="O104" s="15">
        <v>45658</v>
      </c>
    </row>
    <row r="105" spans="1:15">
      <c r="A105" s="5" t="s">
        <v>107</v>
      </c>
      <c r="B105" s="6" t="s">
        <v>1144</v>
      </c>
      <c r="C105" s="8">
        <f t="shared" si="2"/>
        <v>64.89</v>
      </c>
      <c r="D105" s="13">
        <f>_xlfn.XLOOKUP(Tabela57[[#This Row],[SKU]],'ESTOQUE DEZEMBRO'!A:A,'ESTOQUE DEZEMBRO'!F:F,,0)-
_xlfn.XLOOKUP(Tabela57[[#This Row],[SKU]],'VENDA MES'!K:K,'VENDA MES'!L:L,0,0)</f>
        <v>62.80000000000004</v>
      </c>
      <c r="E105" s="13">
        <f>IF(D105&lt;=0,(L105 * 2.5) - D105,IF(AND(Tabela57[[#This Row],[ESTOQUE_INICIAL]]&lt;=Tabela57[[#This Row],[PONTO_DE_REPOSICAO]],Tabela57[[#This Row],[ESTOQUE_INICIAL]]&gt;0),L105*2.5,D105*0))</f>
        <v>0</v>
      </c>
      <c r="F105" s="13">
        <f t="shared" si="3"/>
        <v>62.80000000000004</v>
      </c>
      <c r="G105" s="14">
        <f>IF('ESTOQUE DEZEMBRO'!$N105="outubro",_xlfn.XLOOKUP('ESTOQUE DEZEMBRO'!$A105,MEDIDAS!H:H,MEDIDAS!J:J,,0),IF('ESTOQUE DEZEMBRO'!$N105="novembro",_xlfn.XLOOKUP('ESTOQUE DEZEMBRO'!$A105,MEDIDAS!H:H,MEDIDAS!K:K,,0),"0"))</f>
        <v>10</v>
      </c>
      <c r="H105" s="16">
        <v>20</v>
      </c>
      <c r="I105" s="6" t="s">
        <v>1134</v>
      </c>
      <c r="J105" s="1">
        <f>'ESTOQUE DEZEMBRO'!$D105*'ESTOQUE DEZEMBRO'!$G105+'ESTOQUE DEZEMBRO'!$E105*'ESTOQUE DEZEMBRO'!$H105</f>
        <v>1128.0000000000005</v>
      </c>
      <c r="K105" s="1">
        <f>_xlfn.XLOOKUP(A105,MEDIDAS!A:A,MEDIDAS!D:D,,0)*5</f>
        <v>4</v>
      </c>
      <c r="L105" s="1">
        <f>SUM(K105,_xlfn.XLOOKUP(A105,MEDIDAS!A:A,MEDIDAS!D:D,,0)*5)</f>
        <v>8</v>
      </c>
      <c r="M10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5" t="str">
        <f>IF(Tabela57[[#This Row],[ABASTECIMENTO]]&gt;0,"janeiro",_xlfn.XLOOKUP(Tabela57[[#This Row],[SKU]],'ESTOQUE DEZEMBRO'!A:A,'ESTOQUE DEZEMBRO'!N:N,,0))</f>
        <v>outubro</v>
      </c>
      <c r="O105" s="15">
        <v>45658</v>
      </c>
    </row>
    <row r="106" spans="1:15">
      <c r="A106" s="5" t="s">
        <v>108</v>
      </c>
      <c r="B106" s="6" t="s">
        <v>1144</v>
      </c>
      <c r="C106" s="8">
        <f t="shared" si="2"/>
        <v>64.89</v>
      </c>
      <c r="D106" s="13">
        <f>_xlfn.XLOOKUP(Tabela57[[#This Row],[SKU]],'ESTOQUE DEZEMBRO'!A:A,'ESTOQUE DEZEMBRO'!F:F,,0)-
_xlfn.XLOOKUP(Tabela57[[#This Row],[SKU]],'VENDA MES'!K:K,'VENDA MES'!L:L,0,0)</f>
        <v>-40.333333333333329</v>
      </c>
      <c r="E106" s="13">
        <f>IF(D106&lt;=0,(L106 * 2.5) - D106,IF(AND(Tabela57[[#This Row],[ESTOQUE_INICIAL]]&lt;=Tabela57[[#This Row],[PONTO_DE_REPOSICAO]],Tabela57[[#This Row],[ESTOQUE_INICIAL]]&gt;0),L106*2.5,D106*0))</f>
        <v>87</v>
      </c>
      <c r="F106" s="13">
        <f t="shared" si="3"/>
        <v>46.666666666666671</v>
      </c>
      <c r="G106" s="14" t="str">
        <f>IF('ESTOQUE DEZEMBRO'!$N106="outubro",_xlfn.XLOOKUP('ESTOQUE DEZEMBRO'!$A106,MEDIDAS!H:H,MEDIDAS!J:J,,0),IF('ESTOQUE DEZEMBRO'!$N106="novembro",_xlfn.XLOOKUP('ESTOQUE DEZEMBRO'!$A106,MEDIDAS!H:H,MEDIDAS!K:K,,0),"0"))</f>
        <v>0</v>
      </c>
      <c r="H106" s="16">
        <v>20</v>
      </c>
      <c r="I106" s="6" t="s">
        <v>1134</v>
      </c>
      <c r="J106" s="1">
        <f>'ESTOQUE DEZEMBRO'!$D106*'ESTOQUE DEZEMBRO'!$G106+'ESTOQUE DEZEMBRO'!$E106*'ESTOQUE DEZEMBRO'!$H106</f>
        <v>2231.6666666666661</v>
      </c>
      <c r="K106" s="1">
        <f>_xlfn.XLOOKUP(A106,MEDIDAS!A:A,MEDIDAS!D:D,,0)*5</f>
        <v>9.3333333333333339</v>
      </c>
      <c r="L106" s="1">
        <f>SUM(K106,_xlfn.XLOOKUP(A106,MEDIDAS!A:A,MEDIDAS!D:D,,0)*5)</f>
        <v>18.666666666666668</v>
      </c>
      <c r="M10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06" t="str">
        <f>IF(Tabela57[[#This Row],[ABASTECIMENTO]]&gt;0,"janeiro",_xlfn.XLOOKUP(Tabela57[[#This Row],[SKU]],'ESTOQUE DEZEMBRO'!A:A,'ESTOQUE DEZEMBRO'!N:N,,0))</f>
        <v>janeiro</v>
      </c>
      <c r="O106" s="15">
        <v>45658</v>
      </c>
    </row>
    <row r="107" spans="1:15">
      <c r="A107" s="5" t="s">
        <v>121</v>
      </c>
      <c r="B107" s="6" t="s">
        <v>1144</v>
      </c>
      <c r="C107" s="8">
        <f t="shared" si="2"/>
        <v>64.89</v>
      </c>
      <c r="D107" s="13">
        <f>_xlfn.XLOOKUP(Tabela57[[#This Row],[SKU]],'ESTOQUE DEZEMBRO'!A:A,'ESTOQUE DEZEMBRO'!F:F,,0)-
_xlfn.XLOOKUP(Tabela57[[#This Row],[SKU]],'VENDA MES'!K:K,'VENDA MES'!L:L,0,0)</f>
        <v>5</v>
      </c>
      <c r="E107" s="13">
        <f>IF(D107&lt;=0,(L107 * 2.5) - D107,IF(AND(Tabela57[[#This Row],[ESTOQUE_INICIAL]]&lt;=Tabela57[[#This Row],[PONTO_DE_REPOSICAO]],Tabela57[[#This Row],[ESTOQUE_INICIAL]]&gt;0),L107*2.5,D107*0))</f>
        <v>19.166666666666668</v>
      </c>
      <c r="F107" s="13">
        <f t="shared" si="3"/>
        <v>24.166666666666668</v>
      </c>
      <c r="G107" s="14">
        <f>IF('ESTOQUE DEZEMBRO'!$N107="outubro",_xlfn.XLOOKUP('ESTOQUE DEZEMBRO'!$A107,MEDIDAS!H:H,MEDIDAS!J:J,,0),IF('ESTOQUE DEZEMBRO'!$N107="novembro",_xlfn.XLOOKUP('ESTOQUE DEZEMBRO'!$A107,MEDIDAS!H:H,MEDIDAS!K:K,,0),"0"))</f>
        <v>10</v>
      </c>
      <c r="H107" s="16">
        <v>20</v>
      </c>
      <c r="I107" s="6" t="s">
        <v>1134</v>
      </c>
      <c r="J107" s="1">
        <f>'ESTOQUE DEZEMBRO'!$D107*'ESTOQUE DEZEMBRO'!$G107+'ESTOQUE DEZEMBRO'!$E107*'ESTOQUE DEZEMBRO'!$H107</f>
        <v>810</v>
      </c>
      <c r="K107" s="1">
        <f>_xlfn.XLOOKUP(A107,MEDIDAS!A:A,MEDIDAS!D:D,,0)*5</f>
        <v>3.8333333333333335</v>
      </c>
      <c r="L107" s="1">
        <f>SUM(K107,_xlfn.XLOOKUP(A107,MEDIDAS!A:A,MEDIDAS!D:D,,0)*5)</f>
        <v>7.666666666666667</v>
      </c>
      <c r="M10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7" t="str">
        <f>IF(Tabela57[[#This Row],[ABASTECIMENTO]]&gt;0,"janeiro",_xlfn.XLOOKUP(Tabela57[[#This Row],[SKU]],'ESTOQUE DEZEMBRO'!A:A,'ESTOQUE DEZEMBRO'!N:N,,0))</f>
        <v>janeiro</v>
      </c>
      <c r="O107" s="15">
        <v>45658</v>
      </c>
    </row>
    <row r="108" spans="1:15">
      <c r="A108" s="5" t="s">
        <v>109</v>
      </c>
      <c r="B108" s="6" t="s">
        <v>1144</v>
      </c>
      <c r="C108" s="8">
        <f t="shared" si="2"/>
        <v>64.89</v>
      </c>
      <c r="D108" s="13">
        <f>_xlfn.XLOOKUP(Tabela57[[#This Row],[SKU]],'ESTOQUE DEZEMBRO'!A:A,'ESTOQUE DEZEMBRO'!F:F,,0)-
_xlfn.XLOOKUP(Tabela57[[#This Row],[SKU]],'VENDA MES'!K:K,'VENDA MES'!L:L,0,0)</f>
        <v>-34.199999999999989</v>
      </c>
      <c r="E108" s="13">
        <f>IF(D108&lt;=0,(L108 * 2.5) - D108,IF(AND(Tabela57[[#This Row],[ESTOQUE_INICIAL]]&lt;=Tabela57[[#This Row],[PONTO_DE_REPOSICAO]],Tabela57[[#This Row],[ESTOQUE_INICIAL]]&gt;0),L108*2.5,D108*0))</f>
        <v>61.422222222222203</v>
      </c>
      <c r="F108" s="13">
        <f t="shared" si="3"/>
        <v>27.222222222222214</v>
      </c>
      <c r="G108" s="14">
        <f>IF('ESTOQUE DEZEMBRO'!$N108="outubro",_xlfn.XLOOKUP('ESTOQUE DEZEMBRO'!$A108,MEDIDAS!H:H,MEDIDAS!J:J,,0),IF('ESTOQUE DEZEMBRO'!$N108="novembro",_xlfn.XLOOKUP('ESTOQUE DEZEMBRO'!$A108,MEDIDAS!H:H,MEDIDAS!K:K,,0),"0"))</f>
        <v>10</v>
      </c>
      <c r="H108" s="16">
        <v>20</v>
      </c>
      <c r="I108" s="6" t="s">
        <v>1134</v>
      </c>
      <c r="J108" s="1">
        <f>'ESTOQUE DEZEMBRO'!$D108*'ESTOQUE DEZEMBRO'!$G108+'ESTOQUE DEZEMBRO'!$E108*'ESTOQUE DEZEMBRO'!$H108</f>
        <v>538.00000000000011</v>
      </c>
      <c r="K108" s="1">
        <f>_xlfn.XLOOKUP(A108,MEDIDAS!A:A,MEDIDAS!D:D,,0)*5</f>
        <v>5.4444444444444438</v>
      </c>
      <c r="L108" s="1">
        <f>SUM(K108,_xlfn.XLOOKUP(A108,MEDIDAS!A:A,MEDIDAS!D:D,,0)*5)</f>
        <v>10.888888888888888</v>
      </c>
      <c r="M10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8" t="str">
        <f>IF(Tabela57[[#This Row],[ABASTECIMENTO]]&gt;0,"janeiro",_xlfn.XLOOKUP(Tabela57[[#This Row],[SKU]],'ESTOQUE DEZEMBRO'!A:A,'ESTOQUE DEZEMBRO'!N:N,,0))</f>
        <v>janeiro</v>
      </c>
      <c r="O108" s="15">
        <v>45658</v>
      </c>
    </row>
    <row r="109" spans="1:15">
      <c r="A109" s="5" t="s">
        <v>111</v>
      </c>
      <c r="B109" s="6" t="s">
        <v>1144</v>
      </c>
      <c r="C109" s="8">
        <f t="shared" si="2"/>
        <v>64.89</v>
      </c>
      <c r="D109" s="13">
        <f>_xlfn.XLOOKUP(Tabela57[[#This Row],[SKU]],'ESTOQUE DEZEMBRO'!A:A,'ESTOQUE DEZEMBRO'!F:F,,0)-
_xlfn.XLOOKUP(Tabela57[[#This Row],[SKU]],'VENDA MES'!K:K,'VENDA MES'!L:L,0,0)</f>
        <v>23.800000000000011</v>
      </c>
      <c r="E109" s="13">
        <f>IF(D109&lt;=0,(L109 * 2.5) - D109,IF(AND(Tabela57[[#This Row],[ESTOQUE_INICIAL]]&lt;=Tabela57[[#This Row],[PONTO_DE_REPOSICAO]],Tabela57[[#This Row],[ESTOQUE_INICIAL]]&gt;0),L109*2.5,D109*0))</f>
        <v>0</v>
      </c>
      <c r="F109" s="13">
        <f t="shared" si="3"/>
        <v>23.800000000000011</v>
      </c>
      <c r="G109" s="14">
        <f>IF('ESTOQUE DEZEMBRO'!$N109="outubro",_xlfn.XLOOKUP('ESTOQUE DEZEMBRO'!$A109,MEDIDAS!H:H,MEDIDAS!J:J,,0),IF('ESTOQUE DEZEMBRO'!$N109="novembro",_xlfn.XLOOKUP('ESTOQUE DEZEMBRO'!$A109,MEDIDAS!H:H,MEDIDAS!K:K,,0),"0"))</f>
        <v>10</v>
      </c>
      <c r="H109" s="16">
        <v>20</v>
      </c>
      <c r="I109" s="6" t="s">
        <v>1134</v>
      </c>
      <c r="J109" s="1">
        <f>'ESTOQUE DEZEMBRO'!$D109*'ESTOQUE DEZEMBRO'!$G109+'ESTOQUE DEZEMBRO'!$E109*'ESTOQUE DEZEMBRO'!$H109</f>
        <v>608.00000000000011</v>
      </c>
      <c r="K109" s="1">
        <f>_xlfn.XLOOKUP(A109,MEDIDAS!A:A,MEDIDAS!D:D,,0)*5</f>
        <v>5.0555555555555554</v>
      </c>
      <c r="L109" s="1">
        <f>SUM(K109,_xlfn.XLOOKUP(A109,MEDIDAS!A:A,MEDIDAS!D:D,,0)*5)</f>
        <v>10.111111111111111</v>
      </c>
      <c r="M10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9" t="str">
        <f>IF(Tabela57[[#This Row],[ABASTECIMENTO]]&gt;0,"janeiro",_xlfn.XLOOKUP(Tabela57[[#This Row],[SKU]],'ESTOQUE DEZEMBRO'!A:A,'ESTOQUE DEZEMBRO'!N:N,,0))</f>
        <v>outubro</v>
      </c>
      <c r="O109" s="15">
        <v>45658</v>
      </c>
    </row>
    <row r="110" spans="1:15">
      <c r="A110" s="5" t="s">
        <v>112</v>
      </c>
      <c r="B110" s="6" t="s">
        <v>1144</v>
      </c>
      <c r="C110" s="8">
        <f t="shared" si="2"/>
        <v>64.89</v>
      </c>
      <c r="D110" s="13">
        <f>_xlfn.XLOOKUP(Tabela57[[#This Row],[SKU]],'ESTOQUE DEZEMBRO'!A:A,'ESTOQUE DEZEMBRO'!F:F,,0)-
_xlfn.XLOOKUP(Tabela57[[#This Row],[SKU]],'VENDA MES'!K:K,'VENDA MES'!L:L,0,0)</f>
        <v>22.199999999999989</v>
      </c>
      <c r="E110" s="13">
        <f>IF(D110&lt;=0,(L110 * 2.5) - D110,IF(AND(Tabela57[[#This Row],[ESTOQUE_INICIAL]]&lt;=Tabela57[[#This Row],[PONTO_DE_REPOSICAO]],Tabela57[[#This Row],[ESTOQUE_INICIAL]]&gt;0),L110*2.5,D110*0))</f>
        <v>0</v>
      </c>
      <c r="F110" s="13">
        <f t="shared" si="3"/>
        <v>22.199999999999989</v>
      </c>
      <c r="G110" s="14">
        <f>IF('ESTOQUE DEZEMBRO'!$N110="outubro",_xlfn.XLOOKUP('ESTOQUE DEZEMBRO'!$A110,MEDIDAS!H:H,MEDIDAS!J:J,,0),IF('ESTOQUE DEZEMBRO'!$N110="novembro",_xlfn.XLOOKUP('ESTOQUE DEZEMBRO'!$A110,MEDIDAS!H:H,MEDIDAS!K:K,,0),"0"))</f>
        <v>10</v>
      </c>
      <c r="H110" s="16">
        <v>20</v>
      </c>
      <c r="I110" s="6" t="s">
        <v>1134</v>
      </c>
      <c r="J110" s="1">
        <f>'ESTOQUE DEZEMBRO'!$D110*'ESTOQUE DEZEMBRO'!$G110+'ESTOQUE DEZEMBRO'!$E110*'ESTOQUE DEZEMBRO'!$H110</f>
        <v>691.99999999999989</v>
      </c>
      <c r="K110" s="1">
        <f>_xlfn.XLOOKUP(A110,MEDIDAS!A:A,MEDIDAS!D:D,,0)*5</f>
        <v>6.0555555555555554</v>
      </c>
      <c r="L110" s="1">
        <f>SUM(K110,_xlfn.XLOOKUP(A110,MEDIDAS!A:A,MEDIDAS!D:D,,0)*5)</f>
        <v>12.111111111111111</v>
      </c>
      <c r="M11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10" t="str">
        <f>IF(Tabela57[[#This Row],[ABASTECIMENTO]]&gt;0,"janeiro",_xlfn.XLOOKUP(Tabela57[[#This Row],[SKU]],'ESTOQUE DEZEMBRO'!A:A,'ESTOQUE DEZEMBRO'!N:N,,0))</f>
        <v>outubro</v>
      </c>
      <c r="O110" s="15">
        <v>45658</v>
      </c>
    </row>
    <row r="111" spans="1:15">
      <c r="A111" s="5" t="s">
        <v>113</v>
      </c>
      <c r="B111" s="6" t="s">
        <v>1144</v>
      </c>
      <c r="C111" s="8">
        <f t="shared" si="2"/>
        <v>64.89</v>
      </c>
      <c r="D111" s="13">
        <f>_xlfn.XLOOKUP(Tabela57[[#This Row],[SKU]],'ESTOQUE DEZEMBRO'!A:A,'ESTOQUE DEZEMBRO'!F:F,,0)-
_xlfn.XLOOKUP(Tabela57[[#This Row],[SKU]],'VENDA MES'!K:K,'VENDA MES'!L:L,0,0)</f>
        <v>-47.411111111111097</v>
      </c>
      <c r="E111" s="13">
        <f>IF(D111&lt;=0,(L111 * 2.5) - D111,IF(AND(Tabela57[[#This Row],[ESTOQUE_INICIAL]]&lt;=Tabela57[[#This Row],[PONTO_DE_REPOSICAO]],Tabela57[[#This Row],[ESTOQUE_INICIAL]]&gt;0),L111*2.5,D111*0))</f>
        <v>83.799999999999983</v>
      </c>
      <c r="F111" s="13">
        <f t="shared" si="3"/>
        <v>36.388888888888886</v>
      </c>
      <c r="G111" s="14" t="str">
        <f>IF('ESTOQUE DEZEMBRO'!$N111="outubro",_xlfn.XLOOKUP('ESTOQUE DEZEMBRO'!$A111,MEDIDAS!H:H,MEDIDAS!J:J,,0),IF('ESTOQUE DEZEMBRO'!$N111="novembro",_xlfn.XLOOKUP('ESTOQUE DEZEMBRO'!$A111,MEDIDAS!H:H,MEDIDAS!K:K,,0),"0"))</f>
        <v>0</v>
      </c>
      <c r="H111" s="16">
        <v>20</v>
      </c>
      <c r="I111" s="6" t="s">
        <v>1134</v>
      </c>
      <c r="J111" s="1">
        <f>'ESTOQUE DEZEMBRO'!$D111*'ESTOQUE DEZEMBRO'!$G111+'ESTOQUE DEZEMBRO'!$E111*'ESTOQUE DEZEMBRO'!$H111</f>
        <v>909.72222222222217</v>
      </c>
      <c r="K111" s="1">
        <f>_xlfn.XLOOKUP(A111,MEDIDAS!A:A,MEDIDAS!D:D,,0)*5</f>
        <v>7.2777777777777777</v>
      </c>
      <c r="L111" s="1">
        <f>SUM(K111,_xlfn.XLOOKUP(A111,MEDIDAS!A:A,MEDIDAS!D:D,,0)*5)</f>
        <v>14.555555555555555</v>
      </c>
      <c r="M11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11" t="str">
        <f>IF(Tabela57[[#This Row],[ABASTECIMENTO]]&gt;0,"janeiro",_xlfn.XLOOKUP(Tabela57[[#This Row],[SKU]],'ESTOQUE DEZEMBRO'!A:A,'ESTOQUE DEZEMBRO'!N:N,,0))</f>
        <v>janeiro</v>
      </c>
      <c r="O111" s="15">
        <v>45658</v>
      </c>
    </row>
    <row r="112" spans="1:15">
      <c r="A112" s="5" t="s">
        <v>114</v>
      </c>
      <c r="B112" s="6" t="s">
        <v>1145</v>
      </c>
      <c r="C112" s="8">
        <f t="shared" si="2"/>
        <v>64.89</v>
      </c>
      <c r="D112" s="13">
        <f>_xlfn.XLOOKUP(Tabela57[[#This Row],[SKU]],'ESTOQUE DEZEMBRO'!A:A,'ESTOQUE DEZEMBRO'!F:F,,0)-
_xlfn.XLOOKUP(Tabela57[[#This Row],[SKU]],'VENDA MES'!K:K,'VENDA MES'!L:L,0,0)</f>
        <v>-5.8000000000000114</v>
      </c>
      <c r="E112" s="13">
        <f>IF(D112&lt;=0,(L112 * 2.5) - D112,IF(AND(Tabela57[[#This Row],[ESTOQUE_INICIAL]]&lt;=Tabela57[[#This Row],[PONTO_DE_REPOSICAO]],Tabela57[[#This Row],[ESTOQUE_INICIAL]]&gt;0),L112*2.5,D112*0))</f>
        <v>38.300000000000011</v>
      </c>
      <c r="F112" s="13">
        <f t="shared" si="3"/>
        <v>32.5</v>
      </c>
      <c r="G112" s="14">
        <f>IF('ESTOQUE DEZEMBRO'!$N112="outubro",_xlfn.XLOOKUP('ESTOQUE DEZEMBRO'!$A112,MEDIDAS!H:H,MEDIDAS!J:J,,0),IF('ESTOQUE DEZEMBRO'!$N112="novembro",_xlfn.XLOOKUP('ESTOQUE DEZEMBRO'!$A112,MEDIDAS!H:H,MEDIDAS!K:K,,0),"0"))</f>
        <v>30</v>
      </c>
      <c r="H112" s="16">
        <v>60</v>
      </c>
      <c r="I112" s="6" t="s">
        <v>1146</v>
      </c>
      <c r="J112" s="1">
        <f>'ESTOQUE DEZEMBRO'!$D112*'ESTOQUE DEZEMBRO'!$G112+'ESTOQUE DEZEMBRO'!$E112*'ESTOQUE DEZEMBRO'!$H112</f>
        <v>1835.9999999999995</v>
      </c>
      <c r="K112" s="1">
        <f>_xlfn.XLOOKUP(A112,MEDIDAS!A:A,MEDIDAS!D:D,,0)*5</f>
        <v>6.5</v>
      </c>
      <c r="L112" s="1">
        <f>SUM(K112,_xlfn.XLOOKUP(A112,MEDIDAS!A:A,MEDIDAS!D:D,,0)*5)</f>
        <v>13</v>
      </c>
      <c r="M11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12" t="str">
        <f>IF(Tabela57[[#This Row],[ABASTECIMENTO]]&gt;0,"janeiro",_xlfn.XLOOKUP(Tabela57[[#This Row],[SKU]],'ESTOQUE DEZEMBRO'!A:A,'ESTOQUE DEZEMBRO'!N:N,,0))</f>
        <v>janeiro</v>
      </c>
      <c r="O112" s="15">
        <v>45658</v>
      </c>
    </row>
    <row r="113" spans="1:15">
      <c r="A113" s="5" t="s">
        <v>115</v>
      </c>
      <c r="B113" s="6" t="s">
        <v>1145</v>
      </c>
      <c r="C113" s="8">
        <f t="shared" si="2"/>
        <v>64.89</v>
      </c>
      <c r="D113" s="13">
        <f>_xlfn.XLOOKUP(Tabela57[[#This Row],[SKU]],'ESTOQUE DEZEMBRO'!A:A,'ESTOQUE DEZEMBRO'!F:F,,0)-
_xlfn.XLOOKUP(Tabela57[[#This Row],[SKU]],'VENDA MES'!K:K,'VENDA MES'!L:L,0,0)</f>
        <v>0.94444444444444287</v>
      </c>
      <c r="E113" s="13">
        <f>IF(D113&lt;=0,(L113 * 2.5) - D113,IF(AND(Tabela57[[#This Row],[ESTOQUE_INICIAL]]&lt;=Tabela57[[#This Row],[PONTO_DE_REPOSICAO]],Tabela57[[#This Row],[ESTOQUE_INICIAL]]&gt;0),L113*2.5,D113*0))</f>
        <v>31.944444444444443</v>
      </c>
      <c r="F113" s="13">
        <f t="shared" si="3"/>
        <v>32.888888888888886</v>
      </c>
      <c r="G113" s="14" t="str">
        <f>IF('ESTOQUE DEZEMBRO'!$N113="outubro",_xlfn.XLOOKUP('ESTOQUE DEZEMBRO'!$A113,MEDIDAS!H:H,MEDIDAS!J:J,,0),IF('ESTOQUE DEZEMBRO'!$N113="novembro",_xlfn.XLOOKUP('ESTOQUE DEZEMBRO'!$A113,MEDIDAS!H:H,MEDIDAS!K:K,,0),"0"))</f>
        <v>0</v>
      </c>
      <c r="H113" s="16">
        <v>60</v>
      </c>
      <c r="I113" s="6" t="s">
        <v>1146</v>
      </c>
      <c r="J113" s="1">
        <f>'ESTOQUE DEZEMBRO'!$D113*'ESTOQUE DEZEMBRO'!$G113+'ESTOQUE DEZEMBRO'!$E113*'ESTOQUE DEZEMBRO'!$H113</f>
        <v>2605.8333333333321</v>
      </c>
      <c r="K113" s="1">
        <f>_xlfn.XLOOKUP(A113,MEDIDAS!A:A,MEDIDAS!D:D,,0)*5</f>
        <v>6.3888888888888884</v>
      </c>
      <c r="L113" s="1">
        <f>SUM(K113,_xlfn.XLOOKUP(A113,MEDIDAS!A:A,MEDIDAS!D:D,,0)*5)</f>
        <v>12.777777777777777</v>
      </c>
      <c r="M11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13" t="str">
        <f>IF(Tabela57[[#This Row],[ABASTECIMENTO]]&gt;0,"janeiro",_xlfn.XLOOKUP(Tabela57[[#This Row],[SKU]],'ESTOQUE DEZEMBRO'!A:A,'ESTOQUE DEZEMBRO'!N:N,,0))</f>
        <v>janeiro</v>
      </c>
      <c r="O113" s="15">
        <v>45658</v>
      </c>
    </row>
    <row r="114" spans="1:15">
      <c r="A114" s="5" t="s">
        <v>116</v>
      </c>
      <c r="B114" s="6" t="s">
        <v>1145</v>
      </c>
      <c r="C114" s="8">
        <f t="shared" si="2"/>
        <v>64.89</v>
      </c>
      <c r="D114" s="13">
        <f>_xlfn.XLOOKUP(Tabela57[[#This Row],[SKU]],'ESTOQUE DEZEMBRO'!A:A,'ESTOQUE DEZEMBRO'!F:F,,0)-
_xlfn.XLOOKUP(Tabela57[[#This Row],[SKU]],'VENDA MES'!K:K,'VENDA MES'!L:L,0,0)</f>
        <v>-3.2000000000000028</v>
      </c>
      <c r="E114" s="13">
        <f>IF(D114&lt;=0,(L114 * 2.5) - D114,IF(AND(Tabela57[[#This Row],[ESTOQUE_INICIAL]]&lt;=Tabela57[[#This Row],[PONTO_DE_REPOSICAO]],Tabela57[[#This Row],[ESTOQUE_INICIAL]]&gt;0),L114*2.5,D114*0))</f>
        <v>24.588888888888892</v>
      </c>
      <c r="F114" s="13">
        <f t="shared" si="3"/>
        <v>21.388888888888889</v>
      </c>
      <c r="G114" s="14">
        <f>IF('ESTOQUE DEZEMBRO'!$N114="outubro",_xlfn.XLOOKUP('ESTOQUE DEZEMBRO'!$A114,MEDIDAS!H:H,MEDIDAS!J:J,,0),IF('ESTOQUE DEZEMBRO'!$N114="novembro",_xlfn.XLOOKUP('ESTOQUE DEZEMBRO'!$A114,MEDIDAS!H:H,MEDIDAS!K:K,,0),"0"))</f>
        <v>30</v>
      </c>
      <c r="H114" s="16">
        <v>60</v>
      </c>
      <c r="I114" s="6" t="s">
        <v>1146</v>
      </c>
      <c r="J114" s="1">
        <f>'ESTOQUE DEZEMBRO'!$D114*'ESTOQUE DEZEMBRO'!$G114+'ESTOQUE DEZEMBRO'!$E114*'ESTOQUE DEZEMBRO'!$H114</f>
        <v>1254</v>
      </c>
      <c r="K114" s="1">
        <f>_xlfn.XLOOKUP(A114,MEDIDAS!A:A,MEDIDAS!D:D,,0)*5</f>
        <v>4.2777777777777777</v>
      </c>
      <c r="L114" s="1">
        <f>SUM(K114,_xlfn.XLOOKUP(A114,MEDIDAS!A:A,MEDIDAS!D:D,,0)*5)</f>
        <v>8.5555555555555554</v>
      </c>
      <c r="M11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14" t="str">
        <f>IF(Tabela57[[#This Row],[ABASTECIMENTO]]&gt;0,"janeiro",_xlfn.XLOOKUP(Tabela57[[#This Row],[SKU]],'ESTOQUE DEZEMBRO'!A:A,'ESTOQUE DEZEMBRO'!N:N,,0))</f>
        <v>janeiro</v>
      </c>
      <c r="O114" s="15">
        <v>45658</v>
      </c>
    </row>
    <row r="115" spans="1:15">
      <c r="A115" s="5" t="s">
        <v>117</v>
      </c>
      <c r="B115" s="6" t="s">
        <v>1145</v>
      </c>
      <c r="C115" s="8">
        <f t="shared" si="2"/>
        <v>64.89</v>
      </c>
      <c r="D115" s="13">
        <f>_xlfn.XLOOKUP(Tabela57[[#This Row],[SKU]],'ESTOQUE DEZEMBRO'!A:A,'ESTOQUE DEZEMBRO'!F:F,,0)-
_xlfn.XLOOKUP(Tabela57[[#This Row],[SKU]],'VENDA MES'!K:K,'VENDA MES'!L:L,0,0)</f>
        <v>-25.5</v>
      </c>
      <c r="E115" s="13">
        <f>IF(D115&lt;=0,(L115 * 2.5) - D115,IF(AND(Tabela57[[#This Row],[ESTOQUE_INICIAL]]&lt;=Tabela57[[#This Row],[PONTO_DE_REPOSICAO]],Tabela57[[#This Row],[ESTOQUE_INICIAL]]&gt;0),L115*2.5,D115*0))</f>
        <v>48</v>
      </c>
      <c r="F115" s="13">
        <f t="shared" si="3"/>
        <v>22.5</v>
      </c>
      <c r="G115" s="14" t="str">
        <f>IF('ESTOQUE DEZEMBRO'!$N115="outubro",_xlfn.XLOOKUP('ESTOQUE DEZEMBRO'!$A115,MEDIDAS!H:H,MEDIDAS!J:J,,0),IF('ESTOQUE DEZEMBRO'!$N115="novembro",_xlfn.XLOOKUP('ESTOQUE DEZEMBRO'!$A115,MEDIDAS!H:H,MEDIDAS!K:K,,0),"0"))</f>
        <v>0</v>
      </c>
      <c r="H115" s="16">
        <v>60</v>
      </c>
      <c r="I115" s="6" t="s">
        <v>1146</v>
      </c>
      <c r="J115" s="1">
        <f>'ESTOQUE DEZEMBRO'!$D115*'ESTOQUE DEZEMBRO'!$G115+'ESTOQUE DEZEMBRO'!$E115*'ESTOQUE DEZEMBRO'!$H115</f>
        <v>3307.5</v>
      </c>
      <c r="K115" s="1">
        <f>_xlfn.XLOOKUP(A115,MEDIDAS!A:A,MEDIDAS!D:D,,0)*5</f>
        <v>4.5</v>
      </c>
      <c r="L115" s="1">
        <f>SUM(K115,_xlfn.XLOOKUP(A115,MEDIDAS!A:A,MEDIDAS!D:D,,0)*5)</f>
        <v>9</v>
      </c>
      <c r="M11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15" t="str">
        <f>IF(Tabela57[[#This Row],[ABASTECIMENTO]]&gt;0,"janeiro",_xlfn.XLOOKUP(Tabela57[[#This Row],[SKU]],'ESTOQUE DEZEMBRO'!A:A,'ESTOQUE DEZEMBRO'!N:N,,0))</f>
        <v>janeiro</v>
      </c>
      <c r="O115" s="15">
        <v>45658</v>
      </c>
    </row>
    <row r="116" spans="1:15">
      <c r="A116" s="5" t="s">
        <v>118</v>
      </c>
      <c r="B116" s="6" t="s">
        <v>1145</v>
      </c>
      <c r="C116" s="8">
        <f t="shared" si="2"/>
        <v>64.89</v>
      </c>
      <c r="D116" s="13">
        <f>_xlfn.XLOOKUP(Tabela57[[#This Row],[SKU]],'ESTOQUE DEZEMBRO'!A:A,'ESTOQUE DEZEMBRO'!F:F,,0)-
_xlfn.XLOOKUP(Tabela57[[#This Row],[SKU]],'VENDA MES'!K:K,'VENDA MES'!L:L,0,0)</f>
        <v>-25.388888888888886</v>
      </c>
      <c r="E116" s="13">
        <f>IF(D116&lt;=0,(L116 * 2.5) - D116,IF(AND(Tabela57[[#This Row],[ESTOQUE_INICIAL]]&lt;=Tabela57[[#This Row],[PONTO_DE_REPOSICAO]],Tabela57[[#This Row],[ESTOQUE_INICIAL]]&gt;0),L116*2.5,D116*0))</f>
        <v>74</v>
      </c>
      <c r="F116" s="13">
        <f t="shared" si="3"/>
        <v>48.611111111111114</v>
      </c>
      <c r="G116" s="14" t="str">
        <f>IF('ESTOQUE DEZEMBRO'!$N116="outubro",_xlfn.XLOOKUP('ESTOQUE DEZEMBRO'!$A116,MEDIDAS!H:H,MEDIDAS!J:J,,0),IF('ESTOQUE DEZEMBRO'!$N116="novembro",_xlfn.XLOOKUP('ESTOQUE DEZEMBRO'!$A116,MEDIDAS!H:H,MEDIDAS!K:K,,0),"0"))</f>
        <v>0</v>
      </c>
      <c r="H116" s="16">
        <v>60</v>
      </c>
      <c r="I116" s="6" t="s">
        <v>1146</v>
      </c>
      <c r="J116" s="1">
        <f>'ESTOQUE DEZEMBRO'!$D116*'ESTOQUE DEZEMBRO'!$G116+'ESTOQUE DEZEMBRO'!$E116*'ESTOQUE DEZEMBRO'!$H116</f>
        <v>6375.8333333333339</v>
      </c>
      <c r="K116" s="1">
        <f>_xlfn.XLOOKUP(A116,MEDIDAS!A:A,MEDIDAS!D:D,,0)*5</f>
        <v>9.7222222222222214</v>
      </c>
      <c r="L116" s="1">
        <f>SUM(K116,_xlfn.XLOOKUP(A116,MEDIDAS!A:A,MEDIDAS!D:D,,0)*5)</f>
        <v>19.444444444444443</v>
      </c>
      <c r="M11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16" t="str">
        <f>IF(Tabela57[[#This Row],[ABASTECIMENTO]]&gt;0,"janeiro",_xlfn.XLOOKUP(Tabela57[[#This Row],[SKU]],'ESTOQUE DEZEMBRO'!A:A,'ESTOQUE DEZEMBRO'!N:N,,0))</f>
        <v>janeiro</v>
      </c>
      <c r="O116" s="15">
        <v>45658</v>
      </c>
    </row>
    <row r="117" spans="1:15">
      <c r="A117" s="5" t="s">
        <v>132</v>
      </c>
      <c r="B117" s="6" t="s">
        <v>1145</v>
      </c>
      <c r="C117" s="8">
        <f t="shared" si="2"/>
        <v>64.89</v>
      </c>
      <c r="D117" s="13">
        <f>_xlfn.XLOOKUP(Tabela57[[#This Row],[SKU]],'ESTOQUE DEZEMBRO'!A:A,'ESTOQUE DEZEMBRO'!F:F,,0)-
_xlfn.XLOOKUP(Tabela57[[#This Row],[SKU]],'VENDA MES'!K:K,'VENDA MES'!L:L,0,0)</f>
        <v>55</v>
      </c>
      <c r="E117" s="13">
        <f>IF(D117&lt;=0,(L117 * 2.5) - D117,IF(AND(Tabela57[[#This Row],[ESTOQUE_INICIAL]]&lt;=Tabela57[[#This Row],[PONTO_DE_REPOSICAO]],Tabela57[[#This Row],[ESTOQUE_INICIAL]]&gt;0),L117*2.5,D117*0))</f>
        <v>0</v>
      </c>
      <c r="F117" s="13">
        <f t="shared" si="3"/>
        <v>55</v>
      </c>
      <c r="G117" s="14">
        <f>IF('ESTOQUE DEZEMBRO'!$N117="outubro",_xlfn.XLOOKUP('ESTOQUE DEZEMBRO'!$A117,MEDIDAS!H:H,MEDIDAS!J:J,,0),IF('ESTOQUE DEZEMBRO'!$N117="novembro",_xlfn.XLOOKUP('ESTOQUE DEZEMBRO'!$A117,MEDIDAS!H:H,MEDIDAS!K:K,,0),"0"))</f>
        <v>30</v>
      </c>
      <c r="H117" s="16">
        <v>60</v>
      </c>
      <c r="I117" s="6" t="s">
        <v>1146</v>
      </c>
      <c r="J117" s="1">
        <f>'ESTOQUE DEZEMBRO'!$D117*'ESTOQUE DEZEMBRO'!$G117+'ESTOQUE DEZEMBRO'!$E117*'ESTOQUE DEZEMBRO'!$H117</f>
        <v>2610</v>
      </c>
      <c r="K117" s="1">
        <f>_xlfn.XLOOKUP(A117,MEDIDAS!A:A,MEDIDAS!D:D,,0)*5</f>
        <v>3.5</v>
      </c>
      <c r="L117" s="1">
        <f>SUM(K117,_xlfn.XLOOKUP(A117,MEDIDAS!A:A,MEDIDAS!D:D,,0)*5)</f>
        <v>7</v>
      </c>
      <c r="M11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17" t="str">
        <f>IF(Tabela57[[#This Row],[ABASTECIMENTO]]&gt;0,"janeiro",_xlfn.XLOOKUP(Tabela57[[#This Row],[SKU]],'ESTOQUE DEZEMBRO'!A:A,'ESTOQUE DEZEMBRO'!N:N,,0))</f>
        <v>outubro</v>
      </c>
      <c r="O117" s="15">
        <v>45658</v>
      </c>
    </row>
    <row r="118" spans="1:15">
      <c r="A118" s="5" t="s">
        <v>119</v>
      </c>
      <c r="B118" s="6" t="s">
        <v>1145</v>
      </c>
      <c r="C118" s="8">
        <f t="shared" si="2"/>
        <v>64.89</v>
      </c>
      <c r="D118" s="13">
        <f>_xlfn.XLOOKUP(Tabela57[[#This Row],[SKU]],'ESTOQUE DEZEMBRO'!A:A,'ESTOQUE DEZEMBRO'!F:F,,0)-
_xlfn.XLOOKUP(Tabela57[[#This Row],[SKU]],'VENDA MES'!K:K,'VENDA MES'!L:L,0,0)</f>
        <v>8.5999999999999943</v>
      </c>
      <c r="E118" s="13">
        <f>IF(D118&lt;=0,(L118 * 2.5) - D118,IF(AND(Tabela57[[#This Row],[ESTOQUE_INICIAL]]&lt;=Tabela57[[#This Row],[PONTO_DE_REPOSICAO]],Tabela57[[#This Row],[ESTOQUE_INICIAL]]&gt;0),L118*2.5,D118*0))</f>
        <v>26.666666666666664</v>
      </c>
      <c r="F118" s="13">
        <f t="shared" si="3"/>
        <v>35.266666666666659</v>
      </c>
      <c r="G118" s="14">
        <f>IF('ESTOQUE DEZEMBRO'!$N118="outubro",_xlfn.XLOOKUP('ESTOQUE DEZEMBRO'!$A118,MEDIDAS!H:H,MEDIDAS!J:J,,0),IF('ESTOQUE DEZEMBRO'!$N118="novembro",_xlfn.XLOOKUP('ESTOQUE DEZEMBRO'!$A118,MEDIDAS!H:H,MEDIDAS!K:K,,0),"0"))</f>
        <v>30</v>
      </c>
      <c r="H118" s="16">
        <v>60</v>
      </c>
      <c r="I118" s="6" t="s">
        <v>1146</v>
      </c>
      <c r="J118" s="1">
        <f>'ESTOQUE DEZEMBRO'!$D118*'ESTOQUE DEZEMBRO'!$G118+'ESTOQUE DEZEMBRO'!$E118*'ESTOQUE DEZEMBRO'!$H118</f>
        <v>2268</v>
      </c>
      <c r="K118" s="1">
        <f>_xlfn.XLOOKUP(A118,MEDIDAS!A:A,MEDIDAS!D:D,,0)*5</f>
        <v>5.333333333333333</v>
      </c>
      <c r="L118" s="1">
        <f>SUM(K118,_xlfn.XLOOKUP(A118,MEDIDAS!A:A,MEDIDAS!D:D,,0)*5)</f>
        <v>10.666666666666666</v>
      </c>
      <c r="M11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18" t="str">
        <f>IF(Tabela57[[#This Row],[ABASTECIMENTO]]&gt;0,"janeiro",_xlfn.XLOOKUP(Tabela57[[#This Row],[SKU]],'ESTOQUE DEZEMBRO'!A:A,'ESTOQUE DEZEMBRO'!N:N,,0))</f>
        <v>janeiro</v>
      </c>
      <c r="O118" s="15">
        <v>45658</v>
      </c>
    </row>
    <row r="119" spans="1:15">
      <c r="A119" s="5" t="s">
        <v>120</v>
      </c>
      <c r="B119" s="6" t="s">
        <v>1145</v>
      </c>
      <c r="C119" s="8">
        <f t="shared" si="2"/>
        <v>64.89</v>
      </c>
      <c r="D119" s="13">
        <f>_xlfn.XLOOKUP(Tabela57[[#This Row],[SKU]],'ESTOQUE DEZEMBRO'!A:A,'ESTOQUE DEZEMBRO'!F:F,,0)-
_xlfn.XLOOKUP(Tabela57[[#This Row],[SKU]],'VENDA MES'!K:K,'VENDA MES'!L:L,0,0)</f>
        <v>-21.59999999999998</v>
      </c>
      <c r="E119" s="13">
        <f>IF(D119&lt;=0,(L119 * 2.5) - D119,IF(AND(Tabela57[[#This Row],[ESTOQUE_INICIAL]]&lt;=Tabela57[[#This Row],[PONTO_DE_REPOSICAO]],Tabela57[[#This Row],[ESTOQUE_INICIAL]]&gt;0),L119*2.5,D119*0))</f>
        <v>48.266666666666644</v>
      </c>
      <c r="F119" s="13">
        <f t="shared" si="3"/>
        <v>26.666666666666664</v>
      </c>
      <c r="G119" s="14">
        <f>IF('ESTOQUE DEZEMBRO'!$N119="outubro",_xlfn.XLOOKUP('ESTOQUE DEZEMBRO'!$A119,MEDIDAS!H:H,MEDIDAS!J:J,,0),IF('ESTOQUE DEZEMBRO'!$N119="novembro",_xlfn.XLOOKUP('ESTOQUE DEZEMBRO'!$A119,MEDIDAS!H:H,MEDIDAS!K:K,,0),"0"))</f>
        <v>30</v>
      </c>
      <c r="H119" s="16">
        <v>60</v>
      </c>
      <c r="I119" s="6" t="s">
        <v>1146</v>
      </c>
      <c r="J119" s="1">
        <f>'ESTOQUE DEZEMBRO'!$D119*'ESTOQUE DEZEMBRO'!$G119+'ESTOQUE DEZEMBRO'!$E119*'ESTOQUE DEZEMBRO'!$H119</f>
        <v>882.00000000000057</v>
      </c>
      <c r="K119" s="1">
        <f>_xlfn.XLOOKUP(A119,MEDIDAS!A:A,MEDIDAS!D:D,,0)*5</f>
        <v>5.333333333333333</v>
      </c>
      <c r="L119" s="1">
        <f>SUM(K119,_xlfn.XLOOKUP(A119,MEDIDAS!A:A,MEDIDAS!D:D,,0)*5)</f>
        <v>10.666666666666666</v>
      </c>
      <c r="M11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19" t="str">
        <f>IF(Tabela57[[#This Row],[ABASTECIMENTO]]&gt;0,"janeiro",_xlfn.XLOOKUP(Tabela57[[#This Row],[SKU]],'ESTOQUE DEZEMBRO'!A:A,'ESTOQUE DEZEMBRO'!N:N,,0))</f>
        <v>janeiro</v>
      </c>
      <c r="O119" s="15">
        <v>45658</v>
      </c>
    </row>
    <row r="120" spans="1:15">
      <c r="A120" s="5" t="s">
        <v>122</v>
      </c>
      <c r="B120" s="6" t="s">
        <v>1145</v>
      </c>
      <c r="C120" s="8">
        <f t="shared" si="2"/>
        <v>64.89</v>
      </c>
      <c r="D120" s="13">
        <f>_xlfn.XLOOKUP(Tabela57[[#This Row],[SKU]],'ESTOQUE DEZEMBRO'!A:A,'ESTOQUE DEZEMBRO'!F:F,,0)-
_xlfn.XLOOKUP(Tabela57[[#This Row],[SKU]],'VENDA MES'!K:K,'VENDA MES'!L:L,0,0)</f>
        <v>3.5999999999999943</v>
      </c>
      <c r="E120" s="13">
        <f>IF(D120&lt;=0,(L120 * 2.5) - D120,IF(AND(Tabela57[[#This Row],[ESTOQUE_INICIAL]]&lt;=Tabela57[[#This Row],[PONTO_DE_REPOSICAO]],Tabela57[[#This Row],[ESTOQUE_INICIAL]]&gt;0),L120*2.5,D120*0))</f>
        <v>32.222222222222221</v>
      </c>
      <c r="F120" s="13">
        <f t="shared" si="3"/>
        <v>35.822222222222216</v>
      </c>
      <c r="G120" s="14">
        <f>IF('ESTOQUE DEZEMBRO'!$N120="outubro",_xlfn.XLOOKUP('ESTOQUE DEZEMBRO'!$A120,MEDIDAS!H:H,MEDIDAS!J:J,,0),IF('ESTOQUE DEZEMBRO'!$N120="novembro",_xlfn.XLOOKUP('ESTOQUE DEZEMBRO'!$A120,MEDIDAS!H:H,MEDIDAS!K:K,,0),"0"))</f>
        <v>30</v>
      </c>
      <c r="H120" s="16">
        <v>60</v>
      </c>
      <c r="I120" s="6" t="s">
        <v>1146</v>
      </c>
      <c r="J120" s="1">
        <f>'ESTOQUE DEZEMBRO'!$D120*'ESTOQUE DEZEMBRO'!$G120+'ESTOQUE DEZEMBRO'!$E120*'ESTOQUE DEZEMBRO'!$H120</f>
        <v>1667.9999999999998</v>
      </c>
      <c r="K120" s="1">
        <f>_xlfn.XLOOKUP(A120,MEDIDAS!A:A,MEDIDAS!D:D,,0)*5</f>
        <v>6.4444444444444446</v>
      </c>
      <c r="L120" s="1">
        <f>SUM(K120,_xlfn.XLOOKUP(A120,MEDIDAS!A:A,MEDIDAS!D:D,,0)*5)</f>
        <v>12.888888888888889</v>
      </c>
      <c r="M12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20" t="str">
        <f>IF(Tabela57[[#This Row],[ABASTECIMENTO]]&gt;0,"janeiro",_xlfn.XLOOKUP(Tabela57[[#This Row],[SKU]],'ESTOQUE DEZEMBRO'!A:A,'ESTOQUE DEZEMBRO'!N:N,,0))</f>
        <v>janeiro</v>
      </c>
      <c r="O120" s="15">
        <v>45658</v>
      </c>
    </row>
    <row r="121" spans="1:15">
      <c r="A121" s="5" t="s">
        <v>123</v>
      </c>
      <c r="B121" s="6" t="s">
        <v>1145</v>
      </c>
      <c r="C121" s="8">
        <f t="shared" si="2"/>
        <v>64.89</v>
      </c>
      <c r="D121" s="13">
        <f>_xlfn.XLOOKUP(Tabela57[[#This Row],[SKU]],'ESTOQUE DEZEMBRO'!A:A,'ESTOQUE DEZEMBRO'!F:F,,0)-
_xlfn.XLOOKUP(Tabela57[[#This Row],[SKU]],'VENDA MES'!K:K,'VENDA MES'!L:L,0,0)</f>
        <v>-87.59999999999998</v>
      </c>
      <c r="E121" s="13">
        <f>IF(D121&lt;=0,(L121 * 2.5) - D121,IF(AND(Tabela57[[#This Row],[ESTOQUE_INICIAL]]&lt;=Tabela57[[#This Row],[PONTO_DE_REPOSICAO]],Tabela57[[#This Row],[ESTOQUE_INICIAL]]&gt;0),L121*2.5,D121*0))</f>
        <v>117.32222222222219</v>
      </c>
      <c r="F121" s="13">
        <f t="shared" si="3"/>
        <v>29.722222222222214</v>
      </c>
      <c r="G121" s="14">
        <f>IF('ESTOQUE DEZEMBRO'!$N121="outubro",_xlfn.XLOOKUP('ESTOQUE DEZEMBRO'!$A121,MEDIDAS!H:H,MEDIDAS!J:J,,0),IF('ESTOQUE DEZEMBRO'!$N121="novembro",_xlfn.XLOOKUP('ESTOQUE DEZEMBRO'!$A121,MEDIDAS!H:H,MEDIDAS!K:K,,0),"0"))</f>
        <v>30</v>
      </c>
      <c r="H121" s="16">
        <v>60</v>
      </c>
      <c r="I121" s="6" t="s">
        <v>1146</v>
      </c>
      <c r="J121" s="1">
        <f>'ESTOQUE DEZEMBRO'!$D121*'ESTOQUE DEZEMBRO'!$G121+'ESTOQUE DEZEMBRO'!$E121*'ESTOQUE DEZEMBRO'!$H121</f>
        <v>552.00000000000057</v>
      </c>
      <c r="K121" s="1">
        <f>_xlfn.XLOOKUP(A121,MEDIDAS!A:A,MEDIDAS!D:D,,0)*5</f>
        <v>5.9444444444444446</v>
      </c>
      <c r="L121" s="1">
        <f>SUM(K121,_xlfn.XLOOKUP(A121,MEDIDAS!A:A,MEDIDAS!D:D,,0)*5)</f>
        <v>11.888888888888889</v>
      </c>
      <c r="M12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21" t="str">
        <f>IF(Tabela57[[#This Row],[ABASTECIMENTO]]&gt;0,"janeiro",_xlfn.XLOOKUP(Tabela57[[#This Row],[SKU]],'ESTOQUE DEZEMBRO'!A:A,'ESTOQUE DEZEMBRO'!N:N,,0))</f>
        <v>janeiro</v>
      </c>
      <c r="O121" s="15">
        <v>45658</v>
      </c>
    </row>
    <row r="122" spans="1:15">
      <c r="A122" s="5" t="s">
        <v>124</v>
      </c>
      <c r="B122" s="6" t="s">
        <v>1147</v>
      </c>
      <c r="C122" s="8">
        <f t="shared" si="2"/>
        <v>64.89</v>
      </c>
      <c r="D122" s="13">
        <f>_xlfn.XLOOKUP(Tabela57[[#This Row],[SKU]],'ESTOQUE DEZEMBRO'!A:A,'ESTOQUE DEZEMBRO'!F:F,,0)-
_xlfn.XLOOKUP(Tabela57[[#This Row],[SKU]],'VENDA MES'!K:K,'VENDA MES'!L:L,0,0)</f>
        <v>-61.400000000000006</v>
      </c>
      <c r="E122" s="13">
        <f>IF(D122&lt;=0,(L122 * 2.5) - D122,IF(AND(Tabela57[[#This Row],[ESTOQUE_INICIAL]]&lt;=Tabela57[[#This Row],[PONTO_DE_REPOSICAO]],Tabela57[[#This Row],[ESTOQUE_INICIAL]]&gt;0),L122*2.5,D122*0))</f>
        <v>104.73333333333335</v>
      </c>
      <c r="F122" s="13">
        <f t="shared" si="3"/>
        <v>43.333333333333343</v>
      </c>
      <c r="G122" s="14">
        <f>IF('ESTOQUE DEZEMBRO'!$N122="outubro",_xlfn.XLOOKUP('ESTOQUE DEZEMBRO'!$A122,MEDIDAS!H:H,MEDIDAS!J:J,,0),IF('ESTOQUE DEZEMBRO'!$N122="novembro",_xlfn.XLOOKUP('ESTOQUE DEZEMBRO'!$A122,MEDIDAS!H:H,MEDIDAS!K:K,,0),"0"))</f>
        <v>80</v>
      </c>
      <c r="H122" s="16">
        <v>160</v>
      </c>
      <c r="I122" s="6" t="s">
        <v>1148</v>
      </c>
      <c r="J122" s="1">
        <f>'ESTOQUE DEZEMBRO'!$D122*'ESTOQUE DEZEMBRO'!$G122+'ESTOQUE DEZEMBRO'!$E122*'ESTOQUE DEZEMBRO'!$H122</f>
        <v>3887.9999999999995</v>
      </c>
      <c r="K122" s="1">
        <f>_xlfn.XLOOKUP(A122,MEDIDAS!A:A,MEDIDAS!D:D,,0)*5</f>
        <v>8.6666666666666679</v>
      </c>
      <c r="L122" s="1">
        <f>SUM(K122,_xlfn.XLOOKUP(A122,MEDIDAS!A:A,MEDIDAS!D:D,,0)*5)</f>
        <v>17.333333333333336</v>
      </c>
      <c r="M12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22" t="str">
        <f>IF(Tabela57[[#This Row],[ABASTECIMENTO]]&gt;0,"janeiro",_xlfn.XLOOKUP(Tabela57[[#This Row],[SKU]],'ESTOQUE DEZEMBRO'!A:A,'ESTOQUE DEZEMBRO'!N:N,,0))</f>
        <v>janeiro</v>
      </c>
      <c r="O122" s="15">
        <v>45658</v>
      </c>
    </row>
    <row r="123" spans="1:15">
      <c r="A123" s="5" t="s">
        <v>125</v>
      </c>
      <c r="B123" s="6" t="s">
        <v>1147</v>
      </c>
      <c r="C123" s="8">
        <f t="shared" si="2"/>
        <v>64.89</v>
      </c>
      <c r="D123" s="13">
        <f>_xlfn.XLOOKUP(Tabela57[[#This Row],[SKU]],'ESTOQUE DEZEMBRO'!A:A,'ESTOQUE DEZEMBRO'!F:F,,0)-
_xlfn.XLOOKUP(Tabela57[[#This Row],[SKU]],'VENDA MES'!K:K,'VENDA MES'!L:L,0,0)</f>
        <v>-8.1666666666666714</v>
      </c>
      <c r="E123" s="13">
        <f>IF(D123&lt;=0,(L123 * 2.5) - D123,IF(AND(Tabela57[[#This Row],[ESTOQUE_INICIAL]]&lt;=Tabela57[[#This Row],[PONTO_DE_REPOSICAO]],Tabela57[[#This Row],[ESTOQUE_INICIAL]]&gt;0),L123*2.5,D123*0))</f>
        <v>49</v>
      </c>
      <c r="F123" s="13">
        <f t="shared" si="3"/>
        <v>40.833333333333329</v>
      </c>
      <c r="G123" s="14" t="str">
        <f>IF('ESTOQUE DEZEMBRO'!$N123="outubro",_xlfn.XLOOKUP('ESTOQUE DEZEMBRO'!$A123,MEDIDAS!H:H,MEDIDAS!J:J,,0),IF('ESTOQUE DEZEMBRO'!$N123="novembro",_xlfn.XLOOKUP('ESTOQUE DEZEMBRO'!$A123,MEDIDAS!H:H,MEDIDAS!K:K,,0),"0"))</f>
        <v>0</v>
      </c>
      <c r="H123" s="16">
        <v>160</v>
      </c>
      <c r="I123" s="6" t="s">
        <v>1148</v>
      </c>
      <c r="J123" s="1">
        <f>'ESTOQUE DEZEMBRO'!$D123*'ESTOQUE DEZEMBRO'!$G123+'ESTOQUE DEZEMBRO'!$E123*'ESTOQUE DEZEMBRO'!$H123</f>
        <v>14200</v>
      </c>
      <c r="K123" s="1">
        <f>_xlfn.XLOOKUP(A123,MEDIDAS!A:A,MEDIDAS!D:D,,0)*5</f>
        <v>8.1666666666666661</v>
      </c>
      <c r="L123" s="1">
        <f>SUM(K123,_xlfn.XLOOKUP(A123,MEDIDAS!A:A,MEDIDAS!D:D,,0)*5)</f>
        <v>16.333333333333332</v>
      </c>
      <c r="M12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23" t="str">
        <f>IF(Tabela57[[#This Row],[ABASTECIMENTO]]&gt;0,"janeiro",_xlfn.XLOOKUP(Tabela57[[#This Row],[SKU]],'ESTOQUE DEZEMBRO'!A:A,'ESTOQUE DEZEMBRO'!N:N,,0))</f>
        <v>janeiro</v>
      </c>
      <c r="O123" s="15">
        <v>45658</v>
      </c>
    </row>
    <row r="124" spans="1:15">
      <c r="A124" s="5" t="s">
        <v>126</v>
      </c>
      <c r="B124" s="6" t="s">
        <v>1147</v>
      </c>
      <c r="C124" s="8">
        <f t="shared" si="2"/>
        <v>64.89</v>
      </c>
      <c r="D124" s="13">
        <f>_xlfn.XLOOKUP(Tabela57[[#This Row],[SKU]],'ESTOQUE DEZEMBRO'!A:A,'ESTOQUE DEZEMBRO'!F:F,,0)-
_xlfn.XLOOKUP(Tabela57[[#This Row],[SKU]],'VENDA MES'!K:K,'VENDA MES'!L:L,0,0)</f>
        <v>100.00000000000006</v>
      </c>
      <c r="E124" s="13">
        <f>IF(D124&lt;=0,(L124 * 2.5) - D124,IF(AND(Tabela57[[#This Row],[ESTOQUE_INICIAL]]&lt;=Tabela57[[#This Row],[PONTO_DE_REPOSICAO]],Tabela57[[#This Row],[ESTOQUE_INICIAL]]&gt;0),L124*2.5,D124*0))</f>
        <v>0</v>
      </c>
      <c r="F124" s="13">
        <f t="shared" si="3"/>
        <v>100.00000000000006</v>
      </c>
      <c r="G124" s="14">
        <f>IF('ESTOQUE DEZEMBRO'!$N124="outubro",_xlfn.XLOOKUP('ESTOQUE DEZEMBRO'!$A124,MEDIDAS!H:H,MEDIDAS!J:J,,0),IF('ESTOQUE DEZEMBRO'!$N124="novembro",_xlfn.XLOOKUP('ESTOQUE DEZEMBRO'!$A124,MEDIDAS!H:H,MEDIDAS!K:K,,0),"0"))</f>
        <v>80</v>
      </c>
      <c r="H124" s="16">
        <v>160</v>
      </c>
      <c r="I124" s="6" t="s">
        <v>1148</v>
      </c>
      <c r="J124" s="1">
        <f>'ESTOQUE DEZEMBRO'!$D124*'ESTOQUE DEZEMBRO'!$G124+'ESTOQUE DEZEMBRO'!$E124*'ESTOQUE DEZEMBRO'!$H124</f>
        <v>14800.000000000004</v>
      </c>
      <c r="K124" s="1">
        <f>_xlfn.XLOOKUP(A124,MEDIDAS!A:A,MEDIDAS!D:D,,0)*5</f>
        <v>6.2222222222222223</v>
      </c>
      <c r="L124" s="1">
        <f>SUM(K124,_xlfn.XLOOKUP(A124,MEDIDAS!A:A,MEDIDAS!D:D,,0)*5)</f>
        <v>12.444444444444445</v>
      </c>
      <c r="M12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24" t="str">
        <f>IF(Tabela57[[#This Row],[ABASTECIMENTO]]&gt;0,"janeiro",_xlfn.XLOOKUP(Tabela57[[#This Row],[SKU]],'ESTOQUE DEZEMBRO'!A:A,'ESTOQUE DEZEMBRO'!N:N,,0))</f>
        <v>outubro</v>
      </c>
      <c r="O124" s="15">
        <v>45658</v>
      </c>
    </row>
    <row r="125" spans="1:15">
      <c r="A125" s="5" t="s">
        <v>127</v>
      </c>
      <c r="B125" s="6" t="s">
        <v>1147</v>
      </c>
      <c r="C125" s="8">
        <f t="shared" si="2"/>
        <v>64.89</v>
      </c>
      <c r="D125" s="13">
        <f>_xlfn.XLOOKUP(Tabela57[[#This Row],[SKU]],'ESTOQUE DEZEMBRO'!A:A,'ESTOQUE DEZEMBRO'!F:F,,0)-
_xlfn.XLOOKUP(Tabela57[[#This Row],[SKU]],'VENDA MES'!K:K,'VENDA MES'!L:L,0,0)</f>
        <v>-59.555555555555557</v>
      </c>
      <c r="E125" s="13">
        <f>IF(D125&lt;=0,(L125 * 2.5) - D125,IF(AND(Tabela57[[#This Row],[ESTOQUE_INICIAL]]&lt;=Tabela57[[#This Row],[PONTO_DE_REPOSICAO]],Tabela57[[#This Row],[ESTOQUE_INICIAL]]&gt;0),L125*2.5,D125*0))</f>
        <v>89</v>
      </c>
      <c r="F125" s="13">
        <f t="shared" si="3"/>
        <v>29.444444444444443</v>
      </c>
      <c r="G125" s="14" t="str">
        <f>IF('ESTOQUE DEZEMBRO'!$N125="outubro",_xlfn.XLOOKUP('ESTOQUE DEZEMBRO'!$A125,MEDIDAS!H:H,MEDIDAS!J:J,,0),IF('ESTOQUE DEZEMBRO'!$N125="novembro",_xlfn.XLOOKUP('ESTOQUE DEZEMBRO'!$A125,MEDIDAS!H:H,MEDIDAS!K:K,,0),"0"))</f>
        <v>0</v>
      </c>
      <c r="H125" s="16">
        <v>160</v>
      </c>
      <c r="I125" s="6" t="s">
        <v>1148</v>
      </c>
      <c r="J125" s="1">
        <f>'ESTOQUE DEZEMBRO'!$D125*'ESTOQUE DEZEMBRO'!$G125+'ESTOQUE DEZEMBRO'!$E125*'ESTOQUE DEZEMBRO'!$H125</f>
        <v>8608.888888888885</v>
      </c>
      <c r="K125" s="1">
        <f>_xlfn.XLOOKUP(A125,MEDIDAS!A:A,MEDIDAS!D:D,,0)*5</f>
        <v>5.8888888888888893</v>
      </c>
      <c r="L125" s="1">
        <f>SUM(K125,_xlfn.XLOOKUP(A125,MEDIDAS!A:A,MEDIDAS!D:D,,0)*5)</f>
        <v>11.777777777777779</v>
      </c>
      <c r="M12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25" t="str">
        <f>IF(Tabela57[[#This Row],[ABASTECIMENTO]]&gt;0,"janeiro",_xlfn.XLOOKUP(Tabela57[[#This Row],[SKU]],'ESTOQUE DEZEMBRO'!A:A,'ESTOQUE DEZEMBRO'!N:N,,0))</f>
        <v>janeiro</v>
      </c>
      <c r="O125" s="15">
        <v>45658</v>
      </c>
    </row>
    <row r="126" spans="1:15">
      <c r="A126" s="5" t="s">
        <v>128</v>
      </c>
      <c r="B126" s="6" t="s">
        <v>1147</v>
      </c>
      <c r="C126" s="8">
        <f t="shared" si="2"/>
        <v>64.89</v>
      </c>
      <c r="D126" s="13">
        <f>_xlfn.XLOOKUP(Tabela57[[#This Row],[SKU]],'ESTOQUE DEZEMBRO'!A:A,'ESTOQUE DEZEMBRO'!F:F,,0)-
_xlfn.XLOOKUP(Tabela57[[#This Row],[SKU]],'VENDA MES'!K:K,'VENDA MES'!L:L,0,0)</f>
        <v>-5</v>
      </c>
      <c r="E126" s="13">
        <f>IF(D126&lt;=0,(L126 * 2.5) - D126,IF(AND(Tabela57[[#This Row],[ESTOQUE_INICIAL]]&lt;=Tabela57[[#This Row],[PONTO_DE_REPOSICAO]],Tabela57[[#This Row],[ESTOQUE_INICIAL]]&gt;0),L126*2.5,D126*0))</f>
        <v>28.055555555555557</v>
      </c>
      <c r="F126" s="13">
        <f t="shared" si="3"/>
        <v>23.055555555555557</v>
      </c>
      <c r="G126" s="14">
        <f>IF('ESTOQUE DEZEMBRO'!$N126="outubro",_xlfn.XLOOKUP('ESTOQUE DEZEMBRO'!$A126,MEDIDAS!H:H,MEDIDAS!J:J,,0),IF('ESTOQUE DEZEMBRO'!$N126="novembro",_xlfn.XLOOKUP('ESTOQUE DEZEMBRO'!$A126,MEDIDAS!H:H,MEDIDAS!K:K,,0),"0"))</f>
        <v>80</v>
      </c>
      <c r="H126" s="16">
        <v>160</v>
      </c>
      <c r="I126" s="6" t="s">
        <v>1148</v>
      </c>
      <c r="J126" s="1">
        <f>'ESTOQUE DEZEMBRO'!$D126*'ESTOQUE DEZEMBRO'!$G126+'ESTOQUE DEZEMBRO'!$E126*'ESTOQUE DEZEMBRO'!$H126</f>
        <v>3920</v>
      </c>
      <c r="K126" s="1">
        <f>_xlfn.XLOOKUP(A126,MEDIDAS!A:A,MEDIDAS!D:D,,0)*5</f>
        <v>4.6111111111111116</v>
      </c>
      <c r="L126" s="1">
        <f>SUM(K126,_xlfn.XLOOKUP(A126,MEDIDAS!A:A,MEDIDAS!D:D,,0)*5)</f>
        <v>9.2222222222222232</v>
      </c>
      <c r="M12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26" t="str">
        <f>IF(Tabela57[[#This Row],[ABASTECIMENTO]]&gt;0,"janeiro",_xlfn.XLOOKUP(Tabela57[[#This Row],[SKU]],'ESTOQUE DEZEMBRO'!A:A,'ESTOQUE DEZEMBRO'!N:N,,0))</f>
        <v>janeiro</v>
      </c>
      <c r="O126" s="15">
        <v>45658</v>
      </c>
    </row>
    <row r="127" spans="1:15">
      <c r="A127" s="5" t="s">
        <v>143</v>
      </c>
      <c r="B127" s="6" t="s">
        <v>1147</v>
      </c>
      <c r="C127" s="8">
        <f t="shared" si="2"/>
        <v>64.89</v>
      </c>
      <c r="D127" s="13">
        <f>_xlfn.XLOOKUP(Tabela57[[#This Row],[SKU]],'ESTOQUE DEZEMBRO'!A:A,'ESTOQUE DEZEMBRO'!F:F,,0)-
_xlfn.XLOOKUP(Tabela57[[#This Row],[SKU]],'VENDA MES'!K:K,'VENDA MES'!L:L,0,0)</f>
        <v>22</v>
      </c>
      <c r="E127" s="13">
        <f>IF(D127&lt;=0,(L127 * 2.5) - D127,IF(AND(Tabela57[[#This Row],[ESTOQUE_INICIAL]]&lt;=Tabela57[[#This Row],[PONTO_DE_REPOSICAO]],Tabela57[[#This Row],[ESTOQUE_INICIAL]]&gt;0),L127*2.5,D127*0))</f>
        <v>0</v>
      </c>
      <c r="F127" s="13">
        <f t="shared" si="3"/>
        <v>22</v>
      </c>
      <c r="G127" s="14">
        <f>IF('ESTOQUE DEZEMBRO'!$N127="outubro",_xlfn.XLOOKUP('ESTOQUE DEZEMBRO'!$A127,MEDIDAS!H:H,MEDIDAS!J:J,,0),IF('ESTOQUE DEZEMBRO'!$N127="novembro",_xlfn.XLOOKUP('ESTOQUE DEZEMBRO'!$A127,MEDIDAS!H:H,MEDIDAS!K:K,,0),"0"))</f>
        <v>80</v>
      </c>
      <c r="H127" s="16">
        <v>160</v>
      </c>
      <c r="I127" s="6" t="s">
        <v>1148</v>
      </c>
      <c r="J127" s="1">
        <f>'ESTOQUE DEZEMBRO'!$D127*'ESTOQUE DEZEMBRO'!$G127+'ESTOQUE DEZEMBRO'!$E127*'ESTOQUE DEZEMBRO'!$H127</f>
        <v>4480</v>
      </c>
      <c r="K127" s="1">
        <f>_xlfn.XLOOKUP(A127,MEDIDAS!A:A,MEDIDAS!D:D,,0)*5</f>
        <v>5.2222222222222223</v>
      </c>
      <c r="L127" s="1">
        <f>SUM(K127,_xlfn.XLOOKUP(A127,MEDIDAS!A:A,MEDIDAS!D:D,,0)*5)</f>
        <v>10.444444444444445</v>
      </c>
      <c r="M12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27" t="str">
        <f>IF(Tabela57[[#This Row],[ABASTECIMENTO]]&gt;0,"janeiro",_xlfn.XLOOKUP(Tabela57[[#This Row],[SKU]],'ESTOQUE DEZEMBRO'!A:A,'ESTOQUE DEZEMBRO'!N:N,,0))</f>
        <v>outubro</v>
      </c>
      <c r="O127" s="15">
        <v>45658</v>
      </c>
    </row>
    <row r="128" spans="1:15">
      <c r="A128" s="5" t="s">
        <v>129</v>
      </c>
      <c r="B128" s="6" t="s">
        <v>1147</v>
      </c>
      <c r="C128" s="8">
        <f t="shared" si="2"/>
        <v>64.89</v>
      </c>
      <c r="D128" s="13">
        <f>_xlfn.XLOOKUP(Tabela57[[#This Row],[SKU]],'ESTOQUE DEZEMBRO'!A:A,'ESTOQUE DEZEMBRO'!F:F,,0)-
_xlfn.XLOOKUP(Tabela57[[#This Row],[SKU]],'VENDA MES'!K:K,'VENDA MES'!L:L,0,0)</f>
        <v>-49.388888888888893</v>
      </c>
      <c r="E128" s="13">
        <f>IF(D128&lt;=0,(L128 * 2.5) - D128,IF(AND(Tabela57[[#This Row],[ESTOQUE_INICIAL]]&lt;=Tabela57[[#This Row],[PONTO_DE_REPOSICAO]],Tabela57[[#This Row],[ESTOQUE_INICIAL]]&gt;0),L128*2.5,D128*0))</f>
        <v>93</v>
      </c>
      <c r="F128" s="13">
        <f t="shared" si="3"/>
        <v>43.611111111111107</v>
      </c>
      <c r="G128" s="14" t="str">
        <f>IF('ESTOQUE DEZEMBRO'!$N128="outubro",_xlfn.XLOOKUP('ESTOQUE DEZEMBRO'!$A128,MEDIDAS!H:H,MEDIDAS!J:J,,0),IF('ESTOQUE DEZEMBRO'!$N128="novembro",_xlfn.XLOOKUP('ESTOQUE DEZEMBRO'!$A128,MEDIDAS!H:H,MEDIDAS!K:K,,0),"0"))</f>
        <v>0</v>
      </c>
      <c r="H128" s="16">
        <v>160</v>
      </c>
      <c r="I128" s="6" t="s">
        <v>1148</v>
      </c>
      <c r="J128" s="1">
        <f>'ESTOQUE DEZEMBRO'!$D128*'ESTOQUE DEZEMBRO'!$G128+'ESTOQUE DEZEMBRO'!$E128*'ESTOQUE DEZEMBRO'!$H128</f>
        <v>12402.222222222223</v>
      </c>
      <c r="K128" s="1">
        <f>_xlfn.XLOOKUP(A128,MEDIDAS!A:A,MEDIDAS!D:D,,0)*5</f>
        <v>8.7222222222222214</v>
      </c>
      <c r="L128" s="1">
        <f>SUM(K128,_xlfn.XLOOKUP(A128,MEDIDAS!A:A,MEDIDAS!D:D,,0)*5)</f>
        <v>17.444444444444443</v>
      </c>
      <c r="M12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28" t="str">
        <f>IF(Tabela57[[#This Row],[ABASTECIMENTO]]&gt;0,"janeiro",_xlfn.XLOOKUP(Tabela57[[#This Row],[SKU]],'ESTOQUE DEZEMBRO'!A:A,'ESTOQUE DEZEMBRO'!N:N,,0))</f>
        <v>janeiro</v>
      </c>
      <c r="O128" s="15">
        <v>45658</v>
      </c>
    </row>
    <row r="129" spans="1:15">
      <c r="A129" s="5" t="s">
        <v>130</v>
      </c>
      <c r="B129" s="6" t="s">
        <v>1147</v>
      </c>
      <c r="C129" s="8">
        <f t="shared" si="2"/>
        <v>64.89</v>
      </c>
      <c r="D129" s="13">
        <f>_xlfn.XLOOKUP(Tabela57[[#This Row],[SKU]],'ESTOQUE DEZEMBRO'!A:A,'ESTOQUE DEZEMBRO'!F:F,,0)-
_xlfn.XLOOKUP(Tabela57[[#This Row],[SKU]],'VENDA MES'!K:K,'VENDA MES'!L:L,0,0)</f>
        <v>-6.5999999999999801</v>
      </c>
      <c r="E129" s="13">
        <f>IF(D129&lt;=0,(L129 * 2.5) - D129,IF(AND(Tabela57[[#This Row],[ESTOQUE_INICIAL]]&lt;=Tabela57[[#This Row],[PONTO_DE_REPOSICAO]],Tabela57[[#This Row],[ESTOQUE_INICIAL]]&gt;0),L129*2.5,D129*0))</f>
        <v>31.322222222222202</v>
      </c>
      <c r="F129" s="13">
        <f t="shared" si="3"/>
        <v>24.722222222222221</v>
      </c>
      <c r="G129" s="14">
        <f>IF('ESTOQUE DEZEMBRO'!$N129="outubro",_xlfn.XLOOKUP('ESTOQUE DEZEMBRO'!$A129,MEDIDAS!H:H,MEDIDAS!J:J,,0),IF('ESTOQUE DEZEMBRO'!$N129="novembro",_xlfn.XLOOKUP('ESTOQUE DEZEMBRO'!$A129,MEDIDAS!H:H,MEDIDAS!K:K,,0),"0"))</f>
        <v>80</v>
      </c>
      <c r="H129" s="16">
        <v>160</v>
      </c>
      <c r="I129" s="6" t="s">
        <v>1148</v>
      </c>
      <c r="J129" s="1">
        <f>'ESTOQUE DEZEMBRO'!$D129*'ESTOQUE DEZEMBRO'!$G129+'ESTOQUE DEZEMBRO'!$E129*'ESTOQUE DEZEMBRO'!$H129</f>
        <v>2912.0000000000018</v>
      </c>
      <c r="K129" s="1">
        <f>_xlfn.XLOOKUP(A129,MEDIDAS!A:A,MEDIDAS!D:D,,0)*5</f>
        <v>4.9444444444444446</v>
      </c>
      <c r="L129" s="1">
        <f>SUM(K129,_xlfn.XLOOKUP(A129,MEDIDAS!A:A,MEDIDAS!D:D,,0)*5)</f>
        <v>9.8888888888888893</v>
      </c>
      <c r="M12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29" t="str">
        <f>IF(Tabela57[[#This Row],[ABASTECIMENTO]]&gt;0,"janeiro",_xlfn.XLOOKUP(Tabela57[[#This Row],[SKU]],'ESTOQUE DEZEMBRO'!A:A,'ESTOQUE DEZEMBRO'!N:N,,0))</f>
        <v>janeiro</v>
      </c>
      <c r="O129" s="15">
        <v>45658</v>
      </c>
    </row>
    <row r="130" spans="1:15">
      <c r="A130" s="5" t="s">
        <v>131</v>
      </c>
      <c r="B130" s="6" t="s">
        <v>1147</v>
      </c>
      <c r="C130" s="8">
        <f t="shared" ref="C130:C193" si="4">3.09*3*7</f>
        <v>64.89</v>
      </c>
      <c r="D130" s="13">
        <f>_xlfn.XLOOKUP(Tabela57[[#This Row],[SKU]],'ESTOQUE DEZEMBRO'!A:A,'ESTOQUE DEZEMBRO'!F:F,,0)-
_xlfn.XLOOKUP(Tabela57[[#This Row],[SKU]],'VENDA MES'!K:K,'VENDA MES'!L:L,0,0)</f>
        <v>12.599999999999994</v>
      </c>
      <c r="E130" s="13">
        <f>IF(D130&lt;=0,(L130 * 2.5) - D130,IF(AND(Tabela57[[#This Row],[ESTOQUE_INICIAL]]&lt;=Tabela57[[#This Row],[PONTO_DE_REPOSICAO]],Tabela57[[#This Row],[ESTOQUE_INICIAL]]&gt;0),L130*2.5,D130*0))</f>
        <v>45</v>
      </c>
      <c r="F130" s="13">
        <f t="shared" ref="F130:F193" si="5">SUM(E130,D130)</f>
        <v>57.599999999999994</v>
      </c>
      <c r="G130" s="14" t="str">
        <f>IF('ESTOQUE DEZEMBRO'!$N130="outubro",_xlfn.XLOOKUP('ESTOQUE DEZEMBRO'!$A130,MEDIDAS!H:H,MEDIDAS!J:J,,0),IF('ESTOQUE DEZEMBRO'!$N130="novembro",_xlfn.XLOOKUP('ESTOQUE DEZEMBRO'!$A130,MEDIDAS!H:H,MEDIDAS!K:K,,0),"0"))</f>
        <v>0</v>
      </c>
      <c r="H130" s="16">
        <v>160</v>
      </c>
      <c r="I130" s="6" t="s">
        <v>1148</v>
      </c>
      <c r="J130" s="1">
        <f>'ESTOQUE DEZEMBRO'!$D130*'ESTOQUE DEZEMBRO'!$G130+'ESTOQUE DEZEMBRO'!$E130*'ESTOQUE DEZEMBRO'!$H130</f>
        <v>9000</v>
      </c>
      <c r="K130" s="1">
        <f>_xlfn.XLOOKUP(A130,MEDIDAS!A:A,MEDIDAS!D:D,,0)*5</f>
        <v>9</v>
      </c>
      <c r="L130" s="1">
        <f>SUM(K130,_xlfn.XLOOKUP(A130,MEDIDAS!A:A,MEDIDAS!D:D,,0)*5)</f>
        <v>18</v>
      </c>
      <c r="M13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30" t="str">
        <f>IF(Tabela57[[#This Row],[ABASTECIMENTO]]&gt;0,"janeiro",_xlfn.XLOOKUP(Tabela57[[#This Row],[SKU]],'ESTOQUE DEZEMBRO'!A:A,'ESTOQUE DEZEMBRO'!N:N,,0))</f>
        <v>janeiro</v>
      </c>
      <c r="O130" s="15">
        <v>45658</v>
      </c>
    </row>
    <row r="131" spans="1:15">
      <c r="A131" s="5" t="s">
        <v>133</v>
      </c>
      <c r="B131" s="6" t="s">
        <v>1147</v>
      </c>
      <c r="C131" s="8">
        <f t="shared" si="4"/>
        <v>64.89</v>
      </c>
      <c r="D131" s="13">
        <f>_xlfn.XLOOKUP(Tabela57[[#This Row],[SKU]],'ESTOQUE DEZEMBRO'!A:A,'ESTOQUE DEZEMBRO'!F:F,,0)-
_xlfn.XLOOKUP(Tabela57[[#This Row],[SKU]],'VENDA MES'!K:K,'VENDA MES'!L:L,0,0)</f>
        <v>-27.59999999999998</v>
      </c>
      <c r="E131" s="13">
        <f>IF(D131&lt;=0,(L131 * 2.5) - D131,IF(AND(Tabela57[[#This Row],[ESTOQUE_INICIAL]]&lt;=Tabela57[[#This Row],[PONTO_DE_REPOSICAO]],Tabela57[[#This Row],[ESTOQUE_INICIAL]]&gt;0),L131*2.5,D131*0))</f>
        <v>54.822222222222194</v>
      </c>
      <c r="F131" s="13">
        <f t="shared" si="5"/>
        <v>27.222222222222214</v>
      </c>
      <c r="G131" s="14">
        <f>IF('ESTOQUE DEZEMBRO'!$N131="outubro",_xlfn.XLOOKUP('ESTOQUE DEZEMBRO'!$A131,MEDIDAS!H:H,MEDIDAS!J:J,,0),IF('ESTOQUE DEZEMBRO'!$N131="novembro",_xlfn.XLOOKUP('ESTOQUE DEZEMBRO'!$A131,MEDIDAS!H:H,MEDIDAS!K:K,,0),"0"))</f>
        <v>80</v>
      </c>
      <c r="H131" s="16">
        <v>160</v>
      </c>
      <c r="I131" s="6" t="s">
        <v>1148</v>
      </c>
      <c r="J131" s="1">
        <f>'ESTOQUE DEZEMBRO'!$D131*'ESTOQUE DEZEMBRO'!$G131+'ESTOQUE DEZEMBRO'!$E131*'ESTOQUE DEZEMBRO'!$H131</f>
        <v>2192.0000000000018</v>
      </c>
      <c r="K131" s="1">
        <f>_xlfn.XLOOKUP(A131,MEDIDAS!A:A,MEDIDAS!D:D,,0)*5</f>
        <v>5.4444444444444438</v>
      </c>
      <c r="L131" s="1">
        <f>SUM(K131,_xlfn.XLOOKUP(A131,MEDIDAS!A:A,MEDIDAS!D:D,,0)*5)</f>
        <v>10.888888888888888</v>
      </c>
      <c r="M13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31" t="str">
        <f>IF(Tabela57[[#This Row],[ABASTECIMENTO]]&gt;0,"janeiro",_xlfn.XLOOKUP(Tabela57[[#This Row],[SKU]],'ESTOQUE DEZEMBRO'!A:A,'ESTOQUE DEZEMBRO'!N:N,,0))</f>
        <v>janeiro</v>
      </c>
      <c r="O131" s="15">
        <v>45658</v>
      </c>
    </row>
    <row r="132" spans="1:15">
      <c r="A132" s="5" t="s">
        <v>134</v>
      </c>
      <c r="B132" s="6" t="s">
        <v>1149</v>
      </c>
      <c r="C132" s="8">
        <f t="shared" si="4"/>
        <v>64.89</v>
      </c>
      <c r="D132" s="13">
        <f>_xlfn.XLOOKUP(Tabela57[[#This Row],[SKU]],'ESTOQUE DEZEMBRO'!A:A,'ESTOQUE DEZEMBRO'!F:F,,0)-
_xlfn.XLOOKUP(Tabela57[[#This Row],[SKU]],'VENDA MES'!K:K,'VENDA MES'!L:L,0,0)</f>
        <v>3</v>
      </c>
      <c r="E132" s="13">
        <f>IF(D132&lt;=0,(L132 * 2.5) - D132,IF(AND(Tabela57[[#This Row],[ESTOQUE_INICIAL]]&lt;=Tabela57[[#This Row],[PONTO_DE_REPOSICAO]],Tabela57[[#This Row],[ESTOQUE_INICIAL]]&gt;0),L132*2.5,D132*0))</f>
        <v>29.444444444444446</v>
      </c>
      <c r="F132" s="13">
        <f t="shared" si="5"/>
        <v>32.444444444444443</v>
      </c>
      <c r="G132" s="14">
        <f>IF('ESTOQUE DEZEMBRO'!$N132="outubro",_xlfn.XLOOKUP('ESTOQUE DEZEMBRO'!$A132,MEDIDAS!H:H,MEDIDAS!J:J,,0),IF('ESTOQUE DEZEMBRO'!$N132="novembro",_xlfn.XLOOKUP('ESTOQUE DEZEMBRO'!$A132,MEDIDAS!H:H,MEDIDAS!K:K,,0),"0"))</f>
        <v>24</v>
      </c>
      <c r="H132" s="16">
        <v>48</v>
      </c>
      <c r="I132" s="6" t="s">
        <v>1128</v>
      </c>
      <c r="J132" s="1">
        <f>'ESTOQUE DEZEMBRO'!$D132*'ESTOQUE DEZEMBRO'!$G132+'ESTOQUE DEZEMBRO'!$E132*'ESTOQUE DEZEMBRO'!$H132</f>
        <v>2208</v>
      </c>
      <c r="K132" s="1">
        <f>_xlfn.XLOOKUP(A132,MEDIDAS!A:A,MEDIDAS!D:D,,0)*5</f>
        <v>5.8888888888888893</v>
      </c>
      <c r="L132" s="1">
        <f>SUM(K132,_xlfn.XLOOKUP(A132,MEDIDAS!A:A,MEDIDAS!D:D,,0)*5)</f>
        <v>11.777777777777779</v>
      </c>
      <c r="M13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32" t="str">
        <f>IF(Tabela57[[#This Row],[ABASTECIMENTO]]&gt;0,"janeiro",_xlfn.XLOOKUP(Tabela57[[#This Row],[SKU]],'ESTOQUE DEZEMBRO'!A:A,'ESTOQUE DEZEMBRO'!N:N,,0))</f>
        <v>janeiro</v>
      </c>
      <c r="O132" s="15">
        <v>45658</v>
      </c>
    </row>
    <row r="133" spans="1:15">
      <c r="A133" s="5" t="s">
        <v>135</v>
      </c>
      <c r="B133" s="6" t="s">
        <v>1149</v>
      </c>
      <c r="C133" s="8">
        <f t="shared" si="4"/>
        <v>64.89</v>
      </c>
      <c r="D133" s="13">
        <f>_xlfn.XLOOKUP(Tabela57[[#This Row],[SKU]],'ESTOQUE DEZEMBRO'!A:A,'ESTOQUE DEZEMBRO'!F:F,,0)-
_xlfn.XLOOKUP(Tabela57[[#This Row],[SKU]],'VENDA MES'!K:K,'VENDA MES'!L:L,0,0)</f>
        <v>70.199999999999989</v>
      </c>
      <c r="E133" s="13">
        <f>IF(D133&lt;=0,(L133 * 2.5) - D133,IF(AND(Tabela57[[#This Row],[ESTOQUE_INICIAL]]&lt;=Tabela57[[#This Row],[PONTO_DE_REPOSICAO]],Tabela57[[#This Row],[ESTOQUE_INICIAL]]&gt;0),L133*2.5,D133*0))</f>
        <v>0</v>
      </c>
      <c r="F133" s="13">
        <f t="shared" si="5"/>
        <v>70.199999999999989</v>
      </c>
      <c r="G133" s="14">
        <f>IF('ESTOQUE DEZEMBRO'!$N133="outubro",_xlfn.XLOOKUP('ESTOQUE DEZEMBRO'!$A133,MEDIDAS!H:H,MEDIDAS!J:J,,0),IF('ESTOQUE DEZEMBRO'!$N133="novembro",_xlfn.XLOOKUP('ESTOQUE DEZEMBRO'!$A133,MEDIDAS!H:H,MEDIDAS!K:K,,0),"0"))</f>
        <v>24</v>
      </c>
      <c r="H133" s="16">
        <v>48</v>
      </c>
      <c r="I133" s="6" t="s">
        <v>1128</v>
      </c>
      <c r="J133" s="1">
        <f>'ESTOQUE DEZEMBRO'!$D133*'ESTOQUE DEZEMBRO'!$G133+'ESTOQUE DEZEMBRO'!$E133*'ESTOQUE DEZEMBRO'!$H133</f>
        <v>2692.7999999999997</v>
      </c>
      <c r="K133" s="1">
        <f>_xlfn.XLOOKUP(A133,MEDIDAS!A:A,MEDIDAS!D:D,,0)*5</f>
        <v>9.1666666666666661</v>
      </c>
      <c r="L133" s="1">
        <f>SUM(K133,_xlfn.XLOOKUP(A133,MEDIDAS!A:A,MEDIDAS!D:D,,0)*5)</f>
        <v>18.333333333333332</v>
      </c>
      <c r="M13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33" t="str">
        <f>IF(Tabela57[[#This Row],[ABASTECIMENTO]]&gt;0,"janeiro",_xlfn.XLOOKUP(Tabela57[[#This Row],[SKU]],'ESTOQUE DEZEMBRO'!A:A,'ESTOQUE DEZEMBRO'!N:N,,0))</f>
        <v>outubro</v>
      </c>
      <c r="O133" s="15">
        <v>45658</v>
      </c>
    </row>
    <row r="134" spans="1:15">
      <c r="A134" s="5" t="s">
        <v>136</v>
      </c>
      <c r="B134" s="6" t="s">
        <v>1149</v>
      </c>
      <c r="C134" s="8">
        <f t="shared" si="4"/>
        <v>64.89</v>
      </c>
      <c r="D134" s="13">
        <f>_xlfn.XLOOKUP(Tabela57[[#This Row],[SKU]],'ESTOQUE DEZEMBRO'!A:A,'ESTOQUE DEZEMBRO'!F:F,,0)-
_xlfn.XLOOKUP(Tabela57[[#This Row],[SKU]],'VENDA MES'!K:K,'VENDA MES'!L:L,0,0)</f>
        <v>-30.799999999999983</v>
      </c>
      <c r="E134" s="13">
        <f>IF(D134&lt;=0,(L134 * 2.5) - D134,IF(AND(Tabela57[[#This Row],[ESTOQUE_INICIAL]]&lt;=Tabela57[[#This Row],[PONTO_DE_REPOSICAO]],Tabela57[[#This Row],[ESTOQUE_INICIAL]]&gt;0),L134*2.5,D134*0))</f>
        <v>55.522222222222204</v>
      </c>
      <c r="F134" s="13">
        <f t="shared" si="5"/>
        <v>24.722222222222221</v>
      </c>
      <c r="G134" s="14">
        <f>IF('ESTOQUE DEZEMBRO'!$N134="outubro",_xlfn.XLOOKUP('ESTOQUE DEZEMBRO'!$A134,MEDIDAS!H:H,MEDIDAS!J:J,,0),IF('ESTOQUE DEZEMBRO'!$N134="novembro",_xlfn.XLOOKUP('ESTOQUE DEZEMBRO'!$A134,MEDIDAS!H:H,MEDIDAS!K:K,,0),"0"))</f>
        <v>24</v>
      </c>
      <c r="H134" s="16">
        <v>48</v>
      </c>
      <c r="I134" s="6" t="s">
        <v>1128</v>
      </c>
      <c r="J134" s="1">
        <f>'ESTOQUE DEZEMBRO'!$D134*'ESTOQUE DEZEMBRO'!$G134+'ESTOQUE DEZEMBRO'!$E134*'ESTOQUE DEZEMBRO'!$H134</f>
        <v>556.80000000000041</v>
      </c>
      <c r="K134" s="1">
        <f>_xlfn.XLOOKUP(A134,MEDIDAS!A:A,MEDIDAS!D:D,,0)*5</f>
        <v>4.9444444444444446</v>
      </c>
      <c r="L134" s="1">
        <f>SUM(K134,_xlfn.XLOOKUP(A134,MEDIDAS!A:A,MEDIDAS!D:D,,0)*5)</f>
        <v>9.8888888888888893</v>
      </c>
      <c r="M13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34" t="str">
        <f>IF(Tabela57[[#This Row],[ABASTECIMENTO]]&gt;0,"janeiro",_xlfn.XLOOKUP(Tabela57[[#This Row],[SKU]],'ESTOQUE DEZEMBRO'!A:A,'ESTOQUE DEZEMBRO'!N:N,,0))</f>
        <v>janeiro</v>
      </c>
      <c r="O134" s="15">
        <v>45658</v>
      </c>
    </row>
    <row r="135" spans="1:15">
      <c r="A135" s="5" t="s">
        <v>137</v>
      </c>
      <c r="B135" s="6" t="s">
        <v>1149</v>
      </c>
      <c r="C135" s="8">
        <f t="shared" si="4"/>
        <v>64.89</v>
      </c>
      <c r="D135" s="13">
        <f>_xlfn.XLOOKUP(Tabela57[[#This Row],[SKU]],'ESTOQUE DEZEMBRO'!A:A,'ESTOQUE DEZEMBRO'!F:F,,0)-
_xlfn.XLOOKUP(Tabela57[[#This Row],[SKU]],'VENDA MES'!K:K,'VENDA MES'!L:L,0,0)</f>
        <v>-35.5</v>
      </c>
      <c r="E135" s="13">
        <f>IF(D135&lt;=0,(L135 * 2.5) - D135,IF(AND(Tabela57[[#This Row],[ESTOQUE_INICIAL]]&lt;=Tabela57[[#This Row],[PONTO_DE_REPOSICAO]],Tabela57[[#This Row],[ESTOQUE_INICIAL]]&gt;0),L135*2.5,D135*0))</f>
        <v>73</v>
      </c>
      <c r="F135" s="13">
        <f t="shared" si="5"/>
        <v>37.5</v>
      </c>
      <c r="G135" s="14" t="str">
        <f>IF('ESTOQUE DEZEMBRO'!$N135="outubro",_xlfn.XLOOKUP('ESTOQUE DEZEMBRO'!$A135,MEDIDAS!H:H,MEDIDAS!J:J,,0),IF('ESTOQUE DEZEMBRO'!$N135="novembro",_xlfn.XLOOKUP('ESTOQUE DEZEMBRO'!$A135,MEDIDAS!H:H,MEDIDAS!K:K,,0),"0"))</f>
        <v>0</v>
      </c>
      <c r="H135" s="16">
        <v>48</v>
      </c>
      <c r="I135" s="6" t="s">
        <v>1128</v>
      </c>
      <c r="J135" s="1">
        <f>'ESTOQUE DEZEMBRO'!$D135*'ESTOQUE DEZEMBRO'!$G135+'ESTOQUE DEZEMBRO'!$E135*'ESTOQUE DEZEMBRO'!$H135</f>
        <v>2825.9999999999986</v>
      </c>
      <c r="K135" s="1">
        <f>_xlfn.XLOOKUP(A135,MEDIDAS!A:A,MEDIDAS!D:D,,0)*5</f>
        <v>7.5</v>
      </c>
      <c r="L135" s="1">
        <f>SUM(K135,_xlfn.XLOOKUP(A135,MEDIDAS!A:A,MEDIDAS!D:D,,0)*5)</f>
        <v>15</v>
      </c>
      <c r="M13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35" t="str">
        <f>IF(Tabela57[[#This Row],[ABASTECIMENTO]]&gt;0,"janeiro",_xlfn.XLOOKUP(Tabela57[[#This Row],[SKU]],'ESTOQUE DEZEMBRO'!A:A,'ESTOQUE DEZEMBRO'!N:N,,0))</f>
        <v>janeiro</v>
      </c>
      <c r="O135" s="15">
        <v>45658</v>
      </c>
    </row>
    <row r="136" spans="1:15">
      <c r="A136" s="5" t="s">
        <v>138</v>
      </c>
      <c r="B136" s="6" t="s">
        <v>1149</v>
      </c>
      <c r="C136" s="8">
        <f t="shared" si="4"/>
        <v>64.89</v>
      </c>
      <c r="D136" s="13">
        <f>_xlfn.XLOOKUP(Tabela57[[#This Row],[SKU]],'ESTOQUE DEZEMBRO'!A:A,'ESTOQUE DEZEMBRO'!F:F,,0)-
_xlfn.XLOOKUP(Tabela57[[#This Row],[SKU]],'VENDA MES'!K:K,'VENDA MES'!L:L,0,0)</f>
        <v>-33</v>
      </c>
      <c r="E136" s="13">
        <f>IF(D136&lt;=0,(L136 * 2.5) - D136,IF(AND(Tabela57[[#This Row],[ESTOQUE_INICIAL]]&lt;=Tabela57[[#This Row],[PONTO_DE_REPOSICAO]],Tabela57[[#This Row],[ESTOQUE_INICIAL]]&gt;0),L136*2.5,D136*0))</f>
        <v>60.777777777777779</v>
      </c>
      <c r="F136" s="13">
        <f t="shared" si="5"/>
        <v>27.777777777777779</v>
      </c>
      <c r="G136" s="14">
        <f>IF('ESTOQUE DEZEMBRO'!$N136="outubro",_xlfn.XLOOKUP('ESTOQUE DEZEMBRO'!$A136,MEDIDAS!H:H,MEDIDAS!J:J,,0),IF('ESTOQUE DEZEMBRO'!$N136="novembro",_xlfn.XLOOKUP('ESTOQUE DEZEMBRO'!$A136,MEDIDAS!H:H,MEDIDAS!K:K,,0),"0"))</f>
        <v>24</v>
      </c>
      <c r="H136" s="16">
        <v>48</v>
      </c>
      <c r="I136" s="6" t="s">
        <v>1128</v>
      </c>
      <c r="J136" s="1">
        <f>'ESTOQUE DEZEMBRO'!$D136*'ESTOQUE DEZEMBRO'!$G136+'ESTOQUE DEZEMBRO'!$E136*'ESTOQUE DEZEMBRO'!$H136</f>
        <v>768</v>
      </c>
      <c r="K136" s="1">
        <f>_xlfn.XLOOKUP(A136,MEDIDAS!A:A,MEDIDAS!D:D,,0)*5</f>
        <v>5.5555555555555554</v>
      </c>
      <c r="L136" s="1">
        <f>SUM(K136,_xlfn.XLOOKUP(A136,MEDIDAS!A:A,MEDIDAS!D:D,,0)*5)</f>
        <v>11.111111111111111</v>
      </c>
      <c r="M13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36" t="str">
        <f>IF(Tabela57[[#This Row],[ABASTECIMENTO]]&gt;0,"janeiro",_xlfn.XLOOKUP(Tabela57[[#This Row],[SKU]],'ESTOQUE DEZEMBRO'!A:A,'ESTOQUE DEZEMBRO'!N:N,,0))</f>
        <v>janeiro</v>
      </c>
      <c r="O136" s="15">
        <v>45658</v>
      </c>
    </row>
    <row r="137" spans="1:15">
      <c r="A137" s="5" t="s">
        <v>154</v>
      </c>
      <c r="B137" s="6" t="s">
        <v>1149</v>
      </c>
      <c r="C137" s="8">
        <f t="shared" si="4"/>
        <v>64.89</v>
      </c>
      <c r="D137" s="13">
        <f>_xlfn.XLOOKUP(Tabela57[[#This Row],[SKU]],'ESTOQUE DEZEMBRO'!A:A,'ESTOQUE DEZEMBRO'!F:F,,0)-
_xlfn.XLOOKUP(Tabela57[[#This Row],[SKU]],'VENDA MES'!K:K,'VENDA MES'!L:L,0,0)</f>
        <v>-2.1111111111111143</v>
      </c>
      <c r="E137" s="13">
        <f>IF(D137&lt;=0,(L137 * 2.5) - D137,IF(AND(Tabela57[[#This Row],[ESTOQUE_INICIAL]]&lt;=Tabela57[[#This Row],[PONTO_DE_REPOSICAO]],Tabela57[[#This Row],[ESTOQUE_INICIAL]]&gt;0),L137*2.5,D137*0))</f>
        <v>41</v>
      </c>
      <c r="F137" s="13">
        <f t="shared" si="5"/>
        <v>38.888888888888886</v>
      </c>
      <c r="G137" s="14" t="str">
        <f>IF('ESTOQUE DEZEMBRO'!$N137="outubro",_xlfn.XLOOKUP('ESTOQUE DEZEMBRO'!$A137,MEDIDAS!H:H,MEDIDAS!J:J,,0),IF('ESTOQUE DEZEMBRO'!$N137="novembro",_xlfn.XLOOKUP('ESTOQUE DEZEMBRO'!$A137,MEDIDAS!H:H,MEDIDAS!K:K,,0),"0"))</f>
        <v>0</v>
      </c>
      <c r="H137" s="16">
        <v>48</v>
      </c>
      <c r="I137" s="6" t="s">
        <v>1128</v>
      </c>
      <c r="J137" s="1">
        <f>'ESTOQUE DEZEMBRO'!$D137*'ESTOQUE DEZEMBRO'!$G137+'ESTOQUE DEZEMBRO'!$E137*'ESTOQUE DEZEMBRO'!$H137</f>
        <v>2333.333333333333</v>
      </c>
      <c r="K137" s="1">
        <f>_xlfn.XLOOKUP(A137,MEDIDAS!A:A,MEDIDAS!D:D,,0)*5</f>
        <v>7.7777777777777777</v>
      </c>
      <c r="L137" s="1">
        <f>SUM(K137,_xlfn.XLOOKUP(A137,MEDIDAS!A:A,MEDIDAS!D:D,,0)*5)</f>
        <v>15.555555555555555</v>
      </c>
      <c r="M13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37" t="str">
        <f>IF(Tabela57[[#This Row],[ABASTECIMENTO]]&gt;0,"janeiro",_xlfn.XLOOKUP(Tabela57[[#This Row],[SKU]],'ESTOQUE DEZEMBRO'!A:A,'ESTOQUE DEZEMBRO'!N:N,,0))</f>
        <v>janeiro</v>
      </c>
      <c r="O137" s="15">
        <v>45658</v>
      </c>
    </row>
    <row r="138" spans="1:15">
      <c r="A138" s="5" t="s">
        <v>139</v>
      </c>
      <c r="B138" s="6" t="s">
        <v>1149</v>
      </c>
      <c r="C138" s="8">
        <f t="shared" si="4"/>
        <v>64.89</v>
      </c>
      <c r="D138" s="13">
        <f>_xlfn.XLOOKUP(Tabela57[[#This Row],[SKU]],'ESTOQUE DEZEMBRO'!A:A,'ESTOQUE DEZEMBRO'!F:F,,0)-
_xlfn.XLOOKUP(Tabela57[[#This Row],[SKU]],'VENDA MES'!K:K,'VENDA MES'!L:L,0,0)</f>
        <v>-112.72222222222223</v>
      </c>
      <c r="E138" s="13">
        <f>IF(D138&lt;=0,(L138 * 2.5) - D138,IF(AND(Tabela57[[#This Row],[ESTOQUE_INICIAL]]&lt;=Tabela57[[#This Row],[PONTO_DE_REPOSICAO]],Tabela57[[#This Row],[ESTOQUE_INICIAL]]&gt;0),L138*2.5,D138*0))</f>
        <v>138</v>
      </c>
      <c r="F138" s="13">
        <f t="shared" si="5"/>
        <v>25.277777777777771</v>
      </c>
      <c r="G138" s="14" t="str">
        <f>IF('ESTOQUE DEZEMBRO'!$N138="outubro",_xlfn.XLOOKUP('ESTOQUE DEZEMBRO'!$A138,MEDIDAS!H:H,MEDIDAS!J:J,,0),IF('ESTOQUE DEZEMBRO'!$N138="novembro",_xlfn.XLOOKUP('ESTOQUE DEZEMBRO'!$A138,MEDIDAS!H:H,MEDIDAS!K:K,,0),"0"))</f>
        <v>0</v>
      </c>
      <c r="H138" s="16">
        <v>48</v>
      </c>
      <c r="I138" s="6" t="s">
        <v>1128</v>
      </c>
      <c r="J138" s="1">
        <f>'ESTOQUE DEZEMBRO'!$D138*'ESTOQUE DEZEMBRO'!$G138+'ESTOQUE DEZEMBRO'!$E138*'ESTOQUE DEZEMBRO'!$H138</f>
        <v>2620.6666666666661</v>
      </c>
      <c r="K138" s="1">
        <f>_xlfn.XLOOKUP(A138,MEDIDAS!A:A,MEDIDAS!D:D,,0)*5</f>
        <v>5.0555555555555554</v>
      </c>
      <c r="L138" s="1">
        <f>SUM(K138,_xlfn.XLOOKUP(A138,MEDIDAS!A:A,MEDIDAS!D:D,,0)*5)</f>
        <v>10.111111111111111</v>
      </c>
      <c r="M13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38" t="str">
        <f>IF(Tabela57[[#This Row],[ABASTECIMENTO]]&gt;0,"janeiro",_xlfn.XLOOKUP(Tabela57[[#This Row],[SKU]],'ESTOQUE DEZEMBRO'!A:A,'ESTOQUE DEZEMBRO'!N:N,,0))</f>
        <v>janeiro</v>
      </c>
      <c r="O138" s="15">
        <v>45658</v>
      </c>
    </row>
    <row r="139" spans="1:15">
      <c r="A139" s="5" t="s">
        <v>140</v>
      </c>
      <c r="B139" s="6" t="s">
        <v>1149</v>
      </c>
      <c r="C139" s="8">
        <f t="shared" si="4"/>
        <v>64.89</v>
      </c>
      <c r="D139" s="13">
        <f>_xlfn.XLOOKUP(Tabela57[[#This Row],[SKU]],'ESTOQUE DEZEMBRO'!A:A,'ESTOQUE DEZEMBRO'!F:F,,0)-
_xlfn.XLOOKUP(Tabela57[[#This Row],[SKU]],'VENDA MES'!K:K,'VENDA MES'!L:L,0,0)</f>
        <v>-75.533333333333331</v>
      </c>
      <c r="E139" s="13">
        <f>IF(D139&lt;=0,(L139 * 2.5) - D139,IF(AND(Tabela57[[#This Row],[ESTOQUE_INICIAL]]&lt;=Tabela57[[#This Row],[PONTO_DE_REPOSICAO]],Tabela57[[#This Row],[ESTOQUE_INICIAL]]&gt;0),L139*2.5,D139*0))</f>
        <v>97.2</v>
      </c>
      <c r="F139" s="13">
        <f t="shared" si="5"/>
        <v>21.666666666666671</v>
      </c>
      <c r="G139" s="14" t="str">
        <f>IF('ESTOQUE DEZEMBRO'!$N139="outubro",_xlfn.XLOOKUP('ESTOQUE DEZEMBRO'!$A139,MEDIDAS!H:H,MEDIDAS!J:J,,0),IF('ESTOQUE DEZEMBRO'!$N139="novembro",_xlfn.XLOOKUP('ESTOQUE DEZEMBRO'!$A139,MEDIDAS!H:H,MEDIDAS!K:K,,0),"0"))</f>
        <v>0</v>
      </c>
      <c r="H139" s="16">
        <v>48</v>
      </c>
      <c r="I139" s="6" t="s">
        <v>1128</v>
      </c>
      <c r="J139" s="1">
        <f>'ESTOQUE DEZEMBRO'!$D139*'ESTOQUE DEZEMBRO'!$G139+'ESTOQUE DEZEMBRO'!$E139*'ESTOQUE DEZEMBRO'!$H139</f>
        <v>1300.0000000000002</v>
      </c>
      <c r="K139" s="1">
        <f>_xlfn.XLOOKUP(A139,MEDIDAS!A:A,MEDIDAS!D:D,,0)*5</f>
        <v>4.3333333333333339</v>
      </c>
      <c r="L139" s="1">
        <f>SUM(K139,_xlfn.XLOOKUP(A139,MEDIDAS!A:A,MEDIDAS!D:D,,0)*5)</f>
        <v>8.6666666666666679</v>
      </c>
      <c r="M13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39" t="str">
        <f>IF(Tabela57[[#This Row],[ABASTECIMENTO]]&gt;0,"janeiro",_xlfn.XLOOKUP(Tabela57[[#This Row],[SKU]],'ESTOQUE DEZEMBRO'!A:A,'ESTOQUE DEZEMBRO'!N:N,,0))</f>
        <v>janeiro</v>
      </c>
      <c r="O139" s="15">
        <v>45658</v>
      </c>
    </row>
    <row r="140" spans="1:15">
      <c r="A140" s="5" t="s">
        <v>141</v>
      </c>
      <c r="B140" s="6" t="s">
        <v>1149</v>
      </c>
      <c r="C140" s="8">
        <f t="shared" si="4"/>
        <v>64.89</v>
      </c>
      <c r="D140" s="13">
        <f>_xlfn.XLOOKUP(Tabela57[[#This Row],[SKU]],'ESTOQUE DEZEMBRO'!A:A,'ESTOQUE DEZEMBRO'!F:F,,0)-
_xlfn.XLOOKUP(Tabela57[[#This Row],[SKU]],'VENDA MES'!K:K,'VENDA MES'!L:L,0,0)</f>
        <v>40</v>
      </c>
      <c r="E140" s="13">
        <f>IF(D140&lt;=0,(L140 * 2.5) - D140,IF(AND(Tabela57[[#This Row],[ESTOQUE_INICIAL]]&lt;=Tabela57[[#This Row],[PONTO_DE_REPOSICAO]],Tabela57[[#This Row],[ESTOQUE_INICIAL]]&gt;0),L140*2.5,D140*0))</f>
        <v>0</v>
      </c>
      <c r="F140" s="13">
        <f t="shared" si="5"/>
        <v>40</v>
      </c>
      <c r="G140" s="14">
        <f>IF('ESTOQUE DEZEMBRO'!$N140="outubro",_xlfn.XLOOKUP('ESTOQUE DEZEMBRO'!$A140,MEDIDAS!H:H,MEDIDAS!J:J,,0),IF('ESTOQUE DEZEMBRO'!$N140="novembro",_xlfn.XLOOKUP('ESTOQUE DEZEMBRO'!$A140,MEDIDAS!H:H,MEDIDAS!K:K,,0),"0"))</f>
        <v>24</v>
      </c>
      <c r="H140" s="16">
        <v>48</v>
      </c>
      <c r="I140" s="6" t="s">
        <v>1128</v>
      </c>
      <c r="J140" s="1">
        <f>'ESTOQUE DEZEMBRO'!$D140*'ESTOQUE DEZEMBRO'!$G140+'ESTOQUE DEZEMBRO'!$E140*'ESTOQUE DEZEMBRO'!$H140</f>
        <v>2808</v>
      </c>
      <c r="K140" s="1">
        <f>_xlfn.XLOOKUP(A140,MEDIDAS!A:A,MEDIDAS!D:D,,0)*5</f>
        <v>6.333333333333333</v>
      </c>
      <c r="L140" s="1">
        <f>SUM(K140,_xlfn.XLOOKUP(A140,MEDIDAS!A:A,MEDIDAS!D:D,,0)*5)</f>
        <v>12.666666666666666</v>
      </c>
      <c r="M14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40" t="str">
        <f>IF(Tabela57[[#This Row],[ABASTECIMENTO]]&gt;0,"janeiro",_xlfn.XLOOKUP(Tabela57[[#This Row],[SKU]],'ESTOQUE DEZEMBRO'!A:A,'ESTOQUE DEZEMBRO'!N:N,,0))</f>
        <v>outubro</v>
      </c>
      <c r="O140" s="15">
        <v>45658</v>
      </c>
    </row>
    <row r="141" spans="1:15">
      <c r="A141" s="5" t="s">
        <v>142</v>
      </c>
      <c r="B141" s="6" t="s">
        <v>1149</v>
      </c>
      <c r="C141" s="8">
        <f t="shared" si="4"/>
        <v>64.89</v>
      </c>
      <c r="D141" s="13">
        <f>_xlfn.XLOOKUP(Tabela57[[#This Row],[SKU]],'ESTOQUE DEZEMBRO'!A:A,'ESTOQUE DEZEMBRO'!F:F,,0)-
_xlfn.XLOOKUP(Tabela57[[#This Row],[SKU]],'VENDA MES'!K:K,'VENDA MES'!L:L,0,0)</f>
        <v>-35.400000000000006</v>
      </c>
      <c r="E141" s="13">
        <f>IF(D141&lt;=0,(L141 * 2.5) - D141,IF(AND(Tabela57[[#This Row],[ESTOQUE_INICIAL]]&lt;=Tabela57[[#This Row],[PONTO_DE_REPOSICAO]],Tabela57[[#This Row],[ESTOQUE_INICIAL]]&gt;0),L141*2.5,D141*0))</f>
        <v>59.01111111111112</v>
      </c>
      <c r="F141" s="13">
        <f t="shared" si="5"/>
        <v>23.611111111111114</v>
      </c>
      <c r="G141" s="14">
        <f>IF('ESTOQUE DEZEMBRO'!$N141="outubro",_xlfn.XLOOKUP('ESTOQUE DEZEMBRO'!$A141,MEDIDAS!H:H,MEDIDAS!J:J,,0),IF('ESTOQUE DEZEMBRO'!$N141="novembro",_xlfn.XLOOKUP('ESTOQUE DEZEMBRO'!$A141,MEDIDAS!H:H,MEDIDAS!K:K,,0),"0"))</f>
        <v>24</v>
      </c>
      <c r="H141" s="16">
        <v>48</v>
      </c>
      <c r="I141" s="6" t="s">
        <v>1128</v>
      </c>
      <c r="J141" s="1">
        <f>'ESTOQUE DEZEMBRO'!$D141*'ESTOQUE DEZEMBRO'!$G141+'ESTOQUE DEZEMBRO'!$E141*'ESTOQUE DEZEMBRO'!$H141</f>
        <v>494.39999999999986</v>
      </c>
      <c r="K141" s="1">
        <f>_xlfn.XLOOKUP(A141,MEDIDAS!A:A,MEDIDAS!D:D,,0)*5</f>
        <v>4.7222222222222223</v>
      </c>
      <c r="L141" s="1">
        <f>SUM(K141,_xlfn.XLOOKUP(A141,MEDIDAS!A:A,MEDIDAS!D:D,,0)*5)</f>
        <v>9.4444444444444446</v>
      </c>
      <c r="M14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41" t="str">
        <f>IF(Tabela57[[#This Row],[ABASTECIMENTO]]&gt;0,"janeiro",_xlfn.XLOOKUP(Tabela57[[#This Row],[SKU]],'ESTOQUE DEZEMBRO'!A:A,'ESTOQUE DEZEMBRO'!N:N,,0))</f>
        <v>janeiro</v>
      </c>
      <c r="O141" s="15">
        <v>45658</v>
      </c>
    </row>
    <row r="142" spans="1:15">
      <c r="A142" s="5" t="s">
        <v>144</v>
      </c>
      <c r="B142" s="6" t="s">
        <v>1150</v>
      </c>
      <c r="C142" s="8">
        <f t="shared" si="4"/>
        <v>64.89</v>
      </c>
      <c r="D142" s="13">
        <f>_xlfn.XLOOKUP(Tabela57[[#This Row],[SKU]],'ESTOQUE DEZEMBRO'!A:A,'ESTOQUE DEZEMBRO'!F:F,,0)-
_xlfn.XLOOKUP(Tabela57[[#This Row],[SKU]],'VENDA MES'!K:K,'VENDA MES'!L:L,0,0)</f>
        <v>31.599999999999994</v>
      </c>
      <c r="E142" s="13">
        <f>IF(D142&lt;=0,(L142 * 2.5) - D142,IF(AND(Tabela57[[#This Row],[ESTOQUE_INICIAL]]&lt;=Tabela57[[#This Row],[PONTO_DE_REPOSICAO]],Tabela57[[#This Row],[ESTOQUE_INICIAL]]&gt;0),L142*2.5,D142*0))</f>
        <v>0</v>
      </c>
      <c r="F142" s="13">
        <f t="shared" si="5"/>
        <v>31.599999999999994</v>
      </c>
      <c r="G142" s="14">
        <f>IF('ESTOQUE DEZEMBRO'!$N142="outubro",_xlfn.XLOOKUP('ESTOQUE DEZEMBRO'!$A142,MEDIDAS!H:H,MEDIDAS!J:J,,0),IF('ESTOQUE DEZEMBRO'!$N142="novembro",_xlfn.XLOOKUP('ESTOQUE DEZEMBRO'!$A142,MEDIDAS!H:H,MEDIDAS!K:K,,0),"0"))</f>
        <v>20</v>
      </c>
      <c r="H142" s="16">
        <v>40</v>
      </c>
      <c r="I142" s="6" t="s">
        <v>1138</v>
      </c>
      <c r="J142" s="1">
        <f>'ESTOQUE DEZEMBRO'!$D142*'ESTOQUE DEZEMBRO'!$G142+'ESTOQUE DEZEMBRO'!$E142*'ESTOQUE DEZEMBRO'!$H142</f>
        <v>1632</v>
      </c>
      <c r="K142" s="1">
        <f>_xlfn.XLOOKUP(A142,MEDIDAS!A:A,MEDIDAS!D:D,,0)*5</f>
        <v>6.8333333333333339</v>
      </c>
      <c r="L142" s="1">
        <f>SUM(K142,_xlfn.XLOOKUP(A142,MEDIDAS!A:A,MEDIDAS!D:D,,0)*5)</f>
        <v>13.666666666666668</v>
      </c>
      <c r="M14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42" t="str">
        <f>IF(Tabela57[[#This Row],[ABASTECIMENTO]]&gt;0,"janeiro",_xlfn.XLOOKUP(Tabela57[[#This Row],[SKU]],'ESTOQUE DEZEMBRO'!A:A,'ESTOQUE DEZEMBRO'!N:N,,0))</f>
        <v>outubro</v>
      </c>
      <c r="O142" s="15">
        <v>45658</v>
      </c>
    </row>
    <row r="143" spans="1:15">
      <c r="A143" s="5" t="s">
        <v>145</v>
      </c>
      <c r="B143" s="6" t="s">
        <v>1150</v>
      </c>
      <c r="C143" s="8">
        <f t="shared" si="4"/>
        <v>64.89</v>
      </c>
      <c r="D143" s="13">
        <f>_xlfn.XLOOKUP(Tabela57[[#This Row],[SKU]],'ESTOQUE DEZEMBRO'!A:A,'ESTOQUE DEZEMBRO'!F:F,,0)-
_xlfn.XLOOKUP(Tabela57[[#This Row],[SKU]],'VENDA MES'!K:K,'VENDA MES'!L:L,0,0)</f>
        <v>-17.199999999999989</v>
      </c>
      <c r="E143" s="13">
        <f>IF(D143&lt;=0,(L143 * 2.5) - D143,IF(AND(Tabela57[[#This Row],[ESTOQUE_INICIAL]]&lt;=Tabela57[[#This Row],[PONTO_DE_REPOSICAO]],Tabela57[[#This Row],[ESTOQUE_INICIAL]]&gt;0),L143*2.5,D143*0))</f>
        <v>43.311111111111103</v>
      </c>
      <c r="F143" s="13">
        <f t="shared" si="5"/>
        <v>26.111111111111114</v>
      </c>
      <c r="G143" s="14">
        <f>IF('ESTOQUE DEZEMBRO'!$N143="outubro",_xlfn.XLOOKUP('ESTOQUE DEZEMBRO'!$A143,MEDIDAS!H:H,MEDIDAS!J:J,,0),IF('ESTOQUE DEZEMBRO'!$N143="novembro",_xlfn.XLOOKUP('ESTOQUE DEZEMBRO'!$A143,MEDIDAS!H:H,MEDIDAS!K:K,,0),"0"))</f>
        <v>20</v>
      </c>
      <c r="H143" s="16">
        <v>40</v>
      </c>
      <c r="I143" s="6" t="s">
        <v>1138</v>
      </c>
      <c r="J143" s="1">
        <f>'ESTOQUE DEZEMBRO'!$D143*'ESTOQUE DEZEMBRO'!$G143+'ESTOQUE DEZEMBRO'!$E143*'ESTOQUE DEZEMBRO'!$H143</f>
        <v>1156.0000000000002</v>
      </c>
      <c r="K143" s="1">
        <f>_xlfn.XLOOKUP(A143,MEDIDAS!A:A,MEDIDAS!D:D,,0)*5</f>
        <v>5.2222222222222223</v>
      </c>
      <c r="L143" s="1">
        <f>SUM(K143,_xlfn.XLOOKUP(A143,MEDIDAS!A:A,MEDIDAS!D:D,,0)*5)</f>
        <v>10.444444444444445</v>
      </c>
      <c r="M14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43" t="str">
        <f>IF(Tabela57[[#This Row],[ABASTECIMENTO]]&gt;0,"janeiro",_xlfn.XLOOKUP(Tabela57[[#This Row],[SKU]],'ESTOQUE DEZEMBRO'!A:A,'ESTOQUE DEZEMBRO'!N:N,,0))</f>
        <v>janeiro</v>
      </c>
      <c r="O143" s="15">
        <v>45658</v>
      </c>
    </row>
    <row r="144" spans="1:15">
      <c r="A144" s="5" t="s">
        <v>146</v>
      </c>
      <c r="B144" s="6" t="s">
        <v>1150</v>
      </c>
      <c r="C144" s="8">
        <f t="shared" si="4"/>
        <v>64.89</v>
      </c>
      <c r="D144" s="13">
        <f>_xlfn.XLOOKUP(Tabela57[[#This Row],[SKU]],'ESTOQUE DEZEMBRO'!A:A,'ESTOQUE DEZEMBRO'!F:F,,0)-
_xlfn.XLOOKUP(Tabela57[[#This Row],[SKU]],'VENDA MES'!K:K,'VENDA MES'!L:L,0,0)</f>
        <v>-54.422222222222224</v>
      </c>
      <c r="E144" s="13">
        <f>IF(D144&lt;=0,(L144 * 2.5) - D144,IF(AND(Tabela57[[#This Row],[ESTOQUE_INICIAL]]&lt;=Tabela57[[#This Row],[PONTO_DE_REPOSICAO]],Tabela57[[#This Row],[ESTOQUE_INICIAL]]&gt;0),L144*2.5,D144*0))</f>
        <v>87.2</v>
      </c>
      <c r="F144" s="13">
        <f t="shared" si="5"/>
        <v>32.777777777777779</v>
      </c>
      <c r="G144" s="14" t="str">
        <f>IF('ESTOQUE DEZEMBRO'!$N144="outubro",_xlfn.XLOOKUP('ESTOQUE DEZEMBRO'!$A144,MEDIDAS!H:H,MEDIDAS!J:J,,0),IF('ESTOQUE DEZEMBRO'!$N144="novembro",_xlfn.XLOOKUP('ESTOQUE DEZEMBRO'!$A144,MEDIDAS!H:H,MEDIDAS!K:K,,0),"0"))</f>
        <v>0</v>
      </c>
      <c r="H144" s="16">
        <v>40</v>
      </c>
      <c r="I144" s="6" t="s">
        <v>1138</v>
      </c>
      <c r="J144" s="1">
        <f>'ESTOQUE DEZEMBRO'!$D144*'ESTOQUE DEZEMBRO'!$G144+'ESTOQUE DEZEMBRO'!$E144*'ESTOQUE DEZEMBRO'!$H144</f>
        <v>1638.8888888888889</v>
      </c>
      <c r="K144" s="1">
        <f>_xlfn.XLOOKUP(A144,MEDIDAS!A:A,MEDIDAS!D:D,,0)*5</f>
        <v>6.5555555555555554</v>
      </c>
      <c r="L144" s="1">
        <f>SUM(K144,_xlfn.XLOOKUP(A144,MEDIDAS!A:A,MEDIDAS!D:D,,0)*5)</f>
        <v>13.111111111111111</v>
      </c>
      <c r="M14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44" t="str">
        <f>IF(Tabela57[[#This Row],[ABASTECIMENTO]]&gt;0,"janeiro",_xlfn.XLOOKUP(Tabela57[[#This Row],[SKU]],'ESTOQUE DEZEMBRO'!A:A,'ESTOQUE DEZEMBRO'!N:N,,0))</f>
        <v>janeiro</v>
      </c>
      <c r="O144" s="15">
        <v>45658</v>
      </c>
    </row>
    <row r="145" spans="1:15">
      <c r="A145" s="5" t="s">
        <v>147</v>
      </c>
      <c r="B145" s="6" t="s">
        <v>1150</v>
      </c>
      <c r="C145" s="8">
        <f t="shared" si="4"/>
        <v>64.89</v>
      </c>
      <c r="D145" s="13">
        <f>_xlfn.XLOOKUP(Tabela57[[#This Row],[SKU]],'ESTOQUE DEZEMBRO'!A:A,'ESTOQUE DEZEMBRO'!F:F,,0)-
_xlfn.XLOOKUP(Tabela57[[#This Row],[SKU]],'VENDA MES'!K:K,'VENDA MES'!L:L,0,0)</f>
        <v>-49.555555555555571</v>
      </c>
      <c r="E145" s="13">
        <f>IF(D145&lt;=0,(L145 * 2.5) - D145,IF(AND(Tabela57[[#This Row],[ESTOQUE_INICIAL]]&lt;=Tabela57[[#This Row],[PONTO_DE_REPOSICAO]],Tabela57[[#This Row],[ESTOQUE_INICIAL]]&gt;0),L145*2.5,D145*0))</f>
        <v>104</v>
      </c>
      <c r="F145" s="13">
        <f t="shared" si="5"/>
        <v>54.444444444444429</v>
      </c>
      <c r="G145" s="14" t="str">
        <f>IF('ESTOQUE DEZEMBRO'!$N145="outubro",_xlfn.XLOOKUP('ESTOQUE DEZEMBRO'!$A145,MEDIDAS!H:H,MEDIDAS!J:J,,0),IF('ESTOQUE DEZEMBRO'!$N145="novembro",_xlfn.XLOOKUP('ESTOQUE DEZEMBRO'!$A145,MEDIDAS!H:H,MEDIDAS!K:K,,0),"0"))</f>
        <v>0</v>
      </c>
      <c r="H145" s="16">
        <v>40</v>
      </c>
      <c r="I145" s="6" t="s">
        <v>1138</v>
      </c>
      <c r="J145" s="1">
        <f>'ESTOQUE DEZEMBRO'!$D145*'ESTOQUE DEZEMBRO'!$G145+'ESTOQUE DEZEMBRO'!$E145*'ESTOQUE DEZEMBRO'!$H145</f>
        <v>4272.2222222222199</v>
      </c>
      <c r="K145" s="1">
        <f>_xlfn.XLOOKUP(A145,MEDIDAS!A:A,MEDIDAS!D:D,,0)*5</f>
        <v>10.888888888888888</v>
      </c>
      <c r="L145" s="1">
        <f>SUM(K145,_xlfn.XLOOKUP(A145,MEDIDAS!A:A,MEDIDAS!D:D,,0)*5)</f>
        <v>21.777777777777775</v>
      </c>
      <c r="M14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45" t="str">
        <f>IF(Tabela57[[#This Row],[ABASTECIMENTO]]&gt;0,"janeiro",_xlfn.XLOOKUP(Tabela57[[#This Row],[SKU]],'ESTOQUE DEZEMBRO'!A:A,'ESTOQUE DEZEMBRO'!N:N,,0))</f>
        <v>janeiro</v>
      </c>
      <c r="O145" s="15">
        <v>45658</v>
      </c>
    </row>
    <row r="146" spans="1:15">
      <c r="A146" s="5" t="s">
        <v>148</v>
      </c>
      <c r="B146" s="6" t="s">
        <v>1150</v>
      </c>
      <c r="C146" s="8">
        <f t="shared" si="4"/>
        <v>64.89</v>
      </c>
      <c r="D146" s="13">
        <f>_xlfn.XLOOKUP(Tabela57[[#This Row],[SKU]],'ESTOQUE DEZEMBRO'!A:A,'ESTOQUE DEZEMBRO'!F:F,,0)-
_xlfn.XLOOKUP(Tabela57[[#This Row],[SKU]],'VENDA MES'!K:K,'VENDA MES'!L:L,0,0)</f>
        <v>-21.833333333333343</v>
      </c>
      <c r="E146" s="13">
        <f>IF(D146&lt;=0,(L146 * 2.5) - D146,IF(AND(Tabela57[[#This Row],[ESTOQUE_INICIAL]]&lt;=Tabela57[[#This Row],[PONTO_DE_REPOSICAO]],Tabela57[[#This Row],[ESTOQUE_INICIAL]]&gt;0),L146*2.5,D146*0))</f>
        <v>61.000000000000007</v>
      </c>
      <c r="F146" s="13">
        <f t="shared" si="5"/>
        <v>39.166666666666664</v>
      </c>
      <c r="G146" s="14" t="str">
        <f>IF('ESTOQUE DEZEMBRO'!$N146="outubro",_xlfn.XLOOKUP('ESTOQUE DEZEMBRO'!$A146,MEDIDAS!H:H,MEDIDAS!J:J,,0),IF('ESTOQUE DEZEMBRO'!$N146="novembro",_xlfn.XLOOKUP('ESTOQUE DEZEMBRO'!$A146,MEDIDAS!H:H,MEDIDAS!K:K,,0),"0"))</f>
        <v>0</v>
      </c>
      <c r="H146" s="16">
        <v>40</v>
      </c>
      <c r="I146" s="6" t="s">
        <v>1138</v>
      </c>
      <c r="J146" s="1">
        <f>'ESTOQUE DEZEMBRO'!$D146*'ESTOQUE DEZEMBRO'!$G146+'ESTOQUE DEZEMBRO'!$E146*'ESTOQUE DEZEMBRO'!$H146</f>
        <v>3398.3333333333321</v>
      </c>
      <c r="K146" s="1">
        <f>_xlfn.XLOOKUP(A146,MEDIDAS!A:A,MEDIDAS!D:D,,0)*5</f>
        <v>7.833333333333333</v>
      </c>
      <c r="L146" s="1">
        <f>SUM(K146,_xlfn.XLOOKUP(A146,MEDIDAS!A:A,MEDIDAS!D:D,,0)*5)</f>
        <v>15.666666666666666</v>
      </c>
      <c r="M14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46" t="str">
        <f>IF(Tabela57[[#This Row],[ABASTECIMENTO]]&gt;0,"janeiro",_xlfn.XLOOKUP(Tabela57[[#This Row],[SKU]],'ESTOQUE DEZEMBRO'!A:A,'ESTOQUE DEZEMBRO'!N:N,,0))</f>
        <v>janeiro</v>
      </c>
      <c r="O146" s="15">
        <v>45658</v>
      </c>
    </row>
    <row r="147" spans="1:15">
      <c r="A147" s="5" t="s">
        <v>165</v>
      </c>
      <c r="B147" s="6" t="s">
        <v>1150</v>
      </c>
      <c r="C147" s="8">
        <f t="shared" si="4"/>
        <v>64.89</v>
      </c>
      <c r="D147" s="13">
        <f>_xlfn.XLOOKUP(Tabela57[[#This Row],[SKU]],'ESTOQUE DEZEMBRO'!A:A,'ESTOQUE DEZEMBRO'!F:F,,0)-
_xlfn.XLOOKUP(Tabela57[[#This Row],[SKU]],'VENDA MES'!K:K,'VENDA MES'!L:L,0,0)</f>
        <v>16</v>
      </c>
      <c r="E147" s="13">
        <f>IF(D147&lt;=0,(L147 * 2.5) - D147,IF(AND(Tabela57[[#This Row],[ESTOQUE_INICIAL]]&lt;=Tabela57[[#This Row],[PONTO_DE_REPOSICAO]],Tabela57[[#This Row],[ESTOQUE_INICIAL]]&gt;0),L147*2.5,D147*0))</f>
        <v>0</v>
      </c>
      <c r="F147" s="13">
        <f t="shared" si="5"/>
        <v>16</v>
      </c>
      <c r="G147" s="14">
        <f>IF('ESTOQUE DEZEMBRO'!$N147="outubro",_xlfn.XLOOKUP('ESTOQUE DEZEMBRO'!$A147,MEDIDAS!H:H,MEDIDAS!J:J,,0),IF('ESTOQUE DEZEMBRO'!$N147="novembro",_xlfn.XLOOKUP('ESTOQUE DEZEMBRO'!$A147,MEDIDAS!H:H,MEDIDAS!K:K,,0),"0"))</f>
        <v>20</v>
      </c>
      <c r="H147" s="16">
        <v>40</v>
      </c>
      <c r="I147" s="6" t="s">
        <v>1138</v>
      </c>
      <c r="J147" s="1">
        <f>'ESTOQUE DEZEMBRO'!$D147*'ESTOQUE DEZEMBRO'!$G147+'ESTOQUE DEZEMBRO'!$E147*'ESTOQUE DEZEMBRO'!$H147</f>
        <v>1720</v>
      </c>
      <c r="K147" s="1">
        <f>_xlfn.XLOOKUP(A147,MEDIDAS!A:A,MEDIDAS!D:D,,0)*5</f>
        <v>3.5555555555555558</v>
      </c>
      <c r="L147" s="1">
        <f>SUM(K147,_xlfn.XLOOKUP(A147,MEDIDAS!A:A,MEDIDAS!D:D,,0)*5)</f>
        <v>7.1111111111111116</v>
      </c>
      <c r="M14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47" t="str">
        <f>IF(Tabela57[[#This Row],[ABASTECIMENTO]]&gt;0,"janeiro",_xlfn.XLOOKUP(Tabela57[[#This Row],[SKU]],'ESTOQUE DEZEMBRO'!A:A,'ESTOQUE DEZEMBRO'!N:N,,0))</f>
        <v>outubro</v>
      </c>
      <c r="O147" s="15">
        <v>45658</v>
      </c>
    </row>
    <row r="148" spans="1:15">
      <c r="A148" s="5" t="s">
        <v>149</v>
      </c>
      <c r="B148" s="6" t="s">
        <v>1150</v>
      </c>
      <c r="C148" s="8">
        <f t="shared" si="4"/>
        <v>64.89</v>
      </c>
      <c r="D148" s="13">
        <f>_xlfn.XLOOKUP(Tabela57[[#This Row],[SKU]],'ESTOQUE DEZEMBRO'!A:A,'ESTOQUE DEZEMBRO'!F:F,,0)-
_xlfn.XLOOKUP(Tabela57[[#This Row],[SKU]],'VENDA MES'!K:K,'VENDA MES'!L:L,0,0)</f>
        <v>-13</v>
      </c>
      <c r="E148" s="13">
        <f>IF(D148&lt;=0,(L148 * 2.5) - D148,IF(AND(Tabela57[[#This Row],[ESTOQUE_INICIAL]]&lt;=Tabela57[[#This Row],[PONTO_DE_REPOSICAO]],Tabela57[[#This Row],[ESTOQUE_INICIAL]]&gt;0),L148*2.5,D148*0))</f>
        <v>43</v>
      </c>
      <c r="F148" s="13">
        <f t="shared" si="5"/>
        <v>30</v>
      </c>
      <c r="G148" s="14" t="str">
        <f>IF('ESTOQUE DEZEMBRO'!$N148="outubro",_xlfn.XLOOKUP('ESTOQUE DEZEMBRO'!$A148,MEDIDAS!H:H,MEDIDAS!J:J,,0),IF('ESTOQUE DEZEMBRO'!$N148="novembro",_xlfn.XLOOKUP('ESTOQUE DEZEMBRO'!$A148,MEDIDAS!H:H,MEDIDAS!K:K,,0),"0"))</f>
        <v>0</v>
      </c>
      <c r="H148" s="16">
        <v>40</v>
      </c>
      <c r="I148" s="6" t="s">
        <v>1138</v>
      </c>
      <c r="J148" s="1">
        <f>'ESTOQUE DEZEMBRO'!$D148*'ESTOQUE DEZEMBRO'!$G148+'ESTOQUE DEZEMBRO'!$E148*'ESTOQUE DEZEMBRO'!$H148</f>
        <v>1950</v>
      </c>
      <c r="K148" s="1">
        <f>_xlfn.XLOOKUP(A148,MEDIDAS!A:A,MEDIDAS!D:D,,0)*5</f>
        <v>6</v>
      </c>
      <c r="L148" s="1">
        <f>SUM(K148,_xlfn.XLOOKUP(A148,MEDIDAS!A:A,MEDIDAS!D:D,,0)*5)</f>
        <v>12</v>
      </c>
      <c r="M14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48" t="str">
        <f>IF(Tabela57[[#This Row],[ABASTECIMENTO]]&gt;0,"janeiro",_xlfn.XLOOKUP(Tabela57[[#This Row],[SKU]],'ESTOQUE DEZEMBRO'!A:A,'ESTOQUE DEZEMBRO'!N:N,,0))</f>
        <v>janeiro</v>
      </c>
      <c r="O148" s="15">
        <v>45658</v>
      </c>
    </row>
    <row r="149" spans="1:15">
      <c r="A149" s="5" t="s">
        <v>150</v>
      </c>
      <c r="B149" s="6" t="s">
        <v>1150</v>
      </c>
      <c r="C149" s="8">
        <f t="shared" si="4"/>
        <v>64.89</v>
      </c>
      <c r="D149" s="13">
        <f>_xlfn.XLOOKUP(Tabela57[[#This Row],[SKU]],'ESTOQUE DEZEMBRO'!A:A,'ESTOQUE DEZEMBRO'!F:F,,0)-
_xlfn.XLOOKUP(Tabela57[[#This Row],[SKU]],'VENDA MES'!K:K,'VENDA MES'!L:L,0,0)</f>
        <v>-30.800000000000011</v>
      </c>
      <c r="E149" s="13">
        <f>IF(D149&lt;=0,(L149 * 2.5) - D149,IF(AND(Tabela57[[#This Row],[ESTOQUE_INICIAL]]&lt;=Tabela57[[#This Row],[PONTO_DE_REPOSICAO]],Tabela57[[#This Row],[ESTOQUE_INICIAL]]&gt;0),L149*2.5,D149*0))</f>
        <v>66.911111111111126</v>
      </c>
      <c r="F149" s="13">
        <f t="shared" si="5"/>
        <v>36.111111111111114</v>
      </c>
      <c r="G149" s="14">
        <f>IF('ESTOQUE DEZEMBRO'!$N149="outubro",_xlfn.XLOOKUP('ESTOQUE DEZEMBRO'!$A149,MEDIDAS!H:H,MEDIDAS!J:J,,0),IF('ESTOQUE DEZEMBRO'!$N149="novembro",_xlfn.XLOOKUP('ESTOQUE DEZEMBRO'!$A149,MEDIDAS!H:H,MEDIDAS!K:K,,0),"0"))</f>
        <v>20</v>
      </c>
      <c r="H149" s="16">
        <v>40</v>
      </c>
      <c r="I149" s="6" t="s">
        <v>1138</v>
      </c>
      <c r="J149" s="1">
        <f>'ESTOQUE DEZEMBRO'!$D149*'ESTOQUE DEZEMBRO'!$G149+'ESTOQUE DEZEMBRO'!$E149*'ESTOQUE DEZEMBRO'!$H149</f>
        <v>1623.9999999999998</v>
      </c>
      <c r="K149" s="1">
        <f>_xlfn.XLOOKUP(A149,MEDIDAS!A:A,MEDIDAS!D:D,,0)*5</f>
        <v>7.2222222222222223</v>
      </c>
      <c r="L149" s="1">
        <f>SUM(K149,_xlfn.XLOOKUP(A149,MEDIDAS!A:A,MEDIDAS!D:D,,0)*5)</f>
        <v>14.444444444444445</v>
      </c>
      <c r="M14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49" t="str">
        <f>IF(Tabela57[[#This Row],[ABASTECIMENTO]]&gt;0,"janeiro",_xlfn.XLOOKUP(Tabela57[[#This Row],[SKU]],'ESTOQUE DEZEMBRO'!A:A,'ESTOQUE DEZEMBRO'!N:N,,0))</f>
        <v>janeiro</v>
      </c>
      <c r="O149" s="15">
        <v>45658</v>
      </c>
    </row>
    <row r="150" spans="1:15">
      <c r="A150" s="5" t="s">
        <v>151</v>
      </c>
      <c r="B150" s="6" t="s">
        <v>1150</v>
      </c>
      <c r="C150" s="8">
        <f t="shared" si="4"/>
        <v>64.89</v>
      </c>
      <c r="D150" s="13">
        <f>_xlfn.XLOOKUP(Tabela57[[#This Row],[SKU]],'ESTOQUE DEZEMBRO'!A:A,'ESTOQUE DEZEMBRO'!F:F,,0)-
_xlfn.XLOOKUP(Tabela57[[#This Row],[SKU]],'VENDA MES'!K:K,'VENDA MES'!L:L,0,0)</f>
        <v>14.199999999999989</v>
      </c>
      <c r="E150" s="13">
        <f>IF(D150&lt;=0,(L150 * 2.5) - D150,IF(AND(Tabela57[[#This Row],[ESTOQUE_INICIAL]]&lt;=Tabela57[[#This Row],[PONTO_DE_REPOSICAO]],Tabela57[[#This Row],[ESTOQUE_INICIAL]]&gt;0),L150*2.5,D150*0))</f>
        <v>0</v>
      </c>
      <c r="F150" s="13">
        <f t="shared" si="5"/>
        <v>14.199999999999989</v>
      </c>
      <c r="G150" s="14">
        <f>IF('ESTOQUE DEZEMBRO'!$N150="outubro",_xlfn.XLOOKUP('ESTOQUE DEZEMBRO'!$A150,MEDIDAS!H:H,MEDIDAS!J:J,,0),IF('ESTOQUE DEZEMBRO'!$N150="novembro",_xlfn.XLOOKUP('ESTOQUE DEZEMBRO'!$A150,MEDIDAS!H:H,MEDIDAS!K:K,,0),"0"))</f>
        <v>20</v>
      </c>
      <c r="H150" s="16">
        <v>40</v>
      </c>
      <c r="I150" s="6" t="s">
        <v>1138</v>
      </c>
      <c r="J150" s="1">
        <f>'ESTOQUE DEZEMBRO'!$D150*'ESTOQUE DEZEMBRO'!$G150+'ESTOQUE DEZEMBRO'!$E150*'ESTOQUE DEZEMBRO'!$H150</f>
        <v>1603.9999999999998</v>
      </c>
      <c r="K150" s="1">
        <f>_xlfn.XLOOKUP(A150,MEDIDAS!A:A,MEDIDAS!D:D,,0)*5</f>
        <v>5.4444444444444438</v>
      </c>
      <c r="L150" s="1">
        <f>SUM(K150,_xlfn.XLOOKUP(A150,MEDIDAS!A:A,MEDIDAS!D:D,,0)*5)</f>
        <v>10.888888888888888</v>
      </c>
      <c r="M15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50" t="str">
        <f>IF(Tabela57[[#This Row],[ABASTECIMENTO]]&gt;0,"janeiro",_xlfn.XLOOKUP(Tabela57[[#This Row],[SKU]],'ESTOQUE DEZEMBRO'!A:A,'ESTOQUE DEZEMBRO'!N:N,,0))</f>
        <v>outubro</v>
      </c>
      <c r="O150" s="15">
        <v>45658</v>
      </c>
    </row>
    <row r="151" spans="1:15">
      <c r="A151" s="5" t="s">
        <v>152</v>
      </c>
      <c r="B151" s="6" t="s">
        <v>1150</v>
      </c>
      <c r="C151" s="8">
        <f t="shared" si="4"/>
        <v>64.89</v>
      </c>
      <c r="D151" s="13">
        <f>_xlfn.XLOOKUP(Tabela57[[#This Row],[SKU]],'ESTOQUE DEZEMBRO'!A:A,'ESTOQUE DEZEMBRO'!F:F,,0)-
_xlfn.XLOOKUP(Tabela57[[#This Row],[SKU]],'VENDA MES'!K:K,'VENDA MES'!L:L,0,0)</f>
        <v>-11</v>
      </c>
      <c r="E151" s="13">
        <f>IF(D151&lt;=0,(L151 * 2.5) - D151,IF(AND(Tabela57[[#This Row],[ESTOQUE_INICIAL]]&lt;=Tabela57[[#This Row],[PONTO_DE_REPOSICAO]],Tabela57[[#This Row],[ESTOQUE_INICIAL]]&gt;0),L151*2.5,D151*0))</f>
        <v>52.111111111111107</v>
      </c>
      <c r="F151" s="13">
        <f t="shared" si="5"/>
        <v>41.111111111111107</v>
      </c>
      <c r="G151" s="14">
        <f>IF('ESTOQUE DEZEMBRO'!$N151="outubro",_xlfn.XLOOKUP('ESTOQUE DEZEMBRO'!$A151,MEDIDAS!H:H,MEDIDAS!J:J,,0),IF('ESTOQUE DEZEMBRO'!$N151="novembro",_xlfn.XLOOKUP('ESTOQUE DEZEMBRO'!$A151,MEDIDAS!H:H,MEDIDAS!K:K,,0),"0"))</f>
        <v>20</v>
      </c>
      <c r="H151" s="16">
        <v>40</v>
      </c>
      <c r="I151" s="6" t="s">
        <v>1138</v>
      </c>
      <c r="J151" s="1">
        <f>'ESTOQUE DEZEMBRO'!$D151*'ESTOQUE DEZEMBRO'!$G151+'ESTOQUE DEZEMBRO'!$E151*'ESTOQUE DEZEMBRO'!$H151</f>
        <v>1000</v>
      </c>
      <c r="K151" s="1">
        <f>_xlfn.XLOOKUP(A151,MEDIDAS!A:A,MEDIDAS!D:D,,0)*5</f>
        <v>8.2222222222222214</v>
      </c>
      <c r="L151" s="1">
        <f>SUM(K151,_xlfn.XLOOKUP(A151,MEDIDAS!A:A,MEDIDAS!D:D,,0)*5)</f>
        <v>16.444444444444443</v>
      </c>
      <c r="M15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51" t="str">
        <f>IF(Tabela57[[#This Row],[ABASTECIMENTO]]&gt;0,"janeiro",_xlfn.XLOOKUP(Tabela57[[#This Row],[SKU]],'ESTOQUE DEZEMBRO'!A:A,'ESTOQUE DEZEMBRO'!N:N,,0))</f>
        <v>janeiro</v>
      </c>
      <c r="O151" s="15">
        <v>45658</v>
      </c>
    </row>
    <row r="152" spans="1:15">
      <c r="A152" s="5" t="s">
        <v>153</v>
      </c>
      <c r="B152" s="6" t="s">
        <v>1151</v>
      </c>
      <c r="C152" s="8">
        <f t="shared" si="4"/>
        <v>64.89</v>
      </c>
      <c r="D152" s="13">
        <f>_xlfn.XLOOKUP(Tabela57[[#This Row],[SKU]],'ESTOQUE DEZEMBRO'!A:A,'ESTOQUE DEZEMBRO'!F:F,,0)-
_xlfn.XLOOKUP(Tabela57[[#This Row],[SKU]],'VENDA MES'!K:K,'VENDA MES'!L:L,0,0)</f>
        <v>-52.055555555555557</v>
      </c>
      <c r="E152" s="13">
        <f>IF(D152&lt;=0,(L152 * 2.5) - D152,IF(AND(Tabela57[[#This Row],[ESTOQUE_INICIAL]]&lt;=Tabela57[[#This Row],[PONTO_DE_REPOSICAO]],Tabela57[[#This Row],[ESTOQUE_INICIAL]]&gt;0),L152*2.5,D152*0))</f>
        <v>84</v>
      </c>
      <c r="F152" s="13">
        <f t="shared" si="5"/>
        <v>31.944444444444443</v>
      </c>
      <c r="G152" s="14" t="str">
        <f>IF('ESTOQUE DEZEMBRO'!$N152="outubro",_xlfn.XLOOKUP('ESTOQUE DEZEMBRO'!$A152,MEDIDAS!H:H,MEDIDAS!J:J,,0),IF('ESTOQUE DEZEMBRO'!$N152="novembro",_xlfn.XLOOKUP('ESTOQUE DEZEMBRO'!$A152,MEDIDAS!H:H,MEDIDAS!K:K,,0),"0"))</f>
        <v>0</v>
      </c>
      <c r="H152" s="16">
        <v>100</v>
      </c>
      <c r="I152" s="6" t="s">
        <v>1152</v>
      </c>
      <c r="J152" s="1">
        <f>'ESTOQUE DEZEMBRO'!$D152*'ESTOQUE DEZEMBRO'!$G152+'ESTOQUE DEZEMBRO'!$E152*'ESTOQUE DEZEMBRO'!$H152</f>
        <v>8375</v>
      </c>
      <c r="K152" s="1">
        <f>_xlfn.XLOOKUP(A152,MEDIDAS!A:A,MEDIDAS!D:D,,0)*5</f>
        <v>6.3888888888888884</v>
      </c>
      <c r="L152" s="1">
        <f>SUM(K152,_xlfn.XLOOKUP(A152,MEDIDAS!A:A,MEDIDAS!D:D,,0)*5)</f>
        <v>12.777777777777777</v>
      </c>
      <c r="M15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52" t="str">
        <f>IF(Tabela57[[#This Row],[ABASTECIMENTO]]&gt;0,"janeiro",_xlfn.XLOOKUP(Tabela57[[#This Row],[SKU]],'ESTOQUE DEZEMBRO'!A:A,'ESTOQUE DEZEMBRO'!N:N,,0))</f>
        <v>janeiro</v>
      </c>
      <c r="O152" s="15">
        <v>45658</v>
      </c>
    </row>
    <row r="153" spans="1:15">
      <c r="A153" s="5" t="s">
        <v>155</v>
      </c>
      <c r="B153" s="6" t="s">
        <v>1151</v>
      </c>
      <c r="C153" s="8">
        <f t="shared" si="4"/>
        <v>64.89</v>
      </c>
      <c r="D153" s="13">
        <f>_xlfn.XLOOKUP(Tabela57[[#This Row],[SKU]],'ESTOQUE DEZEMBRO'!A:A,'ESTOQUE DEZEMBRO'!F:F,,0)-
_xlfn.XLOOKUP(Tabela57[[#This Row],[SKU]],'VENDA MES'!K:K,'VENDA MES'!L:L,0,0)</f>
        <v>-2.1999999999999886</v>
      </c>
      <c r="E153" s="13">
        <f>IF(D153&lt;=0,(L153 * 2.5) - D153,IF(AND(Tabela57[[#This Row],[ESTOQUE_INICIAL]]&lt;=Tabela57[[#This Row],[PONTO_DE_REPOSICAO]],Tabela57[[#This Row],[ESTOQUE_INICIAL]]&gt;0),L153*2.5,D153*0))</f>
        <v>35.533333333333317</v>
      </c>
      <c r="F153" s="13">
        <f t="shared" si="5"/>
        <v>33.333333333333329</v>
      </c>
      <c r="G153" s="14">
        <f>IF('ESTOQUE DEZEMBRO'!$N153="outubro",_xlfn.XLOOKUP('ESTOQUE DEZEMBRO'!$A153,MEDIDAS!H:H,MEDIDAS!J:J,,0),IF('ESTOQUE DEZEMBRO'!$N153="novembro",_xlfn.XLOOKUP('ESTOQUE DEZEMBRO'!$A153,MEDIDAS!H:H,MEDIDAS!K:K,,0),"0"))</f>
        <v>50</v>
      </c>
      <c r="H153" s="16">
        <v>100</v>
      </c>
      <c r="I153" s="6" t="s">
        <v>1152</v>
      </c>
      <c r="J153" s="1">
        <f>'ESTOQUE DEZEMBRO'!$D153*'ESTOQUE DEZEMBRO'!$G153+'ESTOQUE DEZEMBRO'!$E153*'ESTOQUE DEZEMBRO'!$H153</f>
        <v>1590.0000000000005</v>
      </c>
      <c r="K153" s="1">
        <f>_xlfn.XLOOKUP(A153,MEDIDAS!A:A,MEDIDAS!D:D,,0)*5</f>
        <v>6.6666666666666661</v>
      </c>
      <c r="L153" s="1">
        <f>SUM(K153,_xlfn.XLOOKUP(A153,MEDIDAS!A:A,MEDIDAS!D:D,,0)*5)</f>
        <v>13.333333333333332</v>
      </c>
      <c r="M15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53" t="str">
        <f>IF(Tabela57[[#This Row],[ABASTECIMENTO]]&gt;0,"janeiro",_xlfn.XLOOKUP(Tabela57[[#This Row],[SKU]],'ESTOQUE DEZEMBRO'!A:A,'ESTOQUE DEZEMBRO'!N:N,,0))</f>
        <v>janeiro</v>
      </c>
      <c r="O153" s="15">
        <v>45658</v>
      </c>
    </row>
    <row r="154" spans="1:15">
      <c r="A154" s="5" t="s">
        <v>156</v>
      </c>
      <c r="B154" s="6" t="s">
        <v>1151</v>
      </c>
      <c r="C154" s="8">
        <f t="shared" si="4"/>
        <v>64.89</v>
      </c>
      <c r="D154" s="13">
        <f>_xlfn.XLOOKUP(Tabela57[[#This Row],[SKU]],'ESTOQUE DEZEMBRO'!A:A,'ESTOQUE DEZEMBRO'!F:F,,0)-
_xlfn.XLOOKUP(Tabela57[[#This Row],[SKU]],'VENDA MES'!K:K,'VENDA MES'!L:L,0,0)</f>
        <v>-43.611111111111114</v>
      </c>
      <c r="E154" s="13">
        <f>IF(D154&lt;=0,(L154 * 2.5) - D154,IF(AND(Tabela57[[#This Row],[ESTOQUE_INICIAL]]&lt;=Tabela57[[#This Row],[PONTO_DE_REPOSICAO]],Tabela57[[#This Row],[ESTOQUE_INICIAL]]&gt;0),L154*2.5,D154*0))</f>
        <v>75</v>
      </c>
      <c r="F154" s="13">
        <f t="shared" si="5"/>
        <v>31.388888888888886</v>
      </c>
      <c r="G154" s="14" t="str">
        <f>IF('ESTOQUE DEZEMBRO'!$N154="outubro",_xlfn.XLOOKUP('ESTOQUE DEZEMBRO'!$A154,MEDIDAS!H:H,MEDIDAS!J:J,,0),IF('ESTOQUE DEZEMBRO'!$N154="novembro",_xlfn.XLOOKUP('ESTOQUE DEZEMBRO'!$A154,MEDIDAS!H:H,MEDIDAS!K:K,,0),"0"))</f>
        <v>0</v>
      </c>
      <c r="H154" s="16">
        <v>100</v>
      </c>
      <c r="I154" s="6" t="s">
        <v>1152</v>
      </c>
      <c r="J154" s="1">
        <f>'ESTOQUE DEZEMBRO'!$D154*'ESTOQUE DEZEMBRO'!$G154+'ESTOQUE DEZEMBRO'!$E154*'ESTOQUE DEZEMBRO'!$H154</f>
        <v>6498.6111111111086</v>
      </c>
      <c r="K154" s="1">
        <f>_xlfn.XLOOKUP(A154,MEDIDAS!A:A,MEDIDAS!D:D,,0)*5</f>
        <v>6.2777777777777777</v>
      </c>
      <c r="L154" s="1">
        <f>SUM(K154,_xlfn.XLOOKUP(A154,MEDIDAS!A:A,MEDIDAS!D:D,,0)*5)</f>
        <v>12.555555555555555</v>
      </c>
      <c r="M15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54" t="str">
        <f>IF(Tabela57[[#This Row],[ABASTECIMENTO]]&gt;0,"janeiro",_xlfn.XLOOKUP(Tabela57[[#This Row],[SKU]],'ESTOQUE DEZEMBRO'!A:A,'ESTOQUE DEZEMBRO'!N:N,,0))</f>
        <v>janeiro</v>
      </c>
      <c r="O154" s="15">
        <v>45658</v>
      </c>
    </row>
    <row r="155" spans="1:15">
      <c r="A155" s="5" t="s">
        <v>157</v>
      </c>
      <c r="B155" s="6" t="s">
        <v>1151</v>
      </c>
      <c r="C155" s="8">
        <f t="shared" si="4"/>
        <v>64.89</v>
      </c>
      <c r="D155" s="13">
        <f>_xlfn.XLOOKUP(Tabela57[[#This Row],[SKU]],'ESTOQUE DEZEMBRO'!A:A,'ESTOQUE DEZEMBRO'!F:F,,0)-
_xlfn.XLOOKUP(Tabela57[[#This Row],[SKU]],'VENDA MES'!K:K,'VENDA MES'!L:L,0,0)</f>
        <v>35.000000000000028</v>
      </c>
      <c r="E155" s="13">
        <f>IF(D155&lt;=0,(L155 * 2.5) - D155,IF(AND(Tabela57[[#This Row],[ESTOQUE_INICIAL]]&lt;=Tabela57[[#This Row],[PONTO_DE_REPOSICAO]],Tabela57[[#This Row],[ESTOQUE_INICIAL]]&gt;0),L155*2.5,D155*0))</f>
        <v>0</v>
      </c>
      <c r="F155" s="13">
        <f t="shared" si="5"/>
        <v>35.000000000000028</v>
      </c>
      <c r="G155" s="14">
        <f>IF('ESTOQUE DEZEMBRO'!$N155="outubro",_xlfn.XLOOKUP('ESTOQUE DEZEMBRO'!$A155,MEDIDAS!H:H,MEDIDAS!J:J,,0),IF('ESTOQUE DEZEMBRO'!$N155="novembro",_xlfn.XLOOKUP('ESTOQUE DEZEMBRO'!$A155,MEDIDAS!H:H,MEDIDAS!K:K,,0),"0"))</f>
        <v>50</v>
      </c>
      <c r="H155" s="16">
        <v>100</v>
      </c>
      <c r="I155" s="6" t="s">
        <v>1152</v>
      </c>
      <c r="J155" s="1">
        <f>'ESTOQUE DEZEMBRO'!$D155*'ESTOQUE DEZEMBRO'!$G155+'ESTOQUE DEZEMBRO'!$E155*'ESTOQUE DEZEMBRO'!$H155</f>
        <v>5500.0000000000018</v>
      </c>
      <c r="K155" s="1">
        <f>_xlfn.XLOOKUP(A155,MEDIDAS!A:A,MEDIDAS!D:D,,0)*5</f>
        <v>3.0555555555555558</v>
      </c>
      <c r="L155" s="1">
        <f>SUM(K155,_xlfn.XLOOKUP(A155,MEDIDAS!A:A,MEDIDAS!D:D,,0)*5)</f>
        <v>6.1111111111111116</v>
      </c>
      <c r="M15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55" t="str">
        <f>IF(Tabela57[[#This Row],[ABASTECIMENTO]]&gt;0,"janeiro",_xlfn.XLOOKUP(Tabela57[[#This Row],[SKU]],'ESTOQUE DEZEMBRO'!A:A,'ESTOQUE DEZEMBRO'!N:N,,0))</f>
        <v>outubro</v>
      </c>
      <c r="O155" s="15">
        <v>45658</v>
      </c>
    </row>
    <row r="156" spans="1:15">
      <c r="A156" s="5" t="s">
        <v>158</v>
      </c>
      <c r="B156" s="6" t="s">
        <v>1151</v>
      </c>
      <c r="C156" s="8">
        <f t="shared" si="4"/>
        <v>64.89</v>
      </c>
      <c r="D156" s="13">
        <f>_xlfn.XLOOKUP(Tabela57[[#This Row],[SKU]],'ESTOQUE DEZEMBRO'!A:A,'ESTOQUE DEZEMBRO'!F:F,,0)-
_xlfn.XLOOKUP(Tabela57[[#This Row],[SKU]],'VENDA MES'!K:K,'VENDA MES'!L:L,0,0)</f>
        <v>-25.199999999999989</v>
      </c>
      <c r="E156" s="13">
        <f>IF(D156&lt;=0,(L156 * 2.5) - D156,IF(AND(Tabela57[[#This Row],[ESTOQUE_INICIAL]]&lt;=Tabela57[[#This Row],[PONTO_DE_REPOSICAO]],Tabela57[[#This Row],[ESTOQUE_INICIAL]]&gt;0),L156*2.5,D156*0))</f>
        <v>57.699999999999989</v>
      </c>
      <c r="F156" s="13">
        <f t="shared" si="5"/>
        <v>32.5</v>
      </c>
      <c r="G156" s="14">
        <f>IF('ESTOQUE DEZEMBRO'!$N156="outubro",_xlfn.XLOOKUP('ESTOQUE DEZEMBRO'!$A156,MEDIDAS!H:H,MEDIDAS!J:J,,0),IF('ESTOQUE DEZEMBRO'!$N156="novembro",_xlfn.XLOOKUP('ESTOQUE DEZEMBRO'!$A156,MEDIDAS!H:H,MEDIDAS!K:K,,0),"0"))</f>
        <v>50</v>
      </c>
      <c r="H156" s="16">
        <v>100</v>
      </c>
      <c r="I156" s="6" t="s">
        <v>1152</v>
      </c>
      <c r="J156" s="1">
        <f>'ESTOQUE DEZEMBRO'!$D156*'ESTOQUE DEZEMBRO'!$G156+'ESTOQUE DEZEMBRO'!$E156*'ESTOQUE DEZEMBRO'!$H156</f>
        <v>1740.0000000000005</v>
      </c>
      <c r="K156" s="1">
        <f>_xlfn.XLOOKUP(A156,MEDIDAS!A:A,MEDIDAS!D:D,,0)*5</f>
        <v>6.5</v>
      </c>
      <c r="L156" s="1">
        <f>SUM(K156,_xlfn.XLOOKUP(A156,MEDIDAS!A:A,MEDIDAS!D:D,,0)*5)</f>
        <v>13</v>
      </c>
      <c r="M15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56" t="str">
        <f>IF(Tabela57[[#This Row],[ABASTECIMENTO]]&gt;0,"janeiro",_xlfn.XLOOKUP(Tabela57[[#This Row],[SKU]],'ESTOQUE DEZEMBRO'!A:A,'ESTOQUE DEZEMBRO'!N:N,,0))</f>
        <v>janeiro</v>
      </c>
      <c r="O156" s="15">
        <v>45658</v>
      </c>
    </row>
    <row r="157" spans="1:15">
      <c r="A157" s="5" t="s">
        <v>176</v>
      </c>
      <c r="B157" s="6" t="s">
        <v>1151</v>
      </c>
      <c r="C157" s="8">
        <f t="shared" si="4"/>
        <v>64.89</v>
      </c>
      <c r="D157" s="13">
        <f>_xlfn.XLOOKUP(Tabela57[[#This Row],[SKU]],'ESTOQUE DEZEMBRO'!A:A,'ESTOQUE DEZEMBRO'!F:F,,0)-
_xlfn.XLOOKUP(Tabela57[[#This Row],[SKU]],'VENDA MES'!K:K,'VENDA MES'!L:L,0,0)</f>
        <v>-44</v>
      </c>
      <c r="E157" s="13">
        <f>IF(D157&lt;=0,(L157 * 2.5) - D157,IF(AND(Tabela57[[#This Row],[ESTOQUE_INICIAL]]&lt;=Tabela57[[#This Row],[PONTO_DE_REPOSICAO]],Tabela57[[#This Row],[ESTOQUE_INICIAL]]&gt;0),L157*2.5,D157*0))</f>
        <v>71.777777777777771</v>
      </c>
      <c r="F157" s="13">
        <f t="shared" si="5"/>
        <v>27.777777777777771</v>
      </c>
      <c r="G157" s="14">
        <f>IF('ESTOQUE DEZEMBRO'!$N157="outubro",_xlfn.XLOOKUP('ESTOQUE DEZEMBRO'!$A157,MEDIDAS!H:H,MEDIDAS!J:J,,0),IF('ESTOQUE DEZEMBRO'!$N157="novembro",_xlfn.XLOOKUP('ESTOQUE DEZEMBRO'!$A157,MEDIDAS!H:H,MEDIDAS!K:K,,0),"0"))</f>
        <v>50</v>
      </c>
      <c r="H157" s="16">
        <v>100</v>
      </c>
      <c r="I157" s="6" t="s">
        <v>1152</v>
      </c>
      <c r="J157" s="1">
        <f>'ESTOQUE DEZEMBRO'!$D157*'ESTOQUE DEZEMBRO'!$G157+'ESTOQUE DEZEMBRO'!$E157*'ESTOQUE DEZEMBRO'!$H157</f>
        <v>2500</v>
      </c>
      <c r="K157" s="1">
        <f>_xlfn.XLOOKUP(A157,MEDIDAS!A:A,MEDIDAS!D:D,,0)*5</f>
        <v>5.5555555555555554</v>
      </c>
      <c r="L157" s="1">
        <f>SUM(K157,_xlfn.XLOOKUP(A157,MEDIDAS!A:A,MEDIDAS!D:D,,0)*5)</f>
        <v>11.111111111111111</v>
      </c>
      <c r="M15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57" t="str">
        <f>IF(Tabela57[[#This Row],[ABASTECIMENTO]]&gt;0,"janeiro",_xlfn.XLOOKUP(Tabela57[[#This Row],[SKU]],'ESTOQUE DEZEMBRO'!A:A,'ESTOQUE DEZEMBRO'!N:N,,0))</f>
        <v>janeiro</v>
      </c>
      <c r="O157" s="15">
        <v>45658</v>
      </c>
    </row>
    <row r="158" spans="1:15">
      <c r="A158" s="5" t="s">
        <v>159</v>
      </c>
      <c r="B158" s="6" t="s">
        <v>1151</v>
      </c>
      <c r="C158" s="8">
        <f t="shared" si="4"/>
        <v>64.89</v>
      </c>
      <c r="D158" s="13">
        <f>_xlfn.XLOOKUP(Tabela57[[#This Row],[SKU]],'ESTOQUE DEZEMBRO'!A:A,'ESTOQUE DEZEMBRO'!F:F,,0)-
_xlfn.XLOOKUP(Tabela57[[#This Row],[SKU]],'VENDA MES'!K:K,'VENDA MES'!L:L,0,0)</f>
        <v>-40.277777777777779</v>
      </c>
      <c r="E158" s="13">
        <f>IF(D158&lt;=0,(L158 * 2.5) - D158,IF(AND(Tabela57[[#This Row],[ESTOQUE_INICIAL]]&lt;=Tabela57[[#This Row],[PONTO_DE_REPOSICAO]],Tabela57[[#This Row],[ESTOQUE_INICIAL]]&gt;0),L158*2.5,D158*0))</f>
        <v>65</v>
      </c>
      <c r="F158" s="13">
        <f t="shared" si="5"/>
        <v>24.722222222222221</v>
      </c>
      <c r="G158" s="14" t="str">
        <f>IF('ESTOQUE DEZEMBRO'!$N158="outubro",_xlfn.XLOOKUP('ESTOQUE DEZEMBRO'!$A158,MEDIDAS!H:H,MEDIDAS!J:J,,0),IF('ESTOQUE DEZEMBRO'!$N158="novembro",_xlfn.XLOOKUP('ESTOQUE DEZEMBRO'!$A158,MEDIDAS!H:H,MEDIDAS!K:K,,0),"0"))</f>
        <v>0</v>
      </c>
      <c r="H158" s="16">
        <v>100</v>
      </c>
      <c r="I158" s="6" t="s">
        <v>1152</v>
      </c>
      <c r="J158" s="1">
        <f>'ESTOQUE DEZEMBRO'!$D158*'ESTOQUE DEZEMBRO'!$G158+'ESTOQUE DEZEMBRO'!$E158*'ESTOQUE DEZEMBRO'!$H158</f>
        <v>3490.2777777777778</v>
      </c>
      <c r="K158" s="1">
        <f>_xlfn.XLOOKUP(A158,MEDIDAS!A:A,MEDIDAS!D:D,,0)*5</f>
        <v>4.9444444444444446</v>
      </c>
      <c r="L158" s="1">
        <f>SUM(K158,_xlfn.XLOOKUP(A158,MEDIDAS!A:A,MEDIDAS!D:D,,0)*5)</f>
        <v>9.8888888888888893</v>
      </c>
      <c r="M15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58" t="str">
        <f>IF(Tabela57[[#This Row],[ABASTECIMENTO]]&gt;0,"janeiro",_xlfn.XLOOKUP(Tabela57[[#This Row],[SKU]],'ESTOQUE DEZEMBRO'!A:A,'ESTOQUE DEZEMBRO'!N:N,,0))</f>
        <v>janeiro</v>
      </c>
      <c r="O158" s="15">
        <v>45658</v>
      </c>
    </row>
    <row r="159" spans="1:15">
      <c r="A159" s="5" t="s">
        <v>160</v>
      </c>
      <c r="B159" s="6" t="s">
        <v>1151</v>
      </c>
      <c r="C159" s="8">
        <f t="shared" si="4"/>
        <v>64.89</v>
      </c>
      <c r="D159" s="13">
        <f>_xlfn.XLOOKUP(Tabela57[[#This Row],[SKU]],'ESTOQUE DEZEMBRO'!A:A,'ESTOQUE DEZEMBRO'!F:F,,0)-
_xlfn.XLOOKUP(Tabela57[[#This Row],[SKU]],'VENDA MES'!K:K,'VENDA MES'!L:L,0,0)</f>
        <v>-39.5</v>
      </c>
      <c r="E159" s="13">
        <f>IF(D159&lt;=0,(L159 * 2.5) - D159,IF(AND(Tabela57[[#This Row],[ESTOQUE_INICIAL]]&lt;=Tabela57[[#This Row],[PONTO_DE_REPOSICAO]],Tabela57[[#This Row],[ESTOQUE_INICIAL]]&gt;0),L159*2.5,D159*0))</f>
        <v>72</v>
      </c>
      <c r="F159" s="13">
        <f t="shared" si="5"/>
        <v>32.5</v>
      </c>
      <c r="G159" s="14" t="str">
        <f>IF('ESTOQUE DEZEMBRO'!$N159="outubro",_xlfn.XLOOKUP('ESTOQUE DEZEMBRO'!$A159,MEDIDAS!H:H,MEDIDAS!J:J,,0),IF('ESTOQUE DEZEMBRO'!$N159="novembro",_xlfn.XLOOKUP('ESTOQUE DEZEMBRO'!$A159,MEDIDAS!H:H,MEDIDAS!K:K,,0),"0"))</f>
        <v>0</v>
      </c>
      <c r="H159" s="16">
        <v>100</v>
      </c>
      <c r="I159" s="6" t="s">
        <v>1152</v>
      </c>
      <c r="J159" s="1">
        <f>'ESTOQUE DEZEMBRO'!$D159*'ESTOQUE DEZEMBRO'!$G159+'ESTOQUE DEZEMBRO'!$E159*'ESTOQUE DEZEMBRO'!$H159</f>
        <v>7137.4999999999973</v>
      </c>
      <c r="K159" s="1">
        <f>_xlfn.XLOOKUP(A159,MEDIDAS!A:A,MEDIDAS!D:D,,0)*5</f>
        <v>6.5</v>
      </c>
      <c r="L159" s="1">
        <f>SUM(K159,_xlfn.XLOOKUP(A159,MEDIDAS!A:A,MEDIDAS!D:D,,0)*5)</f>
        <v>13</v>
      </c>
      <c r="M15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59" t="str">
        <f>IF(Tabela57[[#This Row],[ABASTECIMENTO]]&gt;0,"janeiro",_xlfn.XLOOKUP(Tabela57[[#This Row],[SKU]],'ESTOQUE DEZEMBRO'!A:A,'ESTOQUE DEZEMBRO'!N:N,,0))</f>
        <v>janeiro</v>
      </c>
      <c r="O159" s="15">
        <v>45658</v>
      </c>
    </row>
    <row r="160" spans="1:15">
      <c r="A160" s="5" t="s">
        <v>161</v>
      </c>
      <c r="B160" s="6" t="s">
        <v>1151</v>
      </c>
      <c r="C160" s="8">
        <f t="shared" si="4"/>
        <v>64.89</v>
      </c>
      <c r="D160" s="13">
        <f>_xlfn.XLOOKUP(Tabela57[[#This Row],[SKU]],'ESTOQUE DEZEMBRO'!A:A,'ESTOQUE DEZEMBRO'!F:F,,0)-
_xlfn.XLOOKUP(Tabela57[[#This Row],[SKU]],'VENDA MES'!K:K,'VENDA MES'!L:L,0,0)</f>
        <v>4.4000000000000057</v>
      </c>
      <c r="E160" s="13">
        <f>IF(D160&lt;=0,(L160 * 2.5) - D160,IF(AND(Tabela57[[#This Row],[ESTOQUE_INICIAL]]&lt;=Tabela57[[#This Row],[PONTO_DE_REPOSICAO]],Tabela57[[#This Row],[ESTOQUE_INICIAL]]&gt;0),L160*2.5,D160*0))</f>
        <v>26.111111111111111</v>
      </c>
      <c r="F160" s="13">
        <f t="shared" si="5"/>
        <v>30.511111111111116</v>
      </c>
      <c r="G160" s="14">
        <f>IF('ESTOQUE DEZEMBRO'!$N160="outubro",_xlfn.XLOOKUP('ESTOQUE DEZEMBRO'!$A160,MEDIDAS!H:H,MEDIDAS!J:J,,0),IF('ESTOQUE DEZEMBRO'!$N160="novembro",_xlfn.XLOOKUP('ESTOQUE DEZEMBRO'!$A160,MEDIDAS!H:H,MEDIDAS!K:K,,0),"0"))</f>
        <v>50</v>
      </c>
      <c r="H160" s="16">
        <v>100</v>
      </c>
      <c r="I160" s="6" t="s">
        <v>1152</v>
      </c>
      <c r="J160" s="1">
        <f>'ESTOQUE DEZEMBRO'!$D160*'ESTOQUE DEZEMBRO'!$G160+'ESTOQUE DEZEMBRO'!$E160*'ESTOQUE DEZEMBRO'!$H160</f>
        <v>3220.0000000000005</v>
      </c>
      <c r="K160" s="1">
        <f>_xlfn.XLOOKUP(A160,MEDIDAS!A:A,MEDIDAS!D:D,,0)*5</f>
        <v>5.2222222222222223</v>
      </c>
      <c r="L160" s="1">
        <f>SUM(K160,_xlfn.XLOOKUP(A160,MEDIDAS!A:A,MEDIDAS!D:D,,0)*5)</f>
        <v>10.444444444444445</v>
      </c>
      <c r="M16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60" t="str">
        <f>IF(Tabela57[[#This Row],[ABASTECIMENTO]]&gt;0,"janeiro",_xlfn.XLOOKUP(Tabela57[[#This Row],[SKU]],'ESTOQUE DEZEMBRO'!A:A,'ESTOQUE DEZEMBRO'!N:N,,0))</f>
        <v>janeiro</v>
      </c>
      <c r="O160" s="15">
        <v>45658</v>
      </c>
    </row>
    <row r="161" spans="1:15">
      <c r="A161" s="5" t="s">
        <v>162</v>
      </c>
      <c r="B161" s="6" t="s">
        <v>1151</v>
      </c>
      <c r="C161" s="8">
        <f t="shared" si="4"/>
        <v>64.89</v>
      </c>
      <c r="D161" s="13">
        <f>_xlfn.XLOOKUP(Tabela57[[#This Row],[SKU]],'ESTOQUE DEZEMBRO'!A:A,'ESTOQUE DEZEMBRO'!F:F,,0)-
_xlfn.XLOOKUP(Tabela57[[#This Row],[SKU]],'VENDA MES'!K:K,'VENDA MES'!L:L,0,0)</f>
        <v>28</v>
      </c>
      <c r="E161" s="13">
        <f>IF(D161&lt;=0,(L161 * 2.5) - D161,IF(AND(Tabela57[[#This Row],[ESTOQUE_INICIAL]]&lt;=Tabela57[[#This Row],[PONTO_DE_REPOSICAO]],Tabela57[[#This Row],[ESTOQUE_INICIAL]]&gt;0),L161*2.5,D161*0))</f>
        <v>0</v>
      </c>
      <c r="F161" s="13">
        <f t="shared" si="5"/>
        <v>28</v>
      </c>
      <c r="G161" s="14">
        <f>IF('ESTOQUE DEZEMBRO'!$N161="outubro",_xlfn.XLOOKUP('ESTOQUE DEZEMBRO'!$A161,MEDIDAS!H:H,MEDIDAS!J:J,,0),IF('ESTOQUE DEZEMBRO'!$N161="novembro",_xlfn.XLOOKUP('ESTOQUE DEZEMBRO'!$A161,MEDIDAS!H:H,MEDIDAS!K:K,,0),"0"))</f>
        <v>50</v>
      </c>
      <c r="H161" s="16">
        <v>100</v>
      </c>
      <c r="I161" s="6" t="s">
        <v>1152</v>
      </c>
      <c r="J161" s="1">
        <f>'ESTOQUE DEZEMBRO'!$D161*'ESTOQUE DEZEMBRO'!$G161+'ESTOQUE DEZEMBRO'!$E161*'ESTOQUE DEZEMBRO'!$H161</f>
        <v>5700</v>
      </c>
      <c r="K161" s="1">
        <f>_xlfn.XLOOKUP(A161,MEDIDAS!A:A,MEDIDAS!D:D,,0)*5</f>
        <v>8.3333333333333339</v>
      </c>
      <c r="L161" s="1">
        <f>SUM(K161,_xlfn.XLOOKUP(A161,MEDIDAS!A:A,MEDIDAS!D:D,,0)*5)</f>
        <v>16.666666666666668</v>
      </c>
      <c r="M16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61" t="str">
        <f>IF(Tabela57[[#This Row],[ABASTECIMENTO]]&gt;0,"janeiro",_xlfn.XLOOKUP(Tabela57[[#This Row],[SKU]],'ESTOQUE DEZEMBRO'!A:A,'ESTOQUE DEZEMBRO'!N:N,,0))</f>
        <v>outubro</v>
      </c>
      <c r="O161" s="15">
        <v>45658</v>
      </c>
    </row>
    <row r="162" spans="1:15">
      <c r="A162" s="5" t="s">
        <v>163</v>
      </c>
      <c r="B162" s="6" t="s">
        <v>1153</v>
      </c>
      <c r="C162" s="8">
        <f t="shared" si="4"/>
        <v>64.89</v>
      </c>
      <c r="D162" s="13">
        <f>_xlfn.XLOOKUP(Tabela57[[#This Row],[SKU]],'ESTOQUE DEZEMBRO'!A:A,'ESTOQUE DEZEMBRO'!F:F,,0)-
_xlfn.XLOOKUP(Tabela57[[#This Row],[SKU]],'VENDA MES'!K:K,'VENDA MES'!L:L,0,0)</f>
        <v>-13.999999999999972</v>
      </c>
      <c r="E162" s="13">
        <f>IF(D162&lt;=0,(L162 * 2.5) - D162,IF(AND(Tabela57[[#This Row],[ESTOQUE_INICIAL]]&lt;=Tabela57[[#This Row],[PONTO_DE_REPOSICAO]],Tabela57[[#This Row],[ESTOQUE_INICIAL]]&gt;0),L162*2.5,D162*0))</f>
        <v>41.499999999999972</v>
      </c>
      <c r="F162" s="13">
        <f t="shared" si="5"/>
        <v>27.5</v>
      </c>
      <c r="G162" s="14">
        <f>IF('ESTOQUE DEZEMBRO'!$N162="outubro",_xlfn.XLOOKUP('ESTOQUE DEZEMBRO'!$A162,MEDIDAS!H:H,MEDIDAS!J:J,,0),IF('ESTOQUE DEZEMBRO'!$N162="novembro",_xlfn.XLOOKUP('ESTOQUE DEZEMBRO'!$A162,MEDIDAS!H:H,MEDIDAS!K:K,,0),"0"))</f>
        <v>10</v>
      </c>
      <c r="H162" s="16">
        <v>20</v>
      </c>
      <c r="I162" s="6" t="s">
        <v>1134</v>
      </c>
      <c r="J162" s="1">
        <f>'ESTOQUE DEZEMBRO'!$D162*'ESTOQUE DEZEMBRO'!$G162+'ESTOQUE DEZEMBRO'!$E162*'ESTOQUE DEZEMBRO'!$H162</f>
        <v>660.00000000000023</v>
      </c>
      <c r="K162" s="1">
        <f>_xlfn.XLOOKUP(A162,MEDIDAS!A:A,MEDIDAS!D:D,,0)*5</f>
        <v>5.5</v>
      </c>
      <c r="L162" s="1">
        <f>SUM(K162,_xlfn.XLOOKUP(A162,MEDIDAS!A:A,MEDIDAS!D:D,,0)*5)</f>
        <v>11</v>
      </c>
      <c r="M16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62" t="str">
        <f>IF(Tabela57[[#This Row],[ABASTECIMENTO]]&gt;0,"janeiro",_xlfn.XLOOKUP(Tabela57[[#This Row],[SKU]],'ESTOQUE DEZEMBRO'!A:A,'ESTOQUE DEZEMBRO'!N:N,,0))</f>
        <v>janeiro</v>
      </c>
      <c r="O162" s="15">
        <v>45658</v>
      </c>
    </row>
    <row r="163" spans="1:15">
      <c r="A163" s="5" t="s">
        <v>164</v>
      </c>
      <c r="B163" s="6" t="s">
        <v>1153</v>
      </c>
      <c r="C163" s="8">
        <f t="shared" si="4"/>
        <v>64.89</v>
      </c>
      <c r="D163" s="13">
        <f>_xlfn.XLOOKUP(Tabela57[[#This Row],[SKU]],'ESTOQUE DEZEMBRO'!A:A,'ESTOQUE DEZEMBRO'!F:F,,0)-
_xlfn.XLOOKUP(Tabela57[[#This Row],[SKU]],'VENDA MES'!K:K,'VENDA MES'!L:L,0,0)</f>
        <v>28</v>
      </c>
      <c r="E163" s="13">
        <f>IF(D163&lt;=0,(L163 * 2.5) - D163,IF(AND(Tabela57[[#This Row],[ESTOQUE_INICIAL]]&lt;=Tabela57[[#This Row],[PONTO_DE_REPOSICAO]],Tabela57[[#This Row],[ESTOQUE_INICIAL]]&gt;0),L163*2.5,D163*0))</f>
        <v>0</v>
      </c>
      <c r="F163" s="13">
        <f t="shared" si="5"/>
        <v>28</v>
      </c>
      <c r="G163" s="14">
        <f>IF('ESTOQUE DEZEMBRO'!$N163="outubro",_xlfn.XLOOKUP('ESTOQUE DEZEMBRO'!$A163,MEDIDAS!H:H,MEDIDAS!J:J,,0),IF('ESTOQUE DEZEMBRO'!$N163="novembro",_xlfn.XLOOKUP('ESTOQUE DEZEMBRO'!$A163,MEDIDAS!H:H,MEDIDAS!K:K,,0),"0"))</f>
        <v>10</v>
      </c>
      <c r="H163" s="16">
        <v>20</v>
      </c>
      <c r="I163" s="6" t="s">
        <v>1134</v>
      </c>
      <c r="J163" s="1">
        <f>'ESTOQUE DEZEMBRO'!$D163*'ESTOQUE DEZEMBRO'!$G163+'ESTOQUE DEZEMBRO'!$E163*'ESTOQUE DEZEMBRO'!$H163</f>
        <v>680</v>
      </c>
      <c r="K163" s="1">
        <f>_xlfn.XLOOKUP(A163,MEDIDAS!A:A,MEDIDAS!D:D,,0)*5</f>
        <v>7.2222222222222223</v>
      </c>
      <c r="L163" s="1">
        <f>SUM(K163,_xlfn.XLOOKUP(A163,MEDIDAS!A:A,MEDIDAS!D:D,,0)*5)</f>
        <v>14.444444444444445</v>
      </c>
      <c r="M16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63" t="str">
        <f>IF(Tabela57[[#This Row],[ABASTECIMENTO]]&gt;0,"janeiro",_xlfn.XLOOKUP(Tabela57[[#This Row],[SKU]],'ESTOQUE DEZEMBRO'!A:A,'ESTOQUE DEZEMBRO'!N:N,,0))</f>
        <v>outubro</v>
      </c>
      <c r="O163" s="15">
        <v>45658</v>
      </c>
    </row>
    <row r="164" spans="1:15">
      <c r="A164" s="5" t="s">
        <v>166</v>
      </c>
      <c r="B164" s="6" t="s">
        <v>1153</v>
      </c>
      <c r="C164" s="8">
        <f t="shared" si="4"/>
        <v>64.89</v>
      </c>
      <c r="D164" s="13">
        <f>_xlfn.XLOOKUP(Tabela57[[#This Row],[SKU]],'ESTOQUE DEZEMBRO'!A:A,'ESTOQUE DEZEMBRO'!F:F,,0)-
_xlfn.XLOOKUP(Tabela57[[#This Row],[SKU]],'VENDA MES'!K:K,'VENDA MES'!L:L,0,0)</f>
        <v>-52.799999999999983</v>
      </c>
      <c r="E164" s="13">
        <f>IF(D164&lt;=0,(L164 * 2.5) - D164,IF(AND(Tabela57[[#This Row],[ESTOQUE_INICIAL]]&lt;=Tabela57[[#This Row],[PONTO_DE_REPOSICAO]],Tabela57[[#This Row],[ESTOQUE_INICIAL]]&gt;0),L164*2.5,D164*0))</f>
        <v>80.85555555555554</v>
      </c>
      <c r="F164" s="13">
        <f t="shared" si="5"/>
        <v>28.055555555555557</v>
      </c>
      <c r="G164" s="14">
        <f>IF('ESTOQUE DEZEMBRO'!$N164="outubro",_xlfn.XLOOKUP('ESTOQUE DEZEMBRO'!$A164,MEDIDAS!H:H,MEDIDAS!J:J,,0),IF('ESTOQUE DEZEMBRO'!$N164="novembro",_xlfn.XLOOKUP('ESTOQUE DEZEMBRO'!$A164,MEDIDAS!H:H,MEDIDAS!K:K,,0),"0"))</f>
        <v>10</v>
      </c>
      <c r="H164" s="16">
        <v>20</v>
      </c>
      <c r="I164" s="6" t="s">
        <v>1134</v>
      </c>
      <c r="J164" s="1">
        <f>'ESTOQUE DEZEMBRO'!$D164*'ESTOQUE DEZEMBRO'!$G164+'ESTOQUE DEZEMBRO'!$E164*'ESTOQUE DEZEMBRO'!$H164</f>
        <v>442.00000000000017</v>
      </c>
      <c r="K164" s="1">
        <f>_xlfn.XLOOKUP(A164,MEDIDAS!A:A,MEDIDAS!D:D,,0)*5</f>
        <v>5.6111111111111107</v>
      </c>
      <c r="L164" s="1">
        <f>SUM(K164,_xlfn.XLOOKUP(A164,MEDIDAS!A:A,MEDIDAS!D:D,,0)*5)</f>
        <v>11.222222222222221</v>
      </c>
      <c r="M16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64" t="str">
        <f>IF(Tabela57[[#This Row],[ABASTECIMENTO]]&gt;0,"janeiro",_xlfn.XLOOKUP(Tabela57[[#This Row],[SKU]],'ESTOQUE DEZEMBRO'!A:A,'ESTOQUE DEZEMBRO'!N:N,,0))</f>
        <v>janeiro</v>
      </c>
      <c r="O164" s="15">
        <v>45658</v>
      </c>
    </row>
    <row r="165" spans="1:15">
      <c r="A165" s="5" t="s">
        <v>167</v>
      </c>
      <c r="B165" s="6" t="s">
        <v>1153</v>
      </c>
      <c r="C165" s="8">
        <f t="shared" si="4"/>
        <v>64.89</v>
      </c>
      <c r="D165" s="13">
        <f>_xlfn.XLOOKUP(Tabela57[[#This Row],[SKU]],'ESTOQUE DEZEMBRO'!A:A,'ESTOQUE DEZEMBRO'!F:F,,0)-
_xlfn.XLOOKUP(Tabela57[[#This Row],[SKU]],'VENDA MES'!K:K,'VENDA MES'!L:L,0,0)</f>
        <v>82.600000000000023</v>
      </c>
      <c r="E165" s="13">
        <f>IF(D165&lt;=0,(L165 * 2.5) - D165,IF(AND(Tabela57[[#This Row],[ESTOQUE_INICIAL]]&lt;=Tabela57[[#This Row],[PONTO_DE_REPOSICAO]],Tabela57[[#This Row],[ESTOQUE_INICIAL]]&gt;0),L165*2.5,D165*0))</f>
        <v>0</v>
      </c>
      <c r="F165" s="13">
        <f t="shared" si="5"/>
        <v>82.600000000000023</v>
      </c>
      <c r="G165" s="14">
        <f>IF('ESTOQUE DEZEMBRO'!$N165="outubro",_xlfn.XLOOKUP('ESTOQUE DEZEMBRO'!$A165,MEDIDAS!H:H,MEDIDAS!J:J,,0),IF('ESTOQUE DEZEMBRO'!$N165="novembro",_xlfn.XLOOKUP('ESTOQUE DEZEMBRO'!$A165,MEDIDAS!H:H,MEDIDAS!K:K,,0),"0"))</f>
        <v>10</v>
      </c>
      <c r="H165" s="16">
        <v>20</v>
      </c>
      <c r="I165" s="6" t="s">
        <v>1134</v>
      </c>
      <c r="J165" s="1">
        <f>'ESTOQUE DEZEMBRO'!$D165*'ESTOQUE DEZEMBRO'!$G165+'ESTOQUE DEZEMBRO'!$E165*'ESTOQUE DEZEMBRO'!$H165</f>
        <v>1706.0000000000002</v>
      </c>
      <c r="K165" s="1">
        <f>_xlfn.XLOOKUP(A165,MEDIDAS!A:A,MEDIDAS!D:D,,0)*5</f>
        <v>7.3888888888888893</v>
      </c>
      <c r="L165" s="1">
        <f>SUM(K165,_xlfn.XLOOKUP(A165,MEDIDAS!A:A,MEDIDAS!D:D,,0)*5)</f>
        <v>14.777777777777779</v>
      </c>
      <c r="M16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65" t="str">
        <f>IF(Tabela57[[#This Row],[ABASTECIMENTO]]&gt;0,"janeiro",_xlfn.XLOOKUP(Tabela57[[#This Row],[SKU]],'ESTOQUE DEZEMBRO'!A:A,'ESTOQUE DEZEMBRO'!N:N,,0))</f>
        <v>outubro</v>
      </c>
      <c r="O165" s="15">
        <v>45658</v>
      </c>
    </row>
    <row r="166" spans="1:15">
      <c r="A166" s="5" t="s">
        <v>168</v>
      </c>
      <c r="B166" s="6" t="s">
        <v>1153</v>
      </c>
      <c r="C166" s="8">
        <f t="shared" si="4"/>
        <v>64.89</v>
      </c>
      <c r="D166" s="13">
        <f>_xlfn.XLOOKUP(Tabela57[[#This Row],[SKU]],'ESTOQUE DEZEMBRO'!A:A,'ESTOQUE DEZEMBRO'!F:F,,0)-
_xlfn.XLOOKUP(Tabela57[[#This Row],[SKU]],'VENDA MES'!K:K,'VENDA MES'!L:L,0,0)</f>
        <v>53.199999999999989</v>
      </c>
      <c r="E166" s="13">
        <f>IF(D166&lt;=0,(L166 * 2.5) - D166,IF(AND(Tabela57[[#This Row],[ESTOQUE_INICIAL]]&lt;=Tabela57[[#This Row],[PONTO_DE_REPOSICAO]],Tabela57[[#This Row],[ESTOQUE_INICIAL]]&gt;0),L166*2.5,D166*0))</f>
        <v>0</v>
      </c>
      <c r="F166" s="13">
        <f t="shared" si="5"/>
        <v>53.199999999999989</v>
      </c>
      <c r="G166" s="14">
        <f>IF('ESTOQUE DEZEMBRO'!$N166="outubro",_xlfn.XLOOKUP('ESTOQUE DEZEMBRO'!$A166,MEDIDAS!H:H,MEDIDAS!J:J,,0),IF('ESTOQUE DEZEMBRO'!$N166="novembro",_xlfn.XLOOKUP('ESTOQUE DEZEMBRO'!$A166,MEDIDAS!H:H,MEDIDAS!K:K,,0),"0"))</f>
        <v>10</v>
      </c>
      <c r="H166" s="16">
        <v>20</v>
      </c>
      <c r="I166" s="6" t="s">
        <v>1134</v>
      </c>
      <c r="J166" s="1">
        <f>'ESTOQUE DEZEMBRO'!$D166*'ESTOQUE DEZEMBRO'!$G166+'ESTOQUE DEZEMBRO'!$E166*'ESTOQUE DEZEMBRO'!$H166</f>
        <v>1332</v>
      </c>
      <c r="K166" s="1">
        <f>_xlfn.XLOOKUP(A166,MEDIDAS!A:A,MEDIDAS!D:D,,0)*5</f>
        <v>8</v>
      </c>
      <c r="L166" s="1">
        <f>SUM(K166,_xlfn.XLOOKUP(A166,MEDIDAS!A:A,MEDIDAS!D:D,,0)*5)</f>
        <v>16</v>
      </c>
      <c r="M16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66" t="str">
        <f>IF(Tabela57[[#This Row],[ABASTECIMENTO]]&gt;0,"janeiro",_xlfn.XLOOKUP(Tabela57[[#This Row],[SKU]],'ESTOQUE DEZEMBRO'!A:A,'ESTOQUE DEZEMBRO'!N:N,,0))</f>
        <v>outubro</v>
      </c>
      <c r="O166" s="15">
        <v>45658</v>
      </c>
    </row>
    <row r="167" spans="1:15">
      <c r="A167" s="5" t="s">
        <v>187</v>
      </c>
      <c r="B167" s="6" t="s">
        <v>1153</v>
      </c>
      <c r="C167" s="8">
        <f t="shared" si="4"/>
        <v>64.89</v>
      </c>
      <c r="D167" s="13">
        <f>_xlfn.XLOOKUP(Tabela57[[#This Row],[SKU]],'ESTOQUE DEZEMBRO'!A:A,'ESTOQUE DEZEMBRO'!F:F,,0)-
_xlfn.XLOOKUP(Tabela57[[#This Row],[SKU]],'VENDA MES'!K:K,'VENDA MES'!L:L,0,0)</f>
        <v>-31</v>
      </c>
      <c r="E167" s="13">
        <f>IF(D167&lt;=0,(L167 * 2.5) - D167,IF(AND(Tabela57[[#This Row],[ESTOQUE_INICIAL]]&lt;=Tabela57[[#This Row],[PONTO_DE_REPOSICAO]],Tabela57[[#This Row],[ESTOQUE_INICIAL]]&gt;0),L167*2.5,D167*0))</f>
        <v>65.722222222222229</v>
      </c>
      <c r="F167" s="13">
        <f t="shared" si="5"/>
        <v>34.722222222222229</v>
      </c>
      <c r="G167" s="14">
        <f>IF('ESTOQUE DEZEMBRO'!$N167="outubro",_xlfn.XLOOKUP('ESTOQUE DEZEMBRO'!$A167,MEDIDAS!H:H,MEDIDAS!J:J,,0),IF('ESTOQUE DEZEMBRO'!$N167="novembro",_xlfn.XLOOKUP('ESTOQUE DEZEMBRO'!$A167,MEDIDAS!H:H,MEDIDAS!K:K,,0),"0"))</f>
        <v>10</v>
      </c>
      <c r="H167" s="16">
        <v>20</v>
      </c>
      <c r="I167" s="6" t="s">
        <v>1134</v>
      </c>
      <c r="J167" s="1">
        <f>'ESTOQUE DEZEMBRO'!$D167*'ESTOQUE DEZEMBRO'!$G167+'ESTOQUE DEZEMBRO'!$E167*'ESTOQUE DEZEMBRO'!$H167</f>
        <v>250</v>
      </c>
      <c r="K167" s="1">
        <f>_xlfn.XLOOKUP(A167,MEDIDAS!A:A,MEDIDAS!D:D,,0)*5</f>
        <v>6.9444444444444446</v>
      </c>
      <c r="L167" s="1">
        <f>SUM(K167,_xlfn.XLOOKUP(A167,MEDIDAS!A:A,MEDIDAS!D:D,,0)*5)</f>
        <v>13.888888888888889</v>
      </c>
      <c r="M16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67" t="str">
        <f>IF(Tabela57[[#This Row],[ABASTECIMENTO]]&gt;0,"janeiro",_xlfn.XLOOKUP(Tabela57[[#This Row],[SKU]],'ESTOQUE DEZEMBRO'!A:A,'ESTOQUE DEZEMBRO'!N:N,,0))</f>
        <v>janeiro</v>
      </c>
      <c r="O167" s="15">
        <v>45658</v>
      </c>
    </row>
    <row r="168" spans="1:15">
      <c r="A168" s="5" t="s">
        <v>169</v>
      </c>
      <c r="B168" s="6" t="s">
        <v>1153</v>
      </c>
      <c r="C168" s="8">
        <f t="shared" si="4"/>
        <v>64.89</v>
      </c>
      <c r="D168" s="13">
        <f>_xlfn.XLOOKUP(Tabela57[[#This Row],[SKU]],'ESTOQUE DEZEMBRO'!A:A,'ESTOQUE DEZEMBRO'!F:F,,0)-
_xlfn.XLOOKUP(Tabela57[[#This Row],[SKU]],'VENDA MES'!K:K,'VENDA MES'!L:L,0,0)</f>
        <v>-76.277777777777771</v>
      </c>
      <c r="E168" s="13">
        <f>IF(D168&lt;=0,(L168 * 2.5) - D168,IF(AND(Tabela57[[#This Row],[ESTOQUE_INICIAL]]&lt;=Tabela57[[#This Row],[PONTO_DE_REPOSICAO]],Tabela57[[#This Row],[ESTOQUE_INICIAL]]&gt;0),L168*2.5,D168*0))</f>
        <v>111</v>
      </c>
      <c r="F168" s="13">
        <f t="shared" si="5"/>
        <v>34.722222222222229</v>
      </c>
      <c r="G168" s="14" t="str">
        <f>IF('ESTOQUE DEZEMBRO'!$N168="outubro",_xlfn.XLOOKUP('ESTOQUE DEZEMBRO'!$A168,MEDIDAS!H:H,MEDIDAS!J:J,,0),IF('ESTOQUE DEZEMBRO'!$N168="novembro",_xlfn.XLOOKUP('ESTOQUE DEZEMBRO'!$A168,MEDIDAS!H:H,MEDIDAS!K:K,,0),"0"))</f>
        <v>0</v>
      </c>
      <c r="H168" s="16">
        <v>20</v>
      </c>
      <c r="I168" s="6" t="s">
        <v>1134</v>
      </c>
      <c r="J168" s="1">
        <f>'ESTOQUE DEZEMBRO'!$D168*'ESTOQUE DEZEMBRO'!$G168+'ESTOQUE DEZEMBRO'!$E168*'ESTOQUE DEZEMBRO'!$H168</f>
        <v>1353.0555555555557</v>
      </c>
      <c r="K168" s="1">
        <f>_xlfn.XLOOKUP(A168,MEDIDAS!A:A,MEDIDAS!D:D,,0)*5</f>
        <v>6.9444444444444446</v>
      </c>
      <c r="L168" s="1">
        <f>SUM(K168,_xlfn.XLOOKUP(A168,MEDIDAS!A:A,MEDIDAS!D:D,,0)*5)</f>
        <v>13.888888888888889</v>
      </c>
      <c r="M16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68" t="str">
        <f>IF(Tabela57[[#This Row],[ABASTECIMENTO]]&gt;0,"janeiro",_xlfn.XLOOKUP(Tabela57[[#This Row],[SKU]],'ESTOQUE DEZEMBRO'!A:A,'ESTOQUE DEZEMBRO'!N:N,,0))</f>
        <v>janeiro</v>
      </c>
      <c r="O168" s="15">
        <v>45658</v>
      </c>
    </row>
    <row r="169" spans="1:15">
      <c r="A169" s="5" t="s">
        <v>170</v>
      </c>
      <c r="B169" s="6" t="s">
        <v>1153</v>
      </c>
      <c r="C169" s="8">
        <f t="shared" si="4"/>
        <v>64.89</v>
      </c>
      <c r="D169" s="13">
        <f>_xlfn.XLOOKUP(Tabela57[[#This Row],[SKU]],'ESTOQUE DEZEMBRO'!A:A,'ESTOQUE DEZEMBRO'!F:F,,0)-
_xlfn.XLOOKUP(Tabela57[[#This Row],[SKU]],'VENDA MES'!K:K,'VENDA MES'!L:L,0,0)</f>
        <v>-36.200000000000003</v>
      </c>
      <c r="E169" s="13">
        <f>IF(D169&lt;=0,(L169 * 2.5) - D169,IF(AND(Tabela57[[#This Row],[ESTOQUE_INICIAL]]&lt;=Tabela57[[#This Row],[PONTO_DE_REPOSICAO]],Tabela57[[#This Row],[ESTOQUE_INICIAL]]&gt;0),L169*2.5,D169*0))</f>
        <v>64.811111111111103</v>
      </c>
      <c r="F169" s="13">
        <f t="shared" si="5"/>
        <v>28.6111111111111</v>
      </c>
      <c r="G169" s="14">
        <f>IF('ESTOQUE DEZEMBRO'!$N169="outubro",_xlfn.XLOOKUP('ESTOQUE DEZEMBRO'!$A169,MEDIDAS!H:H,MEDIDAS!J:J,,0),IF('ESTOQUE DEZEMBRO'!$N169="novembro",_xlfn.XLOOKUP('ESTOQUE DEZEMBRO'!$A169,MEDIDAS!H:H,MEDIDAS!K:K,,0),"0"))</f>
        <v>10</v>
      </c>
      <c r="H169" s="16">
        <v>20</v>
      </c>
      <c r="I169" s="6" t="s">
        <v>1134</v>
      </c>
      <c r="J169" s="1">
        <f>'ESTOQUE DEZEMBRO'!$D169*'ESTOQUE DEZEMBRO'!$G169+'ESTOQUE DEZEMBRO'!$E169*'ESTOQUE DEZEMBRO'!$H169</f>
        <v>157.99999999999997</v>
      </c>
      <c r="K169" s="1">
        <f>_xlfn.XLOOKUP(A169,MEDIDAS!A:A,MEDIDAS!D:D,,0)*5</f>
        <v>5.7222222222222214</v>
      </c>
      <c r="L169" s="1">
        <f>SUM(K169,_xlfn.XLOOKUP(A169,MEDIDAS!A:A,MEDIDAS!D:D,,0)*5)</f>
        <v>11.444444444444443</v>
      </c>
      <c r="M16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69" t="str">
        <f>IF(Tabela57[[#This Row],[ABASTECIMENTO]]&gt;0,"janeiro",_xlfn.XLOOKUP(Tabela57[[#This Row],[SKU]],'ESTOQUE DEZEMBRO'!A:A,'ESTOQUE DEZEMBRO'!N:N,,0))</f>
        <v>janeiro</v>
      </c>
      <c r="O169" s="15">
        <v>45658</v>
      </c>
    </row>
    <row r="170" spans="1:15">
      <c r="A170" s="5" t="s">
        <v>171</v>
      </c>
      <c r="B170" s="6" t="s">
        <v>1153</v>
      </c>
      <c r="C170" s="8">
        <f t="shared" si="4"/>
        <v>64.89</v>
      </c>
      <c r="D170" s="13">
        <f>_xlfn.XLOOKUP(Tabela57[[#This Row],[SKU]],'ESTOQUE DEZEMBRO'!A:A,'ESTOQUE DEZEMBRO'!F:F,,0)-
_xlfn.XLOOKUP(Tabela57[[#This Row],[SKU]],'VENDA MES'!K:K,'VENDA MES'!L:L,0,0)</f>
        <v>-14.944444444444443</v>
      </c>
      <c r="E170" s="13">
        <f>IF(D170&lt;=0,(L170 * 2.5) - D170,IF(AND(Tabela57[[#This Row],[ESTOQUE_INICIAL]]&lt;=Tabela57[[#This Row],[PONTO_DE_REPOSICAO]],Tabela57[[#This Row],[ESTOQUE_INICIAL]]&gt;0),L170*2.5,D170*0))</f>
        <v>53</v>
      </c>
      <c r="F170" s="13">
        <f t="shared" si="5"/>
        <v>38.055555555555557</v>
      </c>
      <c r="G170" s="14" t="str">
        <f>IF('ESTOQUE DEZEMBRO'!$N170="outubro",_xlfn.XLOOKUP('ESTOQUE DEZEMBRO'!$A170,MEDIDAS!H:H,MEDIDAS!J:J,,0),IF('ESTOQUE DEZEMBRO'!$N170="novembro",_xlfn.XLOOKUP('ESTOQUE DEZEMBRO'!$A170,MEDIDAS!H:H,MEDIDAS!K:K,,0),"0"))</f>
        <v>0</v>
      </c>
      <c r="H170" s="16">
        <v>20</v>
      </c>
      <c r="I170" s="6" t="s">
        <v>1134</v>
      </c>
      <c r="J170" s="1">
        <f>'ESTOQUE DEZEMBRO'!$D170*'ESTOQUE DEZEMBRO'!$G170+'ESTOQUE DEZEMBRO'!$E170*'ESTOQUE DEZEMBRO'!$H170</f>
        <v>1076.3888888888889</v>
      </c>
      <c r="K170" s="1">
        <f>_xlfn.XLOOKUP(A170,MEDIDAS!A:A,MEDIDAS!D:D,,0)*5</f>
        <v>7.6111111111111107</v>
      </c>
      <c r="L170" s="1">
        <f>SUM(K170,_xlfn.XLOOKUP(A170,MEDIDAS!A:A,MEDIDAS!D:D,,0)*5)</f>
        <v>15.222222222222221</v>
      </c>
      <c r="M17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70" t="str">
        <f>IF(Tabela57[[#This Row],[ABASTECIMENTO]]&gt;0,"janeiro",_xlfn.XLOOKUP(Tabela57[[#This Row],[SKU]],'ESTOQUE DEZEMBRO'!A:A,'ESTOQUE DEZEMBRO'!N:N,,0))</f>
        <v>janeiro</v>
      </c>
      <c r="O170" s="15">
        <v>45658</v>
      </c>
    </row>
    <row r="171" spans="1:15">
      <c r="A171" s="5" t="s">
        <v>172</v>
      </c>
      <c r="B171" s="6" t="s">
        <v>1153</v>
      </c>
      <c r="C171" s="8">
        <f t="shared" si="4"/>
        <v>64.89</v>
      </c>
      <c r="D171" s="13">
        <f>_xlfn.XLOOKUP(Tabela57[[#This Row],[SKU]],'ESTOQUE DEZEMBRO'!A:A,'ESTOQUE DEZEMBRO'!F:F,,0)-
_xlfn.XLOOKUP(Tabela57[[#This Row],[SKU]],'VENDA MES'!K:K,'VENDA MES'!L:L,0,0)</f>
        <v>-32.400000000000006</v>
      </c>
      <c r="E171" s="13">
        <f>IF(D171&lt;=0,(L171 * 2.5) - D171,IF(AND(Tabela57[[#This Row],[ESTOQUE_INICIAL]]&lt;=Tabela57[[#This Row],[PONTO_DE_REPOSICAO]],Tabela57[[#This Row],[ESTOQUE_INICIAL]]&gt;0),L171*2.5,D171*0))</f>
        <v>71.288888888888891</v>
      </c>
      <c r="F171" s="13">
        <f t="shared" si="5"/>
        <v>38.888888888888886</v>
      </c>
      <c r="G171" s="14">
        <f>IF('ESTOQUE DEZEMBRO'!$N171="outubro",_xlfn.XLOOKUP('ESTOQUE DEZEMBRO'!$A171,MEDIDAS!H:H,MEDIDAS!J:J,,0),IF('ESTOQUE DEZEMBRO'!$N171="novembro",_xlfn.XLOOKUP('ESTOQUE DEZEMBRO'!$A171,MEDIDAS!H:H,MEDIDAS!K:K,,0),"0"))</f>
        <v>10</v>
      </c>
      <c r="H171" s="16">
        <v>20</v>
      </c>
      <c r="I171" s="6" t="s">
        <v>1134</v>
      </c>
      <c r="J171" s="1">
        <f>'ESTOQUE DEZEMBRO'!$D171*'ESTOQUE DEZEMBRO'!$G171+'ESTOQUE DEZEMBRO'!$E171*'ESTOQUE DEZEMBRO'!$H171</f>
        <v>315.99999999999994</v>
      </c>
      <c r="K171" s="1">
        <f>_xlfn.XLOOKUP(A171,MEDIDAS!A:A,MEDIDAS!D:D,,0)*5</f>
        <v>7.7777777777777777</v>
      </c>
      <c r="L171" s="1">
        <f>SUM(K171,_xlfn.XLOOKUP(A171,MEDIDAS!A:A,MEDIDAS!D:D,,0)*5)</f>
        <v>15.555555555555555</v>
      </c>
      <c r="M17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71" t="str">
        <f>IF(Tabela57[[#This Row],[ABASTECIMENTO]]&gt;0,"janeiro",_xlfn.XLOOKUP(Tabela57[[#This Row],[SKU]],'ESTOQUE DEZEMBRO'!A:A,'ESTOQUE DEZEMBRO'!N:N,,0))</f>
        <v>janeiro</v>
      </c>
      <c r="O171" s="15">
        <v>45658</v>
      </c>
    </row>
    <row r="172" spans="1:15">
      <c r="A172" s="5" t="s">
        <v>173</v>
      </c>
      <c r="B172" s="6" t="s">
        <v>1154</v>
      </c>
      <c r="C172" s="8">
        <f t="shared" si="4"/>
        <v>64.89</v>
      </c>
      <c r="D172" s="13">
        <f>_xlfn.XLOOKUP(Tabela57[[#This Row],[SKU]],'ESTOQUE DEZEMBRO'!A:A,'ESTOQUE DEZEMBRO'!F:F,,0)-
_xlfn.XLOOKUP(Tabela57[[#This Row],[SKU]],'VENDA MES'!K:K,'VENDA MES'!L:L,0,0)</f>
        <v>9.5999999999999943</v>
      </c>
      <c r="E172" s="13">
        <f>IF(D172&lt;=0,(L172 * 2.5) - D172,IF(AND(Tabela57[[#This Row],[ESTOQUE_INICIAL]]&lt;=Tabela57[[#This Row],[PONTO_DE_REPOSICAO]],Tabela57[[#This Row],[ESTOQUE_INICIAL]]&gt;0),L172*2.5,D172*0))</f>
        <v>52.5</v>
      </c>
      <c r="F172" s="13">
        <f t="shared" si="5"/>
        <v>62.099999999999994</v>
      </c>
      <c r="G172" s="14">
        <f>IF('ESTOQUE DEZEMBRO'!$N172="outubro",_xlfn.XLOOKUP('ESTOQUE DEZEMBRO'!$A172,MEDIDAS!H:H,MEDIDAS!J:J,,0),IF('ESTOQUE DEZEMBRO'!$N172="novembro",_xlfn.XLOOKUP('ESTOQUE DEZEMBRO'!$A172,MEDIDAS!H:H,MEDIDAS!K:K,,0),"0"))</f>
        <v>40</v>
      </c>
      <c r="H172" s="16">
        <v>80</v>
      </c>
      <c r="I172" s="6" t="s">
        <v>1138</v>
      </c>
      <c r="J172" s="1">
        <f>'ESTOQUE DEZEMBRO'!$D172*'ESTOQUE DEZEMBRO'!$G172+'ESTOQUE DEZEMBRO'!$E172*'ESTOQUE DEZEMBRO'!$H172</f>
        <v>1943.9999999999998</v>
      </c>
      <c r="K172" s="1">
        <f>_xlfn.XLOOKUP(A172,MEDIDAS!A:A,MEDIDAS!D:D,,0)*5</f>
        <v>10.5</v>
      </c>
      <c r="L172" s="1">
        <f>SUM(K172,_xlfn.XLOOKUP(A172,MEDIDAS!A:A,MEDIDAS!D:D,,0)*5)</f>
        <v>21</v>
      </c>
      <c r="M17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72" t="str">
        <f>IF(Tabela57[[#This Row],[ABASTECIMENTO]]&gt;0,"janeiro",_xlfn.XLOOKUP(Tabela57[[#This Row],[SKU]],'ESTOQUE DEZEMBRO'!A:A,'ESTOQUE DEZEMBRO'!N:N,,0))</f>
        <v>janeiro</v>
      </c>
      <c r="O172" s="15">
        <v>45658</v>
      </c>
    </row>
    <row r="173" spans="1:15">
      <c r="A173" s="5" t="s">
        <v>174</v>
      </c>
      <c r="B173" s="6" t="s">
        <v>1154</v>
      </c>
      <c r="C173" s="8">
        <f t="shared" si="4"/>
        <v>64.89</v>
      </c>
      <c r="D173" s="13">
        <f>_xlfn.XLOOKUP(Tabela57[[#This Row],[SKU]],'ESTOQUE DEZEMBRO'!A:A,'ESTOQUE DEZEMBRO'!F:F,,0)-
_xlfn.XLOOKUP(Tabela57[[#This Row],[SKU]],'VENDA MES'!K:K,'VENDA MES'!L:L,0,0)</f>
        <v>-37.800000000000011</v>
      </c>
      <c r="E173" s="13">
        <f>IF(D173&lt;=0,(L173 * 2.5) - D173,IF(AND(Tabela57[[#This Row],[ESTOQUE_INICIAL]]&lt;=Tabela57[[#This Row],[PONTO_DE_REPOSICAO]],Tabela57[[#This Row],[ESTOQUE_INICIAL]]&gt;0),L173*2.5,D173*0))</f>
        <v>78.355555555555569</v>
      </c>
      <c r="F173" s="13">
        <f t="shared" si="5"/>
        <v>40.555555555555557</v>
      </c>
      <c r="G173" s="14">
        <f>IF('ESTOQUE DEZEMBRO'!$N173="outubro",_xlfn.XLOOKUP('ESTOQUE DEZEMBRO'!$A173,MEDIDAS!H:H,MEDIDAS!J:J,,0),IF('ESTOQUE DEZEMBRO'!$N173="novembro",_xlfn.XLOOKUP('ESTOQUE DEZEMBRO'!$A173,MEDIDAS!H:H,MEDIDAS!K:K,,0),"0"))</f>
        <v>40</v>
      </c>
      <c r="H173" s="16">
        <v>80</v>
      </c>
      <c r="I173" s="6" t="s">
        <v>1138</v>
      </c>
      <c r="J173" s="1">
        <f>'ESTOQUE DEZEMBRO'!$D173*'ESTOQUE DEZEMBRO'!$G173+'ESTOQUE DEZEMBRO'!$E173*'ESTOQUE DEZEMBRO'!$H173</f>
        <v>3927.9999999999995</v>
      </c>
      <c r="K173" s="1">
        <f>_xlfn.XLOOKUP(A173,MEDIDAS!A:A,MEDIDAS!D:D,,0)*5</f>
        <v>8.1111111111111107</v>
      </c>
      <c r="L173" s="1">
        <f>SUM(K173,_xlfn.XLOOKUP(A173,MEDIDAS!A:A,MEDIDAS!D:D,,0)*5)</f>
        <v>16.222222222222221</v>
      </c>
      <c r="M17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73" t="str">
        <f>IF(Tabela57[[#This Row],[ABASTECIMENTO]]&gt;0,"janeiro",_xlfn.XLOOKUP(Tabela57[[#This Row],[SKU]],'ESTOQUE DEZEMBRO'!A:A,'ESTOQUE DEZEMBRO'!N:N,,0))</f>
        <v>janeiro</v>
      </c>
      <c r="O173" s="15">
        <v>45658</v>
      </c>
    </row>
    <row r="174" spans="1:15">
      <c r="A174" s="5" t="s">
        <v>175</v>
      </c>
      <c r="B174" s="6" t="s">
        <v>1154</v>
      </c>
      <c r="C174" s="8">
        <f t="shared" si="4"/>
        <v>64.89</v>
      </c>
      <c r="D174" s="13">
        <f>_xlfn.XLOOKUP(Tabela57[[#This Row],[SKU]],'ESTOQUE DEZEMBRO'!A:A,'ESTOQUE DEZEMBRO'!F:F,,0)-
_xlfn.XLOOKUP(Tabela57[[#This Row],[SKU]],'VENDA MES'!K:K,'VENDA MES'!L:L,0,0)</f>
        <v>-11.19999999999996</v>
      </c>
      <c r="E174" s="13">
        <f>IF(D174&lt;=0,(L174 * 2.5) - D174,IF(AND(Tabela57[[#This Row],[ESTOQUE_INICIAL]]&lt;=Tabela57[[#This Row],[PONTO_DE_REPOSICAO]],Tabela57[[#This Row],[ESTOQUE_INICIAL]]&gt;0),L174*2.5,D174*0))</f>
        <v>44.811111111111074</v>
      </c>
      <c r="F174" s="13">
        <f t="shared" si="5"/>
        <v>33.611111111111114</v>
      </c>
      <c r="G174" s="14">
        <f>IF('ESTOQUE DEZEMBRO'!$N174="outubro",_xlfn.XLOOKUP('ESTOQUE DEZEMBRO'!$A174,MEDIDAS!H:H,MEDIDAS!J:J,,0),IF('ESTOQUE DEZEMBRO'!$N174="novembro",_xlfn.XLOOKUP('ESTOQUE DEZEMBRO'!$A174,MEDIDAS!H:H,MEDIDAS!K:K,,0),"0"))</f>
        <v>40</v>
      </c>
      <c r="H174" s="16">
        <v>80</v>
      </c>
      <c r="I174" s="6" t="s">
        <v>1138</v>
      </c>
      <c r="J174" s="1">
        <f>'ESTOQUE DEZEMBRO'!$D174*'ESTOQUE DEZEMBRO'!$G174+'ESTOQUE DEZEMBRO'!$E174*'ESTOQUE DEZEMBRO'!$H174</f>
        <v>2552.0000000000018</v>
      </c>
      <c r="K174" s="1">
        <f>_xlfn.XLOOKUP(A174,MEDIDAS!A:A,MEDIDAS!D:D,,0)*5</f>
        <v>6.7222222222222232</v>
      </c>
      <c r="L174" s="1">
        <f>SUM(K174,_xlfn.XLOOKUP(A174,MEDIDAS!A:A,MEDIDAS!D:D,,0)*5)</f>
        <v>13.444444444444446</v>
      </c>
      <c r="M17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74" t="str">
        <f>IF(Tabela57[[#This Row],[ABASTECIMENTO]]&gt;0,"janeiro",_xlfn.XLOOKUP(Tabela57[[#This Row],[SKU]],'ESTOQUE DEZEMBRO'!A:A,'ESTOQUE DEZEMBRO'!N:N,,0))</f>
        <v>janeiro</v>
      </c>
      <c r="O174" s="15">
        <v>45658</v>
      </c>
    </row>
    <row r="175" spans="1:15">
      <c r="A175" s="5" t="s">
        <v>177</v>
      </c>
      <c r="B175" s="6" t="s">
        <v>1154</v>
      </c>
      <c r="C175" s="8">
        <f t="shared" si="4"/>
        <v>64.89</v>
      </c>
      <c r="D175" s="13">
        <f>_xlfn.XLOOKUP(Tabela57[[#This Row],[SKU]],'ESTOQUE DEZEMBRO'!A:A,'ESTOQUE DEZEMBRO'!F:F,,0)-
_xlfn.XLOOKUP(Tabela57[[#This Row],[SKU]],'VENDA MES'!K:K,'VENDA MES'!L:L,0,0)</f>
        <v>-66.599999999999994</v>
      </c>
      <c r="E175" s="13">
        <f>IF(D175&lt;=0,(L175 * 2.5) - D175,IF(AND(Tabela57[[#This Row],[ESTOQUE_INICIAL]]&lt;=Tabela57[[#This Row],[PONTO_DE_REPOSICAO]],Tabela57[[#This Row],[ESTOQUE_INICIAL]]&gt;0),L175*2.5,D175*0))</f>
        <v>103.54444444444444</v>
      </c>
      <c r="F175" s="13">
        <f t="shared" si="5"/>
        <v>36.944444444444443</v>
      </c>
      <c r="G175" s="14">
        <f>IF('ESTOQUE DEZEMBRO'!$N175="outubro",_xlfn.XLOOKUP('ESTOQUE DEZEMBRO'!$A175,MEDIDAS!H:H,MEDIDAS!J:J,,0),IF('ESTOQUE DEZEMBRO'!$N175="novembro",_xlfn.XLOOKUP('ESTOQUE DEZEMBRO'!$A175,MEDIDAS!H:H,MEDIDAS!K:K,,0),"0"))</f>
        <v>40</v>
      </c>
      <c r="H175" s="16">
        <v>80</v>
      </c>
      <c r="I175" s="6" t="s">
        <v>1138</v>
      </c>
      <c r="J175" s="1">
        <f>'ESTOQUE DEZEMBRO'!$D175*'ESTOQUE DEZEMBRO'!$G175+'ESTOQUE DEZEMBRO'!$E175*'ESTOQUE DEZEMBRO'!$H175</f>
        <v>1016.0000000000002</v>
      </c>
      <c r="K175" s="1">
        <f>_xlfn.XLOOKUP(A175,MEDIDAS!A:A,MEDIDAS!D:D,,0)*5</f>
        <v>7.3888888888888893</v>
      </c>
      <c r="L175" s="1">
        <f>SUM(K175,_xlfn.XLOOKUP(A175,MEDIDAS!A:A,MEDIDAS!D:D,,0)*5)</f>
        <v>14.777777777777779</v>
      </c>
      <c r="M17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75" t="str">
        <f>IF(Tabela57[[#This Row],[ABASTECIMENTO]]&gt;0,"janeiro",_xlfn.XLOOKUP(Tabela57[[#This Row],[SKU]],'ESTOQUE DEZEMBRO'!A:A,'ESTOQUE DEZEMBRO'!N:N,,0))</f>
        <v>janeiro</v>
      </c>
      <c r="O175" s="15">
        <v>45658</v>
      </c>
    </row>
    <row r="176" spans="1:15">
      <c r="A176" s="5" t="s">
        <v>178</v>
      </c>
      <c r="B176" s="6" t="s">
        <v>1154</v>
      </c>
      <c r="C176" s="8">
        <f t="shared" si="4"/>
        <v>64.89</v>
      </c>
      <c r="D176" s="13">
        <f>_xlfn.XLOOKUP(Tabela57[[#This Row],[SKU]],'ESTOQUE DEZEMBRO'!A:A,'ESTOQUE DEZEMBRO'!F:F,,0)-
_xlfn.XLOOKUP(Tabela57[[#This Row],[SKU]],'VENDA MES'!K:K,'VENDA MES'!L:L,0,0)</f>
        <v>-24.400000000000006</v>
      </c>
      <c r="E176" s="13">
        <f>IF(D176&lt;=0,(L176 * 2.5) - D176,IF(AND(Tabela57[[#This Row],[ESTOQUE_INICIAL]]&lt;=Tabela57[[#This Row],[PONTO_DE_REPOSICAO]],Tabela57[[#This Row],[ESTOQUE_INICIAL]]&gt;0),L176*2.5,D176*0))</f>
        <v>63.844444444444449</v>
      </c>
      <c r="F176" s="13">
        <f t="shared" si="5"/>
        <v>39.444444444444443</v>
      </c>
      <c r="G176" s="14">
        <f>IF('ESTOQUE DEZEMBRO'!$N176="outubro",_xlfn.XLOOKUP('ESTOQUE DEZEMBRO'!$A176,MEDIDAS!H:H,MEDIDAS!J:J,,0),IF('ESTOQUE DEZEMBRO'!$N176="novembro",_xlfn.XLOOKUP('ESTOQUE DEZEMBRO'!$A176,MEDIDAS!H:H,MEDIDAS!K:K,,0),"0"))</f>
        <v>40</v>
      </c>
      <c r="H176" s="16">
        <v>80</v>
      </c>
      <c r="I176" s="6" t="s">
        <v>1138</v>
      </c>
      <c r="J176" s="1">
        <f>'ESTOQUE DEZEMBRO'!$D176*'ESTOQUE DEZEMBRO'!$G176+'ESTOQUE DEZEMBRO'!$E176*'ESTOQUE DEZEMBRO'!$H176</f>
        <v>1183.9999999999998</v>
      </c>
      <c r="K176" s="1">
        <f>_xlfn.XLOOKUP(A176,MEDIDAS!A:A,MEDIDAS!D:D,,0)*5</f>
        <v>7.8888888888888884</v>
      </c>
      <c r="L176" s="1">
        <f>SUM(K176,_xlfn.XLOOKUP(A176,MEDIDAS!A:A,MEDIDAS!D:D,,0)*5)</f>
        <v>15.777777777777777</v>
      </c>
      <c r="M17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76" t="str">
        <f>IF(Tabela57[[#This Row],[ABASTECIMENTO]]&gt;0,"janeiro",_xlfn.XLOOKUP(Tabela57[[#This Row],[SKU]],'ESTOQUE DEZEMBRO'!A:A,'ESTOQUE DEZEMBRO'!N:N,,0))</f>
        <v>janeiro</v>
      </c>
      <c r="O176" s="15">
        <v>45658</v>
      </c>
    </row>
    <row r="177" spans="1:15">
      <c r="A177" s="5" t="s">
        <v>198</v>
      </c>
      <c r="B177" s="6" t="s">
        <v>1154</v>
      </c>
      <c r="C177" s="8">
        <f t="shared" si="4"/>
        <v>64.89</v>
      </c>
      <c r="D177" s="13">
        <f>_xlfn.XLOOKUP(Tabela57[[#This Row],[SKU]],'ESTOQUE DEZEMBRO'!A:A,'ESTOQUE DEZEMBRO'!F:F,,0)-
_xlfn.XLOOKUP(Tabela57[[#This Row],[SKU]],'VENDA MES'!K:K,'VENDA MES'!L:L,0,0)</f>
        <v>-10</v>
      </c>
      <c r="E177" s="13">
        <f>IF(D177&lt;=0,(L177 * 2.5) - D177,IF(AND(Tabela57[[#This Row],[ESTOQUE_INICIAL]]&lt;=Tabela57[[#This Row],[PONTO_DE_REPOSICAO]],Tabela57[[#This Row],[ESTOQUE_INICIAL]]&gt;0),L177*2.5,D177*0))</f>
        <v>42.777777777777779</v>
      </c>
      <c r="F177" s="13">
        <f t="shared" si="5"/>
        <v>32.777777777777779</v>
      </c>
      <c r="G177" s="14">
        <f>IF('ESTOQUE DEZEMBRO'!$N177="outubro",_xlfn.XLOOKUP('ESTOQUE DEZEMBRO'!$A177,MEDIDAS!H:H,MEDIDAS!J:J,,0),IF('ESTOQUE DEZEMBRO'!$N177="novembro",_xlfn.XLOOKUP('ESTOQUE DEZEMBRO'!$A177,MEDIDAS!H:H,MEDIDAS!K:K,,0),"0"))</f>
        <v>40</v>
      </c>
      <c r="H177" s="16">
        <v>80</v>
      </c>
      <c r="I177" s="6" t="s">
        <v>1138</v>
      </c>
      <c r="J177" s="1">
        <f>'ESTOQUE DEZEMBRO'!$D177*'ESTOQUE DEZEMBRO'!$G177+'ESTOQUE DEZEMBRO'!$E177*'ESTOQUE DEZEMBRO'!$H177</f>
        <v>1280</v>
      </c>
      <c r="K177" s="1">
        <f>_xlfn.XLOOKUP(A177,MEDIDAS!A:A,MEDIDAS!D:D,,0)*5</f>
        <v>6.5555555555555554</v>
      </c>
      <c r="L177" s="1">
        <f>SUM(K177,_xlfn.XLOOKUP(A177,MEDIDAS!A:A,MEDIDAS!D:D,,0)*5)</f>
        <v>13.111111111111111</v>
      </c>
      <c r="M17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77" t="str">
        <f>IF(Tabela57[[#This Row],[ABASTECIMENTO]]&gt;0,"janeiro",_xlfn.XLOOKUP(Tabela57[[#This Row],[SKU]],'ESTOQUE DEZEMBRO'!A:A,'ESTOQUE DEZEMBRO'!N:N,,0))</f>
        <v>janeiro</v>
      </c>
      <c r="O177" s="15">
        <v>45658</v>
      </c>
    </row>
    <row r="178" spans="1:15">
      <c r="A178" s="5" t="s">
        <v>179</v>
      </c>
      <c r="B178" s="6" t="s">
        <v>1154</v>
      </c>
      <c r="C178" s="8">
        <f t="shared" si="4"/>
        <v>64.89</v>
      </c>
      <c r="D178" s="13">
        <f>_xlfn.XLOOKUP(Tabela57[[#This Row],[SKU]],'ESTOQUE DEZEMBRO'!A:A,'ESTOQUE DEZEMBRO'!F:F,,0)-
_xlfn.XLOOKUP(Tabela57[[#This Row],[SKU]],'VENDA MES'!K:K,'VENDA MES'!L:L,0,0)</f>
        <v>36.400000000000006</v>
      </c>
      <c r="E178" s="13">
        <f>IF(D178&lt;=0,(L178 * 2.5) - D178,IF(AND(Tabela57[[#This Row],[ESTOQUE_INICIAL]]&lt;=Tabela57[[#This Row],[PONTO_DE_REPOSICAO]],Tabela57[[#This Row],[ESTOQUE_INICIAL]]&gt;0),L178*2.5,D178*0))</f>
        <v>0</v>
      </c>
      <c r="F178" s="13">
        <f t="shared" si="5"/>
        <v>36.400000000000006</v>
      </c>
      <c r="G178" s="14">
        <f>IF('ESTOQUE DEZEMBRO'!$N178="outubro",_xlfn.XLOOKUP('ESTOQUE DEZEMBRO'!$A178,MEDIDAS!H:H,MEDIDAS!J:J,,0),IF('ESTOQUE DEZEMBRO'!$N178="novembro",_xlfn.XLOOKUP('ESTOQUE DEZEMBRO'!$A178,MEDIDAS!H:H,MEDIDAS!K:K,,0),"0"))</f>
        <v>40</v>
      </c>
      <c r="H178" s="16">
        <v>80</v>
      </c>
      <c r="I178" s="6" t="s">
        <v>1138</v>
      </c>
      <c r="J178" s="1">
        <f>'ESTOQUE DEZEMBRO'!$D178*'ESTOQUE DEZEMBRO'!$G178+'ESTOQUE DEZEMBRO'!$E178*'ESTOQUE DEZEMBRO'!$H178</f>
        <v>3896</v>
      </c>
      <c r="K178" s="1">
        <f>_xlfn.XLOOKUP(A178,MEDIDAS!A:A,MEDIDAS!D:D,,0)*5</f>
        <v>5.2222222222222223</v>
      </c>
      <c r="L178" s="1">
        <f>SUM(K178,_xlfn.XLOOKUP(A178,MEDIDAS!A:A,MEDIDAS!D:D,,0)*5)</f>
        <v>10.444444444444445</v>
      </c>
      <c r="M17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78" t="str">
        <f>IF(Tabela57[[#This Row],[ABASTECIMENTO]]&gt;0,"janeiro",_xlfn.XLOOKUP(Tabela57[[#This Row],[SKU]],'ESTOQUE DEZEMBRO'!A:A,'ESTOQUE DEZEMBRO'!N:N,,0))</f>
        <v>outubro</v>
      </c>
      <c r="O178" s="15">
        <v>45658</v>
      </c>
    </row>
    <row r="179" spans="1:15">
      <c r="A179" s="5" t="s">
        <v>180</v>
      </c>
      <c r="B179" s="6" t="s">
        <v>1154</v>
      </c>
      <c r="C179" s="8">
        <f t="shared" si="4"/>
        <v>64.89</v>
      </c>
      <c r="D179" s="13">
        <f>_xlfn.XLOOKUP(Tabela57[[#This Row],[SKU]],'ESTOQUE DEZEMBRO'!A:A,'ESTOQUE DEZEMBRO'!F:F,,0)-
_xlfn.XLOOKUP(Tabela57[[#This Row],[SKU]],'VENDA MES'!K:K,'VENDA MES'!L:L,0,0)</f>
        <v>39.599999999999994</v>
      </c>
      <c r="E179" s="13">
        <f>IF(D179&lt;=0,(L179 * 2.5) - D179,IF(AND(Tabela57[[#This Row],[ESTOQUE_INICIAL]]&lt;=Tabela57[[#This Row],[PONTO_DE_REPOSICAO]],Tabela57[[#This Row],[ESTOQUE_INICIAL]]&gt;0),L179*2.5,D179*0))</f>
        <v>0</v>
      </c>
      <c r="F179" s="13">
        <f t="shared" si="5"/>
        <v>39.599999999999994</v>
      </c>
      <c r="G179" s="14">
        <f>IF('ESTOQUE DEZEMBRO'!$N179="outubro",_xlfn.XLOOKUP('ESTOQUE DEZEMBRO'!$A179,MEDIDAS!H:H,MEDIDAS!J:J,,0),IF('ESTOQUE DEZEMBRO'!$N179="novembro",_xlfn.XLOOKUP('ESTOQUE DEZEMBRO'!$A179,MEDIDAS!H:H,MEDIDAS!K:K,,0),"0"))</f>
        <v>40</v>
      </c>
      <c r="H179" s="16">
        <v>80</v>
      </c>
      <c r="I179" s="6" t="s">
        <v>1138</v>
      </c>
      <c r="J179" s="1">
        <f>'ESTOQUE DEZEMBRO'!$D179*'ESTOQUE DEZEMBRO'!$G179+'ESTOQUE DEZEMBRO'!$E179*'ESTOQUE DEZEMBRO'!$H179</f>
        <v>4224</v>
      </c>
      <c r="K179" s="1">
        <f>_xlfn.XLOOKUP(A179,MEDIDAS!A:A,MEDIDAS!D:D,,0)*5</f>
        <v>5.5</v>
      </c>
      <c r="L179" s="1">
        <f>SUM(K179,_xlfn.XLOOKUP(A179,MEDIDAS!A:A,MEDIDAS!D:D,,0)*5)</f>
        <v>11</v>
      </c>
      <c r="M17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79" t="str">
        <f>IF(Tabela57[[#This Row],[ABASTECIMENTO]]&gt;0,"janeiro",_xlfn.XLOOKUP(Tabela57[[#This Row],[SKU]],'ESTOQUE DEZEMBRO'!A:A,'ESTOQUE DEZEMBRO'!N:N,,0))</f>
        <v>outubro</v>
      </c>
      <c r="O179" s="15">
        <v>45658</v>
      </c>
    </row>
    <row r="180" spans="1:15">
      <c r="A180" s="5" t="s">
        <v>181</v>
      </c>
      <c r="B180" s="6" t="s">
        <v>1154</v>
      </c>
      <c r="C180" s="8">
        <f t="shared" si="4"/>
        <v>64.89</v>
      </c>
      <c r="D180" s="13">
        <f>_xlfn.XLOOKUP(Tabela57[[#This Row],[SKU]],'ESTOQUE DEZEMBRO'!A:A,'ESTOQUE DEZEMBRO'!F:F,,0)-
_xlfn.XLOOKUP(Tabela57[[#This Row],[SKU]],'VENDA MES'!K:K,'VENDA MES'!L:L,0,0)</f>
        <v>150.60000000000002</v>
      </c>
      <c r="E180" s="13">
        <f>IF(D180&lt;=0,(L180 * 2.5) - D180,IF(AND(Tabela57[[#This Row],[ESTOQUE_INICIAL]]&lt;=Tabela57[[#This Row],[PONTO_DE_REPOSICAO]],Tabela57[[#This Row],[ESTOQUE_INICIAL]]&gt;0),L180*2.5,D180*0))</f>
        <v>0</v>
      </c>
      <c r="F180" s="13">
        <f t="shared" si="5"/>
        <v>150.60000000000002</v>
      </c>
      <c r="G180" s="14">
        <f>IF('ESTOQUE DEZEMBRO'!$N180="outubro",_xlfn.XLOOKUP('ESTOQUE DEZEMBRO'!$A180,MEDIDAS!H:H,MEDIDAS!J:J,,0),IF('ESTOQUE DEZEMBRO'!$N180="novembro",_xlfn.XLOOKUP('ESTOQUE DEZEMBRO'!$A180,MEDIDAS!H:H,MEDIDAS!K:K,,0),"0"))</f>
        <v>40</v>
      </c>
      <c r="H180" s="16">
        <v>80</v>
      </c>
      <c r="I180" s="6" t="s">
        <v>1138</v>
      </c>
      <c r="J180" s="1">
        <f>'ESTOQUE DEZEMBRO'!$D180*'ESTOQUE DEZEMBRO'!$G180+'ESTOQUE DEZEMBRO'!$E180*'ESTOQUE DEZEMBRO'!$H180</f>
        <v>8584</v>
      </c>
      <c r="K180" s="1">
        <f>_xlfn.XLOOKUP(A180,MEDIDAS!A:A,MEDIDAS!D:D,,0)*5</f>
        <v>4.9444444444444446</v>
      </c>
      <c r="L180" s="1">
        <f>SUM(K180,_xlfn.XLOOKUP(A180,MEDIDAS!A:A,MEDIDAS!D:D,,0)*5)</f>
        <v>9.8888888888888893</v>
      </c>
      <c r="M18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80" t="str">
        <f>IF(Tabela57[[#This Row],[ABASTECIMENTO]]&gt;0,"janeiro",_xlfn.XLOOKUP(Tabela57[[#This Row],[SKU]],'ESTOQUE DEZEMBRO'!A:A,'ESTOQUE DEZEMBRO'!N:N,,0))</f>
        <v>outubro</v>
      </c>
      <c r="O180" s="15">
        <v>45658</v>
      </c>
    </row>
    <row r="181" spans="1:15">
      <c r="A181" s="5" t="s">
        <v>182</v>
      </c>
      <c r="B181" s="6" t="s">
        <v>1154</v>
      </c>
      <c r="C181" s="8">
        <f t="shared" si="4"/>
        <v>64.89</v>
      </c>
      <c r="D181" s="13">
        <f>_xlfn.XLOOKUP(Tabela57[[#This Row],[SKU]],'ESTOQUE DEZEMBRO'!A:A,'ESTOQUE DEZEMBRO'!F:F,,0)-
_xlfn.XLOOKUP(Tabela57[[#This Row],[SKU]],'VENDA MES'!K:K,'VENDA MES'!L:L,0,0)</f>
        <v>-84</v>
      </c>
      <c r="E181" s="13">
        <f>IF(D181&lt;=0,(L181 * 2.5) - D181,IF(AND(Tabela57[[#This Row],[ESTOQUE_INICIAL]]&lt;=Tabela57[[#This Row],[PONTO_DE_REPOSICAO]],Tabela57[[#This Row],[ESTOQUE_INICIAL]]&gt;0),L181*2.5,D181*0))</f>
        <v>108.72222222222223</v>
      </c>
      <c r="F181" s="13">
        <f t="shared" si="5"/>
        <v>24.722222222222229</v>
      </c>
      <c r="G181" s="14">
        <f>IF('ESTOQUE DEZEMBRO'!$N181="outubro",_xlfn.XLOOKUP('ESTOQUE DEZEMBRO'!$A181,MEDIDAS!H:H,MEDIDAS!J:J,,0),IF('ESTOQUE DEZEMBRO'!$N181="novembro",_xlfn.XLOOKUP('ESTOQUE DEZEMBRO'!$A181,MEDIDAS!H:H,MEDIDAS!K:K,,0),"0"))</f>
        <v>40</v>
      </c>
      <c r="H181" s="16">
        <v>80</v>
      </c>
      <c r="I181" s="6" t="s">
        <v>1138</v>
      </c>
      <c r="J181" s="1">
        <f>'ESTOQUE DEZEMBRO'!$D181*'ESTOQUE DEZEMBRO'!$G181+'ESTOQUE DEZEMBRO'!$E181*'ESTOQUE DEZEMBRO'!$H181</f>
        <v>400</v>
      </c>
      <c r="K181" s="1">
        <f>_xlfn.XLOOKUP(A181,MEDIDAS!A:A,MEDIDAS!D:D,,0)*5</f>
        <v>4.9444444444444446</v>
      </c>
      <c r="L181" s="1">
        <f>SUM(K181,_xlfn.XLOOKUP(A181,MEDIDAS!A:A,MEDIDAS!D:D,,0)*5)</f>
        <v>9.8888888888888893</v>
      </c>
      <c r="M18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81" t="str">
        <f>IF(Tabela57[[#This Row],[ABASTECIMENTO]]&gt;0,"janeiro",_xlfn.XLOOKUP(Tabela57[[#This Row],[SKU]],'ESTOQUE DEZEMBRO'!A:A,'ESTOQUE DEZEMBRO'!N:N,,0))</f>
        <v>janeiro</v>
      </c>
      <c r="O181" s="15">
        <v>45658</v>
      </c>
    </row>
    <row r="182" spans="1:15">
      <c r="A182" s="5" t="s">
        <v>183</v>
      </c>
      <c r="B182" s="6" t="s">
        <v>1155</v>
      </c>
      <c r="C182" s="8">
        <f t="shared" si="4"/>
        <v>64.89</v>
      </c>
      <c r="D182" s="13">
        <f>_xlfn.XLOOKUP(Tabela57[[#This Row],[SKU]],'ESTOQUE DEZEMBRO'!A:A,'ESTOQUE DEZEMBRO'!F:F,,0)-
_xlfn.XLOOKUP(Tabela57[[#This Row],[SKU]],'VENDA MES'!K:K,'VENDA MES'!L:L,0,0)</f>
        <v>-22.400000000000006</v>
      </c>
      <c r="E182" s="13">
        <f>IF(D182&lt;=0,(L182 * 2.5) - D182,IF(AND(Tabela57[[#This Row],[ESTOQUE_INICIAL]]&lt;=Tabela57[[#This Row],[PONTO_DE_REPOSICAO]],Tabela57[[#This Row],[ESTOQUE_INICIAL]]&gt;0),L182*2.5,D182*0))</f>
        <v>51.288888888888891</v>
      </c>
      <c r="F182" s="13">
        <f t="shared" si="5"/>
        <v>28.888888888888886</v>
      </c>
      <c r="G182" s="14">
        <f>IF('ESTOQUE DEZEMBRO'!$N182="outubro",_xlfn.XLOOKUP('ESTOQUE DEZEMBRO'!$A182,MEDIDAS!H:H,MEDIDAS!J:J,,0),IF('ESTOQUE DEZEMBRO'!$N182="novembro",_xlfn.XLOOKUP('ESTOQUE DEZEMBRO'!$A182,MEDIDAS!H:H,MEDIDAS!K:K,,0),"0"))</f>
        <v>50</v>
      </c>
      <c r="H182" s="16">
        <v>100</v>
      </c>
      <c r="I182" s="6" t="s">
        <v>1152</v>
      </c>
      <c r="J182" s="1">
        <f>'ESTOQUE DEZEMBRO'!$D182*'ESTOQUE DEZEMBRO'!$G182+'ESTOQUE DEZEMBRO'!$E182*'ESTOQUE DEZEMBRO'!$H182</f>
        <v>1729.9999999999998</v>
      </c>
      <c r="K182" s="1">
        <f>_xlfn.XLOOKUP(A182,MEDIDAS!A:A,MEDIDAS!D:D,,0)*5</f>
        <v>5.7777777777777768</v>
      </c>
      <c r="L182" s="1">
        <f>SUM(K182,_xlfn.XLOOKUP(A182,MEDIDAS!A:A,MEDIDAS!D:D,,0)*5)</f>
        <v>11.555555555555554</v>
      </c>
      <c r="M18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82" t="str">
        <f>IF(Tabela57[[#This Row],[ABASTECIMENTO]]&gt;0,"janeiro",_xlfn.XLOOKUP(Tabela57[[#This Row],[SKU]],'ESTOQUE DEZEMBRO'!A:A,'ESTOQUE DEZEMBRO'!N:N,,0))</f>
        <v>janeiro</v>
      </c>
      <c r="O182" s="15">
        <v>45658</v>
      </c>
    </row>
    <row r="183" spans="1:15">
      <c r="A183" s="5" t="s">
        <v>184</v>
      </c>
      <c r="B183" s="6" t="s">
        <v>1155</v>
      </c>
      <c r="C183" s="8">
        <f t="shared" si="4"/>
        <v>64.89</v>
      </c>
      <c r="D183" s="13">
        <f>_xlfn.XLOOKUP(Tabela57[[#This Row],[SKU]],'ESTOQUE DEZEMBRO'!A:A,'ESTOQUE DEZEMBRO'!F:F,,0)-
_xlfn.XLOOKUP(Tabela57[[#This Row],[SKU]],'VENDA MES'!K:K,'VENDA MES'!L:L,0,0)</f>
        <v>-46.277777777777779</v>
      </c>
      <c r="E183" s="13">
        <f>IF(D183&lt;=0,(L183 * 2.5) - D183,IF(AND(Tabela57[[#This Row],[ESTOQUE_INICIAL]]&lt;=Tabela57[[#This Row],[PONTO_DE_REPOSICAO]],Tabela57[[#This Row],[ESTOQUE_INICIAL]]&gt;0),L183*2.5,D183*0))</f>
        <v>76</v>
      </c>
      <c r="F183" s="13">
        <f t="shared" si="5"/>
        <v>29.722222222222221</v>
      </c>
      <c r="G183" s="14" t="str">
        <f>IF('ESTOQUE DEZEMBRO'!$N183="outubro",_xlfn.XLOOKUP('ESTOQUE DEZEMBRO'!$A183,MEDIDAS!H:H,MEDIDAS!J:J,,0),IF('ESTOQUE DEZEMBRO'!$N183="novembro",_xlfn.XLOOKUP('ESTOQUE DEZEMBRO'!$A183,MEDIDAS!H:H,MEDIDAS!K:K,,0),"0"))</f>
        <v>0</v>
      </c>
      <c r="H183" s="16">
        <v>100</v>
      </c>
      <c r="I183" s="6" t="s">
        <v>1152</v>
      </c>
      <c r="J183" s="1">
        <f>'ESTOQUE DEZEMBRO'!$D183*'ESTOQUE DEZEMBRO'!$G183+'ESTOQUE DEZEMBRO'!$E183*'ESTOQUE DEZEMBRO'!$H183</f>
        <v>3890.2777777777783</v>
      </c>
      <c r="K183" s="1">
        <f>_xlfn.XLOOKUP(A183,MEDIDAS!A:A,MEDIDAS!D:D,,0)*5</f>
        <v>5.9444444444444446</v>
      </c>
      <c r="L183" s="1">
        <f>SUM(K183,_xlfn.XLOOKUP(A183,MEDIDAS!A:A,MEDIDAS!D:D,,0)*5)</f>
        <v>11.888888888888889</v>
      </c>
      <c r="M18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83" t="str">
        <f>IF(Tabela57[[#This Row],[ABASTECIMENTO]]&gt;0,"janeiro",_xlfn.XLOOKUP(Tabela57[[#This Row],[SKU]],'ESTOQUE DEZEMBRO'!A:A,'ESTOQUE DEZEMBRO'!N:N,,0))</f>
        <v>janeiro</v>
      </c>
      <c r="O183" s="15">
        <v>45658</v>
      </c>
    </row>
    <row r="184" spans="1:15">
      <c r="A184" s="5" t="s">
        <v>185</v>
      </c>
      <c r="B184" s="6" t="s">
        <v>1155</v>
      </c>
      <c r="C184" s="8">
        <f t="shared" si="4"/>
        <v>64.89</v>
      </c>
      <c r="D184" s="13">
        <f>_xlfn.XLOOKUP(Tabela57[[#This Row],[SKU]],'ESTOQUE DEZEMBRO'!A:A,'ESTOQUE DEZEMBRO'!F:F,,0)-
_xlfn.XLOOKUP(Tabela57[[#This Row],[SKU]],'VENDA MES'!K:K,'VENDA MES'!L:L,0,0)</f>
        <v>-32.19999999999996</v>
      </c>
      <c r="E184" s="13">
        <f>IF(D184&lt;=0,(L184 * 2.5) - D184,IF(AND(Tabela57[[#This Row],[ESTOQUE_INICIAL]]&lt;=Tabela57[[#This Row],[PONTO_DE_REPOSICAO]],Tabela57[[#This Row],[ESTOQUE_INICIAL]]&gt;0),L184*2.5,D184*0))</f>
        <v>68.866666666666617</v>
      </c>
      <c r="F184" s="13">
        <f t="shared" si="5"/>
        <v>36.666666666666657</v>
      </c>
      <c r="G184" s="14">
        <f>IF('ESTOQUE DEZEMBRO'!$N184="outubro",_xlfn.XLOOKUP('ESTOQUE DEZEMBRO'!$A184,MEDIDAS!H:H,MEDIDAS!J:J,,0),IF('ESTOQUE DEZEMBRO'!$N184="novembro",_xlfn.XLOOKUP('ESTOQUE DEZEMBRO'!$A184,MEDIDAS!H:H,MEDIDAS!K:K,,0),"0"))</f>
        <v>50</v>
      </c>
      <c r="H184" s="16">
        <v>100</v>
      </c>
      <c r="I184" s="6" t="s">
        <v>1152</v>
      </c>
      <c r="J184" s="1">
        <f>'ESTOQUE DEZEMBRO'!$D184*'ESTOQUE DEZEMBRO'!$G184+'ESTOQUE DEZEMBRO'!$E184*'ESTOQUE DEZEMBRO'!$H184</f>
        <v>2640.0000000000018</v>
      </c>
      <c r="K184" s="1">
        <f>_xlfn.XLOOKUP(A184,MEDIDAS!A:A,MEDIDAS!D:D,,0)*5</f>
        <v>7.333333333333333</v>
      </c>
      <c r="L184" s="1">
        <f>SUM(K184,_xlfn.XLOOKUP(A184,MEDIDAS!A:A,MEDIDAS!D:D,,0)*5)</f>
        <v>14.666666666666666</v>
      </c>
      <c r="M18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84" t="str">
        <f>IF(Tabela57[[#This Row],[ABASTECIMENTO]]&gt;0,"janeiro",_xlfn.XLOOKUP(Tabela57[[#This Row],[SKU]],'ESTOQUE DEZEMBRO'!A:A,'ESTOQUE DEZEMBRO'!N:N,,0))</f>
        <v>janeiro</v>
      </c>
      <c r="O184" s="15">
        <v>45658</v>
      </c>
    </row>
    <row r="185" spans="1:15">
      <c r="A185" s="5" t="s">
        <v>186</v>
      </c>
      <c r="B185" s="6" t="s">
        <v>1155</v>
      </c>
      <c r="C185" s="8">
        <f t="shared" si="4"/>
        <v>64.89</v>
      </c>
      <c r="D185" s="13">
        <f>_xlfn.XLOOKUP(Tabela57[[#This Row],[SKU]],'ESTOQUE DEZEMBRO'!A:A,'ESTOQUE DEZEMBRO'!F:F,,0)-
_xlfn.XLOOKUP(Tabela57[[#This Row],[SKU]],'VENDA MES'!K:K,'VENDA MES'!L:L,0,0)</f>
        <v>-23.36666666666666</v>
      </c>
      <c r="E185" s="13">
        <f>IF(D185&lt;=0,(L185 * 2.5) - D185,IF(AND(Tabela57[[#This Row],[ESTOQUE_INICIAL]]&lt;=Tabela57[[#This Row],[PONTO_DE_REPOSICAO]],Tabela57[[#This Row],[ESTOQUE_INICIAL]]&gt;0),L185*2.5,D185*0))</f>
        <v>64.199999999999989</v>
      </c>
      <c r="F185" s="13">
        <f t="shared" si="5"/>
        <v>40.833333333333329</v>
      </c>
      <c r="G185" s="14" t="str">
        <f>IF('ESTOQUE DEZEMBRO'!$N185="outubro",_xlfn.XLOOKUP('ESTOQUE DEZEMBRO'!$A185,MEDIDAS!H:H,MEDIDAS!J:J,,0),IF('ESTOQUE DEZEMBRO'!$N185="novembro",_xlfn.XLOOKUP('ESTOQUE DEZEMBRO'!$A185,MEDIDAS!H:H,MEDIDAS!K:K,,0),"0"))</f>
        <v>0</v>
      </c>
      <c r="H185" s="16">
        <v>100</v>
      </c>
      <c r="I185" s="6" t="s">
        <v>1152</v>
      </c>
      <c r="J185" s="1">
        <f>'ESTOQUE DEZEMBRO'!$D185*'ESTOQUE DEZEMBRO'!$G185+'ESTOQUE DEZEMBRO'!$E185*'ESTOQUE DEZEMBRO'!$H185</f>
        <v>5104.1666666666661</v>
      </c>
      <c r="K185" s="1">
        <f>_xlfn.XLOOKUP(A185,MEDIDAS!A:A,MEDIDAS!D:D,,0)*5</f>
        <v>8.1666666666666661</v>
      </c>
      <c r="L185" s="1">
        <f>SUM(K185,_xlfn.XLOOKUP(A185,MEDIDAS!A:A,MEDIDAS!D:D,,0)*5)</f>
        <v>16.333333333333332</v>
      </c>
      <c r="M18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85" t="str">
        <f>IF(Tabela57[[#This Row],[ABASTECIMENTO]]&gt;0,"janeiro",_xlfn.XLOOKUP(Tabela57[[#This Row],[SKU]],'ESTOQUE DEZEMBRO'!A:A,'ESTOQUE DEZEMBRO'!N:N,,0))</f>
        <v>janeiro</v>
      </c>
      <c r="O185" s="15">
        <v>45658</v>
      </c>
    </row>
    <row r="186" spans="1:15">
      <c r="A186" s="5" t="s">
        <v>188</v>
      </c>
      <c r="B186" s="6" t="s">
        <v>1155</v>
      </c>
      <c r="C186" s="8">
        <f t="shared" si="4"/>
        <v>64.89</v>
      </c>
      <c r="D186" s="13">
        <f>_xlfn.XLOOKUP(Tabela57[[#This Row],[SKU]],'ESTOQUE DEZEMBRO'!A:A,'ESTOQUE DEZEMBRO'!F:F,,0)-
_xlfn.XLOOKUP(Tabela57[[#This Row],[SKU]],'VENDA MES'!K:K,'VENDA MES'!L:L,0,0)</f>
        <v>-13.5</v>
      </c>
      <c r="E186" s="13">
        <f>IF(D186&lt;=0,(L186 * 2.5) - D186,IF(AND(Tabela57[[#This Row],[ESTOQUE_INICIAL]]&lt;=Tabela57[[#This Row],[PONTO_DE_REPOSICAO]],Tabela57[[#This Row],[ESTOQUE_INICIAL]]&gt;0),L186*2.5,D186*0))</f>
        <v>56</v>
      </c>
      <c r="F186" s="13">
        <f t="shared" si="5"/>
        <v>42.5</v>
      </c>
      <c r="G186" s="14" t="str">
        <f>IF('ESTOQUE DEZEMBRO'!$N186="outubro",_xlfn.XLOOKUP('ESTOQUE DEZEMBRO'!$A186,MEDIDAS!H:H,MEDIDAS!J:J,,0),IF('ESTOQUE DEZEMBRO'!$N186="novembro",_xlfn.XLOOKUP('ESTOQUE DEZEMBRO'!$A186,MEDIDAS!H:H,MEDIDAS!K:K,,0),"0"))</f>
        <v>0</v>
      </c>
      <c r="H186" s="16">
        <v>100</v>
      </c>
      <c r="I186" s="6" t="s">
        <v>1152</v>
      </c>
      <c r="J186" s="1">
        <f>'ESTOQUE DEZEMBRO'!$D186*'ESTOQUE DEZEMBRO'!$G186+'ESTOQUE DEZEMBRO'!$E186*'ESTOQUE DEZEMBRO'!$H186</f>
        <v>5462.4999999999982</v>
      </c>
      <c r="K186" s="1">
        <f>_xlfn.XLOOKUP(A186,MEDIDAS!A:A,MEDIDAS!D:D,,0)*5</f>
        <v>8.5</v>
      </c>
      <c r="L186" s="1">
        <f>SUM(K186,_xlfn.XLOOKUP(A186,MEDIDAS!A:A,MEDIDAS!D:D,,0)*5)</f>
        <v>17</v>
      </c>
      <c r="M18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86" t="str">
        <f>IF(Tabela57[[#This Row],[ABASTECIMENTO]]&gt;0,"janeiro",_xlfn.XLOOKUP(Tabela57[[#This Row],[SKU]],'ESTOQUE DEZEMBRO'!A:A,'ESTOQUE DEZEMBRO'!N:N,,0))</f>
        <v>janeiro</v>
      </c>
      <c r="O186" s="15">
        <v>45658</v>
      </c>
    </row>
    <row r="187" spans="1:15">
      <c r="A187" s="5" t="s">
        <v>209</v>
      </c>
      <c r="B187" s="6" t="s">
        <v>1155</v>
      </c>
      <c r="C187" s="8">
        <f t="shared" si="4"/>
        <v>64.89</v>
      </c>
      <c r="D187" s="13">
        <f>_xlfn.XLOOKUP(Tabela57[[#This Row],[SKU]],'ESTOQUE DEZEMBRO'!A:A,'ESTOQUE DEZEMBRO'!F:F,,0)-
_xlfn.XLOOKUP(Tabela57[[#This Row],[SKU]],'VENDA MES'!K:K,'VENDA MES'!L:L,0,0)</f>
        <v>45</v>
      </c>
      <c r="E187" s="13">
        <f>IF(D187&lt;=0,(L187 * 2.5) - D187,IF(AND(Tabela57[[#This Row],[ESTOQUE_INICIAL]]&lt;=Tabela57[[#This Row],[PONTO_DE_REPOSICAO]],Tabela57[[#This Row],[ESTOQUE_INICIAL]]&gt;0),L187*2.5,D187*0))</f>
        <v>0</v>
      </c>
      <c r="F187" s="13">
        <f t="shared" si="5"/>
        <v>45</v>
      </c>
      <c r="G187" s="14">
        <f>IF('ESTOQUE DEZEMBRO'!$N187="outubro",_xlfn.XLOOKUP('ESTOQUE DEZEMBRO'!$A187,MEDIDAS!H:H,MEDIDAS!J:J,,0),IF('ESTOQUE DEZEMBRO'!$N187="novembro",_xlfn.XLOOKUP('ESTOQUE DEZEMBRO'!$A187,MEDIDAS!H:H,MEDIDAS!K:K,,0),"0"))</f>
        <v>50</v>
      </c>
      <c r="H187" s="16">
        <v>100</v>
      </c>
      <c r="I187" s="6" t="s">
        <v>1152</v>
      </c>
      <c r="J187" s="1">
        <f>'ESTOQUE DEZEMBRO'!$D187*'ESTOQUE DEZEMBRO'!$G187+'ESTOQUE DEZEMBRO'!$E187*'ESTOQUE DEZEMBRO'!$H187</f>
        <v>3750</v>
      </c>
      <c r="K187" s="1">
        <f>_xlfn.XLOOKUP(A187,MEDIDAS!A:A,MEDIDAS!D:D,,0)*5</f>
        <v>4.166666666666667</v>
      </c>
      <c r="L187" s="1">
        <f>SUM(K187,_xlfn.XLOOKUP(A187,MEDIDAS!A:A,MEDIDAS!D:D,,0)*5)</f>
        <v>8.3333333333333339</v>
      </c>
      <c r="M18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87" t="str">
        <f>IF(Tabela57[[#This Row],[ABASTECIMENTO]]&gt;0,"janeiro",_xlfn.XLOOKUP(Tabela57[[#This Row],[SKU]],'ESTOQUE DEZEMBRO'!A:A,'ESTOQUE DEZEMBRO'!N:N,,0))</f>
        <v>outubro</v>
      </c>
      <c r="O187" s="15">
        <v>45658</v>
      </c>
    </row>
    <row r="188" spans="1:15">
      <c r="A188" s="5" t="s">
        <v>189</v>
      </c>
      <c r="B188" s="6" t="s">
        <v>1155</v>
      </c>
      <c r="C188" s="8">
        <f t="shared" si="4"/>
        <v>64.89</v>
      </c>
      <c r="D188" s="13">
        <f>_xlfn.XLOOKUP(Tabela57[[#This Row],[SKU]],'ESTOQUE DEZEMBRO'!A:A,'ESTOQUE DEZEMBRO'!F:F,,0)-
_xlfn.XLOOKUP(Tabela57[[#This Row],[SKU]],'VENDA MES'!K:K,'VENDA MES'!L:L,0,0)</f>
        <v>-28.777777777777779</v>
      </c>
      <c r="E188" s="13">
        <f>IF(D188&lt;=0,(L188 * 2.5) - D188,IF(AND(Tabela57[[#This Row],[ESTOQUE_INICIAL]]&lt;=Tabela57[[#This Row],[PONTO_DE_REPOSICAO]],Tabela57[[#This Row],[ESTOQUE_INICIAL]]&gt;0),L188*2.5,D188*0))</f>
        <v>66</v>
      </c>
      <c r="F188" s="13">
        <f t="shared" si="5"/>
        <v>37.222222222222221</v>
      </c>
      <c r="G188" s="14" t="str">
        <f>IF('ESTOQUE DEZEMBRO'!$N188="outubro",_xlfn.XLOOKUP('ESTOQUE DEZEMBRO'!$A188,MEDIDAS!H:H,MEDIDAS!J:J,,0),IF('ESTOQUE DEZEMBRO'!$N188="novembro",_xlfn.XLOOKUP('ESTOQUE DEZEMBRO'!$A188,MEDIDAS!H:H,MEDIDAS!K:K,,0),"0"))</f>
        <v>0</v>
      </c>
      <c r="H188" s="16">
        <v>100</v>
      </c>
      <c r="I188" s="6" t="s">
        <v>1152</v>
      </c>
      <c r="J188" s="1">
        <f>'ESTOQUE DEZEMBRO'!$D188*'ESTOQUE DEZEMBRO'!$G188+'ESTOQUE DEZEMBRO'!$E188*'ESTOQUE DEZEMBRO'!$H188</f>
        <v>6552.7777777777783</v>
      </c>
      <c r="K188" s="1">
        <f>_xlfn.XLOOKUP(A188,MEDIDAS!A:A,MEDIDAS!D:D,,0)*5</f>
        <v>7.4444444444444446</v>
      </c>
      <c r="L188" s="1">
        <f>SUM(K188,_xlfn.XLOOKUP(A188,MEDIDAS!A:A,MEDIDAS!D:D,,0)*5)</f>
        <v>14.888888888888889</v>
      </c>
      <c r="M18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88" t="str">
        <f>IF(Tabela57[[#This Row],[ABASTECIMENTO]]&gt;0,"janeiro",_xlfn.XLOOKUP(Tabela57[[#This Row],[SKU]],'ESTOQUE DEZEMBRO'!A:A,'ESTOQUE DEZEMBRO'!N:N,,0))</f>
        <v>janeiro</v>
      </c>
      <c r="O188" s="15">
        <v>45658</v>
      </c>
    </row>
    <row r="189" spans="1:15">
      <c r="A189" s="5" t="s">
        <v>190</v>
      </c>
      <c r="B189" s="6" t="s">
        <v>1155</v>
      </c>
      <c r="C189" s="8">
        <f t="shared" si="4"/>
        <v>64.89</v>
      </c>
      <c r="D189" s="13">
        <f>_xlfn.XLOOKUP(Tabela57[[#This Row],[SKU]],'ESTOQUE DEZEMBRO'!A:A,'ESTOQUE DEZEMBRO'!F:F,,0)-
_xlfn.XLOOKUP(Tabela57[[#This Row],[SKU]],'VENDA MES'!K:K,'VENDA MES'!L:L,0,0)</f>
        <v>-14.799999999999983</v>
      </c>
      <c r="E189" s="13">
        <f>IF(D189&lt;=0,(L189 * 2.5) - D189,IF(AND(Tabela57[[#This Row],[ESTOQUE_INICIAL]]&lt;=Tabela57[[#This Row],[PONTO_DE_REPOSICAO]],Tabela57[[#This Row],[ESTOQUE_INICIAL]]&gt;0),L189*2.5,D189*0))</f>
        <v>45.633333333333319</v>
      </c>
      <c r="F189" s="13">
        <f t="shared" si="5"/>
        <v>30.833333333333336</v>
      </c>
      <c r="G189" s="14">
        <f>IF('ESTOQUE DEZEMBRO'!$N189="outubro",_xlfn.XLOOKUP('ESTOQUE DEZEMBRO'!$A189,MEDIDAS!H:H,MEDIDAS!J:J,,0),IF('ESTOQUE DEZEMBRO'!$N189="novembro",_xlfn.XLOOKUP('ESTOQUE DEZEMBRO'!$A189,MEDIDAS!H:H,MEDIDAS!K:K,,0),"0"))</f>
        <v>50</v>
      </c>
      <c r="H189" s="16">
        <v>100</v>
      </c>
      <c r="I189" s="6" t="s">
        <v>1152</v>
      </c>
      <c r="J189" s="1">
        <f>'ESTOQUE DEZEMBRO'!$D189*'ESTOQUE DEZEMBRO'!$G189+'ESTOQUE DEZEMBRO'!$E189*'ESTOQUE DEZEMBRO'!$H189</f>
        <v>1710.0000000000009</v>
      </c>
      <c r="K189" s="1">
        <f>_xlfn.XLOOKUP(A189,MEDIDAS!A:A,MEDIDAS!D:D,,0)*5</f>
        <v>6.166666666666667</v>
      </c>
      <c r="L189" s="1">
        <f>SUM(K189,_xlfn.XLOOKUP(A189,MEDIDAS!A:A,MEDIDAS!D:D,,0)*5)</f>
        <v>12.333333333333334</v>
      </c>
      <c r="M18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89" t="str">
        <f>IF(Tabela57[[#This Row],[ABASTECIMENTO]]&gt;0,"janeiro",_xlfn.XLOOKUP(Tabela57[[#This Row],[SKU]],'ESTOQUE DEZEMBRO'!A:A,'ESTOQUE DEZEMBRO'!N:N,,0))</f>
        <v>janeiro</v>
      </c>
      <c r="O189" s="15">
        <v>45658</v>
      </c>
    </row>
    <row r="190" spans="1:15">
      <c r="A190" s="5" t="s">
        <v>191</v>
      </c>
      <c r="B190" s="6" t="s">
        <v>1155</v>
      </c>
      <c r="C190" s="8">
        <f t="shared" si="4"/>
        <v>64.89</v>
      </c>
      <c r="D190" s="13">
        <f>_xlfn.XLOOKUP(Tabela57[[#This Row],[SKU]],'ESTOQUE DEZEMBRO'!A:A,'ESTOQUE DEZEMBRO'!F:F,,0)-
_xlfn.XLOOKUP(Tabela57[[#This Row],[SKU]],'VENDA MES'!K:K,'VENDA MES'!L:L,0,0)</f>
        <v>-63</v>
      </c>
      <c r="E190" s="13">
        <f>IF(D190&lt;=0,(L190 * 2.5) - D190,IF(AND(Tabela57[[#This Row],[ESTOQUE_INICIAL]]&lt;=Tabela57[[#This Row],[PONTO_DE_REPOSICAO]],Tabela57[[#This Row],[ESTOQUE_INICIAL]]&gt;0),L190*2.5,D190*0))</f>
        <v>87.722222222222229</v>
      </c>
      <c r="F190" s="13">
        <f t="shared" si="5"/>
        <v>24.722222222222229</v>
      </c>
      <c r="G190" s="14">
        <f>IF('ESTOQUE DEZEMBRO'!$N190="outubro",_xlfn.XLOOKUP('ESTOQUE DEZEMBRO'!$A190,MEDIDAS!H:H,MEDIDAS!J:J,,0),IF('ESTOQUE DEZEMBRO'!$N190="novembro",_xlfn.XLOOKUP('ESTOQUE DEZEMBRO'!$A190,MEDIDAS!H:H,MEDIDAS!K:K,,0),"0"))</f>
        <v>50</v>
      </c>
      <c r="H190" s="16">
        <v>100</v>
      </c>
      <c r="I190" s="6" t="s">
        <v>1152</v>
      </c>
      <c r="J190" s="1">
        <f>'ESTOQUE DEZEMBRO'!$D190*'ESTOQUE DEZEMBRO'!$G190+'ESTOQUE DEZEMBRO'!$E190*'ESTOQUE DEZEMBRO'!$H190</f>
        <v>500</v>
      </c>
      <c r="K190" s="1">
        <f>_xlfn.XLOOKUP(A190,MEDIDAS!A:A,MEDIDAS!D:D,,0)*5</f>
        <v>4.9444444444444446</v>
      </c>
      <c r="L190" s="1">
        <f>SUM(K190,_xlfn.XLOOKUP(A190,MEDIDAS!A:A,MEDIDAS!D:D,,0)*5)</f>
        <v>9.8888888888888893</v>
      </c>
      <c r="M19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90" t="str">
        <f>IF(Tabela57[[#This Row],[ABASTECIMENTO]]&gt;0,"janeiro",_xlfn.XLOOKUP(Tabela57[[#This Row],[SKU]],'ESTOQUE DEZEMBRO'!A:A,'ESTOQUE DEZEMBRO'!N:N,,0))</f>
        <v>janeiro</v>
      </c>
      <c r="O190" s="15">
        <v>45658</v>
      </c>
    </row>
    <row r="191" spans="1:15">
      <c r="A191" s="5" t="s">
        <v>192</v>
      </c>
      <c r="B191" s="6" t="s">
        <v>1155</v>
      </c>
      <c r="C191" s="8">
        <f t="shared" si="4"/>
        <v>64.89</v>
      </c>
      <c r="D191" s="13">
        <f>_xlfn.XLOOKUP(Tabela57[[#This Row],[SKU]],'ESTOQUE DEZEMBRO'!A:A,'ESTOQUE DEZEMBRO'!F:F,,0)-
_xlfn.XLOOKUP(Tabela57[[#This Row],[SKU]],'VENDA MES'!K:K,'VENDA MES'!L:L,0,0)</f>
        <v>-34.666666666666671</v>
      </c>
      <c r="E191" s="13">
        <f>IF(D191&lt;=0,(L191 * 2.5) - D191,IF(AND(Tabela57[[#This Row],[ESTOQUE_INICIAL]]&lt;=Tabela57[[#This Row],[PONTO_DE_REPOSICAO]],Tabela57[[#This Row],[ESTOQUE_INICIAL]]&gt;0),L191*2.5,D191*0))</f>
        <v>63</v>
      </c>
      <c r="F191" s="13">
        <f t="shared" si="5"/>
        <v>28.333333333333329</v>
      </c>
      <c r="G191" s="14" t="str">
        <f>IF('ESTOQUE DEZEMBRO'!$N191="outubro",_xlfn.XLOOKUP('ESTOQUE DEZEMBRO'!$A191,MEDIDAS!H:H,MEDIDAS!J:J,,0),IF('ESTOQUE DEZEMBRO'!$N191="novembro",_xlfn.XLOOKUP('ESTOQUE DEZEMBRO'!$A191,MEDIDAS!H:H,MEDIDAS!K:K,,0),"0"))</f>
        <v>0</v>
      </c>
      <c r="H191" s="16">
        <v>100</v>
      </c>
      <c r="I191" s="6" t="s">
        <v>1152</v>
      </c>
      <c r="J191" s="1">
        <f>'ESTOQUE DEZEMBRO'!$D191*'ESTOQUE DEZEMBRO'!$G191+'ESTOQUE DEZEMBRO'!$E191*'ESTOQUE DEZEMBRO'!$H191</f>
        <v>7216.6666666666652</v>
      </c>
      <c r="K191" s="1">
        <f>_xlfn.XLOOKUP(A191,MEDIDAS!A:A,MEDIDAS!D:D,,0)*5</f>
        <v>5.6666666666666661</v>
      </c>
      <c r="L191" s="1">
        <f>SUM(K191,_xlfn.XLOOKUP(A191,MEDIDAS!A:A,MEDIDAS!D:D,,0)*5)</f>
        <v>11.333333333333332</v>
      </c>
      <c r="M19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91" t="str">
        <f>IF(Tabela57[[#This Row],[ABASTECIMENTO]]&gt;0,"janeiro",_xlfn.XLOOKUP(Tabela57[[#This Row],[SKU]],'ESTOQUE DEZEMBRO'!A:A,'ESTOQUE DEZEMBRO'!N:N,,0))</f>
        <v>janeiro</v>
      </c>
      <c r="O191" s="15">
        <v>45658</v>
      </c>
    </row>
    <row r="192" spans="1:15">
      <c r="A192" s="5" t="s">
        <v>193</v>
      </c>
      <c r="B192" s="6" t="s">
        <v>1156</v>
      </c>
      <c r="C192" s="8">
        <f t="shared" si="4"/>
        <v>64.89</v>
      </c>
      <c r="D192" s="13">
        <f>_xlfn.XLOOKUP(Tabela57[[#This Row],[SKU]],'ESTOQUE DEZEMBRO'!A:A,'ESTOQUE DEZEMBRO'!F:F,,0)-
_xlfn.XLOOKUP(Tabela57[[#This Row],[SKU]],'VENDA MES'!K:K,'VENDA MES'!L:L,0,0)</f>
        <v>16.80000000000004</v>
      </c>
      <c r="E192" s="13">
        <f>IF(D192&lt;=0,(L192 * 2.5) - D192,IF(AND(Tabela57[[#This Row],[ESTOQUE_INICIAL]]&lt;=Tabela57[[#This Row],[PONTO_DE_REPOSICAO]],Tabela57[[#This Row],[ESTOQUE_INICIAL]]&gt;0),L192*2.5,D192*0))</f>
        <v>0</v>
      </c>
      <c r="F192" s="13">
        <f t="shared" si="5"/>
        <v>16.80000000000004</v>
      </c>
      <c r="G192" s="14">
        <f>IF('ESTOQUE DEZEMBRO'!$N192="outubro",_xlfn.XLOOKUP('ESTOQUE DEZEMBRO'!$A192,MEDIDAS!H:H,MEDIDAS!J:J,,0),IF('ESTOQUE DEZEMBRO'!$N192="novembro",_xlfn.XLOOKUP('ESTOQUE DEZEMBRO'!$A192,MEDIDAS!H:H,MEDIDAS!K:K,,0),"0"))</f>
        <v>18</v>
      </c>
      <c r="H192" s="16">
        <v>36</v>
      </c>
      <c r="I192" s="6" t="s">
        <v>1140</v>
      </c>
      <c r="J192" s="1">
        <f>'ESTOQUE DEZEMBRO'!$D192*'ESTOQUE DEZEMBRO'!$G192+'ESTOQUE DEZEMBRO'!$E192*'ESTOQUE DEZEMBRO'!$H192</f>
        <v>1850.4000000000008</v>
      </c>
      <c r="K192" s="1">
        <f>_xlfn.XLOOKUP(A192,MEDIDAS!A:A,MEDIDAS!D:D,,0)*5</f>
        <v>6.3888888888888884</v>
      </c>
      <c r="L192" s="1">
        <f>SUM(K192,_xlfn.XLOOKUP(A192,MEDIDAS!A:A,MEDIDAS!D:D,,0)*5)</f>
        <v>12.777777777777777</v>
      </c>
      <c r="M19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92" t="str">
        <f>IF(Tabela57[[#This Row],[ABASTECIMENTO]]&gt;0,"janeiro",_xlfn.XLOOKUP(Tabela57[[#This Row],[SKU]],'ESTOQUE DEZEMBRO'!A:A,'ESTOQUE DEZEMBRO'!N:N,,0))</f>
        <v>outubro</v>
      </c>
      <c r="O192" s="15">
        <v>45658</v>
      </c>
    </row>
    <row r="193" spans="1:15">
      <c r="A193" s="5" t="s">
        <v>194</v>
      </c>
      <c r="B193" s="6" t="s">
        <v>1156</v>
      </c>
      <c r="C193" s="8">
        <f t="shared" si="4"/>
        <v>64.89</v>
      </c>
      <c r="D193" s="13">
        <f>_xlfn.XLOOKUP(Tabela57[[#This Row],[SKU]],'ESTOQUE DEZEMBRO'!A:A,'ESTOQUE DEZEMBRO'!F:F,,0)-
_xlfn.XLOOKUP(Tabela57[[#This Row],[SKU]],'VENDA MES'!K:K,'VENDA MES'!L:L,0,0)</f>
        <v>-26.800000000000011</v>
      </c>
      <c r="E193" s="13">
        <f>IF(D193&lt;=0,(L193 * 2.5) - D193,IF(AND(Tabela57[[#This Row],[ESTOQUE_INICIAL]]&lt;=Tabela57[[#This Row],[PONTO_DE_REPOSICAO]],Tabela57[[#This Row],[ESTOQUE_INICIAL]]&gt;0),L193*2.5,D193*0))</f>
        <v>66.800000000000011</v>
      </c>
      <c r="F193" s="13">
        <f t="shared" si="5"/>
        <v>40</v>
      </c>
      <c r="G193" s="14">
        <f>IF('ESTOQUE DEZEMBRO'!$N193="outubro",_xlfn.XLOOKUP('ESTOQUE DEZEMBRO'!$A193,MEDIDAS!H:H,MEDIDAS!J:J,,0),IF('ESTOQUE DEZEMBRO'!$N193="novembro",_xlfn.XLOOKUP('ESTOQUE DEZEMBRO'!$A193,MEDIDAS!H:H,MEDIDAS!K:K,,0),"0"))</f>
        <v>18</v>
      </c>
      <c r="H193" s="16">
        <v>36</v>
      </c>
      <c r="I193" s="6" t="s">
        <v>1140</v>
      </c>
      <c r="J193" s="1">
        <f>'ESTOQUE DEZEMBRO'!$D193*'ESTOQUE DEZEMBRO'!$G193+'ESTOQUE DEZEMBRO'!$E193*'ESTOQUE DEZEMBRO'!$H193</f>
        <v>615.5999999999998</v>
      </c>
      <c r="K193" s="1">
        <f>_xlfn.XLOOKUP(A193,MEDIDAS!A:A,MEDIDAS!D:D,,0)*5</f>
        <v>8</v>
      </c>
      <c r="L193" s="1">
        <f>SUM(K193,_xlfn.XLOOKUP(A193,MEDIDAS!A:A,MEDIDAS!D:D,,0)*5)</f>
        <v>16</v>
      </c>
      <c r="M19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93" t="str">
        <f>IF(Tabela57[[#This Row],[ABASTECIMENTO]]&gt;0,"janeiro",_xlfn.XLOOKUP(Tabela57[[#This Row],[SKU]],'ESTOQUE DEZEMBRO'!A:A,'ESTOQUE DEZEMBRO'!N:N,,0))</f>
        <v>janeiro</v>
      </c>
      <c r="O193" s="15">
        <v>45658</v>
      </c>
    </row>
    <row r="194" spans="1:15">
      <c r="A194" s="5" t="s">
        <v>195</v>
      </c>
      <c r="B194" s="6" t="s">
        <v>1156</v>
      </c>
      <c r="C194" s="8">
        <f t="shared" ref="C194:C257" si="6">3.09*3*7</f>
        <v>64.89</v>
      </c>
      <c r="D194" s="13">
        <f>_xlfn.XLOOKUP(Tabela57[[#This Row],[SKU]],'ESTOQUE DEZEMBRO'!A:A,'ESTOQUE DEZEMBRO'!F:F,,0)-
_xlfn.XLOOKUP(Tabela57[[#This Row],[SKU]],'VENDA MES'!K:K,'VENDA MES'!L:L,0,0)</f>
        <v>-32.999999999999972</v>
      </c>
      <c r="E194" s="13">
        <f>IF(D194&lt;=0,(L194 * 2.5) - D194,IF(AND(Tabela57[[#This Row],[ESTOQUE_INICIAL]]&lt;=Tabela57[[#This Row],[PONTO_DE_REPOSICAO]],Tabela57[[#This Row],[ESTOQUE_INICIAL]]&gt;0),L194*2.5,D194*0))</f>
        <v>71.611111111111086</v>
      </c>
      <c r="F194" s="13">
        <f t="shared" ref="F194:F257" si="7">SUM(E194,D194)</f>
        <v>38.611111111111114</v>
      </c>
      <c r="G194" s="14">
        <f>IF('ESTOQUE DEZEMBRO'!$N194="outubro",_xlfn.XLOOKUP('ESTOQUE DEZEMBRO'!$A194,MEDIDAS!H:H,MEDIDAS!J:J,,0),IF('ESTOQUE DEZEMBRO'!$N194="novembro",_xlfn.XLOOKUP('ESTOQUE DEZEMBRO'!$A194,MEDIDAS!H:H,MEDIDAS!K:K,,0),"0"))</f>
        <v>18</v>
      </c>
      <c r="H194" s="16">
        <v>36</v>
      </c>
      <c r="I194" s="6" t="s">
        <v>1140</v>
      </c>
      <c r="J194" s="1">
        <f>'ESTOQUE DEZEMBRO'!$D194*'ESTOQUE DEZEMBRO'!$G194+'ESTOQUE DEZEMBRO'!$E194*'ESTOQUE DEZEMBRO'!$H194</f>
        <v>468.00000000000051</v>
      </c>
      <c r="K194" s="1">
        <f>_xlfn.XLOOKUP(A194,MEDIDAS!A:A,MEDIDAS!D:D,,0)*5</f>
        <v>7.7222222222222223</v>
      </c>
      <c r="L194" s="1">
        <f>SUM(K194,_xlfn.XLOOKUP(A194,MEDIDAS!A:A,MEDIDAS!D:D,,0)*5)</f>
        <v>15.444444444444445</v>
      </c>
      <c r="M19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94" t="str">
        <f>IF(Tabela57[[#This Row],[ABASTECIMENTO]]&gt;0,"janeiro",_xlfn.XLOOKUP(Tabela57[[#This Row],[SKU]],'ESTOQUE DEZEMBRO'!A:A,'ESTOQUE DEZEMBRO'!N:N,,0))</f>
        <v>janeiro</v>
      </c>
      <c r="O194" s="15">
        <v>45658</v>
      </c>
    </row>
    <row r="195" spans="1:15">
      <c r="A195" s="5" t="s">
        <v>196</v>
      </c>
      <c r="B195" s="6" t="s">
        <v>1156</v>
      </c>
      <c r="C195" s="8">
        <f t="shared" si="6"/>
        <v>64.89</v>
      </c>
      <c r="D195" s="13">
        <f>_xlfn.XLOOKUP(Tabela57[[#This Row],[SKU]],'ESTOQUE DEZEMBRO'!A:A,'ESTOQUE DEZEMBRO'!F:F,,0)-
_xlfn.XLOOKUP(Tabela57[[#This Row],[SKU]],'VENDA MES'!K:K,'VENDA MES'!L:L,0,0)</f>
        <v>-29</v>
      </c>
      <c r="E195" s="13">
        <f>IF(D195&lt;=0,(L195 * 2.5) - D195,IF(AND(Tabela57[[#This Row],[ESTOQUE_INICIAL]]&lt;=Tabela57[[#This Row],[PONTO_DE_REPOSICAO]],Tabela57[[#This Row],[ESTOQUE_INICIAL]]&gt;0),L195*2.5,D195*0))</f>
        <v>67.888888888888886</v>
      </c>
      <c r="F195" s="13">
        <f t="shared" si="7"/>
        <v>38.888888888888886</v>
      </c>
      <c r="G195" s="14">
        <f>IF('ESTOQUE DEZEMBRO'!$N195="outubro",_xlfn.XLOOKUP('ESTOQUE DEZEMBRO'!$A195,MEDIDAS!H:H,MEDIDAS!J:J,,0),IF('ESTOQUE DEZEMBRO'!$N195="novembro",_xlfn.XLOOKUP('ESTOQUE DEZEMBRO'!$A195,MEDIDAS!H:H,MEDIDAS!K:K,,0),"0"))</f>
        <v>18</v>
      </c>
      <c r="H195" s="16">
        <v>36</v>
      </c>
      <c r="I195" s="6" t="s">
        <v>1140</v>
      </c>
      <c r="J195" s="1">
        <f>'ESTOQUE DEZEMBRO'!$D195*'ESTOQUE DEZEMBRO'!$G195+'ESTOQUE DEZEMBRO'!$E195*'ESTOQUE DEZEMBRO'!$H195</f>
        <v>1044</v>
      </c>
      <c r="K195" s="1">
        <f>_xlfn.XLOOKUP(A195,MEDIDAS!A:A,MEDIDAS!D:D,,0)*5</f>
        <v>7.7777777777777777</v>
      </c>
      <c r="L195" s="1">
        <f>SUM(K195,_xlfn.XLOOKUP(A195,MEDIDAS!A:A,MEDIDAS!D:D,,0)*5)</f>
        <v>15.555555555555555</v>
      </c>
      <c r="M19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95" t="str">
        <f>IF(Tabela57[[#This Row],[ABASTECIMENTO]]&gt;0,"janeiro",_xlfn.XLOOKUP(Tabela57[[#This Row],[SKU]],'ESTOQUE DEZEMBRO'!A:A,'ESTOQUE DEZEMBRO'!N:N,,0))</f>
        <v>janeiro</v>
      </c>
      <c r="O195" s="15">
        <v>45658</v>
      </c>
    </row>
    <row r="196" spans="1:15">
      <c r="A196" s="5" t="s">
        <v>197</v>
      </c>
      <c r="B196" s="6" t="s">
        <v>1156</v>
      </c>
      <c r="C196" s="8">
        <f t="shared" si="6"/>
        <v>64.89</v>
      </c>
      <c r="D196" s="13">
        <f>_xlfn.XLOOKUP(Tabela57[[#This Row],[SKU]],'ESTOQUE DEZEMBRO'!A:A,'ESTOQUE DEZEMBRO'!F:F,,0)-
_xlfn.XLOOKUP(Tabela57[[#This Row],[SKU]],'VENDA MES'!K:K,'VENDA MES'!L:L,0,0)</f>
        <v>-30</v>
      </c>
      <c r="E196" s="13">
        <f>IF(D196&lt;=0,(L196 * 2.5) - D196,IF(AND(Tabela57[[#This Row],[ESTOQUE_INICIAL]]&lt;=Tabela57[[#This Row],[PONTO_DE_REPOSICAO]],Tabela57[[#This Row],[ESTOQUE_INICIAL]]&gt;0),L196*2.5,D196*0))</f>
        <v>70.833333333333329</v>
      </c>
      <c r="F196" s="13">
        <f t="shared" si="7"/>
        <v>40.833333333333329</v>
      </c>
      <c r="G196" s="14">
        <f>IF('ESTOQUE DEZEMBRO'!$N196="outubro",_xlfn.XLOOKUP('ESTOQUE DEZEMBRO'!$A196,MEDIDAS!H:H,MEDIDAS!J:J,,0),IF('ESTOQUE DEZEMBRO'!$N196="novembro",_xlfn.XLOOKUP('ESTOQUE DEZEMBRO'!$A196,MEDIDAS!H:H,MEDIDAS!K:K,,0),"0"))</f>
        <v>18</v>
      </c>
      <c r="H196" s="16">
        <v>36</v>
      </c>
      <c r="I196" s="6" t="s">
        <v>1140</v>
      </c>
      <c r="J196" s="1">
        <f>'ESTOQUE DEZEMBRO'!$D196*'ESTOQUE DEZEMBRO'!$G196+'ESTOQUE DEZEMBRO'!$E196*'ESTOQUE DEZEMBRO'!$H196</f>
        <v>918</v>
      </c>
      <c r="K196" s="1">
        <f>_xlfn.XLOOKUP(A196,MEDIDAS!A:A,MEDIDAS!D:D,,0)*5</f>
        <v>8.1666666666666661</v>
      </c>
      <c r="L196" s="1">
        <f>SUM(K196,_xlfn.XLOOKUP(A196,MEDIDAS!A:A,MEDIDAS!D:D,,0)*5)</f>
        <v>16.333333333333332</v>
      </c>
      <c r="M19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96" t="str">
        <f>IF(Tabela57[[#This Row],[ABASTECIMENTO]]&gt;0,"janeiro",_xlfn.XLOOKUP(Tabela57[[#This Row],[SKU]],'ESTOQUE DEZEMBRO'!A:A,'ESTOQUE DEZEMBRO'!N:N,,0))</f>
        <v>janeiro</v>
      </c>
      <c r="O196" s="15">
        <v>45658</v>
      </c>
    </row>
    <row r="197" spans="1:15">
      <c r="A197" s="5" t="s">
        <v>220</v>
      </c>
      <c r="B197" s="6" t="s">
        <v>1156</v>
      </c>
      <c r="C197" s="8">
        <f t="shared" si="6"/>
        <v>64.89</v>
      </c>
      <c r="D197" s="13">
        <f>_xlfn.XLOOKUP(Tabela57[[#This Row],[SKU]],'ESTOQUE DEZEMBRO'!A:A,'ESTOQUE DEZEMBRO'!F:F,,0)-
_xlfn.XLOOKUP(Tabela57[[#This Row],[SKU]],'VENDA MES'!K:K,'VENDA MES'!L:L,0,0)</f>
        <v>-48</v>
      </c>
      <c r="E197" s="13">
        <f>IF(D197&lt;=0,(L197 * 2.5) - D197,IF(AND(Tabela57[[#This Row],[ESTOQUE_INICIAL]]&lt;=Tabela57[[#This Row],[PONTO_DE_REPOSICAO]],Tabela57[[#This Row],[ESTOQUE_INICIAL]]&gt;0),L197*2.5,D197*0))</f>
        <v>78</v>
      </c>
      <c r="F197" s="13">
        <f t="shared" si="7"/>
        <v>30</v>
      </c>
      <c r="G197" s="14">
        <f>IF('ESTOQUE DEZEMBRO'!$N197="outubro",_xlfn.XLOOKUP('ESTOQUE DEZEMBRO'!$A197,MEDIDAS!H:H,MEDIDAS!J:J,,0),IF('ESTOQUE DEZEMBRO'!$N197="novembro",_xlfn.XLOOKUP('ESTOQUE DEZEMBRO'!$A197,MEDIDAS!H:H,MEDIDAS!K:K,,0),"0"))</f>
        <v>18</v>
      </c>
      <c r="H197" s="16">
        <v>36</v>
      </c>
      <c r="I197" s="6" t="s">
        <v>1140</v>
      </c>
      <c r="J197" s="1">
        <f>'ESTOQUE DEZEMBRO'!$D197*'ESTOQUE DEZEMBRO'!$G197+'ESTOQUE DEZEMBRO'!$E197*'ESTOQUE DEZEMBRO'!$H197</f>
        <v>756</v>
      </c>
      <c r="K197" s="1">
        <f>_xlfn.XLOOKUP(A197,MEDIDAS!A:A,MEDIDAS!D:D,,0)*5</f>
        <v>6</v>
      </c>
      <c r="L197" s="1">
        <f>SUM(K197,_xlfn.XLOOKUP(A197,MEDIDAS!A:A,MEDIDAS!D:D,,0)*5)</f>
        <v>12</v>
      </c>
      <c r="M19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97" t="str">
        <f>IF(Tabela57[[#This Row],[ABASTECIMENTO]]&gt;0,"janeiro",_xlfn.XLOOKUP(Tabela57[[#This Row],[SKU]],'ESTOQUE DEZEMBRO'!A:A,'ESTOQUE DEZEMBRO'!N:N,,0))</f>
        <v>janeiro</v>
      </c>
      <c r="O197" s="15">
        <v>45658</v>
      </c>
    </row>
    <row r="198" spans="1:15">
      <c r="A198" s="5" t="s">
        <v>199</v>
      </c>
      <c r="B198" s="6" t="s">
        <v>1156</v>
      </c>
      <c r="C198" s="8">
        <f t="shared" si="6"/>
        <v>64.89</v>
      </c>
      <c r="D198" s="13">
        <f>_xlfn.XLOOKUP(Tabela57[[#This Row],[SKU]],'ESTOQUE DEZEMBRO'!A:A,'ESTOQUE DEZEMBRO'!F:F,,0)-
_xlfn.XLOOKUP(Tabela57[[#This Row],[SKU]],'VENDA MES'!K:K,'VENDA MES'!L:L,0,0)</f>
        <v>49</v>
      </c>
      <c r="E198" s="13">
        <f>IF(D198&lt;=0,(L198 * 2.5) - D198,IF(AND(Tabela57[[#This Row],[ESTOQUE_INICIAL]]&lt;=Tabela57[[#This Row],[PONTO_DE_REPOSICAO]],Tabela57[[#This Row],[ESTOQUE_INICIAL]]&gt;0),L198*2.5,D198*0))</f>
        <v>0</v>
      </c>
      <c r="F198" s="13">
        <f t="shared" si="7"/>
        <v>49</v>
      </c>
      <c r="G198" s="14">
        <f>IF('ESTOQUE DEZEMBRO'!$N198="outubro",_xlfn.XLOOKUP('ESTOQUE DEZEMBRO'!$A198,MEDIDAS!H:H,MEDIDAS!J:J,,0),IF('ESTOQUE DEZEMBRO'!$N198="novembro",_xlfn.XLOOKUP('ESTOQUE DEZEMBRO'!$A198,MEDIDAS!H:H,MEDIDAS!K:K,,0),"0"))</f>
        <v>18</v>
      </c>
      <c r="H198" s="16">
        <v>36</v>
      </c>
      <c r="I198" s="6" t="s">
        <v>1140</v>
      </c>
      <c r="J198" s="1">
        <f>'ESTOQUE DEZEMBRO'!$D198*'ESTOQUE DEZEMBRO'!$G198+'ESTOQUE DEZEMBRO'!$E198*'ESTOQUE DEZEMBRO'!$H198</f>
        <v>1710</v>
      </c>
      <c r="K198" s="1">
        <f>_xlfn.XLOOKUP(A198,MEDIDAS!A:A,MEDIDAS!D:D,,0)*5</f>
        <v>5.7222222222222214</v>
      </c>
      <c r="L198" s="1">
        <f>SUM(K198,_xlfn.XLOOKUP(A198,MEDIDAS!A:A,MEDIDAS!D:D,,0)*5)</f>
        <v>11.444444444444443</v>
      </c>
      <c r="M19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98" t="str">
        <f>IF(Tabela57[[#This Row],[ABASTECIMENTO]]&gt;0,"janeiro",_xlfn.XLOOKUP(Tabela57[[#This Row],[SKU]],'ESTOQUE DEZEMBRO'!A:A,'ESTOQUE DEZEMBRO'!N:N,,0))</f>
        <v>outubro</v>
      </c>
      <c r="O198" s="15">
        <v>45658</v>
      </c>
    </row>
    <row r="199" spans="1:15">
      <c r="A199" s="5" t="s">
        <v>200</v>
      </c>
      <c r="B199" s="6" t="s">
        <v>1156</v>
      </c>
      <c r="C199" s="8">
        <f t="shared" si="6"/>
        <v>64.89</v>
      </c>
      <c r="D199" s="13">
        <f>_xlfn.XLOOKUP(Tabela57[[#This Row],[SKU]],'ESTOQUE DEZEMBRO'!A:A,'ESTOQUE DEZEMBRO'!F:F,,0)-
_xlfn.XLOOKUP(Tabela57[[#This Row],[SKU]],'VENDA MES'!K:K,'VENDA MES'!L:L,0,0)</f>
        <v>40.80000000000004</v>
      </c>
      <c r="E199" s="13">
        <f>IF(D199&lt;=0,(L199 * 2.5) - D199,IF(AND(Tabela57[[#This Row],[ESTOQUE_INICIAL]]&lt;=Tabela57[[#This Row],[PONTO_DE_REPOSICAO]],Tabela57[[#This Row],[ESTOQUE_INICIAL]]&gt;0),L199*2.5,D199*0))</f>
        <v>0</v>
      </c>
      <c r="F199" s="13">
        <f t="shared" si="7"/>
        <v>40.80000000000004</v>
      </c>
      <c r="G199" s="14">
        <f>IF('ESTOQUE DEZEMBRO'!$N199="outubro",_xlfn.XLOOKUP('ESTOQUE DEZEMBRO'!$A199,MEDIDAS!H:H,MEDIDAS!J:J,,0),IF('ESTOQUE DEZEMBRO'!$N199="novembro",_xlfn.XLOOKUP('ESTOQUE DEZEMBRO'!$A199,MEDIDAS!H:H,MEDIDAS!K:K,,0),"0"))</f>
        <v>18</v>
      </c>
      <c r="H199" s="16">
        <v>36</v>
      </c>
      <c r="I199" s="6" t="s">
        <v>1140</v>
      </c>
      <c r="J199" s="1">
        <f>'ESTOQUE DEZEMBRO'!$D199*'ESTOQUE DEZEMBRO'!$G199+'ESTOQUE DEZEMBRO'!$E199*'ESTOQUE DEZEMBRO'!$H199</f>
        <v>1472.4000000000008</v>
      </c>
      <c r="K199" s="1">
        <f>_xlfn.XLOOKUP(A199,MEDIDAS!A:A,MEDIDAS!D:D,,0)*5</f>
        <v>7.5555555555555554</v>
      </c>
      <c r="L199" s="1">
        <f>SUM(K199,_xlfn.XLOOKUP(A199,MEDIDAS!A:A,MEDIDAS!D:D,,0)*5)</f>
        <v>15.111111111111111</v>
      </c>
      <c r="M19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99" t="str">
        <f>IF(Tabela57[[#This Row],[ABASTECIMENTO]]&gt;0,"janeiro",_xlfn.XLOOKUP(Tabela57[[#This Row],[SKU]],'ESTOQUE DEZEMBRO'!A:A,'ESTOQUE DEZEMBRO'!N:N,,0))</f>
        <v>outubro</v>
      </c>
      <c r="O199" s="15">
        <v>45658</v>
      </c>
    </row>
    <row r="200" spans="1:15">
      <c r="A200" s="5" t="s">
        <v>201</v>
      </c>
      <c r="B200" s="6" t="s">
        <v>1156</v>
      </c>
      <c r="C200" s="8">
        <f t="shared" si="6"/>
        <v>64.89</v>
      </c>
      <c r="D200" s="13">
        <f>_xlfn.XLOOKUP(Tabela57[[#This Row],[SKU]],'ESTOQUE DEZEMBRO'!A:A,'ESTOQUE DEZEMBRO'!F:F,,0)-
_xlfn.XLOOKUP(Tabela57[[#This Row],[SKU]],'VENDA MES'!K:K,'VENDA MES'!L:L,0,0)</f>
        <v>-35.799999999999983</v>
      </c>
      <c r="E200" s="13">
        <f>IF(D200&lt;=0,(L200 * 2.5) - D200,IF(AND(Tabela57[[#This Row],[ESTOQUE_INICIAL]]&lt;=Tabela57[[#This Row],[PONTO_DE_REPOSICAO]],Tabela57[[#This Row],[ESTOQUE_INICIAL]]&gt;0),L200*2.5,D200*0))</f>
        <v>62.466666666666647</v>
      </c>
      <c r="F200" s="13">
        <f t="shared" si="7"/>
        <v>26.666666666666664</v>
      </c>
      <c r="G200" s="14">
        <f>IF('ESTOQUE DEZEMBRO'!$N200="outubro",_xlfn.XLOOKUP('ESTOQUE DEZEMBRO'!$A200,MEDIDAS!H:H,MEDIDAS!J:J,,0),IF('ESTOQUE DEZEMBRO'!$N200="novembro",_xlfn.XLOOKUP('ESTOQUE DEZEMBRO'!$A200,MEDIDAS!H:H,MEDIDAS!K:K,,0),"0"))</f>
        <v>18</v>
      </c>
      <c r="H200" s="16">
        <v>36</v>
      </c>
      <c r="I200" s="6" t="s">
        <v>1140</v>
      </c>
      <c r="J200" s="1">
        <f>'ESTOQUE DEZEMBRO'!$D200*'ESTOQUE DEZEMBRO'!$G200+'ESTOQUE DEZEMBRO'!$E200*'ESTOQUE DEZEMBRO'!$H200</f>
        <v>291.60000000000031</v>
      </c>
      <c r="K200" s="1">
        <f>_xlfn.XLOOKUP(A200,MEDIDAS!A:A,MEDIDAS!D:D,,0)*5</f>
        <v>5.333333333333333</v>
      </c>
      <c r="L200" s="1">
        <f>SUM(K200,_xlfn.XLOOKUP(A200,MEDIDAS!A:A,MEDIDAS!D:D,,0)*5)</f>
        <v>10.666666666666666</v>
      </c>
      <c r="M20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00" t="str">
        <f>IF(Tabela57[[#This Row],[ABASTECIMENTO]]&gt;0,"janeiro",_xlfn.XLOOKUP(Tabela57[[#This Row],[SKU]],'ESTOQUE DEZEMBRO'!A:A,'ESTOQUE DEZEMBRO'!N:N,,0))</f>
        <v>janeiro</v>
      </c>
      <c r="O200" s="15">
        <v>45658</v>
      </c>
    </row>
    <row r="201" spans="1:15">
      <c r="A201" s="5" t="s">
        <v>202</v>
      </c>
      <c r="B201" s="6" t="s">
        <v>1156</v>
      </c>
      <c r="C201" s="8">
        <f t="shared" si="6"/>
        <v>64.89</v>
      </c>
      <c r="D201" s="13">
        <f>_xlfn.XLOOKUP(Tabela57[[#This Row],[SKU]],'ESTOQUE DEZEMBRO'!A:A,'ESTOQUE DEZEMBRO'!F:F,,0)-
_xlfn.XLOOKUP(Tabela57[[#This Row],[SKU]],'VENDA MES'!K:K,'VENDA MES'!L:L,0,0)</f>
        <v>-73.999999999999972</v>
      </c>
      <c r="E201" s="13">
        <f>IF(D201&lt;=0,(L201 * 2.5) - D201,IF(AND(Tabela57[[#This Row],[ESTOQUE_INICIAL]]&lt;=Tabela57[[#This Row],[PONTO_DE_REPOSICAO]],Tabela57[[#This Row],[ESTOQUE_INICIAL]]&gt;0),L201*2.5,D201*0))</f>
        <v>114.8333333333333</v>
      </c>
      <c r="F201" s="13">
        <f t="shared" si="7"/>
        <v>40.833333333333329</v>
      </c>
      <c r="G201" s="14">
        <f>IF('ESTOQUE DEZEMBRO'!$N201="outubro",_xlfn.XLOOKUP('ESTOQUE DEZEMBRO'!$A201,MEDIDAS!H:H,MEDIDAS!J:J,,0),IF('ESTOQUE DEZEMBRO'!$N201="novembro",_xlfn.XLOOKUP('ESTOQUE DEZEMBRO'!$A201,MEDIDAS!H:H,MEDIDAS!K:K,,0),"0"))</f>
        <v>18</v>
      </c>
      <c r="H201" s="16">
        <v>36</v>
      </c>
      <c r="I201" s="6" t="s">
        <v>1140</v>
      </c>
      <c r="J201" s="1">
        <f>'ESTOQUE DEZEMBRO'!$D201*'ESTOQUE DEZEMBRO'!$G201+'ESTOQUE DEZEMBRO'!$E201*'ESTOQUE DEZEMBRO'!$H201</f>
        <v>324.00000000000051</v>
      </c>
      <c r="K201" s="1">
        <f>_xlfn.XLOOKUP(A201,MEDIDAS!A:A,MEDIDAS!D:D,,0)*5</f>
        <v>8.1666666666666661</v>
      </c>
      <c r="L201" s="1">
        <f>SUM(K201,_xlfn.XLOOKUP(A201,MEDIDAS!A:A,MEDIDAS!D:D,,0)*5)</f>
        <v>16.333333333333332</v>
      </c>
      <c r="M20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01" t="str">
        <f>IF(Tabela57[[#This Row],[ABASTECIMENTO]]&gt;0,"janeiro",_xlfn.XLOOKUP(Tabela57[[#This Row],[SKU]],'ESTOQUE DEZEMBRO'!A:A,'ESTOQUE DEZEMBRO'!N:N,,0))</f>
        <v>janeiro</v>
      </c>
      <c r="O201" s="15">
        <v>45658</v>
      </c>
    </row>
    <row r="202" spans="1:15">
      <c r="A202" s="5" t="s">
        <v>203</v>
      </c>
      <c r="B202" s="6" t="s">
        <v>1157</v>
      </c>
      <c r="C202" s="8">
        <f t="shared" si="6"/>
        <v>64.89</v>
      </c>
      <c r="D202" s="13">
        <f>_xlfn.XLOOKUP(Tabela57[[#This Row],[SKU]],'ESTOQUE DEZEMBRO'!A:A,'ESTOQUE DEZEMBRO'!F:F,,0)-
_xlfn.XLOOKUP(Tabela57[[#This Row],[SKU]],'VENDA MES'!K:K,'VENDA MES'!L:L,0,0)</f>
        <v>-46.777777777777779</v>
      </c>
      <c r="E202" s="13">
        <f>IF(D202&lt;=0,(L202 * 2.5) - D202,IF(AND(Tabela57[[#This Row],[ESTOQUE_INICIAL]]&lt;=Tabela57[[#This Row],[PONTO_DE_REPOSICAO]],Tabela57[[#This Row],[ESTOQUE_INICIAL]]&gt;0),L202*2.5,D202*0))</f>
        <v>69</v>
      </c>
      <c r="F202" s="13">
        <f t="shared" si="7"/>
        <v>22.222222222222221</v>
      </c>
      <c r="G202" s="14" t="str">
        <f>IF('ESTOQUE DEZEMBRO'!$N202="outubro",_xlfn.XLOOKUP('ESTOQUE DEZEMBRO'!$A202,MEDIDAS!H:H,MEDIDAS!J:J,,0),IF('ESTOQUE DEZEMBRO'!$N202="novembro",_xlfn.XLOOKUP('ESTOQUE DEZEMBRO'!$A202,MEDIDAS!H:H,MEDIDAS!K:K,,0),"0"))</f>
        <v>0</v>
      </c>
      <c r="H202" s="16">
        <v>48</v>
      </c>
      <c r="I202" s="6" t="s">
        <v>1128</v>
      </c>
      <c r="J202" s="1">
        <f>'ESTOQUE DEZEMBRO'!$D202*'ESTOQUE DEZEMBRO'!$G202+'ESTOQUE DEZEMBRO'!$E202*'ESTOQUE DEZEMBRO'!$H202</f>
        <v>3420</v>
      </c>
      <c r="K202" s="1">
        <f>_xlfn.XLOOKUP(A202,MEDIDAS!A:A,MEDIDAS!D:D,,0)*5</f>
        <v>4.4444444444444446</v>
      </c>
      <c r="L202" s="1">
        <f>SUM(K202,_xlfn.XLOOKUP(A202,MEDIDAS!A:A,MEDIDAS!D:D,,0)*5)</f>
        <v>8.8888888888888893</v>
      </c>
      <c r="M20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02" t="str">
        <f>IF(Tabela57[[#This Row],[ABASTECIMENTO]]&gt;0,"janeiro",_xlfn.XLOOKUP(Tabela57[[#This Row],[SKU]],'ESTOQUE DEZEMBRO'!A:A,'ESTOQUE DEZEMBRO'!N:N,,0))</f>
        <v>janeiro</v>
      </c>
      <c r="O202" s="15">
        <v>45658</v>
      </c>
    </row>
    <row r="203" spans="1:15">
      <c r="A203" s="5" t="s">
        <v>204</v>
      </c>
      <c r="B203" s="6" t="s">
        <v>1157</v>
      </c>
      <c r="C203" s="8">
        <f t="shared" si="6"/>
        <v>64.89</v>
      </c>
      <c r="D203" s="13">
        <f>_xlfn.XLOOKUP(Tabela57[[#This Row],[SKU]],'ESTOQUE DEZEMBRO'!A:A,'ESTOQUE DEZEMBRO'!F:F,,0)-
_xlfn.XLOOKUP(Tabela57[[#This Row],[SKU]],'VENDA MES'!K:K,'VENDA MES'!L:L,0,0)</f>
        <v>-85.222222222222229</v>
      </c>
      <c r="E203" s="13">
        <f>IF(D203&lt;=0,(L203 * 2.5) - D203,IF(AND(Tabela57[[#This Row],[ESTOQUE_INICIAL]]&lt;=Tabela57[[#This Row],[PONTO_DE_REPOSICAO]],Tabela57[[#This Row],[ESTOQUE_INICIAL]]&gt;0),L203*2.5,D203*0))</f>
        <v>123</v>
      </c>
      <c r="F203" s="13">
        <f t="shared" si="7"/>
        <v>37.777777777777771</v>
      </c>
      <c r="G203" s="14" t="str">
        <f>IF('ESTOQUE DEZEMBRO'!$N203="outubro",_xlfn.XLOOKUP('ESTOQUE DEZEMBRO'!$A203,MEDIDAS!H:H,MEDIDAS!J:J,,0),IF('ESTOQUE DEZEMBRO'!$N203="novembro",_xlfn.XLOOKUP('ESTOQUE DEZEMBRO'!$A203,MEDIDAS!H:H,MEDIDAS!K:K,,0),"0"))</f>
        <v>0</v>
      </c>
      <c r="H203" s="16">
        <v>48</v>
      </c>
      <c r="I203" s="6" t="s">
        <v>1128</v>
      </c>
      <c r="J203" s="1">
        <f>'ESTOQUE DEZEMBRO'!$D203*'ESTOQUE DEZEMBRO'!$G203+'ESTOQUE DEZEMBRO'!$E203*'ESTOQUE DEZEMBRO'!$H203</f>
        <v>2902.6666666666656</v>
      </c>
      <c r="K203" s="1">
        <f>_xlfn.XLOOKUP(A203,MEDIDAS!A:A,MEDIDAS!D:D,,0)*5</f>
        <v>7.5555555555555554</v>
      </c>
      <c r="L203" s="1">
        <f>SUM(K203,_xlfn.XLOOKUP(A203,MEDIDAS!A:A,MEDIDAS!D:D,,0)*5)</f>
        <v>15.111111111111111</v>
      </c>
      <c r="M20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03" t="str">
        <f>IF(Tabela57[[#This Row],[ABASTECIMENTO]]&gt;0,"janeiro",_xlfn.XLOOKUP(Tabela57[[#This Row],[SKU]],'ESTOQUE DEZEMBRO'!A:A,'ESTOQUE DEZEMBRO'!N:N,,0))</f>
        <v>janeiro</v>
      </c>
      <c r="O203" s="15">
        <v>45658</v>
      </c>
    </row>
    <row r="204" spans="1:15">
      <c r="A204" s="5" t="s">
        <v>205</v>
      </c>
      <c r="B204" s="6" t="s">
        <v>1157</v>
      </c>
      <c r="C204" s="8">
        <f t="shared" si="6"/>
        <v>64.89</v>
      </c>
      <c r="D204" s="13">
        <f>_xlfn.XLOOKUP(Tabela57[[#This Row],[SKU]],'ESTOQUE DEZEMBRO'!A:A,'ESTOQUE DEZEMBRO'!F:F,,0)-
_xlfn.XLOOKUP(Tabela57[[#This Row],[SKU]],'VENDA MES'!K:K,'VENDA MES'!L:L,0,0)</f>
        <v>-44.666666666666657</v>
      </c>
      <c r="E204" s="13">
        <f>IF(D204&lt;=0,(L204 * 2.5) - D204,IF(AND(Tabela57[[#This Row],[ESTOQUE_INICIAL]]&lt;=Tabela57[[#This Row],[PONTO_DE_REPOSICAO]],Tabela57[[#This Row],[ESTOQUE_INICIAL]]&gt;0),L204*2.5,D204*0))</f>
        <v>103</v>
      </c>
      <c r="F204" s="13">
        <f t="shared" si="7"/>
        <v>58.333333333333343</v>
      </c>
      <c r="G204" s="14" t="str">
        <f>IF('ESTOQUE DEZEMBRO'!$N204="outubro",_xlfn.XLOOKUP('ESTOQUE DEZEMBRO'!$A204,MEDIDAS!H:H,MEDIDAS!J:J,,0),IF('ESTOQUE DEZEMBRO'!$N204="novembro",_xlfn.XLOOKUP('ESTOQUE DEZEMBRO'!$A204,MEDIDAS!H:H,MEDIDAS!K:K,,0),"0"))</f>
        <v>0</v>
      </c>
      <c r="H204" s="16">
        <v>48</v>
      </c>
      <c r="I204" s="6" t="s">
        <v>1128</v>
      </c>
      <c r="J204" s="1">
        <f>'ESTOQUE DEZEMBRO'!$D204*'ESTOQUE DEZEMBRO'!$G204+'ESTOQUE DEZEMBRO'!$E204*'ESTOQUE DEZEMBRO'!$H204</f>
        <v>3824.0000000000009</v>
      </c>
      <c r="K204" s="1">
        <f>_xlfn.XLOOKUP(A204,MEDIDAS!A:A,MEDIDAS!D:D,,0)*5</f>
        <v>11.666666666666668</v>
      </c>
      <c r="L204" s="1">
        <f>SUM(K204,_xlfn.XLOOKUP(A204,MEDIDAS!A:A,MEDIDAS!D:D,,0)*5)</f>
        <v>23.333333333333336</v>
      </c>
      <c r="M20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04" t="str">
        <f>IF(Tabela57[[#This Row],[ABASTECIMENTO]]&gt;0,"janeiro",_xlfn.XLOOKUP(Tabela57[[#This Row],[SKU]],'ESTOQUE DEZEMBRO'!A:A,'ESTOQUE DEZEMBRO'!N:N,,0))</f>
        <v>janeiro</v>
      </c>
      <c r="O204" s="15">
        <v>45658</v>
      </c>
    </row>
    <row r="205" spans="1:15">
      <c r="A205" s="5" t="s">
        <v>206</v>
      </c>
      <c r="B205" s="6" t="s">
        <v>1157</v>
      </c>
      <c r="C205" s="8">
        <f t="shared" si="6"/>
        <v>64.89</v>
      </c>
      <c r="D205" s="13">
        <f>_xlfn.XLOOKUP(Tabela57[[#This Row],[SKU]],'ESTOQUE DEZEMBRO'!A:A,'ESTOQUE DEZEMBRO'!F:F,,0)-
_xlfn.XLOOKUP(Tabela57[[#This Row],[SKU]],'VENDA MES'!K:K,'VENDA MES'!L:L,0,0)</f>
        <v>20.111111111111114</v>
      </c>
      <c r="E205" s="13">
        <f>IF(D205&lt;=0,(L205 * 2.5) - D205,IF(AND(Tabela57[[#This Row],[ESTOQUE_INICIAL]]&lt;=Tabela57[[#This Row],[PONTO_DE_REPOSICAO]],Tabela57[[#This Row],[ESTOQUE_INICIAL]]&gt;0),L205*2.5,D205*0))</f>
        <v>0</v>
      </c>
      <c r="F205" s="13">
        <f t="shared" si="7"/>
        <v>20.111111111111114</v>
      </c>
      <c r="G205" s="14" t="str">
        <f>IF('ESTOQUE DEZEMBRO'!$N205="outubro",_xlfn.XLOOKUP('ESTOQUE DEZEMBRO'!$A205,MEDIDAS!H:H,MEDIDAS!J:J,,0),IF('ESTOQUE DEZEMBRO'!$N205="novembro",_xlfn.XLOOKUP('ESTOQUE DEZEMBRO'!$A205,MEDIDAS!H:H,MEDIDAS!K:K,,0),"0"))</f>
        <v>0</v>
      </c>
      <c r="H205" s="16">
        <v>48</v>
      </c>
      <c r="I205" s="6" t="s">
        <v>1128</v>
      </c>
      <c r="J205" s="1">
        <f>'ESTOQUE DEZEMBRO'!$D205*'ESTOQUE DEZEMBRO'!$G205+'ESTOQUE DEZEMBRO'!$E205*'ESTOQUE DEZEMBRO'!$H205</f>
        <v>2646.666666666667</v>
      </c>
      <c r="K205" s="1">
        <f>_xlfn.XLOOKUP(A205,MEDIDAS!A:A,MEDIDAS!D:D,,0)*5</f>
        <v>6.2222222222222223</v>
      </c>
      <c r="L205" s="1">
        <f>SUM(K205,_xlfn.XLOOKUP(A205,MEDIDAS!A:A,MEDIDAS!D:D,,0)*5)</f>
        <v>12.444444444444445</v>
      </c>
      <c r="M20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05" t="str">
        <f>IF(Tabela57[[#This Row],[ABASTECIMENTO]]&gt;0,"janeiro",_xlfn.XLOOKUP(Tabela57[[#This Row],[SKU]],'ESTOQUE DEZEMBRO'!A:A,'ESTOQUE DEZEMBRO'!N:N,,0))</f>
        <v>dezembro</v>
      </c>
      <c r="O205" s="15">
        <v>45658</v>
      </c>
    </row>
    <row r="206" spans="1:15">
      <c r="A206" s="5" t="s">
        <v>207</v>
      </c>
      <c r="B206" s="6" t="s">
        <v>1157</v>
      </c>
      <c r="C206" s="8">
        <f t="shared" si="6"/>
        <v>64.89</v>
      </c>
      <c r="D206" s="13">
        <f>_xlfn.XLOOKUP(Tabela57[[#This Row],[SKU]],'ESTOQUE DEZEMBRO'!A:A,'ESTOQUE DEZEMBRO'!F:F,,0)-
_xlfn.XLOOKUP(Tabela57[[#This Row],[SKU]],'VENDA MES'!K:K,'VENDA MES'!L:L,0,0)</f>
        <v>-19.333333333333336</v>
      </c>
      <c r="E206" s="13">
        <f>IF(D206&lt;=0,(L206 * 2.5) - D206,IF(AND(Tabela57[[#This Row],[ESTOQUE_INICIAL]]&lt;=Tabela57[[#This Row],[PONTO_DE_REPOSICAO]],Tabela57[[#This Row],[ESTOQUE_INICIAL]]&gt;0),L206*2.5,D206*0))</f>
        <v>46</v>
      </c>
      <c r="F206" s="13">
        <f t="shared" si="7"/>
        <v>26.666666666666664</v>
      </c>
      <c r="G206" s="14" t="str">
        <f>IF('ESTOQUE DEZEMBRO'!$N206="outubro",_xlfn.XLOOKUP('ESTOQUE DEZEMBRO'!$A206,MEDIDAS!H:H,MEDIDAS!J:J,,0),IF('ESTOQUE DEZEMBRO'!$N206="novembro",_xlfn.XLOOKUP('ESTOQUE DEZEMBRO'!$A206,MEDIDAS!H:H,MEDIDAS!K:K,,0),"0"))</f>
        <v>0</v>
      </c>
      <c r="H206" s="16">
        <v>48</v>
      </c>
      <c r="I206" s="6" t="s">
        <v>1128</v>
      </c>
      <c r="J206" s="1">
        <f>'ESTOQUE DEZEMBRO'!$D206*'ESTOQUE DEZEMBRO'!$G206+'ESTOQUE DEZEMBRO'!$E206*'ESTOQUE DEZEMBRO'!$H206</f>
        <v>2212</v>
      </c>
      <c r="K206" s="1">
        <f>_xlfn.XLOOKUP(A206,MEDIDAS!A:A,MEDIDAS!D:D,,0)*5</f>
        <v>5.333333333333333</v>
      </c>
      <c r="L206" s="1">
        <f>SUM(K206,_xlfn.XLOOKUP(A206,MEDIDAS!A:A,MEDIDAS!D:D,,0)*5)</f>
        <v>10.666666666666666</v>
      </c>
      <c r="M20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06" t="str">
        <f>IF(Tabela57[[#This Row],[ABASTECIMENTO]]&gt;0,"janeiro",_xlfn.XLOOKUP(Tabela57[[#This Row],[SKU]],'ESTOQUE DEZEMBRO'!A:A,'ESTOQUE DEZEMBRO'!N:N,,0))</f>
        <v>janeiro</v>
      </c>
      <c r="O206" s="15">
        <v>45658</v>
      </c>
    </row>
    <row r="207" spans="1:15">
      <c r="A207" s="5" t="s">
        <v>231</v>
      </c>
      <c r="B207" s="6" t="s">
        <v>1157</v>
      </c>
      <c r="C207" s="8">
        <f t="shared" si="6"/>
        <v>64.89</v>
      </c>
      <c r="D207" s="13">
        <f>_xlfn.XLOOKUP(Tabela57[[#This Row],[SKU]],'ESTOQUE DEZEMBRO'!A:A,'ESTOQUE DEZEMBRO'!F:F,,0)-
_xlfn.XLOOKUP(Tabela57[[#This Row],[SKU]],'VENDA MES'!K:K,'VENDA MES'!L:L,0,0)</f>
        <v>22</v>
      </c>
      <c r="E207" s="13">
        <f>IF(D207&lt;=0,(L207 * 2.5) - D207,IF(AND(Tabela57[[#This Row],[ESTOQUE_INICIAL]]&lt;=Tabela57[[#This Row],[PONTO_DE_REPOSICAO]],Tabela57[[#This Row],[ESTOQUE_INICIAL]]&gt;0),L207*2.5,D207*0))</f>
        <v>0</v>
      </c>
      <c r="F207" s="13">
        <f t="shared" si="7"/>
        <v>22</v>
      </c>
      <c r="G207" s="14">
        <f>IF('ESTOQUE DEZEMBRO'!$N207="outubro",_xlfn.XLOOKUP('ESTOQUE DEZEMBRO'!$A207,MEDIDAS!H:H,MEDIDAS!J:J,,0),IF('ESTOQUE DEZEMBRO'!$N207="novembro",_xlfn.XLOOKUP('ESTOQUE DEZEMBRO'!$A207,MEDIDAS!H:H,MEDIDAS!K:K,,0),"0"))</f>
        <v>24</v>
      </c>
      <c r="H207" s="16">
        <v>48</v>
      </c>
      <c r="I207" s="6" t="s">
        <v>1128</v>
      </c>
      <c r="J207" s="1">
        <f>'ESTOQUE DEZEMBRO'!$D207*'ESTOQUE DEZEMBRO'!$G207+'ESTOQUE DEZEMBRO'!$E207*'ESTOQUE DEZEMBRO'!$H207</f>
        <v>1872</v>
      </c>
      <c r="K207" s="1">
        <f>_xlfn.XLOOKUP(A207,MEDIDAS!A:A,MEDIDAS!D:D,,0)*5</f>
        <v>4</v>
      </c>
      <c r="L207" s="1">
        <f>SUM(K207,_xlfn.XLOOKUP(A207,MEDIDAS!A:A,MEDIDAS!D:D,,0)*5)</f>
        <v>8</v>
      </c>
      <c r="M20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07" t="str">
        <f>IF(Tabela57[[#This Row],[ABASTECIMENTO]]&gt;0,"janeiro",_xlfn.XLOOKUP(Tabela57[[#This Row],[SKU]],'ESTOQUE DEZEMBRO'!A:A,'ESTOQUE DEZEMBRO'!N:N,,0))</f>
        <v>outubro</v>
      </c>
      <c r="O207" s="15">
        <v>45658</v>
      </c>
    </row>
    <row r="208" spans="1:15">
      <c r="A208" s="5" t="s">
        <v>208</v>
      </c>
      <c r="B208" s="6" t="s">
        <v>1157</v>
      </c>
      <c r="C208" s="8">
        <f t="shared" si="6"/>
        <v>64.89</v>
      </c>
      <c r="D208" s="13">
        <f>_xlfn.XLOOKUP(Tabela57[[#This Row],[SKU]],'ESTOQUE DEZEMBRO'!A:A,'ESTOQUE DEZEMBRO'!F:F,,0)-
_xlfn.XLOOKUP(Tabela57[[#This Row],[SKU]],'VENDA MES'!K:K,'VENDA MES'!L:L,0,0)</f>
        <v>-18.888888888888886</v>
      </c>
      <c r="E208" s="13">
        <f>IF(D208&lt;=0,(L208 * 2.5) - D208,IF(AND(Tabela57[[#This Row],[ESTOQUE_INICIAL]]&lt;=Tabela57[[#This Row],[PONTO_DE_REPOSICAO]],Tabela57[[#This Row],[ESTOQUE_INICIAL]]&gt;0),L208*2.5,D208*0))</f>
        <v>65</v>
      </c>
      <c r="F208" s="13">
        <f t="shared" si="7"/>
        <v>46.111111111111114</v>
      </c>
      <c r="G208" s="14" t="str">
        <f>IF('ESTOQUE DEZEMBRO'!$N208="outubro",_xlfn.XLOOKUP('ESTOQUE DEZEMBRO'!$A208,MEDIDAS!H:H,MEDIDAS!J:J,,0),IF('ESTOQUE DEZEMBRO'!$N208="novembro",_xlfn.XLOOKUP('ESTOQUE DEZEMBRO'!$A208,MEDIDAS!H:H,MEDIDAS!K:K,,0),"0"))</f>
        <v>0</v>
      </c>
      <c r="H208" s="16">
        <v>48</v>
      </c>
      <c r="I208" s="6" t="s">
        <v>1128</v>
      </c>
      <c r="J208" s="1">
        <f>'ESTOQUE DEZEMBRO'!$D208*'ESTOQUE DEZEMBRO'!$G208+'ESTOQUE DEZEMBRO'!$E208*'ESTOQUE DEZEMBRO'!$H208</f>
        <v>4500</v>
      </c>
      <c r="K208" s="1">
        <f>_xlfn.XLOOKUP(A208,MEDIDAS!A:A,MEDIDAS!D:D,,0)*5</f>
        <v>9.2222222222222232</v>
      </c>
      <c r="L208" s="1">
        <f>SUM(K208,_xlfn.XLOOKUP(A208,MEDIDAS!A:A,MEDIDAS!D:D,,0)*5)</f>
        <v>18.444444444444446</v>
      </c>
      <c r="M20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08" t="str">
        <f>IF(Tabela57[[#This Row],[ABASTECIMENTO]]&gt;0,"janeiro",_xlfn.XLOOKUP(Tabela57[[#This Row],[SKU]],'ESTOQUE DEZEMBRO'!A:A,'ESTOQUE DEZEMBRO'!N:N,,0))</f>
        <v>janeiro</v>
      </c>
      <c r="O208" s="15">
        <v>45658</v>
      </c>
    </row>
    <row r="209" spans="1:15">
      <c r="A209" s="5" t="s">
        <v>210</v>
      </c>
      <c r="B209" s="6" t="s">
        <v>1157</v>
      </c>
      <c r="C209" s="8">
        <f t="shared" si="6"/>
        <v>64.89</v>
      </c>
      <c r="D209" s="13">
        <f>_xlfn.XLOOKUP(Tabela57[[#This Row],[SKU]],'ESTOQUE DEZEMBRO'!A:A,'ESTOQUE DEZEMBRO'!F:F,,0)-
_xlfn.XLOOKUP(Tabela57[[#This Row],[SKU]],'VENDA MES'!K:K,'VENDA MES'!L:L,0,0)</f>
        <v>36</v>
      </c>
      <c r="E209" s="13">
        <f>IF(D209&lt;=0,(L209 * 2.5) - D209,IF(AND(Tabela57[[#This Row],[ESTOQUE_INICIAL]]&lt;=Tabela57[[#This Row],[PONTO_DE_REPOSICAO]],Tabela57[[#This Row],[ESTOQUE_INICIAL]]&gt;0),L209*2.5,D209*0))</f>
        <v>0</v>
      </c>
      <c r="F209" s="13">
        <f t="shared" si="7"/>
        <v>36</v>
      </c>
      <c r="G209" s="14">
        <f>IF('ESTOQUE DEZEMBRO'!$N209="outubro",_xlfn.XLOOKUP('ESTOQUE DEZEMBRO'!$A209,MEDIDAS!H:H,MEDIDAS!J:J,,0),IF('ESTOQUE DEZEMBRO'!$N209="novembro",_xlfn.XLOOKUP('ESTOQUE DEZEMBRO'!$A209,MEDIDAS!H:H,MEDIDAS!K:K,,0),"0"))</f>
        <v>24</v>
      </c>
      <c r="H209" s="16">
        <v>48</v>
      </c>
      <c r="I209" s="6" t="s">
        <v>1128</v>
      </c>
      <c r="J209" s="1">
        <f>'ESTOQUE DEZEMBRO'!$D209*'ESTOQUE DEZEMBRO'!$G209+'ESTOQUE DEZEMBRO'!$E209*'ESTOQUE DEZEMBRO'!$H209</f>
        <v>2016</v>
      </c>
      <c r="K209" s="1">
        <f>_xlfn.XLOOKUP(A209,MEDIDAS!A:A,MEDIDAS!D:D,,0)*5</f>
        <v>6.333333333333333</v>
      </c>
      <c r="L209" s="1">
        <f>SUM(K209,_xlfn.XLOOKUP(A209,MEDIDAS!A:A,MEDIDAS!D:D,,0)*5)</f>
        <v>12.666666666666666</v>
      </c>
      <c r="M20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09" t="str">
        <f>IF(Tabela57[[#This Row],[ABASTECIMENTO]]&gt;0,"janeiro",_xlfn.XLOOKUP(Tabela57[[#This Row],[SKU]],'ESTOQUE DEZEMBRO'!A:A,'ESTOQUE DEZEMBRO'!N:N,,0))</f>
        <v>outubro</v>
      </c>
      <c r="O209" s="15">
        <v>45658</v>
      </c>
    </row>
    <row r="210" spans="1:15">
      <c r="A210" s="5" t="s">
        <v>211</v>
      </c>
      <c r="B210" s="6" t="s">
        <v>1157</v>
      </c>
      <c r="C210" s="8">
        <f t="shared" si="6"/>
        <v>64.89</v>
      </c>
      <c r="D210" s="13">
        <f>_xlfn.XLOOKUP(Tabela57[[#This Row],[SKU]],'ESTOQUE DEZEMBRO'!A:A,'ESTOQUE DEZEMBRO'!F:F,,0)-
_xlfn.XLOOKUP(Tabela57[[#This Row],[SKU]],'VENDA MES'!K:K,'VENDA MES'!L:L,0,0)</f>
        <v>91.600000000000023</v>
      </c>
      <c r="E210" s="13">
        <f>IF(D210&lt;=0,(L210 * 2.5) - D210,IF(AND(Tabela57[[#This Row],[ESTOQUE_INICIAL]]&lt;=Tabela57[[#This Row],[PONTO_DE_REPOSICAO]],Tabela57[[#This Row],[ESTOQUE_INICIAL]]&gt;0),L210*2.5,D210*0))</f>
        <v>0</v>
      </c>
      <c r="F210" s="13">
        <f t="shared" si="7"/>
        <v>91.600000000000023</v>
      </c>
      <c r="G210" s="14">
        <f>IF('ESTOQUE DEZEMBRO'!$N210="outubro",_xlfn.XLOOKUP('ESTOQUE DEZEMBRO'!$A210,MEDIDAS!H:H,MEDIDAS!J:J,,0),IF('ESTOQUE DEZEMBRO'!$N210="novembro",_xlfn.XLOOKUP('ESTOQUE DEZEMBRO'!$A210,MEDIDAS!H:H,MEDIDAS!K:K,,0),"0"))</f>
        <v>24</v>
      </c>
      <c r="H210" s="16">
        <v>48</v>
      </c>
      <c r="I210" s="6" t="s">
        <v>1128</v>
      </c>
      <c r="J210" s="1">
        <f>'ESTOQUE DEZEMBRO'!$D210*'ESTOQUE DEZEMBRO'!$G210+'ESTOQUE DEZEMBRO'!$E210*'ESTOQUE DEZEMBRO'!$H210</f>
        <v>3398.4000000000005</v>
      </c>
      <c r="K210" s="1">
        <f>_xlfn.XLOOKUP(A210,MEDIDAS!A:A,MEDIDAS!D:D,,0)*5</f>
        <v>9</v>
      </c>
      <c r="L210" s="1">
        <f>SUM(K210,_xlfn.XLOOKUP(A210,MEDIDAS!A:A,MEDIDAS!D:D,,0)*5)</f>
        <v>18</v>
      </c>
      <c r="M21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10" t="str">
        <f>IF(Tabela57[[#This Row],[ABASTECIMENTO]]&gt;0,"janeiro",_xlfn.XLOOKUP(Tabela57[[#This Row],[SKU]],'ESTOQUE DEZEMBRO'!A:A,'ESTOQUE DEZEMBRO'!N:N,,0))</f>
        <v>outubro</v>
      </c>
      <c r="O210" s="15">
        <v>45658</v>
      </c>
    </row>
    <row r="211" spans="1:15">
      <c r="A211" s="5" t="s">
        <v>212</v>
      </c>
      <c r="B211" s="6" t="s">
        <v>1157</v>
      </c>
      <c r="C211" s="8">
        <f t="shared" si="6"/>
        <v>64.89</v>
      </c>
      <c r="D211" s="13">
        <f>_xlfn.XLOOKUP(Tabela57[[#This Row],[SKU]],'ESTOQUE DEZEMBRO'!A:A,'ESTOQUE DEZEMBRO'!F:F,,0)-
_xlfn.XLOOKUP(Tabela57[[#This Row],[SKU]],'VENDA MES'!K:K,'VENDA MES'!L:L,0,0)</f>
        <v>-21.19999999999996</v>
      </c>
      <c r="E211" s="13">
        <f>IF(D211&lt;=0,(L211 * 2.5) - D211,IF(AND(Tabela57[[#This Row],[ESTOQUE_INICIAL]]&lt;=Tabela57[[#This Row],[PONTO_DE_REPOSICAO]],Tabela57[[#This Row],[ESTOQUE_INICIAL]]&gt;0),L211*2.5,D211*0))</f>
        <v>60.644444444444403</v>
      </c>
      <c r="F211" s="13">
        <f t="shared" si="7"/>
        <v>39.444444444444443</v>
      </c>
      <c r="G211" s="14">
        <f>IF('ESTOQUE DEZEMBRO'!$N211="outubro",_xlfn.XLOOKUP('ESTOQUE DEZEMBRO'!$A211,MEDIDAS!H:H,MEDIDAS!J:J,,0),IF('ESTOQUE DEZEMBRO'!$N211="novembro",_xlfn.XLOOKUP('ESTOQUE DEZEMBRO'!$A211,MEDIDAS!H:H,MEDIDAS!K:K,,0),"0"))</f>
        <v>24</v>
      </c>
      <c r="H211" s="16">
        <v>48</v>
      </c>
      <c r="I211" s="6" t="s">
        <v>1128</v>
      </c>
      <c r="J211" s="1">
        <f>'ESTOQUE DEZEMBRO'!$D211*'ESTOQUE DEZEMBRO'!$G211+'ESTOQUE DEZEMBRO'!$E211*'ESTOQUE DEZEMBRO'!$H211</f>
        <v>1027.200000000001</v>
      </c>
      <c r="K211" s="1">
        <f>_xlfn.XLOOKUP(A211,MEDIDAS!A:A,MEDIDAS!D:D,,0)*5</f>
        <v>7.8888888888888884</v>
      </c>
      <c r="L211" s="1">
        <f>SUM(K211,_xlfn.XLOOKUP(A211,MEDIDAS!A:A,MEDIDAS!D:D,,0)*5)</f>
        <v>15.777777777777777</v>
      </c>
      <c r="M21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11" t="str">
        <f>IF(Tabela57[[#This Row],[ABASTECIMENTO]]&gt;0,"janeiro",_xlfn.XLOOKUP(Tabela57[[#This Row],[SKU]],'ESTOQUE DEZEMBRO'!A:A,'ESTOQUE DEZEMBRO'!N:N,,0))</f>
        <v>janeiro</v>
      </c>
      <c r="O211" s="15">
        <v>45658</v>
      </c>
    </row>
    <row r="212" spans="1:15">
      <c r="A212" s="5" t="s">
        <v>213</v>
      </c>
      <c r="B212" s="6" t="s">
        <v>1158</v>
      </c>
      <c r="C212" s="8">
        <f t="shared" si="6"/>
        <v>64.89</v>
      </c>
      <c r="D212" s="13">
        <f>_xlfn.XLOOKUP(Tabela57[[#This Row],[SKU]],'ESTOQUE DEZEMBRO'!A:A,'ESTOQUE DEZEMBRO'!F:F,,0)-
_xlfn.XLOOKUP(Tabela57[[#This Row],[SKU]],'VENDA MES'!K:K,'VENDA MES'!L:L,0,0)</f>
        <v>-10.999999999999972</v>
      </c>
      <c r="E212" s="13">
        <f>IF(D212&lt;=0,(L212 * 2.5) - D212,IF(AND(Tabela57[[#This Row],[ESTOQUE_INICIAL]]&lt;=Tabela57[[#This Row],[PONTO_DE_REPOSICAO]],Tabela57[[#This Row],[ESTOQUE_INICIAL]]&gt;0),L212*2.5,D212*0))</f>
        <v>44.3333333333333</v>
      </c>
      <c r="F212" s="13">
        <f t="shared" si="7"/>
        <v>33.333333333333329</v>
      </c>
      <c r="G212" s="14">
        <f>IF('ESTOQUE DEZEMBRO'!$N212="outubro",_xlfn.XLOOKUP('ESTOQUE DEZEMBRO'!$A212,MEDIDAS!H:H,MEDIDAS!J:J,,0),IF('ESTOQUE DEZEMBRO'!$N212="novembro",_xlfn.XLOOKUP('ESTOQUE DEZEMBRO'!$A212,MEDIDAS!H:H,MEDIDAS!K:K,,0),"0"))</f>
        <v>12</v>
      </c>
      <c r="H212" s="16">
        <v>24</v>
      </c>
      <c r="I212" s="6" t="s">
        <v>1136</v>
      </c>
      <c r="J212" s="1">
        <f>'ESTOQUE DEZEMBRO'!$D212*'ESTOQUE DEZEMBRO'!$G212+'ESTOQUE DEZEMBRO'!$E212*'ESTOQUE DEZEMBRO'!$H212</f>
        <v>540.00000000000034</v>
      </c>
      <c r="K212" s="1">
        <f>_xlfn.XLOOKUP(A212,MEDIDAS!A:A,MEDIDAS!D:D,,0)*5</f>
        <v>6.6666666666666661</v>
      </c>
      <c r="L212" s="1">
        <f>SUM(K212,_xlfn.XLOOKUP(A212,MEDIDAS!A:A,MEDIDAS!D:D,,0)*5)</f>
        <v>13.333333333333332</v>
      </c>
      <c r="M21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12" t="str">
        <f>IF(Tabela57[[#This Row],[ABASTECIMENTO]]&gt;0,"janeiro",_xlfn.XLOOKUP(Tabela57[[#This Row],[SKU]],'ESTOQUE DEZEMBRO'!A:A,'ESTOQUE DEZEMBRO'!N:N,,0))</f>
        <v>janeiro</v>
      </c>
      <c r="O212" s="15">
        <v>45658</v>
      </c>
    </row>
    <row r="213" spans="1:15">
      <c r="A213" s="5" t="s">
        <v>214</v>
      </c>
      <c r="B213" s="6" t="s">
        <v>1158</v>
      </c>
      <c r="C213" s="8">
        <f t="shared" si="6"/>
        <v>64.89</v>
      </c>
      <c r="D213" s="13">
        <f>_xlfn.XLOOKUP(Tabela57[[#This Row],[SKU]],'ESTOQUE DEZEMBRO'!A:A,'ESTOQUE DEZEMBRO'!F:F,,0)-
_xlfn.XLOOKUP(Tabela57[[#This Row],[SKU]],'VENDA MES'!K:K,'VENDA MES'!L:L,0,0)</f>
        <v>-18.222222222222221</v>
      </c>
      <c r="E213" s="13">
        <f>IF(D213&lt;=0,(L213 * 2.5) - D213,IF(AND(Tabela57[[#This Row],[ESTOQUE_INICIAL]]&lt;=Tabela57[[#This Row],[PONTO_DE_REPOSICAO]],Tabela57[[#This Row],[ESTOQUE_INICIAL]]&gt;0),L213*2.5,D213*0))</f>
        <v>56</v>
      </c>
      <c r="F213" s="13">
        <f t="shared" si="7"/>
        <v>37.777777777777779</v>
      </c>
      <c r="G213" s="14" t="str">
        <f>IF('ESTOQUE DEZEMBRO'!$N213="outubro",_xlfn.XLOOKUP('ESTOQUE DEZEMBRO'!$A213,MEDIDAS!H:H,MEDIDAS!J:J,,0),IF('ESTOQUE DEZEMBRO'!$N213="novembro",_xlfn.XLOOKUP('ESTOQUE DEZEMBRO'!$A213,MEDIDAS!H:H,MEDIDAS!K:K,,0),"0"))</f>
        <v>0</v>
      </c>
      <c r="H213" s="16">
        <v>24</v>
      </c>
      <c r="I213" s="6" t="s">
        <v>1136</v>
      </c>
      <c r="J213" s="1">
        <f>'ESTOQUE DEZEMBRO'!$D213*'ESTOQUE DEZEMBRO'!$G213+'ESTOQUE DEZEMBRO'!$E213*'ESTOQUE DEZEMBRO'!$H213</f>
        <v>1451.3333333333328</v>
      </c>
      <c r="K213" s="1">
        <f>_xlfn.XLOOKUP(A213,MEDIDAS!A:A,MEDIDAS!D:D,,0)*5</f>
        <v>7.5555555555555554</v>
      </c>
      <c r="L213" s="1">
        <f>SUM(K213,_xlfn.XLOOKUP(A213,MEDIDAS!A:A,MEDIDAS!D:D,,0)*5)</f>
        <v>15.111111111111111</v>
      </c>
      <c r="M21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13" t="str">
        <f>IF(Tabela57[[#This Row],[ABASTECIMENTO]]&gt;0,"janeiro",_xlfn.XLOOKUP(Tabela57[[#This Row],[SKU]],'ESTOQUE DEZEMBRO'!A:A,'ESTOQUE DEZEMBRO'!N:N,,0))</f>
        <v>janeiro</v>
      </c>
      <c r="O213" s="15">
        <v>45658</v>
      </c>
    </row>
    <row r="214" spans="1:15">
      <c r="A214" s="5" t="s">
        <v>215</v>
      </c>
      <c r="B214" s="6" t="s">
        <v>1158</v>
      </c>
      <c r="C214" s="8">
        <f t="shared" si="6"/>
        <v>64.89</v>
      </c>
      <c r="D214" s="13">
        <f>_xlfn.XLOOKUP(Tabela57[[#This Row],[SKU]],'ESTOQUE DEZEMBRO'!A:A,'ESTOQUE DEZEMBRO'!F:F,,0)-
_xlfn.XLOOKUP(Tabela57[[#This Row],[SKU]],'VENDA MES'!K:K,'VENDA MES'!L:L,0,0)</f>
        <v>-16.444444444444414</v>
      </c>
      <c r="E214" s="13">
        <f>IF(D214&lt;=0,(L214 * 2.5) - D214,IF(AND(Tabela57[[#This Row],[ESTOQUE_INICIAL]]&lt;=Tabela57[[#This Row],[PONTO_DE_REPOSICAO]],Tabela57[[#This Row],[ESTOQUE_INICIAL]]&gt;0),L214*2.5,D214*0))</f>
        <v>61.999999999999972</v>
      </c>
      <c r="F214" s="13">
        <f t="shared" si="7"/>
        <v>45.555555555555557</v>
      </c>
      <c r="G214" s="14" t="str">
        <f>IF('ESTOQUE DEZEMBRO'!$N214="outubro",_xlfn.XLOOKUP('ESTOQUE DEZEMBRO'!$A214,MEDIDAS!H:H,MEDIDAS!J:J,,0),IF('ESTOQUE DEZEMBRO'!$N214="novembro",_xlfn.XLOOKUP('ESTOQUE DEZEMBRO'!$A214,MEDIDAS!H:H,MEDIDAS!K:K,,0),"0"))</f>
        <v>0</v>
      </c>
      <c r="H214" s="16">
        <v>24</v>
      </c>
      <c r="I214" s="6" t="s">
        <v>1136</v>
      </c>
      <c r="J214" s="1">
        <f>'ESTOQUE DEZEMBRO'!$D214*'ESTOQUE DEZEMBRO'!$G214+'ESTOQUE DEZEMBRO'!$E214*'ESTOQUE DEZEMBRO'!$H214</f>
        <v>1366.6666666666667</v>
      </c>
      <c r="K214" s="1">
        <f>_xlfn.XLOOKUP(A214,MEDIDAS!A:A,MEDIDAS!D:D,,0)*5</f>
        <v>9.1111111111111107</v>
      </c>
      <c r="L214" s="1">
        <f>SUM(K214,_xlfn.XLOOKUP(A214,MEDIDAS!A:A,MEDIDAS!D:D,,0)*5)</f>
        <v>18.222222222222221</v>
      </c>
      <c r="M21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14" t="str">
        <f>IF(Tabela57[[#This Row],[ABASTECIMENTO]]&gt;0,"janeiro",_xlfn.XLOOKUP(Tabela57[[#This Row],[SKU]],'ESTOQUE DEZEMBRO'!A:A,'ESTOQUE DEZEMBRO'!N:N,,0))</f>
        <v>janeiro</v>
      </c>
      <c r="O214" s="15">
        <v>45658</v>
      </c>
    </row>
    <row r="215" spans="1:15">
      <c r="A215" s="5" t="s">
        <v>216</v>
      </c>
      <c r="B215" s="6" t="s">
        <v>1158</v>
      </c>
      <c r="C215" s="8">
        <f t="shared" si="6"/>
        <v>64.89</v>
      </c>
      <c r="D215" s="13">
        <f>_xlfn.XLOOKUP(Tabela57[[#This Row],[SKU]],'ESTOQUE DEZEMBRO'!A:A,'ESTOQUE DEZEMBRO'!F:F,,0)-
_xlfn.XLOOKUP(Tabela57[[#This Row],[SKU]],'VENDA MES'!K:K,'VENDA MES'!L:L,0,0)</f>
        <v>-48.077777777777762</v>
      </c>
      <c r="E215" s="13">
        <f>IF(D215&lt;=0,(L215 * 2.5) - D215,IF(AND(Tabela57[[#This Row],[ESTOQUE_INICIAL]]&lt;=Tabela57[[#This Row],[PONTO_DE_REPOSICAO]],Tabela57[[#This Row],[ESTOQUE_INICIAL]]&gt;0),L215*2.5,D215*0))</f>
        <v>77.799999999999983</v>
      </c>
      <c r="F215" s="13">
        <f t="shared" si="7"/>
        <v>29.722222222222221</v>
      </c>
      <c r="G215" s="14" t="str">
        <f>IF('ESTOQUE DEZEMBRO'!$N215="outubro",_xlfn.XLOOKUP('ESTOQUE DEZEMBRO'!$A215,MEDIDAS!H:H,MEDIDAS!J:J,,0),IF('ESTOQUE DEZEMBRO'!$N215="novembro",_xlfn.XLOOKUP('ESTOQUE DEZEMBRO'!$A215,MEDIDAS!H:H,MEDIDAS!K:K,,0),"0"))</f>
        <v>0</v>
      </c>
      <c r="H215" s="16">
        <v>24</v>
      </c>
      <c r="I215" s="6" t="s">
        <v>1136</v>
      </c>
      <c r="J215" s="1">
        <f>'ESTOQUE DEZEMBRO'!$D215*'ESTOQUE DEZEMBRO'!$G215+'ESTOQUE DEZEMBRO'!$E215*'ESTOQUE DEZEMBRO'!$H215</f>
        <v>891.66666666666663</v>
      </c>
      <c r="K215" s="1">
        <f>_xlfn.XLOOKUP(A215,MEDIDAS!A:A,MEDIDAS!D:D,,0)*5</f>
        <v>5.9444444444444446</v>
      </c>
      <c r="L215" s="1">
        <f>SUM(K215,_xlfn.XLOOKUP(A215,MEDIDAS!A:A,MEDIDAS!D:D,,0)*5)</f>
        <v>11.888888888888889</v>
      </c>
      <c r="M21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15" t="str">
        <f>IF(Tabela57[[#This Row],[ABASTECIMENTO]]&gt;0,"janeiro",_xlfn.XLOOKUP(Tabela57[[#This Row],[SKU]],'ESTOQUE DEZEMBRO'!A:A,'ESTOQUE DEZEMBRO'!N:N,,0))</f>
        <v>janeiro</v>
      </c>
      <c r="O215" s="15">
        <v>45658</v>
      </c>
    </row>
    <row r="216" spans="1:15">
      <c r="A216" s="5" t="s">
        <v>217</v>
      </c>
      <c r="B216" s="6" t="s">
        <v>1158</v>
      </c>
      <c r="C216" s="8">
        <f t="shared" si="6"/>
        <v>64.89</v>
      </c>
      <c r="D216" s="13">
        <f>_xlfn.XLOOKUP(Tabela57[[#This Row],[SKU]],'ESTOQUE DEZEMBRO'!A:A,'ESTOQUE DEZEMBRO'!F:F,,0)-
_xlfn.XLOOKUP(Tabela57[[#This Row],[SKU]],'VENDA MES'!K:K,'VENDA MES'!L:L,0,0)</f>
        <v>12.400000000000006</v>
      </c>
      <c r="E216" s="13">
        <f>IF(D216&lt;=0,(L216 * 2.5) - D216,IF(AND(Tabela57[[#This Row],[ESTOQUE_INICIAL]]&lt;=Tabela57[[#This Row],[PONTO_DE_REPOSICAO]],Tabela57[[#This Row],[ESTOQUE_INICIAL]]&gt;0),L216*2.5,D216*0))</f>
        <v>33.333333333333329</v>
      </c>
      <c r="F216" s="13">
        <f t="shared" si="7"/>
        <v>45.733333333333334</v>
      </c>
      <c r="G216" s="14">
        <f>IF('ESTOQUE DEZEMBRO'!$N216="outubro",_xlfn.XLOOKUP('ESTOQUE DEZEMBRO'!$A216,MEDIDAS!H:H,MEDIDAS!J:J,,0),IF('ESTOQUE DEZEMBRO'!$N216="novembro",_xlfn.XLOOKUP('ESTOQUE DEZEMBRO'!$A216,MEDIDAS!H:H,MEDIDAS!K:K,,0),"0"))</f>
        <v>12</v>
      </c>
      <c r="H216" s="16">
        <v>24</v>
      </c>
      <c r="I216" s="6" t="s">
        <v>1136</v>
      </c>
      <c r="J216" s="1">
        <f>'ESTOQUE DEZEMBRO'!$D216*'ESTOQUE DEZEMBRO'!$G216+'ESTOQUE DEZEMBRO'!$E216*'ESTOQUE DEZEMBRO'!$H216</f>
        <v>856.80000000000007</v>
      </c>
      <c r="K216" s="1">
        <f>_xlfn.XLOOKUP(A216,MEDIDAS!A:A,MEDIDAS!D:D,,0)*5</f>
        <v>6.6666666666666661</v>
      </c>
      <c r="L216" s="1">
        <f>SUM(K216,_xlfn.XLOOKUP(A216,MEDIDAS!A:A,MEDIDAS!D:D,,0)*5)</f>
        <v>13.333333333333332</v>
      </c>
      <c r="M21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16" t="str">
        <f>IF(Tabela57[[#This Row],[ABASTECIMENTO]]&gt;0,"janeiro",_xlfn.XLOOKUP(Tabela57[[#This Row],[SKU]],'ESTOQUE DEZEMBRO'!A:A,'ESTOQUE DEZEMBRO'!N:N,,0))</f>
        <v>janeiro</v>
      </c>
      <c r="O216" s="15">
        <v>45658</v>
      </c>
    </row>
    <row r="217" spans="1:15">
      <c r="A217" s="5" t="s">
        <v>242</v>
      </c>
      <c r="B217" s="6" t="s">
        <v>1158</v>
      </c>
      <c r="C217" s="8">
        <f t="shared" si="6"/>
        <v>64.89</v>
      </c>
      <c r="D217" s="13">
        <f>_xlfn.XLOOKUP(Tabela57[[#This Row],[SKU]],'ESTOQUE DEZEMBRO'!A:A,'ESTOQUE DEZEMBRO'!F:F,,0)-
_xlfn.XLOOKUP(Tabela57[[#This Row],[SKU]],'VENDA MES'!K:K,'VENDA MES'!L:L,0,0)</f>
        <v>9</v>
      </c>
      <c r="E217" s="13">
        <f>IF(D217&lt;=0,(L217 * 2.5) - D217,IF(AND(Tabela57[[#This Row],[ESTOQUE_INICIAL]]&lt;=Tabela57[[#This Row],[PONTO_DE_REPOSICAO]],Tabela57[[#This Row],[ESTOQUE_INICIAL]]&gt;0),L217*2.5,D217*0))</f>
        <v>27.222222222222218</v>
      </c>
      <c r="F217" s="13">
        <f t="shared" si="7"/>
        <v>36.222222222222214</v>
      </c>
      <c r="G217" s="14">
        <f>IF('ESTOQUE DEZEMBRO'!$N217="outubro",_xlfn.XLOOKUP('ESTOQUE DEZEMBRO'!$A217,MEDIDAS!H:H,MEDIDAS!J:J,,0),IF('ESTOQUE DEZEMBRO'!$N217="novembro",_xlfn.XLOOKUP('ESTOQUE DEZEMBRO'!$A217,MEDIDAS!H:H,MEDIDAS!K:K,,0),"0"))</f>
        <v>12</v>
      </c>
      <c r="H217" s="16">
        <v>24</v>
      </c>
      <c r="I217" s="6" t="s">
        <v>1136</v>
      </c>
      <c r="J217" s="1">
        <f>'ESTOQUE DEZEMBRO'!$D217*'ESTOQUE DEZEMBRO'!$G217+'ESTOQUE DEZEMBRO'!$E217*'ESTOQUE DEZEMBRO'!$H217</f>
        <v>624</v>
      </c>
      <c r="K217" s="1">
        <f>_xlfn.XLOOKUP(A217,MEDIDAS!A:A,MEDIDAS!D:D,,0)*5</f>
        <v>5.4444444444444438</v>
      </c>
      <c r="L217" s="1">
        <f>SUM(K217,_xlfn.XLOOKUP(A217,MEDIDAS!A:A,MEDIDAS!D:D,,0)*5)</f>
        <v>10.888888888888888</v>
      </c>
      <c r="M21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17" t="str">
        <f>IF(Tabela57[[#This Row],[ABASTECIMENTO]]&gt;0,"janeiro",_xlfn.XLOOKUP(Tabela57[[#This Row],[SKU]],'ESTOQUE DEZEMBRO'!A:A,'ESTOQUE DEZEMBRO'!N:N,,0))</f>
        <v>janeiro</v>
      </c>
      <c r="O217" s="15">
        <v>45658</v>
      </c>
    </row>
    <row r="218" spans="1:15">
      <c r="A218" s="5" t="s">
        <v>218</v>
      </c>
      <c r="B218" s="6" t="s">
        <v>1158</v>
      </c>
      <c r="C218" s="8">
        <f t="shared" si="6"/>
        <v>64.89</v>
      </c>
      <c r="D218" s="13">
        <f>_xlfn.XLOOKUP(Tabela57[[#This Row],[SKU]],'ESTOQUE DEZEMBRO'!A:A,'ESTOQUE DEZEMBRO'!F:F,,0)-
_xlfn.XLOOKUP(Tabela57[[#This Row],[SKU]],'VENDA MES'!K:K,'VENDA MES'!L:L,0,0)</f>
        <v>79.199999999999989</v>
      </c>
      <c r="E218" s="13">
        <f>IF(D218&lt;=0,(L218 * 2.5) - D218,IF(AND(Tabela57[[#This Row],[ESTOQUE_INICIAL]]&lt;=Tabela57[[#This Row],[PONTO_DE_REPOSICAO]],Tabela57[[#This Row],[ESTOQUE_INICIAL]]&gt;0),L218*2.5,D218*0))</f>
        <v>0</v>
      </c>
      <c r="F218" s="13">
        <f t="shared" si="7"/>
        <v>79.199999999999989</v>
      </c>
      <c r="G218" s="14">
        <f>IF('ESTOQUE DEZEMBRO'!$N218="outubro",_xlfn.XLOOKUP('ESTOQUE DEZEMBRO'!$A218,MEDIDAS!H:H,MEDIDAS!J:J,,0),IF('ESTOQUE DEZEMBRO'!$N218="novembro",_xlfn.XLOOKUP('ESTOQUE DEZEMBRO'!$A218,MEDIDAS!H:H,MEDIDAS!K:K,,0),"0"))</f>
        <v>12</v>
      </c>
      <c r="H218" s="16">
        <v>24</v>
      </c>
      <c r="I218" s="6" t="s">
        <v>1136</v>
      </c>
      <c r="J218" s="1">
        <f>'ESTOQUE DEZEMBRO'!$D218*'ESTOQUE DEZEMBRO'!$G218+'ESTOQUE DEZEMBRO'!$E218*'ESTOQUE DEZEMBRO'!$H218</f>
        <v>1550.3999999999999</v>
      </c>
      <c r="K218" s="1">
        <f>_xlfn.XLOOKUP(A218,MEDIDAS!A:A,MEDIDAS!D:D,,0)*5</f>
        <v>6.3888888888888884</v>
      </c>
      <c r="L218" s="1">
        <f>SUM(K218,_xlfn.XLOOKUP(A218,MEDIDAS!A:A,MEDIDAS!D:D,,0)*5)</f>
        <v>12.777777777777777</v>
      </c>
      <c r="M21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18" t="str">
        <f>IF(Tabela57[[#This Row],[ABASTECIMENTO]]&gt;0,"janeiro",_xlfn.XLOOKUP(Tabela57[[#This Row],[SKU]],'ESTOQUE DEZEMBRO'!A:A,'ESTOQUE DEZEMBRO'!N:N,,0))</f>
        <v>outubro</v>
      </c>
      <c r="O218" s="15">
        <v>45658</v>
      </c>
    </row>
    <row r="219" spans="1:15">
      <c r="A219" s="5" t="s">
        <v>219</v>
      </c>
      <c r="B219" s="6" t="s">
        <v>1158</v>
      </c>
      <c r="C219" s="8">
        <f t="shared" si="6"/>
        <v>64.89</v>
      </c>
      <c r="D219" s="13">
        <f>_xlfn.XLOOKUP(Tabela57[[#This Row],[SKU]],'ESTOQUE DEZEMBRO'!A:A,'ESTOQUE DEZEMBRO'!F:F,,0)-
_xlfn.XLOOKUP(Tabela57[[#This Row],[SKU]],'VENDA MES'!K:K,'VENDA MES'!L:L,0,0)</f>
        <v>-3.5999999999999659</v>
      </c>
      <c r="E219" s="13">
        <f>IF(D219&lt;=0,(L219 * 2.5) - D219,IF(AND(Tabela57[[#This Row],[ESTOQUE_INICIAL]]&lt;=Tabela57[[#This Row],[PONTO_DE_REPOSICAO]],Tabela57[[#This Row],[ESTOQUE_INICIAL]]&gt;0),L219*2.5,D219*0))</f>
        <v>52.211111111111073</v>
      </c>
      <c r="F219" s="13">
        <f t="shared" si="7"/>
        <v>48.611111111111107</v>
      </c>
      <c r="G219" s="14">
        <f>IF('ESTOQUE DEZEMBRO'!$N219="outubro",_xlfn.XLOOKUP('ESTOQUE DEZEMBRO'!$A219,MEDIDAS!H:H,MEDIDAS!J:J,,0),IF('ESTOQUE DEZEMBRO'!$N219="novembro",_xlfn.XLOOKUP('ESTOQUE DEZEMBRO'!$A219,MEDIDAS!H:H,MEDIDAS!K:K,,0),"0"))</f>
        <v>12</v>
      </c>
      <c r="H219" s="16">
        <v>24</v>
      </c>
      <c r="I219" s="6" t="s">
        <v>1136</v>
      </c>
      <c r="J219" s="1">
        <f>'ESTOQUE DEZEMBRO'!$D219*'ESTOQUE DEZEMBRO'!$G219+'ESTOQUE DEZEMBRO'!$E219*'ESTOQUE DEZEMBRO'!$H219</f>
        <v>592.80000000000041</v>
      </c>
      <c r="K219" s="1">
        <f>_xlfn.XLOOKUP(A219,MEDIDAS!A:A,MEDIDAS!D:D,,0)*5</f>
        <v>9.7222222222222214</v>
      </c>
      <c r="L219" s="1">
        <f>SUM(K219,_xlfn.XLOOKUP(A219,MEDIDAS!A:A,MEDIDAS!D:D,,0)*5)</f>
        <v>19.444444444444443</v>
      </c>
      <c r="M21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19" t="str">
        <f>IF(Tabela57[[#This Row],[ABASTECIMENTO]]&gt;0,"janeiro",_xlfn.XLOOKUP(Tabela57[[#This Row],[SKU]],'ESTOQUE DEZEMBRO'!A:A,'ESTOQUE DEZEMBRO'!N:N,,0))</f>
        <v>janeiro</v>
      </c>
      <c r="O219" s="15">
        <v>45658</v>
      </c>
    </row>
    <row r="220" spans="1:15">
      <c r="A220" s="5" t="s">
        <v>221</v>
      </c>
      <c r="B220" s="6" t="s">
        <v>1158</v>
      </c>
      <c r="C220" s="8">
        <f t="shared" si="6"/>
        <v>64.89</v>
      </c>
      <c r="D220" s="13">
        <f>_xlfn.XLOOKUP(Tabela57[[#This Row],[SKU]],'ESTOQUE DEZEMBRO'!A:A,'ESTOQUE DEZEMBRO'!F:F,,0)-
_xlfn.XLOOKUP(Tabela57[[#This Row],[SKU]],'VENDA MES'!K:K,'VENDA MES'!L:L,0,0)</f>
        <v>-66.944444444444443</v>
      </c>
      <c r="E220" s="13">
        <f>IF(D220&lt;=0,(L220 * 2.5) - D220,IF(AND(Tabela57[[#This Row],[ESTOQUE_INICIAL]]&lt;=Tabela57[[#This Row],[PONTO_DE_REPOSICAO]],Tabela57[[#This Row],[ESTOQUE_INICIAL]]&gt;0),L220*2.5,D220*0))</f>
        <v>90</v>
      </c>
      <c r="F220" s="13">
        <f t="shared" si="7"/>
        <v>23.055555555555557</v>
      </c>
      <c r="G220" s="14" t="str">
        <f>IF('ESTOQUE DEZEMBRO'!$N220="outubro",_xlfn.XLOOKUP('ESTOQUE DEZEMBRO'!$A220,MEDIDAS!H:H,MEDIDAS!J:J,,0),IF('ESTOQUE DEZEMBRO'!$N220="novembro",_xlfn.XLOOKUP('ESTOQUE DEZEMBRO'!$A220,MEDIDAS!H:H,MEDIDAS!K:K,,0),"0"))</f>
        <v>0</v>
      </c>
      <c r="H220" s="16">
        <v>24</v>
      </c>
      <c r="I220" s="6" t="s">
        <v>1136</v>
      </c>
      <c r="J220" s="1">
        <f>'ESTOQUE DEZEMBRO'!$D220*'ESTOQUE DEZEMBRO'!$G220+'ESTOQUE DEZEMBRO'!$E220*'ESTOQUE DEZEMBRO'!$H220</f>
        <v>1003.6666666666665</v>
      </c>
      <c r="K220" s="1">
        <f>_xlfn.XLOOKUP(A220,MEDIDAS!A:A,MEDIDAS!D:D,,0)*5</f>
        <v>4.6111111111111116</v>
      </c>
      <c r="L220" s="1">
        <f>SUM(K220,_xlfn.XLOOKUP(A220,MEDIDAS!A:A,MEDIDAS!D:D,,0)*5)</f>
        <v>9.2222222222222232</v>
      </c>
      <c r="M22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20" t="str">
        <f>IF(Tabela57[[#This Row],[ABASTECIMENTO]]&gt;0,"janeiro",_xlfn.XLOOKUP(Tabela57[[#This Row],[SKU]],'ESTOQUE DEZEMBRO'!A:A,'ESTOQUE DEZEMBRO'!N:N,,0))</f>
        <v>janeiro</v>
      </c>
      <c r="O220" s="15">
        <v>45658</v>
      </c>
    </row>
    <row r="221" spans="1:15">
      <c r="A221" s="5" t="s">
        <v>222</v>
      </c>
      <c r="B221" s="6" t="s">
        <v>1158</v>
      </c>
      <c r="C221" s="8">
        <f t="shared" si="6"/>
        <v>64.89</v>
      </c>
      <c r="D221" s="13">
        <f>_xlfn.XLOOKUP(Tabela57[[#This Row],[SKU]],'ESTOQUE DEZEMBRO'!A:A,'ESTOQUE DEZEMBRO'!F:F,,0)-
_xlfn.XLOOKUP(Tabela57[[#This Row],[SKU]],'VENDA MES'!K:K,'VENDA MES'!L:L,0,0)</f>
        <v>-16.199999999999989</v>
      </c>
      <c r="E221" s="13">
        <f>IF(D221&lt;=0,(L221 * 2.5) - D221,IF(AND(Tabela57[[#This Row],[ESTOQUE_INICIAL]]&lt;=Tabela57[[#This Row],[PONTO_DE_REPOSICAO]],Tabela57[[#This Row],[ESTOQUE_INICIAL]]&gt;0),L221*2.5,D221*0))</f>
        <v>50.644444444444431</v>
      </c>
      <c r="F221" s="13">
        <f t="shared" si="7"/>
        <v>34.444444444444443</v>
      </c>
      <c r="G221" s="14">
        <f>IF('ESTOQUE DEZEMBRO'!$N221="outubro",_xlfn.XLOOKUP('ESTOQUE DEZEMBRO'!$A221,MEDIDAS!H:H,MEDIDAS!J:J,,0),IF('ESTOQUE DEZEMBRO'!$N221="novembro",_xlfn.XLOOKUP('ESTOQUE DEZEMBRO'!$A221,MEDIDAS!H:H,MEDIDAS!K:K,,0),"0"))</f>
        <v>12</v>
      </c>
      <c r="H221" s="16">
        <v>24</v>
      </c>
      <c r="I221" s="6" t="s">
        <v>1136</v>
      </c>
      <c r="J221" s="1">
        <f>'ESTOQUE DEZEMBRO'!$D221*'ESTOQUE DEZEMBRO'!$G221+'ESTOQUE DEZEMBRO'!$E221*'ESTOQUE DEZEMBRO'!$H221</f>
        <v>333.60000000000014</v>
      </c>
      <c r="K221" s="1">
        <f>_xlfn.XLOOKUP(A221,MEDIDAS!A:A,MEDIDAS!D:D,,0)*5</f>
        <v>6.8888888888888893</v>
      </c>
      <c r="L221" s="1">
        <f>SUM(K221,_xlfn.XLOOKUP(A221,MEDIDAS!A:A,MEDIDAS!D:D,,0)*5)</f>
        <v>13.777777777777779</v>
      </c>
      <c r="M22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21" t="str">
        <f>IF(Tabela57[[#This Row],[ABASTECIMENTO]]&gt;0,"janeiro",_xlfn.XLOOKUP(Tabela57[[#This Row],[SKU]],'ESTOQUE DEZEMBRO'!A:A,'ESTOQUE DEZEMBRO'!N:N,,0))</f>
        <v>janeiro</v>
      </c>
      <c r="O221" s="15">
        <v>45658</v>
      </c>
    </row>
    <row r="222" spans="1:15">
      <c r="A222" s="5" t="s">
        <v>223</v>
      </c>
      <c r="B222" s="6" t="s">
        <v>1159</v>
      </c>
      <c r="C222" s="8">
        <f t="shared" si="6"/>
        <v>64.89</v>
      </c>
      <c r="D222" s="13">
        <f>_xlfn.XLOOKUP(Tabela57[[#This Row],[SKU]],'ESTOQUE DEZEMBRO'!A:A,'ESTOQUE DEZEMBRO'!F:F,,0)-
_xlfn.XLOOKUP(Tabela57[[#This Row],[SKU]],'VENDA MES'!K:K,'VENDA MES'!L:L,0,0)</f>
        <v>-22.800000000000011</v>
      </c>
      <c r="E222" s="13">
        <f>IF(D222&lt;=0,(L222 * 2.5) - D222,IF(AND(Tabela57[[#This Row],[ESTOQUE_INICIAL]]&lt;=Tabela57[[#This Row],[PONTO_DE_REPOSICAO]],Tabela57[[#This Row],[ESTOQUE_INICIAL]]&gt;0),L222*2.5,D222*0))</f>
        <v>64.188888888888897</v>
      </c>
      <c r="F222" s="13">
        <f t="shared" si="7"/>
        <v>41.388888888888886</v>
      </c>
      <c r="G222" s="14">
        <f>IF('ESTOQUE DEZEMBRO'!$N222="outubro",_xlfn.XLOOKUP('ESTOQUE DEZEMBRO'!$A222,MEDIDAS!H:H,MEDIDAS!J:J,,0),IF('ESTOQUE DEZEMBRO'!$N222="novembro",_xlfn.XLOOKUP('ESTOQUE DEZEMBRO'!$A222,MEDIDAS!H:H,MEDIDAS!K:K,,0),"0"))</f>
        <v>4</v>
      </c>
      <c r="H222" s="16">
        <v>8</v>
      </c>
      <c r="I222" s="6" t="s">
        <v>1160</v>
      </c>
      <c r="J222" s="1">
        <f>'ESTOQUE DEZEMBRO'!$D222*'ESTOQUE DEZEMBRO'!$G222+'ESTOQUE DEZEMBRO'!$E222*'ESTOQUE DEZEMBRO'!$H222</f>
        <v>248.79999999999995</v>
      </c>
      <c r="K222" s="1">
        <f>_xlfn.XLOOKUP(A222,MEDIDAS!A:A,MEDIDAS!D:D,,0)*5</f>
        <v>8.2777777777777768</v>
      </c>
      <c r="L222" s="1">
        <f>SUM(K222,_xlfn.XLOOKUP(A222,MEDIDAS!A:A,MEDIDAS!D:D,,0)*5)</f>
        <v>16.555555555555554</v>
      </c>
      <c r="M22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22" t="str">
        <f>IF(Tabela57[[#This Row],[ABASTECIMENTO]]&gt;0,"janeiro",_xlfn.XLOOKUP(Tabela57[[#This Row],[SKU]],'ESTOQUE DEZEMBRO'!A:A,'ESTOQUE DEZEMBRO'!N:N,,0))</f>
        <v>janeiro</v>
      </c>
      <c r="O222" s="15">
        <v>45658</v>
      </c>
    </row>
    <row r="223" spans="1:15">
      <c r="A223" s="5" t="s">
        <v>224</v>
      </c>
      <c r="B223" s="6" t="s">
        <v>1159</v>
      </c>
      <c r="C223" s="8">
        <f t="shared" si="6"/>
        <v>64.89</v>
      </c>
      <c r="D223" s="13">
        <f>_xlfn.XLOOKUP(Tabela57[[#This Row],[SKU]],'ESTOQUE DEZEMBRO'!A:A,'ESTOQUE DEZEMBRO'!F:F,,0)-
_xlfn.XLOOKUP(Tabela57[[#This Row],[SKU]],'VENDA MES'!K:K,'VENDA MES'!L:L,0,0)</f>
        <v>-71.5</v>
      </c>
      <c r="E223" s="13">
        <f>IF(D223&lt;=0,(L223 * 2.5) - D223,IF(AND(Tabela57[[#This Row],[ESTOQUE_INICIAL]]&lt;=Tabela57[[#This Row],[PONTO_DE_REPOSICAO]],Tabela57[[#This Row],[ESTOQUE_INICIAL]]&gt;0),L223*2.5,D223*0))</f>
        <v>104</v>
      </c>
      <c r="F223" s="13">
        <f t="shared" si="7"/>
        <v>32.5</v>
      </c>
      <c r="G223" s="14" t="str">
        <f>IF('ESTOQUE DEZEMBRO'!$N223="outubro",_xlfn.XLOOKUP('ESTOQUE DEZEMBRO'!$A223,MEDIDAS!H:H,MEDIDAS!J:J,,0),IF('ESTOQUE DEZEMBRO'!$N223="novembro",_xlfn.XLOOKUP('ESTOQUE DEZEMBRO'!$A223,MEDIDAS!H:H,MEDIDAS!K:K,,0),"0"))</f>
        <v>0</v>
      </c>
      <c r="H223" s="16">
        <v>8</v>
      </c>
      <c r="I223" s="6" t="s">
        <v>1160</v>
      </c>
      <c r="J223" s="1">
        <f>'ESTOQUE DEZEMBRO'!$D223*'ESTOQUE DEZEMBRO'!$G223+'ESTOQUE DEZEMBRO'!$E223*'ESTOQUE DEZEMBRO'!$H223</f>
        <v>573.99999999999989</v>
      </c>
      <c r="K223" s="1">
        <f>_xlfn.XLOOKUP(A223,MEDIDAS!A:A,MEDIDAS!D:D,,0)*5</f>
        <v>6.5</v>
      </c>
      <c r="L223" s="1">
        <f>SUM(K223,_xlfn.XLOOKUP(A223,MEDIDAS!A:A,MEDIDAS!D:D,,0)*5)</f>
        <v>13</v>
      </c>
      <c r="M22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23" t="str">
        <f>IF(Tabela57[[#This Row],[ABASTECIMENTO]]&gt;0,"janeiro",_xlfn.XLOOKUP(Tabela57[[#This Row],[SKU]],'ESTOQUE DEZEMBRO'!A:A,'ESTOQUE DEZEMBRO'!N:N,,0))</f>
        <v>janeiro</v>
      </c>
      <c r="O223" s="15">
        <v>45658</v>
      </c>
    </row>
    <row r="224" spans="1:15">
      <c r="A224" s="5" t="s">
        <v>225</v>
      </c>
      <c r="B224" s="6" t="s">
        <v>1159</v>
      </c>
      <c r="C224" s="8">
        <f t="shared" si="6"/>
        <v>64.89</v>
      </c>
      <c r="D224" s="13">
        <f>_xlfn.XLOOKUP(Tabela57[[#This Row],[SKU]],'ESTOQUE DEZEMBRO'!A:A,'ESTOQUE DEZEMBRO'!F:F,,0)-
_xlfn.XLOOKUP(Tabela57[[#This Row],[SKU]],'VENDA MES'!K:K,'VENDA MES'!L:L,0,0)</f>
        <v>-61.055555555555557</v>
      </c>
      <c r="E224" s="13">
        <f>IF(D224&lt;=0,(L224 * 2.5) - D224,IF(AND(Tabela57[[#This Row],[ESTOQUE_INICIAL]]&lt;=Tabela57[[#This Row],[PONTO_DE_REPOSICAO]],Tabela57[[#This Row],[ESTOQUE_INICIAL]]&gt;0),L224*2.5,D224*0))</f>
        <v>83</v>
      </c>
      <c r="F224" s="13">
        <f t="shared" si="7"/>
        <v>21.944444444444443</v>
      </c>
      <c r="G224" s="14" t="str">
        <f>IF('ESTOQUE DEZEMBRO'!$N224="outubro",_xlfn.XLOOKUP('ESTOQUE DEZEMBRO'!$A224,MEDIDAS!H:H,MEDIDAS!J:J,,0),IF('ESTOQUE DEZEMBRO'!$N224="novembro",_xlfn.XLOOKUP('ESTOQUE DEZEMBRO'!$A224,MEDIDAS!H:H,MEDIDAS!K:K,,0),"0"))</f>
        <v>0</v>
      </c>
      <c r="H224" s="16">
        <v>8</v>
      </c>
      <c r="I224" s="6" t="s">
        <v>1160</v>
      </c>
      <c r="J224" s="1">
        <f>'ESTOQUE DEZEMBRO'!$D224*'ESTOQUE DEZEMBRO'!$G224+'ESTOQUE DEZEMBRO'!$E224*'ESTOQUE DEZEMBRO'!$H224</f>
        <v>400</v>
      </c>
      <c r="K224" s="1">
        <f>_xlfn.XLOOKUP(A224,MEDIDAS!A:A,MEDIDAS!D:D,,0)*5</f>
        <v>4.3888888888888893</v>
      </c>
      <c r="L224" s="1">
        <f>SUM(K224,_xlfn.XLOOKUP(A224,MEDIDAS!A:A,MEDIDAS!D:D,,0)*5)</f>
        <v>8.7777777777777786</v>
      </c>
      <c r="M22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24" t="str">
        <f>IF(Tabela57[[#This Row],[ABASTECIMENTO]]&gt;0,"janeiro",_xlfn.XLOOKUP(Tabela57[[#This Row],[SKU]],'ESTOQUE DEZEMBRO'!A:A,'ESTOQUE DEZEMBRO'!N:N,,0))</f>
        <v>janeiro</v>
      </c>
      <c r="O224" s="15">
        <v>45658</v>
      </c>
    </row>
    <row r="225" spans="1:15">
      <c r="A225" s="5" t="s">
        <v>226</v>
      </c>
      <c r="B225" s="6" t="s">
        <v>1159</v>
      </c>
      <c r="C225" s="8">
        <f t="shared" si="6"/>
        <v>64.89</v>
      </c>
      <c r="D225" s="13">
        <f>_xlfn.XLOOKUP(Tabela57[[#This Row],[SKU]],'ESTOQUE DEZEMBRO'!A:A,'ESTOQUE DEZEMBRO'!F:F,,0)-
_xlfn.XLOOKUP(Tabela57[[#This Row],[SKU]],'VENDA MES'!K:K,'VENDA MES'!L:L,0,0)</f>
        <v>-34.799999999999983</v>
      </c>
      <c r="E225" s="13">
        <f>IF(D225&lt;=0,(L225 * 2.5) - D225,IF(AND(Tabela57[[#This Row],[ESTOQUE_INICIAL]]&lt;=Tabela57[[#This Row],[PONTO_DE_REPOSICAO]],Tabela57[[#This Row],[ESTOQUE_INICIAL]]&gt;0),L225*2.5,D225*0))</f>
        <v>60.911111111111097</v>
      </c>
      <c r="F225" s="13">
        <f t="shared" si="7"/>
        <v>26.111111111111114</v>
      </c>
      <c r="G225" s="14">
        <f>IF('ESTOQUE DEZEMBRO'!$N225="outubro",_xlfn.XLOOKUP('ESTOQUE DEZEMBRO'!$A225,MEDIDAS!H:H,MEDIDAS!J:J,,0),IF('ESTOQUE DEZEMBRO'!$N225="novembro",_xlfn.XLOOKUP('ESTOQUE DEZEMBRO'!$A225,MEDIDAS!H:H,MEDIDAS!K:K,,0),"0"))</f>
        <v>4</v>
      </c>
      <c r="H225" s="16">
        <v>8</v>
      </c>
      <c r="I225" s="6" t="s">
        <v>1160</v>
      </c>
      <c r="J225" s="1">
        <f>'ESTOQUE DEZEMBRO'!$D225*'ESTOQUE DEZEMBRO'!$G225+'ESTOQUE DEZEMBRO'!$E225*'ESTOQUE DEZEMBRO'!$H225</f>
        <v>204.80000000000007</v>
      </c>
      <c r="K225" s="1">
        <f>_xlfn.XLOOKUP(A225,MEDIDAS!A:A,MEDIDAS!D:D,,0)*5</f>
        <v>5.2222222222222223</v>
      </c>
      <c r="L225" s="1">
        <f>SUM(K225,_xlfn.XLOOKUP(A225,MEDIDAS!A:A,MEDIDAS!D:D,,0)*5)</f>
        <v>10.444444444444445</v>
      </c>
      <c r="M22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25" t="str">
        <f>IF(Tabela57[[#This Row],[ABASTECIMENTO]]&gt;0,"janeiro",_xlfn.XLOOKUP(Tabela57[[#This Row],[SKU]],'ESTOQUE DEZEMBRO'!A:A,'ESTOQUE DEZEMBRO'!N:N,,0))</f>
        <v>janeiro</v>
      </c>
      <c r="O225" s="15">
        <v>45658</v>
      </c>
    </row>
    <row r="226" spans="1:15">
      <c r="A226" s="5" t="s">
        <v>227</v>
      </c>
      <c r="B226" s="6" t="s">
        <v>1159</v>
      </c>
      <c r="C226" s="8">
        <f t="shared" si="6"/>
        <v>64.89</v>
      </c>
      <c r="D226" s="13">
        <f>_xlfn.XLOOKUP(Tabela57[[#This Row],[SKU]],'ESTOQUE DEZEMBRO'!A:A,'ESTOQUE DEZEMBRO'!F:F,,0)-
_xlfn.XLOOKUP(Tabela57[[#This Row],[SKU]],'VENDA MES'!K:K,'VENDA MES'!L:L,0,0)</f>
        <v>1.1999999999999886</v>
      </c>
      <c r="E226" s="13">
        <f>IF(D226&lt;=0,(L226 * 2.5) - D226,IF(AND(Tabela57[[#This Row],[ESTOQUE_INICIAL]]&lt;=Tabela57[[#This Row],[PONTO_DE_REPOSICAO]],Tabela57[[#This Row],[ESTOQUE_INICIAL]]&gt;0),L226*2.5,D226*0))</f>
        <v>26.666666666666664</v>
      </c>
      <c r="F226" s="13">
        <f t="shared" si="7"/>
        <v>27.866666666666653</v>
      </c>
      <c r="G226" s="14">
        <f>IF('ESTOQUE DEZEMBRO'!$N226="outubro",_xlfn.XLOOKUP('ESTOQUE DEZEMBRO'!$A226,MEDIDAS!H:H,MEDIDAS!J:J,,0),IF('ESTOQUE DEZEMBRO'!$N226="novembro",_xlfn.XLOOKUP('ESTOQUE DEZEMBRO'!$A226,MEDIDAS!H:H,MEDIDAS!K:K,,0),"0"))</f>
        <v>4</v>
      </c>
      <c r="H226" s="16">
        <v>8</v>
      </c>
      <c r="I226" s="6" t="s">
        <v>1160</v>
      </c>
      <c r="J226" s="1">
        <f>'ESTOQUE DEZEMBRO'!$D226*'ESTOQUE DEZEMBRO'!$G226+'ESTOQUE DEZEMBRO'!$E226*'ESTOQUE DEZEMBRO'!$H226</f>
        <v>328.79999999999995</v>
      </c>
      <c r="K226" s="1">
        <f>_xlfn.XLOOKUP(A226,MEDIDAS!A:A,MEDIDAS!D:D,,0)*5</f>
        <v>5.333333333333333</v>
      </c>
      <c r="L226" s="1">
        <f>SUM(K226,_xlfn.XLOOKUP(A226,MEDIDAS!A:A,MEDIDAS!D:D,,0)*5)</f>
        <v>10.666666666666666</v>
      </c>
      <c r="M22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26" t="str">
        <f>IF(Tabela57[[#This Row],[ABASTECIMENTO]]&gt;0,"janeiro",_xlfn.XLOOKUP(Tabela57[[#This Row],[SKU]],'ESTOQUE DEZEMBRO'!A:A,'ESTOQUE DEZEMBRO'!N:N,,0))</f>
        <v>janeiro</v>
      </c>
      <c r="O226" s="15">
        <v>45658</v>
      </c>
    </row>
    <row r="227" spans="1:15">
      <c r="A227" s="5" t="s">
        <v>253</v>
      </c>
      <c r="B227" s="6" t="s">
        <v>1159</v>
      </c>
      <c r="C227" s="8">
        <f t="shared" si="6"/>
        <v>64.89</v>
      </c>
      <c r="D227" s="13">
        <f>_xlfn.XLOOKUP(Tabela57[[#This Row],[SKU]],'ESTOQUE DEZEMBRO'!A:A,'ESTOQUE DEZEMBRO'!F:F,,0)-
_xlfn.XLOOKUP(Tabela57[[#This Row],[SKU]],'VENDA MES'!K:K,'VENDA MES'!L:L,0,0)</f>
        <v>16</v>
      </c>
      <c r="E227" s="13">
        <f>IF(D227&lt;=0,(L227 * 2.5) - D227,IF(AND(Tabela57[[#This Row],[ESTOQUE_INICIAL]]&lt;=Tabela57[[#This Row],[PONTO_DE_REPOSICAO]],Tabela57[[#This Row],[ESTOQUE_INICIAL]]&gt;0),L227*2.5,D227*0))</f>
        <v>0</v>
      </c>
      <c r="F227" s="13">
        <f t="shared" si="7"/>
        <v>16</v>
      </c>
      <c r="G227" s="14">
        <f>IF('ESTOQUE DEZEMBRO'!$N227="outubro",_xlfn.XLOOKUP('ESTOQUE DEZEMBRO'!$A227,MEDIDAS!H:H,MEDIDAS!J:J,,0),IF('ESTOQUE DEZEMBRO'!$N227="novembro",_xlfn.XLOOKUP('ESTOQUE DEZEMBRO'!$A227,MEDIDAS!H:H,MEDIDAS!K:K,,0),"0"))</f>
        <v>4</v>
      </c>
      <c r="H227" s="16">
        <v>8</v>
      </c>
      <c r="I227" s="6" t="s">
        <v>1160</v>
      </c>
      <c r="J227" s="1">
        <f>'ESTOQUE DEZEMBRO'!$D227*'ESTOQUE DEZEMBRO'!$G227+'ESTOQUE DEZEMBRO'!$E227*'ESTOQUE DEZEMBRO'!$H227</f>
        <v>268</v>
      </c>
      <c r="K227" s="1">
        <f>_xlfn.XLOOKUP(A227,MEDIDAS!A:A,MEDIDAS!D:D,,0)*5</f>
        <v>4.6111111111111116</v>
      </c>
      <c r="L227" s="1">
        <f>SUM(K227,_xlfn.XLOOKUP(A227,MEDIDAS!A:A,MEDIDAS!D:D,,0)*5)</f>
        <v>9.2222222222222232</v>
      </c>
      <c r="M22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27" t="str">
        <f>IF(Tabela57[[#This Row],[ABASTECIMENTO]]&gt;0,"janeiro",_xlfn.XLOOKUP(Tabela57[[#This Row],[SKU]],'ESTOQUE DEZEMBRO'!A:A,'ESTOQUE DEZEMBRO'!N:N,,0))</f>
        <v>outubro</v>
      </c>
      <c r="O227" s="15">
        <v>45658</v>
      </c>
    </row>
    <row r="228" spans="1:15">
      <c r="A228" s="5" t="s">
        <v>228</v>
      </c>
      <c r="B228" s="6" t="s">
        <v>1159</v>
      </c>
      <c r="C228" s="8">
        <f t="shared" si="6"/>
        <v>64.89</v>
      </c>
      <c r="D228" s="13">
        <f>_xlfn.XLOOKUP(Tabela57[[#This Row],[SKU]],'ESTOQUE DEZEMBRO'!A:A,'ESTOQUE DEZEMBRO'!F:F,,0)-
_xlfn.XLOOKUP(Tabela57[[#This Row],[SKU]],'VENDA MES'!K:K,'VENDA MES'!L:L,0,0)</f>
        <v>67</v>
      </c>
      <c r="E228" s="13">
        <f>IF(D228&lt;=0,(L228 * 2.5) - D228,IF(AND(Tabela57[[#This Row],[ESTOQUE_INICIAL]]&lt;=Tabela57[[#This Row],[PONTO_DE_REPOSICAO]],Tabela57[[#This Row],[ESTOQUE_INICIAL]]&gt;0),L228*2.5,D228*0))</f>
        <v>0</v>
      </c>
      <c r="F228" s="13">
        <f t="shared" si="7"/>
        <v>67</v>
      </c>
      <c r="G228" s="14">
        <f>IF('ESTOQUE DEZEMBRO'!$N228="outubro",_xlfn.XLOOKUP('ESTOQUE DEZEMBRO'!$A228,MEDIDAS!H:H,MEDIDAS!J:J,,0),IF('ESTOQUE DEZEMBRO'!$N228="novembro",_xlfn.XLOOKUP('ESTOQUE DEZEMBRO'!$A228,MEDIDAS!H:H,MEDIDAS!K:K,,0),"0"))</f>
        <v>4</v>
      </c>
      <c r="H228" s="16">
        <v>8</v>
      </c>
      <c r="I228" s="6" t="s">
        <v>1160</v>
      </c>
      <c r="J228" s="1">
        <f>'ESTOQUE DEZEMBRO'!$D228*'ESTOQUE DEZEMBRO'!$G228+'ESTOQUE DEZEMBRO'!$E228*'ESTOQUE DEZEMBRO'!$H228</f>
        <v>564</v>
      </c>
      <c r="K228" s="1">
        <f>_xlfn.XLOOKUP(A228,MEDIDAS!A:A,MEDIDAS!D:D,,0)*5</f>
        <v>3.1666666666666665</v>
      </c>
      <c r="L228" s="1">
        <f>SUM(K228,_xlfn.XLOOKUP(A228,MEDIDAS!A:A,MEDIDAS!D:D,,0)*5)</f>
        <v>6.333333333333333</v>
      </c>
      <c r="M22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28" t="str">
        <f>IF(Tabela57[[#This Row],[ABASTECIMENTO]]&gt;0,"janeiro",_xlfn.XLOOKUP(Tabela57[[#This Row],[SKU]],'ESTOQUE DEZEMBRO'!A:A,'ESTOQUE DEZEMBRO'!N:N,,0))</f>
        <v>outubro</v>
      </c>
      <c r="O228" s="15">
        <v>45658</v>
      </c>
    </row>
    <row r="229" spans="1:15">
      <c r="A229" s="5" t="s">
        <v>229</v>
      </c>
      <c r="B229" s="6" t="s">
        <v>1159</v>
      </c>
      <c r="C229" s="8">
        <f t="shared" si="6"/>
        <v>64.89</v>
      </c>
      <c r="D229" s="13">
        <f>_xlfn.XLOOKUP(Tabela57[[#This Row],[SKU]],'ESTOQUE DEZEMBRO'!A:A,'ESTOQUE DEZEMBRO'!F:F,,0)-
_xlfn.XLOOKUP(Tabela57[[#This Row],[SKU]],'VENDA MES'!K:K,'VENDA MES'!L:L,0,0)</f>
        <v>8.6111111111111143</v>
      </c>
      <c r="E229" s="13">
        <f>IF(D229&lt;=0,(L229 * 2.5) - D229,IF(AND(Tabela57[[#This Row],[ESTOQUE_INICIAL]]&lt;=Tabela57[[#This Row],[PONTO_DE_REPOSICAO]],Tabela57[[#This Row],[ESTOQUE_INICIAL]]&gt;0),L229*2.5,D229*0))</f>
        <v>38.611111111111114</v>
      </c>
      <c r="F229" s="13">
        <f t="shared" si="7"/>
        <v>47.222222222222229</v>
      </c>
      <c r="G229" s="14" t="str">
        <f>IF('ESTOQUE DEZEMBRO'!$N229="outubro",_xlfn.XLOOKUP('ESTOQUE DEZEMBRO'!$A229,MEDIDAS!H:H,MEDIDAS!J:J,,0),IF('ESTOQUE DEZEMBRO'!$N229="novembro",_xlfn.XLOOKUP('ESTOQUE DEZEMBRO'!$A229,MEDIDAS!H:H,MEDIDAS!K:K,,0),"0"))</f>
        <v>0</v>
      </c>
      <c r="H229" s="16">
        <v>8</v>
      </c>
      <c r="I229" s="6" t="s">
        <v>1160</v>
      </c>
      <c r="J229" s="1">
        <f>'ESTOQUE DEZEMBRO'!$D229*'ESTOQUE DEZEMBRO'!$G229+'ESTOQUE DEZEMBRO'!$E229*'ESTOQUE DEZEMBRO'!$H229</f>
        <v>588.1111111111112</v>
      </c>
      <c r="K229" s="1">
        <f>_xlfn.XLOOKUP(A229,MEDIDAS!A:A,MEDIDAS!D:D,,0)*5</f>
        <v>7.7222222222222223</v>
      </c>
      <c r="L229" s="1">
        <f>SUM(K229,_xlfn.XLOOKUP(A229,MEDIDAS!A:A,MEDIDAS!D:D,,0)*5)</f>
        <v>15.444444444444445</v>
      </c>
      <c r="M22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29" t="str">
        <f>IF(Tabela57[[#This Row],[ABASTECIMENTO]]&gt;0,"janeiro",_xlfn.XLOOKUP(Tabela57[[#This Row],[SKU]],'ESTOQUE DEZEMBRO'!A:A,'ESTOQUE DEZEMBRO'!N:N,,0))</f>
        <v>janeiro</v>
      </c>
      <c r="O229" s="15">
        <v>45658</v>
      </c>
    </row>
    <row r="230" spans="1:15">
      <c r="A230" s="5" t="s">
        <v>230</v>
      </c>
      <c r="B230" s="6" t="s">
        <v>1159</v>
      </c>
      <c r="C230" s="8">
        <f t="shared" si="6"/>
        <v>64.89</v>
      </c>
      <c r="D230" s="13">
        <f>_xlfn.XLOOKUP(Tabela57[[#This Row],[SKU]],'ESTOQUE DEZEMBRO'!A:A,'ESTOQUE DEZEMBRO'!F:F,,0)-
_xlfn.XLOOKUP(Tabela57[[#This Row],[SKU]],'VENDA MES'!K:K,'VENDA MES'!L:L,0,0)</f>
        <v>-60.444444444444443</v>
      </c>
      <c r="E230" s="13">
        <f>IF(D230&lt;=0,(L230 * 2.5) - D230,IF(AND(Tabela57[[#This Row],[ESTOQUE_INICIAL]]&lt;=Tabela57[[#This Row],[PONTO_DE_REPOSICAO]],Tabela57[[#This Row],[ESTOQUE_INICIAL]]&gt;0),L230*2.5,D230*0))</f>
        <v>91</v>
      </c>
      <c r="F230" s="13">
        <f t="shared" si="7"/>
        <v>30.555555555555557</v>
      </c>
      <c r="G230" s="14" t="str">
        <f>IF('ESTOQUE DEZEMBRO'!$N230="outubro",_xlfn.XLOOKUP('ESTOQUE DEZEMBRO'!$A230,MEDIDAS!H:H,MEDIDAS!J:J,,0),IF('ESTOQUE DEZEMBRO'!$N230="novembro",_xlfn.XLOOKUP('ESTOQUE DEZEMBRO'!$A230,MEDIDAS!H:H,MEDIDAS!K:K,,0),"0"))</f>
        <v>0</v>
      </c>
      <c r="H230" s="16">
        <v>8</v>
      </c>
      <c r="I230" s="6" t="s">
        <v>1160</v>
      </c>
      <c r="J230" s="1">
        <f>'ESTOQUE DEZEMBRO'!$D230*'ESTOQUE DEZEMBRO'!$G230+'ESTOQUE DEZEMBRO'!$E230*'ESTOQUE DEZEMBRO'!$H230</f>
        <v>496.22222222222211</v>
      </c>
      <c r="K230" s="1">
        <f>_xlfn.XLOOKUP(A230,MEDIDAS!A:A,MEDIDAS!D:D,,0)*5</f>
        <v>6.1111111111111116</v>
      </c>
      <c r="L230" s="1">
        <f>SUM(K230,_xlfn.XLOOKUP(A230,MEDIDAS!A:A,MEDIDAS!D:D,,0)*5)</f>
        <v>12.222222222222223</v>
      </c>
      <c r="M23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30" t="str">
        <f>IF(Tabela57[[#This Row],[ABASTECIMENTO]]&gt;0,"janeiro",_xlfn.XLOOKUP(Tabela57[[#This Row],[SKU]],'ESTOQUE DEZEMBRO'!A:A,'ESTOQUE DEZEMBRO'!N:N,,0))</f>
        <v>janeiro</v>
      </c>
      <c r="O230" s="15">
        <v>45658</v>
      </c>
    </row>
    <row r="231" spans="1:15">
      <c r="A231" s="5" t="s">
        <v>232</v>
      </c>
      <c r="B231" s="6" t="s">
        <v>1159</v>
      </c>
      <c r="C231" s="8">
        <f t="shared" si="6"/>
        <v>64.89</v>
      </c>
      <c r="D231" s="13">
        <f>_xlfn.XLOOKUP(Tabela57[[#This Row],[SKU]],'ESTOQUE DEZEMBRO'!A:A,'ESTOQUE DEZEMBRO'!F:F,,0)-
_xlfn.XLOOKUP(Tabela57[[#This Row],[SKU]],'VENDA MES'!K:K,'VENDA MES'!L:L,0,0)</f>
        <v>-8.4000000000000057</v>
      </c>
      <c r="E231" s="13">
        <f>IF(D231&lt;=0,(L231 * 2.5) - D231,IF(AND(Tabela57[[#This Row],[ESTOQUE_INICIAL]]&lt;=Tabela57[[#This Row],[PONTO_DE_REPOSICAO]],Tabela57[[#This Row],[ESTOQUE_INICIAL]]&gt;0),L231*2.5,D231*0))</f>
        <v>37.566666666666677</v>
      </c>
      <c r="F231" s="13">
        <f t="shared" si="7"/>
        <v>29.166666666666671</v>
      </c>
      <c r="G231" s="14">
        <f>IF('ESTOQUE DEZEMBRO'!$N231="outubro",_xlfn.XLOOKUP('ESTOQUE DEZEMBRO'!$A231,MEDIDAS!H:H,MEDIDAS!J:J,,0),IF('ESTOQUE DEZEMBRO'!$N231="novembro",_xlfn.XLOOKUP('ESTOQUE DEZEMBRO'!$A231,MEDIDAS!H:H,MEDIDAS!K:K,,0),"0"))</f>
        <v>4</v>
      </c>
      <c r="H231" s="16">
        <v>8</v>
      </c>
      <c r="I231" s="6" t="s">
        <v>1160</v>
      </c>
      <c r="J231" s="1">
        <f>'ESTOQUE DEZEMBRO'!$D231*'ESTOQUE DEZEMBRO'!$G231+'ESTOQUE DEZEMBRO'!$E231*'ESTOQUE DEZEMBRO'!$H231</f>
        <v>266.39999999999998</v>
      </c>
      <c r="K231" s="1">
        <f>_xlfn.XLOOKUP(A231,MEDIDAS!A:A,MEDIDAS!D:D,,0)*5</f>
        <v>5.8333333333333339</v>
      </c>
      <c r="L231" s="1">
        <f>SUM(K231,_xlfn.XLOOKUP(A231,MEDIDAS!A:A,MEDIDAS!D:D,,0)*5)</f>
        <v>11.666666666666668</v>
      </c>
      <c r="M23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31" t="str">
        <f>IF(Tabela57[[#This Row],[ABASTECIMENTO]]&gt;0,"janeiro",_xlfn.XLOOKUP(Tabela57[[#This Row],[SKU]],'ESTOQUE DEZEMBRO'!A:A,'ESTOQUE DEZEMBRO'!N:N,,0))</f>
        <v>janeiro</v>
      </c>
      <c r="O231" s="15">
        <v>45658</v>
      </c>
    </row>
    <row r="232" spans="1:15">
      <c r="A232" s="5" t="s">
        <v>233</v>
      </c>
      <c r="B232" s="6" t="s">
        <v>1161</v>
      </c>
      <c r="C232" s="8">
        <f t="shared" si="6"/>
        <v>64.89</v>
      </c>
      <c r="D232" s="13">
        <f>_xlfn.XLOOKUP(Tabela57[[#This Row],[SKU]],'ESTOQUE DEZEMBRO'!A:A,'ESTOQUE DEZEMBRO'!F:F,,0)-
_xlfn.XLOOKUP(Tabela57[[#This Row],[SKU]],'VENDA MES'!K:K,'VENDA MES'!L:L,0,0)</f>
        <v>-57.611111111111114</v>
      </c>
      <c r="E232" s="13">
        <f>IF(D232&lt;=0,(L232 * 2.5) - D232,IF(AND(Tabela57[[#This Row],[ESTOQUE_INICIAL]]&lt;=Tabela57[[#This Row],[PONTO_DE_REPOSICAO]],Tabela57[[#This Row],[ESTOQUE_INICIAL]]&gt;0),L232*2.5,D232*0))</f>
        <v>79</v>
      </c>
      <c r="F232" s="13">
        <f t="shared" si="7"/>
        <v>21.388888888888886</v>
      </c>
      <c r="G232" s="14" t="str">
        <f>IF('ESTOQUE DEZEMBRO'!$N232="outubro",_xlfn.XLOOKUP('ESTOQUE DEZEMBRO'!$A232,MEDIDAS!H:H,MEDIDAS!J:J,,0),IF('ESTOQUE DEZEMBRO'!$N232="novembro",_xlfn.XLOOKUP('ESTOQUE DEZEMBRO'!$A232,MEDIDAS!H:H,MEDIDAS!K:K,,0),"0"))</f>
        <v>0</v>
      </c>
      <c r="H232" s="16">
        <v>48</v>
      </c>
      <c r="I232" s="6" t="s">
        <v>1128</v>
      </c>
      <c r="J232" s="1">
        <f>'ESTOQUE DEZEMBRO'!$D232*'ESTOQUE DEZEMBRO'!$G232+'ESTOQUE DEZEMBRO'!$E232*'ESTOQUE DEZEMBRO'!$H232</f>
        <v>1943.333333333333</v>
      </c>
      <c r="K232" s="1">
        <f>_xlfn.XLOOKUP(A232,MEDIDAS!A:A,MEDIDAS!D:D,,0)*5</f>
        <v>4.2777777777777777</v>
      </c>
      <c r="L232" s="1">
        <f>SUM(K232,_xlfn.XLOOKUP(A232,MEDIDAS!A:A,MEDIDAS!D:D,,0)*5)</f>
        <v>8.5555555555555554</v>
      </c>
      <c r="M23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32" t="str">
        <f>IF(Tabela57[[#This Row],[ABASTECIMENTO]]&gt;0,"janeiro",_xlfn.XLOOKUP(Tabela57[[#This Row],[SKU]],'ESTOQUE DEZEMBRO'!A:A,'ESTOQUE DEZEMBRO'!N:N,,0))</f>
        <v>janeiro</v>
      </c>
      <c r="O232" s="15">
        <v>45658</v>
      </c>
    </row>
    <row r="233" spans="1:15">
      <c r="A233" s="5" t="s">
        <v>234</v>
      </c>
      <c r="B233" s="6" t="s">
        <v>1161</v>
      </c>
      <c r="C233" s="8">
        <f t="shared" si="6"/>
        <v>64.89</v>
      </c>
      <c r="D233" s="13">
        <f>_xlfn.XLOOKUP(Tabela57[[#This Row],[SKU]],'ESTOQUE DEZEMBRO'!A:A,'ESTOQUE DEZEMBRO'!F:F,,0)-
_xlfn.XLOOKUP(Tabela57[[#This Row],[SKU]],'VENDA MES'!K:K,'VENDA MES'!L:L,0,0)</f>
        <v>-15.19999999999996</v>
      </c>
      <c r="E233" s="13">
        <f>IF(D233&lt;=0,(L233 * 2.5) - D233,IF(AND(Tabela57[[#This Row],[ESTOQUE_INICIAL]]&lt;=Tabela57[[#This Row],[PONTO_DE_REPOSICAO]],Tabela57[[#This Row],[ESTOQUE_INICIAL]]&gt;0),L233*2.5,D233*0))</f>
        <v>48.811111111111074</v>
      </c>
      <c r="F233" s="13">
        <f t="shared" si="7"/>
        <v>33.611111111111114</v>
      </c>
      <c r="G233" s="14">
        <f>IF('ESTOQUE DEZEMBRO'!$N233="outubro",_xlfn.XLOOKUP('ESTOQUE DEZEMBRO'!$A233,MEDIDAS!H:H,MEDIDAS!J:J,,0),IF('ESTOQUE DEZEMBRO'!$N233="novembro",_xlfn.XLOOKUP('ESTOQUE DEZEMBRO'!$A233,MEDIDAS!H:H,MEDIDAS!K:K,,0),"0"))</f>
        <v>24</v>
      </c>
      <c r="H233" s="16">
        <v>48</v>
      </c>
      <c r="I233" s="6" t="s">
        <v>1128</v>
      </c>
      <c r="J233" s="1">
        <f>'ESTOQUE DEZEMBRO'!$D233*'ESTOQUE DEZEMBRO'!$G233+'ESTOQUE DEZEMBRO'!$E233*'ESTOQUE DEZEMBRO'!$H233</f>
        <v>1531.200000000001</v>
      </c>
      <c r="K233" s="1">
        <f>_xlfn.XLOOKUP(A233,MEDIDAS!A:A,MEDIDAS!D:D,,0)*5</f>
        <v>6.7222222222222232</v>
      </c>
      <c r="L233" s="1">
        <f>SUM(K233,_xlfn.XLOOKUP(A233,MEDIDAS!A:A,MEDIDAS!D:D,,0)*5)</f>
        <v>13.444444444444446</v>
      </c>
      <c r="M23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33" t="str">
        <f>IF(Tabela57[[#This Row],[ABASTECIMENTO]]&gt;0,"janeiro",_xlfn.XLOOKUP(Tabela57[[#This Row],[SKU]],'ESTOQUE DEZEMBRO'!A:A,'ESTOQUE DEZEMBRO'!N:N,,0))</f>
        <v>janeiro</v>
      </c>
      <c r="O233" s="15">
        <v>45658</v>
      </c>
    </row>
    <row r="234" spans="1:15">
      <c r="A234" s="5" t="s">
        <v>235</v>
      </c>
      <c r="B234" s="6" t="s">
        <v>1161</v>
      </c>
      <c r="C234" s="8">
        <f t="shared" si="6"/>
        <v>64.89</v>
      </c>
      <c r="D234" s="13">
        <f>_xlfn.XLOOKUP(Tabela57[[#This Row],[SKU]],'ESTOQUE DEZEMBRO'!A:A,'ESTOQUE DEZEMBRO'!F:F,,0)-
_xlfn.XLOOKUP(Tabela57[[#This Row],[SKU]],'VENDA MES'!K:K,'VENDA MES'!L:L,0,0)</f>
        <v>-18.400000000000006</v>
      </c>
      <c r="E234" s="13">
        <f>IF(D234&lt;=0,(L234 * 2.5) - D234,IF(AND(Tabela57[[#This Row],[ESTOQUE_INICIAL]]&lt;=Tabela57[[#This Row],[PONTO_DE_REPOSICAO]],Tabela57[[#This Row],[ESTOQUE_INICIAL]]&gt;0),L234*2.5,D234*0))</f>
        <v>50.622222222222227</v>
      </c>
      <c r="F234" s="13">
        <f t="shared" si="7"/>
        <v>32.222222222222221</v>
      </c>
      <c r="G234" s="14">
        <f>IF('ESTOQUE DEZEMBRO'!$N234="outubro",_xlfn.XLOOKUP('ESTOQUE DEZEMBRO'!$A234,MEDIDAS!H:H,MEDIDAS!J:J,,0),IF('ESTOQUE DEZEMBRO'!$N234="novembro",_xlfn.XLOOKUP('ESTOQUE DEZEMBRO'!$A234,MEDIDAS!H:H,MEDIDAS!K:K,,0),"0"))</f>
        <v>24</v>
      </c>
      <c r="H234" s="16">
        <v>48</v>
      </c>
      <c r="I234" s="6" t="s">
        <v>1128</v>
      </c>
      <c r="J234" s="1">
        <f>'ESTOQUE DEZEMBRO'!$D234*'ESTOQUE DEZEMBRO'!$G234+'ESTOQUE DEZEMBRO'!$E234*'ESTOQUE DEZEMBRO'!$H234</f>
        <v>542.39999999999986</v>
      </c>
      <c r="K234" s="1">
        <f>_xlfn.XLOOKUP(A234,MEDIDAS!A:A,MEDIDAS!D:D,,0)*5</f>
        <v>6.4444444444444446</v>
      </c>
      <c r="L234" s="1">
        <f>SUM(K234,_xlfn.XLOOKUP(A234,MEDIDAS!A:A,MEDIDAS!D:D,,0)*5)</f>
        <v>12.888888888888889</v>
      </c>
      <c r="M23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34" t="str">
        <f>IF(Tabela57[[#This Row],[ABASTECIMENTO]]&gt;0,"janeiro",_xlfn.XLOOKUP(Tabela57[[#This Row],[SKU]],'ESTOQUE DEZEMBRO'!A:A,'ESTOQUE DEZEMBRO'!N:N,,0))</f>
        <v>janeiro</v>
      </c>
      <c r="O234" s="15">
        <v>45658</v>
      </c>
    </row>
    <row r="235" spans="1:15">
      <c r="A235" s="5" t="s">
        <v>236</v>
      </c>
      <c r="B235" s="6" t="s">
        <v>1161</v>
      </c>
      <c r="C235" s="8">
        <f t="shared" si="6"/>
        <v>64.89</v>
      </c>
      <c r="D235" s="13">
        <f>_xlfn.XLOOKUP(Tabela57[[#This Row],[SKU]],'ESTOQUE DEZEMBRO'!A:A,'ESTOQUE DEZEMBRO'!F:F,,0)-
_xlfn.XLOOKUP(Tabela57[[#This Row],[SKU]],'VENDA MES'!K:K,'VENDA MES'!L:L,0,0)</f>
        <v>-13.166666666666664</v>
      </c>
      <c r="E235" s="13">
        <f>IF(D235&lt;=0,(L235 * 2.5) - D235,IF(AND(Tabela57[[#This Row],[ESTOQUE_INICIAL]]&lt;=Tabela57[[#This Row],[PONTO_DE_REPOSICAO]],Tabela57[[#This Row],[ESTOQUE_INICIAL]]&gt;0),L235*2.5,D235*0))</f>
        <v>44</v>
      </c>
      <c r="F235" s="13">
        <f t="shared" si="7"/>
        <v>30.833333333333336</v>
      </c>
      <c r="G235" s="14" t="str">
        <f>IF('ESTOQUE DEZEMBRO'!$N235="outubro",_xlfn.XLOOKUP('ESTOQUE DEZEMBRO'!$A235,MEDIDAS!H:H,MEDIDAS!J:J,,0),IF('ESTOQUE DEZEMBRO'!$N235="novembro",_xlfn.XLOOKUP('ESTOQUE DEZEMBRO'!$A235,MEDIDAS!H:H,MEDIDAS!K:K,,0),"0"))</f>
        <v>0</v>
      </c>
      <c r="H235" s="16">
        <v>48</v>
      </c>
      <c r="I235" s="6" t="s">
        <v>1128</v>
      </c>
      <c r="J235" s="1">
        <f>'ESTOQUE DEZEMBRO'!$D235*'ESTOQUE DEZEMBRO'!$G235+'ESTOQUE DEZEMBRO'!$E235*'ESTOQUE DEZEMBRO'!$H235</f>
        <v>2965.9999999999991</v>
      </c>
      <c r="K235" s="1">
        <f>_xlfn.XLOOKUP(A235,MEDIDAS!A:A,MEDIDAS!D:D,,0)*5</f>
        <v>6.166666666666667</v>
      </c>
      <c r="L235" s="1">
        <f>SUM(K235,_xlfn.XLOOKUP(A235,MEDIDAS!A:A,MEDIDAS!D:D,,0)*5)</f>
        <v>12.333333333333334</v>
      </c>
      <c r="M23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35" t="str">
        <f>IF(Tabela57[[#This Row],[ABASTECIMENTO]]&gt;0,"janeiro",_xlfn.XLOOKUP(Tabela57[[#This Row],[SKU]],'ESTOQUE DEZEMBRO'!A:A,'ESTOQUE DEZEMBRO'!N:N,,0))</f>
        <v>janeiro</v>
      </c>
      <c r="O235" s="15">
        <v>45658</v>
      </c>
    </row>
    <row r="236" spans="1:15">
      <c r="A236" s="5" t="s">
        <v>237</v>
      </c>
      <c r="B236" s="6" t="s">
        <v>1161</v>
      </c>
      <c r="C236" s="8">
        <f t="shared" si="6"/>
        <v>64.89</v>
      </c>
      <c r="D236" s="13">
        <f>_xlfn.XLOOKUP(Tabela57[[#This Row],[SKU]],'ESTOQUE DEZEMBRO'!A:A,'ESTOQUE DEZEMBRO'!F:F,,0)-
_xlfn.XLOOKUP(Tabela57[[#This Row],[SKU]],'VENDA MES'!K:K,'VENDA MES'!L:L,0,0)</f>
        <v>-61.800000000000011</v>
      </c>
      <c r="E236" s="13">
        <f>IF(D236&lt;=0,(L236 * 2.5) - D236,IF(AND(Tabela57[[#This Row],[ESTOQUE_INICIAL]]&lt;=Tabela57[[#This Row],[PONTO_DE_REPOSICAO]],Tabela57[[#This Row],[ESTOQUE_INICIAL]]&gt;0),L236*2.5,D236*0))</f>
        <v>101.24444444444445</v>
      </c>
      <c r="F236" s="13">
        <f t="shared" si="7"/>
        <v>39.444444444444443</v>
      </c>
      <c r="G236" s="14">
        <f>IF('ESTOQUE DEZEMBRO'!$N236="outubro",_xlfn.XLOOKUP('ESTOQUE DEZEMBRO'!$A236,MEDIDAS!H:H,MEDIDAS!J:J,,0),IF('ESTOQUE DEZEMBRO'!$N236="novembro",_xlfn.XLOOKUP('ESTOQUE DEZEMBRO'!$A236,MEDIDAS!H:H,MEDIDAS!K:K,,0),"0"))</f>
        <v>24</v>
      </c>
      <c r="H236" s="16">
        <v>48</v>
      </c>
      <c r="I236" s="6" t="s">
        <v>1128</v>
      </c>
      <c r="J236" s="1">
        <f>'ESTOQUE DEZEMBRO'!$D236*'ESTOQUE DEZEMBRO'!$G236+'ESTOQUE DEZEMBRO'!$E236*'ESTOQUE DEZEMBRO'!$H236</f>
        <v>868.79999999999973</v>
      </c>
      <c r="K236" s="1">
        <f>_xlfn.XLOOKUP(A236,MEDIDAS!A:A,MEDIDAS!D:D,,0)*5</f>
        <v>7.8888888888888884</v>
      </c>
      <c r="L236" s="1">
        <f>SUM(K236,_xlfn.XLOOKUP(A236,MEDIDAS!A:A,MEDIDAS!D:D,,0)*5)</f>
        <v>15.777777777777777</v>
      </c>
      <c r="M23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36" t="str">
        <f>IF(Tabela57[[#This Row],[ABASTECIMENTO]]&gt;0,"janeiro",_xlfn.XLOOKUP(Tabela57[[#This Row],[SKU]],'ESTOQUE DEZEMBRO'!A:A,'ESTOQUE DEZEMBRO'!N:N,,0))</f>
        <v>janeiro</v>
      </c>
      <c r="O236" s="15">
        <v>45658</v>
      </c>
    </row>
    <row r="237" spans="1:15">
      <c r="A237" s="5" t="s">
        <v>264</v>
      </c>
      <c r="B237" s="6" t="s">
        <v>1161</v>
      </c>
      <c r="C237" s="8">
        <f t="shared" si="6"/>
        <v>64.89</v>
      </c>
      <c r="D237" s="13">
        <f>_xlfn.XLOOKUP(Tabela57[[#This Row],[SKU]],'ESTOQUE DEZEMBRO'!A:A,'ESTOQUE DEZEMBRO'!F:F,,0)-
_xlfn.XLOOKUP(Tabela57[[#This Row],[SKU]],'VENDA MES'!K:K,'VENDA MES'!L:L,0,0)</f>
        <v>-36</v>
      </c>
      <c r="E237" s="13">
        <f>IF(D237&lt;=0,(L237 * 2.5) - D237,IF(AND(Tabela57[[#This Row],[ESTOQUE_INICIAL]]&lt;=Tabela57[[#This Row],[PONTO_DE_REPOSICAO]],Tabela57[[#This Row],[ESTOQUE_INICIAL]]&gt;0),L237*2.5,D237*0))</f>
        <v>68.222222222222229</v>
      </c>
      <c r="F237" s="13">
        <f t="shared" si="7"/>
        <v>32.222222222222229</v>
      </c>
      <c r="G237" s="14">
        <f>IF('ESTOQUE DEZEMBRO'!$N237="outubro",_xlfn.XLOOKUP('ESTOQUE DEZEMBRO'!$A237,MEDIDAS!H:H,MEDIDAS!J:J,,0),IF('ESTOQUE DEZEMBRO'!$N237="novembro",_xlfn.XLOOKUP('ESTOQUE DEZEMBRO'!$A237,MEDIDAS!H:H,MEDIDAS!K:K,,0),"0"))</f>
        <v>24</v>
      </c>
      <c r="H237" s="16">
        <v>48</v>
      </c>
      <c r="I237" s="6" t="s">
        <v>1128</v>
      </c>
      <c r="J237" s="1">
        <f>'ESTOQUE DEZEMBRO'!$D237*'ESTOQUE DEZEMBRO'!$G237+'ESTOQUE DEZEMBRO'!$E237*'ESTOQUE DEZEMBRO'!$H237</f>
        <v>816</v>
      </c>
      <c r="K237" s="1">
        <f>_xlfn.XLOOKUP(A237,MEDIDAS!A:A,MEDIDAS!D:D,,0)*5</f>
        <v>6.4444444444444446</v>
      </c>
      <c r="L237" s="1">
        <f>SUM(K237,_xlfn.XLOOKUP(A237,MEDIDAS!A:A,MEDIDAS!D:D,,0)*5)</f>
        <v>12.888888888888889</v>
      </c>
      <c r="M23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37" t="str">
        <f>IF(Tabela57[[#This Row],[ABASTECIMENTO]]&gt;0,"janeiro",_xlfn.XLOOKUP(Tabela57[[#This Row],[SKU]],'ESTOQUE DEZEMBRO'!A:A,'ESTOQUE DEZEMBRO'!N:N,,0))</f>
        <v>janeiro</v>
      </c>
      <c r="O237" s="15">
        <v>45658</v>
      </c>
    </row>
    <row r="238" spans="1:15">
      <c r="A238" s="5" t="s">
        <v>238</v>
      </c>
      <c r="B238" s="6" t="s">
        <v>1161</v>
      </c>
      <c r="C238" s="8">
        <f t="shared" si="6"/>
        <v>64.89</v>
      </c>
      <c r="D238" s="13">
        <f>_xlfn.XLOOKUP(Tabela57[[#This Row],[SKU]],'ESTOQUE DEZEMBRO'!A:A,'ESTOQUE DEZEMBRO'!F:F,,0)-
_xlfn.XLOOKUP(Tabela57[[#This Row],[SKU]],'VENDA MES'!K:K,'VENDA MES'!L:L,0,0)</f>
        <v>-14.622222222222227</v>
      </c>
      <c r="E238" s="13">
        <f>IF(D238&lt;=0,(L238 * 2.5) - D238,IF(AND(Tabela57[[#This Row],[ESTOQUE_INICIAL]]&lt;=Tabela57[[#This Row],[PONTO_DE_REPOSICAO]],Tabela57[[#This Row],[ESTOQUE_INICIAL]]&gt;0),L238*2.5,D238*0))</f>
        <v>42.400000000000006</v>
      </c>
      <c r="F238" s="13">
        <f t="shared" si="7"/>
        <v>27.777777777777779</v>
      </c>
      <c r="G238" s="14" t="str">
        <f>IF('ESTOQUE DEZEMBRO'!$N238="outubro",_xlfn.XLOOKUP('ESTOQUE DEZEMBRO'!$A238,MEDIDAS!H:H,MEDIDAS!J:J,,0),IF('ESTOQUE DEZEMBRO'!$N238="novembro",_xlfn.XLOOKUP('ESTOQUE DEZEMBRO'!$A238,MEDIDAS!H:H,MEDIDAS!K:K,,0),"0"))</f>
        <v>0</v>
      </c>
      <c r="H238" s="16">
        <v>48</v>
      </c>
      <c r="I238" s="6" t="s">
        <v>1128</v>
      </c>
      <c r="J238" s="1">
        <f>'ESTOQUE DEZEMBRO'!$D238*'ESTOQUE DEZEMBRO'!$G238+'ESTOQUE DEZEMBRO'!$E238*'ESTOQUE DEZEMBRO'!$H238</f>
        <v>1666.6666666666667</v>
      </c>
      <c r="K238" s="1">
        <f>_xlfn.XLOOKUP(A238,MEDIDAS!A:A,MEDIDAS!D:D,,0)*5</f>
        <v>5.5555555555555554</v>
      </c>
      <c r="L238" s="1">
        <f>SUM(K238,_xlfn.XLOOKUP(A238,MEDIDAS!A:A,MEDIDAS!D:D,,0)*5)</f>
        <v>11.111111111111111</v>
      </c>
      <c r="M23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38" t="str">
        <f>IF(Tabela57[[#This Row],[ABASTECIMENTO]]&gt;0,"janeiro",_xlfn.XLOOKUP(Tabela57[[#This Row],[SKU]],'ESTOQUE DEZEMBRO'!A:A,'ESTOQUE DEZEMBRO'!N:N,,0))</f>
        <v>janeiro</v>
      </c>
      <c r="O238" s="15">
        <v>45658</v>
      </c>
    </row>
    <row r="239" spans="1:15">
      <c r="A239" s="5" t="s">
        <v>239</v>
      </c>
      <c r="B239" s="6" t="s">
        <v>1161</v>
      </c>
      <c r="C239" s="8">
        <f t="shared" si="6"/>
        <v>64.89</v>
      </c>
      <c r="D239" s="13">
        <f>_xlfn.XLOOKUP(Tabela57[[#This Row],[SKU]],'ESTOQUE DEZEMBRO'!A:A,'ESTOQUE DEZEMBRO'!F:F,,0)-
_xlfn.XLOOKUP(Tabela57[[#This Row],[SKU]],'VENDA MES'!K:K,'VENDA MES'!L:L,0,0)</f>
        <v>56.199999999999989</v>
      </c>
      <c r="E239" s="13">
        <f>IF(D239&lt;=0,(L239 * 2.5) - D239,IF(AND(Tabela57[[#This Row],[ESTOQUE_INICIAL]]&lt;=Tabela57[[#This Row],[PONTO_DE_REPOSICAO]],Tabela57[[#This Row],[ESTOQUE_INICIAL]]&gt;0),L239*2.5,D239*0))</f>
        <v>0</v>
      </c>
      <c r="F239" s="13">
        <f t="shared" si="7"/>
        <v>56.199999999999989</v>
      </c>
      <c r="G239" s="14">
        <f>IF('ESTOQUE DEZEMBRO'!$N239="outubro",_xlfn.XLOOKUP('ESTOQUE DEZEMBRO'!$A239,MEDIDAS!H:H,MEDIDAS!J:J,,0),IF('ESTOQUE DEZEMBRO'!$N239="novembro",_xlfn.XLOOKUP('ESTOQUE DEZEMBRO'!$A239,MEDIDAS!H:H,MEDIDAS!K:K,,0),"0"))</f>
        <v>24</v>
      </c>
      <c r="H239" s="16">
        <v>48</v>
      </c>
      <c r="I239" s="6" t="s">
        <v>1128</v>
      </c>
      <c r="J239" s="1">
        <f>'ESTOQUE DEZEMBRO'!$D239*'ESTOQUE DEZEMBRO'!$G239+'ESTOQUE DEZEMBRO'!$E239*'ESTOQUE DEZEMBRO'!$H239</f>
        <v>3196.7999999999997</v>
      </c>
      <c r="K239" s="1">
        <f>_xlfn.XLOOKUP(A239,MEDIDAS!A:A,MEDIDAS!D:D,,0)*5</f>
        <v>4.3333333333333339</v>
      </c>
      <c r="L239" s="1">
        <f>SUM(K239,_xlfn.XLOOKUP(A239,MEDIDAS!A:A,MEDIDAS!D:D,,0)*5)</f>
        <v>8.6666666666666679</v>
      </c>
      <c r="M23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39" t="str">
        <f>IF(Tabela57[[#This Row],[ABASTECIMENTO]]&gt;0,"janeiro",_xlfn.XLOOKUP(Tabela57[[#This Row],[SKU]],'ESTOQUE DEZEMBRO'!A:A,'ESTOQUE DEZEMBRO'!N:N,,0))</f>
        <v>outubro</v>
      </c>
      <c r="O239" s="15">
        <v>45658</v>
      </c>
    </row>
    <row r="240" spans="1:15">
      <c r="A240" s="5" t="s">
        <v>240</v>
      </c>
      <c r="B240" s="6" t="s">
        <v>1161</v>
      </c>
      <c r="C240" s="8">
        <f t="shared" si="6"/>
        <v>64.89</v>
      </c>
      <c r="D240" s="13">
        <f>_xlfn.XLOOKUP(Tabela57[[#This Row],[SKU]],'ESTOQUE DEZEMBRO'!A:A,'ESTOQUE DEZEMBRO'!F:F,,0)-
_xlfn.XLOOKUP(Tabela57[[#This Row],[SKU]],'VENDA MES'!K:K,'VENDA MES'!L:L,0,0)</f>
        <v>40.199999999999989</v>
      </c>
      <c r="E240" s="13">
        <f>IF(D240&lt;=0,(L240 * 2.5) - D240,IF(AND(Tabela57[[#This Row],[ESTOQUE_INICIAL]]&lt;=Tabela57[[#This Row],[PONTO_DE_REPOSICAO]],Tabela57[[#This Row],[ESTOQUE_INICIAL]]&gt;0),L240*2.5,D240*0))</f>
        <v>0</v>
      </c>
      <c r="F240" s="13">
        <f t="shared" si="7"/>
        <v>40.199999999999989</v>
      </c>
      <c r="G240" s="14">
        <f>IF('ESTOQUE DEZEMBRO'!$N240="outubro",_xlfn.XLOOKUP('ESTOQUE DEZEMBRO'!$A240,MEDIDAS!H:H,MEDIDAS!J:J,,0),IF('ESTOQUE DEZEMBRO'!$N240="novembro",_xlfn.XLOOKUP('ESTOQUE DEZEMBRO'!$A240,MEDIDAS!H:H,MEDIDAS!K:K,,0),"0"))</f>
        <v>24</v>
      </c>
      <c r="H240" s="16">
        <v>48</v>
      </c>
      <c r="I240" s="6" t="s">
        <v>1128</v>
      </c>
      <c r="J240" s="1">
        <f>'ESTOQUE DEZEMBRO'!$D240*'ESTOQUE DEZEMBRO'!$G240+'ESTOQUE DEZEMBRO'!$E240*'ESTOQUE DEZEMBRO'!$H240</f>
        <v>2500.7999999999997</v>
      </c>
      <c r="K240" s="1">
        <f>_xlfn.XLOOKUP(A240,MEDIDAS!A:A,MEDIDAS!D:D,,0)*5</f>
        <v>5.9444444444444446</v>
      </c>
      <c r="L240" s="1">
        <f>SUM(K240,_xlfn.XLOOKUP(A240,MEDIDAS!A:A,MEDIDAS!D:D,,0)*5)</f>
        <v>11.888888888888889</v>
      </c>
      <c r="M24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40" t="str">
        <f>IF(Tabela57[[#This Row],[ABASTECIMENTO]]&gt;0,"janeiro",_xlfn.XLOOKUP(Tabela57[[#This Row],[SKU]],'ESTOQUE DEZEMBRO'!A:A,'ESTOQUE DEZEMBRO'!N:N,,0))</f>
        <v>outubro</v>
      </c>
      <c r="O240" s="15">
        <v>45658</v>
      </c>
    </row>
    <row r="241" spans="1:15">
      <c r="A241" s="5" t="s">
        <v>241</v>
      </c>
      <c r="B241" s="6" t="s">
        <v>1161</v>
      </c>
      <c r="C241" s="8">
        <f t="shared" si="6"/>
        <v>64.89</v>
      </c>
      <c r="D241" s="13">
        <f>_xlfn.XLOOKUP(Tabela57[[#This Row],[SKU]],'ESTOQUE DEZEMBRO'!A:A,'ESTOQUE DEZEMBRO'!F:F,,0)-
_xlfn.XLOOKUP(Tabela57[[#This Row],[SKU]],'VENDA MES'!K:K,'VENDA MES'!L:L,0,0)</f>
        <v>149.19999999999999</v>
      </c>
      <c r="E241" s="13">
        <f>IF(D241&lt;=0,(L241 * 2.5) - D241,IF(AND(Tabela57[[#This Row],[ESTOQUE_INICIAL]]&lt;=Tabela57[[#This Row],[PONTO_DE_REPOSICAO]],Tabela57[[#This Row],[ESTOQUE_INICIAL]]&gt;0),L241*2.5,D241*0))</f>
        <v>0</v>
      </c>
      <c r="F241" s="13">
        <f t="shared" si="7"/>
        <v>149.19999999999999</v>
      </c>
      <c r="G241" s="14">
        <f>IF('ESTOQUE DEZEMBRO'!$N241="outubro",_xlfn.XLOOKUP('ESTOQUE DEZEMBRO'!$A241,MEDIDAS!H:H,MEDIDAS!J:J,,0),IF('ESTOQUE DEZEMBRO'!$N241="novembro",_xlfn.XLOOKUP('ESTOQUE DEZEMBRO'!$A241,MEDIDAS!H:H,MEDIDAS!K:K,,0),"0"))</f>
        <v>24</v>
      </c>
      <c r="H241" s="16">
        <v>48</v>
      </c>
      <c r="I241" s="6" t="s">
        <v>1128</v>
      </c>
      <c r="J241" s="1">
        <f>'ESTOQUE DEZEMBRO'!$D241*'ESTOQUE DEZEMBRO'!$G241+'ESTOQUE DEZEMBRO'!$E241*'ESTOQUE DEZEMBRO'!$H241</f>
        <v>5452.7999999999993</v>
      </c>
      <c r="K241" s="1">
        <f>_xlfn.XLOOKUP(A241,MEDIDAS!A:A,MEDIDAS!D:D,,0)*5</f>
        <v>4.6111111111111116</v>
      </c>
      <c r="L241" s="1">
        <f>SUM(K241,_xlfn.XLOOKUP(A241,MEDIDAS!A:A,MEDIDAS!D:D,,0)*5)</f>
        <v>9.2222222222222232</v>
      </c>
      <c r="M24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41" t="str">
        <f>IF(Tabela57[[#This Row],[ABASTECIMENTO]]&gt;0,"janeiro",_xlfn.XLOOKUP(Tabela57[[#This Row],[SKU]],'ESTOQUE DEZEMBRO'!A:A,'ESTOQUE DEZEMBRO'!N:N,,0))</f>
        <v>outubro</v>
      </c>
      <c r="O241" s="15">
        <v>45658</v>
      </c>
    </row>
    <row r="242" spans="1:15">
      <c r="A242" s="5" t="s">
        <v>243</v>
      </c>
      <c r="B242" s="6" t="s">
        <v>1162</v>
      </c>
      <c r="C242" s="8">
        <f t="shared" si="6"/>
        <v>64.89</v>
      </c>
      <c r="D242" s="13">
        <f>_xlfn.XLOOKUP(Tabela57[[#This Row],[SKU]],'ESTOQUE DEZEMBRO'!A:A,'ESTOQUE DEZEMBRO'!F:F,,0)-
_xlfn.XLOOKUP(Tabela57[[#This Row],[SKU]],'VENDA MES'!K:K,'VENDA MES'!L:L,0,0)</f>
        <v>18</v>
      </c>
      <c r="E242" s="13">
        <f>IF(D242&lt;=0,(L242 * 2.5) - D242,IF(AND(Tabela57[[#This Row],[ESTOQUE_INICIAL]]&lt;=Tabela57[[#This Row],[PONTO_DE_REPOSICAO]],Tabela57[[#This Row],[ESTOQUE_INICIAL]]&gt;0),L242*2.5,D242*0))</f>
        <v>0</v>
      </c>
      <c r="F242" s="13">
        <f t="shared" si="7"/>
        <v>18</v>
      </c>
      <c r="G242" s="14">
        <f>IF('ESTOQUE DEZEMBRO'!$N242="outubro",_xlfn.XLOOKUP('ESTOQUE DEZEMBRO'!$A242,MEDIDAS!H:H,MEDIDAS!J:J,,0),IF('ESTOQUE DEZEMBRO'!$N242="novembro",_xlfn.XLOOKUP('ESTOQUE DEZEMBRO'!$A242,MEDIDAS!H:H,MEDIDAS!K:K,,0),"0"))</f>
        <v>5</v>
      </c>
      <c r="H242" s="16">
        <v>10</v>
      </c>
      <c r="I242" s="6" t="s">
        <v>1130</v>
      </c>
      <c r="J242" s="1">
        <f>'ESTOQUE DEZEMBRO'!$D242*'ESTOQUE DEZEMBRO'!$G242+'ESTOQUE DEZEMBRO'!$E242*'ESTOQUE DEZEMBRO'!$H242</f>
        <v>320</v>
      </c>
      <c r="K242" s="1">
        <f>_xlfn.XLOOKUP(A242,MEDIDAS!A:A,MEDIDAS!D:D,,0)*5</f>
        <v>7.4444444444444446</v>
      </c>
      <c r="L242" s="1">
        <f>SUM(K242,_xlfn.XLOOKUP(A242,MEDIDAS!A:A,MEDIDAS!D:D,,0)*5)</f>
        <v>14.888888888888889</v>
      </c>
      <c r="M24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42" t="str">
        <f>IF(Tabela57[[#This Row],[ABASTECIMENTO]]&gt;0,"janeiro",_xlfn.XLOOKUP(Tabela57[[#This Row],[SKU]],'ESTOQUE DEZEMBRO'!A:A,'ESTOQUE DEZEMBRO'!N:N,,0))</f>
        <v>outubro</v>
      </c>
      <c r="O242" s="15">
        <v>45658</v>
      </c>
    </row>
    <row r="243" spans="1:15">
      <c r="A243" s="5" t="s">
        <v>244</v>
      </c>
      <c r="B243" s="6" t="s">
        <v>1162</v>
      </c>
      <c r="C243" s="8">
        <f t="shared" si="6"/>
        <v>64.89</v>
      </c>
      <c r="D243" s="13">
        <f>_xlfn.XLOOKUP(Tabela57[[#This Row],[SKU]],'ESTOQUE DEZEMBRO'!A:A,'ESTOQUE DEZEMBRO'!F:F,,0)-
_xlfn.XLOOKUP(Tabela57[[#This Row],[SKU]],'VENDA MES'!K:K,'VENDA MES'!L:L,0,0)</f>
        <v>-42.599999999999994</v>
      </c>
      <c r="E243" s="13">
        <f>IF(D243&lt;=0,(L243 * 2.5) - D243,IF(AND(Tabela57[[#This Row],[ESTOQUE_INICIAL]]&lt;=Tabela57[[#This Row],[PONTO_DE_REPOSICAO]],Tabela57[[#This Row],[ESTOQUE_INICIAL]]&gt;0),L243*2.5,D243*0))</f>
        <v>76.211111111111109</v>
      </c>
      <c r="F243" s="13">
        <f t="shared" si="7"/>
        <v>33.611111111111114</v>
      </c>
      <c r="G243" s="14">
        <f>IF('ESTOQUE DEZEMBRO'!$N243="outubro",_xlfn.XLOOKUP('ESTOQUE DEZEMBRO'!$A243,MEDIDAS!H:H,MEDIDAS!J:J,,0),IF('ESTOQUE DEZEMBRO'!$N243="novembro",_xlfn.XLOOKUP('ESTOQUE DEZEMBRO'!$A243,MEDIDAS!H:H,MEDIDAS!K:K,,0),"0"))</f>
        <v>5</v>
      </c>
      <c r="H243" s="16">
        <v>10</v>
      </c>
      <c r="I243" s="6" t="s">
        <v>1130</v>
      </c>
      <c r="J243" s="1">
        <f>'ESTOQUE DEZEMBRO'!$D243*'ESTOQUE DEZEMBRO'!$G243+'ESTOQUE DEZEMBRO'!$E243*'ESTOQUE DEZEMBRO'!$H243</f>
        <v>352</v>
      </c>
      <c r="K243" s="1">
        <f>_xlfn.XLOOKUP(A243,MEDIDAS!A:A,MEDIDAS!D:D,,0)*5</f>
        <v>6.7222222222222232</v>
      </c>
      <c r="L243" s="1">
        <f>SUM(K243,_xlfn.XLOOKUP(A243,MEDIDAS!A:A,MEDIDAS!D:D,,0)*5)</f>
        <v>13.444444444444446</v>
      </c>
      <c r="M24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43" t="str">
        <f>IF(Tabela57[[#This Row],[ABASTECIMENTO]]&gt;0,"janeiro",_xlfn.XLOOKUP(Tabela57[[#This Row],[SKU]],'ESTOQUE DEZEMBRO'!A:A,'ESTOQUE DEZEMBRO'!N:N,,0))</f>
        <v>janeiro</v>
      </c>
      <c r="O243" s="15">
        <v>45658</v>
      </c>
    </row>
    <row r="244" spans="1:15">
      <c r="A244" s="5" t="s">
        <v>245</v>
      </c>
      <c r="B244" s="6" t="s">
        <v>1162</v>
      </c>
      <c r="C244" s="8">
        <f t="shared" si="6"/>
        <v>64.89</v>
      </c>
      <c r="D244" s="13">
        <f>_xlfn.XLOOKUP(Tabela57[[#This Row],[SKU]],'ESTOQUE DEZEMBRO'!A:A,'ESTOQUE DEZEMBRO'!F:F,,0)-
_xlfn.XLOOKUP(Tabela57[[#This Row],[SKU]],'VENDA MES'!K:K,'VENDA MES'!L:L,0,0)</f>
        <v>7.1999999999999886</v>
      </c>
      <c r="E244" s="13">
        <f>IF(D244&lt;=0,(L244 * 2.5) - D244,IF(AND(Tabela57[[#This Row],[ESTOQUE_INICIAL]]&lt;=Tabela57[[#This Row],[PONTO_DE_REPOSICAO]],Tabela57[[#This Row],[ESTOQUE_INICIAL]]&gt;0),L244*2.5,D244*0))</f>
        <v>28.333333333333329</v>
      </c>
      <c r="F244" s="13">
        <f t="shared" si="7"/>
        <v>35.533333333333317</v>
      </c>
      <c r="G244" s="14">
        <f>IF('ESTOQUE DEZEMBRO'!$N244="outubro",_xlfn.XLOOKUP('ESTOQUE DEZEMBRO'!$A244,MEDIDAS!H:H,MEDIDAS!J:J,,0),IF('ESTOQUE DEZEMBRO'!$N244="novembro",_xlfn.XLOOKUP('ESTOQUE DEZEMBRO'!$A244,MEDIDAS!H:H,MEDIDAS!K:K,,0),"0"))</f>
        <v>5</v>
      </c>
      <c r="H244" s="16">
        <v>10</v>
      </c>
      <c r="I244" s="6" t="s">
        <v>1130</v>
      </c>
      <c r="J244" s="1">
        <f>'ESTOQUE DEZEMBRO'!$D244*'ESTOQUE DEZEMBRO'!$G244+'ESTOQUE DEZEMBRO'!$E244*'ESTOQUE DEZEMBRO'!$H244</f>
        <v>380.99999999999994</v>
      </c>
      <c r="K244" s="1">
        <f>_xlfn.XLOOKUP(A244,MEDIDAS!A:A,MEDIDAS!D:D,,0)*5</f>
        <v>5.6666666666666661</v>
      </c>
      <c r="L244" s="1">
        <f>SUM(K244,_xlfn.XLOOKUP(A244,MEDIDAS!A:A,MEDIDAS!D:D,,0)*5)</f>
        <v>11.333333333333332</v>
      </c>
      <c r="M24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44" t="str">
        <f>IF(Tabela57[[#This Row],[ABASTECIMENTO]]&gt;0,"janeiro",_xlfn.XLOOKUP(Tabela57[[#This Row],[SKU]],'ESTOQUE DEZEMBRO'!A:A,'ESTOQUE DEZEMBRO'!N:N,,0))</f>
        <v>janeiro</v>
      </c>
      <c r="O244" s="15">
        <v>45658</v>
      </c>
    </row>
    <row r="245" spans="1:15">
      <c r="A245" s="5" t="s">
        <v>246</v>
      </c>
      <c r="B245" s="6" t="s">
        <v>1162</v>
      </c>
      <c r="C245" s="8">
        <f t="shared" si="6"/>
        <v>64.89</v>
      </c>
      <c r="D245" s="13">
        <f>_xlfn.XLOOKUP(Tabela57[[#This Row],[SKU]],'ESTOQUE DEZEMBRO'!A:A,'ESTOQUE DEZEMBRO'!F:F,,0)-
_xlfn.XLOOKUP(Tabela57[[#This Row],[SKU]],'VENDA MES'!K:K,'VENDA MES'!L:L,0,0)</f>
        <v>6.8888888888888928</v>
      </c>
      <c r="E245" s="13">
        <f>IF(D245&lt;=0,(L245 * 2.5) - D245,IF(AND(Tabela57[[#This Row],[ESTOQUE_INICIAL]]&lt;=Tabela57[[#This Row],[PONTO_DE_REPOSICAO]],Tabela57[[#This Row],[ESTOQUE_INICIAL]]&gt;0),L245*2.5,D245*0))</f>
        <v>33.888888888888893</v>
      </c>
      <c r="F245" s="13">
        <f t="shared" si="7"/>
        <v>40.777777777777786</v>
      </c>
      <c r="G245" s="14" t="str">
        <f>IF('ESTOQUE DEZEMBRO'!$N245="outubro",_xlfn.XLOOKUP('ESTOQUE DEZEMBRO'!$A245,MEDIDAS!H:H,MEDIDAS!J:J,,0),IF('ESTOQUE DEZEMBRO'!$N245="novembro",_xlfn.XLOOKUP('ESTOQUE DEZEMBRO'!$A245,MEDIDAS!H:H,MEDIDAS!K:K,,0),"0"))</f>
        <v>0</v>
      </c>
      <c r="H245" s="16">
        <v>10</v>
      </c>
      <c r="I245" s="6" t="s">
        <v>1130</v>
      </c>
      <c r="J245" s="1">
        <f>'ESTOQUE DEZEMBRO'!$D245*'ESTOQUE DEZEMBRO'!$G245+'ESTOQUE DEZEMBRO'!$E245*'ESTOQUE DEZEMBRO'!$H245</f>
        <v>546.11111111111097</v>
      </c>
      <c r="K245" s="1">
        <f>_xlfn.XLOOKUP(A245,MEDIDAS!A:A,MEDIDAS!D:D,,0)*5</f>
        <v>6.7777777777777786</v>
      </c>
      <c r="L245" s="1">
        <f>SUM(K245,_xlfn.XLOOKUP(A245,MEDIDAS!A:A,MEDIDAS!D:D,,0)*5)</f>
        <v>13.555555555555557</v>
      </c>
      <c r="M24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45" t="str">
        <f>IF(Tabela57[[#This Row],[ABASTECIMENTO]]&gt;0,"janeiro",_xlfn.XLOOKUP(Tabela57[[#This Row],[SKU]],'ESTOQUE DEZEMBRO'!A:A,'ESTOQUE DEZEMBRO'!N:N,,0))</f>
        <v>janeiro</v>
      </c>
      <c r="O245" s="15">
        <v>45658</v>
      </c>
    </row>
    <row r="246" spans="1:15">
      <c r="A246" s="5" t="s">
        <v>247</v>
      </c>
      <c r="B246" s="6" t="s">
        <v>1162</v>
      </c>
      <c r="C246" s="8">
        <f t="shared" si="6"/>
        <v>64.89</v>
      </c>
      <c r="D246" s="13">
        <f>_xlfn.XLOOKUP(Tabela57[[#This Row],[SKU]],'ESTOQUE DEZEMBRO'!A:A,'ESTOQUE DEZEMBRO'!F:F,,0)-
_xlfn.XLOOKUP(Tabela57[[#This Row],[SKU]],'VENDA MES'!K:K,'VENDA MES'!L:L,0,0)</f>
        <v>-26.400000000000006</v>
      </c>
      <c r="E246" s="13">
        <f>IF(D246&lt;=0,(L246 * 2.5) - D246,IF(AND(Tabela57[[#This Row],[ESTOQUE_INICIAL]]&lt;=Tabela57[[#This Row],[PONTO_DE_REPOSICAO]],Tabela57[[#This Row],[ESTOQUE_INICIAL]]&gt;0),L246*2.5,D246*0))</f>
        <v>56.122222222222227</v>
      </c>
      <c r="F246" s="13">
        <f t="shared" si="7"/>
        <v>29.722222222222221</v>
      </c>
      <c r="G246" s="14">
        <f>IF('ESTOQUE DEZEMBRO'!$N246="outubro",_xlfn.XLOOKUP('ESTOQUE DEZEMBRO'!$A246,MEDIDAS!H:H,MEDIDAS!J:J,,0),IF('ESTOQUE DEZEMBRO'!$N246="novembro",_xlfn.XLOOKUP('ESTOQUE DEZEMBRO'!$A246,MEDIDAS!H:H,MEDIDAS!K:K,,0),"0"))</f>
        <v>5</v>
      </c>
      <c r="H246" s="16">
        <v>10</v>
      </c>
      <c r="I246" s="6" t="s">
        <v>1130</v>
      </c>
      <c r="J246" s="1">
        <f>'ESTOQUE DEZEMBRO'!$D246*'ESTOQUE DEZEMBRO'!$G246+'ESTOQUE DEZEMBRO'!$E246*'ESTOQUE DEZEMBRO'!$H246</f>
        <v>157.99999999999997</v>
      </c>
      <c r="K246" s="1">
        <f>_xlfn.XLOOKUP(A246,MEDIDAS!A:A,MEDIDAS!D:D,,0)*5</f>
        <v>5.9444444444444446</v>
      </c>
      <c r="L246" s="1">
        <f>SUM(K246,_xlfn.XLOOKUP(A246,MEDIDAS!A:A,MEDIDAS!D:D,,0)*5)</f>
        <v>11.888888888888889</v>
      </c>
      <c r="M24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46" t="str">
        <f>IF(Tabela57[[#This Row],[ABASTECIMENTO]]&gt;0,"janeiro",_xlfn.XLOOKUP(Tabela57[[#This Row],[SKU]],'ESTOQUE DEZEMBRO'!A:A,'ESTOQUE DEZEMBRO'!N:N,,0))</f>
        <v>janeiro</v>
      </c>
      <c r="O246" s="15">
        <v>45658</v>
      </c>
    </row>
    <row r="247" spans="1:15">
      <c r="A247" s="5" t="s">
        <v>275</v>
      </c>
      <c r="B247" s="6" t="s">
        <v>1162</v>
      </c>
      <c r="C247" s="8">
        <f t="shared" si="6"/>
        <v>64.89</v>
      </c>
      <c r="D247" s="13">
        <f>_xlfn.XLOOKUP(Tabela57[[#This Row],[SKU]],'ESTOQUE DEZEMBRO'!A:A,'ESTOQUE DEZEMBRO'!F:F,,0)-
_xlfn.XLOOKUP(Tabela57[[#This Row],[SKU]],'VENDA MES'!K:K,'VENDA MES'!L:L,0,0)</f>
        <v>-37</v>
      </c>
      <c r="E247" s="13">
        <f>IF(D247&lt;=0,(L247 * 2.5) - D247,IF(AND(Tabela57[[#This Row],[ESTOQUE_INICIAL]]&lt;=Tabela57[[#This Row],[PONTO_DE_REPOSICAO]],Tabela57[[#This Row],[ESTOQUE_INICIAL]]&gt;0),L247*2.5,D247*0))</f>
        <v>65.055555555555557</v>
      </c>
      <c r="F247" s="13">
        <f t="shared" si="7"/>
        <v>28.055555555555557</v>
      </c>
      <c r="G247" s="14">
        <f>IF('ESTOQUE DEZEMBRO'!$N247="outubro",_xlfn.XLOOKUP('ESTOQUE DEZEMBRO'!$A247,MEDIDAS!H:H,MEDIDAS!J:J,,0),IF('ESTOQUE DEZEMBRO'!$N247="novembro",_xlfn.XLOOKUP('ESTOQUE DEZEMBRO'!$A247,MEDIDAS!H:H,MEDIDAS!K:K,,0),"0"))</f>
        <v>5</v>
      </c>
      <c r="H247" s="16">
        <v>10</v>
      </c>
      <c r="I247" s="6" t="s">
        <v>1130</v>
      </c>
      <c r="J247" s="1">
        <f>'ESTOQUE DEZEMBRO'!$D247*'ESTOQUE DEZEMBRO'!$G247+'ESTOQUE DEZEMBRO'!$E247*'ESTOQUE DEZEMBRO'!$H247</f>
        <v>245</v>
      </c>
      <c r="K247" s="1">
        <f>_xlfn.XLOOKUP(A247,MEDIDAS!A:A,MEDIDAS!D:D,,0)*5</f>
        <v>5.6111111111111107</v>
      </c>
      <c r="L247" s="1">
        <f>SUM(K247,_xlfn.XLOOKUP(A247,MEDIDAS!A:A,MEDIDAS!D:D,,0)*5)</f>
        <v>11.222222222222221</v>
      </c>
      <c r="M24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47" t="str">
        <f>IF(Tabela57[[#This Row],[ABASTECIMENTO]]&gt;0,"janeiro",_xlfn.XLOOKUP(Tabela57[[#This Row],[SKU]],'ESTOQUE DEZEMBRO'!A:A,'ESTOQUE DEZEMBRO'!N:N,,0))</f>
        <v>janeiro</v>
      </c>
      <c r="O247" s="15">
        <v>45658</v>
      </c>
    </row>
    <row r="248" spans="1:15">
      <c r="A248" s="5" t="s">
        <v>248</v>
      </c>
      <c r="B248" s="6" t="s">
        <v>1162</v>
      </c>
      <c r="C248" s="8">
        <f t="shared" si="6"/>
        <v>64.89</v>
      </c>
      <c r="D248" s="13">
        <f>_xlfn.XLOOKUP(Tabela57[[#This Row],[SKU]],'ESTOQUE DEZEMBRO'!A:A,'ESTOQUE DEZEMBRO'!F:F,,0)-
_xlfn.XLOOKUP(Tabela57[[#This Row],[SKU]],'VENDA MES'!K:K,'VENDA MES'!L:L,0,0)</f>
        <v>-23.722222222222214</v>
      </c>
      <c r="E248" s="13">
        <f>IF(D248&lt;=0,(L248 * 2.5) - D248,IF(AND(Tabela57[[#This Row],[ESTOQUE_INICIAL]]&lt;=Tabela57[[#This Row],[PONTO_DE_REPOSICAO]],Tabela57[[#This Row],[ESTOQUE_INICIAL]]&gt;0),L248*2.5,D248*0))</f>
        <v>58.999999999999993</v>
      </c>
      <c r="F248" s="13">
        <f t="shared" si="7"/>
        <v>35.277777777777779</v>
      </c>
      <c r="G248" s="14" t="str">
        <f>IF('ESTOQUE DEZEMBRO'!$N248="outubro",_xlfn.XLOOKUP('ESTOQUE DEZEMBRO'!$A248,MEDIDAS!H:H,MEDIDAS!J:J,,0),IF('ESTOQUE DEZEMBRO'!$N248="novembro",_xlfn.XLOOKUP('ESTOQUE DEZEMBRO'!$A248,MEDIDAS!H:H,MEDIDAS!K:K,,0),"0"))</f>
        <v>0</v>
      </c>
      <c r="H248" s="16">
        <v>10</v>
      </c>
      <c r="I248" s="6" t="s">
        <v>1130</v>
      </c>
      <c r="J248" s="1">
        <f>'ESTOQUE DEZEMBRO'!$D248*'ESTOQUE DEZEMBRO'!$G248+'ESTOQUE DEZEMBRO'!$E248*'ESTOQUE DEZEMBRO'!$H248</f>
        <v>873.47222222222206</v>
      </c>
      <c r="K248" s="1">
        <f>_xlfn.XLOOKUP(A248,MEDIDAS!A:A,MEDIDAS!D:D,,0)*5</f>
        <v>7.0555555555555562</v>
      </c>
      <c r="L248" s="1">
        <f>SUM(K248,_xlfn.XLOOKUP(A248,MEDIDAS!A:A,MEDIDAS!D:D,,0)*5)</f>
        <v>14.111111111111112</v>
      </c>
      <c r="M24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48" t="str">
        <f>IF(Tabela57[[#This Row],[ABASTECIMENTO]]&gt;0,"janeiro",_xlfn.XLOOKUP(Tabela57[[#This Row],[SKU]],'ESTOQUE DEZEMBRO'!A:A,'ESTOQUE DEZEMBRO'!N:N,,0))</f>
        <v>janeiro</v>
      </c>
      <c r="O248" s="15">
        <v>45658</v>
      </c>
    </row>
    <row r="249" spans="1:15">
      <c r="A249" s="5" t="s">
        <v>249</v>
      </c>
      <c r="B249" s="6" t="s">
        <v>1162</v>
      </c>
      <c r="C249" s="8">
        <f t="shared" si="6"/>
        <v>64.89</v>
      </c>
      <c r="D249" s="13">
        <f>_xlfn.XLOOKUP(Tabela57[[#This Row],[SKU]],'ESTOQUE DEZEMBRO'!A:A,'ESTOQUE DEZEMBRO'!F:F,,0)-
_xlfn.XLOOKUP(Tabela57[[#This Row],[SKU]],'VENDA MES'!K:K,'VENDA MES'!L:L,0,0)</f>
        <v>-21.59999999999998</v>
      </c>
      <c r="E249" s="13">
        <f>IF(D249&lt;=0,(L249 * 2.5) - D249,IF(AND(Tabela57[[#This Row],[ESTOQUE_INICIAL]]&lt;=Tabela57[[#This Row],[PONTO_DE_REPOSICAO]],Tabela57[[#This Row],[ESTOQUE_INICIAL]]&gt;0),L249*2.5,D249*0))</f>
        <v>44.933333333333316</v>
      </c>
      <c r="F249" s="13">
        <f t="shared" si="7"/>
        <v>23.333333333333336</v>
      </c>
      <c r="G249" s="14">
        <f>IF('ESTOQUE DEZEMBRO'!$N249="outubro",_xlfn.XLOOKUP('ESTOQUE DEZEMBRO'!$A249,MEDIDAS!H:H,MEDIDAS!J:J,,0),IF('ESTOQUE DEZEMBRO'!$N249="novembro",_xlfn.XLOOKUP('ESTOQUE DEZEMBRO'!$A249,MEDIDAS!H:H,MEDIDAS!K:K,,0),"0"))</f>
        <v>5</v>
      </c>
      <c r="H249" s="16">
        <v>10</v>
      </c>
      <c r="I249" s="6" t="s">
        <v>1130</v>
      </c>
      <c r="J249" s="1">
        <f>'ESTOQUE DEZEMBRO'!$D249*'ESTOQUE DEZEMBRO'!$G249+'ESTOQUE DEZEMBRO'!$E249*'ESTOQUE DEZEMBRO'!$H249</f>
        <v>207.00000000000011</v>
      </c>
      <c r="K249" s="1">
        <f>_xlfn.XLOOKUP(A249,MEDIDAS!A:A,MEDIDAS!D:D,,0)*5</f>
        <v>4.666666666666667</v>
      </c>
      <c r="L249" s="1">
        <f>SUM(K249,_xlfn.XLOOKUP(A249,MEDIDAS!A:A,MEDIDAS!D:D,,0)*5)</f>
        <v>9.3333333333333339</v>
      </c>
      <c r="M24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49" t="str">
        <f>IF(Tabela57[[#This Row],[ABASTECIMENTO]]&gt;0,"janeiro",_xlfn.XLOOKUP(Tabela57[[#This Row],[SKU]],'ESTOQUE DEZEMBRO'!A:A,'ESTOQUE DEZEMBRO'!N:N,,0))</f>
        <v>janeiro</v>
      </c>
      <c r="O249" s="15">
        <v>45658</v>
      </c>
    </row>
    <row r="250" spans="1:15">
      <c r="A250" s="5" t="s">
        <v>250</v>
      </c>
      <c r="B250" s="6" t="s">
        <v>1162</v>
      </c>
      <c r="C250" s="8">
        <f t="shared" si="6"/>
        <v>64.89</v>
      </c>
      <c r="D250" s="13">
        <f>_xlfn.XLOOKUP(Tabela57[[#This Row],[SKU]],'ESTOQUE DEZEMBRO'!A:A,'ESTOQUE DEZEMBRO'!F:F,,0)-
_xlfn.XLOOKUP(Tabela57[[#This Row],[SKU]],'VENDA MES'!K:K,'VENDA MES'!L:L,0,0)</f>
        <v>6.4000000000000057</v>
      </c>
      <c r="E250" s="13">
        <f>IF(D250&lt;=0,(L250 * 2.5) - D250,IF(AND(Tabela57[[#This Row],[ESTOQUE_INICIAL]]&lt;=Tabela57[[#This Row],[PONTO_DE_REPOSICAO]],Tabela57[[#This Row],[ESTOQUE_INICIAL]]&gt;0),L250*2.5,D250*0))</f>
        <v>36.388888888888886</v>
      </c>
      <c r="F250" s="13">
        <f t="shared" si="7"/>
        <v>42.788888888888891</v>
      </c>
      <c r="G250" s="14">
        <f>IF('ESTOQUE DEZEMBRO'!$N250="outubro",_xlfn.XLOOKUP('ESTOQUE DEZEMBRO'!$A250,MEDIDAS!H:H,MEDIDAS!J:J,,0),IF('ESTOQUE DEZEMBRO'!$N250="novembro",_xlfn.XLOOKUP('ESTOQUE DEZEMBRO'!$A250,MEDIDAS!H:H,MEDIDAS!K:K,,0),"0"))</f>
        <v>5</v>
      </c>
      <c r="H250" s="16">
        <v>10</v>
      </c>
      <c r="I250" s="6" t="s">
        <v>1130</v>
      </c>
      <c r="J250" s="1">
        <f>'ESTOQUE DEZEMBRO'!$D250*'ESTOQUE DEZEMBRO'!$G250+'ESTOQUE DEZEMBRO'!$E250*'ESTOQUE DEZEMBRO'!$H250</f>
        <v>302</v>
      </c>
      <c r="K250" s="1">
        <f>_xlfn.XLOOKUP(A250,MEDIDAS!A:A,MEDIDAS!D:D,,0)*5</f>
        <v>7.2777777777777777</v>
      </c>
      <c r="L250" s="1">
        <f>SUM(K250,_xlfn.XLOOKUP(A250,MEDIDAS!A:A,MEDIDAS!D:D,,0)*5)</f>
        <v>14.555555555555555</v>
      </c>
      <c r="M25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50" t="str">
        <f>IF(Tabela57[[#This Row],[ABASTECIMENTO]]&gt;0,"janeiro",_xlfn.XLOOKUP(Tabela57[[#This Row],[SKU]],'ESTOQUE DEZEMBRO'!A:A,'ESTOQUE DEZEMBRO'!N:N,,0))</f>
        <v>janeiro</v>
      </c>
      <c r="O250" s="15">
        <v>45658</v>
      </c>
    </row>
    <row r="251" spans="1:15">
      <c r="A251" s="5" t="s">
        <v>251</v>
      </c>
      <c r="B251" s="6" t="s">
        <v>1162</v>
      </c>
      <c r="C251" s="8">
        <f t="shared" si="6"/>
        <v>64.89</v>
      </c>
      <c r="D251" s="13">
        <f>_xlfn.XLOOKUP(Tabela57[[#This Row],[SKU]],'ESTOQUE DEZEMBRO'!A:A,'ESTOQUE DEZEMBRO'!F:F,,0)-
_xlfn.XLOOKUP(Tabela57[[#This Row],[SKU]],'VENDA MES'!K:K,'VENDA MES'!L:L,0,0)</f>
        <v>-28.199999999999989</v>
      </c>
      <c r="E251" s="13">
        <f>IF(D251&lt;=0,(L251 * 2.5) - D251,IF(AND(Tabela57[[#This Row],[ESTOQUE_INICIAL]]&lt;=Tabela57[[#This Row],[PONTO_DE_REPOSICAO]],Tabela57[[#This Row],[ESTOQUE_INICIAL]]&gt;0),L251*2.5,D251*0))</f>
        <v>65.144444444444431</v>
      </c>
      <c r="F251" s="13">
        <f t="shared" si="7"/>
        <v>36.944444444444443</v>
      </c>
      <c r="G251" s="14">
        <f>IF('ESTOQUE DEZEMBRO'!$N251="outubro",_xlfn.XLOOKUP('ESTOQUE DEZEMBRO'!$A251,MEDIDAS!H:H,MEDIDAS!J:J,,0),IF('ESTOQUE DEZEMBRO'!$N251="novembro",_xlfn.XLOOKUP('ESTOQUE DEZEMBRO'!$A251,MEDIDAS!H:H,MEDIDAS!K:K,,0),"0"))</f>
        <v>5</v>
      </c>
      <c r="H251" s="16">
        <v>10</v>
      </c>
      <c r="I251" s="6" t="s">
        <v>1130</v>
      </c>
      <c r="J251" s="1">
        <f>'ESTOQUE DEZEMBRO'!$D251*'ESTOQUE DEZEMBRO'!$G251+'ESTOQUE DEZEMBRO'!$E251*'ESTOQUE DEZEMBRO'!$H251</f>
        <v>94.000000000000057</v>
      </c>
      <c r="K251" s="1">
        <f>_xlfn.XLOOKUP(A251,MEDIDAS!A:A,MEDIDAS!D:D,,0)*5</f>
        <v>7.3888888888888893</v>
      </c>
      <c r="L251" s="1">
        <f>SUM(K251,_xlfn.XLOOKUP(A251,MEDIDAS!A:A,MEDIDAS!D:D,,0)*5)</f>
        <v>14.777777777777779</v>
      </c>
      <c r="M25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51" t="str">
        <f>IF(Tabela57[[#This Row],[ABASTECIMENTO]]&gt;0,"janeiro",_xlfn.XLOOKUP(Tabela57[[#This Row],[SKU]],'ESTOQUE DEZEMBRO'!A:A,'ESTOQUE DEZEMBRO'!N:N,,0))</f>
        <v>janeiro</v>
      </c>
      <c r="O251" s="15">
        <v>45658</v>
      </c>
    </row>
    <row r="252" spans="1:15">
      <c r="A252" s="5" t="s">
        <v>252</v>
      </c>
      <c r="B252" s="6" t="s">
        <v>1163</v>
      </c>
      <c r="C252" s="8">
        <f t="shared" si="6"/>
        <v>64.89</v>
      </c>
      <c r="D252" s="13">
        <f>_xlfn.XLOOKUP(Tabela57[[#This Row],[SKU]],'ESTOQUE DEZEMBRO'!A:A,'ESTOQUE DEZEMBRO'!F:F,,0)-
_xlfn.XLOOKUP(Tabela57[[#This Row],[SKU]],'VENDA MES'!K:K,'VENDA MES'!L:L,0,0)</f>
        <v>-20.611111111111114</v>
      </c>
      <c r="E252" s="13">
        <f>IF(D252&lt;=0,(L252 * 2.5) - D252,IF(AND(Tabela57[[#This Row],[ESTOQUE_INICIAL]]&lt;=Tabela57[[#This Row],[PONTO_DE_REPOSICAO]],Tabela57[[#This Row],[ESTOQUE_INICIAL]]&gt;0),L252*2.5,D252*0))</f>
        <v>52</v>
      </c>
      <c r="F252" s="13">
        <f t="shared" si="7"/>
        <v>31.388888888888886</v>
      </c>
      <c r="G252" s="14" t="str">
        <f>IF('ESTOQUE DEZEMBRO'!$N252="outubro",_xlfn.XLOOKUP('ESTOQUE DEZEMBRO'!$A252,MEDIDAS!H:H,MEDIDAS!J:J,,0),IF('ESTOQUE DEZEMBRO'!$N252="novembro",_xlfn.XLOOKUP('ESTOQUE DEZEMBRO'!$A252,MEDIDAS!H:H,MEDIDAS!K:K,,0),"0"))</f>
        <v>0</v>
      </c>
      <c r="H252" s="16">
        <v>10</v>
      </c>
      <c r="I252" s="6" t="s">
        <v>1130</v>
      </c>
      <c r="J252" s="1">
        <f>'ESTOQUE DEZEMBRO'!$D252*'ESTOQUE DEZEMBRO'!$G252+'ESTOQUE DEZEMBRO'!$E252*'ESTOQUE DEZEMBRO'!$H252</f>
        <v>649.86111111111086</v>
      </c>
      <c r="K252" s="1">
        <f>_xlfn.XLOOKUP(A252,MEDIDAS!A:A,MEDIDAS!D:D,,0)*5</f>
        <v>6.2777777777777777</v>
      </c>
      <c r="L252" s="1">
        <f>SUM(K252,_xlfn.XLOOKUP(A252,MEDIDAS!A:A,MEDIDAS!D:D,,0)*5)</f>
        <v>12.555555555555555</v>
      </c>
      <c r="M25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52" t="str">
        <f>IF(Tabela57[[#This Row],[ABASTECIMENTO]]&gt;0,"janeiro",_xlfn.XLOOKUP(Tabela57[[#This Row],[SKU]],'ESTOQUE DEZEMBRO'!A:A,'ESTOQUE DEZEMBRO'!N:N,,0))</f>
        <v>janeiro</v>
      </c>
      <c r="O252" s="15">
        <v>45658</v>
      </c>
    </row>
    <row r="253" spans="1:15">
      <c r="A253" s="5" t="s">
        <v>254</v>
      </c>
      <c r="B253" s="6" t="s">
        <v>1163</v>
      </c>
      <c r="C253" s="8">
        <f t="shared" si="6"/>
        <v>64.89</v>
      </c>
      <c r="D253" s="13">
        <f>_xlfn.XLOOKUP(Tabela57[[#This Row],[SKU]],'ESTOQUE DEZEMBRO'!A:A,'ESTOQUE DEZEMBRO'!F:F,,0)-
_xlfn.XLOOKUP(Tabela57[[#This Row],[SKU]],'VENDA MES'!K:K,'VENDA MES'!L:L,0,0)</f>
        <v>-24.400000000000006</v>
      </c>
      <c r="E253" s="13">
        <f>IF(D253&lt;=0,(L253 * 2.5) - D253,IF(AND(Tabela57[[#This Row],[ESTOQUE_INICIAL]]&lt;=Tabela57[[#This Row],[PONTO_DE_REPOSICAO]],Tabela57[[#This Row],[ESTOQUE_INICIAL]]&gt;0),L253*2.5,D253*0))</f>
        <v>51.62222222222222</v>
      </c>
      <c r="F253" s="13">
        <f t="shared" si="7"/>
        <v>27.222222222222214</v>
      </c>
      <c r="G253" s="14">
        <f>IF('ESTOQUE DEZEMBRO'!$N253="outubro",_xlfn.XLOOKUP('ESTOQUE DEZEMBRO'!$A253,MEDIDAS!H:H,MEDIDAS!J:J,,0),IF('ESTOQUE DEZEMBRO'!$N253="novembro",_xlfn.XLOOKUP('ESTOQUE DEZEMBRO'!$A253,MEDIDAS!H:H,MEDIDAS!K:K,,0),"0"))</f>
        <v>5</v>
      </c>
      <c r="H253" s="16">
        <v>10</v>
      </c>
      <c r="I253" s="6" t="s">
        <v>1130</v>
      </c>
      <c r="J253" s="1">
        <f>'ESTOQUE DEZEMBRO'!$D253*'ESTOQUE DEZEMBRO'!$G253+'ESTOQUE DEZEMBRO'!$E253*'ESTOQUE DEZEMBRO'!$H253</f>
        <v>202.99999999999997</v>
      </c>
      <c r="K253" s="1">
        <f>_xlfn.XLOOKUP(A253,MEDIDAS!A:A,MEDIDAS!D:D,,0)*5</f>
        <v>5.4444444444444438</v>
      </c>
      <c r="L253" s="1">
        <f>SUM(K253,_xlfn.XLOOKUP(A253,MEDIDAS!A:A,MEDIDAS!D:D,,0)*5)</f>
        <v>10.888888888888888</v>
      </c>
      <c r="M25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53" t="str">
        <f>IF(Tabela57[[#This Row],[ABASTECIMENTO]]&gt;0,"janeiro",_xlfn.XLOOKUP(Tabela57[[#This Row],[SKU]],'ESTOQUE DEZEMBRO'!A:A,'ESTOQUE DEZEMBRO'!N:N,,0))</f>
        <v>janeiro</v>
      </c>
      <c r="O253" s="15">
        <v>45658</v>
      </c>
    </row>
    <row r="254" spans="1:15">
      <c r="A254" s="5" t="s">
        <v>255</v>
      </c>
      <c r="B254" s="6" t="s">
        <v>1163</v>
      </c>
      <c r="C254" s="8">
        <f t="shared" si="6"/>
        <v>64.89</v>
      </c>
      <c r="D254" s="13">
        <f>_xlfn.XLOOKUP(Tabela57[[#This Row],[SKU]],'ESTOQUE DEZEMBRO'!A:A,'ESTOQUE DEZEMBRO'!F:F,,0)-
_xlfn.XLOOKUP(Tabela57[[#This Row],[SKU]],'VENDA MES'!K:K,'VENDA MES'!L:L,0,0)</f>
        <v>-28.599999999999994</v>
      </c>
      <c r="E254" s="13">
        <f>IF(D254&lt;=0,(L254 * 2.5) - D254,IF(AND(Tabela57[[#This Row],[ESTOQUE_INICIAL]]&lt;=Tabela57[[#This Row],[PONTO_DE_REPOSICAO]],Tabela57[[#This Row],[ESTOQUE_INICIAL]]&gt;0),L254*2.5,D254*0))</f>
        <v>65.544444444444437</v>
      </c>
      <c r="F254" s="13">
        <f t="shared" si="7"/>
        <v>36.944444444444443</v>
      </c>
      <c r="G254" s="14">
        <f>IF('ESTOQUE DEZEMBRO'!$N254="outubro",_xlfn.XLOOKUP('ESTOQUE DEZEMBRO'!$A254,MEDIDAS!H:H,MEDIDAS!J:J,,0),IF('ESTOQUE DEZEMBRO'!$N254="novembro",_xlfn.XLOOKUP('ESTOQUE DEZEMBRO'!$A254,MEDIDAS!H:H,MEDIDAS!K:K,,0),"0"))</f>
        <v>5</v>
      </c>
      <c r="H254" s="16">
        <v>10</v>
      </c>
      <c r="I254" s="6" t="s">
        <v>1130</v>
      </c>
      <c r="J254" s="1">
        <f>'ESTOQUE DEZEMBRO'!$D254*'ESTOQUE DEZEMBRO'!$G254+'ESTOQUE DEZEMBRO'!$E254*'ESTOQUE DEZEMBRO'!$H254</f>
        <v>127.00000000000003</v>
      </c>
      <c r="K254" s="1">
        <f>_xlfn.XLOOKUP(A254,MEDIDAS!A:A,MEDIDAS!D:D,,0)*5</f>
        <v>7.3888888888888893</v>
      </c>
      <c r="L254" s="1">
        <f>SUM(K254,_xlfn.XLOOKUP(A254,MEDIDAS!A:A,MEDIDAS!D:D,,0)*5)</f>
        <v>14.777777777777779</v>
      </c>
      <c r="M25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54" t="str">
        <f>IF(Tabela57[[#This Row],[ABASTECIMENTO]]&gt;0,"janeiro",_xlfn.XLOOKUP(Tabela57[[#This Row],[SKU]],'ESTOQUE DEZEMBRO'!A:A,'ESTOQUE DEZEMBRO'!N:N,,0))</f>
        <v>janeiro</v>
      </c>
      <c r="O254" s="15">
        <v>45658</v>
      </c>
    </row>
    <row r="255" spans="1:15">
      <c r="A255" s="5" t="s">
        <v>256</v>
      </c>
      <c r="B255" s="6" t="s">
        <v>1163</v>
      </c>
      <c r="C255" s="8">
        <f t="shared" si="6"/>
        <v>64.89</v>
      </c>
      <c r="D255" s="13">
        <f>_xlfn.XLOOKUP(Tabela57[[#This Row],[SKU]],'ESTOQUE DEZEMBRO'!A:A,'ESTOQUE DEZEMBRO'!F:F,,0)-
_xlfn.XLOOKUP(Tabela57[[#This Row],[SKU]],'VENDA MES'!K:K,'VENDA MES'!L:L,0,0)</f>
        <v>3.2222222222222214</v>
      </c>
      <c r="E255" s="13">
        <f>IF(D255&lt;=0,(L255 * 2.5) - D255,IF(AND(Tabela57[[#This Row],[ESTOQUE_INICIAL]]&lt;=Tabela57[[#This Row],[PONTO_DE_REPOSICAO]],Tabela57[[#This Row],[ESTOQUE_INICIAL]]&gt;0),L255*2.5,D255*0))</f>
        <v>37.222222222222221</v>
      </c>
      <c r="F255" s="13">
        <f t="shared" si="7"/>
        <v>40.444444444444443</v>
      </c>
      <c r="G255" s="14" t="str">
        <f>IF('ESTOQUE DEZEMBRO'!$N255="outubro",_xlfn.XLOOKUP('ESTOQUE DEZEMBRO'!$A255,MEDIDAS!H:H,MEDIDAS!J:J,,0),IF('ESTOQUE DEZEMBRO'!$N255="novembro",_xlfn.XLOOKUP('ESTOQUE DEZEMBRO'!$A255,MEDIDAS!H:H,MEDIDAS!K:K,,0),"0"))</f>
        <v>0</v>
      </c>
      <c r="H255" s="16">
        <v>10</v>
      </c>
      <c r="I255" s="6" t="s">
        <v>1130</v>
      </c>
      <c r="J255" s="1">
        <f>'ESTOQUE DEZEMBRO'!$D255*'ESTOQUE DEZEMBRO'!$G255+'ESTOQUE DEZEMBRO'!$E255*'ESTOQUE DEZEMBRO'!$H255</f>
        <v>490.27777777777777</v>
      </c>
      <c r="K255" s="1">
        <f>_xlfn.XLOOKUP(A255,MEDIDAS!A:A,MEDIDAS!D:D,,0)*5</f>
        <v>7.4444444444444446</v>
      </c>
      <c r="L255" s="1">
        <f>SUM(K255,_xlfn.XLOOKUP(A255,MEDIDAS!A:A,MEDIDAS!D:D,,0)*5)</f>
        <v>14.888888888888889</v>
      </c>
      <c r="M25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55" t="str">
        <f>IF(Tabela57[[#This Row],[ABASTECIMENTO]]&gt;0,"janeiro",_xlfn.XLOOKUP(Tabela57[[#This Row],[SKU]],'ESTOQUE DEZEMBRO'!A:A,'ESTOQUE DEZEMBRO'!N:N,,0))</f>
        <v>janeiro</v>
      </c>
      <c r="O255" s="15">
        <v>45658</v>
      </c>
    </row>
    <row r="256" spans="1:15">
      <c r="A256" s="5" t="s">
        <v>257</v>
      </c>
      <c r="B256" s="6" t="s">
        <v>1163</v>
      </c>
      <c r="C256" s="8">
        <f t="shared" si="6"/>
        <v>64.89</v>
      </c>
      <c r="D256" s="13">
        <f>_xlfn.XLOOKUP(Tabela57[[#This Row],[SKU]],'ESTOQUE DEZEMBRO'!A:A,'ESTOQUE DEZEMBRO'!F:F,,0)-
_xlfn.XLOOKUP(Tabela57[[#This Row],[SKU]],'VENDA MES'!K:K,'VENDA MES'!L:L,0,0)</f>
        <v>13.80000000000004</v>
      </c>
      <c r="E256" s="13">
        <f>IF(D256&lt;=0,(L256 * 2.5) - D256,IF(AND(Tabela57[[#This Row],[ESTOQUE_INICIAL]]&lt;=Tabela57[[#This Row],[PONTO_DE_REPOSICAO]],Tabela57[[#This Row],[ESTOQUE_INICIAL]]&gt;0),L256*2.5,D256*0))</f>
        <v>41.111111111111107</v>
      </c>
      <c r="F256" s="13">
        <f t="shared" si="7"/>
        <v>54.911111111111147</v>
      </c>
      <c r="G256" s="14">
        <f>IF('ESTOQUE DEZEMBRO'!$N256="outubro",_xlfn.XLOOKUP('ESTOQUE DEZEMBRO'!$A256,MEDIDAS!H:H,MEDIDAS!J:J,,0),IF('ESTOQUE DEZEMBRO'!$N256="novembro",_xlfn.XLOOKUP('ESTOQUE DEZEMBRO'!$A256,MEDIDAS!H:H,MEDIDAS!K:K,,0),"0"))</f>
        <v>5</v>
      </c>
      <c r="H256" s="16">
        <v>10</v>
      </c>
      <c r="I256" s="6" t="s">
        <v>1130</v>
      </c>
      <c r="J256" s="1">
        <f>'ESTOQUE DEZEMBRO'!$D256*'ESTOQUE DEZEMBRO'!$G256+'ESTOQUE DEZEMBRO'!$E256*'ESTOQUE DEZEMBRO'!$H256</f>
        <v>349.00000000000023</v>
      </c>
      <c r="K256" s="1">
        <f>_xlfn.XLOOKUP(A256,MEDIDAS!A:A,MEDIDAS!D:D,,0)*5</f>
        <v>8.2222222222222214</v>
      </c>
      <c r="L256" s="1">
        <f>SUM(K256,_xlfn.XLOOKUP(A256,MEDIDAS!A:A,MEDIDAS!D:D,,0)*5)</f>
        <v>16.444444444444443</v>
      </c>
      <c r="M25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56" t="str">
        <f>IF(Tabela57[[#This Row],[ABASTECIMENTO]]&gt;0,"janeiro",_xlfn.XLOOKUP(Tabela57[[#This Row],[SKU]],'ESTOQUE DEZEMBRO'!A:A,'ESTOQUE DEZEMBRO'!N:N,,0))</f>
        <v>janeiro</v>
      </c>
      <c r="O256" s="15">
        <v>45658</v>
      </c>
    </row>
    <row r="257" spans="1:15">
      <c r="A257" s="5" t="s">
        <v>286</v>
      </c>
      <c r="B257" s="6" t="s">
        <v>1163</v>
      </c>
      <c r="C257" s="8">
        <f t="shared" si="6"/>
        <v>64.89</v>
      </c>
      <c r="D257" s="13">
        <f>_xlfn.XLOOKUP(Tabela57[[#This Row],[SKU]],'ESTOQUE DEZEMBRO'!A:A,'ESTOQUE DEZEMBRO'!F:F,,0)-
_xlfn.XLOOKUP(Tabela57[[#This Row],[SKU]],'VENDA MES'!K:K,'VENDA MES'!L:L,0,0)</f>
        <v>-41</v>
      </c>
      <c r="E257" s="13">
        <f>IF(D257&lt;=0,(L257 * 2.5) - D257,IF(AND(Tabela57[[#This Row],[ESTOQUE_INICIAL]]&lt;=Tabela57[[#This Row],[PONTO_DE_REPOSICAO]],Tabela57[[#This Row],[ESTOQUE_INICIAL]]&gt;0),L257*2.5,D257*0))</f>
        <v>71.277777777777771</v>
      </c>
      <c r="F257" s="13">
        <f t="shared" si="7"/>
        <v>30.277777777777771</v>
      </c>
      <c r="G257" s="14">
        <f>IF('ESTOQUE DEZEMBRO'!$N257="outubro",_xlfn.XLOOKUP('ESTOQUE DEZEMBRO'!$A257,MEDIDAS!H:H,MEDIDAS!J:J,,0),IF('ESTOQUE DEZEMBRO'!$N257="novembro",_xlfn.XLOOKUP('ESTOQUE DEZEMBRO'!$A257,MEDIDAS!H:H,MEDIDAS!K:K,,0),"0"))</f>
        <v>5</v>
      </c>
      <c r="H257" s="16">
        <v>10</v>
      </c>
      <c r="I257" s="6" t="s">
        <v>1130</v>
      </c>
      <c r="J257" s="1">
        <f>'ESTOQUE DEZEMBRO'!$D257*'ESTOQUE DEZEMBRO'!$G257+'ESTOQUE DEZEMBRO'!$E257*'ESTOQUE DEZEMBRO'!$H257</f>
        <v>205</v>
      </c>
      <c r="K257" s="1">
        <f>_xlfn.XLOOKUP(A257,MEDIDAS!A:A,MEDIDAS!D:D,,0)*5</f>
        <v>6.0555555555555554</v>
      </c>
      <c r="L257" s="1">
        <f>SUM(K257,_xlfn.XLOOKUP(A257,MEDIDAS!A:A,MEDIDAS!D:D,,0)*5)</f>
        <v>12.111111111111111</v>
      </c>
      <c r="M25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57" t="str">
        <f>IF(Tabela57[[#This Row],[ABASTECIMENTO]]&gt;0,"janeiro",_xlfn.XLOOKUP(Tabela57[[#This Row],[SKU]],'ESTOQUE DEZEMBRO'!A:A,'ESTOQUE DEZEMBRO'!N:N,,0))</f>
        <v>janeiro</v>
      </c>
      <c r="O257" s="15">
        <v>45658</v>
      </c>
    </row>
    <row r="258" spans="1:15">
      <c r="A258" s="5" t="s">
        <v>258</v>
      </c>
      <c r="B258" s="6" t="s">
        <v>1163</v>
      </c>
      <c r="C258" s="8">
        <f t="shared" ref="C258:C321" si="8">3.09*3*7</f>
        <v>64.89</v>
      </c>
      <c r="D258" s="13">
        <f>_xlfn.XLOOKUP(Tabela57[[#This Row],[SKU]],'ESTOQUE DEZEMBRO'!A:A,'ESTOQUE DEZEMBRO'!F:F,,0)-
_xlfn.XLOOKUP(Tabela57[[#This Row],[SKU]],'VENDA MES'!K:K,'VENDA MES'!L:L,0,0)</f>
        <v>-41.666666666666671</v>
      </c>
      <c r="E258" s="13">
        <f>IF(D258&lt;=0,(L258 * 2.5) - D258,IF(AND(Tabela57[[#This Row],[ESTOQUE_INICIAL]]&lt;=Tabela57[[#This Row],[PONTO_DE_REPOSICAO]],Tabela57[[#This Row],[ESTOQUE_INICIAL]]&gt;0),L258*2.5,D258*0))</f>
        <v>70.555555555555557</v>
      </c>
      <c r="F258" s="13">
        <f t="shared" ref="F258:F321" si="9">SUM(E258,D258)</f>
        <v>28.888888888888886</v>
      </c>
      <c r="G258" s="14">
        <f>IF('ESTOQUE DEZEMBRO'!$N258="outubro",_xlfn.XLOOKUP('ESTOQUE DEZEMBRO'!$A258,MEDIDAS!H:H,MEDIDAS!J:J,,0),IF('ESTOQUE DEZEMBRO'!$N258="novembro",_xlfn.XLOOKUP('ESTOQUE DEZEMBRO'!$A258,MEDIDAS!H:H,MEDIDAS!K:K,,0),"0"))</f>
        <v>10</v>
      </c>
      <c r="H258" s="16">
        <v>10</v>
      </c>
      <c r="I258" s="6" t="s">
        <v>1130</v>
      </c>
      <c r="J258" s="1">
        <f>'ESTOQUE DEZEMBRO'!$D258*'ESTOQUE DEZEMBRO'!$G258+'ESTOQUE DEZEMBRO'!$E258*'ESTOQUE DEZEMBRO'!$H258</f>
        <v>123.33333333333329</v>
      </c>
      <c r="K258" s="1">
        <f>_xlfn.XLOOKUP(A258,MEDIDAS!A:A,MEDIDAS!D:D,,0)*5</f>
        <v>5.7777777777777768</v>
      </c>
      <c r="L258" s="1">
        <f>SUM(K258,_xlfn.XLOOKUP(A258,MEDIDAS!A:A,MEDIDAS!D:D,,0)*5)</f>
        <v>11.555555555555554</v>
      </c>
      <c r="M25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58" t="str">
        <f>IF(Tabela57[[#This Row],[ABASTECIMENTO]]&gt;0,"janeiro",_xlfn.XLOOKUP(Tabela57[[#This Row],[SKU]],'ESTOQUE DEZEMBRO'!A:A,'ESTOQUE DEZEMBRO'!N:N,,0))</f>
        <v>janeiro</v>
      </c>
      <c r="O258" s="15">
        <v>45658</v>
      </c>
    </row>
    <row r="259" spans="1:15">
      <c r="A259" s="5" t="s">
        <v>259</v>
      </c>
      <c r="B259" s="6" t="s">
        <v>1163</v>
      </c>
      <c r="C259" s="8">
        <f t="shared" si="8"/>
        <v>64.89</v>
      </c>
      <c r="D259" s="13">
        <f>_xlfn.XLOOKUP(Tabela57[[#This Row],[SKU]],'ESTOQUE DEZEMBRO'!A:A,'ESTOQUE DEZEMBRO'!F:F,,0)-
_xlfn.XLOOKUP(Tabela57[[#This Row],[SKU]],'VENDA MES'!K:K,'VENDA MES'!L:L,0,0)</f>
        <v>70.600000000000023</v>
      </c>
      <c r="E259" s="13">
        <f>IF(D259&lt;=0,(L259 * 2.5) - D259,IF(AND(Tabela57[[#This Row],[ESTOQUE_INICIAL]]&lt;=Tabela57[[#This Row],[PONTO_DE_REPOSICAO]],Tabela57[[#This Row],[ESTOQUE_INICIAL]]&gt;0),L259*2.5,D259*0))</f>
        <v>0</v>
      </c>
      <c r="F259" s="13">
        <f t="shared" si="9"/>
        <v>70.600000000000023</v>
      </c>
      <c r="G259" s="14">
        <f>IF('ESTOQUE DEZEMBRO'!$N259="outubro",_xlfn.XLOOKUP('ESTOQUE DEZEMBRO'!$A259,MEDIDAS!H:H,MEDIDAS!J:J,,0),IF('ESTOQUE DEZEMBRO'!$N259="novembro",_xlfn.XLOOKUP('ESTOQUE DEZEMBRO'!$A259,MEDIDAS!H:H,MEDIDAS!K:K,,0),"0"))</f>
        <v>5</v>
      </c>
      <c r="H259" s="16">
        <v>10</v>
      </c>
      <c r="I259" s="6" t="s">
        <v>1130</v>
      </c>
      <c r="J259" s="1">
        <f>'ESTOQUE DEZEMBRO'!$D259*'ESTOQUE DEZEMBRO'!$G259+'ESTOQUE DEZEMBRO'!$E259*'ESTOQUE DEZEMBRO'!$H259</f>
        <v>568.00000000000011</v>
      </c>
      <c r="K259" s="1">
        <f>_xlfn.XLOOKUP(A259,MEDIDAS!A:A,MEDIDAS!D:D,,0)*5</f>
        <v>8.7222222222222214</v>
      </c>
      <c r="L259" s="1">
        <f>SUM(K259,_xlfn.XLOOKUP(A259,MEDIDAS!A:A,MEDIDAS!D:D,,0)*5)</f>
        <v>17.444444444444443</v>
      </c>
      <c r="M25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59" t="str">
        <f>IF(Tabela57[[#This Row],[ABASTECIMENTO]]&gt;0,"janeiro",_xlfn.XLOOKUP(Tabela57[[#This Row],[SKU]],'ESTOQUE DEZEMBRO'!A:A,'ESTOQUE DEZEMBRO'!N:N,,0))</f>
        <v>outubro</v>
      </c>
      <c r="O259" s="15">
        <v>45658</v>
      </c>
    </row>
    <row r="260" spans="1:15">
      <c r="A260" s="5" t="s">
        <v>260</v>
      </c>
      <c r="B260" s="6" t="s">
        <v>1163</v>
      </c>
      <c r="C260" s="8">
        <f t="shared" si="8"/>
        <v>64.89</v>
      </c>
      <c r="D260" s="13">
        <f>_xlfn.XLOOKUP(Tabela57[[#This Row],[SKU]],'ESTOQUE DEZEMBRO'!A:A,'ESTOQUE DEZEMBRO'!F:F,,0)-
_xlfn.XLOOKUP(Tabela57[[#This Row],[SKU]],'VENDA MES'!K:K,'VENDA MES'!L:L,0,0)</f>
        <v>-16.799999999999983</v>
      </c>
      <c r="E260" s="13">
        <f>IF(D260&lt;=0,(L260 * 2.5) - D260,IF(AND(Tabela57[[#This Row],[ESTOQUE_INICIAL]]&lt;=Tabela57[[#This Row],[PONTO_DE_REPOSICAO]],Tabela57[[#This Row],[ESTOQUE_INICIAL]]&gt;0),L260*2.5,D260*0))</f>
        <v>52.077777777777762</v>
      </c>
      <c r="F260" s="13">
        <f t="shared" si="9"/>
        <v>35.277777777777779</v>
      </c>
      <c r="G260" s="14">
        <f>IF('ESTOQUE DEZEMBRO'!$N260="outubro",_xlfn.XLOOKUP('ESTOQUE DEZEMBRO'!$A260,MEDIDAS!H:H,MEDIDAS!J:J,,0),IF('ESTOQUE DEZEMBRO'!$N260="novembro",_xlfn.XLOOKUP('ESTOQUE DEZEMBRO'!$A260,MEDIDAS!H:H,MEDIDAS!K:K,,0),"0"))</f>
        <v>5</v>
      </c>
      <c r="H260" s="16">
        <v>10</v>
      </c>
      <c r="I260" s="6" t="s">
        <v>1130</v>
      </c>
      <c r="J260" s="1">
        <f>'ESTOQUE DEZEMBRO'!$D260*'ESTOQUE DEZEMBRO'!$G260+'ESTOQUE DEZEMBRO'!$E260*'ESTOQUE DEZEMBRO'!$H260</f>
        <v>91.000000000000085</v>
      </c>
      <c r="K260" s="1">
        <f>_xlfn.XLOOKUP(A260,MEDIDAS!A:A,MEDIDAS!D:D,,0)*5</f>
        <v>7.0555555555555562</v>
      </c>
      <c r="L260" s="1">
        <f>SUM(K260,_xlfn.XLOOKUP(A260,MEDIDAS!A:A,MEDIDAS!D:D,,0)*5)</f>
        <v>14.111111111111112</v>
      </c>
      <c r="M26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60" t="str">
        <f>IF(Tabela57[[#This Row],[ABASTECIMENTO]]&gt;0,"janeiro",_xlfn.XLOOKUP(Tabela57[[#This Row],[SKU]],'ESTOQUE DEZEMBRO'!A:A,'ESTOQUE DEZEMBRO'!N:N,,0))</f>
        <v>janeiro</v>
      </c>
      <c r="O260" s="15">
        <v>45658</v>
      </c>
    </row>
    <row r="261" spans="1:15">
      <c r="A261" s="5" t="s">
        <v>261</v>
      </c>
      <c r="B261" s="6" t="s">
        <v>1163</v>
      </c>
      <c r="C261" s="8">
        <f t="shared" si="8"/>
        <v>64.89</v>
      </c>
      <c r="D261" s="13">
        <f>_xlfn.XLOOKUP(Tabela57[[#This Row],[SKU]],'ESTOQUE DEZEMBRO'!A:A,'ESTOQUE DEZEMBRO'!F:F,,0)-
_xlfn.XLOOKUP(Tabela57[[#This Row],[SKU]],'VENDA MES'!K:K,'VENDA MES'!L:L,0,0)</f>
        <v>41.599999999999994</v>
      </c>
      <c r="E261" s="13">
        <f>IF(D261&lt;=0,(L261 * 2.5) - D261,IF(AND(Tabela57[[#This Row],[ESTOQUE_INICIAL]]&lt;=Tabela57[[#This Row],[PONTO_DE_REPOSICAO]],Tabela57[[#This Row],[ESTOQUE_INICIAL]]&gt;0),L261*2.5,D261*0))</f>
        <v>0</v>
      </c>
      <c r="F261" s="13">
        <f t="shared" si="9"/>
        <v>41.599999999999994</v>
      </c>
      <c r="G261" s="14">
        <f>IF('ESTOQUE DEZEMBRO'!$N261="outubro",_xlfn.XLOOKUP('ESTOQUE DEZEMBRO'!$A261,MEDIDAS!H:H,MEDIDAS!J:J,,0),IF('ESTOQUE DEZEMBRO'!$N261="novembro",_xlfn.XLOOKUP('ESTOQUE DEZEMBRO'!$A261,MEDIDAS!H:H,MEDIDAS!K:K,,0),"0"))</f>
        <v>5</v>
      </c>
      <c r="H261" s="16">
        <v>10</v>
      </c>
      <c r="I261" s="6" t="s">
        <v>1130</v>
      </c>
      <c r="J261" s="1">
        <f>'ESTOQUE DEZEMBRO'!$D261*'ESTOQUE DEZEMBRO'!$G261+'ESTOQUE DEZEMBRO'!$E261*'ESTOQUE DEZEMBRO'!$H261</f>
        <v>463</v>
      </c>
      <c r="K261" s="1">
        <f>_xlfn.XLOOKUP(A261,MEDIDAS!A:A,MEDIDAS!D:D,,0)*5</f>
        <v>4.3888888888888893</v>
      </c>
      <c r="L261" s="1">
        <f>SUM(K261,_xlfn.XLOOKUP(A261,MEDIDAS!A:A,MEDIDAS!D:D,,0)*5)</f>
        <v>8.7777777777777786</v>
      </c>
      <c r="M26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61" t="str">
        <f>IF(Tabela57[[#This Row],[ABASTECIMENTO]]&gt;0,"janeiro",_xlfn.XLOOKUP(Tabela57[[#This Row],[SKU]],'ESTOQUE DEZEMBRO'!A:A,'ESTOQUE DEZEMBRO'!N:N,,0))</f>
        <v>outubro</v>
      </c>
      <c r="O261" s="15">
        <v>45658</v>
      </c>
    </row>
    <row r="262" spans="1:15">
      <c r="A262" s="5" t="s">
        <v>262</v>
      </c>
      <c r="B262" s="6" t="s">
        <v>1164</v>
      </c>
      <c r="C262" s="8">
        <f t="shared" si="8"/>
        <v>64.89</v>
      </c>
      <c r="D262" s="13">
        <f>_xlfn.XLOOKUP(Tabela57[[#This Row],[SKU]],'ESTOQUE DEZEMBRO'!A:A,'ESTOQUE DEZEMBRO'!F:F,,0)-
_xlfn.XLOOKUP(Tabela57[[#This Row],[SKU]],'VENDA MES'!K:K,'VENDA MES'!L:L,0,0)</f>
        <v>4.4000000000000341</v>
      </c>
      <c r="E262" s="13">
        <f>IF(D262&lt;=0,(L262 * 2.5) - D262,IF(AND(Tabela57[[#This Row],[ESTOQUE_INICIAL]]&lt;=Tabela57[[#This Row],[PONTO_DE_REPOSICAO]],Tabela57[[#This Row],[ESTOQUE_INICIAL]]&gt;0),L262*2.5,D262*0))</f>
        <v>36.666666666666664</v>
      </c>
      <c r="F262" s="13">
        <f t="shared" si="9"/>
        <v>41.066666666666698</v>
      </c>
      <c r="G262" s="14">
        <f>IF('ESTOQUE DEZEMBRO'!$N262="outubro",_xlfn.XLOOKUP('ESTOQUE DEZEMBRO'!$A262,MEDIDAS!H:H,MEDIDAS!J:J,,0),IF('ESTOQUE DEZEMBRO'!$N262="novembro",_xlfn.XLOOKUP('ESTOQUE DEZEMBRO'!$A262,MEDIDAS!H:H,MEDIDAS!K:K,,0),"0"))</f>
        <v>24</v>
      </c>
      <c r="H262" s="16">
        <v>48</v>
      </c>
      <c r="I262" s="6" t="s">
        <v>1128</v>
      </c>
      <c r="J262" s="1">
        <f>'ESTOQUE DEZEMBRO'!$D262*'ESTOQUE DEZEMBRO'!$G262+'ESTOQUE DEZEMBRO'!$E262*'ESTOQUE DEZEMBRO'!$H262</f>
        <v>2217.6000000000008</v>
      </c>
      <c r="K262" s="1">
        <f>_xlfn.XLOOKUP(A262,MEDIDAS!A:A,MEDIDAS!D:D,,0)*5</f>
        <v>7.333333333333333</v>
      </c>
      <c r="L262" s="1">
        <f>SUM(K262,_xlfn.XLOOKUP(A262,MEDIDAS!A:A,MEDIDAS!D:D,,0)*5)</f>
        <v>14.666666666666666</v>
      </c>
      <c r="M26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62" t="str">
        <f>IF(Tabela57[[#This Row],[ABASTECIMENTO]]&gt;0,"janeiro",_xlfn.XLOOKUP(Tabela57[[#This Row],[SKU]],'ESTOQUE DEZEMBRO'!A:A,'ESTOQUE DEZEMBRO'!N:N,,0))</f>
        <v>janeiro</v>
      </c>
      <c r="O262" s="15">
        <v>45658</v>
      </c>
    </row>
    <row r="263" spans="1:15">
      <c r="A263" s="5" t="s">
        <v>263</v>
      </c>
      <c r="B263" s="6" t="s">
        <v>1164</v>
      </c>
      <c r="C263" s="8">
        <f t="shared" si="8"/>
        <v>64.89</v>
      </c>
      <c r="D263" s="13">
        <f>_xlfn.XLOOKUP(Tabela57[[#This Row],[SKU]],'ESTOQUE DEZEMBRO'!A:A,'ESTOQUE DEZEMBRO'!F:F,,0)-
_xlfn.XLOOKUP(Tabela57[[#This Row],[SKU]],'VENDA MES'!K:K,'VENDA MES'!L:L,0,0)</f>
        <v>-77.055555555555557</v>
      </c>
      <c r="E263" s="13">
        <f>IF(D263&lt;=0,(L263 * 2.5) - D263,IF(AND(Tabela57[[#This Row],[ESTOQUE_INICIAL]]&lt;=Tabela57[[#This Row],[PONTO_DE_REPOSICAO]],Tabela57[[#This Row],[ESTOQUE_INICIAL]]&gt;0),L263*2.5,D263*0))</f>
        <v>104</v>
      </c>
      <c r="F263" s="13">
        <f t="shared" si="9"/>
        <v>26.944444444444443</v>
      </c>
      <c r="G263" s="14" t="str">
        <f>IF('ESTOQUE DEZEMBRO'!$N263="outubro",_xlfn.XLOOKUP('ESTOQUE DEZEMBRO'!$A263,MEDIDAS!H:H,MEDIDAS!J:J,,0),IF('ESTOQUE DEZEMBRO'!$N263="novembro",_xlfn.XLOOKUP('ESTOQUE DEZEMBRO'!$A263,MEDIDAS!H:H,MEDIDAS!K:K,,0),"0"))</f>
        <v>0</v>
      </c>
      <c r="H263" s="16">
        <v>48</v>
      </c>
      <c r="I263" s="6" t="s">
        <v>1128</v>
      </c>
      <c r="J263" s="1">
        <f>'ESTOQUE DEZEMBRO'!$D263*'ESTOQUE DEZEMBRO'!$G263+'ESTOQUE DEZEMBRO'!$E263*'ESTOQUE DEZEMBRO'!$H263</f>
        <v>1892.6666666666654</v>
      </c>
      <c r="K263" s="1">
        <f>_xlfn.XLOOKUP(A263,MEDIDAS!A:A,MEDIDAS!D:D,,0)*5</f>
        <v>5.3888888888888884</v>
      </c>
      <c r="L263" s="1">
        <f>SUM(K263,_xlfn.XLOOKUP(A263,MEDIDAS!A:A,MEDIDAS!D:D,,0)*5)</f>
        <v>10.777777777777777</v>
      </c>
      <c r="M26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63" t="str">
        <f>IF(Tabela57[[#This Row],[ABASTECIMENTO]]&gt;0,"janeiro",_xlfn.XLOOKUP(Tabela57[[#This Row],[SKU]],'ESTOQUE DEZEMBRO'!A:A,'ESTOQUE DEZEMBRO'!N:N,,0))</f>
        <v>janeiro</v>
      </c>
      <c r="O263" s="15">
        <v>45658</v>
      </c>
    </row>
    <row r="264" spans="1:15">
      <c r="A264" s="5" t="s">
        <v>265</v>
      </c>
      <c r="B264" s="6" t="s">
        <v>1164</v>
      </c>
      <c r="C264" s="8">
        <f t="shared" si="8"/>
        <v>64.89</v>
      </c>
      <c r="D264" s="13">
        <f>_xlfn.XLOOKUP(Tabela57[[#This Row],[SKU]],'ESTOQUE DEZEMBRO'!A:A,'ESTOQUE DEZEMBRO'!F:F,,0)-
_xlfn.XLOOKUP(Tabela57[[#This Row],[SKU]],'VENDA MES'!K:K,'VENDA MES'!L:L,0,0)</f>
        <v>29.599999999999994</v>
      </c>
      <c r="E264" s="13">
        <f>IF(D264&lt;=0,(L264 * 2.5) - D264,IF(AND(Tabela57[[#This Row],[ESTOQUE_INICIAL]]&lt;=Tabela57[[#This Row],[PONTO_DE_REPOSICAO]],Tabela57[[#This Row],[ESTOQUE_INICIAL]]&gt;0),L264*2.5,D264*0))</f>
        <v>0</v>
      </c>
      <c r="F264" s="13">
        <f t="shared" si="9"/>
        <v>29.599999999999994</v>
      </c>
      <c r="G264" s="14">
        <f>IF('ESTOQUE DEZEMBRO'!$N264="outubro",_xlfn.XLOOKUP('ESTOQUE DEZEMBRO'!$A264,MEDIDAS!H:H,MEDIDAS!J:J,,0),IF('ESTOQUE DEZEMBRO'!$N264="novembro",_xlfn.XLOOKUP('ESTOQUE DEZEMBRO'!$A264,MEDIDAS!H:H,MEDIDAS!K:K,,0),"0"))</f>
        <v>24</v>
      </c>
      <c r="H264" s="16">
        <v>48</v>
      </c>
      <c r="I264" s="6" t="s">
        <v>1128</v>
      </c>
      <c r="J264" s="1">
        <f>'ESTOQUE DEZEMBRO'!$D264*'ESTOQUE DEZEMBRO'!$G264+'ESTOQUE DEZEMBRO'!$E264*'ESTOQUE DEZEMBRO'!$H264</f>
        <v>1838.3999999999999</v>
      </c>
      <c r="K264" s="1">
        <f>_xlfn.XLOOKUP(A264,MEDIDAS!A:A,MEDIDAS!D:D,,0)*5</f>
        <v>5.2777777777777777</v>
      </c>
      <c r="L264" s="1">
        <f>SUM(K264,_xlfn.XLOOKUP(A264,MEDIDAS!A:A,MEDIDAS!D:D,,0)*5)</f>
        <v>10.555555555555555</v>
      </c>
      <c r="M26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64" t="str">
        <f>IF(Tabela57[[#This Row],[ABASTECIMENTO]]&gt;0,"janeiro",_xlfn.XLOOKUP(Tabela57[[#This Row],[SKU]],'ESTOQUE DEZEMBRO'!A:A,'ESTOQUE DEZEMBRO'!N:N,,0))</f>
        <v>outubro</v>
      </c>
      <c r="O264" s="15">
        <v>45658</v>
      </c>
    </row>
    <row r="265" spans="1:15">
      <c r="A265" s="5" t="s">
        <v>266</v>
      </c>
      <c r="B265" s="6" t="s">
        <v>1164</v>
      </c>
      <c r="C265" s="8">
        <f t="shared" si="8"/>
        <v>64.89</v>
      </c>
      <c r="D265" s="13">
        <f>_xlfn.XLOOKUP(Tabela57[[#This Row],[SKU]],'ESTOQUE DEZEMBRO'!A:A,'ESTOQUE DEZEMBRO'!F:F,,0)-
_xlfn.XLOOKUP(Tabela57[[#This Row],[SKU]],'VENDA MES'!K:K,'VENDA MES'!L:L,0,0)</f>
        <v>-76.400000000000006</v>
      </c>
      <c r="E265" s="13">
        <f>IF(D265&lt;=0,(L265 * 2.5) - D265,IF(AND(Tabela57[[#This Row],[ESTOQUE_INICIAL]]&lt;=Tabela57[[#This Row],[PONTO_DE_REPOSICAO]],Tabela57[[#This Row],[ESTOQUE_INICIAL]]&gt;0),L265*2.5,D265*0))</f>
        <v>113.06666666666666</v>
      </c>
      <c r="F265" s="13">
        <f t="shared" si="9"/>
        <v>36.666666666666657</v>
      </c>
      <c r="G265" s="14">
        <f>IF('ESTOQUE DEZEMBRO'!$N265="outubro",_xlfn.XLOOKUP('ESTOQUE DEZEMBRO'!$A265,MEDIDAS!H:H,MEDIDAS!J:J,,0),IF('ESTOQUE DEZEMBRO'!$N265="novembro",_xlfn.XLOOKUP('ESTOQUE DEZEMBRO'!$A265,MEDIDAS!H:H,MEDIDAS!K:K,,0),"0"))</f>
        <v>24</v>
      </c>
      <c r="H265" s="16">
        <v>48</v>
      </c>
      <c r="I265" s="6" t="s">
        <v>1128</v>
      </c>
      <c r="J265" s="1">
        <f>'ESTOQUE DEZEMBRO'!$D265*'ESTOQUE DEZEMBRO'!$G265+'ESTOQUE DEZEMBRO'!$E265*'ESTOQUE DEZEMBRO'!$H265</f>
        <v>950.39999999999986</v>
      </c>
      <c r="K265" s="1">
        <f>_xlfn.XLOOKUP(A265,MEDIDAS!A:A,MEDIDAS!D:D,,0)*5</f>
        <v>7.333333333333333</v>
      </c>
      <c r="L265" s="1">
        <f>SUM(K265,_xlfn.XLOOKUP(A265,MEDIDAS!A:A,MEDIDAS!D:D,,0)*5)</f>
        <v>14.666666666666666</v>
      </c>
      <c r="M26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65" t="str">
        <f>IF(Tabela57[[#This Row],[ABASTECIMENTO]]&gt;0,"janeiro",_xlfn.XLOOKUP(Tabela57[[#This Row],[SKU]],'ESTOQUE DEZEMBRO'!A:A,'ESTOQUE DEZEMBRO'!N:N,,0))</f>
        <v>janeiro</v>
      </c>
      <c r="O265" s="15">
        <v>45658</v>
      </c>
    </row>
    <row r="266" spans="1:15">
      <c r="A266" s="5" t="s">
        <v>267</v>
      </c>
      <c r="B266" s="6" t="s">
        <v>1164</v>
      </c>
      <c r="C266" s="8">
        <f t="shared" si="8"/>
        <v>64.89</v>
      </c>
      <c r="D266" s="13">
        <f>_xlfn.XLOOKUP(Tabela57[[#This Row],[SKU]],'ESTOQUE DEZEMBRO'!A:A,'ESTOQUE DEZEMBRO'!F:F,,0)-
_xlfn.XLOOKUP(Tabela57[[#This Row],[SKU]],'VENDA MES'!K:K,'VENDA MES'!L:L,0,0)</f>
        <v>56</v>
      </c>
      <c r="E266" s="13">
        <f>IF(D266&lt;=0,(L266 * 2.5) - D266,IF(AND(Tabela57[[#This Row],[ESTOQUE_INICIAL]]&lt;=Tabela57[[#This Row],[PONTO_DE_REPOSICAO]],Tabela57[[#This Row],[ESTOQUE_INICIAL]]&gt;0),L266*2.5,D266*0))</f>
        <v>0</v>
      </c>
      <c r="F266" s="13">
        <f t="shared" si="9"/>
        <v>56</v>
      </c>
      <c r="G266" s="14">
        <f>IF('ESTOQUE DEZEMBRO'!$N266="outubro",_xlfn.XLOOKUP('ESTOQUE DEZEMBRO'!$A266,MEDIDAS!H:H,MEDIDAS!J:J,,0),IF('ESTOQUE DEZEMBRO'!$N266="novembro",_xlfn.XLOOKUP('ESTOQUE DEZEMBRO'!$A266,MEDIDAS!H:H,MEDIDAS!K:K,,0),"0"))</f>
        <v>24</v>
      </c>
      <c r="H266" s="16">
        <v>48</v>
      </c>
      <c r="I266" s="6" t="s">
        <v>1128</v>
      </c>
      <c r="J266" s="1">
        <f>'ESTOQUE DEZEMBRO'!$D266*'ESTOQUE DEZEMBRO'!$G266+'ESTOQUE DEZEMBRO'!$E266*'ESTOQUE DEZEMBRO'!$H266</f>
        <v>2544</v>
      </c>
      <c r="K266" s="1">
        <f>_xlfn.XLOOKUP(A266,MEDIDAS!A:A,MEDIDAS!D:D,,0)*5</f>
        <v>5.1111111111111107</v>
      </c>
      <c r="L266" s="1">
        <f>SUM(K266,_xlfn.XLOOKUP(A266,MEDIDAS!A:A,MEDIDAS!D:D,,0)*5)</f>
        <v>10.222222222222221</v>
      </c>
      <c r="M26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66" t="str">
        <f>IF(Tabela57[[#This Row],[ABASTECIMENTO]]&gt;0,"janeiro",_xlfn.XLOOKUP(Tabela57[[#This Row],[SKU]],'ESTOQUE DEZEMBRO'!A:A,'ESTOQUE DEZEMBRO'!N:N,,0))</f>
        <v>outubro</v>
      </c>
      <c r="O266" s="15">
        <v>45658</v>
      </c>
    </row>
    <row r="267" spans="1:15">
      <c r="A267" s="5" t="s">
        <v>297</v>
      </c>
      <c r="B267" s="6" t="s">
        <v>1164</v>
      </c>
      <c r="C267" s="8">
        <f t="shared" si="8"/>
        <v>64.89</v>
      </c>
      <c r="D267" s="13">
        <f>_xlfn.XLOOKUP(Tabela57[[#This Row],[SKU]],'ESTOQUE DEZEMBRO'!A:A,'ESTOQUE DEZEMBRO'!F:F,,0)-
_xlfn.XLOOKUP(Tabela57[[#This Row],[SKU]],'VENDA MES'!K:K,'VENDA MES'!L:L,0,0)</f>
        <v>-23</v>
      </c>
      <c r="E267" s="13">
        <f>IF(D267&lt;=0,(L267 * 2.5) - D267,IF(AND(Tabela57[[#This Row],[ESTOQUE_INICIAL]]&lt;=Tabela57[[#This Row],[PONTO_DE_REPOSICAO]],Tabela57[[#This Row],[ESTOQUE_INICIAL]]&gt;0),L267*2.5,D267*0))</f>
        <v>43.277777777777779</v>
      </c>
      <c r="F267" s="13">
        <f t="shared" si="9"/>
        <v>20.277777777777779</v>
      </c>
      <c r="G267" s="14">
        <f>IF('ESTOQUE DEZEMBRO'!$N267="outubro",_xlfn.XLOOKUP('ESTOQUE DEZEMBRO'!$A267,MEDIDAS!H:H,MEDIDAS!J:J,,0),IF('ESTOQUE DEZEMBRO'!$N267="novembro",_xlfn.XLOOKUP('ESTOQUE DEZEMBRO'!$A267,MEDIDAS!H:H,MEDIDAS!K:K,,0),"0"))</f>
        <v>24</v>
      </c>
      <c r="H267" s="16">
        <v>48</v>
      </c>
      <c r="I267" s="6" t="s">
        <v>1128</v>
      </c>
      <c r="J267" s="1">
        <f>'ESTOQUE DEZEMBRO'!$D267*'ESTOQUE DEZEMBRO'!$G267+'ESTOQUE DEZEMBRO'!$E267*'ESTOQUE DEZEMBRO'!$H267</f>
        <v>1848</v>
      </c>
      <c r="K267" s="1">
        <f>_xlfn.XLOOKUP(A267,MEDIDAS!A:A,MEDIDAS!D:D,,0)*5</f>
        <v>4.0555555555555554</v>
      </c>
      <c r="L267" s="1">
        <f>SUM(K267,_xlfn.XLOOKUP(A267,MEDIDAS!A:A,MEDIDAS!D:D,,0)*5)</f>
        <v>8.1111111111111107</v>
      </c>
      <c r="M26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67" t="str">
        <f>IF(Tabela57[[#This Row],[ABASTECIMENTO]]&gt;0,"janeiro",_xlfn.XLOOKUP(Tabela57[[#This Row],[SKU]],'ESTOQUE DEZEMBRO'!A:A,'ESTOQUE DEZEMBRO'!N:N,,0))</f>
        <v>janeiro</v>
      </c>
      <c r="O267" s="15">
        <v>45658</v>
      </c>
    </row>
    <row r="268" spans="1:15">
      <c r="A268" s="5" t="s">
        <v>268</v>
      </c>
      <c r="B268" s="6" t="s">
        <v>1164</v>
      </c>
      <c r="C268" s="8">
        <f t="shared" si="8"/>
        <v>64.89</v>
      </c>
      <c r="D268" s="13">
        <f>_xlfn.XLOOKUP(Tabela57[[#This Row],[SKU]],'ESTOQUE DEZEMBRO'!A:A,'ESTOQUE DEZEMBRO'!F:F,,0)-
_xlfn.XLOOKUP(Tabela57[[#This Row],[SKU]],'VENDA MES'!K:K,'VENDA MES'!L:L,0,0)</f>
        <v>-23.444444444444443</v>
      </c>
      <c r="E268" s="13">
        <f>IF(D268&lt;=0,(L268 * 2.5) - D268,IF(AND(Tabela57[[#This Row],[ESTOQUE_INICIAL]]&lt;=Tabela57[[#This Row],[PONTO_DE_REPOSICAO]],Tabela57[[#This Row],[ESTOQUE_INICIAL]]&gt;0),L268*2.5,D268*0))</f>
        <v>59</v>
      </c>
      <c r="F268" s="13">
        <f t="shared" si="9"/>
        <v>35.555555555555557</v>
      </c>
      <c r="G268" s="14" t="str">
        <f>IF('ESTOQUE DEZEMBRO'!$N268="outubro",_xlfn.XLOOKUP('ESTOQUE DEZEMBRO'!$A268,MEDIDAS!H:H,MEDIDAS!J:J,,0),IF('ESTOQUE DEZEMBRO'!$N268="novembro",_xlfn.XLOOKUP('ESTOQUE DEZEMBRO'!$A268,MEDIDAS!H:H,MEDIDAS!K:K,,0),"0"))</f>
        <v>0</v>
      </c>
      <c r="H268" s="16">
        <v>48</v>
      </c>
      <c r="I268" s="6" t="s">
        <v>1128</v>
      </c>
      <c r="J268" s="1">
        <f>'ESTOQUE DEZEMBRO'!$D268*'ESTOQUE DEZEMBRO'!$G268+'ESTOQUE DEZEMBRO'!$E268*'ESTOQUE DEZEMBRO'!$H268</f>
        <v>4665.3333333333339</v>
      </c>
      <c r="K268" s="1">
        <f>_xlfn.XLOOKUP(A268,MEDIDAS!A:A,MEDIDAS!D:D,,0)*5</f>
        <v>7.1111111111111116</v>
      </c>
      <c r="L268" s="1">
        <f>SUM(K268,_xlfn.XLOOKUP(A268,MEDIDAS!A:A,MEDIDAS!D:D,,0)*5)</f>
        <v>14.222222222222223</v>
      </c>
      <c r="M26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68" t="str">
        <f>IF(Tabela57[[#This Row],[ABASTECIMENTO]]&gt;0,"janeiro",_xlfn.XLOOKUP(Tabela57[[#This Row],[SKU]],'ESTOQUE DEZEMBRO'!A:A,'ESTOQUE DEZEMBRO'!N:N,,0))</f>
        <v>janeiro</v>
      </c>
      <c r="O268" s="15">
        <v>45658</v>
      </c>
    </row>
    <row r="269" spans="1:15">
      <c r="A269" s="5" t="s">
        <v>269</v>
      </c>
      <c r="B269" s="6" t="s">
        <v>1164</v>
      </c>
      <c r="C269" s="8">
        <f t="shared" si="8"/>
        <v>64.89</v>
      </c>
      <c r="D269" s="13">
        <f>_xlfn.XLOOKUP(Tabela57[[#This Row],[SKU]],'ESTOQUE DEZEMBRO'!A:A,'ESTOQUE DEZEMBRO'!F:F,,0)-
_xlfn.XLOOKUP(Tabela57[[#This Row],[SKU]],'VENDA MES'!K:K,'VENDA MES'!L:L,0,0)</f>
        <v>-2.4000000000000057</v>
      </c>
      <c r="E269" s="13">
        <f>IF(D269&lt;=0,(L269 * 2.5) - D269,IF(AND(Tabela57[[#This Row],[ESTOQUE_INICIAL]]&lt;=Tabela57[[#This Row],[PONTO_DE_REPOSICAO]],Tabela57[[#This Row],[ESTOQUE_INICIAL]]&gt;0),L269*2.5,D269*0))</f>
        <v>30.455555555555559</v>
      </c>
      <c r="F269" s="13">
        <f t="shared" si="9"/>
        <v>28.055555555555554</v>
      </c>
      <c r="G269" s="14">
        <f>IF('ESTOQUE DEZEMBRO'!$N269="outubro",_xlfn.XLOOKUP('ESTOQUE DEZEMBRO'!$A269,MEDIDAS!H:H,MEDIDAS!J:J,,0),IF('ESTOQUE DEZEMBRO'!$N269="novembro",_xlfn.XLOOKUP('ESTOQUE DEZEMBRO'!$A269,MEDIDAS!H:H,MEDIDAS!K:K,,0),"0"))</f>
        <v>24</v>
      </c>
      <c r="H269" s="16">
        <v>48</v>
      </c>
      <c r="I269" s="6" t="s">
        <v>1128</v>
      </c>
      <c r="J269" s="1">
        <f>'ESTOQUE DEZEMBRO'!$D269*'ESTOQUE DEZEMBRO'!$G269+'ESTOQUE DEZEMBRO'!$E269*'ESTOQUE DEZEMBRO'!$H269</f>
        <v>1694.3999999999999</v>
      </c>
      <c r="K269" s="1">
        <f>_xlfn.XLOOKUP(A269,MEDIDAS!A:A,MEDIDAS!D:D,,0)*5</f>
        <v>5.6111111111111107</v>
      </c>
      <c r="L269" s="1">
        <f>SUM(K269,_xlfn.XLOOKUP(A269,MEDIDAS!A:A,MEDIDAS!D:D,,0)*5)</f>
        <v>11.222222222222221</v>
      </c>
      <c r="M26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69" t="str">
        <f>IF(Tabela57[[#This Row],[ABASTECIMENTO]]&gt;0,"janeiro",_xlfn.XLOOKUP(Tabela57[[#This Row],[SKU]],'ESTOQUE DEZEMBRO'!A:A,'ESTOQUE DEZEMBRO'!N:N,,0))</f>
        <v>janeiro</v>
      </c>
      <c r="O269" s="15">
        <v>45658</v>
      </c>
    </row>
    <row r="270" spans="1:15">
      <c r="A270" s="5" t="s">
        <v>270</v>
      </c>
      <c r="B270" s="6" t="s">
        <v>1164</v>
      </c>
      <c r="C270" s="8">
        <f t="shared" si="8"/>
        <v>64.89</v>
      </c>
      <c r="D270" s="13">
        <f>_xlfn.XLOOKUP(Tabela57[[#This Row],[SKU]],'ESTOQUE DEZEMBRO'!A:A,'ESTOQUE DEZEMBRO'!F:F,,0)-
_xlfn.XLOOKUP(Tabela57[[#This Row],[SKU]],'VENDA MES'!K:K,'VENDA MES'!L:L,0,0)</f>
        <v>-7.1999999999999886</v>
      </c>
      <c r="E270" s="13">
        <f>IF(D270&lt;=0,(L270 * 2.5) - D270,IF(AND(Tabela57[[#This Row],[ESTOQUE_INICIAL]]&lt;=Tabela57[[#This Row],[PONTO_DE_REPOSICAO]],Tabela57[[#This Row],[ESTOQUE_INICIAL]]&gt;0),L270*2.5,D270*0))</f>
        <v>31.366666666666653</v>
      </c>
      <c r="F270" s="13">
        <f t="shared" si="9"/>
        <v>24.166666666666664</v>
      </c>
      <c r="G270" s="14">
        <f>IF('ESTOQUE DEZEMBRO'!$N270="outubro",_xlfn.XLOOKUP('ESTOQUE DEZEMBRO'!$A270,MEDIDAS!H:H,MEDIDAS!J:J,,0),IF('ESTOQUE DEZEMBRO'!$N270="novembro",_xlfn.XLOOKUP('ESTOQUE DEZEMBRO'!$A270,MEDIDAS!H:H,MEDIDAS!K:K,,0),"0"))</f>
        <v>24</v>
      </c>
      <c r="H270" s="16">
        <v>48</v>
      </c>
      <c r="I270" s="6" t="s">
        <v>1128</v>
      </c>
      <c r="J270" s="1">
        <f>'ESTOQUE DEZEMBRO'!$D270*'ESTOQUE DEZEMBRO'!$G270+'ESTOQUE DEZEMBRO'!$E270*'ESTOQUE DEZEMBRO'!$H270</f>
        <v>1555.2000000000003</v>
      </c>
      <c r="K270" s="1">
        <f>_xlfn.XLOOKUP(A270,MEDIDAS!A:A,MEDIDAS!D:D,,0)*5</f>
        <v>4.833333333333333</v>
      </c>
      <c r="L270" s="1">
        <f>SUM(K270,_xlfn.XLOOKUP(A270,MEDIDAS!A:A,MEDIDAS!D:D,,0)*5)</f>
        <v>9.6666666666666661</v>
      </c>
      <c r="M27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70" t="str">
        <f>IF(Tabela57[[#This Row],[ABASTECIMENTO]]&gt;0,"janeiro",_xlfn.XLOOKUP(Tabela57[[#This Row],[SKU]],'ESTOQUE DEZEMBRO'!A:A,'ESTOQUE DEZEMBRO'!N:N,,0))</f>
        <v>janeiro</v>
      </c>
      <c r="O270" s="15">
        <v>45658</v>
      </c>
    </row>
    <row r="271" spans="1:15">
      <c r="A271" s="5" t="s">
        <v>271</v>
      </c>
      <c r="B271" s="6" t="s">
        <v>1164</v>
      </c>
      <c r="C271" s="8">
        <f t="shared" si="8"/>
        <v>64.89</v>
      </c>
      <c r="D271" s="13">
        <f>_xlfn.XLOOKUP(Tabela57[[#This Row],[SKU]],'ESTOQUE DEZEMBRO'!A:A,'ESTOQUE DEZEMBRO'!F:F,,0)-
_xlfn.XLOOKUP(Tabela57[[#This Row],[SKU]],'VENDA MES'!K:K,'VENDA MES'!L:L,0,0)</f>
        <v>16</v>
      </c>
      <c r="E271" s="13">
        <f>IF(D271&lt;=0,(L271 * 2.5) - D271,IF(AND(Tabela57[[#This Row],[ESTOQUE_INICIAL]]&lt;=Tabela57[[#This Row],[PONTO_DE_REPOSICAO]],Tabela57[[#This Row],[ESTOQUE_INICIAL]]&gt;0),L271*2.5,D271*0))</f>
        <v>0</v>
      </c>
      <c r="F271" s="13">
        <f t="shared" si="9"/>
        <v>16</v>
      </c>
      <c r="G271" s="14">
        <f>IF('ESTOQUE DEZEMBRO'!$N271="outubro",_xlfn.XLOOKUP('ESTOQUE DEZEMBRO'!$A271,MEDIDAS!H:H,MEDIDAS!J:J,,0),IF('ESTOQUE DEZEMBRO'!$N271="novembro",_xlfn.XLOOKUP('ESTOQUE DEZEMBRO'!$A271,MEDIDAS!H:H,MEDIDAS!K:K,,0),"0"))</f>
        <v>24</v>
      </c>
      <c r="H271" s="16">
        <v>48</v>
      </c>
      <c r="I271" s="6" t="s">
        <v>1128</v>
      </c>
      <c r="J271" s="1">
        <f>'ESTOQUE DEZEMBRO'!$D271*'ESTOQUE DEZEMBRO'!$G271+'ESTOQUE DEZEMBRO'!$E271*'ESTOQUE DEZEMBRO'!$H271</f>
        <v>1680</v>
      </c>
      <c r="K271" s="1">
        <f>_xlfn.XLOOKUP(A271,MEDIDAS!A:A,MEDIDAS!D:D,,0)*5</f>
        <v>7.1111111111111116</v>
      </c>
      <c r="L271" s="1">
        <f>SUM(K271,_xlfn.XLOOKUP(A271,MEDIDAS!A:A,MEDIDAS!D:D,,0)*5)</f>
        <v>14.222222222222223</v>
      </c>
      <c r="M27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71" t="str">
        <f>IF(Tabela57[[#This Row],[ABASTECIMENTO]]&gt;0,"janeiro",_xlfn.XLOOKUP(Tabela57[[#This Row],[SKU]],'ESTOQUE DEZEMBRO'!A:A,'ESTOQUE DEZEMBRO'!N:N,,0))</f>
        <v>outubro</v>
      </c>
      <c r="O271" s="15">
        <v>45658</v>
      </c>
    </row>
    <row r="272" spans="1:15">
      <c r="A272" s="5" t="s">
        <v>272</v>
      </c>
      <c r="B272" s="6" t="s">
        <v>1165</v>
      </c>
      <c r="C272" s="8">
        <f t="shared" si="8"/>
        <v>64.89</v>
      </c>
      <c r="D272" s="13">
        <f>_xlfn.XLOOKUP(Tabela57[[#This Row],[SKU]],'ESTOQUE DEZEMBRO'!A:A,'ESTOQUE DEZEMBRO'!F:F,,0)-
_xlfn.XLOOKUP(Tabela57[[#This Row],[SKU]],'VENDA MES'!K:K,'VENDA MES'!L:L,0,0)</f>
        <v>-36.888888888888886</v>
      </c>
      <c r="E272" s="13">
        <f>IF(D272&lt;=0,(L272 * 2.5) - D272,IF(AND(Tabela57[[#This Row],[ESTOQUE_INICIAL]]&lt;=Tabela57[[#This Row],[PONTO_DE_REPOSICAO]],Tabela57[[#This Row],[ESTOQUE_INICIAL]]&gt;0),L272*2.5,D272*0))</f>
        <v>63</v>
      </c>
      <c r="F272" s="13">
        <f t="shared" si="9"/>
        <v>26.111111111111114</v>
      </c>
      <c r="G272" s="14" t="str">
        <f>IF('ESTOQUE DEZEMBRO'!$N272="outubro",_xlfn.XLOOKUP('ESTOQUE DEZEMBRO'!$A272,MEDIDAS!H:H,MEDIDAS!J:J,,0),IF('ESTOQUE DEZEMBRO'!$N272="novembro",_xlfn.XLOOKUP('ESTOQUE DEZEMBRO'!$A272,MEDIDAS!H:H,MEDIDAS!K:K,,0),"0"))</f>
        <v>0</v>
      </c>
      <c r="H272" s="16">
        <v>28</v>
      </c>
      <c r="I272" s="6" t="s">
        <v>1142</v>
      </c>
      <c r="J272" s="1">
        <f>'ESTOQUE DEZEMBRO'!$D272*'ESTOQUE DEZEMBRO'!$G272+'ESTOQUE DEZEMBRO'!$E272*'ESTOQUE DEZEMBRO'!$H272</f>
        <v>969.88888888888823</v>
      </c>
      <c r="K272" s="1">
        <f>_xlfn.XLOOKUP(A272,MEDIDAS!A:A,MEDIDAS!D:D,,0)*5</f>
        <v>5.2222222222222223</v>
      </c>
      <c r="L272" s="1">
        <f>SUM(K272,_xlfn.XLOOKUP(A272,MEDIDAS!A:A,MEDIDAS!D:D,,0)*5)</f>
        <v>10.444444444444445</v>
      </c>
      <c r="M27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72" t="str">
        <f>IF(Tabela57[[#This Row],[ABASTECIMENTO]]&gt;0,"janeiro",_xlfn.XLOOKUP(Tabela57[[#This Row],[SKU]],'ESTOQUE DEZEMBRO'!A:A,'ESTOQUE DEZEMBRO'!N:N,,0))</f>
        <v>janeiro</v>
      </c>
      <c r="O272" s="15">
        <v>45658</v>
      </c>
    </row>
    <row r="273" spans="1:15">
      <c r="A273" s="5" t="s">
        <v>273</v>
      </c>
      <c r="B273" s="6" t="s">
        <v>1165</v>
      </c>
      <c r="C273" s="8">
        <f t="shared" si="8"/>
        <v>64.89</v>
      </c>
      <c r="D273" s="13">
        <f>_xlfn.XLOOKUP(Tabela57[[#This Row],[SKU]],'ESTOQUE DEZEMBRO'!A:A,'ESTOQUE DEZEMBRO'!F:F,,0)-
_xlfn.XLOOKUP(Tabela57[[#This Row],[SKU]],'VENDA MES'!K:K,'VENDA MES'!L:L,0,0)</f>
        <v>-48.2</v>
      </c>
      <c r="E273" s="13">
        <f>IF(D273&lt;=0,(L273 * 2.5) - D273,IF(AND(Tabela57[[#This Row],[ESTOQUE_INICIAL]]&lt;=Tabela57[[#This Row],[PONTO_DE_REPOSICAO]],Tabela57[[#This Row],[ESTOQUE_INICIAL]]&gt;0),L273*2.5,D273*0))</f>
        <v>75.977777777777789</v>
      </c>
      <c r="F273" s="13">
        <f t="shared" si="9"/>
        <v>27.777777777777786</v>
      </c>
      <c r="G273" s="14">
        <f>IF('ESTOQUE DEZEMBRO'!$N273="outubro",_xlfn.XLOOKUP('ESTOQUE DEZEMBRO'!$A273,MEDIDAS!H:H,MEDIDAS!J:J,,0),IF('ESTOQUE DEZEMBRO'!$N273="novembro",_xlfn.XLOOKUP('ESTOQUE DEZEMBRO'!$A273,MEDIDAS!H:H,MEDIDAS!K:K,,0),"0"))</f>
        <v>14</v>
      </c>
      <c r="H273" s="16">
        <v>28</v>
      </c>
      <c r="I273" s="6" t="s">
        <v>1142</v>
      </c>
      <c r="J273" s="1">
        <f>'ESTOQUE DEZEMBRO'!$D273*'ESTOQUE DEZEMBRO'!$G273+'ESTOQUE DEZEMBRO'!$E273*'ESTOQUE DEZEMBRO'!$H273</f>
        <v>263.19999999999993</v>
      </c>
      <c r="K273" s="1">
        <f>_xlfn.XLOOKUP(A273,MEDIDAS!A:A,MEDIDAS!D:D,,0)*5</f>
        <v>5.5555555555555554</v>
      </c>
      <c r="L273" s="1">
        <f>SUM(K273,_xlfn.XLOOKUP(A273,MEDIDAS!A:A,MEDIDAS!D:D,,0)*5)</f>
        <v>11.111111111111111</v>
      </c>
      <c r="M27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73" t="str">
        <f>IF(Tabela57[[#This Row],[ABASTECIMENTO]]&gt;0,"janeiro",_xlfn.XLOOKUP(Tabela57[[#This Row],[SKU]],'ESTOQUE DEZEMBRO'!A:A,'ESTOQUE DEZEMBRO'!N:N,,0))</f>
        <v>janeiro</v>
      </c>
      <c r="O273" s="15">
        <v>45658</v>
      </c>
    </row>
    <row r="274" spans="1:15">
      <c r="A274" s="5" t="s">
        <v>274</v>
      </c>
      <c r="B274" s="6" t="s">
        <v>1165</v>
      </c>
      <c r="C274" s="8">
        <f t="shared" si="8"/>
        <v>64.89</v>
      </c>
      <c r="D274" s="13">
        <f>_xlfn.XLOOKUP(Tabela57[[#This Row],[SKU]],'ESTOQUE DEZEMBRO'!A:A,'ESTOQUE DEZEMBRO'!F:F,,0)-
_xlfn.XLOOKUP(Tabela57[[#This Row],[SKU]],'VENDA MES'!K:K,'VENDA MES'!L:L,0,0)</f>
        <v>26.199999999999989</v>
      </c>
      <c r="E274" s="13">
        <f>IF(D274&lt;=0,(L274 * 2.5) - D274,IF(AND(Tabela57[[#This Row],[ESTOQUE_INICIAL]]&lt;=Tabela57[[#This Row],[PONTO_DE_REPOSICAO]],Tabela57[[#This Row],[ESTOQUE_INICIAL]]&gt;0),L274*2.5,D274*0))</f>
        <v>0</v>
      </c>
      <c r="F274" s="13">
        <f t="shared" si="9"/>
        <v>26.199999999999989</v>
      </c>
      <c r="G274" s="14">
        <f>IF('ESTOQUE DEZEMBRO'!$N274="outubro",_xlfn.XLOOKUP('ESTOQUE DEZEMBRO'!$A274,MEDIDAS!H:H,MEDIDAS!J:J,,0),IF('ESTOQUE DEZEMBRO'!$N274="novembro",_xlfn.XLOOKUP('ESTOQUE DEZEMBRO'!$A274,MEDIDAS!H:H,MEDIDAS!K:K,,0),"0"))</f>
        <v>14</v>
      </c>
      <c r="H274" s="16">
        <v>28</v>
      </c>
      <c r="I274" s="6" t="s">
        <v>1142</v>
      </c>
      <c r="J274" s="1">
        <f>'ESTOQUE DEZEMBRO'!$D274*'ESTOQUE DEZEMBRO'!$G274+'ESTOQUE DEZEMBRO'!$E274*'ESTOQUE DEZEMBRO'!$H274</f>
        <v>1528.7999999999997</v>
      </c>
      <c r="K274" s="1">
        <f>_xlfn.XLOOKUP(A274,MEDIDAS!A:A,MEDIDAS!D:D,,0)*5</f>
        <v>5.6666666666666661</v>
      </c>
      <c r="L274" s="1">
        <f>SUM(K274,_xlfn.XLOOKUP(A274,MEDIDAS!A:A,MEDIDAS!D:D,,0)*5)</f>
        <v>11.333333333333332</v>
      </c>
      <c r="M27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74" t="str">
        <f>IF(Tabela57[[#This Row],[ABASTECIMENTO]]&gt;0,"janeiro",_xlfn.XLOOKUP(Tabela57[[#This Row],[SKU]],'ESTOQUE DEZEMBRO'!A:A,'ESTOQUE DEZEMBRO'!N:N,,0))</f>
        <v>outubro</v>
      </c>
      <c r="O274" s="15">
        <v>45658</v>
      </c>
    </row>
    <row r="275" spans="1:15">
      <c r="A275" s="5" t="s">
        <v>276</v>
      </c>
      <c r="B275" s="6" t="s">
        <v>1165</v>
      </c>
      <c r="C275" s="8">
        <f t="shared" si="8"/>
        <v>64.89</v>
      </c>
      <c r="D275" s="13">
        <f>_xlfn.XLOOKUP(Tabela57[[#This Row],[SKU]],'ESTOQUE DEZEMBRO'!A:A,'ESTOQUE DEZEMBRO'!F:F,,0)-
_xlfn.XLOOKUP(Tabela57[[#This Row],[SKU]],'VENDA MES'!K:K,'VENDA MES'!L:L,0,0)</f>
        <v>-5.8000000000000114</v>
      </c>
      <c r="E275" s="13">
        <f>IF(D275&lt;=0,(L275 * 2.5) - D275,IF(AND(Tabela57[[#This Row],[ESTOQUE_INICIAL]]&lt;=Tabela57[[#This Row],[PONTO_DE_REPOSICAO]],Tabela57[[#This Row],[ESTOQUE_INICIAL]]&gt;0),L275*2.5,D275*0))</f>
        <v>45.800000000000011</v>
      </c>
      <c r="F275" s="13">
        <f t="shared" si="9"/>
        <v>40</v>
      </c>
      <c r="G275" s="14">
        <f>IF('ESTOQUE DEZEMBRO'!$N275="outubro",_xlfn.XLOOKUP('ESTOQUE DEZEMBRO'!$A275,MEDIDAS!H:H,MEDIDAS!J:J,,0),IF('ESTOQUE DEZEMBRO'!$N275="novembro",_xlfn.XLOOKUP('ESTOQUE DEZEMBRO'!$A275,MEDIDAS!H:H,MEDIDAS!K:K,,0),"0"))</f>
        <v>14</v>
      </c>
      <c r="H275" s="16">
        <v>28</v>
      </c>
      <c r="I275" s="6" t="s">
        <v>1142</v>
      </c>
      <c r="J275" s="1">
        <f>'ESTOQUE DEZEMBRO'!$D275*'ESTOQUE DEZEMBRO'!$G275+'ESTOQUE DEZEMBRO'!$E275*'ESTOQUE DEZEMBRO'!$H275</f>
        <v>1402.7999999999997</v>
      </c>
      <c r="K275" s="1">
        <f>_xlfn.XLOOKUP(A275,MEDIDAS!A:A,MEDIDAS!D:D,,0)*5</f>
        <v>8</v>
      </c>
      <c r="L275" s="1">
        <f>SUM(K275,_xlfn.XLOOKUP(A275,MEDIDAS!A:A,MEDIDAS!D:D,,0)*5)</f>
        <v>16</v>
      </c>
      <c r="M27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75" t="str">
        <f>IF(Tabela57[[#This Row],[ABASTECIMENTO]]&gt;0,"janeiro",_xlfn.XLOOKUP(Tabela57[[#This Row],[SKU]],'ESTOQUE DEZEMBRO'!A:A,'ESTOQUE DEZEMBRO'!N:N,,0))</f>
        <v>janeiro</v>
      </c>
      <c r="O275" s="15">
        <v>45658</v>
      </c>
    </row>
    <row r="276" spans="1:15">
      <c r="A276" s="5" t="s">
        <v>277</v>
      </c>
      <c r="B276" s="6" t="s">
        <v>1165</v>
      </c>
      <c r="C276" s="8">
        <f t="shared" si="8"/>
        <v>64.89</v>
      </c>
      <c r="D276" s="13">
        <f>_xlfn.XLOOKUP(Tabela57[[#This Row],[SKU]],'ESTOQUE DEZEMBRO'!A:A,'ESTOQUE DEZEMBRO'!F:F,,0)-
_xlfn.XLOOKUP(Tabela57[[#This Row],[SKU]],'VENDA MES'!K:K,'VENDA MES'!L:L,0,0)</f>
        <v>-16.222222222222214</v>
      </c>
      <c r="E276" s="13">
        <f>IF(D276&lt;=0,(L276 * 2.5) - D276,IF(AND(Tabela57[[#This Row],[ESTOQUE_INICIAL]]&lt;=Tabela57[[#This Row],[PONTO_DE_REPOSICAO]],Tabela57[[#This Row],[ESTOQUE_INICIAL]]&gt;0),L276*2.5,D276*0))</f>
        <v>53.999999999999993</v>
      </c>
      <c r="F276" s="13">
        <f t="shared" si="9"/>
        <v>37.777777777777779</v>
      </c>
      <c r="G276" s="14" t="str">
        <f>IF('ESTOQUE DEZEMBRO'!$N276="outubro",_xlfn.XLOOKUP('ESTOQUE DEZEMBRO'!$A276,MEDIDAS!H:H,MEDIDAS!J:J,,0),IF('ESTOQUE DEZEMBRO'!$N276="novembro",_xlfn.XLOOKUP('ESTOQUE DEZEMBRO'!$A276,MEDIDAS!H:H,MEDIDAS!K:K,,0),"0"))</f>
        <v>0</v>
      </c>
      <c r="H276" s="16">
        <v>28</v>
      </c>
      <c r="I276" s="6" t="s">
        <v>1142</v>
      </c>
      <c r="J276" s="1">
        <f>'ESTOQUE DEZEMBRO'!$D276*'ESTOQUE DEZEMBRO'!$G276+'ESTOQUE DEZEMBRO'!$E276*'ESTOQUE DEZEMBRO'!$H276</f>
        <v>2848.2222222222217</v>
      </c>
      <c r="K276" s="1">
        <f>_xlfn.XLOOKUP(A276,MEDIDAS!A:A,MEDIDAS!D:D,,0)*5</f>
        <v>7.5555555555555554</v>
      </c>
      <c r="L276" s="1">
        <f>SUM(K276,_xlfn.XLOOKUP(A276,MEDIDAS!A:A,MEDIDAS!D:D,,0)*5)</f>
        <v>15.111111111111111</v>
      </c>
      <c r="M27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76" t="str">
        <f>IF(Tabela57[[#This Row],[ABASTECIMENTO]]&gt;0,"janeiro",_xlfn.XLOOKUP(Tabela57[[#This Row],[SKU]],'ESTOQUE DEZEMBRO'!A:A,'ESTOQUE DEZEMBRO'!N:N,,0))</f>
        <v>janeiro</v>
      </c>
      <c r="O276" s="15">
        <v>45658</v>
      </c>
    </row>
    <row r="277" spans="1:15">
      <c r="A277" s="5" t="s">
        <v>308</v>
      </c>
      <c r="B277" s="6" t="s">
        <v>1165</v>
      </c>
      <c r="C277" s="8">
        <f t="shared" si="8"/>
        <v>64.89</v>
      </c>
      <c r="D277" s="13">
        <f>_xlfn.XLOOKUP(Tabela57[[#This Row],[SKU]],'ESTOQUE DEZEMBRO'!A:A,'ESTOQUE DEZEMBRO'!F:F,,0)-
_xlfn.XLOOKUP(Tabela57[[#This Row],[SKU]],'VENDA MES'!K:K,'VENDA MES'!L:L,0,0)</f>
        <v>-36</v>
      </c>
      <c r="E277" s="13">
        <f>IF(D277&lt;=0,(L277 * 2.5) - D277,IF(AND(Tabela57[[#This Row],[ESTOQUE_INICIAL]]&lt;=Tabela57[[#This Row],[PONTO_DE_REPOSICAO]],Tabela57[[#This Row],[ESTOQUE_INICIAL]]&gt;0),L277*2.5,D277*0))</f>
        <v>69.611111111111114</v>
      </c>
      <c r="F277" s="13">
        <f t="shared" si="9"/>
        <v>33.611111111111114</v>
      </c>
      <c r="G277" s="14">
        <f>IF('ESTOQUE DEZEMBRO'!$N277="outubro",_xlfn.XLOOKUP('ESTOQUE DEZEMBRO'!$A277,MEDIDAS!H:H,MEDIDAS!J:J,,0),IF('ESTOQUE DEZEMBRO'!$N277="novembro",_xlfn.XLOOKUP('ESTOQUE DEZEMBRO'!$A277,MEDIDAS!H:H,MEDIDAS!K:K,,0),"0"))</f>
        <v>14</v>
      </c>
      <c r="H277" s="16">
        <v>28</v>
      </c>
      <c r="I277" s="6" t="s">
        <v>1142</v>
      </c>
      <c r="J277" s="1">
        <f>'ESTOQUE DEZEMBRO'!$D277*'ESTOQUE DEZEMBRO'!$G277+'ESTOQUE DEZEMBRO'!$E277*'ESTOQUE DEZEMBRO'!$H277</f>
        <v>406</v>
      </c>
      <c r="K277" s="1">
        <f>_xlfn.XLOOKUP(A277,MEDIDAS!A:A,MEDIDAS!D:D,,0)*5</f>
        <v>6.7222222222222232</v>
      </c>
      <c r="L277" s="1">
        <f>SUM(K277,_xlfn.XLOOKUP(A277,MEDIDAS!A:A,MEDIDAS!D:D,,0)*5)</f>
        <v>13.444444444444446</v>
      </c>
      <c r="M27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77" t="str">
        <f>IF(Tabela57[[#This Row],[ABASTECIMENTO]]&gt;0,"janeiro",_xlfn.XLOOKUP(Tabela57[[#This Row],[SKU]],'ESTOQUE DEZEMBRO'!A:A,'ESTOQUE DEZEMBRO'!N:N,,0))</f>
        <v>janeiro</v>
      </c>
      <c r="O277" s="15">
        <v>45658</v>
      </c>
    </row>
    <row r="278" spans="1:15">
      <c r="A278" s="5" t="s">
        <v>278</v>
      </c>
      <c r="B278" s="6" t="s">
        <v>1165</v>
      </c>
      <c r="C278" s="8">
        <f t="shared" si="8"/>
        <v>64.89</v>
      </c>
      <c r="D278" s="13">
        <f>_xlfn.XLOOKUP(Tabela57[[#This Row],[SKU]],'ESTOQUE DEZEMBRO'!A:A,'ESTOQUE DEZEMBRO'!F:F,,0)-
_xlfn.XLOOKUP(Tabela57[[#This Row],[SKU]],'VENDA MES'!K:K,'VENDA MES'!L:L,0,0)</f>
        <v>-15.800000000000011</v>
      </c>
      <c r="E278" s="13">
        <f>IF(D278&lt;=0,(L278 * 2.5) - D278,IF(AND(Tabela57[[#This Row],[ESTOQUE_INICIAL]]&lt;=Tabela57[[#This Row],[PONTO_DE_REPOSICAO]],Tabela57[[#This Row],[ESTOQUE_INICIAL]]&gt;0),L278*2.5,D278*0))</f>
        <v>54.688888888888897</v>
      </c>
      <c r="F278" s="13">
        <f t="shared" si="9"/>
        <v>38.888888888888886</v>
      </c>
      <c r="G278" s="14">
        <f>IF('ESTOQUE DEZEMBRO'!$N278="outubro",_xlfn.XLOOKUP('ESTOQUE DEZEMBRO'!$A278,MEDIDAS!H:H,MEDIDAS!J:J,,0),IF('ESTOQUE DEZEMBRO'!$N278="novembro",_xlfn.XLOOKUP('ESTOQUE DEZEMBRO'!$A278,MEDIDAS!H:H,MEDIDAS!K:K,,0),"0"))</f>
        <v>14</v>
      </c>
      <c r="H278" s="16">
        <v>28</v>
      </c>
      <c r="I278" s="6" t="s">
        <v>1142</v>
      </c>
      <c r="J278" s="1">
        <f>'ESTOQUE DEZEMBRO'!$D278*'ESTOQUE DEZEMBRO'!$G278+'ESTOQUE DEZEMBRO'!$E278*'ESTOQUE DEZEMBRO'!$H278</f>
        <v>996.79999999999984</v>
      </c>
      <c r="K278" s="1">
        <f>_xlfn.XLOOKUP(A278,MEDIDAS!A:A,MEDIDAS!D:D,,0)*5</f>
        <v>7.7777777777777777</v>
      </c>
      <c r="L278" s="1">
        <f>SUM(K278,_xlfn.XLOOKUP(A278,MEDIDAS!A:A,MEDIDAS!D:D,,0)*5)</f>
        <v>15.555555555555555</v>
      </c>
      <c r="M27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78" t="str">
        <f>IF(Tabela57[[#This Row],[ABASTECIMENTO]]&gt;0,"janeiro",_xlfn.XLOOKUP(Tabela57[[#This Row],[SKU]],'ESTOQUE DEZEMBRO'!A:A,'ESTOQUE DEZEMBRO'!N:N,,0))</f>
        <v>janeiro</v>
      </c>
      <c r="O278" s="15">
        <v>45658</v>
      </c>
    </row>
    <row r="279" spans="1:15">
      <c r="A279" s="5" t="s">
        <v>279</v>
      </c>
      <c r="B279" s="6" t="s">
        <v>1165</v>
      </c>
      <c r="C279" s="8">
        <f t="shared" si="8"/>
        <v>64.89</v>
      </c>
      <c r="D279" s="13">
        <f>_xlfn.XLOOKUP(Tabela57[[#This Row],[SKU]],'ESTOQUE DEZEMBRO'!A:A,'ESTOQUE DEZEMBRO'!F:F,,0)-
_xlfn.XLOOKUP(Tabela57[[#This Row],[SKU]],'VENDA MES'!K:K,'VENDA MES'!L:L,0,0)</f>
        <v>-44.400000000000006</v>
      </c>
      <c r="E279" s="13">
        <f>IF(D279&lt;=0,(L279 * 2.5) - D279,IF(AND(Tabela57[[#This Row],[ESTOQUE_INICIAL]]&lt;=Tabela57[[#This Row],[PONTO_DE_REPOSICAO]],Tabela57[[#This Row],[ESTOQUE_INICIAL]]&gt;0),L279*2.5,D279*0))</f>
        <v>69.122222222222234</v>
      </c>
      <c r="F279" s="13">
        <f t="shared" si="9"/>
        <v>24.722222222222229</v>
      </c>
      <c r="G279" s="14">
        <f>IF('ESTOQUE DEZEMBRO'!$N279="outubro",_xlfn.XLOOKUP('ESTOQUE DEZEMBRO'!$A279,MEDIDAS!H:H,MEDIDAS!J:J,,0),IF('ESTOQUE DEZEMBRO'!$N279="novembro",_xlfn.XLOOKUP('ESTOQUE DEZEMBRO'!$A279,MEDIDAS!H:H,MEDIDAS!K:K,,0),"0"))</f>
        <v>14</v>
      </c>
      <c r="H279" s="16">
        <v>28</v>
      </c>
      <c r="I279" s="6" t="s">
        <v>1142</v>
      </c>
      <c r="J279" s="1">
        <f>'ESTOQUE DEZEMBRO'!$D279*'ESTOQUE DEZEMBRO'!$G279+'ESTOQUE DEZEMBRO'!$E279*'ESTOQUE DEZEMBRO'!$H279</f>
        <v>694.39999999999986</v>
      </c>
      <c r="K279" s="1">
        <f>_xlfn.XLOOKUP(A279,MEDIDAS!A:A,MEDIDAS!D:D,,0)*5</f>
        <v>4.9444444444444446</v>
      </c>
      <c r="L279" s="1">
        <f>SUM(K279,_xlfn.XLOOKUP(A279,MEDIDAS!A:A,MEDIDAS!D:D,,0)*5)</f>
        <v>9.8888888888888893</v>
      </c>
      <c r="M27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79" t="str">
        <f>IF(Tabela57[[#This Row],[ABASTECIMENTO]]&gt;0,"janeiro",_xlfn.XLOOKUP(Tabela57[[#This Row],[SKU]],'ESTOQUE DEZEMBRO'!A:A,'ESTOQUE DEZEMBRO'!N:N,,0))</f>
        <v>janeiro</v>
      </c>
      <c r="O279" s="15">
        <v>45658</v>
      </c>
    </row>
    <row r="280" spans="1:15">
      <c r="A280" s="5" t="s">
        <v>280</v>
      </c>
      <c r="B280" s="6" t="s">
        <v>1165</v>
      </c>
      <c r="C280" s="8">
        <f t="shared" si="8"/>
        <v>64.89</v>
      </c>
      <c r="D280" s="13">
        <f>_xlfn.XLOOKUP(Tabela57[[#This Row],[SKU]],'ESTOQUE DEZEMBRO'!A:A,'ESTOQUE DEZEMBRO'!F:F,,0)-
_xlfn.XLOOKUP(Tabela57[[#This Row],[SKU]],'VENDA MES'!K:K,'VENDA MES'!L:L,0,0)</f>
        <v>-45.922222222222224</v>
      </c>
      <c r="E280" s="13">
        <f>IF(D280&lt;=0,(L280 * 2.5) - D280,IF(AND(Tabela57[[#This Row],[ESTOQUE_INICIAL]]&lt;=Tabela57[[#This Row],[PONTO_DE_REPOSICAO]],Tabela57[[#This Row],[ESTOQUE_INICIAL]]&gt;0),L280*2.5,D280*0))</f>
        <v>76.2</v>
      </c>
      <c r="F280" s="13">
        <f t="shared" si="9"/>
        <v>30.277777777777779</v>
      </c>
      <c r="G280" s="14" t="str">
        <f>IF('ESTOQUE DEZEMBRO'!$N280="outubro",_xlfn.XLOOKUP('ESTOQUE DEZEMBRO'!$A280,MEDIDAS!H:H,MEDIDAS!J:J,,0),IF('ESTOQUE DEZEMBRO'!$N280="novembro",_xlfn.XLOOKUP('ESTOQUE DEZEMBRO'!$A280,MEDIDAS!H:H,MEDIDAS!K:K,,0),"0"))</f>
        <v>0</v>
      </c>
      <c r="H280" s="16">
        <v>28</v>
      </c>
      <c r="I280" s="6" t="s">
        <v>1142</v>
      </c>
      <c r="J280" s="1">
        <f>'ESTOQUE DEZEMBRO'!$D280*'ESTOQUE DEZEMBRO'!$G280+'ESTOQUE DEZEMBRO'!$E280*'ESTOQUE DEZEMBRO'!$H280</f>
        <v>1059.7222222222222</v>
      </c>
      <c r="K280" s="1">
        <f>_xlfn.XLOOKUP(A280,MEDIDAS!A:A,MEDIDAS!D:D,,0)*5</f>
        <v>6.0555555555555554</v>
      </c>
      <c r="L280" s="1">
        <f>SUM(K280,_xlfn.XLOOKUP(A280,MEDIDAS!A:A,MEDIDAS!D:D,,0)*5)</f>
        <v>12.111111111111111</v>
      </c>
      <c r="M28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80" t="str">
        <f>IF(Tabela57[[#This Row],[ABASTECIMENTO]]&gt;0,"janeiro",_xlfn.XLOOKUP(Tabela57[[#This Row],[SKU]],'ESTOQUE DEZEMBRO'!A:A,'ESTOQUE DEZEMBRO'!N:N,,0))</f>
        <v>janeiro</v>
      </c>
      <c r="O280" s="15">
        <v>45658</v>
      </c>
    </row>
    <row r="281" spans="1:15">
      <c r="A281" s="5" t="s">
        <v>281</v>
      </c>
      <c r="B281" s="6" t="s">
        <v>1165</v>
      </c>
      <c r="C281" s="8">
        <f t="shared" si="8"/>
        <v>64.89</v>
      </c>
      <c r="D281" s="13">
        <f>_xlfn.XLOOKUP(Tabela57[[#This Row],[SKU]],'ESTOQUE DEZEMBRO'!A:A,'ESTOQUE DEZEMBRO'!F:F,,0)-
_xlfn.XLOOKUP(Tabela57[[#This Row],[SKU]],'VENDA MES'!K:K,'VENDA MES'!L:L,0,0)</f>
        <v>-29.055555555555557</v>
      </c>
      <c r="E281" s="13">
        <f>IF(D281&lt;=0,(L281 * 2.5) - D281,IF(AND(Tabela57[[#This Row],[ESTOQUE_INICIAL]]&lt;=Tabela57[[#This Row],[PONTO_DE_REPOSICAO]],Tabela57[[#This Row],[ESTOQUE_INICIAL]]&gt;0),L281*2.5,D281*0))</f>
        <v>56</v>
      </c>
      <c r="F281" s="13">
        <f t="shared" si="9"/>
        <v>26.944444444444443</v>
      </c>
      <c r="G281" s="14" t="str">
        <f>IF('ESTOQUE DEZEMBRO'!$N281="outubro",_xlfn.XLOOKUP('ESTOQUE DEZEMBRO'!$A281,MEDIDAS!H:H,MEDIDAS!J:J,,0),IF('ESTOQUE DEZEMBRO'!$N281="novembro",_xlfn.XLOOKUP('ESTOQUE DEZEMBRO'!$A281,MEDIDAS!H:H,MEDIDAS!K:K,,0),"0"))</f>
        <v>0</v>
      </c>
      <c r="H281" s="16">
        <v>28</v>
      </c>
      <c r="I281" s="6" t="s">
        <v>1142</v>
      </c>
      <c r="J281" s="1">
        <f>'ESTOQUE DEZEMBRO'!$D281*'ESTOQUE DEZEMBRO'!$G281+'ESTOQUE DEZEMBRO'!$E281*'ESTOQUE DEZEMBRO'!$H281</f>
        <v>1785</v>
      </c>
      <c r="K281" s="1">
        <f>_xlfn.XLOOKUP(A281,MEDIDAS!A:A,MEDIDAS!D:D,,0)*5</f>
        <v>5.3888888888888884</v>
      </c>
      <c r="L281" s="1">
        <f>SUM(K281,_xlfn.XLOOKUP(A281,MEDIDAS!A:A,MEDIDAS!D:D,,0)*5)</f>
        <v>10.777777777777777</v>
      </c>
      <c r="M28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81" t="str">
        <f>IF(Tabela57[[#This Row],[ABASTECIMENTO]]&gt;0,"janeiro",_xlfn.XLOOKUP(Tabela57[[#This Row],[SKU]],'ESTOQUE DEZEMBRO'!A:A,'ESTOQUE DEZEMBRO'!N:N,,0))</f>
        <v>janeiro</v>
      </c>
      <c r="O281" s="15">
        <v>45658</v>
      </c>
    </row>
    <row r="282" spans="1:15">
      <c r="A282" s="5" t="s">
        <v>282</v>
      </c>
      <c r="B282" s="6" t="s">
        <v>1166</v>
      </c>
      <c r="C282" s="8">
        <f t="shared" si="8"/>
        <v>64.89</v>
      </c>
      <c r="D282" s="13">
        <f>_xlfn.XLOOKUP(Tabela57[[#This Row],[SKU]],'ESTOQUE DEZEMBRO'!A:A,'ESTOQUE DEZEMBRO'!F:F,,0)-
_xlfn.XLOOKUP(Tabela57[[#This Row],[SKU]],'VENDA MES'!K:K,'VENDA MES'!L:L,0,0)</f>
        <v>-3.5666666666666771</v>
      </c>
      <c r="E282" s="13">
        <f>IF(D282&lt;=0,(L282 * 2.5) - D282,IF(AND(Tabela57[[#This Row],[ESTOQUE_INICIAL]]&lt;=Tabela57[[#This Row],[PONTO_DE_REPOSICAO]],Tabela57[[#This Row],[ESTOQUE_INICIAL]]&gt;0),L282*2.5,D282*0))</f>
        <v>49.400000000000006</v>
      </c>
      <c r="F282" s="13">
        <f t="shared" si="9"/>
        <v>45.833333333333329</v>
      </c>
      <c r="G282" s="14" t="str">
        <f>IF('ESTOQUE DEZEMBRO'!$N282="outubro",_xlfn.XLOOKUP('ESTOQUE DEZEMBRO'!$A282,MEDIDAS!H:H,MEDIDAS!J:J,,0),IF('ESTOQUE DEZEMBRO'!$N282="novembro",_xlfn.XLOOKUP('ESTOQUE DEZEMBRO'!$A282,MEDIDAS!H:H,MEDIDAS!K:K,,0),"0"))</f>
        <v>0</v>
      </c>
      <c r="H282" s="16">
        <v>120</v>
      </c>
      <c r="I282" s="6" t="s">
        <v>1128</v>
      </c>
      <c r="J282" s="1">
        <f>'ESTOQUE DEZEMBRO'!$D282*'ESTOQUE DEZEMBRO'!$G282+'ESTOQUE DEZEMBRO'!$E282*'ESTOQUE DEZEMBRO'!$H282</f>
        <v>6874.9999999999991</v>
      </c>
      <c r="K282" s="1">
        <f>_xlfn.XLOOKUP(A282,MEDIDAS!A:A,MEDIDAS!D:D,,0)*5</f>
        <v>9.1666666666666661</v>
      </c>
      <c r="L282" s="1">
        <f>SUM(K282,_xlfn.XLOOKUP(A282,MEDIDAS!A:A,MEDIDAS!D:D,,0)*5)</f>
        <v>18.333333333333332</v>
      </c>
      <c r="M28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82" t="str">
        <f>IF(Tabela57[[#This Row],[ABASTECIMENTO]]&gt;0,"janeiro",_xlfn.XLOOKUP(Tabela57[[#This Row],[SKU]],'ESTOQUE DEZEMBRO'!A:A,'ESTOQUE DEZEMBRO'!N:N,,0))</f>
        <v>janeiro</v>
      </c>
      <c r="O282" s="15">
        <v>45658</v>
      </c>
    </row>
    <row r="283" spans="1:15">
      <c r="A283" s="5" t="s">
        <v>283</v>
      </c>
      <c r="B283" s="6" t="s">
        <v>1166</v>
      </c>
      <c r="C283" s="8">
        <f t="shared" si="8"/>
        <v>64.89</v>
      </c>
      <c r="D283" s="13">
        <f>_xlfn.XLOOKUP(Tabela57[[#This Row],[SKU]],'ESTOQUE DEZEMBRO'!A:A,'ESTOQUE DEZEMBRO'!F:F,,0)-
_xlfn.XLOOKUP(Tabela57[[#This Row],[SKU]],'VENDA MES'!K:K,'VENDA MES'!L:L,0,0)</f>
        <v>-53.777777777777779</v>
      </c>
      <c r="E283" s="13">
        <f>IF(D283&lt;=0,(L283 * 2.5) - D283,IF(AND(Tabela57[[#This Row],[ESTOQUE_INICIAL]]&lt;=Tabela57[[#This Row],[PONTO_DE_REPOSICAO]],Tabela57[[#This Row],[ESTOQUE_INICIAL]]&gt;0),L283*2.5,D283*0))</f>
        <v>76</v>
      </c>
      <c r="F283" s="13">
        <f t="shared" si="9"/>
        <v>22.222222222222221</v>
      </c>
      <c r="G283" s="14" t="str">
        <f>IF('ESTOQUE DEZEMBRO'!$N283="outubro",_xlfn.XLOOKUP('ESTOQUE DEZEMBRO'!$A283,MEDIDAS!H:H,MEDIDAS!J:J,,0),IF('ESTOQUE DEZEMBRO'!$N283="novembro",_xlfn.XLOOKUP('ESTOQUE DEZEMBRO'!$A283,MEDIDAS!H:H,MEDIDAS!K:K,,0),"0"))</f>
        <v>0</v>
      </c>
      <c r="H283" s="16">
        <v>120</v>
      </c>
      <c r="I283" s="6" t="s">
        <v>1128</v>
      </c>
      <c r="J283" s="1">
        <f>'ESTOQUE DEZEMBRO'!$D283*'ESTOQUE DEZEMBRO'!$G283+'ESTOQUE DEZEMBRO'!$E283*'ESTOQUE DEZEMBRO'!$H283</f>
        <v>4443.3333333333321</v>
      </c>
      <c r="K283" s="1">
        <f>_xlfn.XLOOKUP(A283,MEDIDAS!A:A,MEDIDAS!D:D,,0)*5</f>
        <v>4.4444444444444446</v>
      </c>
      <c r="L283" s="1">
        <f>SUM(K283,_xlfn.XLOOKUP(A283,MEDIDAS!A:A,MEDIDAS!D:D,,0)*5)</f>
        <v>8.8888888888888893</v>
      </c>
      <c r="M28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83" t="str">
        <f>IF(Tabela57[[#This Row],[ABASTECIMENTO]]&gt;0,"janeiro",_xlfn.XLOOKUP(Tabela57[[#This Row],[SKU]],'ESTOQUE DEZEMBRO'!A:A,'ESTOQUE DEZEMBRO'!N:N,,0))</f>
        <v>janeiro</v>
      </c>
      <c r="O283" s="15">
        <v>45658</v>
      </c>
    </row>
    <row r="284" spans="1:15">
      <c r="A284" s="5" t="s">
        <v>284</v>
      </c>
      <c r="B284" s="6" t="s">
        <v>1166</v>
      </c>
      <c r="C284" s="8">
        <f t="shared" si="8"/>
        <v>64.89</v>
      </c>
      <c r="D284" s="13">
        <f>_xlfn.XLOOKUP(Tabela57[[#This Row],[SKU]],'ESTOQUE DEZEMBRO'!A:A,'ESTOQUE DEZEMBRO'!F:F,,0)-
_xlfn.XLOOKUP(Tabela57[[#This Row],[SKU]],'VENDA MES'!K:K,'VENDA MES'!L:L,0,0)</f>
        <v>-5.5555555555555571</v>
      </c>
      <c r="E284" s="13">
        <f>IF(D284&lt;=0,(L284 * 2.5) - D284,IF(AND(Tabela57[[#This Row],[ESTOQUE_INICIAL]]&lt;=Tabela57[[#This Row],[PONTO_DE_REPOSICAO]],Tabela57[[#This Row],[ESTOQUE_INICIAL]]&gt;0),L284*2.5,D284*0))</f>
        <v>40</v>
      </c>
      <c r="F284" s="13">
        <f t="shared" si="9"/>
        <v>34.444444444444443</v>
      </c>
      <c r="G284" s="14" t="str">
        <f>IF('ESTOQUE DEZEMBRO'!$N284="outubro",_xlfn.XLOOKUP('ESTOQUE DEZEMBRO'!$A284,MEDIDAS!H:H,MEDIDAS!J:J,,0),IF('ESTOQUE DEZEMBRO'!$N284="novembro",_xlfn.XLOOKUP('ESTOQUE DEZEMBRO'!$A284,MEDIDAS!H:H,MEDIDAS!K:K,,0),"0"))</f>
        <v>0</v>
      </c>
      <c r="H284" s="16">
        <v>120</v>
      </c>
      <c r="I284" s="6" t="s">
        <v>1128</v>
      </c>
      <c r="J284" s="1">
        <f>'ESTOQUE DEZEMBRO'!$D284*'ESTOQUE DEZEMBRO'!$G284+'ESTOQUE DEZEMBRO'!$E284*'ESTOQUE DEZEMBRO'!$H284</f>
        <v>5946.666666666667</v>
      </c>
      <c r="K284" s="1">
        <f>_xlfn.XLOOKUP(A284,MEDIDAS!A:A,MEDIDAS!D:D,,0)*5</f>
        <v>6.8888888888888893</v>
      </c>
      <c r="L284" s="1">
        <f>SUM(K284,_xlfn.XLOOKUP(A284,MEDIDAS!A:A,MEDIDAS!D:D,,0)*5)</f>
        <v>13.777777777777779</v>
      </c>
      <c r="M28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84" t="str">
        <f>IF(Tabela57[[#This Row],[ABASTECIMENTO]]&gt;0,"janeiro",_xlfn.XLOOKUP(Tabela57[[#This Row],[SKU]],'ESTOQUE DEZEMBRO'!A:A,'ESTOQUE DEZEMBRO'!N:N,,0))</f>
        <v>janeiro</v>
      </c>
      <c r="O284" s="15">
        <v>45658</v>
      </c>
    </row>
    <row r="285" spans="1:15">
      <c r="A285" s="5" t="s">
        <v>285</v>
      </c>
      <c r="B285" s="6" t="s">
        <v>1166</v>
      </c>
      <c r="C285" s="8">
        <f t="shared" si="8"/>
        <v>64.89</v>
      </c>
      <c r="D285" s="13">
        <f>_xlfn.XLOOKUP(Tabela57[[#This Row],[SKU]],'ESTOQUE DEZEMBRO'!A:A,'ESTOQUE DEZEMBRO'!F:F,,0)-
_xlfn.XLOOKUP(Tabela57[[#This Row],[SKU]],'VENDA MES'!K:K,'VENDA MES'!L:L,0,0)</f>
        <v>-45.388888888888893</v>
      </c>
      <c r="E285" s="13">
        <f>IF(D285&lt;=0,(L285 * 2.5) - D285,IF(AND(Tabela57[[#This Row],[ESTOQUE_INICIAL]]&lt;=Tabela57[[#This Row],[PONTO_DE_REPOSICAO]],Tabela57[[#This Row],[ESTOQUE_INICIAL]]&gt;0),L285*2.5,D285*0))</f>
        <v>74</v>
      </c>
      <c r="F285" s="13">
        <f t="shared" si="9"/>
        <v>28.611111111111107</v>
      </c>
      <c r="G285" s="14" t="str">
        <f>IF('ESTOQUE DEZEMBRO'!$N285="outubro",_xlfn.XLOOKUP('ESTOQUE DEZEMBRO'!$A285,MEDIDAS!H:H,MEDIDAS!J:J,,0),IF('ESTOQUE DEZEMBRO'!$N285="novembro",_xlfn.XLOOKUP('ESTOQUE DEZEMBRO'!$A285,MEDIDAS!H:H,MEDIDAS!K:K,,0),"0"))</f>
        <v>0</v>
      </c>
      <c r="H285" s="16">
        <v>120</v>
      </c>
      <c r="I285" s="6" t="s">
        <v>1128</v>
      </c>
      <c r="J285" s="1">
        <f>'ESTOQUE DEZEMBRO'!$D285*'ESTOQUE DEZEMBRO'!$G285+'ESTOQUE DEZEMBRO'!$E285*'ESTOQUE DEZEMBRO'!$H285</f>
        <v>5881.6666666666633</v>
      </c>
      <c r="K285" s="1">
        <f>_xlfn.XLOOKUP(A285,MEDIDAS!A:A,MEDIDAS!D:D,,0)*5</f>
        <v>5.7222222222222214</v>
      </c>
      <c r="L285" s="1">
        <f>SUM(K285,_xlfn.XLOOKUP(A285,MEDIDAS!A:A,MEDIDAS!D:D,,0)*5)</f>
        <v>11.444444444444443</v>
      </c>
      <c r="M28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85" t="str">
        <f>IF(Tabela57[[#This Row],[ABASTECIMENTO]]&gt;0,"janeiro",_xlfn.XLOOKUP(Tabela57[[#This Row],[SKU]],'ESTOQUE DEZEMBRO'!A:A,'ESTOQUE DEZEMBRO'!N:N,,0))</f>
        <v>janeiro</v>
      </c>
      <c r="O285" s="15">
        <v>45658</v>
      </c>
    </row>
    <row r="286" spans="1:15">
      <c r="A286" s="5" t="s">
        <v>287</v>
      </c>
      <c r="B286" s="6" t="s">
        <v>1166</v>
      </c>
      <c r="C286" s="8">
        <f t="shared" si="8"/>
        <v>64.89</v>
      </c>
      <c r="D286" s="13">
        <f>_xlfn.XLOOKUP(Tabela57[[#This Row],[SKU]],'ESTOQUE DEZEMBRO'!A:A,'ESTOQUE DEZEMBRO'!F:F,,0)-
_xlfn.XLOOKUP(Tabela57[[#This Row],[SKU]],'VENDA MES'!K:K,'VENDA MES'!L:L,0,0)</f>
        <v>72.400000000000006</v>
      </c>
      <c r="E286" s="13">
        <f>IF(D286&lt;=0,(L286 * 2.5) - D286,IF(AND(Tabela57[[#This Row],[ESTOQUE_INICIAL]]&lt;=Tabela57[[#This Row],[PONTO_DE_REPOSICAO]],Tabela57[[#This Row],[ESTOQUE_INICIAL]]&gt;0),L286*2.5,D286*0))</f>
        <v>0</v>
      </c>
      <c r="F286" s="13">
        <f t="shared" si="9"/>
        <v>72.400000000000006</v>
      </c>
      <c r="G286" s="14">
        <f>IF('ESTOQUE DEZEMBRO'!$N286="outubro",_xlfn.XLOOKUP('ESTOQUE DEZEMBRO'!$A286,MEDIDAS!H:H,MEDIDAS!J:J,,0),IF('ESTOQUE DEZEMBRO'!$N286="novembro",_xlfn.XLOOKUP('ESTOQUE DEZEMBRO'!$A286,MEDIDAS!H:H,MEDIDAS!K:K,,0),"0"))</f>
        <v>60</v>
      </c>
      <c r="H286" s="16">
        <v>120</v>
      </c>
      <c r="I286" s="6" t="s">
        <v>1128</v>
      </c>
      <c r="J286" s="1">
        <f>'ESTOQUE DEZEMBRO'!$D286*'ESTOQUE DEZEMBRO'!$G286+'ESTOQUE DEZEMBRO'!$E286*'ESTOQUE DEZEMBRO'!$H286</f>
        <v>5904</v>
      </c>
      <c r="K286" s="1">
        <f>_xlfn.XLOOKUP(A286,MEDIDAS!A:A,MEDIDAS!D:D,,0)*5</f>
        <v>5.166666666666667</v>
      </c>
      <c r="L286" s="1">
        <f>SUM(K286,_xlfn.XLOOKUP(A286,MEDIDAS!A:A,MEDIDAS!D:D,,0)*5)</f>
        <v>10.333333333333334</v>
      </c>
      <c r="M28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86" t="str">
        <f>IF(Tabela57[[#This Row],[ABASTECIMENTO]]&gt;0,"janeiro",_xlfn.XLOOKUP(Tabela57[[#This Row],[SKU]],'ESTOQUE DEZEMBRO'!A:A,'ESTOQUE DEZEMBRO'!N:N,,0))</f>
        <v>outubro</v>
      </c>
      <c r="O286" s="15">
        <v>45658</v>
      </c>
    </row>
    <row r="287" spans="1:15">
      <c r="A287" s="5" t="s">
        <v>319</v>
      </c>
      <c r="B287" s="6" t="s">
        <v>1166</v>
      </c>
      <c r="C287" s="8">
        <f t="shared" si="8"/>
        <v>64.89</v>
      </c>
      <c r="D287" s="13">
        <f>_xlfn.XLOOKUP(Tabela57[[#This Row],[SKU]],'ESTOQUE DEZEMBRO'!A:A,'ESTOQUE DEZEMBRO'!F:F,,0)-
_xlfn.XLOOKUP(Tabela57[[#This Row],[SKU]],'VENDA MES'!K:K,'VENDA MES'!L:L,0,0)</f>
        <v>-9</v>
      </c>
      <c r="E287" s="13">
        <f>IF(D287&lt;=0,(L287 * 2.5) - D287,IF(AND(Tabela57[[#This Row],[ESTOQUE_INICIAL]]&lt;=Tabela57[[#This Row],[PONTO_DE_REPOSICAO]],Tabela57[[#This Row],[ESTOQUE_INICIAL]]&gt;0),L287*2.5,D287*0))</f>
        <v>33.722222222222221</v>
      </c>
      <c r="F287" s="13">
        <f t="shared" si="9"/>
        <v>24.722222222222221</v>
      </c>
      <c r="G287" s="14">
        <f>IF('ESTOQUE DEZEMBRO'!$N287="outubro",_xlfn.XLOOKUP('ESTOQUE DEZEMBRO'!$A287,MEDIDAS!H:H,MEDIDAS!J:J,,0),IF('ESTOQUE DEZEMBRO'!$N287="novembro",_xlfn.XLOOKUP('ESTOQUE DEZEMBRO'!$A287,MEDIDAS!H:H,MEDIDAS!K:K,,0),"0"))</f>
        <v>60</v>
      </c>
      <c r="H287" s="16">
        <v>120</v>
      </c>
      <c r="I287" s="6" t="s">
        <v>1128</v>
      </c>
      <c r="J287" s="1">
        <f>'ESTOQUE DEZEMBRO'!$D287*'ESTOQUE DEZEMBRO'!$G287+'ESTOQUE DEZEMBRO'!$E287*'ESTOQUE DEZEMBRO'!$H287</f>
        <v>3660</v>
      </c>
      <c r="K287" s="1">
        <f>_xlfn.XLOOKUP(A287,MEDIDAS!A:A,MEDIDAS!D:D,,0)*5</f>
        <v>4.9444444444444446</v>
      </c>
      <c r="L287" s="1">
        <f>SUM(K287,_xlfn.XLOOKUP(A287,MEDIDAS!A:A,MEDIDAS!D:D,,0)*5)</f>
        <v>9.8888888888888893</v>
      </c>
      <c r="M28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87" t="str">
        <f>IF(Tabela57[[#This Row],[ABASTECIMENTO]]&gt;0,"janeiro",_xlfn.XLOOKUP(Tabela57[[#This Row],[SKU]],'ESTOQUE DEZEMBRO'!A:A,'ESTOQUE DEZEMBRO'!N:N,,0))</f>
        <v>janeiro</v>
      </c>
      <c r="O287" s="15">
        <v>45658</v>
      </c>
    </row>
    <row r="288" spans="1:15">
      <c r="A288" s="5" t="s">
        <v>288</v>
      </c>
      <c r="B288" s="6" t="s">
        <v>1166</v>
      </c>
      <c r="C288" s="8">
        <f t="shared" si="8"/>
        <v>64.89</v>
      </c>
      <c r="D288" s="13">
        <f>_xlfn.XLOOKUP(Tabela57[[#This Row],[SKU]],'ESTOQUE DEZEMBRO'!A:A,'ESTOQUE DEZEMBRO'!F:F,,0)-
_xlfn.XLOOKUP(Tabela57[[#This Row],[SKU]],'VENDA MES'!K:K,'VENDA MES'!L:L,0,0)</f>
        <v>47</v>
      </c>
      <c r="E288" s="13">
        <f>IF(D288&lt;=0,(L288 * 2.5) - D288,IF(AND(Tabela57[[#This Row],[ESTOQUE_INICIAL]]&lt;=Tabela57[[#This Row],[PONTO_DE_REPOSICAO]],Tabela57[[#This Row],[ESTOQUE_INICIAL]]&gt;0),L288*2.5,D288*0))</f>
        <v>0</v>
      </c>
      <c r="F288" s="13">
        <f t="shared" si="9"/>
        <v>47</v>
      </c>
      <c r="G288" s="14">
        <f>IF('ESTOQUE DEZEMBRO'!$N288="outubro",_xlfn.XLOOKUP('ESTOQUE DEZEMBRO'!$A288,MEDIDAS!H:H,MEDIDAS!J:J,,0),IF('ESTOQUE DEZEMBRO'!$N288="novembro",_xlfn.XLOOKUP('ESTOQUE DEZEMBRO'!$A288,MEDIDAS!H:H,MEDIDAS!K:K,,0),"0"))</f>
        <v>60</v>
      </c>
      <c r="H288" s="16">
        <v>120</v>
      </c>
      <c r="I288" s="6" t="s">
        <v>1128</v>
      </c>
      <c r="J288" s="1">
        <f>'ESTOQUE DEZEMBRO'!$D288*'ESTOQUE DEZEMBRO'!$G288+'ESTOQUE DEZEMBRO'!$E288*'ESTOQUE DEZEMBRO'!$H288</f>
        <v>4920</v>
      </c>
      <c r="K288" s="1">
        <f>_xlfn.XLOOKUP(A288,MEDIDAS!A:A,MEDIDAS!D:D,,0)*5</f>
        <v>6.4444444444444446</v>
      </c>
      <c r="L288" s="1">
        <f>SUM(K288,_xlfn.XLOOKUP(A288,MEDIDAS!A:A,MEDIDAS!D:D,,0)*5)</f>
        <v>12.888888888888889</v>
      </c>
      <c r="M28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88" t="str">
        <f>IF(Tabela57[[#This Row],[ABASTECIMENTO]]&gt;0,"janeiro",_xlfn.XLOOKUP(Tabela57[[#This Row],[SKU]],'ESTOQUE DEZEMBRO'!A:A,'ESTOQUE DEZEMBRO'!N:N,,0))</f>
        <v>outubro</v>
      </c>
      <c r="O288" s="15">
        <v>45658</v>
      </c>
    </row>
    <row r="289" spans="1:15">
      <c r="A289" s="5" t="s">
        <v>289</v>
      </c>
      <c r="B289" s="6" t="s">
        <v>1166</v>
      </c>
      <c r="C289" s="8">
        <f t="shared" si="8"/>
        <v>64.89</v>
      </c>
      <c r="D289" s="13">
        <f>_xlfn.XLOOKUP(Tabela57[[#This Row],[SKU]],'ESTOQUE DEZEMBRO'!A:A,'ESTOQUE DEZEMBRO'!F:F,,0)-
_xlfn.XLOOKUP(Tabela57[[#This Row],[SKU]],'VENDA MES'!K:K,'VENDA MES'!L:L,0,0)</f>
        <v>-13</v>
      </c>
      <c r="E289" s="13">
        <f>IF(D289&lt;=0,(L289 * 2.5) - D289,IF(AND(Tabela57[[#This Row],[ESTOQUE_INICIAL]]&lt;=Tabela57[[#This Row],[PONTO_DE_REPOSICAO]],Tabela57[[#This Row],[ESTOQUE_INICIAL]]&gt;0),L289*2.5,D289*0))</f>
        <v>56.888888888888893</v>
      </c>
      <c r="F289" s="13">
        <f t="shared" si="9"/>
        <v>43.888888888888893</v>
      </c>
      <c r="G289" s="14">
        <f>IF('ESTOQUE DEZEMBRO'!$N289="outubro",_xlfn.XLOOKUP('ESTOQUE DEZEMBRO'!$A289,MEDIDAS!H:H,MEDIDAS!J:J,,0),IF('ESTOQUE DEZEMBRO'!$N289="novembro",_xlfn.XLOOKUP('ESTOQUE DEZEMBRO'!$A289,MEDIDAS!H:H,MEDIDAS!K:K,,0),"0"))</f>
        <v>60</v>
      </c>
      <c r="H289" s="16">
        <v>120</v>
      </c>
      <c r="I289" s="6" t="s">
        <v>1128</v>
      </c>
      <c r="J289" s="1">
        <f>'ESTOQUE DEZEMBRO'!$D289*'ESTOQUE DEZEMBRO'!$G289+'ESTOQUE DEZEMBRO'!$E289*'ESTOQUE DEZEMBRO'!$H289</f>
        <v>4380</v>
      </c>
      <c r="K289" s="1">
        <f>_xlfn.XLOOKUP(A289,MEDIDAS!A:A,MEDIDAS!D:D,,0)*5</f>
        <v>8.7777777777777786</v>
      </c>
      <c r="L289" s="1">
        <f>SUM(K289,_xlfn.XLOOKUP(A289,MEDIDAS!A:A,MEDIDAS!D:D,,0)*5)</f>
        <v>17.555555555555557</v>
      </c>
      <c r="M28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89" t="str">
        <f>IF(Tabela57[[#This Row],[ABASTECIMENTO]]&gt;0,"janeiro",_xlfn.XLOOKUP(Tabela57[[#This Row],[SKU]],'ESTOQUE DEZEMBRO'!A:A,'ESTOQUE DEZEMBRO'!N:N,,0))</f>
        <v>janeiro</v>
      </c>
      <c r="O289" s="15">
        <v>45658</v>
      </c>
    </row>
    <row r="290" spans="1:15">
      <c r="A290" s="5" t="s">
        <v>290</v>
      </c>
      <c r="B290" s="6" t="s">
        <v>1166</v>
      </c>
      <c r="C290" s="8">
        <f t="shared" si="8"/>
        <v>64.89</v>
      </c>
      <c r="D290" s="13">
        <f>_xlfn.XLOOKUP(Tabela57[[#This Row],[SKU]],'ESTOQUE DEZEMBRO'!A:A,'ESTOQUE DEZEMBRO'!F:F,,0)-
_xlfn.XLOOKUP(Tabela57[[#This Row],[SKU]],'VENDA MES'!K:K,'VENDA MES'!L:L,0,0)</f>
        <v>-45.59999999999998</v>
      </c>
      <c r="E290" s="13">
        <f>IF(D290&lt;=0,(L290 * 2.5) - D290,IF(AND(Tabela57[[#This Row],[ESTOQUE_INICIAL]]&lt;=Tabela57[[#This Row],[PONTO_DE_REPOSICAO]],Tabela57[[#This Row],[ESTOQUE_INICIAL]]&gt;0),L290*2.5,D290*0))</f>
        <v>72.544444444444423</v>
      </c>
      <c r="F290" s="13">
        <f t="shared" si="9"/>
        <v>26.944444444444443</v>
      </c>
      <c r="G290" s="14">
        <f>IF('ESTOQUE DEZEMBRO'!$N290="outubro",_xlfn.XLOOKUP('ESTOQUE DEZEMBRO'!$A290,MEDIDAS!H:H,MEDIDAS!J:J,,0),IF('ESTOQUE DEZEMBRO'!$N290="novembro",_xlfn.XLOOKUP('ESTOQUE DEZEMBRO'!$A290,MEDIDAS!H:H,MEDIDAS!K:K,,0),"0"))</f>
        <v>60</v>
      </c>
      <c r="H290" s="16">
        <v>120</v>
      </c>
      <c r="I290" s="6" t="s">
        <v>1128</v>
      </c>
      <c r="J290" s="1">
        <f>'ESTOQUE DEZEMBRO'!$D290*'ESTOQUE DEZEMBRO'!$G290+'ESTOQUE DEZEMBRO'!$E290*'ESTOQUE DEZEMBRO'!$H290</f>
        <v>1704.0000000000011</v>
      </c>
      <c r="K290" s="1">
        <f>_xlfn.XLOOKUP(A290,MEDIDAS!A:A,MEDIDAS!D:D,,0)*5</f>
        <v>5.3888888888888884</v>
      </c>
      <c r="L290" s="1">
        <f>SUM(K290,_xlfn.XLOOKUP(A290,MEDIDAS!A:A,MEDIDAS!D:D,,0)*5)</f>
        <v>10.777777777777777</v>
      </c>
      <c r="M29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90" t="str">
        <f>IF(Tabela57[[#This Row],[ABASTECIMENTO]]&gt;0,"janeiro",_xlfn.XLOOKUP(Tabela57[[#This Row],[SKU]],'ESTOQUE DEZEMBRO'!A:A,'ESTOQUE DEZEMBRO'!N:N,,0))</f>
        <v>janeiro</v>
      </c>
      <c r="O290" s="15">
        <v>45658</v>
      </c>
    </row>
    <row r="291" spans="1:15">
      <c r="A291" s="5" t="s">
        <v>291</v>
      </c>
      <c r="B291" s="6" t="s">
        <v>1166</v>
      </c>
      <c r="C291" s="8">
        <f t="shared" si="8"/>
        <v>64.89</v>
      </c>
      <c r="D291" s="13">
        <f>_xlfn.XLOOKUP(Tabela57[[#This Row],[SKU]],'ESTOQUE DEZEMBRO'!A:A,'ESTOQUE DEZEMBRO'!F:F,,0)-
_xlfn.XLOOKUP(Tabela57[[#This Row],[SKU]],'VENDA MES'!K:K,'VENDA MES'!L:L,0,0)</f>
        <v>37</v>
      </c>
      <c r="E291" s="13">
        <f>IF(D291&lt;=0,(L291 * 2.5) - D291,IF(AND(Tabela57[[#This Row],[ESTOQUE_INICIAL]]&lt;=Tabela57[[#This Row],[PONTO_DE_REPOSICAO]],Tabela57[[#This Row],[ESTOQUE_INICIAL]]&gt;0),L291*2.5,D291*0))</f>
        <v>0</v>
      </c>
      <c r="F291" s="13">
        <f t="shared" si="9"/>
        <v>37</v>
      </c>
      <c r="G291" s="14">
        <f>IF('ESTOQUE DEZEMBRO'!$N291="outubro",_xlfn.XLOOKUP('ESTOQUE DEZEMBRO'!$A291,MEDIDAS!H:H,MEDIDAS!J:J,,0),IF('ESTOQUE DEZEMBRO'!$N291="novembro",_xlfn.XLOOKUP('ESTOQUE DEZEMBRO'!$A291,MEDIDAS!H:H,MEDIDAS!K:K,,0),"0"))</f>
        <v>60</v>
      </c>
      <c r="H291" s="16">
        <v>120</v>
      </c>
      <c r="I291" s="6" t="s">
        <v>1128</v>
      </c>
      <c r="J291" s="1">
        <f>'ESTOQUE DEZEMBRO'!$D291*'ESTOQUE DEZEMBRO'!$G291+'ESTOQUE DEZEMBRO'!$E291*'ESTOQUE DEZEMBRO'!$H291</f>
        <v>6540</v>
      </c>
      <c r="K291" s="1">
        <f>_xlfn.XLOOKUP(A291,MEDIDAS!A:A,MEDIDAS!D:D,,0)*5</f>
        <v>4.9444444444444446</v>
      </c>
      <c r="L291" s="1">
        <f>SUM(K291,_xlfn.XLOOKUP(A291,MEDIDAS!A:A,MEDIDAS!D:D,,0)*5)</f>
        <v>9.8888888888888893</v>
      </c>
      <c r="M29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91" t="str">
        <f>IF(Tabela57[[#This Row],[ABASTECIMENTO]]&gt;0,"janeiro",_xlfn.XLOOKUP(Tabela57[[#This Row],[SKU]],'ESTOQUE DEZEMBRO'!A:A,'ESTOQUE DEZEMBRO'!N:N,,0))</f>
        <v>outubro</v>
      </c>
      <c r="O291" s="15">
        <v>45658</v>
      </c>
    </row>
    <row r="292" spans="1:15">
      <c r="A292" s="5" t="s">
        <v>292</v>
      </c>
      <c r="B292" s="6" t="s">
        <v>1167</v>
      </c>
      <c r="C292" s="8">
        <f t="shared" si="8"/>
        <v>64.89</v>
      </c>
      <c r="D292" s="13">
        <f>_xlfn.XLOOKUP(Tabela57[[#This Row],[SKU]],'ESTOQUE DEZEMBRO'!A:A,'ESTOQUE DEZEMBRO'!F:F,,0)-
_xlfn.XLOOKUP(Tabela57[[#This Row],[SKU]],'VENDA MES'!K:K,'VENDA MES'!L:L,0,0)</f>
        <v>-43.400000000000006</v>
      </c>
      <c r="E292" s="13">
        <f>IF(D292&lt;=0,(L292 * 2.5) - D292,IF(AND(Tabela57[[#This Row],[ESTOQUE_INICIAL]]&lt;=Tabela57[[#This Row],[PONTO_DE_REPOSICAO]],Tabela57[[#This Row],[ESTOQUE_INICIAL]]&gt;0),L292*2.5,D292*0))</f>
        <v>70.62222222222222</v>
      </c>
      <c r="F292" s="13">
        <f t="shared" si="9"/>
        <v>27.222222222222214</v>
      </c>
      <c r="G292" s="14">
        <f>IF('ESTOQUE DEZEMBRO'!$N292="outubro",_xlfn.XLOOKUP('ESTOQUE DEZEMBRO'!$A292,MEDIDAS!H:H,MEDIDAS!J:J,,0),IF('ESTOQUE DEZEMBRO'!$N292="novembro",_xlfn.XLOOKUP('ESTOQUE DEZEMBRO'!$A292,MEDIDAS!H:H,MEDIDAS!K:K,,0),"0"))</f>
        <v>12</v>
      </c>
      <c r="H292" s="16">
        <v>24</v>
      </c>
      <c r="I292" s="6" t="s">
        <v>1136</v>
      </c>
      <c r="J292" s="1">
        <f>'ESTOQUE DEZEMBRO'!$D292*'ESTOQUE DEZEMBRO'!$G292+'ESTOQUE DEZEMBRO'!$E292*'ESTOQUE DEZEMBRO'!$H292</f>
        <v>487.19999999999993</v>
      </c>
      <c r="K292" s="1">
        <f>_xlfn.XLOOKUP(A292,MEDIDAS!A:A,MEDIDAS!D:D,,0)*5</f>
        <v>5.4444444444444438</v>
      </c>
      <c r="L292" s="1">
        <f>SUM(K292,_xlfn.XLOOKUP(A292,MEDIDAS!A:A,MEDIDAS!D:D,,0)*5)</f>
        <v>10.888888888888888</v>
      </c>
      <c r="M29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92" t="str">
        <f>IF(Tabela57[[#This Row],[ABASTECIMENTO]]&gt;0,"janeiro",_xlfn.XLOOKUP(Tabela57[[#This Row],[SKU]],'ESTOQUE DEZEMBRO'!A:A,'ESTOQUE DEZEMBRO'!N:N,,0))</f>
        <v>janeiro</v>
      </c>
      <c r="O292" s="15">
        <v>45658</v>
      </c>
    </row>
    <row r="293" spans="1:15">
      <c r="A293" s="5" t="s">
        <v>293</v>
      </c>
      <c r="B293" s="6" t="s">
        <v>1167</v>
      </c>
      <c r="C293" s="8">
        <f t="shared" si="8"/>
        <v>64.89</v>
      </c>
      <c r="D293" s="13">
        <f>_xlfn.XLOOKUP(Tabela57[[#This Row],[SKU]],'ESTOQUE DEZEMBRO'!A:A,'ESTOQUE DEZEMBRO'!F:F,,0)-
_xlfn.XLOOKUP(Tabela57[[#This Row],[SKU]],'VENDA MES'!K:K,'VENDA MES'!L:L,0,0)</f>
        <v>13.800000000000011</v>
      </c>
      <c r="E293" s="13">
        <f>IF(D293&lt;=0,(L293 * 2.5) - D293,IF(AND(Tabela57[[#This Row],[ESTOQUE_INICIAL]]&lt;=Tabela57[[#This Row],[PONTO_DE_REPOSICAO]],Tabela57[[#This Row],[ESTOQUE_INICIAL]]&gt;0),L293*2.5,D293*0))</f>
        <v>0</v>
      </c>
      <c r="F293" s="13">
        <f t="shared" si="9"/>
        <v>13.800000000000011</v>
      </c>
      <c r="G293" s="14">
        <f>IF('ESTOQUE DEZEMBRO'!$N293="outubro",_xlfn.XLOOKUP('ESTOQUE DEZEMBRO'!$A293,MEDIDAS!H:H,MEDIDAS!J:J,,0),IF('ESTOQUE DEZEMBRO'!$N293="novembro",_xlfn.XLOOKUP('ESTOQUE DEZEMBRO'!$A293,MEDIDAS!H:H,MEDIDAS!K:K,,0),"0"))</f>
        <v>12</v>
      </c>
      <c r="H293" s="16">
        <v>24</v>
      </c>
      <c r="I293" s="6" t="s">
        <v>1136</v>
      </c>
      <c r="J293" s="1">
        <f>'ESTOQUE DEZEMBRO'!$D293*'ESTOQUE DEZEMBRO'!$G293+'ESTOQUE DEZEMBRO'!$E293*'ESTOQUE DEZEMBRO'!$H293</f>
        <v>909.60000000000014</v>
      </c>
      <c r="K293" s="1">
        <f>_xlfn.XLOOKUP(A293,MEDIDAS!A:A,MEDIDAS!D:D,,0)*5</f>
        <v>4.2222222222222223</v>
      </c>
      <c r="L293" s="1">
        <f>SUM(K293,_xlfn.XLOOKUP(A293,MEDIDAS!A:A,MEDIDAS!D:D,,0)*5)</f>
        <v>8.4444444444444446</v>
      </c>
      <c r="M29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93" t="str">
        <f>IF(Tabela57[[#This Row],[ABASTECIMENTO]]&gt;0,"janeiro",_xlfn.XLOOKUP(Tabela57[[#This Row],[SKU]],'ESTOQUE DEZEMBRO'!A:A,'ESTOQUE DEZEMBRO'!N:N,,0))</f>
        <v>outubro</v>
      </c>
      <c r="O293" s="15">
        <v>45658</v>
      </c>
    </row>
    <row r="294" spans="1:15">
      <c r="A294" s="5" t="s">
        <v>294</v>
      </c>
      <c r="B294" s="6" t="s">
        <v>1167</v>
      </c>
      <c r="C294" s="8">
        <f t="shared" si="8"/>
        <v>64.89</v>
      </c>
      <c r="D294" s="13">
        <f>_xlfn.XLOOKUP(Tabela57[[#This Row],[SKU]],'ESTOQUE DEZEMBRO'!A:A,'ESTOQUE DEZEMBRO'!F:F,,0)-
_xlfn.XLOOKUP(Tabela57[[#This Row],[SKU]],'VENDA MES'!K:K,'VENDA MES'!L:L,0,0)</f>
        <v>-28.999999999999972</v>
      </c>
      <c r="E294" s="13">
        <f>IF(D294&lt;=0,(L294 * 2.5) - D294,IF(AND(Tabela57[[#This Row],[ESTOQUE_INICIAL]]&lt;=Tabela57[[#This Row],[PONTO_DE_REPOSICAO]],Tabela57[[#This Row],[ESTOQUE_INICIAL]]&gt;0),L294*2.5,D294*0))</f>
        <v>68.999999999999972</v>
      </c>
      <c r="F294" s="13">
        <f t="shared" si="9"/>
        <v>40</v>
      </c>
      <c r="G294" s="14">
        <f>IF('ESTOQUE DEZEMBRO'!$N294="outubro",_xlfn.XLOOKUP('ESTOQUE DEZEMBRO'!$A294,MEDIDAS!H:H,MEDIDAS!J:J,,0),IF('ESTOQUE DEZEMBRO'!$N294="novembro",_xlfn.XLOOKUP('ESTOQUE DEZEMBRO'!$A294,MEDIDAS!H:H,MEDIDAS!K:K,,0),"0"))</f>
        <v>12</v>
      </c>
      <c r="H294" s="16">
        <v>24</v>
      </c>
      <c r="I294" s="6" t="s">
        <v>1136</v>
      </c>
      <c r="J294" s="1">
        <f>'ESTOQUE DEZEMBRO'!$D294*'ESTOQUE DEZEMBRO'!$G294+'ESTOQUE DEZEMBRO'!$E294*'ESTOQUE DEZEMBRO'!$H294</f>
        <v>252.00000000000034</v>
      </c>
      <c r="K294" s="1">
        <f>_xlfn.XLOOKUP(A294,MEDIDAS!A:A,MEDIDAS!D:D,,0)*5</f>
        <v>8</v>
      </c>
      <c r="L294" s="1">
        <f>SUM(K294,_xlfn.XLOOKUP(A294,MEDIDAS!A:A,MEDIDAS!D:D,,0)*5)</f>
        <v>16</v>
      </c>
      <c r="M29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94" t="str">
        <f>IF(Tabela57[[#This Row],[ABASTECIMENTO]]&gt;0,"janeiro",_xlfn.XLOOKUP(Tabela57[[#This Row],[SKU]],'ESTOQUE DEZEMBRO'!A:A,'ESTOQUE DEZEMBRO'!N:N,,0))</f>
        <v>janeiro</v>
      </c>
      <c r="O294" s="15">
        <v>45658</v>
      </c>
    </row>
    <row r="295" spans="1:15">
      <c r="A295" s="5" t="s">
        <v>295</v>
      </c>
      <c r="B295" s="6" t="s">
        <v>1167</v>
      </c>
      <c r="C295" s="8">
        <f t="shared" si="8"/>
        <v>64.89</v>
      </c>
      <c r="D295" s="13">
        <f>_xlfn.XLOOKUP(Tabela57[[#This Row],[SKU]],'ESTOQUE DEZEMBRO'!A:A,'ESTOQUE DEZEMBRO'!F:F,,0)-
_xlfn.XLOOKUP(Tabela57[[#This Row],[SKU]],'VENDA MES'!K:K,'VENDA MES'!L:L,0,0)</f>
        <v>-44.166666666666664</v>
      </c>
      <c r="E295" s="13">
        <f>IF(D295&lt;=0,(L295 * 2.5) - D295,IF(AND(Tabela57[[#This Row],[ESTOQUE_INICIAL]]&lt;=Tabela57[[#This Row],[PONTO_DE_REPOSICAO]],Tabela57[[#This Row],[ESTOQUE_INICIAL]]&gt;0),L295*2.5,D295*0))</f>
        <v>80</v>
      </c>
      <c r="F295" s="13">
        <f t="shared" si="9"/>
        <v>35.833333333333336</v>
      </c>
      <c r="G295" s="14" t="str">
        <f>IF('ESTOQUE DEZEMBRO'!$N295="outubro",_xlfn.XLOOKUP('ESTOQUE DEZEMBRO'!$A295,MEDIDAS!H:H,MEDIDAS!J:J,,0),IF('ESTOQUE DEZEMBRO'!$N295="novembro",_xlfn.XLOOKUP('ESTOQUE DEZEMBRO'!$A295,MEDIDAS!H:H,MEDIDAS!K:K,,0),"0"))</f>
        <v>0</v>
      </c>
      <c r="H295" s="16">
        <v>24</v>
      </c>
      <c r="I295" s="6" t="s">
        <v>1136</v>
      </c>
      <c r="J295" s="1">
        <f>'ESTOQUE DEZEMBRO'!$D295*'ESTOQUE DEZEMBRO'!$G295+'ESTOQUE DEZEMBRO'!$E295*'ESTOQUE DEZEMBRO'!$H295</f>
        <v>1381.0000000000002</v>
      </c>
      <c r="K295" s="1">
        <f>_xlfn.XLOOKUP(A295,MEDIDAS!A:A,MEDIDAS!D:D,,0)*5</f>
        <v>7.166666666666667</v>
      </c>
      <c r="L295" s="1">
        <f>SUM(K295,_xlfn.XLOOKUP(A295,MEDIDAS!A:A,MEDIDAS!D:D,,0)*5)</f>
        <v>14.333333333333334</v>
      </c>
      <c r="M29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95" t="str">
        <f>IF(Tabela57[[#This Row],[ABASTECIMENTO]]&gt;0,"janeiro",_xlfn.XLOOKUP(Tabela57[[#This Row],[SKU]],'ESTOQUE DEZEMBRO'!A:A,'ESTOQUE DEZEMBRO'!N:N,,0))</f>
        <v>janeiro</v>
      </c>
      <c r="O295" s="15">
        <v>45658</v>
      </c>
    </row>
    <row r="296" spans="1:15">
      <c r="A296" s="5" t="s">
        <v>296</v>
      </c>
      <c r="B296" s="6" t="s">
        <v>1167</v>
      </c>
      <c r="C296" s="8">
        <f t="shared" si="8"/>
        <v>64.89</v>
      </c>
      <c r="D296" s="13">
        <f>_xlfn.XLOOKUP(Tabela57[[#This Row],[SKU]],'ESTOQUE DEZEMBRO'!A:A,'ESTOQUE DEZEMBRO'!F:F,,0)-
_xlfn.XLOOKUP(Tabela57[[#This Row],[SKU]],'VENDA MES'!K:K,'VENDA MES'!L:L,0,0)</f>
        <v>-8.0777777777777899</v>
      </c>
      <c r="E296" s="13">
        <f>IF(D296&lt;=0,(L296 * 2.5) - D296,IF(AND(Tabela57[[#This Row],[ESTOQUE_INICIAL]]&lt;=Tabela57[[#This Row],[PONTO_DE_REPOSICAO]],Tabela57[[#This Row],[ESTOQUE_INICIAL]]&gt;0),L296*2.5,D296*0))</f>
        <v>52.800000000000011</v>
      </c>
      <c r="F296" s="13">
        <f t="shared" si="9"/>
        <v>44.722222222222221</v>
      </c>
      <c r="G296" s="14" t="str">
        <f>IF('ESTOQUE DEZEMBRO'!$N296="outubro",_xlfn.XLOOKUP('ESTOQUE DEZEMBRO'!$A296,MEDIDAS!H:H,MEDIDAS!J:J,,0),IF('ESTOQUE DEZEMBRO'!$N296="novembro",_xlfn.XLOOKUP('ESTOQUE DEZEMBRO'!$A296,MEDIDAS!H:H,MEDIDAS!K:K,,0),"0"))</f>
        <v>0</v>
      </c>
      <c r="H296" s="16">
        <v>24</v>
      </c>
      <c r="I296" s="6" t="s">
        <v>1136</v>
      </c>
      <c r="J296" s="1">
        <f>'ESTOQUE DEZEMBRO'!$D296*'ESTOQUE DEZEMBRO'!$G296+'ESTOQUE DEZEMBRO'!$E296*'ESTOQUE DEZEMBRO'!$H296</f>
        <v>1341.6666666666667</v>
      </c>
      <c r="K296" s="1">
        <f>_xlfn.XLOOKUP(A296,MEDIDAS!A:A,MEDIDAS!D:D,,0)*5</f>
        <v>8.9444444444444446</v>
      </c>
      <c r="L296" s="1">
        <f>SUM(K296,_xlfn.XLOOKUP(A296,MEDIDAS!A:A,MEDIDAS!D:D,,0)*5)</f>
        <v>17.888888888888889</v>
      </c>
      <c r="M29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296" t="str">
        <f>IF(Tabela57[[#This Row],[ABASTECIMENTO]]&gt;0,"janeiro",_xlfn.XLOOKUP(Tabela57[[#This Row],[SKU]],'ESTOQUE DEZEMBRO'!A:A,'ESTOQUE DEZEMBRO'!N:N,,0))</f>
        <v>janeiro</v>
      </c>
      <c r="O296" s="15">
        <v>45658</v>
      </c>
    </row>
    <row r="297" spans="1:15">
      <c r="A297" s="5" t="s">
        <v>330</v>
      </c>
      <c r="B297" s="6" t="s">
        <v>1167</v>
      </c>
      <c r="C297" s="8">
        <f t="shared" si="8"/>
        <v>64.89</v>
      </c>
      <c r="D297" s="13">
        <f>_xlfn.XLOOKUP(Tabela57[[#This Row],[SKU]],'ESTOQUE DEZEMBRO'!A:A,'ESTOQUE DEZEMBRO'!F:F,,0)-
_xlfn.XLOOKUP(Tabela57[[#This Row],[SKU]],'VENDA MES'!K:K,'VENDA MES'!L:L,0,0)</f>
        <v>-25</v>
      </c>
      <c r="E297" s="13">
        <f>IF(D297&lt;=0,(L297 * 2.5) - D297,IF(AND(Tabela57[[#This Row],[ESTOQUE_INICIAL]]&lt;=Tabela57[[#This Row],[PONTO_DE_REPOSICAO]],Tabela57[[#This Row],[ESTOQUE_INICIAL]]&gt;0),L297*2.5,D297*0))</f>
        <v>54.166666666666671</v>
      </c>
      <c r="F297" s="13">
        <f t="shared" si="9"/>
        <v>29.166666666666671</v>
      </c>
      <c r="G297" s="14">
        <f>IF('ESTOQUE DEZEMBRO'!$N297="outubro",_xlfn.XLOOKUP('ESTOQUE DEZEMBRO'!$A297,MEDIDAS!H:H,MEDIDAS!J:J,,0),IF('ESTOQUE DEZEMBRO'!$N297="novembro",_xlfn.XLOOKUP('ESTOQUE DEZEMBRO'!$A297,MEDIDAS!H:H,MEDIDAS!K:K,,0),"0"))</f>
        <v>12</v>
      </c>
      <c r="H297" s="16">
        <v>24</v>
      </c>
      <c r="I297" s="6" t="s">
        <v>1136</v>
      </c>
      <c r="J297" s="1">
        <f>'ESTOQUE DEZEMBRO'!$D297*'ESTOQUE DEZEMBRO'!$G297+'ESTOQUE DEZEMBRO'!$E297*'ESTOQUE DEZEMBRO'!$H297</f>
        <v>540</v>
      </c>
      <c r="K297" s="1">
        <f>_xlfn.XLOOKUP(A297,MEDIDAS!A:A,MEDIDAS!D:D,,0)*5</f>
        <v>5.8333333333333339</v>
      </c>
      <c r="L297" s="1">
        <f>SUM(K297,_xlfn.XLOOKUP(A297,MEDIDAS!A:A,MEDIDAS!D:D,,0)*5)</f>
        <v>11.666666666666668</v>
      </c>
      <c r="M29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97" t="str">
        <f>IF(Tabela57[[#This Row],[ABASTECIMENTO]]&gt;0,"janeiro",_xlfn.XLOOKUP(Tabela57[[#This Row],[SKU]],'ESTOQUE DEZEMBRO'!A:A,'ESTOQUE DEZEMBRO'!N:N,,0))</f>
        <v>janeiro</v>
      </c>
      <c r="O297" s="15">
        <v>45658</v>
      </c>
    </row>
    <row r="298" spans="1:15">
      <c r="A298" s="5" t="s">
        <v>298</v>
      </c>
      <c r="B298" s="6" t="s">
        <v>1167</v>
      </c>
      <c r="C298" s="8">
        <f t="shared" si="8"/>
        <v>64.89</v>
      </c>
      <c r="D298" s="13">
        <f>_xlfn.XLOOKUP(Tabela57[[#This Row],[SKU]],'ESTOQUE DEZEMBRO'!A:A,'ESTOQUE DEZEMBRO'!F:F,,0)-
_xlfn.XLOOKUP(Tabela57[[#This Row],[SKU]],'VENDA MES'!K:K,'VENDA MES'!L:L,0,0)</f>
        <v>-23.199999999999989</v>
      </c>
      <c r="E298" s="13">
        <f>IF(D298&lt;=0,(L298 * 2.5) - D298,IF(AND(Tabela57[[#This Row],[ESTOQUE_INICIAL]]&lt;=Tabela57[[#This Row],[PONTO_DE_REPOSICAO]],Tabela57[[#This Row],[ESTOQUE_INICIAL]]&gt;0),L298*2.5,D298*0))</f>
        <v>50.977777777777767</v>
      </c>
      <c r="F298" s="13">
        <f t="shared" si="9"/>
        <v>27.777777777777779</v>
      </c>
      <c r="G298" s="14">
        <f>IF('ESTOQUE DEZEMBRO'!$N298="outubro",_xlfn.XLOOKUP('ESTOQUE DEZEMBRO'!$A298,MEDIDAS!H:H,MEDIDAS!J:J,,0),IF('ESTOQUE DEZEMBRO'!$N298="novembro",_xlfn.XLOOKUP('ESTOQUE DEZEMBRO'!$A298,MEDIDAS!H:H,MEDIDAS!K:K,,0),"0"))</f>
        <v>12</v>
      </c>
      <c r="H298" s="16">
        <v>24</v>
      </c>
      <c r="I298" s="6" t="s">
        <v>1136</v>
      </c>
      <c r="J298" s="1">
        <f>'ESTOQUE DEZEMBRO'!$D298*'ESTOQUE DEZEMBRO'!$G298+'ESTOQUE DEZEMBRO'!$E298*'ESTOQUE DEZEMBRO'!$H298</f>
        <v>621.60000000000014</v>
      </c>
      <c r="K298" s="1">
        <f>_xlfn.XLOOKUP(A298,MEDIDAS!A:A,MEDIDAS!D:D,,0)*5</f>
        <v>5.5555555555555554</v>
      </c>
      <c r="L298" s="1">
        <f>SUM(K298,_xlfn.XLOOKUP(A298,MEDIDAS!A:A,MEDIDAS!D:D,,0)*5)</f>
        <v>11.111111111111111</v>
      </c>
      <c r="M29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98" t="str">
        <f>IF(Tabela57[[#This Row],[ABASTECIMENTO]]&gt;0,"janeiro",_xlfn.XLOOKUP(Tabela57[[#This Row],[SKU]],'ESTOQUE DEZEMBRO'!A:A,'ESTOQUE DEZEMBRO'!N:N,,0))</f>
        <v>janeiro</v>
      </c>
      <c r="O298" s="15">
        <v>45658</v>
      </c>
    </row>
    <row r="299" spans="1:15">
      <c r="A299" s="5" t="s">
        <v>299</v>
      </c>
      <c r="B299" s="6" t="s">
        <v>1167</v>
      </c>
      <c r="C299" s="8">
        <f t="shared" si="8"/>
        <v>64.89</v>
      </c>
      <c r="D299" s="13">
        <f>_xlfn.XLOOKUP(Tabela57[[#This Row],[SKU]],'ESTOQUE DEZEMBRO'!A:A,'ESTOQUE DEZEMBRO'!F:F,,0)-
_xlfn.XLOOKUP(Tabela57[[#This Row],[SKU]],'VENDA MES'!K:K,'VENDA MES'!L:L,0,0)</f>
        <v>38.400000000000006</v>
      </c>
      <c r="E299" s="13">
        <f>IF(D299&lt;=0,(L299 * 2.5) - D299,IF(AND(Tabela57[[#This Row],[ESTOQUE_INICIAL]]&lt;=Tabela57[[#This Row],[PONTO_DE_REPOSICAO]],Tabela57[[#This Row],[ESTOQUE_INICIAL]]&gt;0),L299*2.5,D299*0))</f>
        <v>0</v>
      </c>
      <c r="F299" s="13">
        <f t="shared" si="9"/>
        <v>38.400000000000006</v>
      </c>
      <c r="G299" s="14">
        <f>IF('ESTOQUE DEZEMBRO'!$N299="outubro",_xlfn.XLOOKUP('ESTOQUE DEZEMBRO'!$A299,MEDIDAS!H:H,MEDIDAS!J:J,,0),IF('ESTOQUE DEZEMBRO'!$N299="novembro",_xlfn.XLOOKUP('ESTOQUE DEZEMBRO'!$A299,MEDIDAS!H:H,MEDIDAS!K:K,,0),"0"))</f>
        <v>12</v>
      </c>
      <c r="H299" s="16">
        <v>24</v>
      </c>
      <c r="I299" s="6" t="s">
        <v>1136</v>
      </c>
      <c r="J299" s="1">
        <f>'ESTOQUE DEZEMBRO'!$D299*'ESTOQUE DEZEMBRO'!$G299+'ESTOQUE DEZEMBRO'!$E299*'ESTOQUE DEZEMBRO'!$H299</f>
        <v>1336.8000000000002</v>
      </c>
      <c r="K299" s="1">
        <f>_xlfn.XLOOKUP(A299,MEDIDAS!A:A,MEDIDAS!D:D,,0)*5</f>
        <v>4.4444444444444446</v>
      </c>
      <c r="L299" s="1">
        <f>SUM(K299,_xlfn.XLOOKUP(A299,MEDIDAS!A:A,MEDIDAS!D:D,,0)*5)</f>
        <v>8.8888888888888893</v>
      </c>
      <c r="M29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299" t="str">
        <f>IF(Tabela57[[#This Row],[ABASTECIMENTO]]&gt;0,"janeiro",_xlfn.XLOOKUP(Tabela57[[#This Row],[SKU]],'ESTOQUE DEZEMBRO'!A:A,'ESTOQUE DEZEMBRO'!N:N,,0))</f>
        <v>outubro</v>
      </c>
      <c r="O299" s="15">
        <v>45658</v>
      </c>
    </row>
    <row r="300" spans="1:15">
      <c r="A300" s="5" t="s">
        <v>300</v>
      </c>
      <c r="B300" s="6" t="s">
        <v>1167</v>
      </c>
      <c r="C300" s="8">
        <f t="shared" si="8"/>
        <v>64.89</v>
      </c>
      <c r="D300" s="13">
        <f>_xlfn.XLOOKUP(Tabela57[[#This Row],[SKU]],'ESTOQUE DEZEMBRO'!A:A,'ESTOQUE DEZEMBRO'!F:F,,0)-
_xlfn.XLOOKUP(Tabela57[[#This Row],[SKU]],'VENDA MES'!K:K,'VENDA MES'!L:L,0,0)</f>
        <v>136</v>
      </c>
      <c r="E300" s="13">
        <f>IF(D300&lt;=0,(L300 * 2.5) - D300,IF(AND(Tabela57[[#This Row],[ESTOQUE_INICIAL]]&lt;=Tabela57[[#This Row],[PONTO_DE_REPOSICAO]],Tabela57[[#This Row],[ESTOQUE_INICIAL]]&gt;0),L300*2.5,D300*0))</f>
        <v>0</v>
      </c>
      <c r="F300" s="13">
        <f t="shared" si="9"/>
        <v>136</v>
      </c>
      <c r="G300" s="14">
        <f>IF('ESTOQUE DEZEMBRO'!$N300="outubro",_xlfn.XLOOKUP('ESTOQUE DEZEMBRO'!$A300,MEDIDAS!H:H,MEDIDAS!J:J,,0),IF('ESTOQUE DEZEMBRO'!$N300="novembro",_xlfn.XLOOKUP('ESTOQUE DEZEMBRO'!$A300,MEDIDAS!H:H,MEDIDAS!K:K,,0),"0"))</f>
        <v>12</v>
      </c>
      <c r="H300" s="16">
        <v>24</v>
      </c>
      <c r="I300" s="6" t="s">
        <v>1136</v>
      </c>
      <c r="J300" s="1">
        <f>'ESTOQUE DEZEMBRO'!$D300*'ESTOQUE DEZEMBRO'!$G300+'ESTOQUE DEZEMBRO'!$E300*'ESTOQUE DEZEMBRO'!$H300</f>
        <v>2172</v>
      </c>
      <c r="K300" s="1">
        <f>_xlfn.XLOOKUP(A300,MEDIDAS!A:A,MEDIDAS!D:D,,0)*5</f>
        <v>4.6111111111111116</v>
      </c>
      <c r="L300" s="1">
        <f>SUM(K300,_xlfn.XLOOKUP(A300,MEDIDAS!A:A,MEDIDAS!D:D,,0)*5)</f>
        <v>9.2222222222222232</v>
      </c>
      <c r="M30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00" t="str">
        <f>IF(Tabela57[[#This Row],[ABASTECIMENTO]]&gt;0,"janeiro",_xlfn.XLOOKUP(Tabela57[[#This Row],[SKU]],'ESTOQUE DEZEMBRO'!A:A,'ESTOQUE DEZEMBRO'!N:N,,0))</f>
        <v>outubro</v>
      </c>
      <c r="O300" s="15">
        <v>45658</v>
      </c>
    </row>
    <row r="301" spans="1:15">
      <c r="A301" s="5" t="s">
        <v>301</v>
      </c>
      <c r="B301" s="6" t="s">
        <v>1167</v>
      </c>
      <c r="C301" s="8">
        <f t="shared" si="8"/>
        <v>64.89</v>
      </c>
      <c r="D301" s="13">
        <f>_xlfn.XLOOKUP(Tabela57[[#This Row],[SKU]],'ESTOQUE DEZEMBRO'!A:A,'ESTOQUE DEZEMBRO'!F:F,,0)-
_xlfn.XLOOKUP(Tabela57[[#This Row],[SKU]],'VENDA MES'!K:K,'VENDA MES'!L:L,0,0)</f>
        <v>-47.944444444444443</v>
      </c>
      <c r="E301" s="13">
        <f>IF(D301&lt;=0,(L301 * 2.5) - D301,IF(AND(Tabela57[[#This Row],[ESTOQUE_INICIAL]]&lt;=Tabela57[[#This Row],[PONTO_DE_REPOSICAO]],Tabela57[[#This Row],[ESTOQUE_INICIAL]]&gt;0),L301*2.5,D301*0))</f>
        <v>76</v>
      </c>
      <c r="F301" s="13">
        <f t="shared" si="9"/>
        <v>28.055555555555557</v>
      </c>
      <c r="G301" s="14" t="str">
        <f>IF('ESTOQUE DEZEMBRO'!$N301="outubro",_xlfn.XLOOKUP('ESTOQUE DEZEMBRO'!$A301,MEDIDAS!H:H,MEDIDAS!J:J,,0),IF('ESTOQUE DEZEMBRO'!$N301="novembro",_xlfn.XLOOKUP('ESTOQUE DEZEMBRO'!$A301,MEDIDAS!H:H,MEDIDAS!K:K,,0),"0"))</f>
        <v>0</v>
      </c>
      <c r="H301" s="16">
        <v>24</v>
      </c>
      <c r="I301" s="6" t="s">
        <v>1136</v>
      </c>
      <c r="J301" s="1">
        <f>'ESTOQUE DEZEMBRO'!$D301*'ESTOQUE DEZEMBRO'!$G301+'ESTOQUE DEZEMBRO'!$E301*'ESTOQUE DEZEMBRO'!$H301</f>
        <v>1495.6666666666665</v>
      </c>
      <c r="K301" s="1">
        <f>_xlfn.XLOOKUP(A301,MEDIDAS!A:A,MEDIDAS!D:D,,0)*5</f>
        <v>5.6111111111111107</v>
      </c>
      <c r="L301" s="1">
        <f>SUM(K301,_xlfn.XLOOKUP(A301,MEDIDAS!A:A,MEDIDAS!D:D,,0)*5)</f>
        <v>11.222222222222221</v>
      </c>
      <c r="M30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01" t="str">
        <f>IF(Tabela57[[#This Row],[ABASTECIMENTO]]&gt;0,"janeiro",_xlfn.XLOOKUP(Tabela57[[#This Row],[SKU]],'ESTOQUE DEZEMBRO'!A:A,'ESTOQUE DEZEMBRO'!N:N,,0))</f>
        <v>janeiro</v>
      </c>
      <c r="O301" s="15">
        <v>45658</v>
      </c>
    </row>
    <row r="302" spans="1:15">
      <c r="A302" s="5" t="s">
        <v>302</v>
      </c>
      <c r="B302" s="6" t="s">
        <v>1168</v>
      </c>
      <c r="C302" s="8">
        <f t="shared" si="8"/>
        <v>64.89</v>
      </c>
      <c r="D302" s="13">
        <f>_xlfn.XLOOKUP(Tabela57[[#This Row],[SKU]],'ESTOQUE DEZEMBRO'!A:A,'ESTOQUE DEZEMBRO'!F:F,,0)-
_xlfn.XLOOKUP(Tabela57[[#This Row],[SKU]],'VENDA MES'!K:K,'VENDA MES'!L:L,0,0)</f>
        <v>-34.799999999999983</v>
      </c>
      <c r="E302" s="13">
        <f>IF(D302&lt;=0,(L302 * 2.5) - D302,IF(AND(Tabela57[[#This Row],[ESTOQUE_INICIAL]]&lt;=Tabela57[[#This Row],[PONTO_DE_REPOSICAO]],Tabela57[[#This Row],[ESTOQUE_INICIAL]]&gt;0),L302*2.5,D302*0))</f>
        <v>60.633333333333319</v>
      </c>
      <c r="F302" s="13">
        <f t="shared" si="9"/>
        <v>25.833333333333336</v>
      </c>
      <c r="G302" s="14">
        <f>IF('ESTOQUE DEZEMBRO'!$N302="outubro",_xlfn.XLOOKUP('ESTOQUE DEZEMBRO'!$A302,MEDIDAS!H:H,MEDIDAS!J:J,,0),IF('ESTOQUE DEZEMBRO'!$N302="novembro",_xlfn.XLOOKUP('ESTOQUE DEZEMBRO'!$A302,MEDIDAS!H:H,MEDIDAS!K:K,,0),"0"))</f>
        <v>8</v>
      </c>
      <c r="H302" s="16">
        <v>16</v>
      </c>
      <c r="I302" s="6" t="s">
        <v>1142</v>
      </c>
      <c r="J302" s="1">
        <f>'ESTOQUE DEZEMBRO'!$D302*'ESTOQUE DEZEMBRO'!$G302+'ESTOQUE DEZEMBRO'!$E302*'ESTOQUE DEZEMBRO'!$H302</f>
        <v>153.60000000000014</v>
      </c>
      <c r="K302" s="1">
        <f>_xlfn.XLOOKUP(A302,MEDIDAS!A:A,MEDIDAS!D:D,,0)*5</f>
        <v>5.166666666666667</v>
      </c>
      <c r="L302" s="1">
        <f>SUM(K302,_xlfn.XLOOKUP(A302,MEDIDAS!A:A,MEDIDAS!D:D,,0)*5)</f>
        <v>10.333333333333334</v>
      </c>
      <c r="M30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02" t="str">
        <f>IF(Tabela57[[#This Row],[ABASTECIMENTO]]&gt;0,"janeiro",_xlfn.XLOOKUP(Tabela57[[#This Row],[SKU]],'ESTOQUE DEZEMBRO'!A:A,'ESTOQUE DEZEMBRO'!N:N,,0))</f>
        <v>janeiro</v>
      </c>
      <c r="O302" s="15">
        <v>45658</v>
      </c>
    </row>
    <row r="303" spans="1:15">
      <c r="A303" s="5" t="s">
        <v>303</v>
      </c>
      <c r="B303" s="6" t="s">
        <v>1168</v>
      </c>
      <c r="C303" s="8">
        <f t="shared" si="8"/>
        <v>64.89</v>
      </c>
      <c r="D303" s="13">
        <f>_xlfn.XLOOKUP(Tabela57[[#This Row],[SKU]],'ESTOQUE DEZEMBRO'!A:A,'ESTOQUE DEZEMBRO'!F:F,,0)-
_xlfn.XLOOKUP(Tabela57[[#This Row],[SKU]],'VENDA MES'!K:K,'VENDA MES'!L:L,0,0)</f>
        <v>4</v>
      </c>
      <c r="E303" s="13">
        <f>IF(D303&lt;=0,(L303 * 2.5) - D303,IF(AND(Tabela57[[#This Row],[ESTOQUE_INICIAL]]&lt;=Tabela57[[#This Row],[PONTO_DE_REPOSICAO]],Tabela57[[#This Row],[ESTOQUE_INICIAL]]&gt;0),L303*2.5,D303*0))</f>
        <v>32.222222222222221</v>
      </c>
      <c r="F303" s="13">
        <f t="shared" si="9"/>
        <v>36.222222222222221</v>
      </c>
      <c r="G303" s="14">
        <f>IF('ESTOQUE DEZEMBRO'!$N303="outubro",_xlfn.XLOOKUP('ESTOQUE DEZEMBRO'!$A303,MEDIDAS!H:H,MEDIDAS!J:J,,0),IF('ESTOQUE DEZEMBRO'!$N303="novembro",_xlfn.XLOOKUP('ESTOQUE DEZEMBRO'!$A303,MEDIDAS!H:H,MEDIDAS!K:K,,0),"0"))</f>
        <v>8</v>
      </c>
      <c r="H303" s="16">
        <v>16</v>
      </c>
      <c r="I303" s="6" t="s">
        <v>1142</v>
      </c>
      <c r="J303" s="1">
        <f>'ESTOQUE DEZEMBRO'!$D303*'ESTOQUE DEZEMBRO'!$G303+'ESTOQUE DEZEMBRO'!$E303*'ESTOQUE DEZEMBRO'!$H303</f>
        <v>656</v>
      </c>
      <c r="K303" s="1">
        <f>_xlfn.XLOOKUP(A303,MEDIDAS!A:A,MEDIDAS!D:D,,0)*5</f>
        <v>6.4444444444444446</v>
      </c>
      <c r="L303" s="1">
        <f>SUM(K303,_xlfn.XLOOKUP(A303,MEDIDAS!A:A,MEDIDAS!D:D,,0)*5)</f>
        <v>12.888888888888889</v>
      </c>
      <c r="M30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03" t="str">
        <f>IF(Tabela57[[#This Row],[ABASTECIMENTO]]&gt;0,"janeiro",_xlfn.XLOOKUP(Tabela57[[#This Row],[SKU]],'ESTOQUE DEZEMBRO'!A:A,'ESTOQUE DEZEMBRO'!N:N,,0))</f>
        <v>janeiro</v>
      </c>
      <c r="O303" s="15">
        <v>45658</v>
      </c>
    </row>
    <row r="304" spans="1:15">
      <c r="A304" s="5" t="s">
        <v>304</v>
      </c>
      <c r="B304" s="6" t="s">
        <v>1168</v>
      </c>
      <c r="C304" s="8">
        <f t="shared" si="8"/>
        <v>64.89</v>
      </c>
      <c r="D304" s="13">
        <f>_xlfn.XLOOKUP(Tabela57[[#This Row],[SKU]],'ESTOQUE DEZEMBRO'!A:A,'ESTOQUE DEZEMBRO'!F:F,,0)-
_xlfn.XLOOKUP(Tabela57[[#This Row],[SKU]],'VENDA MES'!K:K,'VENDA MES'!L:L,0,0)</f>
        <v>-25.388888888888886</v>
      </c>
      <c r="E304" s="13">
        <f>IF(D304&lt;=0,(L304 * 2.5) - D304,IF(AND(Tabela57[[#This Row],[ESTOQUE_INICIAL]]&lt;=Tabela57[[#This Row],[PONTO_DE_REPOSICAO]],Tabela57[[#This Row],[ESTOQUE_INICIAL]]&gt;0),L304*2.5,D304*0))</f>
        <v>59</v>
      </c>
      <c r="F304" s="13">
        <f t="shared" si="9"/>
        <v>33.611111111111114</v>
      </c>
      <c r="G304" s="14" t="str">
        <f>IF('ESTOQUE DEZEMBRO'!$N304="outubro",_xlfn.XLOOKUP('ESTOQUE DEZEMBRO'!$A304,MEDIDAS!H:H,MEDIDAS!J:J,,0),IF('ESTOQUE DEZEMBRO'!$N304="novembro",_xlfn.XLOOKUP('ESTOQUE DEZEMBRO'!$A304,MEDIDAS!H:H,MEDIDAS!K:K,,0),"0"))</f>
        <v>0</v>
      </c>
      <c r="H304" s="16">
        <v>16</v>
      </c>
      <c r="I304" s="6" t="s">
        <v>1142</v>
      </c>
      <c r="J304" s="1">
        <f>'ESTOQUE DEZEMBRO'!$D304*'ESTOQUE DEZEMBRO'!$G304+'ESTOQUE DEZEMBRO'!$E304*'ESTOQUE DEZEMBRO'!$H304</f>
        <v>1376.2222222222224</v>
      </c>
      <c r="K304" s="1">
        <f>_xlfn.XLOOKUP(A304,MEDIDAS!A:A,MEDIDAS!D:D,,0)*5</f>
        <v>6.7222222222222232</v>
      </c>
      <c r="L304" s="1">
        <f>SUM(K304,_xlfn.XLOOKUP(A304,MEDIDAS!A:A,MEDIDAS!D:D,,0)*5)</f>
        <v>13.444444444444446</v>
      </c>
      <c r="M30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04" t="str">
        <f>IF(Tabela57[[#This Row],[ABASTECIMENTO]]&gt;0,"janeiro",_xlfn.XLOOKUP(Tabela57[[#This Row],[SKU]],'ESTOQUE DEZEMBRO'!A:A,'ESTOQUE DEZEMBRO'!N:N,,0))</f>
        <v>janeiro</v>
      </c>
      <c r="O304" s="15">
        <v>45658</v>
      </c>
    </row>
    <row r="305" spans="1:15">
      <c r="A305" s="5" t="s">
        <v>305</v>
      </c>
      <c r="B305" s="6" t="s">
        <v>1168</v>
      </c>
      <c r="C305" s="8">
        <f t="shared" si="8"/>
        <v>64.89</v>
      </c>
      <c r="D305" s="13">
        <f>_xlfn.XLOOKUP(Tabela57[[#This Row],[SKU]],'ESTOQUE DEZEMBRO'!A:A,'ESTOQUE DEZEMBRO'!F:F,,0)-
_xlfn.XLOOKUP(Tabela57[[#This Row],[SKU]],'VENDA MES'!K:K,'VENDA MES'!L:L,0,0)</f>
        <v>51.599999999999994</v>
      </c>
      <c r="E305" s="13">
        <f>IF(D305&lt;=0,(L305 * 2.5) - D305,IF(AND(Tabela57[[#This Row],[ESTOQUE_INICIAL]]&lt;=Tabela57[[#This Row],[PONTO_DE_REPOSICAO]],Tabela57[[#This Row],[ESTOQUE_INICIAL]]&gt;0),L305*2.5,D305*0))</f>
        <v>0</v>
      </c>
      <c r="F305" s="13">
        <f t="shared" si="9"/>
        <v>51.599999999999994</v>
      </c>
      <c r="G305" s="14">
        <f>IF('ESTOQUE DEZEMBRO'!$N305="outubro",_xlfn.XLOOKUP('ESTOQUE DEZEMBRO'!$A305,MEDIDAS!H:H,MEDIDAS!J:J,,0),IF('ESTOQUE DEZEMBRO'!$N305="novembro",_xlfn.XLOOKUP('ESTOQUE DEZEMBRO'!$A305,MEDIDAS!H:H,MEDIDAS!K:K,,0),"0"))</f>
        <v>8</v>
      </c>
      <c r="H305" s="16">
        <v>16</v>
      </c>
      <c r="I305" s="6" t="s">
        <v>1142</v>
      </c>
      <c r="J305" s="1">
        <f>'ESTOQUE DEZEMBRO'!$D305*'ESTOQUE DEZEMBRO'!$G305+'ESTOQUE DEZEMBRO'!$E305*'ESTOQUE DEZEMBRO'!$H305</f>
        <v>964.8</v>
      </c>
      <c r="K305" s="1">
        <f>_xlfn.XLOOKUP(A305,MEDIDAS!A:A,MEDIDAS!D:D,,0)*5</f>
        <v>4.666666666666667</v>
      </c>
      <c r="L305" s="1">
        <f>SUM(K305,_xlfn.XLOOKUP(A305,MEDIDAS!A:A,MEDIDAS!D:D,,0)*5)</f>
        <v>9.3333333333333339</v>
      </c>
      <c r="M30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05" t="str">
        <f>IF(Tabela57[[#This Row],[ABASTECIMENTO]]&gt;0,"janeiro",_xlfn.XLOOKUP(Tabela57[[#This Row],[SKU]],'ESTOQUE DEZEMBRO'!A:A,'ESTOQUE DEZEMBRO'!N:N,,0))</f>
        <v>outubro</v>
      </c>
      <c r="O305" s="15">
        <v>45658</v>
      </c>
    </row>
    <row r="306" spans="1:15">
      <c r="A306" s="5" t="s">
        <v>306</v>
      </c>
      <c r="B306" s="6" t="s">
        <v>1168</v>
      </c>
      <c r="C306" s="8">
        <f t="shared" si="8"/>
        <v>64.89</v>
      </c>
      <c r="D306" s="13">
        <f>_xlfn.XLOOKUP(Tabela57[[#This Row],[SKU]],'ESTOQUE DEZEMBRO'!A:A,'ESTOQUE DEZEMBRO'!F:F,,0)-
_xlfn.XLOOKUP(Tabela57[[#This Row],[SKU]],'VENDA MES'!K:K,'VENDA MES'!L:L,0,0)</f>
        <v>41.199999999999989</v>
      </c>
      <c r="E306" s="13">
        <f>IF(D306&lt;=0,(L306 * 2.5) - D306,IF(AND(Tabela57[[#This Row],[ESTOQUE_INICIAL]]&lt;=Tabela57[[#This Row],[PONTO_DE_REPOSICAO]],Tabela57[[#This Row],[ESTOQUE_INICIAL]]&gt;0),L306*2.5,D306*0))</f>
        <v>0</v>
      </c>
      <c r="F306" s="13">
        <f t="shared" si="9"/>
        <v>41.199999999999989</v>
      </c>
      <c r="G306" s="14">
        <f>IF('ESTOQUE DEZEMBRO'!$N306="outubro",_xlfn.XLOOKUP('ESTOQUE DEZEMBRO'!$A306,MEDIDAS!H:H,MEDIDAS!J:J,,0),IF('ESTOQUE DEZEMBRO'!$N306="novembro",_xlfn.XLOOKUP('ESTOQUE DEZEMBRO'!$A306,MEDIDAS!H:H,MEDIDAS!K:K,,0),"0"))</f>
        <v>8</v>
      </c>
      <c r="H306" s="16">
        <v>16</v>
      </c>
      <c r="I306" s="6" t="s">
        <v>1142</v>
      </c>
      <c r="J306" s="1">
        <f>'ESTOQUE DEZEMBRO'!$D306*'ESTOQUE DEZEMBRO'!$G306+'ESTOQUE DEZEMBRO'!$E306*'ESTOQUE DEZEMBRO'!$H306</f>
        <v>913.59999999999991</v>
      </c>
      <c r="K306" s="1">
        <f>_xlfn.XLOOKUP(A306,MEDIDAS!A:A,MEDIDAS!D:D,,0)*5</f>
        <v>3.5555555555555558</v>
      </c>
      <c r="L306" s="1">
        <f>SUM(K306,_xlfn.XLOOKUP(A306,MEDIDAS!A:A,MEDIDAS!D:D,,0)*5)</f>
        <v>7.1111111111111116</v>
      </c>
      <c r="M30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06" t="str">
        <f>IF(Tabela57[[#This Row],[ABASTECIMENTO]]&gt;0,"janeiro",_xlfn.XLOOKUP(Tabela57[[#This Row],[SKU]],'ESTOQUE DEZEMBRO'!A:A,'ESTOQUE DEZEMBRO'!N:N,,0))</f>
        <v>outubro</v>
      </c>
      <c r="O306" s="15">
        <v>45658</v>
      </c>
    </row>
    <row r="307" spans="1:15">
      <c r="A307" s="5" t="s">
        <v>341</v>
      </c>
      <c r="B307" s="6" t="s">
        <v>1168</v>
      </c>
      <c r="C307" s="8">
        <f t="shared" si="8"/>
        <v>64.89</v>
      </c>
      <c r="D307" s="13">
        <f>_xlfn.XLOOKUP(Tabela57[[#This Row],[SKU]],'ESTOQUE DEZEMBRO'!A:A,'ESTOQUE DEZEMBRO'!F:F,,0)-
_xlfn.XLOOKUP(Tabela57[[#This Row],[SKU]],'VENDA MES'!K:K,'VENDA MES'!L:L,0,0)</f>
        <v>20</v>
      </c>
      <c r="E307" s="13">
        <f>IF(D307&lt;=0,(L307 * 2.5) - D307,IF(AND(Tabela57[[#This Row],[ESTOQUE_INICIAL]]&lt;=Tabela57[[#This Row],[PONTO_DE_REPOSICAO]],Tabela57[[#This Row],[ESTOQUE_INICIAL]]&gt;0),L307*2.5,D307*0))</f>
        <v>0</v>
      </c>
      <c r="F307" s="13">
        <f t="shared" si="9"/>
        <v>20</v>
      </c>
      <c r="G307" s="14">
        <f>IF('ESTOQUE DEZEMBRO'!$N307="outubro",_xlfn.XLOOKUP('ESTOQUE DEZEMBRO'!$A307,MEDIDAS!H:H,MEDIDAS!J:J,,0),IF('ESTOQUE DEZEMBRO'!$N307="novembro",_xlfn.XLOOKUP('ESTOQUE DEZEMBRO'!$A307,MEDIDAS!H:H,MEDIDAS!K:K,,0),"0"))</f>
        <v>8</v>
      </c>
      <c r="H307" s="16">
        <v>16</v>
      </c>
      <c r="I307" s="6" t="s">
        <v>1142</v>
      </c>
      <c r="J307" s="1">
        <f>'ESTOQUE DEZEMBRO'!$D307*'ESTOQUE DEZEMBRO'!$G307+'ESTOQUE DEZEMBRO'!$E307*'ESTOQUE DEZEMBRO'!$H307</f>
        <v>648</v>
      </c>
      <c r="K307" s="1">
        <f>_xlfn.XLOOKUP(A307,MEDIDAS!A:A,MEDIDAS!D:D,,0)*5</f>
        <v>3.8333333333333335</v>
      </c>
      <c r="L307" s="1">
        <f>SUM(K307,_xlfn.XLOOKUP(A307,MEDIDAS!A:A,MEDIDAS!D:D,,0)*5)</f>
        <v>7.666666666666667</v>
      </c>
      <c r="M30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07" t="str">
        <f>IF(Tabela57[[#This Row],[ABASTECIMENTO]]&gt;0,"janeiro",_xlfn.XLOOKUP(Tabela57[[#This Row],[SKU]],'ESTOQUE DEZEMBRO'!A:A,'ESTOQUE DEZEMBRO'!N:N,,0))</f>
        <v>outubro</v>
      </c>
      <c r="O307" s="15">
        <v>45658</v>
      </c>
    </row>
    <row r="308" spans="1:15">
      <c r="A308" s="5" t="s">
        <v>307</v>
      </c>
      <c r="B308" s="6" t="s">
        <v>1168</v>
      </c>
      <c r="C308" s="8">
        <f t="shared" si="8"/>
        <v>64.89</v>
      </c>
      <c r="D308" s="13">
        <f>_xlfn.XLOOKUP(Tabela57[[#This Row],[SKU]],'ESTOQUE DEZEMBRO'!A:A,'ESTOQUE DEZEMBRO'!F:F,,0)-
_xlfn.XLOOKUP(Tabela57[[#This Row],[SKU]],'VENDA MES'!K:K,'VENDA MES'!L:L,0,0)</f>
        <v>32.80000000000004</v>
      </c>
      <c r="E308" s="13">
        <f>IF(D308&lt;=0,(L308 * 2.5) - D308,IF(AND(Tabela57[[#This Row],[ESTOQUE_INICIAL]]&lt;=Tabela57[[#This Row],[PONTO_DE_REPOSICAO]],Tabela57[[#This Row],[ESTOQUE_INICIAL]]&gt;0),L308*2.5,D308*0))</f>
        <v>0</v>
      </c>
      <c r="F308" s="13">
        <f t="shared" si="9"/>
        <v>32.80000000000004</v>
      </c>
      <c r="G308" s="14">
        <f>IF('ESTOQUE DEZEMBRO'!$N308="outubro",_xlfn.XLOOKUP('ESTOQUE DEZEMBRO'!$A308,MEDIDAS!H:H,MEDIDAS!J:J,,0),IF('ESTOQUE DEZEMBRO'!$N308="novembro",_xlfn.XLOOKUP('ESTOQUE DEZEMBRO'!$A308,MEDIDAS!H:H,MEDIDAS!K:K,,0),"0"))</f>
        <v>8</v>
      </c>
      <c r="H308" s="16">
        <v>16</v>
      </c>
      <c r="I308" s="6" t="s">
        <v>1142</v>
      </c>
      <c r="J308" s="1">
        <f>'ESTOQUE DEZEMBRO'!$D308*'ESTOQUE DEZEMBRO'!$G308+'ESTOQUE DEZEMBRO'!$E308*'ESTOQUE DEZEMBRO'!$H308</f>
        <v>638.40000000000032</v>
      </c>
      <c r="K308" s="1">
        <f>_xlfn.XLOOKUP(A308,MEDIDAS!A:A,MEDIDAS!D:D,,0)*5</f>
        <v>7.666666666666667</v>
      </c>
      <c r="L308" s="1">
        <f>SUM(K308,_xlfn.XLOOKUP(A308,MEDIDAS!A:A,MEDIDAS!D:D,,0)*5)</f>
        <v>15.333333333333334</v>
      </c>
      <c r="M30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08" t="str">
        <f>IF(Tabela57[[#This Row],[ABASTECIMENTO]]&gt;0,"janeiro",_xlfn.XLOOKUP(Tabela57[[#This Row],[SKU]],'ESTOQUE DEZEMBRO'!A:A,'ESTOQUE DEZEMBRO'!N:N,,0))</f>
        <v>outubro</v>
      </c>
      <c r="O308" s="15">
        <v>45658</v>
      </c>
    </row>
    <row r="309" spans="1:15">
      <c r="A309" s="5" t="s">
        <v>309</v>
      </c>
      <c r="B309" s="6" t="s">
        <v>1168</v>
      </c>
      <c r="C309" s="8">
        <f t="shared" si="8"/>
        <v>64.89</v>
      </c>
      <c r="D309" s="13">
        <f>_xlfn.XLOOKUP(Tabela57[[#This Row],[SKU]],'ESTOQUE DEZEMBRO'!A:A,'ESTOQUE DEZEMBRO'!F:F,,0)-
_xlfn.XLOOKUP(Tabela57[[#This Row],[SKU]],'VENDA MES'!K:K,'VENDA MES'!L:L,0,0)</f>
        <v>-58.400000000000006</v>
      </c>
      <c r="E309" s="13">
        <f>IF(D309&lt;=0,(L309 * 2.5) - D309,IF(AND(Tabela57[[#This Row],[ESTOQUE_INICIAL]]&lt;=Tabela57[[#This Row],[PONTO_DE_REPOSICAO]],Tabela57[[#This Row],[ESTOQUE_INICIAL]]&gt;0),L309*2.5,D309*0))</f>
        <v>80.344444444444449</v>
      </c>
      <c r="F309" s="13">
        <f t="shared" si="9"/>
        <v>21.944444444444443</v>
      </c>
      <c r="G309" s="14">
        <f>IF('ESTOQUE DEZEMBRO'!$N309="outubro",_xlfn.XLOOKUP('ESTOQUE DEZEMBRO'!$A309,MEDIDAS!H:H,MEDIDAS!J:J,,0),IF('ESTOQUE DEZEMBRO'!$N309="novembro",_xlfn.XLOOKUP('ESTOQUE DEZEMBRO'!$A309,MEDIDAS!H:H,MEDIDAS!K:K,,0),"0"))</f>
        <v>8</v>
      </c>
      <c r="H309" s="16">
        <v>16</v>
      </c>
      <c r="I309" s="6" t="s">
        <v>1142</v>
      </c>
      <c r="J309" s="1">
        <f>'ESTOQUE DEZEMBRO'!$D309*'ESTOQUE DEZEMBRO'!$G309+'ESTOQUE DEZEMBRO'!$E309*'ESTOQUE DEZEMBRO'!$H309</f>
        <v>212.79999999999995</v>
      </c>
      <c r="K309" s="1">
        <f>_xlfn.XLOOKUP(A309,MEDIDAS!A:A,MEDIDAS!D:D,,0)*5</f>
        <v>4.3888888888888893</v>
      </c>
      <c r="L309" s="1">
        <f>SUM(K309,_xlfn.XLOOKUP(A309,MEDIDAS!A:A,MEDIDAS!D:D,,0)*5)</f>
        <v>8.7777777777777786</v>
      </c>
      <c r="M30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09" t="str">
        <f>IF(Tabela57[[#This Row],[ABASTECIMENTO]]&gt;0,"janeiro",_xlfn.XLOOKUP(Tabela57[[#This Row],[SKU]],'ESTOQUE DEZEMBRO'!A:A,'ESTOQUE DEZEMBRO'!N:N,,0))</f>
        <v>janeiro</v>
      </c>
      <c r="O309" s="15">
        <v>45658</v>
      </c>
    </row>
    <row r="310" spans="1:15">
      <c r="A310" s="5" t="s">
        <v>310</v>
      </c>
      <c r="B310" s="6" t="s">
        <v>1168</v>
      </c>
      <c r="C310" s="8">
        <f t="shared" si="8"/>
        <v>64.89</v>
      </c>
      <c r="D310" s="13">
        <f>_xlfn.XLOOKUP(Tabela57[[#This Row],[SKU]],'ESTOQUE DEZEMBRO'!A:A,'ESTOQUE DEZEMBRO'!F:F,,0)-
_xlfn.XLOOKUP(Tabela57[[#This Row],[SKU]],'VENDA MES'!K:K,'VENDA MES'!L:L,0,0)</f>
        <v>-55.777777777777786</v>
      </c>
      <c r="E310" s="13">
        <f>IF(D310&lt;=0,(L310 * 2.5) - D310,IF(AND(Tabela57[[#This Row],[ESTOQUE_INICIAL]]&lt;=Tabela57[[#This Row],[PONTO_DE_REPOSICAO]],Tabela57[[#This Row],[ESTOQUE_INICIAL]]&gt;0),L310*2.5,D310*0))</f>
        <v>83</v>
      </c>
      <c r="F310" s="13">
        <f t="shared" si="9"/>
        <v>27.222222222222214</v>
      </c>
      <c r="G310" s="14" t="str">
        <f>IF('ESTOQUE DEZEMBRO'!$N310="outubro",_xlfn.XLOOKUP('ESTOQUE DEZEMBRO'!$A310,MEDIDAS!H:H,MEDIDAS!J:J,,0),IF('ESTOQUE DEZEMBRO'!$N310="novembro",_xlfn.XLOOKUP('ESTOQUE DEZEMBRO'!$A310,MEDIDAS!H:H,MEDIDAS!K:K,,0),"0"))</f>
        <v>0</v>
      </c>
      <c r="H310" s="16">
        <v>16</v>
      </c>
      <c r="I310" s="6" t="s">
        <v>1142</v>
      </c>
      <c r="J310" s="1">
        <f>'ESTOQUE DEZEMBRO'!$D310*'ESTOQUE DEZEMBRO'!$G310+'ESTOQUE DEZEMBRO'!$E310*'ESTOQUE DEZEMBRO'!$H310</f>
        <v>788.44444444444434</v>
      </c>
      <c r="K310" s="1">
        <f>_xlfn.XLOOKUP(A310,MEDIDAS!A:A,MEDIDAS!D:D,,0)*5</f>
        <v>5.4444444444444438</v>
      </c>
      <c r="L310" s="1">
        <f>SUM(K310,_xlfn.XLOOKUP(A310,MEDIDAS!A:A,MEDIDAS!D:D,,0)*5)</f>
        <v>10.888888888888888</v>
      </c>
      <c r="M31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10" t="str">
        <f>IF(Tabela57[[#This Row],[ABASTECIMENTO]]&gt;0,"janeiro",_xlfn.XLOOKUP(Tabela57[[#This Row],[SKU]],'ESTOQUE DEZEMBRO'!A:A,'ESTOQUE DEZEMBRO'!N:N,,0))</f>
        <v>janeiro</v>
      </c>
      <c r="O310" s="15">
        <v>45658</v>
      </c>
    </row>
    <row r="311" spans="1:15">
      <c r="A311" s="5" t="s">
        <v>311</v>
      </c>
      <c r="B311" s="6" t="s">
        <v>1168</v>
      </c>
      <c r="C311" s="8">
        <f t="shared" si="8"/>
        <v>64.89</v>
      </c>
      <c r="D311" s="13">
        <f>_xlfn.XLOOKUP(Tabela57[[#This Row],[SKU]],'ESTOQUE DEZEMBRO'!A:A,'ESTOQUE DEZEMBRO'!F:F,,0)-
_xlfn.XLOOKUP(Tabela57[[#This Row],[SKU]],'VENDA MES'!K:K,'VENDA MES'!L:L,0,0)</f>
        <v>-13.599999999999994</v>
      </c>
      <c r="E311" s="13">
        <f>IF(D311&lt;=0,(L311 * 2.5) - D311,IF(AND(Tabela57[[#This Row],[ESTOQUE_INICIAL]]&lt;=Tabela57[[#This Row],[PONTO_DE_REPOSICAO]],Tabela57[[#This Row],[ESTOQUE_INICIAL]]&gt;0),L311*2.5,D311*0))</f>
        <v>50.266666666666659</v>
      </c>
      <c r="F311" s="13">
        <f t="shared" si="9"/>
        <v>36.666666666666664</v>
      </c>
      <c r="G311" s="14">
        <f>IF('ESTOQUE DEZEMBRO'!$N311="outubro",_xlfn.XLOOKUP('ESTOQUE DEZEMBRO'!$A311,MEDIDAS!H:H,MEDIDAS!J:J,,0),IF('ESTOQUE DEZEMBRO'!$N311="novembro",_xlfn.XLOOKUP('ESTOQUE DEZEMBRO'!$A311,MEDIDAS!H:H,MEDIDAS!K:K,,0),"0"))</f>
        <v>8</v>
      </c>
      <c r="H311" s="16">
        <v>16</v>
      </c>
      <c r="I311" s="6" t="s">
        <v>1142</v>
      </c>
      <c r="J311" s="1">
        <f>'ESTOQUE DEZEMBRO'!$D311*'ESTOQUE DEZEMBRO'!$G311+'ESTOQUE DEZEMBRO'!$E311*'ESTOQUE DEZEMBRO'!$H311</f>
        <v>475.20000000000005</v>
      </c>
      <c r="K311" s="1">
        <f>_xlfn.XLOOKUP(A311,MEDIDAS!A:A,MEDIDAS!D:D,,0)*5</f>
        <v>7.333333333333333</v>
      </c>
      <c r="L311" s="1">
        <f>SUM(K311,_xlfn.XLOOKUP(A311,MEDIDAS!A:A,MEDIDAS!D:D,,0)*5)</f>
        <v>14.666666666666666</v>
      </c>
      <c r="M31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11" t="str">
        <f>IF(Tabela57[[#This Row],[ABASTECIMENTO]]&gt;0,"janeiro",_xlfn.XLOOKUP(Tabela57[[#This Row],[SKU]],'ESTOQUE DEZEMBRO'!A:A,'ESTOQUE DEZEMBRO'!N:N,,0))</f>
        <v>janeiro</v>
      </c>
      <c r="O311" s="15">
        <v>45658</v>
      </c>
    </row>
    <row r="312" spans="1:15">
      <c r="A312" s="5" t="s">
        <v>312</v>
      </c>
      <c r="B312" s="6" t="s">
        <v>1169</v>
      </c>
      <c r="C312" s="8">
        <f t="shared" si="8"/>
        <v>64.89</v>
      </c>
      <c r="D312" s="13">
        <f>_xlfn.XLOOKUP(Tabela57[[#This Row],[SKU]],'ESTOQUE DEZEMBRO'!A:A,'ESTOQUE DEZEMBRO'!F:F,,0)-
_xlfn.XLOOKUP(Tabela57[[#This Row],[SKU]],'VENDA MES'!K:K,'VENDA MES'!L:L,0,0)</f>
        <v>-22.166666666666664</v>
      </c>
      <c r="E312" s="13">
        <f>IF(D312&lt;=0,(L312 * 2.5) - D312,IF(AND(Tabela57[[#This Row],[ESTOQUE_INICIAL]]&lt;=Tabela57[[#This Row],[PONTO_DE_REPOSICAO]],Tabela57[[#This Row],[ESTOQUE_INICIAL]]&gt;0),L312*2.5,D312*0))</f>
        <v>43</v>
      </c>
      <c r="F312" s="13">
        <f t="shared" si="9"/>
        <v>20.833333333333336</v>
      </c>
      <c r="G312" s="14" t="str">
        <f>IF('ESTOQUE DEZEMBRO'!$N312="outubro",_xlfn.XLOOKUP('ESTOQUE DEZEMBRO'!$A312,MEDIDAS!H:H,MEDIDAS!J:J,,0),IF('ESTOQUE DEZEMBRO'!$N312="novembro",_xlfn.XLOOKUP('ESTOQUE DEZEMBRO'!$A312,MEDIDAS!H:H,MEDIDAS!K:K,,0),"0"))</f>
        <v>0</v>
      </c>
      <c r="H312" s="16">
        <v>120</v>
      </c>
      <c r="I312" s="6" t="s">
        <v>1128</v>
      </c>
      <c r="J312" s="1">
        <f>'ESTOQUE DEZEMBRO'!$D312*'ESTOQUE DEZEMBRO'!$G312+'ESTOQUE DEZEMBRO'!$E312*'ESTOQUE DEZEMBRO'!$H312</f>
        <v>4475</v>
      </c>
      <c r="K312" s="1">
        <f>_xlfn.XLOOKUP(A312,MEDIDAS!A:A,MEDIDAS!D:D,,0)*5</f>
        <v>4.166666666666667</v>
      </c>
      <c r="L312" s="1">
        <f>SUM(K312,_xlfn.XLOOKUP(A312,MEDIDAS!A:A,MEDIDAS!D:D,,0)*5)</f>
        <v>8.3333333333333339</v>
      </c>
      <c r="M31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12" t="str">
        <f>IF(Tabela57[[#This Row],[ABASTECIMENTO]]&gt;0,"janeiro",_xlfn.XLOOKUP(Tabela57[[#This Row],[SKU]],'ESTOQUE DEZEMBRO'!A:A,'ESTOQUE DEZEMBRO'!N:N,,0))</f>
        <v>janeiro</v>
      </c>
      <c r="O312" s="15">
        <v>45658</v>
      </c>
    </row>
    <row r="313" spans="1:15">
      <c r="A313" s="5" t="s">
        <v>313</v>
      </c>
      <c r="B313" s="6" t="s">
        <v>1169</v>
      </c>
      <c r="C313" s="8">
        <f t="shared" si="8"/>
        <v>64.89</v>
      </c>
      <c r="D313" s="13">
        <f>_xlfn.XLOOKUP(Tabela57[[#This Row],[SKU]],'ESTOQUE DEZEMBRO'!A:A,'ESTOQUE DEZEMBRO'!F:F,,0)-
_xlfn.XLOOKUP(Tabela57[[#This Row],[SKU]],'VENDA MES'!K:K,'VENDA MES'!L:L,0,0)</f>
        <v>138.19999999999999</v>
      </c>
      <c r="E313" s="13">
        <f>IF(D313&lt;=0,(L313 * 2.5) - D313,IF(AND(Tabela57[[#This Row],[ESTOQUE_INICIAL]]&lt;=Tabela57[[#This Row],[PONTO_DE_REPOSICAO]],Tabela57[[#This Row],[ESTOQUE_INICIAL]]&gt;0),L313*2.5,D313*0))</f>
        <v>0</v>
      </c>
      <c r="F313" s="13">
        <f t="shared" si="9"/>
        <v>138.19999999999999</v>
      </c>
      <c r="G313" s="14">
        <f>IF('ESTOQUE DEZEMBRO'!$N313="outubro",_xlfn.XLOOKUP('ESTOQUE DEZEMBRO'!$A313,MEDIDAS!H:H,MEDIDAS!J:J,,0),IF('ESTOQUE DEZEMBRO'!$N313="novembro",_xlfn.XLOOKUP('ESTOQUE DEZEMBRO'!$A313,MEDIDAS!H:H,MEDIDAS!K:K,,0),"0"))</f>
        <v>60</v>
      </c>
      <c r="H313" s="16">
        <v>120</v>
      </c>
      <c r="I313" s="6" t="s">
        <v>1128</v>
      </c>
      <c r="J313" s="1">
        <f>'ESTOQUE DEZEMBRO'!$D313*'ESTOQUE DEZEMBRO'!$G313+'ESTOQUE DEZEMBRO'!$E313*'ESTOQUE DEZEMBRO'!$H313</f>
        <v>11772</v>
      </c>
      <c r="K313" s="1">
        <f>_xlfn.XLOOKUP(A313,MEDIDAS!A:A,MEDIDAS!D:D,,0)*5</f>
        <v>6.333333333333333</v>
      </c>
      <c r="L313" s="1">
        <f>SUM(K313,_xlfn.XLOOKUP(A313,MEDIDAS!A:A,MEDIDAS!D:D,,0)*5)</f>
        <v>12.666666666666666</v>
      </c>
      <c r="M31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13" t="str">
        <f>IF(Tabela57[[#This Row],[ABASTECIMENTO]]&gt;0,"janeiro",_xlfn.XLOOKUP(Tabela57[[#This Row],[SKU]],'ESTOQUE DEZEMBRO'!A:A,'ESTOQUE DEZEMBRO'!N:N,,0))</f>
        <v>outubro</v>
      </c>
      <c r="O313" s="15">
        <v>45658</v>
      </c>
    </row>
    <row r="314" spans="1:15">
      <c r="A314" s="5" t="s">
        <v>314</v>
      </c>
      <c r="B314" s="6" t="s">
        <v>1169</v>
      </c>
      <c r="C314" s="8">
        <f t="shared" si="8"/>
        <v>64.89</v>
      </c>
      <c r="D314" s="13">
        <f>_xlfn.XLOOKUP(Tabela57[[#This Row],[SKU]],'ESTOQUE DEZEMBRO'!A:A,'ESTOQUE DEZEMBRO'!F:F,,0)-
_xlfn.XLOOKUP(Tabela57[[#This Row],[SKU]],'VENDA MES'!K:K,'VENDA MES'!L:L,0,0)</f>
        <v>-0.59999999999999432</v>
      </c>
      <c r="E314" s="13">
        <f>IF(D314&lt;=0,(L314 * 2.5) - D314,IF(AND(Tabela57[[#This Row],[ESTOQUE_INICIAL]]&lt;=Tabela57[[#This Row],[PONTO_DE_REPOSICAO]],Tabela57[[#This Row],[ESTOQUE_INICIAL]]&gt;0),L314*2.5,D314*0))</f>
        <v>29.766666666666666</v>
      </c>
      <c r="F314" s="13">
        <f t="shared" si="9"/>
        <v>29.166666666666671</v>
      </c>
      <c r="G314" s="14">
        <f>IF('ESTOQUE DEZEMBRO'!$N314="outubro",_xlfn.XLOOKUP('ESTOQUE DEZEMBRO'!$A314,MEDIDAS!H:H,MEDIDAS!J:J,,0),IF('ESTOQUE DEZEMBRO'!$N314="novembro",_xlfn.XLOOKUP('ESTOQUE DEZEMBRO'!$A314,MEDIDAS!H:H,MEDIDAS!K:K,,0),"0"))</f>
        <v>60</v>
      </c>
      <c r="H314" s="16">
        <v>120</v>
      </c>
      <c r="I314" s="6" t="s">
        <v>1128</v>
      </c>
      <c r="J314" s="1">
        <f>'ESTOQUE DEZEMBRO'!$D314*'ESTOQUE DEZEMBRO'!$G314+'ESTOQUE DEZEMBRO'!$E314*'ESTOQUE DEZEMBRO'!$H314</f>
        <v>5184</v>
      </c>
      <c r="K314" s="1">
        <f>_xlfn.XLOOKUP(A314,MEDIDAS!A:A,MEDIDAS!D:D,,0)*5</f>
        <v>5.8333333333333339</v>
      </c>
      <c r="L314" s="1">
        <f>SUM(K314,_xlfn.XLOOKUP(A314,MEDIDAS!A:A,MEDIDAS!D:D,,0)*5)</f>
        <v>11.666666666666668</v>
      </c>
      <c r="M31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14" t="str">
        <f>IF(Tabela57[[#This Row],[ABASTECIMENTO]]&gt;0,"janeiro",_xlfn.XLOOKUP(Tabela57[[#This Row],[SKU]],'ESTOQUE DEZEMBRO'!A:A,'ESTOQUE DEZEMBRO'!N:N,,0))</f>
        <v>janeiro</v>
      </c>
      <c r="O314" s="15">
        <v>45658</v>
      </c>
    </row>
    <row r="315" spans="1:15">
      <c r="A315" s="5" t="s">
        <v>315</v>
      </c>
      <c r="B315" s="6" t="s">
        <v>1169</v>
      </c>
      <c r="C315" s="8">
        <f t="shared" si="8"/>
        <v>64.89</v>
      </c>
      <c r="D315" s="13">
        <f>_xlfn.XLOOKUP(Tabela57[[#This Row],[SKU]],'ESTOQUE DEZEMBRO'!A:A,'ESTOQUE DEZEMBRO'!F:F,,0)-
_xlfn.XLOOKUP(Tabela57[[#This Row],[SKU]],'VENDA MES'!K:K,'VENDA MES'!L:L,0,0)</f>
        <v>-44.833333333333329</v>
      </c>
      <c r="E315" s="13">
        <f>IF(D315&lt;=0,(L315 * 2.5) - D315,IF(AND(Tabela57[[#This Row],[ESTOQUE_INICIAL]]&lt;=Tabela57[[#This Row],[PONTO_DE_REPOSICAO]],Tabela57[[#This Row],[ESTOQUE_INICIAL]]&gt;0),L315*2.5,D315*0))</f>
        <v>79</v>
      </c>
      <c r="F315" s="13">
        <f t="shared" si="9"/>
        <v>34.166666666666671</v>
      </c>
      <c r="G315" s="14" t="str">
        <f>IF('ESTOQUE DEZEMBRO'!$N315="outubro",_xlfn.XLOOKUP('ESTOQUE DEZEMBRO'!$A315,MEDIDAS!H:H,MEDIDAS!J:J,,0),IF('ESTOQUE DEZEMBRO'!$N315="novembro",_xlfn.XLOOKUP('ESTOQUE DEZEMBRO'!$A315,MEDIDAS!H:H,MEDIDAS!K:K,,0),"0"))</f>
        <v>0</v>
      </c>
      <c r="H315" s="16">
        <v>120</v>
      </c>
      <c r="I315" s="6" t="s">
        <v>1128</v>
      </c>
      <c r="J315" s="1">
        <f>'ESTOQUE DEZEMBRO'!$D315*'ESTOQUE DEZEMBRO'!$G315+'ESTOQUE DEZEMBRO'!$E315*'ESTOQUE DEZEMBRO'!$H315</f>
        <v>10705.000000000002</v>
      </c>
      <c r="K315" s="1">
        <f>_xlfn.XLOOKUP(A315,MEDIDAS!A:A,MEDIDAS!D:D,,0)*5</f>
        <v>6.8333333333333339</v>
      </c>
      <c r="L315" s="1">
        <f>SUM(K315,_xlfn.XLOOKUP(A315,MEDIDAS!A:A,MEDIDAS!D:D,,0)*5)</f>
        <v>13.666666666666668</v>
      </c>
      <c r="M31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15" t="str">
        <f>IF(Tabela57[[#This Row],[ABASTECIMENTO]]&gt;0,"janeiro",_xlfn.XLOOKUP(Tabela57[[#This Row],[SKU]],'ESTOQUE DEZEMBRO'!A:A,'ESTOQUE DEZEMBRO'!N:N,,0))</f>
        <v>janeiro</v>
      </c>
      <c r="O315" s="15">
        <v>45658</v>
      </c>
    </row>
    <row r="316" spans="1:15">
      <c r="A316" s="5" t="s">
        <v>316</v>
      </c>
      <c r="B316" s="6" t="s">
        <v>1169</v>
      </c>
      <c r="C316" s="8">
        <f t="shared" si="8"/>
        <v>64.89</v>
      </c>
      <c r="D316" s="13">
        <f>_xlfn.XLOOKUP(Tabela57[[#This Row],[SKU]],'ESTOQUE DEZEMBRO'!A:A,'ESTOQUE DEZEMBRO'!F:F,,0)-
_xlfn.XLOOKUP(Tabela57[[#This Row],[SKU]],'VENDA MES'!K:K,'VENDA MES'!L:L,0,0)</f>
        <v>-20.944444444444443</v>
      </c>
      <c r="E316" s="13">
        <f>IF(D316&lt;=0,(L316 * 2.5) - D316,IF(AND(Tabela57[[#This Row],[ESTOQUE_INICIAL]]&lt;=Tabela57[[#This Row],[PONTO_DE_REPOSICAO]],Tabela57[[#This Row],[ESTOQUE_INICIAL]]&gt;0),L316*2.5,D316*0))</f>
        <v>64</v>
      </c>
      <c r="F316" s="13">
        <f t="shared" si="9"/>
        <v>43.055555555555557</v>
      </c>
      <c r="G316" s="14" t="str">
        <f>IF('ESTOQUE DEZEMBRO'!$N316="outubro",_xlfn.XLOOKUP('ESTOQUE DEZEMBRO'!$A316,MEDIDAS!H:H,MEDIDAS!J:J,,0),IF('ESTOQUE DEZEMBRO'!$N316="novembro",_xlfn.XLOOKUP('ESTOQUE DEZEMBRO'!$A316,MEDIDAS!H:H,MEDIDAS!K:K,,0),"0"))</f>
        <v>0</v>
      </c>
      <c r="H316" s="16">
        <v>120</v>
      </c>
      <c r="I316" s="6" t="s">
        <v>1128</v>
      </c>
      <c r="J316" s="1">
        <f>'ESTOQUE DEZEMBRO'!$D316*'ESTOQUE DEZEMBRO'!$G316+'ESTOQUE DEZEMBRO'!$E316*'ESTOQUE DEZEMBRO'!$H316</f>
        <v>6938.3333333333321</v>
      </c>
      <c r="K316" s="1">
        <f>_xlfn.XLOOKUP(A316,MEDIDAS!A:A,MEDIDAS!D:D,,0)*5</f>
        <v>8.6111111111111107</v>
      </c>
      <c r="L316" s="1">
        <f>SUM(K316,_xlfn.XLOOKUP(A316,MEDIDAS!A:A,MEDIDAS!D:D,,0)*5)</f>
        <v>17.222222222222221</v>
      </c>
      <c r="M31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16" t="str">
        <f>IF(Tabela57[[#This Row],[ABASTECIMENTO]]&gt;0,"janeiro",_xlfn.XLOOKUP(Tabela57[[#This Row],[SKU]],'ESTOQUE DEZEMBRO'!A:A,'ESTOQUE DEZEMBRO'!N:N,,0))</f>
        <v>janeiro</v>
      </c>
      <c r="O316" s="15">
        <v>45658</v>
      </c>
    </row>
    <row r="317" spans="1:15">
      <c r="A317" s="5" t="s">
        <v>352</v>
      </c>
      <c r="B317" s="6" t="s">
        <v>1169</v>
      </c>
      <c r="C317" s="8">
        <f t="shared" si="8"/>
        <v>64.89</v>
      </c>
      <c r="D317" s="13">
        <f>_xlfn.XLOOKUP(Tabela57[[#This Row],[SKU]],'ESTOQUE DEZEMBRO'!A:A,'ESTOQUE DEZEMBRO'!F:F,,0)-
_xlfn.XLOOKUP(Tabela57[[#This Row],[SKU]],'VENDA MES'!K:K,'VENDA MES'!L:L,0,0)</f>
        <v>-39</v>
      </c>
      <c r="E317" s="13">
        <f>IF(D317&lt;=0,(L317 * 2.5) - D317,IF(AND(Tabela57[[#This Row],[ESTOQUE_INICIAL]]&lt;=Tabela57[[#This Row],[PONTO_DE_REPOSICAO]],Tabela57[[#This Row],[ESTOQUE_INICIAL]]&gt;0),L317*2.5,D317*0))</f>
        <v>68.444444444444443</v>
      </c>
      <c r="F317" s="13">
        <f t="shared" si="9"/>
        <v>29.444444444444443</v>
      </c>
      <c r="G317" s="14">
        <f>IF('ESTOQUE DEZEMBRO'!$N317="outubro",_xlfn.XLOOKUP('ESTOQUE DEZEMBRO'!$A317,MEDIDAS!H:H,MEDIDAS!J:J,,0),IF('ESTOQUE DEZEMBRO'!$N317="novembro",_xlfn.XLOOKUP('ESTOQUE DEZEMBRO'!$A317,MEDIDAS!H:H,MEDIDAS!K:K,,0),"0"))</f>
        <v>60</v>
      </c>
      <c r="H317" s="16">
        <v>120</v>
      </c>
      <c r="I317" s="6" t="s">
        <v>1128</v>
      </c>
      <c r="J317" s="1">
        <f>'ESTOQUE DEZEMBRO'!$D317*'ESTOQUE DEZEMBRO'!$G317+'ESTOQUE DEZEMBRO'!$E317*'ESTOQUE DEZEMBRO'!$H317</f>
        <v>2640</v>
      </c>
      <c r="K317" s="1">
        <f>_xlfn.XLOOKUP(A317,MEDIDAS!A:A,MEDIDAS!D:D,,0)*5</f>
        <v>5.8888888888888893</v>
      </c>
      <c r="L317" s="1">
        <f>SUM(K317,_xlfn.XLOOKUP(A317,MEDIDAS!A:A,MEDIDAS!D:D,,0)*5)</f>
        <v>11.777777777777779</v>
      </c>
      <c r="M31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17" t="str">
        <f>IF(Tabela57[[#This Row],[ABASTECIMENTO]]&gt;0,"janeiro",_xlfn.XLOOKUP(Tabela57[[#This Row],[SKU]],'ESTOQUE DEZEMBRO'!A:A,'ESTOQUE DEZEMBRO'!N:N,,0))</f>
        <v>janeiro</v>
      </c>
      <c r="O317" s="15">
        <v>45658</v>
      </c>
    </row>
    <row r="318" spans="1:15">
      <c r="A318" s="5" t="s">
        <v>317</v>
      </c>
      <c r="B318" s="6" t="s">
        <v>1169</v>
      </c>
      <c r="C318" s="8">
        <f t="shared" si="8"/>
        <v>64.89</v>
      </c>
      <c r="D318" s="13">
        <f>_xlfn.XLOOKUP(Tabela57[[#This Row],[SKU]],'ESTOQUE DEZEMBRO'!A:A,'ESTOQUE DEZEMBRO'!F:F,,0)-
_xlfn.XLOOKUP(Tabela57[[#This Row],[SKU]],'VENDA MES'!K:K,'VENDA MES'!L:L,0,0)</f>
        <v>-30.400000000000006</v>
      </c>
      <c r="E318" s="13">
        <f>IF(D318&lt;=0,(L318 * 2.5) - D318,IF(AND(Tabela57[[#This Row],[ESTOQUE_INICIAL]]&lt;=Tabela57[[#This Row],[PONTO_DE_REPOSICAO]],Tabela57[[#This Row],[ESTOQUE_INICIAL]]&gt;0),L318*2.5,D318*0))</f>
        <v>50.677777777777784</v>
      </c>
      <c r="F318" s="13">
        <f t="shared" si="9"/>
        <v>20.277777777777779</v>
      </c>
      <c r="G318" s="14">
        <f>IF('ESTOQUE DEZEMBRO'!$N318="outubro",_xlfn.XLOOKUP('ESTOQUE DEZEMBRO'!$A318,MEDIDAS!H:H,MEDIDAS!J:J,,0),IF('ESTOQUE DEZEMBRO'!$N318="novembro",_xlfn.XLOOKUP('ESTOQUE DEZEMBRO'!$A318,MEDIDAS!H:H,MEDIDAS!K:K,,0),"0"))</f>
        <v>60</v>
      </c>
      <c r="H318" s="16">
        <v>120</v>
      </c>
      <c r="I318" s="6" t="s">
        <v>1128</v>
      </c>
      <c r="J318" s="1">
        <f>'ESTOQUE DEZEMBRO'!$D318*'ESTOQUE DEZEMBRO'!$G318+'ESTOQUE DEZEMBRO'!$E318*'ESTOQUE DEZEMBRO'!$H318</f>
        <v>1955.9999999999995</v>
      </c>
      <c r="K318" s="1">
        <f>_xlfn.XLOOKUP(A318,MEDIDAS!A:A,MEDIDAS!D:D,,0)*5</f>
        <v>4.0555555555555554</v>
      </c>
      <c r="L318" s="1">
        <f>SUM(K318,_xlfn.XLOOKUP(A318,MEDIDAS!A:A,MEDIDAS!D:D,,0)*5)</f>
        <v>8.1111111111111107</v>
      </c>
      <c r="M31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18" t="str">
        <f>IF(Tabela57[[#This Row],[ABASTECIMENTO]]&gt;0,"janeiro",_xlfn.XLOOKUP(Tabela57[[#This Row],[SKU]],'ESTOQUE DEZEMBRO'!A:A,'ESTOQUE DEZEMBRO'!N:N,,0))</f>
        <v>janeiro</v>
      </c>
      <c r="O318" s="15">
        <v>45658</v>
      </c>
    </row>
    <row r="319" spans="1:15">
      <c r="A319" s="5" t="s">
        <v>318</v>
      </c>
      <c r="B319" s="6" t="s">
        <v>1169</v>
      </c>
      <c r="C319" s="8">
        <f t="shared" si="8"/>
        <v>64.89</v>
      </c>
      <c r="D319" s="13">
        <f>_xlfn.XLOOKUP(Tabela57[[#This Row],[SKU]],'ESTOQUE DEZEMBRO'!A:A,'ESTOQUE DEZEMBRO'!F:F,,0)-
_xlfn.XLOOKUP(Tabela57[[#This Row],[SKU]],'VENDA MES'!K:K,'VENDA MES'!L:L,0,0)</f>
        <v>-54</v>
      </c>
      <c r="E319" s="13">
        <f>IF(D319&lt;=0,(L319 * 2.5) - D319,IF(AND(Tabela57[[#This Row],[ESTOQUE_INICIAL]]&lt;=Tabela57[[#This Row],[PONTO_DE_REPOSICAO]],Tabela57[[#This Row],[ESTOQUE_INICIAL]]&gt;0),L319*2.5,D319*0))</f>
        <v>91.777777777777771</v>
      </c>
      <c r="F319" s="13">
        <f t="shared" si="9"/>
        <v>37.777777777777771</v>
      </c>
      <c r="G319" s="14">
        <f>IF('ESTOQUE DEZEMBRO'!$N319="outubro",_xlfn.XLOOKUP('ESTOQUE DEZEMBRO'!$A319,MEDIDAS!H:H,MEDIDAS!J:J,,0),IF('ESTOQUE DEZEMBRO'!$N319="novembro",_xlfn.XLOOKUP('ESTOQUE DEZEMBRO'!$A319,MEDIDAS!H:H,MEDIDAS!K:K,,0),"0"))</f>
        <v>60</v>
      </c>
      <c r="H319" s="16">
        <v>120</v>
      </c>
      <c r="I319" s="6" t="s">
        <v>1128</v>
      </c>
      <c r="J319" s="1">
        <f>'ESTOQUE DEZEMBRO'!$D319*'ESTOQUE DEZEMBRO'!$G319+'ESTOQUE DEZEMBRO'!$E319*'ESTOQUE DEZEMBRO'!$H319</f>
        <v>3720</v>
      </c>
      <c r="K319" s="1">
        <f>_xlfn.XLOOKUP(A319,MEDIDAS!A:A,MEDIDAS!D:D,,0)*5</f>
        <v>7.5555555555555554</v>
      </c>
      <c r="L319" s="1">
        <f>SUM(K319,_xlfn.XLOOKUP(A319,MEDIDAS!A:A,MEDIDAS!D:D,,0)*5)</f>
        <v>15.111111111111111</v>
      </c>
      <c r="M31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19" t="str">
        <f>IF(Tabela57[[#This Row],[ABASTECIMENTO]]&gt;0,"janeiro",_xlfn.XLOOKUP(Tabela57[[#This Row],[SKU]],'ESTOQUE DEZEMBRO'!A:A,'ESTOQUE DEZEMBRO'!N:N,,0))</f>
        <v>janeiro</v>
      </c>
      <c r="O319" s="15">
        <v>45658</v>
      </c>
    </row>
    <row r="320" spans="1:15">
      <c r="A320" s="5" t="s">
        <v>320</v>
      </c>
      <c r="B320" s="6" t="s">
        <v>1169</v>
      </c>
      <c r="C320" s="8">
        <f t="shared" si="8"/>
        <v>64.89</v>
      </c>
      <c r="D320" s="13">
        <f>_xlfn.XLOOKUP(Tabela57[[#This Row],[SKU]],'ESTOQUE DEZEMBRO'!A:A,'ESTOQUE DEZEMBRO'!F:F,,0)-
_xlfn.XLOOKUP(Tabela57[[#This Row],[SKU]],'VENDA MES'!K:K,'VENDA MES'!L:L,0,0)</f>
        <v>14.400000000000006</v>
      </c>
      <c r="E320" s="13">
        <f>IF(D320&lt;=0,(L320 * 2.5) - D320,IF(AND(Tabela57[[#This Row],[ESTOQUE_INICIAL]]&lt;=Tabela57[[#This Row],[PONTO_DE_REPOSICAO]],Tabela57[[#This Row],[ESTOQUE_INICIAL]]&gt;0),L320*2.5,D320*0))</f>
        <v>36.388888888888886</v>
      </c>
      <c r="F320" s="13">
        <f t="shared" si="9"/>
        <v>50.788888888888891</v>
      </c>
      <c r="G320" s="14">
        <f>IF('ESTOQUE DEZEMBRO'!$N320="outubro",_xlfn.XLOOKUP('ESTOQUE DEZEMBRO'!$A320,MEDIDAS!H:H,MEDIDAS!J:J,,0),IF('ESTOQUE DEZEMBRO'!$N320="novembro",_xlfn.XLOOKUP('ESTOQUE DEZEMBRO'!$A320,MEDIDAS!H:H,MEDIDAS!K:K,,0),"0"))</f>
        <v>60</v>
      </c>
      <c r="H320" s="16">
        <v>120</v>
      </c>
      <c r="I320" s="6" t="s">
        <v>1128</v>
      </c>
      <c r="J320" s="1">
        <f>'ESTOQUE DEZEMBRO'!$D320*'ESTOQUE DEZEMBRO'!$G320+'ESTOQUE DEZEMBRO'!$E320*'ESTOQUE DEZEMBRO'!$H320</f>
        <v>3624.0000000000005</v>
      </c>
      <c r="K320" s="1">
        <f>_xlfn.XLOOKUP(A320,MEDIDAS!A:A,MEDIDAS!D:D,,0)*5</f>
        <v>7.2777777777777777</v>
      </c>
      <c r="L320" s="1">
        <f>SUM(K320,_xlfn.XLOOKUP(A320,MEDIDAS!A:A,MEDIDAS!D:D,,0)*5)</f>
        <v>14.555555555555555</v>
      </c>
      <c r="M32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20" t="str">
        <f>IF(Tabela57[[#This Row],[ABASTECIMENTO]]&gt;0,"janeiro",_xlfn.XLOOKUP(Tabela57[[#This Row],[SKU]],'ESTOQUE DEZEMBRO'!A:A,'ESTOQUE DEZEMBRO'!N:N,,0))</f>
        <v>janeiro</v>
      </c>
      <c r="O320" s="15">
        <v>45658</v>
      </c>
    </row>
    <row r="321" spans="1:15">
      <c r="A321" s="5" t="s">
        <v>321</v>
      </c>
      <c r="B321" s="6" t="s">
        <v>1169</v>
      </c>
      <c r="C321" s="8">
        <f t="shared" si="8"/>
        <v>64.89</v>
      </c>
      <c r="D321" s="13">
        <f>_xlfn.XLOOKUP(Tabela57[[#This Row],[SKU]],'ESTOQUE DEZEMBRO'!A:A,'ESTOQUE DEZEMBRO'!F:F,,0)-
_xlfn.XLOOKUP(Tabela57[[#This Row],[SKU]],'VENDA MES'!K:K,'VENDA MES'!L:L,0,0)</f>
        <v>192.60000000000002</v>
      </c>
      <c r="E321" s="13">
        <f>IF(D321&lt;=0,(L321 * 2.5) - D321,IF(AND(Tabela57[[#This Row],[ESTOQUE_INICIAL]]&lt;=Tabela57[[#This Row],[PONTO_DE_REPOSICAO]],Tabela57[[#This Row],[ESTOQUE_INICIAL]]&gt;0),L321*2.5,D321*0))</f>
        <v>0</v>
      </c>
      <c r="F321" s="13">
        <f t="shared" si="9"/>
        <v>192.60000000000002</v>
      </c>
      <c r="G321" s="14">
        <f>IF('ESTOQUE DEZEMBRO'!$N321="outubro",_xlfn.XLOOKUP('ESTOQUE DEZEMBRO'!$A321,MEDIDAS!H:H,MEDIDAS!J:J,,0),IF('ESTOQUE DEZEMBRO'!$N321="novembro",_xlfn.XLOOKUP('ESTOQUE DEZEMBRO'!$A321,MEDIDAS!H:H,MEDIDAS!K:K,,0),"0"))</f>
        <v>60</v>
      </c>
      <c r="H321" s="16">
        <v>120</v>
      </c>
      <c r="I321" s="6" t="s">
        <v>1128</v>
      </c>
      <c r="J321" s="1">
        <f>'ESTOQUE DEZEMBRO'!$D321*'ESTOQUE DEZEMBRO'!$G321+'ESTOQUE DEZEMBRO'!$E321*'ESTOQUE DEZEMBRO'!$H321</f>
        <v>11556.000000000002</v>
      </c>
      <c r="K321" s="1">
        <f>_xlfn.XLOOKUP(A321,MEDIDAS!A:A,MEDIDAS!D:D,,0)*5</f>
        <v>4.3333333333333339</v>
      </c>
      <c r="L321" s="1">
        <f>SUM(K321,_xlfn.XLOOKUP(A321,MEDIDAS!A:A,MEDIDAS!D:D,,0)*5)</f>
        <v>8.6666666666666679</v>
      </c>
      <c r="M32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21" t="str">
        <f>IF(Tabela57[[#This Row],[ABASTECIMENTO]]&gt;0,"janeiro",_xlfn.XLOOKUP(Tabela57[[#This Row],[SKU]],'ESTOQUE DEZEMBRO'!A:A,'ESTOQUE DEZEMBRO'!N:N,,0))</f>
        <v>outubro</v>
      </c>
      <c r="O321" s="15">
        <v>45658</v>
      </c>
    </row>
    <row r="322" spans="1:15">
      <c r="A322" s="5" t="s">
        <v>322</v>
      </c>
      <c r="B322" s="6" t="s">
        <v>1169</v>
      </c>
      <c r="C322" s="8">
        <f t="shared" ref="C322:C385" si="10">3.09*3*7</f>
        <v>64.89</v>
      </c>
      <c r="D322" s="13">
        <f>_xlfn.XLOOKUP(Tabela57[[#This Row],[SKU]],'ESTOQUE DEZEMBRO'!A:A,'ESTOQUE DEZEMBRO'!F:F,,0)-
_xlfn.XLOOKUP(Tabela57[[#This Row],[SKU]],'VENDA MES'!K:K,'VENDA MES'!L:L,0,0)</f>
        <v>6</v>
      </c>
      <c r="E322" s="13">
        <f>IF(D322&lt;=0,(L322 * 2.5) - D322,IF(AND(Tabela57[[#This Row],[ESTOQUE_INICIAL]]&lt;=Tabela57[[#This Row],[PONTO_DE_REPOSICAO]],Tabela57[[#This Row],[ESTOQUE_INICIAL]]&gt;0),L322*2.5,D322*0))</f>
        <v>35</v>
      </c>
      <c r="F322" s="13">
        <f t="shared" ref="F322:F385" si="11">SUM(E322,D322)</f>
        <v>41</v>
      </c>
      <c r="G322" s="14" t="str">
        <f>IF('ESTOQUE DEZEMBRO'!$N322="outubro",_xlfn.XLOOKUP('ESTOQUE DEZEMBRO'!$A322,MEDIDAS!H:H,MEDIDAS!J:J,,0),IF('ESTOQUE DEZEMBRO'!$N322="novembro",_xlfn.XLOOKUP('ESTOQUE DEZEMBRO'!$A322,MEDIDAS!H:H,MEDIDAS!K:K,,0),"0"))</f>
        <v>0</v>
      </c>
      <c r="H322" s="16">
        <v>120</v>
      </c>
      <c r="I322" s="6" t="s">
        <v>1128</v>
      </c>
      <c r="J322" s="1">
        <f>'ESTOQUE DEZEMBRO'!$D322*'ESTOQUE DEZEMBRO'!$G322+'ESTOQUE DEZEMBRO'!$E322*'ESTOQUE DEZEMBRO'!$H322</f>
        <v>5339.9999999999973</v>
      </c>
      <c r="K322" s="1">
        <f>_xlfn.XLOOKUP(A322,MEDIDAS!A:A,MEDIDAS!D:D,,0)*5</f>
        <v>7</v>
      </c>
      <c r="L322" s="1">
        <f>SUM(K322,_xlfn.XLOOKUP(A322,MEDIDAS!A:A,MEDIDAS!D:D,,0)*5)</f>
        <v>14</v>
      </c>
      <c r="M32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22" t="str">
        <f>IF(Tabela57[[#This Row],[ABASTECIMENTO]]&gt;0,"janeiro",_xlfn.XLOOKUP(Tabela57[[#This Row],[SKU]],'ESTOQUE DEZEMBRO'!A:A,'ESTOQUE DEZEMBRO'!N:N,,0))</f>
        <v>janeiro</v>
      </c>
      <c r="O322" s="15">
        <v>45658</v>
      </c>
    </row>
    <row r="323" spans="1:15">
      <c r="A323" s="5" t="s">
        <v>323</v>
      </c>
      <c r="B323" s="6" t="s">
        <v>1170</v>
      </c>
      <c r="C323" s="8">
        <f t="shared" si="10"/>
        <v>64.89</v>
      </c>
      <c r="D323" s="13">
        <f>_xlfn.XLOOKUP(Tabela57[[#This Row],[SKU]],'ESTOQUE DEZEMBRO'!A:A,'ESTOQUE DEZEMBRO'!F:F,,0)-
_xlfn.XLOOKUP(Tabela57[[#This Row],[SKU]],'VENDA MES'!K:K,'VENDA MES'!L:L,0,0)</f>
        <v>-37.5</v>
      </c>
      <c r="E323" s="13">
        <f>IF(D323&lt;=0,(L323 * 2.5) - D323,IF(AND(Tabela57[[#This Row],[ESTOQUE_INICIAL]]&lt;=Tabela57[[#This Row],[PONTO_DE_REPOSICAO]],Tabela57[[#This Row],[ESTOQUE_INICIAL]]&gt;0),L323*2.5,D323*0))</f>
        <v>80</v>
      </c>
      <c r="F323" s="13">
        <f t="shared" si="11"/>
        <v>42.5</v>
      </c>
      <c r="G323" s="14" t="str">
        <f>IF('ESTOQUE DEZEMBRO'!$N323="outubro",_xlfn.XLOOKUP('ESTOQUE DEZEMBRO'!$A323,MEDIDAS!H:H,MEDIDAS!J:J,,0),IF('ESTOQUE DEZEMBRO'!$N323="novembro",_xlfn.XLOOKUP('ESTOQUE DEZEMBRO'!$A323,MEDIDAS!H:H,MEDIDAS!K:K,,0),"0"))</f>
        <v>0</v>
      </c>
      <c r="H323" s="16">
        <v>20</v>
      </c>
      <c r="I323" s="6" t="s">
        <v>1134</v>
      </c>
      <c r="J323" s="1">
        <f>'ESTOQUE DEZEMBRO'!$D323*'ESTOQUE DEZEMBRO'!$G323+'ESTOQUE DEZEMBRO'!$E323*'ESTOQUE DEZEMBRO'!$H323</f>
        <v>2247.5</v>
      </c>
      <c r="K323" s="1">
        <f>_xlfn.XLOOKUP(A323,MEDIDAS!A:A,MEDIDAS!D:D,,0)*5</f>
        <v>8.5</v>
      </c>
      <c r="L323" s="1">
        <f>SUM(K323,_xlfn.XLOOKUP(A323,MEDIDAS!A:A,MEDIDAS!D:D,,0)*5)</f>
        <v>17</v>
      </c>
      <c r="M32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23" t="str">
        <f>IF(Tabela57[[#This Row],[ABASTECIMENTO]]&gt;0,"janeiro",_xlfn.XLOOKUP(Tabela57[[#This Row],[SKU]],'ESTOQUE DEZEMBRO'!A:A,'ESTOQUE DEZEMBRO'!N:N,,0))</f>
        <v>janeiro</v>
      </c>
      <c r="O323" s="15">
        <v>45658</v>
      </c>
    </row>
    <row r="324" spans="1:15">
      <c r="A324" s="5" t="s">
        <v>324</v>
      </c>
      <c r="B324" s="6" t="s">
        <v>1170</v>
      </c>
      <c r="C324" s="8">
        <f t="shared" si="10"/>
        <v>64.89</v>
      </c>
      <c r="D324" s="13">
        <f>_xlfn.XLOOKUP(Tabela57[[#This Row],[SKU]],'ESTOQUE DEZEMBRO'!A:A,'ESTOQUE DEZEMBRO'!F:F,,0)-
_xlfn.XLOOKUP(Tabela57[[#This Row],[SKU]],'VENDA MES'!K:K,'VENDA MES'!L:L,0,0)</f>
        <v>-32.055555555555557</v>
      </c>
      <c r="E324" s="13">
        <f>IF(D324&lt;=0,(L324 * 2.5) - D324,IF(AND(Tabela57[[#This Row],[ESTOQUE_INICIAL]]&lt;=Tabela57[[#This Row],[PONTO_DE_REPOSICAO]],Tabela57[[#This Row],[ESTOQUE_INICIAL]]&gt;0),L324*2.5,D324*0))</f>
        <v>69</v>
      </c>
      <c r="F324" s="13">
        <f t="shared" si="11"/>
        <v>36.944444444444443</v>
      </c>
      <c r="G324" s="14" t="str">
        <f>IF('ESTOQUE DEZEMBRO'!$N324="outubro",_xlfn.XLOOKUP('ESTOQUE DEZEMBRO'!$A324,MEDIDAS!H:H,MEDIDAS!J:J,,0),IF('ESTOQUE DEZEMBRO'!$N324="novembro",_xlfn.XLOOKUP('ESTOQUE DEZEMBRO'!$A324,MEDIDAS!H:H,MEDIDAS!K:K,,0),"0"))</f>
        <v>0</v>
      </c>
      <c r="H324" s="16">
        <v>20</v>
      </c>
      <c r="I324" s="6" t="s">
        <v>1134</v>
      </c>
      <c r="J324" s="1">
        <f>'ESTOQUE DEZEMBRO'!$D324*'ESTOQUE DEZEMBRO'!$G324+'ESTOQUE DEZEMBRO'!$E324*'ESTOQUE DEZEMBRO'!$H324</f>
        <v>1278.6111111111111</v>
      </c>
      <c r="K324" s="1">
        <f>_xlfn.XLOOKUP(A324,MEDIDAS!A:A,MEDIDAS!D:D,,0)*5</f>
        <v>7.3888888888888893</v>
      </c>
      <c r="L324" s="1">
        <f>SUM(K324,_xlfn.XLOOKUP(A324,MEDIDAS!A:A,MEDIDAS!D:D,,0)*5)</f>
        <v>14.777777777777779</v>
      </c>
      <c r="M32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24" t="str">
        <f>IF(Tabela57[[#This Row],[ABASTECIMENTO]]&gt;0,"janeiro",_xlfn.XLOOKUP(Tabela57[[#This Row],[SKU]],'ESTOQUE DEZEMBRO'!A:A,'ESTOQUE DEZEMBRO'!N:N,,0))</f>
        <v>janeiro</v>
      </c>
      <c r="O324" s="15">
        <v>45658</v>
      </c>
    </row>
    <row r="325" spans="1:15">
      <c r="A325" s="5" t="s">
        <v>325</v>
      </c>
      <c r="B325" s="6" t="s">
        <v>1170</v>
      </c>
      <c r="C325" s="8">
        <f t="shared" si="10"/>
        <v>64.89</v>
      </c>
      <c r="D325" s="13">
        <f>_xlfn.XLOOKUP(Tabela57[[#This Row],[SKU]],'ESTOQUE DEZEMBRO'!A:A,'ESTOQUE DEZEMBRO'!F:F,,0)-
_xlfn.XLOOKUP(Tabela57[[#This Row],[SKU]],'VENDA MES'!K:K,'VENDA MES'!L:L,0,0)</f>
        <v>-28</v>
      </c>
      <c r="E325" s="13">
        <f>IF(D325&lt;=0,(L325 * 2.5) - D325,IF(AND(Tabela57[[#This Row],[ESTOQUE_INICIAL]]&lt;=Tabela57[[#This Row],[PONTO_DE_REPOSICAO]],Tabela57[[#This Row],[ESTOQUE_INICIAL]]&gt;0),L325*2.5,D325*0))</f>
        <v>49.944444444444443</v>
      </c>
      <c r="F325" s="13">
        <f t="shared" si="11"/>
        <v>21.944444444444443</v>
      </c>
      <c r="G325" s="14">
        <f>IF('ESTOQUE DEZEMBRO'!$N325="outubro",_xlfn.XLOOKUP('ESTOQUE DEZEMBRO'!$A325,MEDIDAS!H:H,MEDIDAS!J:J,,0),IF('ESTOQUE DEZEMBRO'!$N325="novembro",_xlfn.XLOOKUP('ESTOQUE DEZEMBRO'!$A325,MEDIDAS!H:H,MEDIDAS!K:K,,0),"0"))</f>
        <v>10</v>
      </c>
      <c r="H325" s="16">
        <v>20</v>
      </c>
      <c r="I325" s="6" t="s">
        <v>1134</v>
      </c>
      <c r="J325" s="1">
        <f>'ESTOQUE DEZEMBRO'!$D325*'ESTOQUE DEZEMBRO'!$G325+'ESTOQUE DEZEMBRO'!$E325*'ESTOQUE DEZEMBRO'!$H325</f>
        <v>200</v>
      </c>
      <c r="K325" s="1">
        <f>_xlfn.XLOOKUP(A325,MEDIDAS!A:A,MEDIDAS!D:D,,0)*5</f>
        <v>4.3888888888888893</v>
      </c>
      <c r="L325" s="1">
        <f>SUM(K325,_xlfn.XLOOKUP(A325,MEDIDAS!A:A,MEDIDAS!D:D,,0)*5)</f>
        <v>8.7777777777777786</v>
      </c>
      <c r="M32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25" t="str">
        <f>IF(Tabela57[[#This Row],[ABASTECIMENTO]]&gt;0,"janeiro",_xlfn.XLOOKUP(Tabela57[[#This Row],[SKU]],'ESTOQUE DEZEMBRO'!A:A,'ESTOQUE DEZEMBRO'!N:N,,0))</f>
        <v>janeiro</v>
      </c>
      <c r="O325" s="15">
        <v>45658</v>
      </c>
    </row>
    <row r="326" spans="1:15">
      <c r="A326" s="5" t="s">
        <v>326</v>
      </c>
      <c r="B326" s="6" t="s">
        <v>1170</v>
      </c>
      <c r="C326" s="8">
        <f t="shared" si="10"/>
        <v>64.89</v>
      </c>
      <c r="D326" s="13">
        <f>_xlfn.XLOOKUP(Tabela57[[#This Row],[SKU]],'ESTOQUE DEZEMBRO'!A:A,'ESTOQUE DEZEMBRO'!F:F,,0)-
_xlfn.XLOOKUP(Tabela57[[#This Row],[SKU]],'VENDA MES'!K:K,'VENDA MES'!L:L,0,0)</f>
        <v>55</v>
      </c>
      <c r="E326" s="13">
        <f>IF(D326&lt;=0,(L326 * 2.5) - D326,IF(AND(Tabela57[[#This Row],[ESTOQUE_INICIAL]]&lt;=Tabela57[[#This Row],[PONTO_DE_REPOSICAO]],Tabela57[[#This Row],[ESTOQUE_INICIAL]]&gt;0),L326*2.5,D326*0))</f>
        <v>0</v>
      </c>
      <c r="F326" s="13">
        <f t="shared" si="11"/>
        <v>55</v>
      </c>
      <c r="G326" s="14">
        <f>IF('ESTOQUE DEZEMBRO'!$N326="outubro",_xlfn.XLOOKUP('ESTOQUE DEZEMBRO'!$A326,MEDIDAS!H:H,MEDIDAS!J:J,,0),IF('ESTOQUE DEZEMBRO'!$N326="novembro",_xlfn.XLOOKUP('ESTOQUE DEZEMBRO'!$A326,MEDIDAS!H:H,MEDIDAS!K:K,,0),"0"))</f>
        <v>10</v>
      </c>
      <c r="H326" s="16">
        <v>20</v>
      </c>
      <c r="I326" s="6" t="s">
        <v>1134</v>
      </c>
      <c r="J326" s="1">
        <f>'ESTOQUE DEZEMBRO'!$D326*'ESTOQUE DEZEMBRO'!$G326+'ESTOQUE DEZEMBRO'!$E326*'ESTOQUE DEZEMBRO'!$H326</f>
        <v>1000</v>
      </c>
      <c r="K326" s="1">
        <f>_xlfn.XLOOKUP(A326,MEDIDAS!A:A,MEDIDAS!D:D,,0)*5</f>
        <v>5.4444444444444438</v>
      </c>
      <c r="L326" s="1">
        <f>SUM(K326,_xlfn.XLOOKUP(A326,MEDIDAS!A:A,MEDIDAS!D:D,,0)*5)</f>
        <v>10.888888888888888</v>
      </c>
      <c r="M32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26" t="str">
        <f>IF(Tabela57[[#This Row],[ABASTECIMENTO]]&gt;0,"janeiro",_xlfn.XLOOKUP(Tabela57[[#This Row],[SKU]],'ESTOQUE DEZEMBRO'!A:A,'ESTOQUE DEZEMBRO'!N:N,,0))</f>
        <v>outubro</v>
      </c>
      <c r="O326" s="15">
        <v>45658</v>
      </c>
    </row>
    <row r="327" spans="1:15">
      <c r="A327" s="5" t="s">
        <v>327</v>
      </c>
      <c r="B327" s="6" t="s">
        <v>1170</v>
      </c>
      <c r="C327" s="8">
        <f t="shared" si="10"/>
        <v>64.89</v>
      </c>
      <c r="D327" s="13">
        <f>_xlfn.XLOOKUP(Tabela57[[#This Row],[SKU]],'ESTOQUE DEZEMBRO'!A:A,'ESTOQUE DEZEMBRO'!F:F,,0)-
_xlfn.XLOOKUP(Tabela57[[#This Row],[SKU]],'VENDA MES'!K:K,'VENDA MES'!L:L,0,0)</f>
        <v>-34.799999999999997</v>
      </c>
      <c r="E327" s="13">
        <f>IF(D327&lt;=0,(L327 * 2.5) - D327,IF(AND(Tabela57[[#This Row],[ESTOQUE_INICIAL]]&lt;=Tabela57[[#This Row],[PONTO_DE_REPOSICAO]],Tabela57[[#This Row],[ESTOQUE_INICIAL]]&gt;0),L327*2.5,D327*0))</f>
        <v>52.3</v>
      </c>
      <c r="F327" s="13">
        <f t="shared" si="11"/>
        <v>17.5</v>
      </c>
      <c r="G327" s="14">
        <f>IF('ESTOQUE DEZEMBRO'!$N327="outubro",_xlfn.XLOOKUP('ESTOQUE DEZEMBRO'!$A327,MEDIDAS!H:H,MEDIDAS!J:J,,0),IF('ESTOQUE DEZEMBRO'!$N327="novembro",_xlfn.XLOOKUP('ESTOQUE DEZEMBRO'!$A327,MEDIDAS!H:H,MEDIDAS!K:K,,0),"0"))</f>
        <v>10</v>
      </c>
      <c r="H327" s="16">
        <v>20</v>
      </c>
      <c r="I327" s="6" t="s">
        <v>1134</v>
      </c>
      <c r="J327" s="1">
        <f>'ESTOQUE DEZEMBRO'!$D327*'ESTOQUE DEZEMBRO'!$G327+'ESTOQUE DEZEMBRO'!$E327*'ESTOQUE DEZEMBRO'!$H327</f>
        <v>162.00000000000003</v>
      </c>
      <c r="K327" s="1">
        <f>_xlfn.XLOOKUP(A327,MEDIDAS!A:A,MEDIDAS!D:D,,0)*5</f>
        <v>3.5</v>
      </c>
      <c r="L327" s="1">
        <f>SUM(K327,_xlfn.XLOOKUP(A327,MEDIDAS!A:A,MEDIDAS!D:D,,0)*5)</f>
        <v>7</v>
      </c>
      <c r="M32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27" t="str">
        <f>IF(Tabela57[[#This Row],[ABASTECIMENTO]]&gt;0,"janeiro",_xlfn.XLOOKUP(Tabela57[[#This Row],[SKU]],'ESTOQUE DEZEMBRO'!A:A,'ESTOQUE DEZEMBRO'!N:N,,0))</f>
        <v>janeiro</v>
      </c>
      <c r="O327" s="15">
        <v>45658</v>
      </c>
    </row>
    <row r="328" spans="1:15">
      <c r="A328" s="5" t="s">
        <v>363</v>
      </c>
      <c r="B328" s="6" t="s">
        <v>1170</v>
      </c>
      <c r="C328" s="8">
        <f t="shared" si="10"/>
        <v>64.89</v>
      </c>
      <c r="D328" s="13">
        <f>_xlfn.XLOOKUP(Tabela57[[#This Row],[SKU]],'ESTOQUE DEZEMBRO'!A:A,'ESTOQUE DEZEMBRO'!F:F,,0)-
_xlfn.XLOOKUP(Tabela57[[#This Row],[SKU]],'VENDA MES'!K:K,'VENDA MES'!L:L,0,0)</f>
        <v>-1</v>
      </c>
      <c r="E328" s="13">
        <f>IF(D328&lt;=0,(L328 * 2.5) - D328,IF(AND(Tabela57[[#This Row],[ESTOQUE_INICIAL]]&lt;=Tabela57[[#This Row],[PONTO_DE_REPOSICAO]],Tabela57[[#This Row],[ESTOQUE_INICIAL]]&gt;0),L328*2.5,D328*0))</f>
        <v>27.388888888888889</v>
      </c>
      <c r="F328" s="13">
        <f t="shared" si="11"/>
        <v>26.388888888888889</v>
      </c>
      <c r="G328" s="14">
        <f>IF('ESTOQUE DEZEMBRO'!$N328="outubro",_xlfn.XLOOKUP('ESTOQUE DEZEMBRO'!$A328,MEDIDAS!H:H,MEDIDAS!J:J,,0),IF('ESTOQUE DEZEMBRO'!$N328="novembro",_xlfn.XLOOKUP('ESTOQUE DEZEMBRO'!$A328,MEDIDAS!H:H,MEDIDAS!K:K,,0),"0"))</f>
        <v>10</v>
      </c>
      <c r="H328" s="16">
        <v>20</v>
      </c>
      <c r="I328" s="6" t="s">
        <v>1134</v>
      </c>
      <c r="J328" s="1">
        <f>'ESTOQUE DEZEMBRO'!$D328*'ESTOQUE DEZEMBRO'!$G328+'ESTOQUE DEZEMBRO'!$E328*'ESTOQUE DEZEMBRO'!$H328</f>
        <v>550</v>
      </c>
      <c r="K328" s="1">
        <f>_xlfn.XLOOKUP(A328,MEDIDAS!A:A,MEDIDAS!D:D,,0)*5</f>
        <v>5.2777777777777777</v>
      </c>
      <c r="L328" s="1">
        <f>SUM(K328,_xlfn.XLOOKUP(A328,MEDIDAS!A:A,MEDIDAS!D:D,,0)*5)</f>
        <v>10.555555555555555</v>
      </c>
      <c r="M32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28" t="str">
        <f>IF(Tabela57[[#This Row],[ABASTECIMENTO]]&gt;0,"janeiro",_xlfn.XLOOKUP(Tabela57[[#This Row],[SKU]],'ESTOQUE DEZEMBRO'!A:A,'ESTOQUE DEZEMBRO'!N:N,,0))</f>
        <v>janeiro</v>
      </c>
      <c r="O328" s="15">
        <v>45658</v>
      </c>
    </row>
    <row r="329" spans="1:15">
      <c r="A329" s="5" t="s">
        <v>328</v>
      </c>
      <c r="B329" s="6" t="s">
        <v>1170</v>
      </c>
      <c r="C329" s="8">
        <f t="shared" si="10"/>
        <v>64.89</v>
      </c>
      <c r="D329" s="13">
        <f>_xlfn.XLOOKUP(Tabela57[[#This Row],[SKU]],'ESTOQUE DEZEMBRO'!A:A,'ESTOQUE DEZEMBRO'!F:F,,0)-
_xlfn.XLOOKUP(Tabela57[[#This Row],[SKU]],'VENDA MES'!K:K,'VENDA MES'!L:L,0,0)</f>
        <v>10.80000000000004</v>
      </c>
      <c r="E329" s="13">
        <f>IF(D329&lt;=0,(L329 * 2.5) - D329,IF(AND(Tabela57[[#This Row],[ESTOQUE_INICIAL]]&lt;=Tabela57[[#This Row],[PONTO_DE_REPOSICAO]],Tabela57[[#This Row],[ESTOQUE_INICIAL]]&gt;0),L329*2.5,D329*0))</f>
        <v>28.055555555555554</v>
      </c>
      <c r="F329" s="13">
        <f t="shared" si="11"/>
        <v>38.855555555555597</v>
      </c>
      <c r="G329" s="14">
        <f>IF('ESTOQUE DEZEMBRO'!$N329="outubro",_xlfn.XLOOKUP('ESTOQUE DEZEMBRO'!$A329,MEDIDAS!H:H,MEDIDAS!J:J,,0),IF('ESTOQUE DEZEMBRO'!$N329="novembro",_xlfn.XLOOKUP('ESTOQUE DEZEMBRO'!$A329,MEDIDAS!H:H,MEDIDAS!K:K,,0),"0"))</f>
        <v>10</v>
      </c>
      <c r="H329" s="16">
        <v>20</v>
      </c>
      <c r="I329" s="6" t="s">
        <v>1134</v>
      </c>
      <c r="J329" s="1">
        <f>'ESTOQUE DEZEMBRO'!$D329*'ESTOQUE DEZEMBRO'!$G329+'ESTOQUE DEZEMBRO'!$E329*'ESTOQUE DEZEMBRO'!$H329</f>
        <v>838.00000000000045</v>
      </c>
      <c r="K329" s="1">
        <f>_xlfn.XLOOKUP(A329,MEDIDAS!A:A,MEDIDAS!D:D,,0)*5</f>
        <v>5.6111111111111107</v>
      </c>
      <c r="L329" s="1">
        <f>SUM(K329,_xlfn.XLOOKUP(A329,MEDIDAS!A:A,MEDIDAS!D:D,,0)*5)</f>
        <v>11.222222222222221</v>
      </c>
      <c r="M32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29" t="str">
        <f>IF(Tabela57[[#This Row],[ABASTECIMENTO]]&gt;0,"janeiro",_xlfn.XLOOKUP(Tabela57[[#This Row],[SKU]],'ESTOQUE DEZEMBRO'!A:A,'ESTOQUE DEZEMBRO'!N:N,,0))</f>
        <v>janeiro</v>
      </c>
      <c r="O329" s="15">
        <v>45658</v>
      </c>
    </row>
    <row r="330" spans="1:15">
      <c r="A330" s="5" t="s">
        <v>329</v>
      </c>
      <c r="B330" s="6" t="s">
        <v>1170</v>
      </c>
      <c r="C330" s="8">
        <f t="shared" si="10"/>
        <v>64.89</v>
      </c>
      <c r="D330" s="13">
        <f>_xlfn.XLOOKUP(Tabela57[[#This Row],[SKU]],'ESTOQUE DEZEMBRO'!A:A,'ESTOQUE DEZEMBRO'!F:F,,0)-
_xlfn.XLOOKUP(Tabela57[[#This Row],[SKU]],'VENDA MES'!K:K,'VENDA MES'!L:L,0,0)</f>
        <v>-61</v>
      </c>
      <c r="E330" s="13">
        <f>IF(D330&lt;=0,(L330 * 2.5) - D330,IF(AND(Tabela57[[#This Row],[ESTOQUE_INICIAL]]&lt;=Tabela57[[#This Row],[PONTO_DE_REPOSICAO]],Tabela57[[#This Row],[ESTOQUE_INICIAL]]&gt;0),L330*2.5,D330*0))</f>
        <v>92.388888888888886</v>
      </c>
      <c r="F330" s="13">
        <f t="shared" si="11"/>
        <v>31.388888888888886</v>
      </c>
      <c r="G330" s="14">
        <f>IF('ESTOQUE DEZEMBRO'!$N330="outubro",_xlfn.XLOOKUP('ESTOQUE DEZEMBRO'!$A330,MEDIDAS!H:H,MEDIDAS!J:J,,0),IF('ESTOQUE DEZEMBRO'!$N330="novembro",_xlfn.XLOOKUP('ESTOQUE DEZEMBRO'!$A330,MEDIDAS!H:H,MEDIDAS!K:K,,0),"0"))</f>
        <v>10</v>
      </c>
      <c r="H330" s="16">
        <v>20</v>
      </c>
      <c r="I330" s="6" t="s">
        <v>1134</v>
      </c>
      <c r="J330" s="1">
        <f>'ESTOQUE DEZEMBRO'!$D330*'ESTOQUE DEZEMBRO'!$G330+'ESTOQUE DEZEMBRO'!$E330*'ESTOQUE DEZEMBRO'!$H330</f>
        <v>190</v>
      </c>
      <c r="K330" s="1">
        <f>_xlfn.XLOOKUP(A330,MEDIDAS!A:A,MEDIDAS!D:D,,0)*5</f>
        <v>6.2777777777777777</v>
      </c>
      <c r="L330" s="1">
        <f>SUM(K330,_xlfn.XLOOKUP(A330,MEDIDAS!A:A,MEDIDAS!D:D,,0)*5)</f>
        <v>12.555555555555555</v>
      </c>
      <c r="M33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30" t="str">
        <f>IF(Tabela57[[#This Row],[ABASTECIMENTO]]&gt;0,"janeiro",_xlfn.XLOOKUP(Tabela57[[#This Row],[SKU]],'ESTOQUE DEZEMBRO'!A:A,'ESTOQUE DEZEMBRO'!N:N,,0))</f>
        <v>janeiro</v>
      </c>
      <c r="O330" s="15">
        <v>45658</v>
      </c>
    </row>
    <row r="331" spans="1:15">
      <c r="A331" s="5" t="s">
        <v>331</v>
      </c>
      <c r="B331" s="6" t="s">
        <v>1170</v>
      </c>
      <c r="C331" s="8">
        <f t="shared" si="10"/>
        <v>64.89</v>
      </c>
      <c r="D331" s="13">
        <f>_xlfn.XLOOKUP(Tabela57[[#This Row],[SKU]],'ESTOQUE DEZEMBRO'!A:A,'ESTOQUE DEZEMBRO'!F:F,,0)-
_xlfn.XLOOKUP(Tabela57[[#This Row],[SKU]],'VENDA MES'!K:K,'VENDA MES'!L:L,0,0)</f>
        <v>101.40000000000003</v>
      </c>
      <c r="E331" s="13">
        <f>IF(D331&lt;=0,(L331 * 2.5) - D331,IF(AND(Tabela57[[#This Row],[ESTOQUE_INICIAL]]&lt;=Tabela57[[#This Row],[PONTO_DE_REPOSICAO]],Tabela57[[#This Row],[ESTOQUE_INICIAL]]&gt;0),L331*2.5,D331*0))</f>
        <v>0</v>
      </c>
      <c r="F331" s="13">
        <f t="shared" si="11"/>
        <v>101.40000000000003</v>
      </c>
      <c r="G331" s="14">
        <f>IF('ESTOQUE DEZEMBRO'!$N331="outubro",_xlfn.XLOOKUP('ESTOQUE DEZEMBRO'!$A331,MEDIDAS!H:H,MEDIDAS!J:J,,0),IF('ESTOQUE DEZEMBRO'!$N331="novembro",_xlfn.XLOOKUP('ESTOQUE DEZEMBRO'!$A331,MEDIDAS!H:H,MEDIDAS!K:K,,0),"0"))</f>
        <v>10</v>
      </c>
      <c r="H331" s="16">
        <v>20</v>
      </c>
      <c r="I331" s="6" t="s">
        <v>1134</v>
      </c>
      <c r="J331" s="1">
        <f>'ESTOQUE DEZEMBRO'!$D331*'ESTOQUE DEZEMBRO'!$G331+'ESTOQUE DEZEMBRO'!$E331*'ESTOQUE DEZEMBRO'!$H331</f>
        <v>1504.0000000000005</v>
      </c>
      <c r="K331" s="1">
        <f>_xlfn.XLOOKUP(A331,MEDIDAS!A:A,MEDIDAS!D:D,,0)*5</f>
        <v>7.7777777777777777</v>
      </c>
      <c r="L331" s="1">
        <f>SUM(K331,_xlfn.XLOOKUP(A331,MEDIDAS!A:A,MEDIDAS!D:D,,0)*5)</f>
        <v>15.555555555555555</v>
      </c>
      <c r="M33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31" t="str">
        <f>IF(Tabela57[[#This Row],[ABASTECIMENTO]]&gt;0,"janeiro",_xlfn.XLOOKUP(Tabela57[[#This Row],[SKU]],'ESTOQUE DEZEMBRO'!A:A,'ESTOQUE DEZEMBRO'!N:N,,0))</f>
        <v>outubro</v>
      </c>
      <c r="O331" s="15">
        <v>45658</v>
      </c>
    </row>
    <row r="332" spans="1:15">
      <c r="A332" s="5" t="s">
        <v>332</v>
      </c>
      <c r="B332" s="6" t="s">
        <v>1170</v>
      </c>
      <c r="C332" s="8">
        <f t="shared" si="10"/>
        <v>64.89</v>
      </c>
      <c r="D332" s="13">
        <f>_xlfn.XLOOKUP(Tabela57[[#This Row],[SKU]],'ESTOQUE DEZEMBRO'!A:A,'ESTOQUE DEZEMBRO'!F:F,,0)-
_xlfn.XLOOKUP(Tabela57[[#This Row],[SKU]],'VENDA MES'!K:K,'VENDA MES'!L:L,0,0)</f>
        <v>-1.5999999999999659</v>
      </c>
      <c r="E332" s="13">
        <f>IF(D332&lt;=0,(L332 * 2.5) - D332,IF(AND(Tabela57[[#This Row],[ESTOQUE_INICIAL]]&lt;=Tabela57[[#This Row],[PONTO_DE_REPOSICAO]],Tabela57[[#This Row],[ESTOQUE_INICIAL]]&gt;0),L332*2.5,D332*0))</f>
        <v>45.211111111111073</v>
      </c>
      <c r="F332" s="13">
        <f t="shared" si="11"/>
        <v>43.611111111111107</v>
      </c>
      <c r="G332" s="14">
        <f>IF('ESTOQUE DEZEMBRO'!$N332="outubro",_xlfn.XLOOKUP('ESTOQUE DEZEMBRO'!$A332,MEDIDAS!H:H,MEDIDAS!J:J,,0),IF('ESTOQUE DEZEMBRO'!$N332="novembro",_xlfn.XLOOKUP('ESTOQUE DEZEMBRO'!$A332,MEDIDAS!H:H,MEDIDAS!K:K,,0),"0"))</f>
        <v>10</v>
      </c>
      <c r="H332" s="16">
        <v>20</v>
      </c>
      <c r="I332" s="6" t="s">
        <v>1134</v>
      </c>
      <c r="J332" s="1">
        <f>'ESTOQUE DEZEMBRO'!$D332*'ESTOQUE DEZEMBRO'!$G332+'ESTOQUE DEZEMBRO'!$E332*'ESTOQUE DEZEMBRO'!$H332</f>
        <v>674.00000000000034</v>
      </c>
      <c r="K332" s="1">
        <f>_xlfn.XLOOKUP(A332,MEDIDAS!A:A,MEDIDAS!D:D,,0)*5</f>
        <v>8.7222222222222214</v>
      </c>
      <c r="L332" s="1">
        <f>SUM(K332,_xlfn.XLOOKUP(A332,MEDIDAS!A:A,MEDIDAS!D:D,,0)*5)</f>
        <v>17.444444444444443</v>
      </c>
      <c r="M33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32" t="str">
        <f>IF(Tabela57[[#This Row],[ABASTECIMENTO]]&gt;0,"janeiro",_xlfn.XLOOKUP(Tabela57[[#This Row],[SKU]],'ESTOQUE DEZEMBRO'!A:A,'ESTOQUE DEZEMBRO'!N:N,,0))</f>
        <v>janeiro</v>
      </c>
      <c r="O332" s="15">
        <v>45658</v>
      </c>
    </row>
    <row r="333" spans="1:15">
      <c r="A333" s="5" t="s">
        <v>333</v>
      </c>
      <c r="B333" s="6" t="s">
        <v>1171</v>
      </c>
      <c r="C333" s="8">
        <f t="shared" si="10"/>
        <v>64.89</v>
      </c>
      <c r="D333" s="13">
        <f>_xlfn.XLOOKUP(Tabela57[[#This Row],[SKU]],'ESTOQUE DEZEMBRO'!A:A,'ESTOQUE DEZEMBRO'!F:F,,0)-
_xlfn.XLOOKUP(Tabela57[[#This Row],[SKU]],'VENDA MES'!K:K,'VENDA MES'!L:L,0,0)</f>
        <v>-28.455555555555563</v>
      </c>
      <c r="E333" s="13">
        <f>IF(D333&lt;=0,(L333 * 2.5) - D333,IF(AND(Tabela57[[#This Row],[ESTOQUE_INICIAL]]&lt;=Tabela57[[#This Row],[PONTO_DE_REPOSICAO]],Tabela57[[#This Row],[ESTOQUE_INICIAL]]&gt;0),L333*2.5,D333*0))</f>
        <v>75.400000000000006</v>
      </c>
      <c r="F333" s="13">
        <f t="shared" si="11"/>
        <v>46.944444444444443</v>
      </c>
      <c r="G333" s="14" t="str">
        <f>IF('ESTOQUE DEZEMBRO'!$N333="outubro",_xlfn.XLOOKUP('ESTOQUE DEZEMBRO'!$A333,MEDIDAS!H:H,MEDIDAS!J:J,,0),IF('ESTOQUE DEZEMBRO'!$N333="novembro",_xlfn.XLOOKUP('ESTOQUE DEZEMBRO'!$A333,MEDIDAS!H:H,MEDIDAS!K:K,,0),"0"))</f>
        <v>0</v>
      </c>
      <c r="H333" s="16">
        <v>48</v>
      </c>
      <c r="I333" s="6" t="s">
        <v>1128</v>
      </c>
      <c r="J333" s="1">
        <f>'ESTOQUE DEZEMBRO'!$D333*'ESTOQUE DEZEMBRO'!$G333+'ESTOQUE DEZEMBRO'!$E333*'ESTOQUE DEZEMBRO'!$H333</f>
        <v>2816.6666666666665</v>
      </c>
      <c r="K333" s="1">
        <f>_xlfn.XLOOKUP(A333,MEDIDAS!A:A,MEDIDAS!D:D,,0)*5</f>
        <v>9.3888888888888893</v>
      </c>
      <c r="L333" s="1">
        <f>SUM(K333,_xlfn.XLOOKUP(A333,MEDIDAS!A:A,MEDIDAS!D:D,,0)*5)</f>
        <v>18.777777777777779</v>
      </c>
      <c r="M33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33" t="str">
        <f>IF(Tabela57[[#This Row],[ABASTECIMENTO]]&gt;0,"janeiro",_xlfn.XLOOKUP(Tabela57[[#This Row],[SKU]],'ESTOQUE DEZEMBRO'!A:A,'ESTOQUE DEZEMBRO'!N:N,,0))</f>
        <v>janeiro</v>
      </c>
      <c r="O333" s="15">
        <v>45658</v>
      </c>
    </row>
    <row r="334" spans="1:15">
      <c r="A334" s="5" t="s">
        <v>334</v>
      </c>
      <c r="B334" s="6" t="s">
        <v>1171</v>
      </c>
      <c r="C334" s="8">
        <f t="shared" si="10"/>
        <v>64.89</v>
      </c>
      <c r="D334" s="13">
        <f>_xlfn.XLOOKUP(Tabela57[[#This Row],[SKU]],'ESTOQUE DEZEMBRO'!A:A,'ESTOQUE DEZEMBRO'!F:F,,0)-
_xlfn.XLOOKUP(Tabela57[[#This Row],[SKU]],'VENDA MES'!K:K,'VENDA MES'!L:L,0,0)</f>
        <v>-28.555555555555557</v>
      </c>
      <c r="E334" s="13">
        <f>IF(D334&lt;=0,(L334 * 2.5) - D334,IF(AND(Tabela57[[#This Row],[ESTOQUE_INICIAL]]&lt;=Tabela57[[#This Row],[PONTO_DE_REPOSICAO]],Tabela57[[#This Row],[ESTOQUE_INICIAL]]&gt;0),L334*2.5,D334*0))</f>
        <v>68</v>
      </c>
      <c r="F334" s="13">
        <f t="shared" si="11"/>
        <v>39.444444444444443</v>
      </c>
      <c r="G334" s="14" t="str">
        <f>IF('ESTOQUE DEZEMBRO'!$N334="outubro",_xlfn.XLOOKUP('ESTOQUE DEZEMBRO'!$A334,MEDIDAS!H:H,MEDIDAS!J:J,,0),IF('ESTOQUE DEZEMBRO'!$N334="novembro",_xlfn.XLOOKUP('ESTOQUE DEZEMBRO'!$A334,MEDIDAS!H:H,MEDIDAS!K:K,,0),"0"))</f>
        <v>0</v>
      </c>
      <c r="H334" s="16">
        <v>48</v>
      </c>
      <c r="I334" s="6" t="s">
        <v>1128</v>
      </c>
      <c r="J334" s="1">
        <f>'ESTOQUE DEZEMBRO'!$D334*'ESTOQUE DEZEMBRO'!$G334+'ESTOQUE DEZEMBRO'!$E334*'ESTOQUE DEZEMBRO'!$H334</f>
        <v>2966.6666666666665</v>
      </c>
      <c r="K334" s="1">
        <f>_xlfn.XLOOKUP(A334,MEDIDAS!A:A,MEDIDAS!D:D,,0)*5</f>
        <v>7.8888888888888884</v>
      </c>
      <c r="L334" s="1">
        <f>SUM(K334,_xlfn.XLOOKUP(A334,MEDIDAS!A:A,MEDIDAS!D:D,,0)*5)</f>
        <v>15.777777777777777</v>
      </c>
      <c r="M33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34" t="str">
        <f>IF(Tabela57[[#This Row],[ABASTECIMENTO]]&gt;0,"janeiro",_xlfn.XLOOKUP(Tabela57[[#This Row],[SKU]],'ESTOQUE DEZEMBRO'!A:A,'ESTOQUE DEZEMBRO'!N:N,,0))</f>
        <v>janeiro</v>
      </c>
      <c r="O334" s="15">
        <v>45658</v>
      </c>
    </row>
    <row r="335" spans="1:15">
      <c r="A335" s="5" t="s">
        <v>335</v>
      </c>
      <c r="B335" s="6" t="s">
        <v>1171</v>
      </c>
      <c r="C335" s="8">
        <f t="shared" si="10"/>
        <v>64.89</v>
      </c>
      <c r="D335" s="13">
        <f>_xlfn.XLOOKUP(Tabela57[[#This Row],[SKU]],'ESTOQUE DEZEMBRO'!A:A,'ESTOQUE DEZEMBRO'!F:F,,0)-
_xlfn.XLOOKUP(Tabela57[[#This Row],[SKU]],'VENDA MES'!K:K,'VENDA MES'!L:L,0,0)</f>
        <v>47.199999999999989</v>
      </c>
      <c r="E335" s="13">
        <f>IF(D335&lt;=0,(L335 * 2.5) - D335,IF(AND(Tabela57[[#This Row],[ESTOQUE_INICIAL]]&lt;=Tabela57[[#This Row],[PONTO_DE_REPOSICAO]],Tabela57[[#This Row],[ESTOQUE_INICIAL]]&gt;0),L335*2.5,D335*0))</f>
        <v>0</v>
      </c>
      <c r="F335" s="13">
        <f t="shared" si="11"/>
        <v>47.199999999999989</v>
      </c>
      <c r="G335" s="14">
        <f>IF('ESTOQUE DEZEMBRO'!$N335="outubro",_xlfn.XLOOKUP('ESTOQUE DEZEMBRO'!$A335,MEDIDAS!H:H,MEDIDAS!J:J,,0),IF('ESTOQUE DEZEMBRO'!$N335="novembro",_xlfn.XLOOKUP('ESTOQUE DEZEMBRO'!$A335,MEDIDAS!H:H,MEDIDAS!K:K,,0),"0"))</f>
        <v>24</v>
      </c>
      <c r="H335" s="16">
        <v>48</v>
      </c>
      <c r="I335" s="6" t="s">
        <v>1128</v>
      </c>
      <c r="J335" s="1">
        <f>'ESTOQUE DEZEMBRO'!$D335*'ESTOQUE DEZEMBRO'!$G335+'ESTOQUE DEZEMBRO'!$E335*'ESTOQUE DEZEMBRO'!$H335</f>
        <v>1972.7999999999997</v>
      </c>
      <c r="K335" s="1">
        <f>_xlfn.XLOOKUP(A335,MEDIDAS!A:A,MEDIDAS!D:D,,0)*5</f>
        <v>7.166666666666667</v>
      </c>
      <c r="L335" s="1">
        <f>SUM(K335,_xlfn.XLOOKUP(A335,MEDIDAS!A:A,MEDIDAS!D:D,,0)*5)</f>
        <v>14.333333333333334</v>
      </c>
      <c r="M33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35" t="str">
        <f>IF(Tabela57[[#This Row],[ABASTECIMENTO]]&gt;0,"janeiro",_xlfn.XLOOKUP(Tabela57[[#This Row],[SKU]],'ESTOQUE DEZEMBRO'!A:A,'ESTOQUE DEZEMBRO'!N:N,,0))</f>
        <v>outubro</v>
      </c>
      <c r="O335" s="15">
        <v>45658</v>
      </c>
    </row>
    <row r="336" spans="1:15">
      <c r="A336" s="5" t="s">
        <v>336</v>
      </c>
      <c r="B336" s="6" t="s">
        <v>1171</v>
      </c>
      <c r="C336" s="8">
        <f t="shared" si="10"/>
        <v>64.89</v>
      </c>
      <c r="D336" s="13">
        <f>_xlfn.XLOOKUP(Tabela57[[#This Row],[SKU]],'ESTOQUE DEZEMBRO'!A:A,'ESTOQUE DEZEMBRO'!F:F,,0)-
_xlfn.XLOOKUP(Tabela57[[#This Row],[SKU]],'VENDA MES'!K:K,'VENDA MES'!L:L,0,0)</f>
        <v>-75.444444444444443</v>
      </c>
      <c r="E336" s="13">
        <f>IF(D336&lt;=0,(L336 * 2.5) - D336,IF(AND(Tabela57[[#This Row],[ESTOQUE_INICIAL]]&lt;=Tabela57[[#This Row],[PONTO_DE_REPOSICAO]],Tabela57[[#This Row],[ESTOQUE_INICIAL]]&gt;0),L336*2.5,D336*0))</f>
        <v>101</v>
      </c>
      <c r="F336" s="13">
        <f t="shared" si="11"/>
        <v>25.555555555555557</v>
      </c>
      <c r="G336" s="14" t="str">
        <f>IF('ESTOQUE DEZEMBRO'!$N336="outubro",_xlfn.XLOOKUP('ESTOQUE DEZEMBRO'!$A336,MEDIDAS!H:H,MEDIDAS!J:J,,0),IF('ESTOQUE DEZEMBRO'!$N336="novembro",_xlfn.XLOOKUP('ESTOQUE DEZEMBRO'!$A336,MEDIDAS!H:H,MEDIDAS!K:K,,0),"0"))</f>
        <v>0</v>
      </c>
      <c r="H336" s="16">
        <v>48</v>
      </c>
      <c r="I336" s="6" t="s">
        <v>1128</v>
      </c>
      <c r="J336" s="1">
        <f>'ESTOQUE DEZEMBRO'!$D336*'ESTOQUE DEZEMBRO'!$G336+'ESTOQUE DEZEMBRO'!$E336*'ESTOQUE DEZEMBRO'!$H336</f>
        <v>3885.3333333333335</v>
      </c>
      <c r="K336" s="1">
        <f>_xlfn.XLOOKUP(A336,MEDIDAS!A:A,MEDIDAS!D:D,,0)*5</f>
        <v>5.1111111111111107</v>
      </c>
      <c r="L336" s="1">
        <f>SUM(K336,_xlfn.XLOOKUP(A336,MEDIDAS!A:A,MEDIDAS!D:D,,0)*5)</f>
        <v>10.222222222222221</v>
      </c>
      <c r="M33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36" t="str">
        <f>IF(Tabela57[[#This Row],[ABASTECIMENTO]]&gt;0,"janeiro",_xlfn.XLOOKUP(Tabela57[[#This Row],[SKU]],'ESTOQUE DEZEMBRO'!A:A,'ESTOQUE DEZEMBRO'!N:N,,0))</f>
        <v>janeiro</v>
      </c>
      <c r="O336" s="15">
        <v>45658</v>
      </c>
    </row>
    <row r="337" spans="1:15">
      <c r="A337" s="5" t="s">
        <v>337</v>
      </c>
      <c r="B337" s="6" t="s">
        <v>1171</v>
      </c>
      <c r="C337" s="8">
        <f t="shared" si="10"/>
        <v>64.89</v>
      </c>
      <c r="D337" s="13">
        <f>_xlfn.XLOOKUP(Tabela57[[#This Row],[SKU]],'ESTOQUE DEZEMBRO'!A:A,'ESTOQUE DEZEMBRO'!F:F,,0)-
_xlfn.XLOOKUP(Tabela57[[#This Row],[SKU]],'VENDA MES'!K:K,'VENDA MES'!L:L,0,0)</f>
        <v>-41.800000000000011</v>
      </c>
      <c r="E337" s="13">
        <f>IF(D337&lt;=0,(L337 * 2.5) - D337,IF(AND(Tabela57[[#This Row],[ESTOQUE_INICIAL]]&lt;=Tabela57[[#This Row],[PONTO_DE_REPOSICAO]],Tabela57[[#This Row],[ESTOQUE_INICIAL]]&gt;0),L337*2.5,D337*0))</f>
        <v>73.744444444444454</v>
      </c>
      <c r="F337" s="13">
        <f t="shared" si="11"/>
        <v>31.944444444444443</v>
      </c>
      <c r="G337" s="14">
        <f>IF('ESTOQUE DEZEMBRO'!$N337="outubro",_xlfn.XLOOKUP('ESTOQUE DEZEMBRO'!$A337,MEDIDAS!H:H,MEDIDAS!J:J,,0),IF('ESTOQUE DEZEMBRO'!$N337="novembro",_xlfn.XLOOKUP('ESTOQUE DEZEMBRO'!$A337,MEDIDAS!H:H,MEDIDAS!K:K,,0),"0"))</f>
        <v>24</v>
      </c>
      <c r="H337" s="16">
        <v>48</v>
      </c>
      <c r="I337" s="6" t="s">
        <v>1128</v>
      </c>
      <c r="J337" s="1">
        <f>'ESTOQUE DEZEMBRO'!$D337*'ESTOQUE DEZEMBRO'!$G337+'ESTOQUE DEZEMBRO'!$E337*'ESTOQUE DEZEMBRO'!$H337</f>
        <v>1516.7999999999997</v>
      </c>
      <c r="K337" s="1">
        <f>_xlfn.XLOOKUP(A337,MEDIDAS!A:A,MEDIDAS!D:D,,0)*5</f>
        <v>6.3888888888888884</v>
      </c>
      <c r="L337" s="1">
        <f>SUM(K337,_xlfn.XLOOKUP(A337,MEDIDAS!A:A,MEDIDAS!D:D,,0)*5)</f>
        <v>12.777777777777777</v>
      </c>
      <c r="M33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37" t="str">
        <f>IF(Tabela57[[#This Row],[ABASTECIMENTO]]&gt;0,"janeiro",_xlfn.XLOOKUP(Tabela57[[#This Row],[SKU]],'ESTOQUE DEZEMBRO'!A:A,'ESTOQUE DEZEMBRO'!N:N,,0))</f>
        <v>janeiro</v>
      </c>
      <c r="O337" s="15">
        <v>45658</v>
      </c>
    </row>
    <row r="338" spans="1:15">
      <c r="A338" s="5" t="s">
        <v>374</v>
      </c>
      <c r="B338" s="6" t="s">
        <v>1171</v>
      </c>
      <c r="C338" s="8">
        <f t="shared" si="10"/>
        <v>64.89</v>
      </c>
      <c r="D338" s="13">
        <f>_xlfn.XLOOKUP(Tabela57[[#This Row],[SKU]],'ESTOQUE DEZEMBRO'!A:A,'ESTOQUE DEZEMBRO'!F:F,,0)-
_xlfn.XLOOKUP(Tabela57[[#This Row],[SKU]],'VENDA MES'!K:K,'VENDA MES'!L:L,0,0)</f>
        <v>-7</v>
      </c>
      <c r="E338" s="13">
        <f>IF(D338&lt;=0,(L338 * 2.5) - D338,IF(AND(Tabela57[[#This Row],[ESTOQUE_INICIAL]]&lt;=Tabela57[[#This Row],[PONTO_DE_REPOSICAO]],Tabela57[[#This Row],[ESTOQUE_INICIAL]]&gt;0),L338*2.5,D338*0))</f>
        <v>23.666666666666664</v>
      </c>
      <c r="F338" s="13">
        <f t="shared" si="11"/>
        <v>16.666666666666664</v>
      </c>
      <c r="G338" s="14">
        <f>IF('ESTOQUE DEZEMBRO'!$N338="outubro",_xlfn.XLOOKUP('ESTOQUE DEZEMBRO'!$A338,MEDIDAS!H:H,MEDIDAS!J:J,,0),IF('ESTOQUE DEZEMBRO'!$N338="novembro",_xlfn.XLOOKUP('ESTOQUE DEZEMBRO'!$A338,MEDIDAS!H:H,MEDIDAS!K:K,,0),"0"))</f>
        <v>24</v>
      </c>
      <c r="H338" s="16">
        <v>48</v>
      </c>
      <c r="I338" s="6" t="s">
        <v>1128</v>
      </c>
      <c r="J338" s="1">
        <f>'ESTOQUE DEZEMBRO'!$D338*'ESTOQUE DEZEMBRO'!$G338+'ESTOQUE DEZEMBRO'!$E338*'ESTOQUE DEZEMBRO'!$H338</f>
        <v>2160</v>
      </c>
      <c r="K338" s="1">
        <f>_xlfn.XLOOKUP(A338,MEDIDAS!A:A,MEDIDAS!D:D,,0)*5</f>
        <v>3.333333333333333</v>
      </c>
      <c r="L338" s="1">
        <f>SUM(K338,_xlfn.XLOOKUP(A338,MEDIDAS!A:A,MEDIDAS!D:D,,0)*5)</f>
        <v>6.6666666666666661</v>
      </c>
      <c r="M33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38" t="str">
        <f>IF(Tabela57[[#This Row],[ABASTECIMENTO]]&gt;0,"janeiro",_xlfn.XLOOKUP(Tabela57[[#This Row],[SKU]],'ESTOQUE DEZEMBRO'!A:A,'ESTOQUE DEZEMBRO'!N:N,,0))</f>
        <v>janeiro</v>
      </c>
      <c r="O338" s="15">
        <v>45658</v>
      </c>
    </row>
    <row r="339" spans="1:15">
      <c r="A339" s="5" t="s">
        <v>338</v>
      </c>
      <c r="B339" s="6" t="s">
        <v>1171</v>
      </c>
      <c r="C339" s="8">
        <f t="shared" si="10"/>
        <v>64.89</v>
      </c>
      <c r="D339" s="13">
        <f>_xlfn.XLOOKUP(Tabela57[[#This Row],[SKU]],'ESTOQUE DEZEMBRO'!A:A,'ESTOQUE DEZEMBRO'!F:F,,0)-
_xlfn.XLOOKUP(Tabela57[[#This Row],[SKU]],'VENDA MES'!K:K,'VENDA MES'!L:L,0,0)</f>
        <v>-62.722222222222221</v>
      </c>
      <c r="E339" s="13">
        <f>IF(D339&lt;=0,(L339 * 2.5) - D339,IF(AND(Tabela57[[#This Row],[ESTOQUE_INICIAL]]&lt;=Tabela57[[#This Row],[PONTO_DE_REPOSICAO]],Tabela57[[#This Row],[ESTOQUE_INICIAL]]&gt;0),L339*2.5,D339*0))</f>
        <v>88</v>
      </c>
      <c r="F339" s="13">
        <f t="shared" si="11"/>
        <v>25.277777777777779</v>
      </c>
      <c r="G339" s="14" t="str">
        <f>IF('ESTOQUE DEZEMBRO'!$N339="outubro",_xlfn.XLOOKUP('ESTOQUE DEZEMBRO'!$A339,MEDIDAS!H:H,MEDIDAS!J:J,,0),IF('ESTOQUE DEZEMBRO'!$N339="novembro",_xlfn.XLOOKUP('ESTOQUE DEZEMBRO'!$A339,MEDIDAS!H:H,MEDIDAS!K:K,,0),"0"))</f>
        <v>0</v>
      </c>
      <c r="H339" s="16">
        <v>48</v>
      </c>
      <c r="I339" s="6" t="s">
        <v>1128</v>
      </c>
      <c r="J339" s="1">
        <f>'ESTOQUE DEZEMBRO'!$D339*'ESTOQUE DEZEMBRO'!$G339+'ESTOQUE DEZEMBRO'!$E339*'ESTOQUE DEZEMBRO'!$H339</f>
        <v>2224.6666666666665</v>
      </c>
      <c r="K339" s="1">
        <f>_xlfn.XLOOKUP(A339,MEDIDAS!A:A,MEDIDAS!D:D,,0)*5</f>
        <v>5.0555555555555554</v>
      </c>
      <c r="L339" s="1">
        <f>SUM(K339,_xlfn.XLOOKUP(A339,MEDIDAS!A:A,MEDIDAS!D:D,,0)*5)</f>
        <v>10.111111111111111</v>
      </c>
      <c r="M33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39" t="str">
        <f>IF(Tabela57[[#This Row],[ABASTECIMENTO]]&gt;0,"janeiro",_xlfn.XLOOKUP(Tabela57[[#This Row],[SKU]],'ESTOQUE DEZEMBRO'!A:A,'ESTOQUE DEZEMBRO'!N:N,,0))</f>
        <v>janeiro</v>
      </c>
      <c r="O339" s="15">
        <v>45658</v>
      </c>
    </row>
    <row r="340" spans="1:15">
      <c r="A340" s="5" t="s">
        <v>339</v>
      </c>
      <c r="B340" s="6" t="s">
        <v>1171</v>
      </c>
      <c r="C340" s="8">
        <f t="shared" si="10"/>
        <v>64.89</v>
      </c>
      <c r="D340" s="13">
        <f>_xlfn.XLOOKUP(Tabela57[[#This Row],[SKU]],'ESTOQUE DEZEMBRO'!A:A,'ESTOQUE DEZEMBRO'!F:F,,0)-
_xlfn.XLOOKUP(Tabela57[[#This Row],[SKU]],'VENDA MES'!K:K,'VENDA MES'!L:L,0,0)</f>
        <v>-88.5</v>
      </c>
      <c r="E340" s="13">
        <f>IF(D340&lt;=0,(L340 * 2.5) - D340,IF(AND(Tabela57[[#This Row],[ESTOQUE_INICIAL]]&lt;=Tabela57[[#This Row],[PONTO_DE_REPOSICAO]],Tabela57[[#This Row],[ESTOQUE_INICIAL]]&gt;0),L340*2.5,D340*0))</f>
        <v>101</v>
      </c>
      <c r="F340" s="13">
        <f t="shared" si="11"/>
        <v>12.5</v>
      </c>
      <c r="G340" s="14" t="str">
        <f>IF('ESTOQUE DEZEMBRO'!$N340="outubro",_xlfn.XLOOKUP('ESTOQUE DEZEMBRO'!$A340,MEDIDAS!H:H,MEDIDAS!J:J,,0),IF('ESTOQUE DEZEMBRO'!$N340="novembro",_xlfn.XLOOKUP('ESTOQUE DEZEMBRO'!$A340,MEDIDAS!H:H,MEDIDAS!K:K,,0),"0"))</f>
        <v>0</v>
      </c>
      <c r="H340" s="16">
        <v>48</v>
      </c>
      <c r="I340" s="6" t="s">
        <v>1128</v>
      </c>
      <c r="J340" s="1">
        <f>'ESTOQUE DEZEMBRO'!$D340*'ESTOQUE DEZEMBRO'!$G340+'ESTOQUE DEZEMBRO'!$E340*'ESTOQUE DEZEMBRO'!$H340</f>
        <v>1812</v>
      </c>
      <c r="K340" s="1">
        <f>_xlfn.XLOOKUP(A340,MEDIDAS!A:A,MEDIDAS!D:D,,0)*5</f>
        <v>2.5</v>
      </c>
      <c r="L340" s="1">
        <f>SUM(K340,_xlfn.XLOOKUP(A340,MEDIDAS!A:A,MEDIDAS!D:D,,0)*5)</f>
        <v>5</v>
      </c>
      <c r="M34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40" t="str">
        <f>IF(Tabela57[[#This Row],[ABASTECIMENTO]]&gt;0,"janeiro",_xlfn.XLOOKUP(Tabela57[[#This Row],[SKU]],'ESTOQUE DEZEMBRO'!A:A,'ESTOQUE DEZEMBRO'!N:N,,0))</f>
        <v>janeiro</v>
      </c>
      <c r="O340" s="15">
        <v>45658</v>
      </c>
    </row>
    <row r="341" spans="1:15">
      <c r="A341" s="5" t="s">
        <v>340</v>
      </c>
      <c r="B341" s="6" t="s">
        <v>1171</v>
      </c>
      <c r="C341" s="8">
        <f t="shared" si="10"/>
        <v>64.89</v>
      </c>
      <c r="D341" s="13">
        <f>_xlfn.XLOOKUP(Tabela57[[#This Row],[SKU]],'ESTOQUE DEZEMBRO'!A:A,'ESTOQUE DEZEMBRO'!F:F,,0)-
_xlfn.XLOOKUP(Tabela57[[#This Row],[SKU]],'VENDA MES'!K:K,'VENDA MES'!L:L,0,0)</f>
        <v>18.400000000000034</v>
      </c>
      <c r="E341" s="13">
        <f>IF(D341&lt;=0,(L341 * 2.5) - D341,IF(AND(Tabela57[[#This Row],[ESTOQUE_INICIAL]]&lt;=Tabela57[[#This Row],[PONTO_DE_REPOSICAO]],Tabela57[[#This Row],[ESTOQUE_INICIAL]]&gt;0),L341*2.5,D341*0))</f>
        <v>0</v>
      </c>
      <c r="F341" s="13">
        <f t="shared" si="11"/>
        <v>18.400000000000034</v>
      </c>
      <c r="G341" s="14">
        <f>IF('ESTOQUE DEZEMBRO'!$N341="outubro",_xlfn.XLOOKUP('ESTOQUE DEZEMBRO'!$A341,MEDIDAS!H:H,MEDIDAS!J:J,,0),IF('ESTOQUE DEZEMBRO'!$N341="novembro",_xlfn.XLOOKUP('ESTOQUE DEZEMBRO'!$A341,MEDIDAS!H:H,MEDIDAS!K:K,,0),"0"))</f>
        <v>24</v>
      </c>
      <c r="H341" s="16">
        <v>48</v>
      </c>
      <c r="I341" s="6" t="s">
        <v>1128</v>
      </c>
      <c r="J341" s="1">
        <f>'ESTOQUE DEZEMBRO'!$D341*'ESTOQUE DEZEMBRO'!$G341+'ESTOQUE DEZEMBRO'!$E341*'ESTOQUE DEZEMBRO'!$H341</f>
        <v>3081.6000000000008</v>
      </c>
      <c r="K341" s="1">
        <f>_xlfn.XLOOKUP(A341,MEDIDAS!A:A,MEDIDAS!D:D,,0)*5</f>
        <v>5.333333333333333</v>
      </c>
      <c r="L341" s="1">
        <f>SUM(K341,_xlfn.XLOOKUP(A341,MEDIDAS!A:A,MEDIDAS!D:D,,0)*5)</f>
        <v>10.666666666666666</v>
      </c>
      <c r="M34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41" t="str">
        <f>IF(Tabela57[[#This Row],[ABASTECIMENTO]]&gt;0,"janeiro",_xlfn.XLOOKUP(Tabela57[[#This Row],[SKU]],'ESTOQUE DEZEMBRO'!A:A,'ESTOQUE DEZEMBRO'!N:N,,0))</f>
        <v>outubro</v>
      </c>
      <c r="O341" s="15">
        <v>45658</v>
      </c>
    </row>
    <row r="342" spans="1:15">
      <c r="A342" s="5" t="s">
        <v>342</v>
      </c>
      <c r="B342" s="6" t="s">
        <v>1171</v>
      </c>
      <c r="C342" s="8">
        <f t="shared" si="10"/>
        <v>64.89</v>
      </c>
      <c r="D342" s="13">
        <f>_xlfn.XLOOKUP(Tabela57[[#This Row],[SKU]],'ESTOQUE DEZEMBRO'!A:A,'ESTOQUE DEZEMBRO'!F:F,,0)-
_xlfn.XLOOKUP(Tabela57[[#This Row],[SKU]],'VENDA MES'!K:K,'VENDA MES'!L:L,0,0)</f>
        <v>-5.8000000000000114</v>
      </c>
      <c r="E342" s="13">
        <f>IF(D342&lt;=0,(L342 * 2.5) - D342,IF(AND(Tabela57[[#This Row],[ESTOQUE_INICIAL]]&lt;=Tabela57[[#This Row],[PONTO_DE_REPOSICAO]],Tabela57[[#This Row],[ESTOQUE_INICIAL]]&gt;0),L342*2.5,D342*0))</f>
        <v>34.13333333333334</v>
      </c>
      <c r="F342" s="13">
        <f t="shared" si="11"/>
        <v>28.333333333333329</v>
      </c>
      <c r="G342" s="14">
        <f>IF('ESTOQUE DEZEMBRO'!$N342="outubro",_xlfn.XLOOKUP('ESTOQUE DEZEMBRO'!$A342,MEDIDAS!H:H,MEDIDAS!J:J,,0),IF('ESTOQUE DEZEMBRO'!$N342="novembro",_xlfn.XLOOKUP('ESTOQUE DEZEMBRO'!$A342,MEDIDAS!H:H,MEDIDAS!K:K,,0),"0"))</f>
        <v>24</v>
      </c>
      <c r="H342" s="16">
        <v>48</v>
      </c>
      <c r="I342" s="6" t="s">
        <v>1128</v>
      </c>
      <c r="J342" s="1">
        <f>'ESTOQUE DEZEMBRO'!$D342*'ESTOQUE DEZEMBRO'!$G342+'ESTOQUE DEZEMBRO'!$E342*'ESTOQUE DEZEMBRO'!$H342</f>
        <v>1828.7999999999997</v>
      </c>
      <c r="K342" s="1">
        <f>_xlfn.XLOOKUP(A342,MEDIDAS!A:A,MEDIDAS!D:D,,0)*5</f>
        <v>5.6666666666666661</v>
      </c>
      <c r="L342" s="1">
        <f>SUM(K342,_xlfn.XLOOKUP(A342,MEDIDAS!A:A,MEDIDAS!D:D,,0)*5)</f>
        <v>11.333333333333332</v>
      </c>
      <c r="M34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42" t="str">
        <f>IF(Tabela57[[#This Row],[ABASTECIMENTO]]&gt;0,"janeiro",_xlfn.XLOOKUP(Tabela57[[#This Row],[SKU]],'ESTOQUE DEZEMBRO'!A:A,'ESTOQUE DEZEMBRO'!N:N,,0))</f>
        <v>janeiro</v>
      </c>
      <c r="O342" s="15">
        <v>45658</v>
      </c>
    </row>
    <row r="343" spans="1:15">
      <c r="A343" s="5" t="s">
        <v>343</v>
      </c>
      <c r="B343" s="6" t="s">
        <v>1172</v>
      </c>
      <c r="C343" s="8">
        <f t="shared" si="10"/>
        <v>64.89</v>
      </c>
      <c r="D343" s="13">
        <f>_xlfn.XLOOKUP(Tabela57[[#This Row],[SKU]],'ESTOQUE DEZEMBRO'!A:A,'ESTOQUE DEZEMBRO'!F:F,,0)-
_xlfn.XLOOKUP(Tabela57[[#This Row],[SKU]],'VENDA MES'!K:K,'VENDA MES'!L:L,0,0)</f>
        <v>20</v>
      </c>
      <c r="E343" s="13">
        <f>IF(D343&lt;=0,(L343 * 2.5) - D343,IF(AND(Tabela57[[#This Row],[ESTOQUE_INICIAL]]&lt;=Tabela57[[#This Row],[PONTO_DE_REPOSICAO]],Tabela57[[#This Row],[ESTOQUE_INICIAL]]&gt;0),L343*2.5,D343*0))</f>
        <v>0</v>
      </c>
      <c r="F343" s="13">
        <f t="shared" si="11"/>
        <v>20</v>
      </c>
      <c r="G343" s="14">
        <f>IF('ESTOQUE DEZEMBRO'!$N343="outubro",_xlfn.XLOOKUP('ESTOQUE DEZEMBRO'!$A343,MEDIDAS!H:H,MEDIDAS!J:J,,0),IF('ESTOQUE DEZEMBRO'!$N343="novembro",_xlfn.XLOOKUP('ESTOQUE DEZEMBRO'!$A343,MEDIDAS!H:H,MEDIDAS!K:K,,0),"0"))</f>
        <v>14</v>
      </c>
      <c r="H343" s="16">
        <v>28</v>
      </c>
      <c r="I343" s="6" t="s">
        <v>1142</v>
      </c>
      <c r="J343" s="1">
        <f>'ESTOQUE DEZEMBRO'!$D343*'ESTOQUE DEZEMBRO'!$G343+'ESTOQUE DEZEMBRO'!$E343*'ESTOQUE DEZEMBRO'!$H343</f>
        <v>1316</v>
      </c>
      <c r="K343" s="1">
        <f>_xlfn.XLOOKUP(A343,MEDIDAS!A:A,MEDIDAS!D:D,,0)*5</f>
        <v>7.6111111111111107</v>
      </c>
      <c r="L343" s="1">
        <f>SUM(K343,_xlfn.XLOOKUP(A343,MEDIDAS!A:A,MEDIDAS!D:D,,0)*5)</f>
        <v>15.222222222222221</v>
      </c>
      <c r="M34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43" t="str">
        <f>IF(Tabela57[[#This Row],[ABASTECIMENTO]]&gt;0,"janeiro",_xlfn.XLOOKUP(Tabela57[[#This Row],[SKU]],'ESTOQUE DEZEMBRO'!A:A,'ESTOQUE DEZEMBRO'!N:N,,0))</f>
        <v>outubro</v>
      </c>
      <c r="O343" s="15">
        <v>45658</v>
      </c>
    </row>
    <row r="344" spans="1:15">
      <c r="A344" s="5" t="s">
        <v>344</v>
      </c>
      <c r="B344" s="6" t="s">
        <v>1172</v>
      </c>
      <c r="C344" s="8">
        <f t="shared" si="10"/>
        <v>64.89</v>
      </c>
      <c r="D344" s="13">
        <f>_xlfn.XLOOKUP(Tabela57[[#This Row],[SKU]],'ESTOQUE DEZEMBRO'!A:A,'ESTOQUE DEZEMBRO'!F:F,,0)-
_xlfn.XLOOKUP(Tabela57[[#This Row],[SKU]],'VENDA MES'!K:K,'VENDA MES'!L:L,0,0)</f>
        <v>75.199999999999989</v>
      </c>
      <c r="E344" s="13">
        <f>IF(D344&lt;=0,(L344 * 2.5) - D344,IF(AND(Tabela57[[#This Row],[ESTOQUE_INICIAL]]&lt;=Tabela57[[#This Row],[PONTO_DE_REPOSICAO]],Tabela57[[#This Row],[ESTOQUE_INICIAL]]&gt;0),L344*2.5,D344*0))</f>
        <v>0</v>
      </c>
      <c r="F344" s="13">
        <f t="shared" si="11"/>
        <v>75.199999999999989</v>
      </c>
      <c r="G344" s="14">
        <f>IF('ESTOQUE DEZEMBRO'!$N344="outubro",_xlfn.XLOOKUP('ESTOQUE DEZEMBRO'!$A344,MEDIDAS!H:H,MEDIDAS!J:J,,0),IF('ESTOQUE DEZEMBRO'!$N344="novembro",_xlfn.XLOOKUP('ESTOQUE DEZEMBRO'!$A344,MEDIDAS!H:H,MEDIDAS!K:K,,0),"0"))</f>
        <v>14</v>
      </c>
      <c r="H344" s="16">
        <v>28</v>
      </c>
      <c r="I344" s="6" t="s">
        <v>1142</v>
      </c>
      <c r="J344" s="1">
        <f>'ESTOQUE DEZEMBRO'!$D344*'ESTOQUE DEZEMBRO'!$G344+'ESTOQUE DEZEMBRO'!$E344*'ESTOQUE DEZEMBRO'!$H344</f>
        <v>1808.7999999999997</v>
      </c>
      <c r="K344" s="1">
        <f>_xlfn.XLOOKUP(A344,MEDIDAS!A:A,MEDIDAS!D:D,,0)*5</f>
        <v>6.3888888888888884</v>
      </c>
      <c r="L344" s="1">
        <f>SUM(K344,_xlfn.XLOOKUP(A344,MEDIDAS!A:A,MEDIDAS!D:D,,0)*5)</f>
        <v>12.777777777777777</v>
      </c>
      <c r="M34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44" t="str">
        <f>IF(Tabela57[[#This Row],[ABASTECIMENTO]]&gt;0,"janeiro",_xlfn.XLOOKUP(Tabela57[[#This Row],[SKU]],'ESTOQUE DEZEMBRO'!A:A,'ESTOQUE DEZEMBRO'!N:N,,0))</f>
        <v>outubro</v>
      </c>
      <c r="O344" s="15">
        <v>45658</v>
      </c>
    </row>
    <row r="345" spans="1:15">
      <c r="A345" s="5" t="s">
        <v>345</v>
      </c>
      <c r="B345" s="6" t="s">
        <v>1172</v>
      </c>
      <c r="C345" s="8">
        <f t="shared" si="10"/>
        <v>64.89</v>
      </c>
      <c r="D345" s="13">
        <f>_xlfn.XLOOKUP(Tabela57[[#This Row],[SKU]],'ESTOQUE DEZEMBRO'!A:A,'ESTOQUE DEZEMBRO'!F:F,,0)-
_xlfn.XLOOKUP(Tabela57[[#This Row],[SKU]],'VENDA MES'!K:K,'VENDA MES'!L:L,0,0)</f>
        <v>72.80000000000004</v>
      </c>
      <c r="E345" s="13">
        <f>IF(D345&lt;=0,(L345 * 2.5) - D345,IF(AND(Tabela57[[#This Row],[ESTOQUE_INICIAL]]&lt;=Tabela57[[#This Row],[PONTO_DE_REPOSICAO]],Tabela57[[#This Row],[ESTOQUE_INICIAL]]&gt;0),L345*2.5,D345*0))</f>
        <v>0</v>
      </c>
      <c r="F345" s="13">
        <f t="shared" si="11"/>
        <v>72.80000000000004</v>
      </c>
      <c r="G345" s="14">
        <f>IF('ESTOQUE DEZEMBRO'!$N345="outubro",_xlfn.XLOOKUP('ESTOQUE DEZEMBRO'!$A345,MEDIDAS!H:H,MEDIDAS!J:J,,0),IF('ESTOQUE DEZEMBRO'!$N345="novembro",_xlfn.XLOOKUP('ESTOQUE DEZEMBRO'!$A345,MEDIDAS!H:H,MEDIDAS!K:K,,0),"0"))</f>
        <v>14</v>
      </c>
      <c r="H345" s="16">
        <v>28</v>
      </c>
      <c r="I345" s="6" t="s">
        <v>1142</v>
      </c>
      <c r="J345" s="1">
        <f>'ESTOQUE DEZEMBRO'!$D345*'ESTOQUE DEZEMBRO'!$G345+'ESTOQUE DEZEMBRO'!$E345*'ESTOQUE DEZEMBRO'!$H345</f>
        <v>1719.2000000000005</v>
      </c>
      <c r="K345" s="1">
        <f>_xlfn.XLOOKUP(A345,MEDIDAS!A:A,MEDIDAS!D:D,,0)*5</f>
        <v>7.1111111111111116</v>
      </c>
      <c r="L345" s="1">
        <f>SUM(K345,_xlfn.XLOOKUP(A345,MEDIDAS!A:A,MEDIDAS!D:D,,0)*5)</f>
        <v>14.222222222222223</v>
      </c>
      <c r="M34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45" t="str">
        <f>IF(Tabela57[[#This Row],[ABASTECIMENTO]]&gt;0,"janeiro",_xlfn.XLOOKUP(Tabela57[[#This Row],[SKU]],'ESTOQUE DEZEMBRO'!A:A,'ESTOQUE DEZEMBRO'!N:N,,0))</f>
        <v>outubro</v>
      </c>
      <c r="O345" s="15">
        <v>45658</v>
      </c>
    </row>
    <row r="346" spans="1:15">
      <c r="A346" s="5" t="s">
        <v>346</v>
      </c>
      <c r="B346" s="6" t="s">
        <v>1172</v>
      </c>
      <c r="C346" s="8">
        <f t="shared" si="10"/>
        <v>64.89</v>
      </c>
      <c r="D346" s="13">
        <f>_xlfn.XLOOKUP(Tabela57[[#This Row],[SKU]],'ESTOQUE DEZEMBRO'!A:A,'ESTOQUE DEZEMBRO'!F:F,,0)-
_xlfn.XLOOKUP(Tabela57[[#This Row],[SKU]],'VENDA MES'!K:K,'VENDA MES'!L:L,0,0)</f>
        <v>14.833333333333329</v>
      </c>
      <c r="E346" s="13">
        <f>IF(D346&lt;=0,(L346 * 2.5) - D346,IF(AND(Tabela57[[#This Row],[ESTOQUE_INICIAL]]&lt;=Tabela57[[#This Row],[PONTO_DE_REPOSICAO]],Tabela57[[#This Row],[ESTOQUE_INICIAL]]&gt;0),L346*2.5,D346*0))</f>
        <v>40.833333333333329</v>
      </c>
      <c r="F346" s="13">
        <f t="shared" si="11"/>
        <v>55.666666666666657</v>
      </c>
      <c r="G346" s="14" t="str">
        <f>IF('ESTOQUE DEZEMBRO'!$N346="outubro",_xlfn.XLOOKUP('ESTOQUE DEZEMBRO'!$A346,MEDIDAS!H:H,MEDIDAS!J:J,,0),IF('ESTOQUE DEZEMBRO'!$N346="novembro",_xlfn.XLOOKUP('ESTOQUE DEZEMBRO'!$A346,MEDIDAS!H:H,MEDIDAS!K:K,,0),"0"))</f>
        <v>0</v>
      </c>
      <c r="H346" s="16">
        <v>28</v>
      </c>
      <c r="I346" s="6" t="s">
        <v>1142</v>
      </c>
      <c r="J346" s="1">
        <f>'ESTOQUE DEZEMBRO'!$D346*'ESTOQUE DEZEMBRO'!$G346+'ESTOQUE DEZEMBRO'!$E346*'ESTOQUE DEZEMBRO'!$H346</f>
        <v>2713.6666666666665</v>
      </c>
      <c r="K346" s="1">
        <f>_xlfn.XLOOKUP(A346,MEDIDAS!A:A,MEDIDAS!D:D,,0)*5</f>
        <v>8.1666666666666661</v>
      </c>
      <c r="L346" s="1">
        <f>SUM(K346,_xlfn.XLOOKUP(A346,MEDIDAS!A:A,MEDIDAS!D:D,,0)*5)</f>
        <v>16.333333333333332</v>
      </c>
      <c r="M34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46" t="str">
        <f>IF(Tabela57[[#This Row],[ABASTECIMENTO]]&gt;0,"janeiro",_xlfn.XLOOKUP(Tabela57[[#This Row],[SKU]],'ESTOQUE DEZEMBRO'!A:A,'ESTOQUE DEZEMBRO'!N:N,,0))</f>
        <v>janeiro</v>
      </c>
      <c r="O346" s="15">
        <v>45658</v>
      </c>
    </row>
    <row r="347" spans="1:15">
      <c r="A347" s="5" t="s">
        <v>347</v>
      </c>
      <c r="B347" s="6" t="s">
        <v>1172</v>
      </c>
      <c r="C347" s="8">
        <f t="shared" si="10"/>
        <v>64.89</v>
      </c>
      <c r="D347" s="13">
        <f>_xlfn.XLOOKUP(Tabela57[[#This Row],[SKU]],'ESTOQUE DEZEMBRO'!A:A,'ESTOQUE DEZEMBRO'!F:F,,0)-
_xlfn.XLOOKUP(Tabela57[[#This Row],[SKU]],'VENDA MES'!K:K,'VENDA MES'!L:L,0,0)</f>
        <v>-37.555555555555557</v>
      </c>
      <c r="E347" s="13">
        <f>IF(D347&lt;=0,(L347 * 2.5) - D347,IF(AND(Tabela57[[#This Row],[ESTOQUE_INICIAL]]&lt;=Tabela57[[#This Row],[PONTO_DE_REPOSICAO]],Tabela57[[#This Row],[ESTOQUE_INICIAL]]&gt;0),L347*2.5,D347*0))</f>
        <v>82</v>
      </c>
      <c r="F347" s="13">
        <f t="shared" si="11"/>
        <v>44.444444444444443</v>
      </c>
      <c r="G347" s="14" t="str">
        <f>IF('ESTOQUE DEZEMBRO'!$N347="outubro",_xlfn.XLOOKUP('ESTOQUE DEZEMBRO'!$A347,MEDIDAS!H:H,MEDIDAS!J:J,,0),IF('ESTOQUE DEZEMBRO'!$N347="novembro",_xlfn.XLOOKUP('ESTOQUE DEZEMBRO'!$A347,MEDIDAS!H:H,MEDIDAS!K:K,,0),"0"))</f>
        <v>0</v>
      </c>
      <c r="H347" s="16">
        <v>28</v>
      </c>
      <c r="I347" s="6" t="s">
        <v>1142</v>
      </c>
      <c r="J347" s="1">
        <f>'ESTOQUE DEZEMBRO'!$D347*'ESTOQUE DEZEMBRO'!$G347+'ESTOQUE DEZEMBRO'!$E347*'ESTOQUE DEZEMBRO'!$H347</f>
        <v>2073.5555555555547</v>
      </c>
      <c r="K347" s="1">
        <f>_xlfn.XLOOKUP(A347,MEDIDAS!A:A,MEDIDAS!D:D,,0)*5</f>
        <v>8.8888888888888893</v>
      </c>
      <c r="L347" s="1">
        <f>SUM(K347,_xlfn.XLOOKUP(A347,MEDIDAS!A:A,MEDIDAS!D:D,,0)*5)</f>
        <v>17.777777777777779</v>
      </c>
      <c r="M34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47" t="str">
        <f>IF(Tabela57[[#This Row],[ABASTECIMENTO]]&gt;0,"janeiro",_xlfn.XLOOKUP(Tabela57[[#This Row],[SKU]],'ESTOQUE DEZEMBRO'!A:A,'ESTOQUE DEZEMBRO'!N:N,,0))</f>
        <v>janeiro</v>
      </c>
      <c r="O347" s="15">
        <v>45658</v>
      </c>
    </row>
    <row r="348" spans="1:15">
      <c r="A348" s="5" t="s">
        <v>385</v>
      </c>
      <c r="B348" s="6" t="s">
        <v>1172</v>
      </c>
      <c r="C348" s="8">
        <f t="shared" si="10"/>
        <v>64.89</v>
      </c>
      <c r="D348" s="13">
        <f>_xlfn.XLOOKUP(Tabela57[[#This Row],[SKU]],'ESTOQUE DEZEMBRO'!A:A,'ESTOQUE DEZEMBRO'!F:F,,0)-
_xlfn.XLOOKUP(Tabela57[[#This Row],[SKU]],'VENDA MES'!K:K,'VENDA MES'!L:L,0,0)</f>
        <v>39</v>
      </c>
      <c r="E348" s="13">
        <f>IF(D348&lt;=0,(L348 * 2.5) - D348,IF(AND(Tabela57[[#This Row],[ESTOQUE_INICIAL]]&lt;=Tabela57[[#This Row],[PONTO_DE_REPOSICAO]],Tabela57[[#This Row],[ESTOQUE_INICIAL]]&gt;0),L348*2.5,D348*0))</f>
        <v>0</v>
      </c>
      <c r="F348" s="13">
        <f t="shared" si="11"/>
        <v>39</v>
      </c>
      <c r="G348" s="14">
        <f>IF('ESTOQUE DEZEMBRO'!$N348="outubro",_xlfn.XLOOKUP('ESTOQUE DEZEMBRO'!$A348,MEDIDAS!H:H,MEDIDAS!J:J,,0),IF('ESTOQUE DEZEMBRO'!$N348="novembro",_xlfn.XLOOKUP('ESTOQUE DEZEMBRO'!$A348,MEDIDAS!H:H,MEDIDAS!K:K,,0),"0"))</f>
        <v>14</v>
      </c>
      <c r="H348" s="16">
        <v>28</v>
      </c>
      <c r="I348" s="6" t="s">
        <v>1142</v>
      </c>
      <c r="J348" s="1">
        <f>'ESTOQUE DEZEMBRO'!$D348*'ESTOQUE DEZEMBRO'!$G348+'ESTOQUE DEZEMBRO'!$E348*'ESTOQUE DEZEMBRO'!$H348</f>
        <v>938</v>
      </c>
      <c r="K348" s="1">
        <f>_xlfn.XLOOKUP(A348,MEDIDAS!A:A,MEDIDAS!D:D,,0)*5</f>
        <v>4.6111111111111116</v>
      </c>
      <c r="L348" s="1">
        <f>SUM(K348,_xlfn.XLOOKUP(A348,MEDIDAS!A:A,MEDIDAS!D:D,,0)*5)</f>
        <v>9.2222222222222232</v>
      </c>
      <c r="M34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48" t="str">
        <f>IF(Tabela57[[#This Row],[ABASTECIMENTO]]&gt;0,"janeiro",_xlfn.XLOOKUP(Tabela57[[#This Row],[SKU]],'ESTOQUE DEZEMBRO'!A:A,'ESTOQUE DEZEMBRO'!N:N,,0))</f>
        <v>outubro</v>
      </c>
      <c r="O348" s="15">
        <v>45658</v>
      </c>
    </row>
    <row r="349" spans="1:15">
      <c r="A349" s="5" t="s">
        <v>348</v>
      </c>
      <c r="B349" s="6" t="s">
        <v>1172</v>
      </c>
      <c r="C349" s="8">
        <f t="shared" si="10"/>
        <v>64.89</v>
      </c>
      <c r="D349" s="13">
        <f>_xlfn.XLOOKUP(Tabela57[[#This Row],[SKU]],'ESTOQUE DEZEMBRO'!A:A,'ESTOQUE DEZEMBRO'!F:F,,0)-
_xlfn.XLOOKUP(Tabela57[[#This Row],[SKU]],'VENDA MES'!K:K,'VENDA MES'!L:L,0,0)</f>
        <v>-16.599999999999994</v>
      </c>
      <c r="E349" s="13">
        <f>IF(D349&lt;=0,(L349 * 2.5) - D349,IF(AND(Tabela57[[#This Row],[ESTOQUE_INICIAL]]&lt;=Tabela57[[#This Row],[PONTO_DE_REPOSICAO]],Tabela57[[#This Row],[ESTOQUE_INICIAL]]&gt;0),L349*2.5,D349*0))</f>
        <v>43.266666666666659</v>
      </c>
      <c r="F349" s="13">
        <f t="shared" si="11"/>
        <v>26.666666666666664</v>
      </c>
      <c r="G349" s="14">
        <f>IF('ESTOQUE DEZEMBRO'!$N349="outubro",_xlfn.XLOOKUP('ESTOQUE DEZEMBRO'!$A349,MEDIDAS!H:H,MEDIDAS!J:J,,0),IF('ESTOQUE DEZEMBRO'!$N349="novembro",_xlfn.XLOOKUP('ESTOQUE DEZEMBRO'!$A349,MEDIDAS!H:H,MEDIDAS!K:K,,0),"0"))</f>
        <v>14</v>
      </c>
      <c r="H349" s="16">
        <v>28</v>
      </c>
      <c r="I349" s="6" t="s">
        <v>1142</v>
      </c>
      <c r="J349" s="1">
        <f>'ESTOQUE DEZEMBRO'!$D349*'ESTOQUE DEZEMBRO'!$G349+'ESTOQUE DEZEMBRO'!$E349*'ESTOQUE DEZEMBRO'!$H349</f>
        <v>873.60000000000014</v>
      </c>
      <c r="K349" s="1">
        <f>_xlfn.XLOOKUP(A349,MEDIDAS!A:A,MEDIDAS!D:D,,0)*5</f>
        <v>5.333333333333333</v>
      </c>
      <c r="L349" s="1">
        <f>SUM(K349,_xlfn.XLOOKUP(A349,MEDIDAS!A:A,MEDIDAS!D:D,,0)*5)</f>
        <v>10.666666666666666</v>
      </c>
      <c r="M34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49" t="str">
        <f>IF(Tabela57[[#This Row],[ABASTECIMENTO]]&gt;0,"janeiro",_xlfn.XLOOKUP(Tabela57[[#This Row],[SKU]],'ESTOQUE DEZEMBRO'!A:A,'ESTOQUE DEZEMBRO'!N:N,,0))</f>
        <v>janeiro</v>
      </c>
      <c r="O349" s="15">
        <v>45658</v>
      </c>
    </row>
    <row r="350" spans="1:15">
      <c r="A350" s="5" t="s">
        <v>349</v>
      </c>
      <c r="B350" s="6" t="s">
        <v>1172</v>
      </c>
      <c r="C350" s="8">
        <f t="shared" si="10"/>
        <v>64.89</v>
      </c>
      <c r="D350" s="13">
        <f>_xlfn.XLOOKUP(Tabela57[[#This Row],[SKU]],'ESTOQUE DEZEMBRO'!A:A,'ESTOQUE DEZEMBRO'!F:F,,0)-
_xlfn.XLOOKUP(Tabela57[[#This Row],[SKU]],'VENDA MES'!K:K,'VENDA MES'!L:L,0,0)</f>
        <v>3.1999999999999886</v>
      </c>
      <c r="E350" s="13">
        <f>IF(D350&lt;=0,(L350 * 2.5) - D350,IF(AND(Tabela57[[#This Row],[ESTOQUE_INICIAL]]&lt;=Tabela57[[#This Row],[PONTO_DE_REPOSICAO]],Tabela57[[#This Row],[ESTOQUE_INICIAL]]&gt;0),L350*2.5,D350*0))</f>
        <v>28.611111111111107</v>
      </c>
      <c r="F350" s="13">
        <f t="shared" si="11"/>
        <v>31.811111111111096</v>
      </c>
      <c r="G350" s="14">
        <f>IF('ESTOQUE DEZEMBRO'!$N350="outubro",_xlfn.XLOOKUP('ESTOQUE DEZEMBRO'!$A350,MEDIDAS!H:H,MEDIDAS!J:J,,0),IF('ESTOQUE DEZEMBRO'!$N350="novembro",_xlfn.XLOOKUP('ESTOQUE DEZEMBRO'!$A350,MEDIDAS!H:H,MEDIDAS!K:K,,0),"0"))</f>
        <v>14</v>
      </c>
      <c r="H350" s="16">
        <v>28</v>
      </c>
      <c r="I350" s="6" t="s">
        <v>1142</v>
      </c>
      <c r="J350" s="1">
        <f>'ESTOQUE DEZEMBRO'!$D350*'ESTOQUE DEZEMBRO'!$G350+'ESTOQUE DEZEMBRO'!$E350*'ESTOQUE DEZEMBRO'!$H350</f>
        <v>1514.7999999999997</v>
      </c>
      <c r="K350" s="1">
        <f>_xlfn.XLOOKUP(A350,MEDIDAS!A:A,MEDIDAS!D:D,,0)*5</f>
        <v>5.7222222222222214</v>
      </c>
      <c r="L350" s="1">
        <f>SUM(K350,_xlfn.XLOOKUP(A350,MEDIDAS!A:A,MEDIDAS!D:D,,0)*5)</f>
        <v>11.444444444444443</v>
      </c>
      <c r="M35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50" t="str">
        <f>IF(Tabela57[[#This Row],[ABASTECIMENTO]]&gt;0,"janeiro",_xlfn.XLOOKUP(Tabela57[[#This Row],[SKU]],'ESTOQUE DEZEMBRO'!A:A,'ESTOQUE DEZEMBRO'!N:N,,0))</f>
        <v>janeiro</v>
      </c>
      <c r="O350" s="15">
        <v>45658</v>
      </c>
    </row>
    <row r="351" spans="1:15">
      <c r="A351" s="5" t="s">
        <v>350</v>
      </c>
      <c r="B351" s="6" t="s">
        <v>1172</v>
      </c>
      <c r="C351" s="8">
        <f t="shared" si="10"/>
        <v>64.89</v>
      </c>
      <c r="D351" s="13">
        <f>_xlfn.XLOOKUP(Tabela57[[#This Row],[SKU]],'ESTOQUE DEZEMBRO'!A:A,'ESTOQUE DEZEMBRO'!F:F,,0)-
_xlfn.XLOOKUP(Tabela57[[#This Row],[SKU]],'VENDA MES'!K:K,'VENDA MES'!L:L,0,0)</f>
        <v>47.80000000000004</v>
      </c>
      <c r="E351" s="13">
        <f>IF(D351&lt;=0,(L351 * 2.5) - D351,IF(AND(Tabela57[[#This Row],[ESTOQUE_INICIAL]]&lt;=Tabela57[[#This Row],[PONTO_DE_REPOSICAO]],Tabela57[[#This Row],[ESTOQUE_INICIAL]]&gt;0),L351*2.5,D351*0))</f>
        <v>0</v>
      </c>
      <c r="F351" s="13">
        <f t="shared" si="11"/>
        <v>47.80000000000004</v>
      </c>
      <c r="G351" s="14">
        <f>IF('ESTOQUE DEZEMBRO'!$N351="outubro",_xlfn.XLOOKUP('ESTOQUE DEZEMBRO'!$A351,MEDIDAS!H:H,MEDIDAS!J:J,,0),IF('ESTOQUE DEZEMBRO'!$N351="novembro",_xlfn.XLOOKUP('ESTOQUE DEZEMBRO'!$A351,MEDIDAS!H:H,MEDIDAS!K:K,,0),"0"))</f>
        <v>14</v>
      </c>
      <c r="H351" s="16">
        <v>28</v>
      </c>
      <c r="I351" s="6" t="s">
        <v>1142</v>
      </c>
      <c r="J351" s="1">
        <f>'ESTOQUE DEZEMBRO'!$D351*'ESTOQUE DEZEMBRO'!$G351+'ESTOQUE DEZEMBRO'!$E351*'ESTOQUE DEZEMBRO'!$H351</f>
        <v>1355.2000000000005</v>
      </c>
      <c r="K351" s="1">
        <f>_xlfn.XLOOKUP(A351,MEDIDAS!A:A,MEDIDAS!D:D,,0)*5</f>
        <v>8.5555555555555554</v>
      </c>
      <c r="L351" s="1">
        <f>SUM(K351,_xlfn.XLOOKUP(A351,MEDIDAS!A:A,MEDIDAS!D:D,,0)*5)</f>
        <v>17.111111111111111</v>
      </c>
      <c r="M35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51" t="str">
        <f>IF(Tabela57[[#This Row],[ABASTECIMENTO]]&gt;0,"janeiro",_xlfn.XLOOKUP(Tabela57[[#This Row],[SKU]],'ESTOQUE DEZEMBRO'!A:A,'ESTOQUE DEZEMBRO'!N:N,,0))</f>
        <v>outubro</v>
      </c>
      <c r="O351" s="15">
        <v>45658</v>
      </c>
    </row>
    <row r="352" spans="1:15">
      <c r="A352" s="5" t="s">
        <v>351</v>
      </c>
      <c r="B352" s="6" t="s">
        <v>1172</v>
      </c>
      <c r="C352" s="8">
        <f t="shared" si="10"/>
        <v>64.89</v>
      </c>
      <c r="D352" s="13">
        <f>_xlfn.XLOOKUP(Tabela57[[#This Row],[SKU]],'ESTOQUE DEZEMBRO'!A:A,'ESTOQUE DEZEMBRO'!F:F,,0)-
_xlfn.XLOOKUP(Tabela57[[#This Row],[SKU]],'VENDA MES'!K:K,'VENDA MES'!L:L,0,0)</f>
        <v>-42.611111111111114</v>
      </c>
      <c r="E352" s="13">
        <f>IF(D352&lt;=0,(L352 * 2.5) - D352,IF(AND(Tabela57[[#This Row],[ESTOQUE_INICIAL]]&lt;=Tabela57[[#This Row],[PONTO_DE_REPOSICAO]],Tabela57[[#This Row],[ESTOQUE_INICIAL]]&gt;0),L352*2.5,D352*0))</f>
        <v>69</v>
      </c>
      <c r="F352" s="13">
        <f t="shared" si="11"/>
        <v>26.388888888888886</v>
      </c>
      <c r="G352" s="14" t="str">
        <f>IF('ESTOQUE DEZEMBRO'!$N352="outubro",_xlfn.XLOOKUP('ESTOQUE DEZEMBRO'!$A352,MEDIDAS!H:H,MEDIDAS!J:J,,0),IF('ESTOQUE DEZEMBRO'!$N352="novembro",_xlfn.XLOOKUP('ESTOQUE DEZEMBRO'!$A352,MEDIDAS!H:H,MEDIDAS!K:K,,0),"0"))</f>
        <v>0</v>
      </c>
      <c r="H352" s="16">
        <v>28</v>
      </c>
      <c r="I352" s="6" t="s">
        <v>1142</v>
      </c>
      <c r="J352" s="1">
        <f>'ESTOQUE DEZEMBRO'!$D352*'ESTOQUE DEZEMBRO'!$G352+'ESTOQUE DEZEMBRO'!$E352*'ESTOQUE DEZEMBRO'!$H352</f>
        <v>1245.6111111111111</v>
      </c>
      <c r="K352" s="1">
        <f>_xlfn.XLOOKUP(A352,MEDIDAS!A:A,MEDIDAS!D:D,,0)*5</f>
        <v>5.2777777777777777</v>
      </c>
      <c r="L352" s="1">
        <f>SUM(K352,_xlfn.XLOOKUP(A352,MEDIDAS!A:A,MEDIDAS!D:D,,0)*5)</f>
        <v>10.555555555555555</v>
      </c>
      <c r="M35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52" t="str">
        <f>IF(Tabela57[[#This Row],[ABASTECIMENTO]]&gt;0,"janeiro",_xlfn.XLOOKUP(Tabela57[[#This Row],[SKU]],'ESTOQUE DEZEMBRO'!A:A,'ESTOQUE DEZEMBRO'!N:N,,0))</f>
        <v>janeiro</v>
      </c>
      <c r="O352" s="15">
        <v>45658</v>
      </c>
    </row>
    <row r="353" spans="1:15">
      <c r="A353" s="5" t="s">
        <v>353</v>
      </c>
      <c r="B353" s="6" t="s">
        <v>1173</v>
      </c>
      <c r="C353" s="8">
        <f t="shared" si="10"/>
        <v>64.89</v>
      </c>
      <c r="D353" s="13">
        <f>_xlfn.XLOOKUP(Tabela57[[#This Row],[SKU]],'ESTOQUE DEZEMBRO'!A:A,'ESTOQUE DEZEMBRO'!F:F,,0)-
_xlfn.XLOOKUP(Tabela57[[#This Row],[SKU]],'VENDA MES'!K:K,'VENDA MES'!L:L,0,0)</f>
        <v>-60</v>
      </c>
      <c r="E353" s="13">
        <f>IF(D353&lt;=0,(L353 * 2.5) - D353,IF(AND(Tabela57[[#This Row],[ESTOQUE_INICIAL]]&lt;=Tabela57[[#This Row],[PONTO_DE_REPOSICAO]],Tabela57[[#This Row],[ESTOQUE_INICIAL]]&gt;0),L353*2.5,D353*0))</f>
        <v>90</v>
      </c>
      <c r="F353" s="13">
        <f t="shared" si="11"/>
        <v>30</v>
      </c>
      <c r="G353" s="14" t="str">
        <f>IF('ESTOQUE DEZEMBRO'!$N353="outubro",_xlfn.XLOOKUP('ESTOQUE DEZEMBRO'!$A353,MEDIDAS!H:H,MEDIDAS!J:J,,0),IF('ESTOQUE DEZEMBRO'!$N353="novembro",_xlfn.XLOOKUP('ESTOQUE DEZEMBRO'!$A353,MEDIDAS!H:H,MEDIDAS!K:K,,0),"0"))</f>
        <v>0</v>
      </c>
      <c r="H353" s="16">
        <v>60</v>
      </c>
      <c r="I353" s="6" t="s">
        <v>1146</v>
      </c>
      <c r="J353" s="1">
        <f>'ESTOQUE DEZEMBRO'!$D353*'ESTOQUE DEZEMBRO'!$G353+'ESTOQUE DEZEMBRO'!$E353*'ESTOQUE DEZEMBRO'!$H353</f>
        <v>3915</v>
      </c>
      <c r="K353" s="1">
        <f>_xlfn.XLOOKUP(A353,MEDIDAS!A:A,MEDIDAS!D:D,,0)*5</f>
        <v>6</v>
      </c>
      <c r="L353" s="1">
        <f>SUM(K353,_xlfn.XLOOKUP(A353,MEDIDAS!A:A,MEDIDAS!D:D,,0)*5)</f>
        <v>12</v>
      </c>
      <c r="M35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53" t="str">
        <f>IF(Tabela57[[#This Row],[ABASTECIMENTO]]&gt;0,"janeiro",_xlfn.XLOOKUP(Tabela57[[#This Row],[SKU]],'ESTOQUE DEZEMBRO'!A:A,'ESTOQUE DEZEMBRO'!N:N,,0))</f>
        <v>janeiro</v>
      </c>
      <c r="O353" s="15">
        <v>45658</v>
      </c>
    </row>
    <row r="354" spans="1:15">
      <c r="A354" s="5" t="s">
        <v>354</v>
      </c>
      <c r="B354" s="6" t="s">
        <v>1173</v>
      </c>
      <c r="C354" s="8">
        <f t="shared" si="10"/>
        <v>64.89</v>
      </c>
      <c r="D354" s="13">
        <f>_xlfn.XLOOKUP(Tabela57[[#This Row],[SKU]],'ESTOQUE DEZEMBRO'!A:A,'ESTOQUE DEZEMBRO'!F:F,,0)-
_xlfn.XLOOKUP(Tabela57[[#This Row],[SKU]],'VENDA MES'!K:K,'VENDA MES'!L:L,0,0)</f>
        <v>58</v>
      </c>
      <c r="E354" s="13">
        <f>IF(D354&lt;=0,(L354 * 2.5) - D354,IF(AND(Tabela57[[#This Row],[ESTOQUE_INICIAL]]&lt;=Tabela57[[#This Row],[PONTO_DE_REPOSICAO]],Tabela57[[#This Row],[ESTOQUE_INICIAL]]&gt;0),L354*2.5,D354*0))</f>
        <v>0</v>
      </c>
      <c r="F354" s="13">
        <f t="shared" si="11"/>
        <v>58</v>
      </c>
      <c r="G354" s="14">
        <f>IF('ESTOQUE DEZEMBRO'!$N354="outubro",_xlfn.XLOOKUP('ESTOQUE DEZEMBRO'!$A354,MEDIDAS!H:H,MEDIDAS!J:J,,0),IF('ESTOQUE DEZEMBRO'!$N354="novembro",_xlfn.XLOOKUP('ESTOQUE DEZEMBRO'!$A354,MEDIDAS!H:H,MEDIDAS!K:K,,0),"0"))</f>
        <v>30</v>
      </c>
      <c r="H354" s="16">
        <v>60</v>
      </c>
      <c r="I354" s="6" t="s">
        <v>1146</v>
      </c>
      <c r="J354" s="1">
        <f>'ESTOQUE DEZEMBRO'!$D354*'ESTOQUE DEZEMBRO'!$G354+'ESTOQUE DEZEMBRO'!$E354*'ESTOQUE DEZEMBRO'!$H354</f>
        <v>2850</v>
      </c>
      <c r="K354" s="1">
        <f>_xlfn.XLOOKUP(A354,MEDIDAS!A:A,MEDIDAS!D:D,,0)*5</f>
        <v>5.7222222222222214</v>
      </c>
      <c r="L354" s="1">
        <f>SUM(K354,_xlfn.XLOOKUP(A354,MEDIDAS!A:A,MEDIDAS!D:D,,0)*5)</f>
        <v>11.444444444444443</v>
      </c>
      <c r="M35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54" t="str">
        <f>IF(Tabela57[[#This Row],[ABASTECIMENTO]]&gt;0,"janeiro",_xlfn.XLOOKUP(Tabela57[[#This Row],[SKU]],'ESTOQUE DEZEMBRO'!A:A,'ESTOQUE DEZEMBRO'!N:N,,0))</f>
        <v>outubro</v>
      </c>
      <c r="O354" s="15">
        <v>45658</v>
      </c>
    </row>
    <row r="355" spans="1:15">
      <c r="A355" s="5" t="s">
        <v>355</v>
      </c>
      <c r="B355" s="6" t="s">
        <v>1173</v>
      </c>
      <c r="C355" s="8">
        <f t="shared" si="10"/>
        <v>64.89</v>
      </c>
      <c r="D355" s="13">
        <f>_xlfn.XLOOKUP(Tabela57[[#This Row],[SKU]],'ESTOQUE DEZEMBRO'!A:A,'ESTOQUE DEZEMBRO'!F:F,,0)-
_xlfn.XLOOKUP(Tabela57[[#This Row],[SKU]],'VENDA MES'!K:K,'VENDA MES'!L:L,0,0)</f>
        <v>54.199999999999989</v>
      </c>
      <c r="E355" s="13">
        <f>IF(D355&lt;=0,(L355 * 2.5) - D355,IF(AND(Tabela57[[#This Row],[ESTOQUE_INICIAL]]&lt;=Tabela57[[#This Row],[PONTO_DE_REPOSICAO]],Tabela57[[#This Row],[ESTOQUE_INICIAL]]&gt;0),L355*2.5,D355*0))</f>
        <v>0</v>
      </c>
      <c r="F355" s="13">
        <f t="shared" si="11"/>
        <v>54.199999999999989</v>
      </c>
      <c r="G355" s="14">
        <f>IF('ESTOQUE DEZEMBRO'!$N355="outubro",_xlfn.XLOOKUP('ESTOQUE DEZEMBRO'!$A355,MEDIDAS!H:H,MEDIDAS!J:J,,0),IF('ESTOQUE DEZEMBRO'!$N355="novembro",_xlfn.XLOOKUP('ESTOQUE DEZEMBRO'!$A355,MEDIDAS!H:H,MEDIDAS!K:K,,0),"0"))</f>
        <v>30</v>
      </c>
      <c r="H355" s="16">
        <v>60</v>
      </c>
      <c r="I355" s="6" t="s">
        <v>1146</v>
      </c>
      <c r="J355" s="1">
        <f>'ESTOQUE DEZEMBRO'!$D355*'ESTOQUE DEZEMBRO'!$G355+'ESTOQUE DEZEMBRO'!$E355*'ESTOQUE DEZEMBRO'!$H355</f>
        <v>2675.9999999999995</v>
      </c>
      <c r="K355" s="1">
        <f>_xlfn.XLOOKUP(A355,MEDIDAS!A:A,MEDIDAS!D:D,,0)*5</f>
        <v>6.7777777777777786</v>
      </c>
      <c r="L355" s="1">
        <f>SUM(K355,_xlfn.XLOOKUP(A355,MEDIDAS!A:A,MEDIDAS!D:D,,0)*5)</f>
        <v>13.555555555555557</v>
      </c>
      <c r="M35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55" t="str">
        <f>IF(Tabela57[[#This Row],[ABASTECIMENTO]]&gt;0,"janeiro",_xlfn.XLOOKUP(Tabela57[[#This Row],[SKU]],'ESTOQUE DEZEMBRO'!A:A,'ESTOQUE DEZEMBRO'!N:N,,0))</f>
        <v>outubro</v>
      </c>
      <c r="O355" s="15">
        <v>45658</v>
      </c>
    </row>
    <row r="356" spans="1:15">
      <c r="A356" s="5" t="s">
        <v>356</v>
      </c>
      <c r="B356" s="6" t="s">
        <v>1173</v>
      </c>
      <c r="C356" s="8">
        <f t="shared" si="10"/>
        <v>64.89</v>
      </c>
      <c r="D356" s="13">
        <f>_xlfn.XLOOKUP(Tabela57[[#This Row],[SKU]],'ESTOQUE DEZEMBRO'!A:A,'ESTOQUE DEZEMBRO'!F:F,,0)-
_xlfn.XLOOKUP(Tabela57[[#This Row],[SKU]],'VENDA MES'!K:K,'VENDA MES'!L:L,0,0)</f>
        <v>24.80000000000004</v>
      </c>
      <c r="E356" s="13">
        <f>IF(D356&lt;=0,(L356 * 2.5) - D356,IF(AND(Tabela57[[#This Row],[ESTOQUE_INICIAL]]&lt;=Tabela57[[#This Row],[PONTO_DE_REPOSICAO]],Tabela57[[#This Row],[ESTOQUE_INICIAL]]&gt;0),L356*2.5,D356*0))</f>
        <v>0</v>
      </c>
      <c r="F356" s="13">
        <f t="shared" si="11"/>
        <v>24.80000000000004</v>
      </c>
      <c r="G356" s="14">
        <f>IF('ESTOQUE DEZEMBRO'!$N356="outubro",_xlfn.XLOOKUP('ESTOQUE DEZEMBRO'!$A356,MEDIDAS!H:H,MEDIDAS!J:J,,0),IF('ESTOQUE DEZEMBRO'!$N356="novembro",_xlfn.XLOOKUP('ESTOQUE DEZEMBRO'!$A356,MEDIDAS!H:H,MEDIDAS!K:K,,0),"0"))</f>
        <v>30</v>
      </c>
      <c r="H356" s="16">
        <v>60</v>
      </c>
      <c r="I356" s="6" t="s">
        <v>1146</v>
      </c>
      <c r="J356" s="1">
        <f>'ESTOQUE DEZEMBRO'!$D356*'ESTOQUE DEZEMBRO'!$G356+'ESTOQUE DEZEMBRO'!$E356*'ESTOQUE DEZEMBRO'!$H356</f>
        <v>3234.0000000000014</v>
      </c>
      <c r="K356" s="1">
        <f>_xlfn.XLOOKUP(A356,MEDIDAS!A:A,MEDIDAS!D:D,,0)*5</f>
        <v>6.1111111111111116</v>
      </c>
      <c r="L356" s="1">
        <f>SUM(K356,_xlfn.XLOOKUP(A356,MEDIDAS!A:A,MEDIDAS!D:D,,0)*5)</f>
        <v>12.222222222222223</v>
      </c>
      <c r="M35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56" t="str">
        <f>IF(Tabela57[[#This Row],[ABASTECIMENTO]]&gt;0,"janeiro",_xlfn.XLOOKUP(Tabela57[[#This Row],[SKU]],'ESTOQUE DEZEMBRO'!A:A,'ESTOQUE DEZEMBRO'!N:N,,0))</f>
        <v>outubro</v>
      </c>
      <c r="O356" s="15">
        <v>45658</v>
      </c>
    </row>
    <row r="357" spans="1:15">
      <c r="A357" s="5" t="s">
        <v>357</v>
      </c>
      <c r="B357" s="6" t="s">
        <v>1173</v>
      </c>
      <c r="C357" s="8">
        <f t="shared" si="10"/>
        <v>64.89</v>
      </c>
      <c r="D357" s="13">
        <f>_xlfn.XLOOKUP(Tabela57[[#This Row],[SKU]],'ESTOQUE DEZEMBRO'!A:A,'ESTOQUE DEZEMBRO'!F:F,,0)-
_xlfn.XLOOKUP(Tabela57[[#This Row],[SKU]],'VENDA MES'!K:K,'VENDA MES'!L:L,0,0)</f>
        <v>-24.277777777777786</v>
      </c>
      <c r="E357" s="13">
        <f>IF(D357&lt;=0,(L357 * 2.5) - D357,IF(AND(Tabela57[[#This Row],[ESTOQUE_INICIAL]]&lt;=Tabela57[[#This Row],[PONTO_DE_REPOSICAO]],Tabela57[[#This Row],[ESTOQUE_INICIAL]]&gt;0),L357*2.5,D357*0))</f>
        <v>59.000000000000007</v>
      </c>
      <c r="F357" s="13">
        <f t="shared" si="11"/>
        <v>34.722222222222221</v>
      </c>
      <c r="G357" s="14" t="str">
        <f>IF('ESTOQUE DEZEMBRO'!$N357="outubro",_xlfn.XLOOKUP('ESTOQUE DEZEMBRO'!$A357,MEDIDAS!H:H,MEDIDAS!J:J,,0),IF('ESTOQUE DEZEMBRO'!$N357="novembro",_xlfn.XLOOKUP('ESTOQUE DEZEMBRO'!$A357,MEDIDAS!H:H,MEDIDAS!K:K,,0),"0"))</f>
        <v>0</v>
      </c>
      <c r="H357" s="16">
        <v>60</v>
      </c>
      <c r="I357" s="6" t="s">
        <v>1146</v>
      </c>
      <c r="J357" s="1">
        <f>'ESTOQUE DEZEMBRO'!$D357*'ESTOQUE DEZEMBRO'!$G357+'ESTOQUE DEZEMBRO'!$E357*'ESTOQUE DEZEMBRO'!$H357</f>
        <v>6534.1666666666652</v>
      </c>
      <c r="K357" s="1">
        <f>_xlfn.XLOOKUP(A357,MEDIDAS!A:A,MEDIDAS!D:D,,0)*5</f>
        <v>6.9444444444444446</v>
      </c>
      <c r="L357" s="1">
        <f>SUM(K357,_xlfn.XLOOKUP(A357,MEDIDAS!A:A,MEDIDAS!D:D,,0)*5)</f>
        <v>13.888888888888889</v>
      </c>
      <c r="M35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57" t="str">
        <f>IF(Tabela57[[#This Row],[ABASTECIMENTO]]&gt;0,"janeiro",_xlfn.XLOOKUP(Tabela57[[#This Row],[SKU]],'ESTOQUE DEZEMBRO'!A:A,'ESTOQUE DEZEMBRO'!N:N,,0))</f>
        <v>janeiro</v>
      </c>
      <c r="O357" s="15">
        <v>45658</v>
      </c>
    </row>
    <row r="358" spans="1:15">
      <c r="A358" s="5" t="s">
        <v>396</v>
      </c>
      <c r="B358" s="6" t="s">
        <v>1173</v>
      </c>
      <c r="C358" s="8">
        <f t="shared" si="10"/>
        <v>64.89</v>
      </c>
      <c r="D358" s="13">
        <f>_xlfn.XLOOKUP(Tabela57[[#This Row],[SKU]],'ESTOQUE DEZEMBRO'!A:A,'ESTOQUE DEZEMBRO'!F:F,,0)-
_xlfn.XLOOKUP(Tabela57[[#This Row],[SKU]],'VENDA MES'!K:K,'VENDA MES'!L:L,0,0)</f>
        <v>-20</v>
      </c>
      <c r="E358" s="13">
        <f>IF(D358&lt;=0,(L358 * 2.5) - D358,IF(AND(Tabela57[[#This Row],[ESTOQUE_INICIAL]]&lt;=Tabela57[[#This Row],[PONTO_DE_REPOSICAO]],Tabela57[[#This Row],[ESTOQUE_INICIAL]]&gt;0),L358*2.5,D358*0))</f>
        <v>51.388888888888886</v>
      </c>
      <c r="F358" s="13">
        <f t="shared" si="11"/>
        <v>31.388888888888886</v>
      </c>
      <c r="G358" s="14">
        <f>IF('ESTOQUE DEZEMBRO'!$N358="outubro",_xlfn.XLOOKUP('ESTOQUE DEZEMBRO'!$A358,MEDIDAS!H:H,MEDIDAS!J:J,,0),IF('ESTOQUE DEZEMBRO'!$N358="novembro",_xlfn.XLOOKUP('ESTOQUE DEZEMBRO'!$A358,MEDIDAS!H:H,MEDIDAS!K:K,,0),"0"))</f>
        <v>30</v>
      </c>
      <c r="H358" s="16">
        <v>60</v>
      </c>
      <c r="I358" s="6" t="s">
        <v>1146</v>
      </c>
      <c r="J358" s="1">
        <f>'ESTOQUE DEZEMBRO'!$D358*'ESTOQUE DEZEMBRO'!$G358+'ESTOQUE DEZEMBRO'!$E358*'ESTOQUE DEZEMBRO'!$H358</f>
        <v>1110</v>
      </c>
      <c r="K358" s="1">
        <f>_xlfn.XLOOKUP(A358,MEDIDAS!A:A,MEDIDAS!D:D,,0)*5</f>
        <v>6.2777777777777777</v>
      </c>
      <c r="L358" s="1">
        <f>SUM(K358,_xlfn.XLOOKUP(A358,MEDIDAS!A:A,MEDIDAS!D:D,,0)*5)</f>
        <v>12.555555555555555</v>
      </c>
      <c r="M35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58" t="str">
        <f>IF(Tabela57[[#This Row],[ABASTECIMENTO]]&gt;0,"janeiro",_xlfn.XLOOKUP(Tabela57[[#This Row],[SKU]],'ESTOQUE DEZEMBRO'!A:A,'ESTOQUE DEZEMBRO'!N:N,,0))</f>
        <v>janeiro</v>
      </c>
      <c r="O358" s="15">
        <v>45658</v>
      </c>
    </row>
    <row r="359" spans="1:15">
      <c r="A359" s="5" t="s">
        <v>358</v>
      </c>
      <c r="B359" s="6" t="s">
        <v>1173</v>
      </c>
      <c r="C359" s="8">
        <f t="shared" si="10"/>
        <v>64.89</v>
      </c>
      <c r="D359" s="13">
        <f>_xlfn.XLOOKUP(Tabela57[[#This Row],[SKU]],'ESTOQUE DEZEMBRO'!A:A,'ESTOQUE DEZEMBRO'!F:F,,0)-
_xlfn.XLOOKUP(Tabela57[[#This Row],[SKU]],'VENDA MES'!K:K,'VENDA MES'!L:L,0,0)</f>
        <v>-44.799999999999983</v>
      </c>
      <c r="E359" s="13">
        <f>IF(D359&lt;=0,(L359 * 2.5) - D359,IF(AND(Tabela57[[#This Row],[ESTOQUE_INICIAL]]&lt;=Tabela57[[#This Row],[PONTO_DE_REPOSICAO]],Tabela57[[#This Row],[ESTOQUE_INICIAL]]&gt;0),L359*2.5,D359*0))</f>
        <v>71.46666666666664</v>
      </c>
      <c r="F359" s="13">
        <f t="shared" si="11"/>
        <v>26.666666666666657</v>
      </c>
      <c r="G359" s="14">
        <f>IF('ESTOQUE DEZEMBRO'!$N359="outubro",_xlfn.XLOOKUP('ESTOQUE DEZEMBRO'!$A359,MEDIDAS!H:H,MEDIDAS!J:J,,0),IF('ESTOQUE DEZEMBRO'!$N359="novembro",_xlfn.XLOOKUP('ESTOQUE DEZEMBRO'!$A359,MEDIDAS!H:H,MEDIDAS!K:K,,0),"0"))</f>
        <v>30</v>
      </c>
      <c r="H359" s="16">
        <v>60</v>
      </c>
      <c r="I359" s="6" t="s">
        <v>1146</v>
      </c>
      <c r="J359" s="1">
        <f>'ESTOQUE DEZEMBRO'!$D359*'ESTOQUE DEZEMBRO'!$G359+'ESTOQUE DEZEMBRO'!$E359*'ESTOQUE DEZEMBRO'!$H359</f>
        <v>486.00000000000051</v>
      </c>
      <c r="K359" s="1">
        <f>_xlfn.XLOOKUP(A359,MEDIDAS!A:A,MEDIDAS!D:D,,0)*5</f>
        <v>5.333333333333333</v>
      </c>
      <c r="L359" s="1">
        <f>SUM(K359,_xlfn.XLOOKUP(A359,MEDIDAS!A:A,MEDIDAS!D:D,,0)*5)</f>
        <v>10.666666666666666</v>
      </c>
      <c r="M35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59" t="str">
        <f>IF(Tabela57[[#This Row],[ABASTECIMENTO]]&gt;0,"janeiro",_xlfn.XLOOKUP(Tabela57[[#This Row],[SKU]],'ESTOQUE DEZEMBRO'!A:A,'ESTOQUE DEZEMBRO'!N:N,,0))</f>
        <v>janeiro</v>
      </c>
      <c r="O359" s="15">
        <v>45658</v>
      </c>
    </row>
    <row r="360" spans="1:15">
      <c r="A360" s="5" t="s">
        <v>359</v>
      </c>
      <c r="B360" s="6" t="s">
        <v>1173</v>
      </c>
      <c r="C360" s="8">
        <f t="shared" si="10"/>
        <v>64.89</v>
      </c>
      <c r="D360" s="13">
        <f>_xlfn.XLOOKUP(Tabela57[[#This Row],[SKU]],'ESTOQUE DEZEMBRO'!A:A,'ESTOQUE DEZEMBRO'!F:F,,0)-
_xlfn.XLOOKUP(Tabela57[[#This Row],[SKU]],'VENDA MES'!K:K,'VENDA MES'!L:L,0,0)</f>
        <v>-25.277777777777779</v>
      </c>
      <c r="E360" s="13">
        <f>IF(D360&lt;=0,(L360 * 2.5) - D360,IF(AND(Tabela57[[#This Row],[ESTOQUE_INICIAL]]&lt;=Tabela57[[#This Row],[PONTO_DE_REPOSICAO]],Tabela57[[#This Row],[ESTOQUE_INICIAL]]&gt;0),L360*2.5,D360*0))</f>
        <v>60</v>
      </c>
      <c r="F360" s="13">
        <f t="shared" si="11"/>
        <v>34.722222222222221</v>
      </c>
      <c r="G360" s="14" t="str">
        <f>IF('ESTOQUE DEZEMBRO'!$N360="outubro",_xlfn.XLOOKUP('ESTOQUE DEZEMBRO'!$A360,MEDIDAS!H:H,MEDIDAS!J:J,,0),IF('ESTOQUE DEZEMBRO'!$N360="novembro",_xlfn.XLOOKUP('ESTOQUE DEZEMBRO'!$A360,MEDIDAS!H:H,MEDIDAS!K:K,,0),"0"))</f>
        <v>0</v>
      </c>
      <c r="H360" s="16">
        <v>60</v>
      </c>
      <c r="I360" s="6" t="s">
        <v>1146</v>
      </c>
      <c r="J360" s="1">
        <f>'ESTOQUE DEZEMBRO'!$D360*'ESTOQUE DEZEMBRO'!$G360+'ESTOQUE DEZEMBRO'!$E360*'ESTOQUE DEZEMBRO'!$H360</f>
        <v>5466.6666666666661</v>
      </c>
      <c r="K360" s="1">
        <f>_xlfn.XLOOKUP(A360,MEDIDAS!A:A,MEDIDAS!D:D,,0)*5</f>
        <v>6.9444444444444446</v>
      </c>
      <c r="L360" s="1">
        <f>SUM(K360,_xlfn.XLOOKUP(A360,MEDIDAS!A:A,MEDIDAS!D:D,,0)*5)</f>
        <v>13.888888888888889</v>
      </c>
      <c r="M36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60" t="str">
        <f>IF(Tabela57[[#This Row],[ABASTECIMENTO]]&gt;0,"janeiro",_xlfn.XLOOKUP(Tabela57[[#This Row],[SKU]],'ESTOQUE DEZEMBRO'!A:A,'ESTOQUE DEZEMBRO'!N:N,,0))</f>
        <v>janeiro</v>
      </c>
      <c r="O360" s="15">
        <v>45658</v>
      </c>
    </row>
    <row r="361" spans="1:15">
      <c r="A361" s="5" t="s">
        <v>360</v>
      </c>
      <c r="B361" s="6" t="s">
        <v>1173</v>
      </c>
      <c r="C361" s="8">
        <f t="shared" si="10"/>
        <v>64.89</v>
      </c>
      <c r="D361" s="13">
        <f>_xlfn.XLOOKUP(Tabela57[[#This Row],[SKU]],'ESTOQUE DEZEMBRO'!A:A,'ESTOQUE DEZEMBRO'!F:F,,0)-
_xlfn.XLOOKUP(Tabela57[[#This Row],[SKU]],'VENDA MES'!K:K,'VENDA MES'!L:L,0,0)</f>
        <v>-12</v>
      </c>
      <c r="E361" s="13">
        <f>IF(D361&lt;=0,(L361 * 2.5) - D361,IF(AND(Tabela57[[#This Row],[ESTOQUE_INICIAL]]&lt;=Tabela57[[#This Row],[PONTO_DE_REPOSICAO]],Tabela57[[#This Row],[ESTOQUE_INICIAL]]&gt;0),L361*2.5,D361*0))</f>
        <v>48.944444444444443</v>
      </c>
      <c r="F361" s="13">
        <f t="shared" si="11"/>
        <v>36.944444444444443</v>
      </c>
      <c r="G361" s="14">
        <f>IF('ESTOQUE DEZEMBRO'!$N361="outubro",_xlfn.XLOOKUP('ESTOQUE DEZEMBRO'!$A361,MEDIDAS!H:H,MEDIDAS!J:J,,0),IF('ESTOQUE DEZEMBRO'!$N361="novembro",_xlfn.XLOOKUP('ESTOQUE DEZEMBRO'!$A361,MEDIDAS!H:H,MEDIDAS!K:K,,0),"0"))</f>
        <v>30</v>
      </c>
      <c r="H361" s="16">
        <v>60</v>
      </c>
      <c r="I361" s="6" t="s">
        <v>1146</v>
      </c>
      <c r="J361" s="1">
        <f>'ESTOQUE DEZEMBRO'!$D361*'ESTOQUE DEZEMBRO'!$G361+'ESTOQUE DEZEMBRO'!$E361*'ESTOQUE DEZEMBRO'!$H361</f>
        <v>1950</v>
      </c>
      <c r="K361" s="1">
        <f>_xlfn.XLOOKUP(A361,MEDIDAS!A:A,MEDIDAS!D:D,,0)*5</f>
        <v>7.3888888888888893</v>
      </c>
      <c r="L361" s="1">
        <f>SUM(K361,_xlfn.XLOOKUP(A361,MEDIDAS!A:A,MEDIDAS!D:D,,0)*5)</f>
        <v>14.777777777777779</v>
      </c>
      <c r="M36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61" t="str">
        <f>IF(Tabela57[[#This Row],[ABASTECIMENTO]]&gt;0,"janeiro",_xlfn.XLOOKUP(Tabela57[[#This Row],[SKU]],'ESTOQUE DEZEMBRO'!A:A,'ESTOQUE DEZEMBRO'!N:N,,0))</f>
        <v>janeiro</v>
      </c>
      <c r="O361" s="15">
        <v>45658</v>
      </c>
    </row>
    <row r="362" spans="1:15">
      <c r="A362" s="5" t="s">
        <v>361</v>
      </c>
      <c r="B362" s="6" t="s">
        <v>1173</v>
      </c>
      <c r="C362" s="8">
        <f t="shared" si="10"/>
        <v>64.89</v>
      </c>
      <c r="D362" s="13">
        <f>_xlfn.XLOOKUP(Tabela57[[#This Row],[SKU]],'ESTOQUE DEZEMBRO'!A:A,'ESTOQUE DEZEMBRO'!F:F,,0)-
_xlfn.XLOOKUP(Tabela57[[#This Row],[SKU]],'VENDA MES'!K:K,'VENDA MES'!L:L,0,0)</f>
        <v>-22.111111111111114</v>
      </c>
      <c r="E362" s="13">
        <f>IF(D362&lt;=0,(L362 * 2.5) - D362,IF(AND(Tabela57[[#This Row],[ESTOQUE_INICIAL]]&lt;=Tabela57[[#This Row],[PONTO_DE_REPOSICAO]],Tabela57[[#This Row],[ESTOQUE_INICIAL]]&gt;0),L362*2.5,D362*0))</f>
        <v>61</v>
      </c>
      <c r="F362" s="13">
        <f t="shared" si="11"/>
        <v>38.888888888888886</v>
      </c>
      <c r="G362" s="14" t="str">
        <f>IF('ESTOQUE DEZEMBRO'!$N362="outubro",_xlfn.XLOOKUP('ESTOQUE DEZEMBRO'!$A362,MEDIDAS!H:H,MEDIDAS!J:J,,0),IF('ESTOQUE DEZEMBRO'!$N362="novembro",_xlfn.XLOOKUP('ESTOQUE DEZEMBRO'!$A362,MEDIDAS!H:H,MEDIDAS!K:K,,0),"0"))</f>
        <v>0</v>
      </c>
      <c r="H362" s="16">
        <v>60</v>
      </c>
      <c r="I362" s="6" t="s">
        <v>1146</v>
      </c>
      <c r="J362" s="1">
        <f>'ESTOQUE DEZEMBRO'!$D362*'ESTOQUE DEZEMBRO'!$G362+'ESTOQUE DEZEMBRO'!$E362*'ESTOQUE DEZEMBRO'!$H362</f>
        <v>4011.6666666666652</v>
      </c>
      <c r="K362" s="1">
        <f>_xlfn.XLOOKUP(A362,MEDIDAS!A:A,MEDIDAS!D:D,,0)*5</f>
        <v>7.7777777777777777</v>
      </c>
      <c r="L362" s="1">
        <f>SUM(K362,_xlfn.XLOOKUP(A362,MEDIDAS!A:A,MEDIDAS!D:D,,0)*5)</f>
        <v>15.555555555555555</v>
      </c>
      <c r="M36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62" t="str">
        <f>IF(Tabela57[[#This Row],[ABASTECIMENTO]]&gt;0,"janeiro",_xlfn.XLOOKUP(Tabela57[[#This Row],[SKU]],'ESTOQUE DEZEMBRO'!A:A,'ESTOQUE DEZEMBRO'!N:N,,0))</f>
        <v>janeiro</v>
      </c>
      <c r="O362" s="15">
        <v>45658</v>
      </c>
    </row>
    <row r="363" spans="1:15">
      <c r="A363" s="5" t="s">
        <v>362</v>
      </c>
      <c r="B363" s="6" t="s">
        <v>1174</v>
      </c>
      <c r="C363" s="8">
        <f t="shared" si="10"/>
        <v>64.89</v>
      </c>
      <c r="D363" s="13">
        <f>_xlfn.XLOOKUP(Tabela57[[#This Row],[SKU]],'ESTOQUE DEZEMBRO'!A:A,'ESTOQUE DEZEMBRO'!F:F,,0)-
_xlfn.XLOOKUP(Tabela57[[#This Row],[SKU]],'VENDA MES'!K:K,'VENDA MES'!L:L,0,0)</f>
        <v>8.8000000000000114</v>
      </c>
      <c r="E363" s="13">
        <f>IF(D363&lt;=0,(L363 * 2.5) - D363,IF(AND(Tabela57[[#This Row],[ESTOQUE_INICIAL]]&lt;=Tabela57[[#This Row],[PONTO_DE_REPOSICAO]],Tabela57[[#This Row],[ESTOQUE_INICIAL]]&gt;0),L363*2.5,D363*0))</f>
        <v>25</v>
      </c>
      <c r="F363" s="13">
        <f t="shared" si="11"/>
        <v>33.800000000000011</v>
      </c>
      <c r="G363" s="14">
        <f>IF('ESTOQUE DEZEMBRO'!$N363="outubro",_xlfn.XLOOKUP('ESTOQUE DEZEMBRO'!$A363,MEDIDAS!H:H,MEDIDAS!J:J,,0),IF('ESTOQUE DEZEMBRO'!$N363="novembro",_xlfn.XLOOKUP('ESTOQUE DEZEMBRO'!$A363,MEDIDAS!H:H,MEDIDAS!K:K,,0),"0"))</f>
        <v>5</v>
      </c>
      <c r="H363" s="16">
        <v>10</v>
      </c>
      <c r="I363" s="6" t="s">
        <v>1130</v>
      </c>
      <c r="J363" s="1">
        <f>'ESTOQUE DEZEMBRO'!$D363*'ESTOQUE DEZEMBRO'!$G363+'ESTOQUE DEZEMBRO'!$E363*'ESTOQUE DEZEMBRO'!$H363</f>
        <v>309.00000000000006</v>
      </c>
      <c r="K363" s="1">
        <f>_xlfn.XLOOKUP(A363,MEDIDAS!A:A,MEDIDAS!D:D,,0)*5</f>
        <v>5</v>
      </c>
      <c r="L363" s="1">
        <f>SUM(K363,_xlfn.XLOOKUP(A363,MEDIDAS!A:A,MEDIDAS!D:D,,0)*5)</f>
        <v>10</v>
      </c>
      <c r="M36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63" t="str">
        <f>IF(Tabela57[[#This Row],[ABASTECIMENTO]]&gt;0,"janeiro",_xlfn.XLOOKUP(Tabela57[[#This Row],[SKU]],'ESTOQUE DEZEMBRO'!A:A,'ESTOQUE DEZEMBRO'!N:N,,0))</f>
        <v>janeiro</v>
      </c>
      <c r="O363" s="15">
        <v>45658</v>
      </c>
    </row>
    <row r="364" spans="1:15">
      <c r="A364" s="5" t="s">
        <v>364</v>
      </c>
      <c r="B364" s="6" t="s">
        <v>1174</v>
      </c>
      <c r="C364" s="8">
        <f t="shared" si="10"/>
        <v>64.89</v>
      </c>
      <c r="D364" s="13">
        <f>_xlfn.XLOOKUP(Tabela57[[#This Row],[SKU]],'ESTOQUE DEZEMBRO'!A:A,'ESTOQUE DEZEMBRO'!F:F,,0)-
_xlfn.XLOOKUP(Tabela57[[#This Row],[SKU]],'VENDA MES'!K:K,'VENDA MES'!L:L,0,0)</f>
        <v>-9.4000000000000057</v>
      </c>
      <c r="E364" s="13">
        <f>IF(D364&lt;=0,(L364 * 2.5) - D364,IF(AND(Tabela57[[#This Row],[ESTOQUE_INICIAL]]&lt;=Tabela57[[#This Row],[PONTO_DE_REPOSICAO]],Tabela57[[#This Row],[ESTOQUE_INICIAL]]&gt;0),L364*2.5,D364*0))</f>
        <v>33.844444444444449</v>
      </c>
      <c r="F364" s="13">
        <f t="shared" si="11"/>
        <v>24.444444444444443</v>
      </c>
      <c r="G364" s="14">
        <f>IF('ESTOQUE DEZEMBRO'!$N364="outubro",_xlfn.XLOOKUP('ESTOQUE DEZEMBRO'!$A364,MEDIDAS!H:H,MEDIDAS!J:J,,0),IF('ESTOQUE DEZEMBRO'!$N364="novembro",_xlfn.XLOOKUP('ESTOQUE DEZEMBRO'!$A364,MEDIDAS!H:H,MEDIDAS!K:K,,0),"0"))</f>
        <v>5</v>
      </c>
      <c r="H364" s="16">
        <v>10</v>
      </c>
      <c r="I364" s="6" t="s">
        <v>1130</v>
      </c>
      <c r="J364" s="1">
        <f>'ESTOQUE DEZEMBRO'!$D364*'ESTOQUE DEZEMBRO'!$G364+'ESTOQUE DEZEMBRO'!$E364*'ESTOQUE DEZEMBRO'!$H364</f>
        <v>252.99999999999997</v>
      </c>
      <c r="K364" s="1">
        <f>_xlfn.XLOOKUP(A364,MEDIDAS!A:A,MEDIDAS!D:D,,0)*5</f>
        <v>4.8888888888888884</v>
      </c>
      <c r="L364" s="1">
        <f>SUM(K364,_xlfn.XLOOKUP(A364,MEDIDAS!A:A,MEDIDAS!D:D,,0)*5)</f>
        <v>9.7777777777777768</v>
      </c>
      <c r="M36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64" t="str">
        <f>IF(Tabela57[[#This Row],[ABASTECIMENTO]]&gt;0,"janeiro",_xlfn.XLOOKUP(Tabela57[[#This Row],[SKU]],'ESTOQUE DEZEMBRO'!A:A,'ESTOQUE DEZEMBRO'!N:N,,0))</f>
        <v>janeiro</v>
      </c>
      <c r="O364" s="15">
        <v>45658</v>
      </c>
    </row>
    <row r="365" spans="1:15">
      <c r="A365" s="5" t="s">
        <v>365</v>
      </c>
      <c r="B365" s="6" t="s">
        <v>1174</v>
      </c>
      <c r="C365" s="8">
        <f t="shared" si="10"/>
        <v>64.89</v>
      </c>
      <c r="D365" s="13">
        <f>_xlfn.XLOOKUP(Tabela57[[#This Row],[SKU]],'ESTOQUE DEZEMBRO'!A:A,'ESTOQUE DEZEMBRO'!F:F,,0)-
_xlfn.XLOOKUP(Tabela57[[#This Row],[SKU]],'VENDA MES'!K:K,'VENDA MES'!L:L,0,0)</f>
        <v>-38.666666666666671</v>
      </c>
      <c r="E365" s="13">
        <f>IF(D365&lt;=0,(L365 * 2.5) - D365,IF(AND(Tabela57[[#This Row],[ESTOQUE_INICIAL]]&lt;=Tabela57[[#This Row],[PONTO_DE_REPOSICAO]],Tabela57[[#This Row],[ESTOQUE_INICIAL]]&gt;0),L365*2.5,D365*0))</f>
        <v>57</v>
      </c>
      <c r="F365" s="13">
        <f t="shared" si="11"/>
        <v>18.333333333333329</v>
      </c>
      <c r="G365" s="14" t="str">
        <f>IF('ESTOQUE DEZEMBRO'!$N365="outubro",_xlfn.XLOOKUP('ESTOQUE DEZEMBRO'!$A365,MEDIDAS!H:H,MEDIDAS!J:J,,0),IF('ESTOQUE DEZEMBRO'!$N365="novembro",_xlfn.XLOOKUP('ESTOQUE DEZEMBRO'!$A365,MEDIDAS!H:H,MEDIDAS!K:K,,0),"0"))</f>
        <v>0</v>
      </c>
      <c r="H365" s="16">
        <v>10</v>
      </c>
      <c r="I365" s="6" t="s">
        <v>1130</v>
      </c>
      <c r="J365" s="1">
        <f>'ESTOQUE DEZEMBRO'!$D365*'ESTOQUE DEZEMBRO'!$G365+'ESTOQUE DEZEMBRO'!$E365*'ESTOQUE DEZEMBRO'!$H365</f>
        <v>394.16666666666669</v>
      </c>
      <c r="K365" s="1">
        <f>_xlfn.XLOOKUP(A365,MEDIDAS!A:A,MEDIDAS!D:D,,0)*5</f>
        <v>3.6666666666666665</v>
      </c>
      <c r="L365" s="1">
        <f>SUM(K365,_xlfn.XLOOKUP(A365,MEDIDAS!A:A,MEDIDAS!D:D,,0)*5)</f>
        <v>7.333333333333333</v>
      </c>
      <c r="M36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65" t="str">
        <f>IF(Tabela57[[#This Row],[ABASTECIMENTO]]&gt;0,"janeiro",_xlfn.XLOOKUP(Tabela57[[#This Row],[SKU]],'ESTOQUE DEZEMBRO'!A:A,'ESTOQUE DEZEMBRO'!N:N,,0))</f>
        <v>janeiro</v>
      </c>
      <c r="O365" s="15">
        <v>45658</v>
      </c>
    </row>
    <row r="366" spans="1:15">
      <c r="A366" s="5" t="s">
        <v>366</v>
      </c>
      <c r="B366" s="6" t="s">
        <v>1174</v>
      </c>
      <c r="C366" s="8">
        <f t="shared" si="10"/>
        <v>64.89</v>
      </c>
      <c r="D366" s="13">
        <f>_xlfn.XLOOKUP(Tabela57[[#This Row],[SKU]],'ESTOQUE DEZEMBRO'!A:A,'ESTOQUE DEZEMBRO'!F:F,,0)-
_xlfn.XLOOKUP(Tabela57[[#This Row],[SKU]],'VENDA MES'!K:K,'VENDA MES'!L:L,0,0)</f>
        <v>-43.222222222222221</v>
      </c>
      <c r="E366" s="13">
        <f>IF(D366&lt;=0,(L366 * 2.5) - D366,IF(AND(Tabela57[[#This Row],[ESTOQUE_INICIAL]]&lt;=Tabela57[[#This Row],[PONTO_DE_REPOSICAO]],Tabela57[[#This Row],[ESTOQUE_INICIAL]]&gt;0),L366*2.5,D366*0))</f>
        <v>76</v>
      </c>
      <c r="F366" s="13">
        <f t="shared" si="11"/>
        <v>32.777777777777779</v>
      </c>
      <c r="G366" s="14" t="str">
        <f>IF('ESTOQUE DEZEMBRO'!$N366="outubro",_xlfn.XLOOKUP('ESTOQUE DEZEMBRO'!$A366,MEDIDAS!H:H,MEDIDAS!J:J,,0),IF('ESTOQUE DEZEMBRO'!$N366="novembro",_xlfn.XLOOKUP('ESTOQUE DEZEMBRO'!$A366,MEDIDAS!H:H,MEDIDAS!K:K,,0),"0"))</f>
        <v>0</v>
      </c>
      <c r="H366" s="16">
        <v>10</v>
      </c>
      <c r="I366" s="6" t="s">
        <v>1130</v>
      </c>
      <c r="J366" s="1">
        <f>'ESTOQUE DEZEMBRO'!$D366*'ESTOQUE DEZEMBRO'!$G366+'ESTOQUE DEZEMBRO'!$E366*'ESTOQUE DEZEMBRO'!$H366</f>
        <v>566.38888888888891</v>
      </c>
      <c r="K366" s="1">
        <f>_xlfn.XLOOKUP(A366,MEDIDAS!A:A,MEDIDAS!D:D,,0)*5</f>
        <v>6.5555555555555554</v>
      </c>
      <c r="L366" s="1">
        <f>SUM(K366,_xlfn.XLOOKUP(A366,MEDIDAS!A:A,MEDIDAS!D:D,,0)*5)</f>
        <v>13.111111111111111</v>
      </c>
      <c r="M36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66" t="str">
        <f>IF(Tabela57[[#This Row],[ABASTECIMENTO]]&gt;0,"janeiro",_xlfn.XLOOKUP(Tabela57[[#This Row],[SKU]],'ESTOQUE DEZEMBRO'!A:A,'ESTOQUE DEZEMBRO'!N:N,,0))</f>
        <v>janeiro</v>
      </c>
      <c r="O366" s="15">
        <v>45658</v>
      </c>
    </row>
    <row r="367" spans="1:15">
      <c r="A367" s="5" t="s">
        <v>367</v>
      </c>
      <c r="B367" s="6" t="s">
        <v>1174</v>
      </c>
      <c r="C367" s="8">
        <f t="shared" si="10"/>
        <v>64.89</v>
      </c>
      <c r="D367" s="13">
        <f>_xlfn.XLOOKUP(Tabela57[[#This Row],[SKU]],'ESTOQUE DEZEMBRO'!A:A,'ESTOQUE DEZEMBRO'!F:F,,0)-
_xlfn.XLOOKUP(Tabela57[[#This Row],[SKU]],'VENDA MES'!K:K,'VENDA MES'!L:L,0,0)</f>
        <v>-37.166666666666664</v>
      </c>
      <c r="E367" s="13">
        <f>IF(D367&lt;=0,(L367 * 2.5) - D367,IF(AND(Tabela57[[#This Row],[ESTOQUE_INICIAL]]&lt;=Tabela57[[#This Row],[PONTO_DE_REPOSICAO]],Tabela57[[#This Row],[ESTOQUE_INICIAL]]&gt;0),L367*2.5,D367*0))</f>
        <v>73</v>
      </c>
      <c r="F367" s="13">
        <f t="shared" si="11"/>
        <v>35.833333333333336</v>
      </c>
      <c r="G367" s="14" t="str">
        <f>IF('ESTOQUE DEZEMBRO'!$N367="outubro",_xlfn.XLOOKUP('ESTOQUE DEZEMBRO'!$A367,MEDIDAS!H:H,MEDIDAS!J:J,,0),IF('ESTOQUE DEZEMBRO'!$N367="novembro",_xlfn.XLOOKUP('ESTOQUE DEZEMBRO'!$A367,MEDIDAS!H:H,MEDIDAS!K:K,,0),"0"))</f>
        <v>0</v>
      </c>
      <c r="H367" s="16">
        <v>10</v>
      </c>
      <c r="I367" s="6" t="s">
        <v>1130</v>
      </c>
      <c r="J367" s="1">
        <f>'ESTOQUE DEZEMBRO'!$D367*'ESTOQUE DEZEMBRO'!$G367+'ESTOQUE DEZEMBRO'!$E367*'ESTOQUE DEZEMBRO'!$H367</f>
        <v>575.41666666666674</v>
      </c>
      <c r="K367" s="1">
        <f>_xlfn.XLOOKUP(A367,MEDIDAS!A:A,MEDIDAS!D:D,,0)*5</f>
        <v>7.166666666666667</v>
      </c>
      <c r="L367" s="1">
        <f>SUM(K367,_xlfn.XLOOKUP(A367,MEDIDAS!A:A,MEDIDAS!D:D,,0)*5)</f>
        <v>14.333333333333334</v>
      </c>
      <c r="M36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67" t="str">
        <f>IF(Tabela57[[#This Row],[ABASTECIMENTO]]&gt;0,"janeiro",_xlfn.XLOOKUP(Tabela57[[#This Row],[SKU]],'ESTOQUE DEZEMBRO'!A:A,'ESTOQUE DEZEMBRO'!N:N,,0))</f>
        <v>janeiro</v>
      </c>
      <c r="O367" s="15">
        <v>45658</v>
      </c>
    </row>
    <row r="368" spans="1:15">
      <c r="A368" s="5" t="s">
        <v>407</v>
      </c>
      <c r="B368" s="6" t="s">
        <v>1174</v>
      </c>
      <c r="C368" s="8">
        <f t="shared" si="10"/>
        <v>64.89</v>
      </c>
      <c r="D368" s="13">
        <f>_xlfn.XLOOKUP(Tabela57[[#This Row],[SKU]],'ESTOQUE DEZEMBRO'!A:A,'ESTOQUE DEZEMBRO'!F:F,,0)-
_xlfn.XLOOKUP(Tabela57[[#This Row],[SKU]],'VENDA MES'!K:K,'VENDA MES'!L:L,0,0)</f>
        <v>-67.722222222222229</v>
      </c>
      <c r="E368" s="13">
        <f>IF(D368&lt;=0,(L368 * 2.5) - D368,IF(AND(Tabela57[[#This Row],[ESTOQUE_INICIAL]]&lt;=Tabela57[[#This Row],[PONTO_DE_REPOSICAO]],Tabela57[[#This Row],[ESTOQUE_INICIAL]]&gt;0),L368*2.5,D368*0))</f>
        <v>108</v>
      </c>
      <c r="F368" s="13">
        <f t="shared" si="11"/>
        <v>40.277777777777771</v>
      </c>
      <c r="G368" s="14" t="str">
        <f>IF('ESTOQUE DEZEMBRO'!$N368="outubro",_xlfn.XLOOKUP('ESTOQUE DEZEMBRO'!$A368,MEDIDAS!H:H,MEDIDAS!J:J,,0),IF('ESTOQUE DEZEMBRO'!$N368="novembro",_xlfn.XLOOKUP('ESTOQUE DEZEMBRO'!$A368,MEDIDAS!H:H,MEDIDAS!K:K,,0),"0"))</f>
        <v>0</v>
      </c>
      <c r="H368" s="16">
        <v>10</v>
      </c>
      <c r="I368" s="6" t="s">
        <v>1130</v>
      </c>
      <c r="J368" s="1">
        <f>'ESTOQUE DEZEMBRO'!$D368*'ESTOQUE DEZEMBRO'!$G368+'ESTOQUE DEZEMBRO'!$E368*'ESTOQUE DEZEMBRO'!$H368</f>
        <v>503.47222222222223</v>
      </c>
      <c r="K368" s="1">
        <f>_xlfn.XLOOKUP(A368,MEDIDAS!A:A,MEDIDAS!D:D,,0)*5</f>
        <v>8.0555555555555554</v>
      </c>
      <c r="L368" s="1">
        <f>SUM(K368,_xlfn.XLOOKUP(A368,MEDIDAS!A:A,MEDIDAS!D:D,,0)*5)</f>
        <v>16.111111111111111</v>
      </c>
      <c r="M36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68" t="str">
        <f>IF(Tabela57[[#This Row],[ABASTECIMENTO]]&gt;0,"janeiro",_xlfn.XLOOKUP(Tabela57[[#This Row],[SKU]],'ESTOQUE DEZEMBRO'!A:A,'ESTOQUE DEZEMBRO'!N:N,,0))</f>
        <v>janeiro</v>
      </c>
      <c r="O368" s="15">
        <v>45658</v>
      </c>
    </row>
    <row r="369" spans="1:15">
      <c r="A369" s="5" t="s">
        <v>368</v>
      </c>
      <c r="B369" s="6" t="s">
        <v>1174</v>
      </c>
      <c r="C369" s="8">
        <f t="shared" si="10"/>
        <v>64.89</v>
      </c>
      <c r="D369" s="13">
        <f>_xlfn.XLOOKUP(Tabela57[[#This Row],[SKU]],'ESTOQUE DEZEMBRO'!A:A,'ESTOQUE DEZEMBRO'!F:F,,0)-
_xlfn.XLOOKUP(Tabela57[[#This Row],[SKU]],'VENDA MES'!K:K,'VENDA MES'!L:L,0,0)</f>
        <v>58</v>
      </c>
      <c r="E369" s="13">
        <f>IF(D369&lt;=0,(L369 * 2.5) - D369,IF(AND(Tabela57[[#This Row],[ESTOQUE_INICIAL]]&lt;=Tabela57[[#This Row],[PONTO_DE_REPOSICAO]],Tabela57[[#This Row],[ESTOQUE_INICIAL]]&gt;0),L369*2.5,D369*0))</f>
        <v>0</v>
      </c>
      <c r="F369" s="13">
        <f t="shared" si="11"/>
        <v>58</v>
      </c>
      <c r="G369" s="14">
        <f>IF('ESTOQUE DEZEMBRO'!$N369="outubro",_xlfn.XLOOKUP('ESTOQUE DEZEMBRO'!$A369,MEDIDAS!H:H,MEDIDAS!J:J,,0),IF('ESTOQUE DEZEMBRO'!$N369="novembro",_xlfn.XLOOKUP('ESTOQUE DEZEMBRO'!$A369,MEDIDAS!H:H,MEDIDAS!K:K,,0),"0"))</f>
        <v>5</v>
      </c>
      <c r="H369" s="16">
        <v>10</v>
      </c>
      <c r="I369" s="6" t="s">
        <v>1130</v>
      </c>
      <c r="J369" s="1">
        <f>'ESTOQUE DEZEMBRO'!$D369*'ESTOQUE DEZEMBRO'!$G369+'ESTOQUE DEZEMBRO'!$E369*'ESTOQUE DEZEMBRO'!$H369</f>
        <v>690</v>
      </c>
      <c r="K369" s="1">
        <f>_xlfn.XLOOKUP(A369,MEDIDAS!A:A,MEDIDAS!D:D,,0)*5</f>
        <v>5.166666666666667</v>
      </c>
      <c r="L369" s="1">
        <f>SUM(K369,_xlfn.XLOOKUP(A369,MEDIDAS!A:A,MEDIDAS!D:D,,0)*5)</f>
        <v>10.333333333333334</v>
      </c>
      <c r="M36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69" t="str">
        <f>IF(Tabela57[[#This Row],[ABASTECIMENTO]]&gt;0,"janeiro",_xlfn.XLOOKUP(Tabela57[[#This Row],[SKU]],'ESTOQUE DEZEMBRO'!A:A,'ESTOQUE DEZEMBRO'!N:N,,0))</f>
        <v>outubro</v>
      </c>
      <c r="O369" s="15">
        <v>45658</v>
      </c>
    </row>
    <row r="370" spans="1:15">
      <c r="A370" s="5" t="s">
        <v>369</v>
      </c>
      <c r="B370" s="6" t="s">
        <v>1174</v>
      </c>
      <c r="C370" s="8">
        <f t="shared" si="10"/>
        <v>64.89</v>
      </c>
      <c r="D370" s="13">
        <f>_xlfn.XLOOKUP(Tabela57[[#This Row],[SKU]],'ESTOQUE DEZEMBRO'!A:A,'ESTOQUE DEZEMBRO'!F:F,,0)-
_xlfn.XLOOKUP(Tabela57[[#This Row],[SKU]],'VENDA MES'!K:K,'VENDA MES'!L:L,0,0)</f>
        <v>27.199999999999989</v>
      </c>
      <c r="E370" s="13">
        <f>IF(D370&lt;=0,(L370 * 2.5) - D370,IF(AND(Tabela57[[#This Row],[ESTOQUE_INICIAL]]&lt;=Tabela57[[#This Row],[PONTO_DE_REPOSICAO]],Tabela57[[#This Row],[ESTOQUE_INICIAL]]&gt;0),L370*2.5,D370*0))</f>
        <v>0</v>
      </c>
      <c r="F370" s="13">
        <f t="shared" si="11"/>
        <v>27.199999999999989</v>
      </c>
      <c r="G370" s="14">
        <f>IF('ESTOQUE DEZEMBRO'!$N370="outubro",_xlfn.XLOOKUP('ESTOQUE DEZEMBRO'!$A370,MEDIDAS!H:H,MEDIDAS!J:J,,0),IF('ESTOQUE DEZEMBRO'!$N370="novembro",_xlfn.XLOOKUP('ESTOQUE DEZEMBRO'!$A370,MEDIDAS!H:H,MEDIDAS!K:K,,0),"0"))</f>
        <v>5</v>
      </c>
      <c r="H370" s="16">
        <v>10</v>
      </c>
      <c r="I370" s="6" t="s">
        <v>1130</v>
      </c>
      <c r="J370" s="1">
        <f>'ESTOQUE DEZEMBRO'!$D370*'ESTOQUE DEZEMBRO'!$G370+'ESTOQUE DEZEMBRO'!$E370*'ESTOQUE DEZEMBRO'!$H370</f>
        <v>536</v>
      </c>
      <c r="K370" s="1">
        <f>_xlfn.XLOOKUP(A370,MEDIDAS!A:A,MEDIDAS!D:D,,0)*5</f>
        <v>5.7777777777777768</v>
      </c>
      <c r="L370" s="1">
        <f>SUM(K370,_xlfn.XLOOKUP(A370,MEDIDAS!A:A,MEDIDAS!D:D,,0)*5)</f>
        <v>11.555555555555554</v>
      </c>
      <c r="M37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70" t="str">
        <f>IF(Tabela57[[#This Row],[ABASTECIMENTO]]&gt;0,"janeiro",_xlfn.XLOOKUP(Tabela57[[#This Row],[SKU]],'ESTOQUE DEZEMBRO'!A:A,'ESTOQUE DEZEMBRO'!N:N,,0))</f>
        <v>outubro</v>
      </c>
      <c r="O370" s="15">
        <v>45658</v>
      </c>
    </row>
    <row r="371" spans="1:15">
      <c r="A371" s="5" t="s">
        <v>370</v>
      </c>
      <c r="B371" s="6" t="s">
        <v>1174</v>
      </c>
      <c r="C371" s="8">
        <f t="shared" si="10"/>
        <v>64.89</v>
      </c>
      <c r="D371" s="13">
        <f>_xlfn.XLOOKUP(Tabela57[[#This Row],[SKU]],'ESTOQUE DEZEMBRO'!A:A,'ESTOQUE DEZEMBRO'!F:F,,0)-
_xlfn.XLOOKUP(Tabela57[[#This Row],[SKU]],'VENDA MES'!K:K,'VENDA MES'!L:L,0,0)</f>
        <v>-43.400000000000006</v>
      </c>
      <c r="E371" s="13">
        <f>IF(D371&lt;=0,(L371 * 2.5) - D371,IF(AND(Tabela57[[#This Row],[ESTOQUE_INICIAL]]&lt;=Tabela57[[#This Row],[PONTO_DE_REPOSICAO]],Tabela57[[#This Row],[ESTOQUE_INICIAL]]&gt;0),L371*2.5,D371*0))</f>
        <v>65.900000000000006</v>
      </c>
      <c r="F371" s="13">
        <f t="shared" si="11"/>
        <v>22.5</v>
      </c>
      <c r="G371" s="14">
        <f>IF('ESTOQUE DEZEMBRO'!$N371="outubro",_xlfn.XLOOKUP('ESTOQUE DEZEMBRO'!$A371,MEDIDAS!H:H,MEDIDAS!J:J,,0),IF('ESTOQUE DEZEMBRO'!$N371="novembro",_xlfn.XLOOKUP('ESTOQUE DEZEMBRO'!$A371,MEDIDAS!H:H,MEDIDAS!K:K,,0),"0"))</f>
        <v>5</v>
      </c>
      <c r="H371" s="16">
        <v>10</v>
      </c>
      <c r="I371" s="6" t="s">
        <v>1130</v>
      </c>
      <c r="J371" s="1">
        <f>'ESTOQUE DEZEMBRO'!$D371*'ESTOQUE DEZEMBRO'!$G371+'ESTOQUE DEZEMBRO'!$E371*'ESTOQUE DEZEMBRO'!$H371</f>
        <v>288</v>
      </c>
      <c r="K371" s="1">
        <f>_xlfn.XLOOKUP(A371,MEDIDAS!A:A,MEDIDAS!D:D,,0)*5</f>
        <v>4.5</v>
      </c>
      <c r="L371" s="1">
        <f>SUM(K371,_xlfn.XLOOKUP(A371,MEDIDAS!A:A,MEDIDAS!D:D,,0)*5)</f>
        <v>9</v>
      </c>
      <c r="M37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71" t="str">
        <f>IF(Tabela57[[#This Row],[ABASTECIMENTO]]&gt;0,"janeiro",_xlfn.XLOOKUP(Tabela57[[#This Row],[SKU]],'ESTOQUE DEZEMBRO'!A:A,'ESTOQUE DEZEMBRO'!N:N,,0))</f>
        <v>janeiro</v>
      </c>
      <c r="O371" s="15">
        <v>45658</v>
      </c>
    </row>
    <row r="372" spans="1:15">
      <c r="A372" s="5" t="s">
        <v>371</v>
      </c>
      <c r="B372" s="6" t="s">
        <v>1174</v>
      </c>
      <c r="C372" s="8">
        <f t="shared" si="10"/>
        <v>64.89</v>
      </c>
      <c r="D372" s="13">
        <f>_xlfn.XLOOKUP(Tabela57[[#This Row],[SKU]],'ESTOQUE DEZEMBRO'!A:A,'ESTOQUE DEZEMBRO'!F:F,,0)-
_xlfn.XLOOKUP(Tabela57[[#This Row],[SKU]],'VENDA MES'!K:K,'VENDA MES'!L:L,0,0)</f>
        <v>-58.400000000000006</v>
      </c>
      <c r="E372" s="13">
        <f>IF(D372&lt;=0,(L372 * 2.5) - D372,IF(AND(Tabela57[[#This Row],[ESTOQUE_INICIAL]]&lt;=Tabela57[[#This Row],[PONTO_DE_REPOSICAO]],Tabela57[[#This Row],[ESTOQUE_INICIAL]]&gt;0),L372*2.5,D372*0))</f>
        <v>90.622222222222234</v>
      </c>
      <c r="F372" s="13">
        <f t="shared" si="11"/>
        <v>32.222222222222229</v>
      </c>
      <c r="G372" s="14">
        <f>IF('ESTOQUE DEZEMBRO'!$N372="outubro",_xlfn.XLOOKUP('ESTOQUE DEZEMBRO'!$A372,MEDIDAS!H:H,MEDIDAS!J:J,,0),IF('ESTOQUE DEZEMBRO'!$N372="novembro",_xlfn.XLOOKUP('ESTOQUE DEZEMBRO'!$A372,MEDIDAS!H:H,MEDIDAS!K:K,,0),"0"))</f>
        <v>5</v>
      </c>
      <c r="H372" s="16">
        <v>10</v>
      </c>
      <c r="I372" s="6" t="s">
        <v>1130</v>
      </c>
      <c r="J372" s="1">
        <f>'ESTOQUE DEZEMBRO'!$D372*'ESTOQUE DEZEMBRO'!$G372+'ESTOQUE DEZEMBRO'!$E372*'ESTOQUE DEZEMBRO'!$H372</f>
        <v>112.99999999999997</v>
      </c>
      <c r="K372" s="1">
        <f>_xlfn.XLOOKUP(A372,MEDIDAS!A:A,MEDIDAS!D:D,,0)*5</f>
        <v>6.4444444444444446</v>
      </c>
      <c r="L372" s="1">
        <f>SUM(K372,_xlfn.XLOOKUP(A372,MEDIDAS!A:A,MEDIDAS!D:D,,0)*5)</f>
        <v>12.888888888888889</v>
      </c>
      <c r="M37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72" t="str">
        <f>IF(Tabela57[[#This Row],[ABASTECIMENTO]]&gt;0,"janeiro",_xlfn.XLOOKUP(Tabela57[[#This Row],[SKU]],'ESTOQUE DEZEMBRO'!A:A,'ESTOQUE DEZEMBRO'!N:N,,0))</f>
        <v>janeiro</v>
      </c>
      <c r="O372" s="15">
        <v>45658</v>
      </c>
    </row>
    <row r="373" spans="1:15">
      <c r="A373" s="5" t="s">
        <v>372</v>
      </c>
      <c r="B373" s="6" t="s">
        <v>1175</v>
      </c>
      <c r="C373" s="8">
        <f t="shared" si="10"/>
        <v>64.89</v>
      </c>
      <c r="D373" s="13">
        <f>_xlfn.XLOOKUP(Tabela57[[#This Row],[SKU]],'ESTOQUE DEZEMBRO'!A:A,'ESTOQUE DEZEMBRO'!F:F,,0)-
_xlfn.XLOOKUP(Tabela57[[#This Row],[SKU]],'VENDA MES'!K:K,'VENDA MES'!L:L,0,0)</f>
        <v>-19.733333333333334</v>
      </c>
      <c r="E373" s="13">
        <f>IF(D373&lt;=0,(L373 * 2.5) - D373,IF(AND(Tabela57[[#This Row],[ESTOQUE_INICIAL]]&lt;=Tabela57[[#This Row],[PONTO_DE_REPOSICAO]],Tabela57[[#This Row],[ESTOQUE_INICIAL]]&gt;0),L373*2.5,D373*0))</f>
        <v>71.400000000000006</v>
      </c>
      <c r="F373" s="13">
        <f t="shared" si="11"/>
        <v>51.666666666666671</v>
      </c>
      <c r="G373" s="14" t="str">
        <f>IF('ESTOQUE DEZEMBRO'!$N373="outubro",_xlfn.XLOOKUP('ESTOQUE DEZEMBRO'!$A373,MEDIDAS!H:H,MEDIDAS!J:J,,0),IF('ESTOQUE DEZEMBRO'!$N373="novembro",_xlfn.XLOOKUP('ESTOQUE DEZEMBRO'!$A373,MEDIDAS!H:H,MEDIDAS!K:K,,0),"0"))</f>
        <v>0</v>
      </c>
      <c r="H373" s="16">
        <v>120</v>
      </c>
      <c r="I373" s="6" t="s">
        <v>1128</v>
      </c>
      <c r="J373" s="1">
        <f>'ESTOQUE DEZEMBRO'!$D373*'ESTOQUE DEZEMBRO'!$G373+'ESTOQUE DEZEMBRO'!$E373*'ESTOQUE DEZEMBRO'!$H373</f>
        <v>7750.0000000000009</v>
      </c>
      <c r="K373" s="1">
        <f>_xlfn.XLOOKUP(A373,MEDIDAS!A:A,MEDIDAS!D:D,,0)*5</f>
        <v>10.333333333333334</v>
      </c>
      <c r="L373" s="1">
        <f>SUM(K373,_xlfn.XLOOKUP(A373,MEDIDAS!A:A,MEDIDAS!D:D,,0)*5)</f>
        <v>20.666666666666668</v>
      </c>
      <c r="M37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73" t="str">
        <f>IF(Tabela57[[#This Row],[ABASTECIMENTO]]&gt;0,"janeiro",_xlfn.XLOOKUP(Tabela57[[#This Row],[SKU]],'ESTOQUE DEZEMBRO'!A:A,'ESTOQUE DEZEMBRO'!N:N,,0))</f>
        <v>janeiro</v>
      </c>
      <c r="O373" s="15">
        <v>45658</v>
      </c>
    </row>
    <row r="374" spans="1:15">
      <c r="A374" s="5" t="s">
        <v>373</v>
      </c>
      <c r="B374" s="6" t="s">
        <v>1175</v>
      </c>
      <c r="C374" s="8">
        <f t="shared" si="10"/>
        <v>64.89</v>
      </c>
      <c r="D374" s="13">
        <f>_xlfn.XLOOKUP(Tabela57[[#This Row],[SKU]],'ESTOQUE DEZEMBRO'!A:A,'ESTOQUE DEZEMBRO'!F:F,,0)-
_xlfn.XLOOKUP(Tabela57[[#This Row],[SKU]],'VENDA MES'!K:K,'VENDA MES'!L:L,0,0)</f>
        <v>-33.800000000000011</v>
      </c>
      <c r="E374" s="13">
        <f>IF(D374&lt;=0,(L374 * 2.5) - D374,IF(AND(Tabela57[[#This Row],[ESTOQUE_INICIAL]]&lt;=Tabela57[[#This Row],[PONTO_DE_REPOSICAO]],Tabela57[[#This Row],[ESTOQUE_INICIAL]]&gt;0),L374*2.5,D374*0))</f>
        <v>68.52222222222224</v>
      </c>
      <c r="F374" s="13">
        <f t="shared" si="11"/>
        <v>34.722222222222229</v>
      </c>
      <c r="G374" s="14">
        <f>IF('ESTOQUE DEZEMBRO'!$N374="outubro",_xlfn.XLOOKUP('ESTOQUE DEZEMBRO'!$A374,MEDIDAS!H:H,MEDIDAS!J:J,,0),IF('ESTOQUE DEZEMBRO'!$N374="novembro",_xlfn.XLOOKUP('ESTOQUE DEZEMBRO'!$A374,MEDIDAS!H:H,MEDIDAS!K:K,,0),"0"))</f>
        <v>60</v>
      </c>
      <c r="H374" s="16">
        <v>120</v>
      </c>
      <c r="I374" s="6" t="s">
        <v>1128</v>
      </c>
      <c r="J374" s="1">
        <f>'ESTOQUE DEZEMBRO'!$D374*'ESTOQUE DEZEMBRO'!$G374+'ESTOQUE DEZEMBRO'!$E374*'ESTOQUE DEZEMBRO'!$H374</f>
        <v>3191.9999999999991</v>
      </c>
      <c r="K374" s="1">
        <f>_xlfn.XLOOKUP(A374,MEDIDAS!A:A,MEDIDAS!D:D,,0)*5</f>
        <v>6.9444444444444446</v>
      </c>
      <c r="L374" s="1">
        <f>SUM(K374,_xlfn.XLOOKUP(A374,MEDIDAS!A:A,MEDIDAS!D:D,,0)*5)</f>
        <v>13.888888888888889</v>
      </c>
      <c r="M37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74" t="str">
        <f>IF(Tabela57[[#This Row],[ABASTECIMENTO]]&gt;0,"janeiro",_xlfn.XLOOKUP(Tabela57[[#This Row],[SKU]],'ESTOQUE DEZEMBRO'!A:A,'ESTOQUE DEZEMBRO'!N:N,,0))</f>
        <v>janeiro</v>
      </c>
      <c r="O374" s="15">
        <v>45658</v>
      </c>
    </row>
    <row r="375" spans="1:15">
      <c r="A375" s="5" t="s">
        <v>375</v>
      </c>
      <c r="B375" s="6" t="s">
        <v>1175</v>
      </c>
      <c r="C375" s="8">
        <f t="shared" si="10"/>
        <v>64.89</v>
      </c>
      <c r="D375" s="13">
        <f>_xlfn.XLOOKUP(Tabela57[[#This Row],[SKU]],'ESTOQUE DEZEMBRO'!A:A,'ESTOQUE DEZEMBRO'!F:F,,0)-
_xlfn.XLOOKUP(Tabela57[[#This Row],[SKU]],'VENDA MES'!K:K,'VENDA MES'!L:L,0,0)</f>
        <v>-27.388888888888886</v>
      </c>
      <c r="E375" s="13">
        <f>IF(D375&lt;=0,(L375 * 2.5) - D375,IF(AND(Tabela57[[#This Row],[ESTOQUE_INICIAL]]&lt;=Tabela57[[#This Row],[PONTO_DE_REPOSICAO]],Tabela57[[#This Row],[ESTOQUE_INICIAL]]&gt;0),L375*2.5,D375*0))</f>
        <v>66</v>
      </c>
      <c r="F375" s="13">
        <f t="shared" si="11"/>
        <v>38.611111111111114</v>
      </c>
      <c r="G375" s="14" t="str">
        <f>IF('ESTOQUE DEZEMBRO'!$N375="outubro",_xlfn.XLOOKUP('ESTOQUE DEZEMBRO'!$A375,MEDIDAS!H:H,MEDIDAS!J:J,,0),IF('ESTOQUE DEZEMBRO'!$N375="novembro",_xlfn.XLOOKUP('ESTOQUE DEZEMBRO'!$A375,MEDIDAS!H:H,MEDIDAS!K:K,,0),"0"))</f>
        <v>0</v>
      </c>
      <c r="H375" s="16">
        <v>120</v>
      </c>
      <c r="I375" s="6" t="s">
        <v>1128</v>
      </c>
      <c r="J375" s="1">
        <f>'ESTOQUE DEZEMBRO'!$D375*'ESTOQUE DEZEMBRO'!$G375+'ESTOQUE DEZEMBRO'!$E375*'ESTOQUE DEZEMBRO'!$H375</f>
        <v>9600</v>
      </c>
      <c r="K375" s="1">
        <f>_xlfn.XLOOKUP(A375,MEDIDAS!A:A,MEDIDAS!D:D,,0)*5</f>
        <v>7.7222222222222223</v>
      </c>
      <c r="L375" s="1">
        <f>SUM(K375,_xlfn.XLOOKUP(A375,MEDIDAS!A:A,MEDIDAS!D:D,,0)*5)</f>
        <v>15.444444444444445</v>
      </c>
      <c r="M37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75" t="str">
        <f>IF(Tabela57[[#This Row],[ABASTECIMENTO]]&gt;0,"janeiro",_xlfn.XLOOKUP(Tabela57[[#This Row],[SKU]],'ESTOQUE DEZEMBRO'!A:A,'ESTOQUE DEZEMBRO'!N:N,,0))</f>
        <v>janeiro</v>
      </c>
      <c r="O375" s="15">
        <v>45658</v>
      </c>
    </row>
    <row r="376" spans="1:15">
      <c r="A376" s="5" t="s">
        <v>376</v>
      </c>
      <c r="B376" s="6" t="s">
        <v>1175</v>
      </c>
      <c r="C376" s="8">
        <f t="shared" si="10"/>
        <v>64.89</v>
      </c>
      <c r="D376" s="13">
        <f>_xlfn.XLOOKUP(Tabela57[[#This Row],[SKU]],'ESTOQUE DEZEMBRO'!A:A,'ESTOQUE DEZEMBRO'!F:F,,0)-
_xlfn.XLOOKUP(Tabela57[[#This Row],[SKU]],'VENDA MES'!K:K,'VENDA MES'!L:L,0,0)</f>
        <v>-54.8</v>
      </c>
      <c r="E376" s="13">
        <f>IF(D376&lt;=0,(L376 * 2.5) - D376,IF(AND(Tabela57[[#This Row],[ESTOQUE_INICIAL]]&lt;=Tabela57[[#This Row],[PONTO_DE_REPOSICAO]],Tabela57[[#This Row],[ESTOQUE_INICIAL]]&gt;0),L376*2.5,D376*0))</f>
        <v>73.411111111111111</v>
      </c>
      <c r="F376" s="13">
        <f t="shared" si="11"/>
        <v>18.611111111111114</v>
      </c>
      <c r="G376" s="14">
        <f>IF('ESTOQUE DEZEMBRO'!$N376="outubro",_xlfn.XLOOKUP('ESTOQUE DEZEMBRO'!$A376,MEDIDAS!H:H,MEDIDAS!J:J,,0),IF('ESTOQUE DEZEMBRO'!$N376="novembro",_xlfn.XLOOKUP('ESTOQUE DEZEMBRO'!$A376,MEDIDAS!H:H,MEDIDAS!K:K,,0),"0"))</f>
        <v>60</v>
      </c>
      <c r="H376" s="16">
        <v>120</v>
      </c>
      <c r="I376" s="6" t="s">
        <v>1128</v>
      </c>
      <c r="J376" s="1">
        <f>'ESTOQUE DEZEMBRO'!$D376*'ESTOQUE DEZEMBRO'!$G376+'ESTOQUE DEZEMBRO'!$E376*'ESTOQUE DEZEMBRO'!$H376</f>
        <v>732.00000000000023</v>
      </c>
      <c r="K376" s="1">
        <f>_xlfn.XLOOKUP(A376,MEDIDAS!A:A,MEDIDAS!D:D,,0)*5</f>
        <v>3.7222222222222223</v>
      </c>
      <c r="L376" s="1">
        <f>SUM(K376,_xlfn.XLOOKUP(A376,MEDIDAS!A:A,MEDIDAS!D:D,,0)*5)</f>
        <v>7.4444444444444446</v>
      </c>
      <c r="M37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76" t="str">
        <f>IF(Tabela57[[#This Row],[ABASTECIMENTO]]&gt;0,"janeiro",_xlfn.XLOOKUP(Tabela57[[#This Row],[SKU]],'ESTOQUE DEZEMBRO'!A:A,'ESTOQUE DEZEMBRO'!N:N,,0))</f>
        <v>janeiro</v>
      </c>
      <c r="O376" s="15">
        <v>45658</v>
      </c>
    </row>
    <row r="377" spans="1:15">
      <c r="A377" s="5" t="s">
        <v>377</v>
      </c>
      <c r="B377" s="6" t="s">
        <v>1175</v>
      </c>
      <c r="C377" s="8">
        <f t="shared" si="10"/>
        <v>64.89</v>
      </c>
      <c r="D377" s="13">
        <f>_xlfn.XLOOKUP(Tabela57[[#This Row],[SKU]],'ESTOQUE DEZEMBRO'!A:A,'ESTOQUE DEZEMBRO'!F:F,,0)-
_xlfn.XLOOKUP(Tabela57[[#This Row],[SKU]],'VENDA MES'!K:K,'VENDA MES'!L:L,0,0)</f>
        <v>-17.599999999999994</v>
      </c>
      <c r="E377" s="13">
        <f>IF(D377&lt;=0,(L377 * 2.5) - D377,IF(AND(Tabela57[[#This Row],[ESTOQUE_INICIAL]]&lt;=Tabela57[[#This Row],[PONTO_DE_REPOSICAO]],Tabela57[[#This Row],[ESTOQUE_INICIAL]]&gt;0),L377*2.5,D377*0))</f>
        <v>52.322222222222216</v>
      </c>
      <c r="F377" s="13">
        <f t="shared" si="11"/>
        <v>34.722222222222221</v>
      </c>
      <c r="G377" s="14">
        <f>IF('ESTOQUE DEZEMBRO'!$N377="outubro",_xlfn.XLOOKUP('ESTOQUE DEZEMBRO'!$A377,MEDIDAS!H:H,MEDIDAS!J:J,,0),IF('ESTOQUE DEZEMBRO'!$N377="novembro",_xlfn.XLOOKUP('ESTOQUE DEZEMBRO'!$A377,MEDIDAS!H:H,MEDIDAS!K:K,,0),"0"))</f>
        <v>60</v>
      </c>
      <c r="H377" s="16">
        <v>120</v>
      </c>
      <c r="I377" s="6" t="s">
        <v>1128</v>
      </c>
      <c r="J377" s="1">
        <f>'ESTOQUE DEZEMBRO'!$D377*'ESTOQUE DEZEMBRO'!$G377+'ESTOQUE DEZEMBRO'!$E377*'ESTOQUE DEZEMBRO'!$H377</f>
        <v>2004.0000000000005</v>
      </c>
      <c r="K377" s="1">
        <f>_xlfn.XLOOKUP(A377,MEDIDAS!A:A,MEDIDAS!D:D,,0)*5</f>
        <v>6.9444444444444446</v>
      </c>
      <c r="L377" s="1">
        <f>SUM(K377,_xlfn.XLOOKUP(A377,MEDIDAS!A:A,MEDIDAS!D:D,,0)*5)</f>
        <v>13.888888888888889</v>
      </c>
      <c r="M37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77" t="str">
        <f>IF(Tabela57[[#This Row],[ABASTECIMENTO]]&gt;0,"janeiro",_xlfn.XLOOKUP(Tabela57[[#This Row],[SKU]],'ESTOQUE DEZEMBRO'!A:A,'ESTOQUE DEZEMBRO'!N:N,,0))</f>
        <v>janeiro</v>
      </c>
      <c r="O377" s="15">
        <v>45658</v>
      </c>
    </row>
    <row r="378" spans="1:15">
      <c r="A378" s="5" t="s">
        <v>418</v>
      </c>
      <c r="B378" s="6" t="s">
        <v>1175</v>
      </c>
      <c r="C378" s="8">
        <f t="shared" si="10"/>
        <v>64.89</v>
      </c>
      <c r="D378" s="13">
        <f>_xlfn.XLOOKUP(Tabela57[[#This Row],[SKU]],'ESTOQUE DEZEMBRO'!A:A,'ESTOQUE DEZEMBRO'!F:F,,0)-
_xlfn.XLOOKUP(Tabela57[[#This Row],[SKU]],'VENDA MES'!K:K,'VENDA MES'!L:L,0,0)</f>
        <v>21</v>
      </c>
      <c r="E378" s="13">
        <f>IF(D378&lt;=0,(L378 * 2.5) - D378,IF(AND(Tabela57[[#This Row],[ESTOQUE_INICIAL]]&lt;=Tabela57[[#This Row],[PONTO_DE_REPOSICAO]],Tabela57[[#This Row],[ESTOQUE_INICIAL]]&gt;0),L378*2.5,D378*0))</f>
        <v>0</v>
      </c>
      <c r="F378" s="13">
        <f t="shared" si="11"/>
        <v>21</v>
      </c>
      <c r="G378" s="14">
        <f>IF('ESTOQUE DEZEMBRO'!$N378="outubro",_xlfn.XLOOKUP('ESTOQUE DEZEMBRO'!$A378,MEDIDAS!H:H,MEDIDAS!J:J,,0),IF('ESTOQUE DEZEMBRO'!$N378="novembro",_xlfn.XLOOKUP('ESTOQUE DEZEMBRO'!$A378,MEDIDAS!H:H,MEDIDAS!K:K,,0),"0"))</f>
        <v>60</v>
      </c>
      <c r="H378" s="16">
        <v>120</v>
      </c>
      <c r="I378" s="6" t="s">
        <v>1128</v>
      </c>
      <c r="J378" s="1">
        <f>'ESTOQUE DEZEMBRO'!$D378*'ESTOQUE DEZEMBRO'!$G378+'ESTOQUE DEZEMBRO'!$E378*'ESTOQUE DEZEMBRO'!$H378</f>
        <v>4920</v>
      </c>
      <c r="K378" s="1">
        <f>_xlfn.XLOOKUP(A378,MEDIDAS!A:A,MEDIDAS!D:D,,0)*5</f>
        <v>3.7777777777777777</v>
      </c>
      <c r="L378" s="1">
        <f>SUM(K378,_xlfn.XLOOKUP(A378,MEDIDAS!A:A,MEDIDAS!D:D,,0)*5)</f>
        <v>7.5555555555555554</v>
      </c>
      <c r="M37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78" t="str">
        <f>IF(Tabela57[[#This Row],[ABASTECIMENTO]]&gt;0,"janeiro",_xlfn.XLOOKUP(Tabela57[[#This Row],[SKU]],'ESTOQUE DEZEMBRO'!A:A,'ESTOQUE DEZEMBRO'!N:N,,0))</f>
        <v>outubro</v>
      </c>
      <c r="O378" s="15">
        <v>45658</v>
      </c>
    </row>
    <row r="379" spans="1:15">
      <c r="A379" s="5" t="s">
        <v>378</v>
      </c>
      <c r="B379" s="6" t="s">
        <v>1175</v>
      </c>
      <c r="C379" s="8">
        <f t="shared" si="10"/>
        <v>64.89</v>
      </c>
      <c r="D379" s="13">
        <f>_xlfn.XLOOKUP(Tabela57[[#This Row],[SKU]],'ESTOQUE DEZEMBRO'!A:A,'ESTOQUE DEZEMBRO'!F:F,,0)-
_xlfn.XLOOKUP(Tabela57[[#This Row],[SKU]],'VENDA MES'!K:K,'VENDA MES'!L:L,0,0)</f>
        <v>-55.666666666666671</v>
      </c>
      <c r="E379" s="13">
        <f>IF(D379&lt;=0,(L379 * 2.5) - D379,IF(AND(Tabela57[[#This Row],[ESTOQUE_INICIAL]]&lt;=Tabela57[[#This Row],[PONTO_DE_REPOSICAO]],Tabela57[[#This Row],[ESTOQUE_INICIAL]]&gt;0),L379*2.5,D379*0))</f>
        <v>84</v>
      </c>
      <c r="F379" s="13">
        <f t="shared" si="11"/>
        <v>28.333333333333329</v>
      </c>
      <c r="G379" s="14" t="str">
        <f>IF('ESTOQUE DEZEMBRO'!$N379="outubro",_xlfn.XLOOKUP('ESTOQUE DEZEMBRO'!$A379,MEDIDAS!H:H,MEDIDAS!J:J,,0),IF('ESTOQUE DEZEMBRO'!$N379="novembro",_xlfn.XLOOKUP('ESTOQUE DEZEMBRO'!$A379,MEDIDAS!H:H,MEDIDAS!K:K,,0),"0"))</f>
        <v>0</v>
      </c>
      <c r="H379" s="16">
        <v>120</v>
      </c>
      <c r="I379" s="6" t="s">
        <v>1128</v>
      </c>
      <c r="J379" s="1">
        <f>'ESTOQUE DEZEMBRO'!$D379*'ESTOQUE DEZEMBRO'!$G379+'ESTOQUE DEZEMBRO'!$E379*'ESTOQUE DEZEMBRO'!$H379</f>
        <v>8089.9999999999991</v>
      </c>
      <c r="K379" s="1">
        <f>_xlfn.XLOOKUP(A379,MEDIDAS!A:A,MEDIDAS!D:D,,0)*5</f>
        <v>5.6666666666666661</v>
      </c>
      <c r="L379" s="1">
        <f>SUM(K379,_xlfn.XLOOKUP(A379,MEDIDAS!A:A,MEDIDAS!D:D,,0)*5)</f>
        <v>11.333333333333332</v>
      </c>
      <c r="M37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79" t="str">
        <f>IF(Tabela57[[#This Row],[ABASTECIMENTO]]&gt;0,"janeiro",_xlfn.XLOOKUP(Tabela57[[#This Row],[SKU]],'ESTOQUE DEZEMBRO'!A:A,'ESTOQUE DEZEMBRO'!N:N,,0))</f>
        <v>janeiro</v>
      </c>
      <c r="O379" s="15">
        <v>45658</v>
      </c>
    </row>
    <row r="380" spans="1:15">
      <c r="A380" s="5" t="s">
        <v>379</v>
      </c>
      <c r="B380" s="6" t="s">
        <v>1175</v>
      </c>
      <c r="C380" s="8">
        <f t="shared" si="10"/>
        <v>64.89</v>
      </c>
      <c r="D380" s="13">
        <f>_xlfn.XLOOKUP(Tabela57[[#This Row],[SKU]],'ESTOQUE DEZEMBRO'!A:A,'ESTOQUE DEZEMBRO'!F:F,,0)-
_xlfn.XLOOKUP(Tabela57[[#This Row],[SKU]],'VENDA MES'!K:K,'VENDA MES'!L:L,0,0)</f>
        <v>-28</v>
      </c>
      <c r="E380" s="13">
        <f>IF(D380&lt;=0,(L380 * 2.5) - D380,IF(AND(Tabela57[[#This Row],[ESTOQUE_INICIAL]]&lt;=Tabela57[[#This Row],[PONTO_DE_REPOSICAO]],Tabela57[[#This Row],[ESTOQUE_INICIAL]]&gt;0),L380*2.5,D380*0))</f>
        <v>77.444444444444443</v>
      </c>
      <c r="F380" s="13">
        <f t="shared" si="11"/>
        <v>49.444444444444443</v>
      </c>
      <c r="G380" s="14">
        <f>IF('ESTOQUE DEZEMBRO'!$N380="outubro",_xlfn.XLOOKUP('ESTOQUE DEZEMBRO'!$A380,MEDIDAS!H:H,MEDIDAS!J:J,,0),IF('ESTOQUE DEZEMBRO'!$N380="novembro",_xlfn.XLOOKUP('ESTOQUE DEZEMBRO'!$A380,MEDIDAS!H:H,MEDIDAS!K:K,,0),"0"))</f>
        <v>60</v>
      </c>
      <c r="H380" s="16">
        <v>120</v>
      </c>
      <c r="I380" s="6" t="s">
        <v>1128</v>
      </c>
      <c r="J380" s="1">
        <f>'ESTOQUE DEZEMBRO'!$D380*'ESTOQUE DEZEMBRO'!$G380+'ESTOQUE DEZEMBRO'!$E380*'ESTOQUE DEZEMBRO'!$H380</f>
        <v>5160</v>
      </c>
      <c r="K380" s="1">
        <f>_xlfn.XLOOKUP(A380,MEDIDAS!A:A,MEDIDAS!D:D,,0)*5</f>
        <v>9.8888888888888893</v>
      </c>
      <c r="L380" s="1">
        <f>SUM(K380,_xlfn.XLOOKUP(A380,MEDIDAS!A:A,MEDIDAS!D:D,,0)*5)</f>
        <v>19.777777777777779</v>
      </c>
      <c r="M38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80" t="str">
        <f>IF(Tabela57[[#This Row],[ABASTECIMENTO]]&gt;0,"janeiro",_xlfn.XLOOKUP(Tabela57[[#This Row],[SKU]],'ESTOQUE DEZEMBRO'!A:A,'ESTOQUE DEZEMBRO'!N:N,,0))</f>
        <v>janeiro</v>
      </c>
      <c r="O380" s="15">
        <v>45658</v>
      </c>
    </row>
    <row r="381" spans="1:15">
      <c r="A381" s="5" t="s">
        <v>380</v>
      </c>
      <c r="B381" s="6" t="s">
        <v>1175</v>
      </c>
      <c r="C381" s="8">
        <f t="shared" si="10"/>
        <v>64.89</v>
      </c>
      <c r="D381" s="13">
        <f>_xlfn.XLOOKUP(Tabela57[[#This Row],[SKU]],'ESTOQUE DEZEMBRO'!A:A,'ESTOQUE DEZEMBRO'!F:F,,0)-
_xlfn.XLOOKUP(Tabela57[[#This Row],[SKU]],'VENDA MES'!K:K,'VENDA MES'!L:L,0,0)</f>
        <v>-43.111111111111107</v>
      </c>
      <c r="E381" s="13">
        <f>IF(D381&lt;=0,(L381 * 2.5) - D381,IF(AND(Tabela57[[#This Row],[ESTOQUE_INICIAL]]&lt;=Tabela57[[#This Row],[PONTO_DE_REPOSICAO]],Tabela57[[#This Row],[ESTOQUE_INICIAL]]&gt;0),L381*2.5,D381*0))</f>
        <v>77</v>
      </c>
      <c r="F381" s="13">
        <f t="shared" si="11"/>
        <v>33.888888888888893</v>
      </c>
      <c r="G381" s="14" t="str">
        <f>IF('ESTOQUE DEZEMBRO'!$N381="outubro",_xlfn.XLOOKUP('ESTOQUE DEZEMBRO'!$A381,MEDIDAS!H:H,MEDIDAS!J:J,,0),IF('ESTOQUE DEZEMBRO'!$N381="novembro",_xlfn.XLOOKUP('ESTOQUE DEZEMBRO'!$A381,MEDIDAS!H:H,MEDIDAS!K:K,,0),"0"))</f>
        <v>0</v>
      </c>
      <c r="H381" s="16">
        <v>120</v>
      </c>
      <c r="I381" s="6" t="s">
        <v>1128</v>
      </c>
      <c r="J381" s="1">
        <f>'ESTOQUE DEZEMBRO'!$D381*'ESTOQUE DEZEMBRO'!$G381+'ESTOQUE DEZEMBRO'!$E381*'ESTOQUE DEZEMBRO'!$H381</f>
        <v>7350.0000000000009</v>
      </c>
      <c r="K381" s="1">
        <f>_xlfn.XLOOKUP(A381,MEDIDAS!A:A,MEDIDAS!D:D,,0)*5</f>
        <v>6.7777777777777786</v>
      </c>
      <c r="L381" s="1">
        <f>SUM(K381,_xlfn.XLOOKUP(A381,MEDIDAS!A:A,MEDIDAS!D:D,,0)*5)</f>
        <v>13.555555555555557</v>
      </c>
      <c r="M38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81" t="str">
        <f>IF(Tabela57[[#This Row],[ABASTECIMENTO]]&gt;0,"janeiro",_xlfn.XLOOKUP(Tabela57[[#This Row],[SKU]],'ESTOQUE DEZEMBRO'!A:A,'ESTOQUE DEZEMBRO'!N:N,,0))</f>
        <v>janeiro</v>
      </c>
      <c r="O381" s="15">
        <v>45658</v>
      </c>
    </row>
    <row r="382" spans="1:15">
      <c r="A382" s="5" t="s">
        <v>381</v>
      </c>
      <c r="B382" s="6" t="s">
        <v>1175</v>
      </c>
      <c r="C382" s="8">
        <f t="shared" si="10"/>
        <v>64.89</v>
      </c>
      <c r="D382" s="13">
        <f>_xlfn.XLOOKUP(Tabela57[[#This Row],[SKU]],'ESTOQUE DEZEMBRO'!A:A,'ESTOQUE DEZEMBRO'!F:F,,0)-
_xlfn.XLOOKUP(Tabela57[[#This Row],[SKU]],'VENDA MES'!K:K,'VENDA MES'!L:L,0,0)</f>
        <v>-30.277777777777779</v>
      </c>
      <c r="E382" s="13">
        <f>IF(D382&lt;=0,(L382 * 2.5) - D382,IF(AND(Tabela57[[#This Row],[ESTOQUE_INICIAL]]&lt;=Tabela57[[#This Row],[PONTO_DE_REPOSICAO]],Tabela57[[#This Row],[ESTOQUE_INICIAL]]&gt;0),L382*2.5,D382*0))</f>
        <v>65</v>
      </c>
      <c r="F382" s="13">
        <f t="shared" si="11"/>
        <v>34.722222222222221</v>
      </c>
      <c r="G382" s="14" t="str">
        <f>IF('ESTOQUE DEZEMBRO'!$N382="outubro",_xlfn.XLOOKUP('ESTOQUE DEZEMBRO'!$A382,MEDIDAS!H:H,MEDIDAS!J:J,,0),IF('ESTOQUE DEZEMBRO'!$N382="novembro",_xlfn.XLOOKUP('ESTOQUE DEZEMBRO'!$A382,MEDIDAS!H:H,MEDIDAS!K:K,,0),"0"))</f>
        <v>0</v>
      </c>
      <c r="H382" s="16">
        <v>120</v>
      </c>
      <c r="I382" s="6" t="s">
        <v>1128</v>
      </c>
      <c r="J382" s="1">
        <f>'ESTOQUE DEZEMBRO'!$D382*'ESTOQUE DEZEMBRO'!$G382+'ESTOQUE DEZEMBRO'!$E382*'ESTOQUE DEZEMBRO'!$H382</f>
        <v>6138.3333333333339</v>
      </c>
      <c r="K382" s="1">
        <f>_xlfn.XLOOKUP(A382,MEDIDAS!A:A,MEDIDAS!D:D,,0)*5</f>
        <v>6.9444444444444446</v>
      </c>
      <c r="L382" s="1">
        <f>SUM(K382,_xlfn.XLOOKUP(A382,MEDIDAS!A:A,MEDIDAS!D:D,,0)*5)</f>
        <v>13.888888888888889</v>
      </c>
      <c r="M38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82" t="str">
        <f>IF(Tabela57[[#This Row],[ABASTECIMENTO]]&gt;0,"janeiro",_xlfn.XLOOKUP(Tabela57[[#This Row],[SKU]],'ESTOQUE DEZEMBRO'!A:A,'ESTOQUE DEZEMBRO'!N:N,,0))</f>
        <v>janeiro</v>
      </c>
      <c r="O382" s="15">
        <v>45658</v>
      </c>
    </row>
    <row r="383" spans="1:15">
      <c r="A383" s="5" t="s">
        <v>382</v>
      </c>
      <c r="B383" s="6" t="s">
        <v>1176</v>
      </c>
      <c r="C383" s="8">
        <f t="shared" si="10"/>
        <v>64.89</v>
      </c>
      <c r="D383" s="13">
        <f>_xlfn.XLOOKUP(Tabela57[[#This Row],[SKU]],'ESTOQUE DEZEMBRO'!A:A,'ESTOQUE DEZEMBRO'!F:F,,0)-
_xlfn.XLOOKUP(Tabela57[[#This Row],[SKU]],'VENDA MES'!K:K,'VENDA MES'!L:L,0,0)</f>
        <v>-54.988888888888887</v>
      </c>
      <c r="E383" s="13">
        <f>IF(D383&lt;=0,(L383 * 2.5) - D383,IF(AND(Tabela57[[#This Row],[ESTOQUE_INICIAL]]&lt;=Tabela57[[#This Row],[PONTO_DE_REPOSICAO]],Tabela57[[#This Row],[ESTOQUE_INICIAL]]&gt;0),L383*2.5,D383*0))</f>
        <v>98.6</v>
      </c>
      <c r="F383" s="13">
        <f t="shared" si="11"/>
        <v>43.611111111111107</v>
      </c>
      <c r="G383" s="14" t="str">
        <f>IF('ESTOQUE DEZEMBRO'!$N383="outubro",_xlfn.XLOOKUP('ESTOQUE DEZEMBRO'!$A383,MEDIDAS!H:H,MEDIDAS!J:J,,0),IF('ESTOQUE DEZEMBRO'!$N383="novembro",_xlfn.XLOOKUP('ESTOQUE DEZEMBRO'!$A383,MEDIDAS!H:H,MEDIDAS!K:K,,0),"0"))</f>
        <v>0</v>
      </c>
      <c r="H383" s="16">
        <v>20</v>
      </c>
      <c r="I383" s="6" t="s">
        <v>1134</v>
      </c>
      <c r="J383" s="1">
        <f>'ESTOQUE DEZEMBRO'!$D383*'ESTOQUE DEZEMBRO'!$G383+'ESTOQUE DEZEMBRO'!$E383*'ESTOQUE DEZEMBRO'!$H383</f>
        <v>1090.2777777777776</v>
      </c>
      <c r="K383" s="1">
        <f>_xlfn.XLOOKUP(A383,MEDIDAS!A:A,MEDIDAS!D:D,,0)*5</f>
        <v>8.7222222222222214</v>
      </c>
      <c r="L383" s="1">
        <f>SUM(K383,_xlfn.XLOOKUP(A383,MEDIDAS!A:A,MEDIDAS!D:D,,0)*5)</f>
        <v>17.444444444444443</v>
      </c>
      <c r="M38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83" t="str">
        <f>IF(Tabela57[[#This Row],[ABASTECIMENTO]]&gt;0,"janeiro",_xlfn.XLOOKUP(Tabela57[[#This Row],[SKU]],'ESTOQUE DEZEMBRO'!A:A,'ESTOQUE DEZEMBRO'!N:N,,0))</f>
        <v>janeiro</v>
      </c>
      <c r="O383" s="15">
        <v>45658</v>
      </c>
    </row>
    <row r="384" spans="1:15">
      <c r="A384" s="5" t="s">
        <v>383</v>
      </c>
      <c r="B384" s="6" t="s">
        <v>1176</v>
      </c>
      <c r="C384" s="8">
        <f t="shared" si="10"/>
        <v>64.89</v>
      </c>
      <c r="D384" s="13">
        <f>_xlfn.XLOOKUP(Tabela57[[#This Row],[SKU]],'ESTOQUE DEZEMBRO'!A:A,'ESTOQUE DEZEMBRO'!F:F,,0)-
_xlfn.XLOOKUP(Tabela57[[#This Row],[SKU]],'VENDA MES'!K:K,'VENDA MES'!L:L,0,0)</f>
        <v>-7.8000000000000114</v>
      </c>
      <c r="E384" s="13">
        <f>IF(D384&lt;=0,(L384 * 2.5) - D384,IF(AND(Tabela57[[#This Row],[ESTOQUE_INICIAL]]&lt;=Tabela57[[#This Row],[PONTO_DE_REPOSICAO]],Tabela57[[#This Row],[ESTOQUE_INICIAL]]&gt;0),L384*2.5,D384*0))</f>
        <v>51.411111111111119</v>
      </c>
      <c r="F384" s="13">
        <f t="shared" si="11"/>
        <v>43.611111111111107</v>
      </c>
      <c r="G384" s="14">
        <f>IF('ESTOQUE DEZEMBRO'!$N384="outubro",_xlfn.XLOOKUP('ESTOQUE DEZEMBRO'!$A384,MEDIDAS!H:H,MEDIDAS!J:J,,0),IF('ESTOQUE DEZEMBRO'!$N384="novembro",_xlfn.XLOOKUP('ESTOQUE DEZEMBRO'!$A384,MEDIDAS!H:H,MEDIDAS!K:K,,0),"0"))</f>
        <v>10</v>
      </c>
      <c r="H384" s="16">
        <v>20</v>
      </c>
      <c r="I384" s="6" t="s">
        <v>1134</v>
      </c>
      <c r="J384" s="1">
        <f>'ESTOQUE DEZEMBRO'!$D384*'ESTOQUE DEZEMBRO'!$G384+'ESTOQUE DEZEMBRO'!$E384*'ESTOQUE DEZEMBRO'!$H384</f>
        <v>871.99999999999989</v>
      </c>
      <c r="K384" s="1">
        <f>_xlfn.XLOOKUP(A384,MEDIDAS!A:A,MEDIDAS!D:D,,0)*5</f>
        <v>8.7222222222222214</v>
      </c>
      <c r="L384" s="1">
        <f>SUM(K384,_xlfn.XLOOKUP(A384,MEDIDAS!A:A,MEDIDAS!D:D,,0)*5)</f>
        <v>17.444444444444443</v>
      </c>
      <c r="M38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84" t="str">
        <f>IF(Tabela57[[#This Row],[ABASTECIMENTO]]&gt;0,"janeiro",_xlfn.XLOOKUP(Tabela57[[#This Row],[SKU]],'ESTOQUE DEZEMBRO'!A:A,'ESTOQUE DEZEMBRO'!N:N,,0))</f>
        <v>janeiro</v>
      </c>
      <c r="O384" s="15">
        <v>45658</v>
      </c>
    </row>
    <row r="385" spans="1:15">
      <c r="A385" s="5" t="s">
        <v>384</v>
      </c>
      <c r="B385" s="6" t="s">
        <v>1176</v>
      </c>
      <c r="C385" s="8">
        <f t="shared" si="10"/>
        <v>64.89</v>
      </c>
      <c r="D385" s="13">
        <f>_xlfn.XLOOKUP(Tabela57[[#This Row],[SKU]],'ESTOQUE DEZEMBRO'!A:A,'ESTOQUE DEZEMBRO'!F:F,,0)-
_xlfn.XLOOKUP(Tabela57[[#This Row],[SKU]],'VENDA MES'!K:K,'VENDA MES'!L:L,0,0)</f>
        <v>-67.333333333333343</v>
      </c>
      <c r="E385" s="13">
        <f>IF(D385&lt;=0,(L385 * 2.5) - D385,IF(AND(Tabela57[[#This Row],[ESTOQUE_INICIAL]]&lt;=Tabela57[[#This Row],[PONTO_DE_REPOSICAO]],Tabela57[[#This Row],[ESTOQUE_INICIAL]]&gt;0),L385*2.5,D385*0))</f>
        <v>104</v>
      </c>
      <c r="F385" s="13">
        <f t="shared" si="11"/>
        <v>36.666666666666657</v>
      </c>
      <c r="G385" s="14" t="str">
        <f>IF('ESTOQUE DEZEMBRO'!$N385="outubro",_xlfn.XLOOKUP('ESTOQUE DEZEMBRO'!$A385,MEDIDAS!H:H,MEDIDAS!J:J,,0),IF('ESTOQUE DEZEMBRO'!$N385="novembro",_xlfn.XLOOKUP('ESTOQUE DEZEMBRO'!$A385,MEDIDAS!H:H,MEDIDAS!K:K,,0),"0"))</f>
        <v>0</v>
      </c>
      <c r="H385" s="16">
        <v>20</v>
      </c>
      <c r="I385" s="6" t="s">
        <v>1134</v>
      </c>
      <c r="J385" s="1">
        <f>'ESTOQUE DEZEMBRO'!$D385*'ESTOQUE DEZEMBRO'!$G385+'ESTOQUE DEZEMBRO'!$E385*'ESTOQUE DEZEMBRO'!$H385</f>
        <v>1026.6666666666667</v>
      </c>
      <c r="K385" s="1">
        <f>_xlfn.XLOOKUP(A385,MEDIDAS!A:A,MEDIDAS!D:D,,0)*5</f>
        <v>7.333333333333333</v>
      </c>
      <c r="L385" s="1">
        <f>SUM(K385,_xlfn.XLOOKUP(A385,MEDIDAS!A:A,MEDIDAS!D:D,,0)*5)</f>
        <v>14.666666666666666</v>
      </c>
      <c r="M38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85" t="str">
        <f>IF(Tabela57[[#This Row],[ABASTECIMENTO]]&gt;0,"janeiro",_xlfn.XLOOKUP(Tabela57[[#This Row],[SKU]],'ESTOQUE DEZEMBRO'!A:A,'ESTOQUE DEZEMBRO'!N:N,,0))</f>
        <v>janeiro</v>
      </c>
      <c r="O385" s="15">
        <v>45658</v>
      </c>
    </row>
    <row r="386" spans="1:15">
      <c r="A386" s="5" t="s">
        <v>386</v>
      </c>
      <c r="B386" s="6" t="s">
        <v>1176</v>
      </c>
      <c r="C386" s="8">
        <f t="shared" ref="C386:C449" si="12">3.09*3*7</f>
        <v>64.89</v>
      </c>
      <c r="D386" s="13">
        <f>_xlfn.XLOOKUP(Tabela57[[#This Row],[SKU]],'ESTOQUE DEZEMBRO'!A:A,'ESTOQUE DEZEMBRO'!F:F,,0)-
_xlfn.XLOOKUP(Tabela57[[#This Row],[SKU]],'VENDA MES'!K:K,'VENDA MES'!L:L,0,0)</f>
        <v>-15.599999999999994</v>
      </c>
      <c r="E386" s="13">
        <f>IF(D386&lt;=0,(L386 * 2.5) - D386,IF(AND(Tabela57[[#This Row],[ESTOQUE_INICIAL]]&lt;=Tabela57[[#This Row],[PONTO_DE_REPOSICAO]],Tabela57[[#This Row],[ESTOQUE_INICIAL]]&gt;0),L386*2.5,D386*0))</f>
        <v>43.933333333333323</v>
      </c>
      <c r="F386" s="13">
        <f t="shared" ref="F386:F449" si="13">SUM(E386,D386)</f>
        <v>28.333333333333329</v>
      </c>
      <c r="G386" s="14">
        <f>IF('ESTOQUE DEZEMBRO'!$N386="outubro",_xlfn.XLOOKUP('ESTOQUE DEZEMBRO'!$A386,MEDIDAS!H:H,MEDIDAS!J:J,,0),IF('ESTOQUE DEZEMBRO'!$N386="novembro",_xlfn.XLOOKUP('ESTOQUE DEZEMBRO'!$A386,MEDIDAS!H:H,MEDIDAS!K:K,,0),"0"))</f>
        <v>10</v>
      </c>
      <c r="H386" s="16">
        <v>20</v>
      </c>
      <c r="I386" s="6" t="s">
        <v>1134</v>
      </c>
      <c r="J386" s="1">
        <f>'ESTOQUE DEZEMBRO'!$D386*'ESTOQUE DEZEMBRO'!$G386+'ESTOQUE DEZEMBRO'!$E386*'ESTOQUE DEZEMBRO'!$H386</f>
        <v>564</v>
      </c>
      <c r="K386" s="1">
        <f>_xlfn.XLOOKUP(A386,MEDIDAS!A:A,MEDIDAS!D:D,,0)*5</f>
        <v>5.6666666666666661</v>
      </c>
      <c r="L386" s="1">
        <f>SUM(K386,_xlfn.XLOOKUP(A386,MEDIDAS!A:A,MEDIDAS!D:D,,0)*5)</f>
        <v>11.333333333333332</v>
      </c>
      <c r="M38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86" t="str">
        <f>IF(Tabela57[[#This Row],[ABASTECIMENTO]]&gt;0,"janeiro",_xlfn.XLOOKUP(Tabela57[[#This Row],[SKU]],'ESTOQUE DEZEMBRO'!A:A,'ESTOQUE DEZEMBRO'!N:N,,0))</f>
        <v>janeiro</v>
      </c>
      <c r="O386" s="15">
        <v>45658</v>
      </c>
    </row>
    <row r="387" spans="1:15">
      <c r="A387" s="5" t="s">
        <v>387</v>
      </c>
      <c r="B387" s="6" t="s">
        <v>1176</v>
      </c>
      <c r="C387" s="8">
        <f t="shared" si="12"/>
        <v>64.89</v>
      </c>
      <c r="D387" s="13">
        <f>_xlfn.XLOOKUP(Tabela57[[#This Row],[SKU]],'ESTOQUE DEZEMBRO'!A:A,'ESTOQUE DEZEMBRO'!F:F,,0)-
_xlfn.XLOOKUP(Tabela57[[#This Row],[SKU]],'VENDA MES'!K:K,'VENDA MES'!L:L,0,0)</f>
        <v>-13.555555555555557</v>
      </c>
      <c r="E387" s="13">
        <f>IF(D387&lt;=0,(L387 * 2.5) - D387,IF(AND(Tabela57[[#This Row],[ESTOQUE_INICIAL]]&lt;=Tabela57[[#This Row],[PONTO_DE_REPOSICAO]],Tabela57[[#This Row],[ESTOQUE_INICIAL]]&gt;0),L387*2.5,D387*0))</f>
        <v>53</v>
      </c>
      <c r="F387" s="13">
        <f t="shared" si="13"/>
        <v>39.444444444444443</v>
      </c>
      <c r="G387" s="14" t="str">
        <f>IF('ESTOQUE DEZEMBRO'!$N387="outubro",_xlfn.XLOOKUP('ESTOQUE DEZEMBRO'!$A387,MEDIDAS!H:H,MEDIDAS!J:J,,0),IF('ESTOQUE DEZEMBRO'!$N387="novembro",_xlfn.XLOOKUP('ESTOQUE DEZEMBRO'!$A387,MEDIDAS!H:H,MEDIDAS!K:K,,0),"0"))</f>
        <v>0</v>
      </c>
      <c r="H387" s="16">
        <v>20</v>
      </c>
      <c r="I387" s="6" t="s">
        <v>1134</v>
      </c>
      <c r="J387" s="1">
        <f>'ESTOQUE DEZEMBRO'!$D387*'ESTOQUE DEZEMBRO'!$G387+'ESTOQUE DEZEMBRO'!$E387*'ESTOQUE DEZEMBRO'!$H387</f>
        <v>1401.1111111111106</v>
      </c>
      <c r="K387" s="1">
        <f>_xlfn.XLOOKUP(A387,MEDIDAS!A:A,MEDIDAS!D:D,,0)*5</f>
        <v>7.8888888888888884</v>
      </c>
      <c r="L387" s="1">
        <f>SUM(K387,_xlfn.XLOOKUP(A387,MEDIDAS!A:A,MEDIDAS!D:D,,0)*5)</f>
        <v>15.777777777777777</v>
      </c>
      <c r="M38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87" t="str">
        <f>IF(Tabela57[[#This Row],[ABASTECIMENTO]]&gt;0,"janeiro",_xlfn.XLOOKUP(Tabela57[[#This Row],[SKU]],'ESTOQUE DEZEMBRO'!A:A,'ESTOQUE DEZEMBRO'!N:N,,0))</f>
        <v>janeiro</v>
      </c>
      <c r="O387" s="15">
        <v>45658</v>
      </c>
    </row>
    <row r="388" spans="1:15">
      <c r="A388" s="5" t="s">
        <v>429</v>
      </c>
      <c r="B388" s="6" t="s">
        <v>1176</v>
      </c>
      <c r="C388" s="8">
        <f t="shared" si="12"/>
        <v>64.89</v>
      </c>
      <c r="D388" s="13">
        <f>_xlfn.XLOOKUP(Tabela57[[#This Row],[SKU]],'ESTOQUE DEZEMBRO'!A:A,'ESTOQUE DEZEMBRO'!F:F,,0)-
_xlfn.XLOOKUP(Tabela57[[#This Row],[SKU]],'VENDA MES'!K:K,'VENDA MES'!L:L,0,0)</f>
        <v>-15</v>
      </c>
      <c r="E388" s="13">
        <f>IF(D388&lt;=0,(L388 * 2.5) - D388,IF(AND(Tabela57[[#This Row],[ESTOQUE_INICIAL]]&lt;=Tabela57[[#This Row],[PONTO_DE_REPOSICAO]],Tabela57[[#This Row],[ESTOQUE_INICIAL]]&gt;0),L388*2.5,D388*0))</f>
        <v>42.5</v>
      </c>
      <c r="F388" s="13">
        <f t="shared" si="13"/>
        <v>27.5</v>
      </c>
      <c r="G388" s="14">
        <f>IF('ESTOQUE DEZEMBRO'!$N388="outubro",_xlfn.XLOOKUP('ESTOQUE DEZEMBRO'!$A388,MEDIDAS!H:H,MEDIDAS!J:J,,0),IF('ESTOQUE DEZEMBRO'!$N388="novembro",_xlfn.XLOOKUP('ESTOQUE DEZEMBRO'!$A388,MEDIDAS!H:H,MEDIDAS!K:K,,0),"0"))</f>
        <v>10</v>
      </c>
      <c r="H388" s="16">
        <v>20</v>
      </c>
      <c r="I388" s="6" t="s">
        <v>1134</v>
      </c>
      <c r="J388" s="1">
        <f>'ESTOQUE DEZEMBRO'!$D388*'ESTOQUE DEZEMBRO'!$G388+'ESTOQUE DEZEMBRO'!$E388*'ESTOQUE DEZEMBRO'!$H388</f>
        <v>510</v>
      </c>
      <c r="K388" s="1">
        <f>_xlfn.XLOOKUP(A388,MEDIDAS!A:A,MEDIDAS!D:D,,0)*5</f>
        <v>5.5</v>
      </c>
      <c r="L388" s="1">
        <f>SUM(K388,_xlfn.XLOOKUP(A388,MEDIDAS!A:A,MEDIDAS!D:D,,0)*5)</f>
        <v>11</v>
      </c>
      <c r="M38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88" t="str">
        <f>IF(Tabela57[[#This Row],[ABASTECIMENTO]]&gt;0,"janeiro",_xlfn.XLOOKUP(Tabela57[[#This Row],[SKU]],'ESTOQUE DEZEMBRO'!A:A,'ESTOQUE DEZEMBRO'!N:N,,0))</f>
        <v>janeiro</v>
      </c>
      <c r="O388" s="15">
        <v>45658</v>
      </c>
    </row>
    <row r="389" spans="1:15">
      <c r="A389" s="5" t="s">
        <v>388</v>
      </c>
      <c r="B389" s="6" t="s">
        <v>1176</v>
      </c>
      <c r="C389" s="8">
        <f t="shared" si="12"/>
        <v>64.89</v>
      </c>
      <c r="D389" s="13">
        <f>_xlfn.XLOOKUP(Tabela57[[#This Row],[SKU]],'ESTOQUE DEZEMBRO'!A:A,'ESTOQUE DEZEMBRO'!F:F,,0)-
_xlfn.XLOOKUP(Tabela57[[#This Row],[SKU]],'VENDA MES'!K:K,'VENDA MES'!L:L,0,0)</f>
        <v>-63.599999999999994</v>
      </c>
      <c r="E389" s="13">
        <f>IF(D389&lt;=0,(L389 * 2.5) - D389,IF(AND(Tabela57[[#This Row],[ESTOQUE_INICIAL]]&lt;=Tabela57[[#This Row],[PONTO_DE_REPOSICAO]],Tabela57[[#This Row],[ESTOQUE_INICIAL]]&gt;0),L389*2.5,D389*0))</f>
        <v>102.48888888888888</v>
      </c>
      <c r="F389" s="13">
        <f t="shared" si="13"/>
        <v>38.888888888888886</v>
      </c>
      <c r="G389" s="14">
        <f>IF('ESTOQUE DEZEMBRO'!$N389="outubro",_xlfn.XLOOKUP('ESTOQUE DEZEMBRO'!$A389,MEDIDAS!H:H,MEDIDAS!J:J,,0),IF('ESTOQUE DEZEMBRO'!$N389="novembro",_xlfn.XLOOKUP('ESTOQUE DEZEMBRO'!$A389,MEDIDAS!H:H,MEDIDAS!K:K,,0),"0"))</f>
        <v>10</v>
      </c>
      <c r="H389" s="16">
        <v>20</v>
      </c>
      <c r="I389" s="6" t="s">
        <v>1134</v>
      </c>
      <c r="J389" s="1">
        <f>'ESTOQUE DEZEMBRO'!$D389*'ESTOQUE DEZEMBRO'!$G389+'ESTOQUE DEZEMBRO'!$E389*'ESTOQUE DEZEMBRO'!$H389</f>
        <v>184.00000000000006</v>
      </c>
      <c r="K389" s="1">
        <f>_xlfn.XLOOKUP(A389,MEDIDAS!A:A,MEDIDAS!D:D,,0)*5</f>
        <v>7.7777777777777777</v>
      </c>
      <c r="L389" s="1">
        <f>SUM(K389,_xlfn.XLOOKUP(A389,MEDIDAS!A:A,MEDIDAS!D:D,,0)*5)</f>
        <v>15.555555555555555</v>
      </c>
      <c r="M38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89" t="str">
        <f>IF(Tabela57[[#This Row],[ABASTECIMENTO]]&gt;0,"janeiro",_xlfn.XLOOKUP(Tabela57[[#This Row],[SKU]],'ESTOQUE DEZEMBRO'!A:A,'ESTOQUE DEZEMBRO'!N:N,,0))</f>
        <v>janeiro</v>
      </c>
      <c r="O389" s="15">
        <v>45658</v>
      </c>
    </row>
    <row r="390" spans="1:15">
      <c r="A390" s="5" t="s">
        <v>389</v>
      </c>
      <c r="B390" s="6" t="s">
        <v>1176</v>
      </c>
      <c r="C390" s="8">
        <f t="shared" si="12"/>
        <v>64.89</v>
      </c>
      <c r="D390" s="13">
        <f>_xlfn.XLOOKUP(Tabela57[[#This Row],[SKU]],'ESTOQUE DEZEMBRO'!A:A,'ESTOQUE DEZEMBRO'!F:F,,0)-
_xlfn.XLOOKUP(Tabela57[[#This Row],[SKU]],'VENDA MES'!K:K,'VENDA MES'!L:L,0,0)</f>
        <v>-50.2</v>
      </c>
      <c r="E390" s="13">
        <f>IF(D390&lt;=0,(L390 * 2.5) - D390,IF(AND(Tabela57[[#This Row],[ESTOQUE_INICIAL]]&lt;=Tabela57[[#This Row],[PONTO_DE_REPOSICAO]],Tabela57[[#This Row],[ESTOQUE_INICIAL]]&gt;0),L390*2.5,D390*0))</f>
        <v>80.2</v>
      </c>
      <c r="F390" s="13">
        <f t="shared" si="13"/>
        <v>30</v>
      </c>
      <c r="G390" s="14" t="str">
        <f>IF('ESTOQUE DEZEMBRO'!$N390="outubro",_xlfn.XLOOKUP('ESTOQUE DEZEMBRO'!$A390,MEDIDAS!H:H,MEDIDAS!J:J,,0),IF('ESTOQUE DEZEMBRO'!$N390="novembro",_xlfn.XLOOKUP('ESTOQUE DEZEMBRO'!$A390,MEDIDAS!H:H,MEDIDAS!K:K,,0),"0"))</f>
        <v>0</v>
      </c>
      <c r="H390" s="16">
        <v>20</v>
      </c>
      <c r="I390" s="6" t="s">
        <v>1134</v>
      </c>
      <c r="J390" s="1">
        <f>'ESTOQUE DEZEMBRO'!$D390*'ESTOQUE DEZEMBRO'!$G390+'ESTOQUE DEZEMBRO'!$E390*'ESTOQUE DEZEMBRO'!$H390</f>
        <v>750</v>
      </c>
      <c r="K390" s="1">
        <f>_xlfn.XLOOKUP(A390,MEDIDAS!A:A,MEDIDAS!D:D,,0)*5</f>
        <v>6</v>
      </c>
      <c r="L390" s="1">
        <f>SUM(K390,_xlfn.XLOOKUP(A390,MEDIDAS!A:A,MEDIDAS!D:D,,0)*5)</f>
        <v>12</v>
      </c>
      <c r="M39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90" t="str">
        <f>IF(Tabela57[[#This Row],[ABASTECIMENTO]]&gt;0,"janeiro",_xlfn.XLOOKUP(Tabela57[[#This Row],[SKU]],'ESTOQUE DEZEMBRO'!A:A,'ESTOQUE DEZEMBRO'!N:N,,0))</f>
        <v>janeiro</v>
      </c>
      <c r="O390" s="15">
        <v>45658</v>
      </c>
    </row>
    <row r="391" spans="1:15">
      <c r="A391" s="5" t="s">
        <v>390</v>
      </c>
      <c r="B391" s="6" t="s">
        <v>1176</v>
      </c>
      <c r="C391" s="8">
        <f t="shared" si="12"/>
        <v>64.89</v>
      </c>
      <c r="D391" s="13">
        <f>_xlfn.XLOOKUP(Tabela57[[#This Row],[SKU]],'ESTOQUE DEZEMBRO'!A:A,'ESTOQUE DEZEMBRO'!F:F,,0)-
_xlfn.XLOOKUP(Tabela57[[#This Row],[SKU]],'VENDA MES'!K:K,'VENDA MES'!L:L,0,0)</f>
        <v>-38.777777777777786</v>
      </c>
      <c r="E391" s="13">
        <f>IF(D391&lt;=0,(L391 * 2.5) - D391,IF(AND(Tabela57[[#This Row],[ESTOQUE_INICIAL]]&lt;=Tabela57[[#This Row],[PONTO_DE_REPOSICAO]],Tabela57[[#This Row],[ESTOQUE_INICIAL]]&gt;0),L391*2.5,D391*0))</f>
        <v>66</v>
      </c>
      <c r="F391" s="13">
        <f t="shared" si="13"/>
        <v>27.222222222222214</v>
      </c>
      <c r="G391" s="14" t="str">
        <f>IF('ESTOQUE DEZEMBRO'!$N391="outubro",_xlfn.XLOOKUP('ESTOQUE DEZEMBRO'!$A391,MEDIDAS!H:H,MEDIDAS!J:J,,0),IF('ESTOQUE DEZEMBRO'!$N391="novembro",_xlfn.XLOOKUP('ESTOQUE DEZEMBRO'!$A391,MEDIDAS!H:H,MEDIDAS!K:K,,0),"0"))</f>
        <v>0</v>
      </c>
      <c r="H391" s="16">
        <v>20</v>
      </c>
      <c r="I391" s="6" t="s">
        <v>1134</v>
      </c>
      <c r="J391" s="1">
        <f>'ESTOQUE DEZEMBRO'!$D391*'ESTOQUE DEZEMBRO'!$G391+'ESTOQUE DEZEMBRO'!$E391*'ESTOQUE DEZEMBRO'!$H391</f>
        <v>820.55555555555486</v>
      </c>
      <c r="K391" s="1">
        <f>_xlfn.XLOOKUP(A391,MEDIDAS!A:A,MEDIDAS!D:D,,0)*5</f>
        <v>5.4444444444444438</v>
      </c>
      <c r="L391" s="1">
        <f>SUM(K391,_xlfn.XLOOKUP(A391,MEDIDAS!A:A,MEDIDAS!D:D,,0)*5)</f>
        <v>10.888888888888888</v>
      </c>
      <c r="M39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91" t="str">
        <f>IF(Tabela57[[#This Row],[ABASTECIMENTO]]&gt;0,"janeiro",_xlfn.XLOOKUP(Tabela57[[#This Row],[SKU]],'ESTOQUE DEZEMBRO'!A:A,'ESTOQUE DEZEMBRO'!N:N,,0))</f>
        <v>janeiro</v>
      </c>
      <c r="O391" s="15">
        <v>45658</v>
      </c>
    </row>
    <row r="392" spans="1:15">
      <c r="A392" s="5" t="s">
        <v>391</v>
      </c>
      <c r="B392" s="6" t="s">
        <v>1176</v>
      </c>
      <c r="C392" s="8">
        <f t="shared" si="12"/>
        <v>64.89</v>
      </c>
      <c r="D392" s="13">
        <f>_xlfn.XLOOKUP(Tabela57[[#This Row],[SKU]],'ESTOQUE DEZEMBRO'!A:A,'ESTOQUE DEZEMBRO'!F:F,,0)-
_xlfn.XLOOKUP(Tabela57[[#This Row],[SKU]],'VENDA MES'!K:K,'VENDA MES'!L:L,0,0)</f>
        <v>3.7666666666666515</v>
      </c>
      <c r="E392" s="13">
        <f>IF(D392&lt;=0,(L392 * 2.5) - D392,IF(AND(Tabela57[[#This Row],[ESTOQUE_INICIAL]]&lt;=Tabela57[[#This Row],[PONTO_DE_REPOSICAO]],Tabela57[[#This Row],[ESTOQUE_INICIAL]]&gt;0),L392*2.5,D392*0))</f>
        <v>54.166666666666657</v>
      </c>
      <c r="F392" s="13">
        <f t="shared" si="13"/>
        <v>57.933333333333309</v>
      </c>
      <c r="G392" s="14" t="str">
        <f>IF('ESTOQUE DEZEMBRO'!$N392="outubro",_xlfn.XLOOKUP('ESTOQUE DEZEMBRO'!$A392,MEDIDAS!H:H,MEDIDAS!J:J,,0),IF('ESTOQUE DEZEMBRO'!$N392="novembro",_xlfn.XLOOKUP('ESTOQUE DEZEMBRO'!$A392,MEDIDAS!H:H,MEDIDAS!K:K,,0),"0"))</f>
        <v>0</v>
      </c>
      <c r="H392" s="16">
        <v>20</v>
      </c>
      <c r="I392" s="6" t="s">
        <v>1134</v>
      </c>
      <c r="J392" s="1">
        <f>'ESTOQUE DEZEMBRO'!$D392*'ESTOQUE DEZEMBRO'!$G392+'ESTOQUE DEZEMBRO'!$E392*'ESTOQUE DEZEMBRO'!$H392</f>
        <v>1354.1666666666665</v>
      </c>
      <c r="K392" s="1">
        <f>_xlfn.XLOOKUP(A392,MEDIDAS!A:A,MEDIDAS!D:D,,0)*5</f>
        <v>10.833333333333332</v>
      </c>
      <c r="L392" s="1">
        <f>SUM(K392,_xlfn.XLOOKUP(A392,MEDIDAS!A:A,MEDIDAS!D:D,,0)*5)</f>
        <v>21.666666666666664</v>
      </c>
      <c r="M39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92" t="str">
        <f>IF(Tabela57[[#This Row],[ABASTECIMENTO]]&gt;0,"janeiro",_xlfn.XLOOKUP(Tabela57[[#This Row],[SKU]],'ESTOQUE DEZEMBRO'!A:A,'ESTOQUE DEZEMBRO'!N:N,,0))</f>
        <v>janeiro</v>
      </c>
      <c r="O392" s="15">
        <v>45658</v>
      </c>
    </row>
    <row r="393" spans="1:15">
      <c r="A393" s="5" t="s">
        <v>392</v>
      </c>
      <c r="B393" s="6" t="s">
        <v>1177</v>
      </c>
      <c r="C393" s="8">
        <f t="shared" si="12"/>
        <v>64.89</v>
      </c>
      <c r="D393" s="13">
        <f>_xlfn.XLOOKUP(Tabela57[[#This Row],[SKU]],'ESTOQUE DEZEMBRO'!A:A,'ESTOQUE DEZEMBRO'!F:F,,0)-
_xlfn.XLOOKUP(Tabela57[[#This Row],[SKU]],'VENDA MES'!K:K,'VENDA MES'!L:L,0,0)</f>
        <v>-5.5999999999999943</v>
      </c>
      <c r="E393" s="13">
        <f>IF(D393&lt;=0,(L393 * 2.5) - D393,IF(AND(Tabela57[[#This Row],[ESTOQUE_INICIAL]]&lt;=Tabela57[[#This Row],[PONTO_DE_REPOSICAO]],Tabela57[[#This Row],[ESTOQUE_INICIAL]]&gt;0),L393*2.5,D393*0))</f>
        <v>40.044444444444437</v>
      </c>
      <c r="F393" s="13">
        <f t="shared" si="13"/>
        <v>34.444444444444443</v>
      </c>
      <c r="G393" s="14">
        <f>IF('ESTOQUE DEZEMBRO'!$N393="outubro",_xlfn.XLOOKUP('ESTOQUE DEZEMBRO'!$A393,MEDIDAS!H:H,MEDIDAS!J:J,,0),IF('ESTOQUE DEZEMBRO'!$N393="novembro",_xlfn.XLOOKUP('ESTOQUE DEZEMBRO'!$A393,MEDIDAS!H:H,MEDIDAS!K:K,,0),"0"))</f>
        <v>10</v>
      </c>
      <c r="H393" s="16">
        <v>20</v>
      </c>
      <c r="I393" s="6" t="s">
        <v>1134</v>
      </c>
      <c r="J393" s="1">
        <f>'ESTOQUE DEZEMBRO'!$D393*'ESTOQUE DEZEMBRO'!$G393+'ESTOQUE DEZEMBRO'!$E393*'ESTOQUE DEZEMBRO'!$H393</f>
        <v>344.00000000000006</v>
      </c>
      <c r="K393" s="1">
        <f>_xlfn.XLOOKUP(A393,MEDIDAS!A:A,MEDIDAS!D:D,,0)*5</f>
        <v>6.8888888888888893</v>
      </c>
      <c r="L393" s="1">
        <f>SUM(K393,_xlfn.XLOOKUP(A393,MEDIDAS!A:A,MEDIDAS!D:D,,0)*5)</f>
        <v>13.777777777777779</v>
      </c>
      <c r="M39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93" t="str">
        <f>IF(Tabela57[[#This Row],[ABASTECIMENTO]]&gt;0,"janeiro",_xlfn.XLOOKUP(Tabela57[[#This Row],[SKU]],'ESTOQUE DEZEMBRO'!A:A,'ESTOQUE DEZEMBRO'!N:N,,0))</f>
        <v>janeiro</v>
      </c>
      <c r="O393" s="15">
        <v>45658</v>
      </c>
    </row>
    <row r="394" spans="1:15">
      <c r="A394" s="5" t="s">
        <v>393</v>
      </c>
      <c r="B394" s="6" t="s">
        <v>1177</v>
      </c>
      <c r="C394" s="8">
        <f t="shared" si="12"/>
        <v>64.89</v>
      </c>
      <c r="D394" s="13">
        <f>_xlfn.XLOOKUP(Tabela57[[#This Row],[SKU]],'ESTOQUE DEZEMBRO'!A:A,'ESTOQUE DEZEMBRO'!F:F,,0)-
_xlfn.XLOOKUP(Tabela57[[#This Row],[SKU]],'VENDA MES'!K:K,'VENDA MES'!L:L,0,0)</f>
        <v>-44.999999999999972</v>
      </c>
      <c r="E394" s="13">
        <f>IF(D394&lt;=0,(L394 * 2.5) - D394,IF(AND(Tabela57[[#This Row],[ESTOQUE_INICIAL]]&lt;=Tabela57[[#This Row],[PONTO_DE_REPOSICAO]],Tabela57[[#This Row],[ESTOQUE_INICIAL]]&gt;0),L394*2.5,D394*0))</f>
        <v>83.888888888888857</v>
      </c>
      <c r="F394" s="13">
        <f t="shared" si="13"/>
        <v>38.888888888888886</v>
      </c>
      <c r="G394" s="14">
        <f>IF('ESTOQUE DEZEMBRO'!$N394="outubro",_xlfn.XLOOKUP('ESTOQUE DEZEMBRO'!$A394,MEDIDAS!H:H,MEDIDAS!J:J,,0),IF('ESTOQUE DEZEMBRO'!$N394="novembro",_xlfn.XLOOKUP('ESTOQUE DEZEMBRO'!$A394,MEDIDAS!H:H,MEDIDAS!K:K,,0),"0"))</f>
        <v>10</v>
      </c>
      <c r="H394" s="16">
        <v>20</v>
      </c>
      <c r="I394" s="6" t="s">
        <v>1134</v>
      </c>
      <c r="J394" s="1">
        <f>'ESTOQUE DEZEMBRO'!$D394*'ESTOQUE DEZEMBRO'!$G394+'ESTOQUE DEZEMBRO'!$E394*'ESTOQUE DEZEMBRO'!$H394</f>
        <v>250.00000000000028</v>
      </c>
      <c r="K394" s="1">
        <f>_xlfn.XLOOKUP(A394,MEDIDAS!A:A,MEDIDAS!D:D,,0)*5</f>
        <v>7.7777777777777777</v>
      </c>
      <c r="L394" s="1">
        <f>SUM(K394,_xlfn.XLOOKUP(A394,MEDIDAS!A:A,MEDIDAS!D:D,,0)*5)</f>
        <v>15.555555555555555</v>
      </c>
      <c r="M39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94" t="str">
        <f>IF(Tabela57[[#This Row],[ABASTECIMENTO]]&gt;0,"janeiro",_xlfn.XLOOKUP(Tabela57[[#This Row],[SKU]],'ESTOQUE DEZEMBRO'!A:A,'ESTOQUE DEZEMBRO'!N:N,,0))</f>
        <v>janeiro</v>
      </c>
      <c r="O394" s="15">
        <v>45658</v>
      </c>
    </row>
    <row r="395" spans="1:15">
      <c r="A395" s="5" t="s">
        <v>394</v>
      </c>
      <c r="B395" s="6" t="s">
        <v>1177</v>
      </c>
      <c r="C395" s="8">
        <f t="shared" si="12"/>
        <v>64.89</v>
      </c>
      <c r="D395" s="13">
        <f>_xlfn.XLOOKUP(Tabela57[[#This Row],[SKU]],'ESTOQUE DEZEMBRO'!A:A,'ESTOQUE DEZEMBRO'!F:F,,0)-
_xlfn.XLOOKUP(Tabela57[[#This Row],[SKU]],'VENDA MES'!K:K,'VENDA MES'!L:L,0,0)</f>
        <v>-16.944444444444443</v>
      </c>
      <c r="E395" s="13">
        <f>IF(D395&lt;=0,(L395 * 2.5) - D395,IF(AND(Tabela57[[#This Row],[ESTOQUE_INICIAL]]&lt;=Tabela57[[#This Row],[PONTO_DE_REPOSICAO]],Tabela57[[#This Row],[ESTOQUE_INICIAL]]&gt;0),L395*2.5,D395*0))</f>
        <v>40</v>
      </c>
      <c r="F395" s="13">
        <f t="shared" si="13"/>
        <v>23.055555555555557</v>
      </c>
      <c r="G395" s="14" t="str">
        <f>IF('ESTOQUE DEZEMBRO'!$N395="outubro",_xlfn.XLOOKUP('ESTOQUE DEZEMBRO'!$A395,MEDIDAS!H:H,MEDIDAS!J:J,,0),IF('ESTOQUE DEZEMBRO'!$N395="novembro",_xlfn.XLOOKUP('ESTOQUE DEZEMBRO'!$A395,MEDIDAS!H:H,MEDIDAS!K:K,,0),"0"))</f>
        <v>0</v>
      </c>
      <c r="H395" s="16">
        <v>20</v>
      </c>
      <c r="I395" s="6" t="s">
        <v>1134</v>
      </c>
      <c r="J395" s="1">
        <f>'ESTOQUE DEZEMBRO'!$D395*'ESTOQUE DEZEMBRO'!$G395+'ESTOQUE DEZEMBRO'!$E395*'ESTOQUE DEZEMBRO'!$H395</f>
        <v>836.38888888888869</v>
      </c>
      <c r="K395" s="1">
        <f>_xlfn.XLOOKUP(A395,MEDIDAS!A:A,MEDIDAS!D:D,,0)*5</f>
        <v>4.6111111111111116</v>
      </c>
      <c r="L395" s="1">
        <f>SUM(K395,_xlfn.XLOOKUP(A395,MEDIDAS!A:A,MEDIDAS!D:D,,0)*5)</f>
        <v>9.2222222222222232</v>
      </c>
      <c r="M39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395" t="str">
        <f>IF(Tabela57[[#This Row],[ABASTECIMENTO]]&gt;0,"janeiro",_xlfn.XLOOKUP(Tabela57[[#This Row],[SKU]],'ESTOQUE DEZEMBRO'!A:A,'ESTOQUE DEZEMBRO'!N:N,,0))</f>
        <v>janeiro</v>
      </c>
      <c r="O395" s="15">
        <v>45658</v>
      </c>
    </row>
    <row r="396" spans="1:15">
      <c r="A396" s="5" t="s">
        <v>395</v>
      </c>
      <c r="B396" s="6" t="s">
        <v>1177</v>
      </c>
      <c r="C396" s="8">
        <f t="shared" si="12"/>
        <v>64.89</v>
      </c>
      <c r="D396" s="13">
        <f>_xlfn.XLOOKUP(Tabela57[[#This Row],[SKU]],'ESTOQUE DEZEMBRO'!A:A,'ESTOQUE DEZEMBRO'!F:F,,0)-
_xlfn.XLOOKUP(Tabela57[[#This Row],[SKU]],'VENDA MES'!K:K,'VENDA MES'!L:L,0,0)</f>
        <v>-14</v>
      </c>
      <c r="E396" s="13">
        <f>IF(D396&lt;=0,(L396 * 2.5) - D396,IF(AND(Tabela57[[#This Row],[ESTOQUE_INICIAL]]&lt;=Tabela57[[#This Row],[PONTO_DE_REPOSICAO]],Tabela57[[#This Row],[ESTOQUE_INICIAL]]&gt;0),L396*2.5,D396*0))</f>
        <v>55.111111111111107</v>
      </c>
      <c r="F396" s="13">
        <f t="shared" si="13"/>
        <v>41.111111111111107</v>
      </c>
      <c r="G396" s="14">
        <f>IF('ESTOQUE DEZEMBRO'!$N396="outubro",_xlfn.XLOOKUP('ESTOQUE DEZEMBRO'!$A396,MEDIDAS!H:H,MEDIDAS!J:J,,0),IF('ESTOQUE DEZEMBRO'!$N396="novembro",_xlfn.XLOOKUP('ESTOQUE DEZEMBRO'!$A396,MEDIDAS!H:H,MEDIDAS!K:K,,0),"0"))</f>
        <v>10</v>
      </c>
      <c r="H396" s="16">
        <v>20</v>
      </c>
      <c r="I396" s="6" t="s">
        <v>1134</v>
      </c>
      <c r="J396" s="1">
        <f>'ESTOQUE DEZEMBRO'!$D396*'ESTOQUE DEZEMBRO'!$G396+'ESTOQUE DEZEMBRO'!$E396*'ESTOQUE DEZEMBRO'!$H396</f>
        <v>830</v>
      </c>
      <c r="K396" s="1">
        <f>_xlfn.XLOOKUP(A396,MEDIDAS!A:A,MEDIDAS!D:D,,0)*5</f>
        <v>8.2222222222222214</v>
      </c>
      <c r="L396" s="1">
        <f>SUM(K396,_xlfn.XLOOKUP(A396,MEDIDAS!A:A,MEDIDAS!D:D,,0)*5)</f>
        <v>16.444444444444443</v>
      </c>
      <c r="M39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96" t="str">
        <f>IF(Tabela57[[#This Row],[ABASTECIMENTO]]&gt;0,"janeiro",_xlfn.XLOOKUP(Tabela57[[#This Row],[SKU]],'ESTOQUE DEZEMBRO'!A:A,'ESTOQUE DEZEMBRO'!N:N,,0))</f>
        <v>janeiro</v>
      </c>
      <c r="O396" s="15">
        <v>45658</v>
      </c>
    </row>
    <row r="397" spans="1:15">
      <c r="A397" s="5" t="s">
        <v>397</v>
      </c>
      <c r="B397" s="6" t="s">
        <v>1177</v>
      </c>
      <c r="C397" s="8">
        <f t="shared" si="12"/>
        <v>64.89</v>
      </c>
      <c r="D397" s="13">
        <f>_xlfn.XLOOKUP(Tabela57[[#This Row],[SKU]],'ESTOQUE DEZEMBRO'!A:A,'ESTOQUE DEZEMBRO'!F:F,,0)-
_xlfn.XLOOKUP(Tabela57[[#This Row],[SKU]],'VENDA MES'!K:K,'VENDA MES'!L:L,0,0)</f>
        <v>-39.800000000000011</v>
      </c>
      <c r="E397" s="13">
        <f>IF(D397&lt;=0,(L397 * 2.5) - D397,IF(AND(Tabela57[[#This Row],[ESTOQUE_INICIAL]]&lt;=Tabela57[[#This Row],[PONTO_DE_REPOSICAO]],Tabela57[[#This Row],[ESTOQUE_INICIAL]]&gt;0),L397*2.5,D397*0))</f>
        <v>78.966666666666669</v>
      </c>
      <c r="F397" s="13">
        <f t="shared" si="13"/>
        <v>39.166666666666657</v>
      </c>
      <c r="G397" s="14">
        <f>IF('ESTOQUE DEZEMBRO'!$N397="outubro",_xlfn.XLOOKUP('ESTOQUE DEZEMBRO'!$A397,MEDIDAS!H:H,MEDIDAS!J:J,,0),IF('ESTOQUE DEZEMBRO'!$N397="novembro",_xlfn.XLOOKUP('ESTOQUE DEZEMBRO'!$A397,MEDIDAS!H:H,MEDIDAS!K:K,,0),"0"))</f>
        <v>10</v>
      </c>
      <c r="H397" s="16">
        <v>20</v>
      </c>
      <c r="I397" s="6" t="s">
        <v>1134</v>
      </c>
      <c r="J397" s="1">
        <f>'ESTOQUE DEZEMBRO'!$D397*'ESTOQUE DEZEMBRO'!$G397+'ESTOQUE DEZEMBRO'!$E397*'ESTOQUE DEZEMBRO'!$H397</f>
        <v>701.99999999999989</v>
      </c>
      <c r="K397" s="1">
        <f>_xlfn.XLOOKUP(A397,MEDIDAS!A:A,MEDIDAS!D:D,,0)*5</f>
        <v>7.833333333333333</v>
      </c>
      <c r="L397" s="1">
        <f>SUM(K397,_xlfn.XLOOKUP(A397,MEDIDAS!A:A,MEDIDAS!D:D,,0)*5)</f>
        <v>15.666666666666666</v>
      </c>
      <c r="M39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97" t="str">
        <f>IF(Tabela57[[#This Row],[ABASTECIMENTO]]&gt;0,"janeiro",_xlfn.XLOOKUP(Tabela57[[#This Row],[SKU]],'ESTOQUE DEZEMBRO'!A:A,'ESTOQUE DEZEMBRO'!N:N,,0))</f>
        <v>janeiro</v>
      </c>
      <c r="O397" s="15">
        <v>45658</v>
      </c>
    </row>
    <row r="398" spans="1:15">
      <c r="A398" s="5" t="s">
        <v>440</v>
      </c>
      <c r="B398" s="6" t="s">
        <v>1177</v>
      </c>
      <c r="C398" s="8">
        <f t="shared" si="12"/>
        <v>64.89</v>
      </c>
      <c r="D398" s="13">
        <f>_xlfn.XLOOKUP(Tabela57[[#This Row],[SKU]],'ESTOQUE DEZEMBRO'!A:A,'ESTOQUE DEZEMBRO'!F:F,,0)-
_xlfn.XLOOKUP(Tabela57[[#This Row],[SKU]],'VENDA MES'!K:K,'VENDA MES'!L:L,0,0)</f>
        <v>1</v>
      </c>
      <c r="E398" s="13">
        <f>IF(D398&lt;=0,(L398 * 2.5) - D398,IF(AND(Tabela57[[#This Row],[ESTOQUE_INICIAL]]&lt;=Tabela57[[#This Row],[PONTO_DE_REPOSICAO]],Tabela57[[#This Row],[ESTOQUE_INICIAL]]&gt;0),L398*2.5,D398*0))</f>
        <v>33.888888888888893</v>
      </c>
      <c r="F398" s="13">
        <f t="shared" si="13"/>
        <v>34.888888888888893</v>
      </c>
      <c r="G398" s="14">
        <f>IF('ESTOQUE DEZEMBRO'!$N398="outubro",_xlfn.XLOOKUP('ESTOQUE DEZEMBRO'!$A398,MEDIDAS!H:H,MEDIDAS!J:J,,0),IF('ESTOQUE DEZEMBRO'!$N398="novembro",_xlfn.XLOOKUP('ESTOQUE DEZEMBRO'!$A398,MEDIDAS!H:H,MEDIDAS!K:K,,0),"0"))</f>
        <v>10</v>
      </c>
      <c r="H398" s="16">
        <v>20</v>
      </c>
      <c r="I398" s="6" t="s">
        <v>1134</v>
      </c>
      <c r="J398" s="1">
        <f>'ESTOQUE DEZEMBRO'!$D398*'ESTOQUE DEZEMBRO'!$G398+'ESTOQUE DEZEMBRO'!$E398*'ESTOQUE DEZEMBRO'!$H398</f>
        <v>280</v>
      </c>
      <c r="K398" s="1">
        <f>_xlfn.XLOOKUP(A398,MEDIDAS!A:A,MEDIDAS!D:D,,0)*5</f>
        <v>6.7777777777777786</v>
      </c>
      <c r="L398" s="1">
        <f>SUM(K398,_xlfn.XLOOKUP(A398,MEDIDAS!A:A,MEDIDAS!D:D,,0)*5)</f>
        <v>13.555555555555557</v>
      </c>
      <c r="M39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98" t="str">
        <f>IF(Tabela57[[#This Row],[ABASTECIMENTO]]&gt;0,"janeiro",_xlfn.XLOOKUP(Tabela57[[#This Row],[SKU]],'ESTOQUE DEZEMBRO'!A:A,'ESTOQUE DEZEMBRO'!N:N,,0))</f>
        <v>janeiro</v>
      </c>
      <c r="O398" s="15">
        <v>45658</v>
      </c>
    </row>
    <row r="399" spans="1:15">
      <c r="A399" s="5" t="s">
        <v>398</v>
      </c>
      <c r="B399" s="6" t="s">
        <v>1177</v>
      </c>
      <c r="C399" s="8">
        <f t="shared" si="12"/>
        <v>64.89</v>
      </c>
      <c r="D399" s="13">
        <f>_xlfn.XLOOKUP(Tabela57[[#This Row],[SKU]],'ESTOQUE DEZEMBRO'!A:A,'ESTOQUE DEZEMBRO'!F:F,,0)-
_xlfn.XLOOKUP(Tabela57[[#This Row],[SKU]],'VENDA MES'!K:K,'VENDA MES'!L:L,0,0)</f>
        <v>39.199999999999989</v>
      </c>
      <c r="E399" s="13">
        <f>IF(D399&lt;=0,(L399 * 2.5) - D399,IF(AND(Tabela57[[#This Row],[ESTOQUE_INICIAL]]&lt;=Tabela57[[#This Row],[PONTO_DE_REPOSICAO]],Tabela57[[#This Row],[ESTOQUE_INICIAL]]&gt;0),L399*2.5,D399*0))</f>
        <v>0</v>
      </c>
      <c r="F399" s="13">
        <f t="shared" si="13"/>
        <v>39.199999999999989</v>
      </c>
      <c r="G399" s="14">
        <f>IF('ESTOQUE DEZEMBRO'!$N399="outubro",_xlfn.XLOOKUP('ESTOQUE DEZEMBRO'!$A399,MEDIDAS!H:H,MEDIDAS!J:J,,0),IF('ESTOQUE DEZEMBRO'!$N399="novembro",_xlfn.XLOOKUP('ESTOQUE DEZEMBRO'!$A399,MEDIDAS!H:H,MEDIDAS!K:K,,0),"0"))</f>
        <v>10</v>
      </c>
      <c r="H399" s="16">
        <v>20</v>
      </c>
      <c r="I399" s="6" t="s">
        <v>1134</v>
      </c>
      <c r="J399" s="1">
        <f>'ESTOQUE DEZEMBRO'!$D399*'ESTOQUE DEZEMBRO'!$G399+'ESTOQUE DEZEMBRO'!$E399*'ESTOQUE DEZEMBRO'!$H399</f>
        <v>841.99999999999989</v>
      </c>
      <c r="K399" s="1">
        <f>_xlfn.XLOOKUP(A399,MEDIDAS!A:A,MEDIDAS!D:D,,0)*5</f>
        <v>7.0555555555555562</v>
      </c>
      <c r="L399" s="1">
        <f>SUM(K399,_xlfn.XLOOKUP(A399,MEDIDAS!A:A,MEDIDAS!D:D,,0)*5)</f>
        <v>14.111111111111112</v>
      </c>
      <c r="M39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399" t="str">
        <f>IF(Tabela57[[#This Row],[ABASTECIMENTO]]&gt;0,"janeiro",_xlfn.XLOOKUP(Tabela57[[#This Row],[SKU]],'ESTOQUE DEZEMBRO'!A:A,'ESTOQUE DEZEMBRO'!N:N,,0))</f>
        <v>outubro</v>
      </c>
      <c r="O399" s="15">
        <v>45658</v>
      </c>
    </row>
    <row r="400" spans="1:15">
      <c r="A400" s="5" t="s">
        <v>399</v>
      </c>
      <c r="B400" s="6" t="s">
        <v>1177</v>
      </c>
      <c r="C400" s="8">
        <f t="shared" si="12"/>
        <v>64.89</v>
      </c>
      <c r="D400" s="13">
        <f>_xlfn.XLOOKUP(Tabela57[[#This Row],[SKU]],'ESTOQUE DEZEMBRO'!A:A,'ESTOQUE DEZEMBRO'!F:F,,0)-
_xlfn.XLOOKUP(Tabela57[[#This Row],[SKU]],'VENDA MES'!K:K,'VENDA MES'!L:L,0,0)</f>
        <v>-38.944444444444443</v>
      </c>
      <c r="E400" s="13">
        <f>IF(D400&lt;=0,(L400 * 2.5) - D400,IF(AND(Tabela57[[#This Row],[ESTOQUE_INICIAL]]&lt;=Tabela57[[#This Row],[PONTO_DE_REPOSICAO]],Tabela57[[#This Row],[ESTOQUE_INICIAL]]&gt;0),L400*2.5,D400*0))</f>
        <v>67</v>
      </c>
      <c r="F400" s="13">
        <f t="shared" si="13"/>
        <v>28.055555555555557</v>
      </c>
      <c r="G400" s="14" t="str">
        <f>IF('ESTOQUE DEZEMBRO'!$N400="outubro",_xlfn.XLOOKUP('ESTOQUE DEZEMBRO'!$A400,MEDIDAS!H:H,MEDIDAS!J:J,,0),IF('ESTOQUE DEZEMBRO'!$N400="novembro",_xlfn.XLOOKUP('ESTOQUE DEZEMBRO'!$A400,MEDIDAS!H:H,MEDIDAS!K:K,,0),"0"))</f>
        <v>0</v>
      </c>
      <c r="H400" s="16">
        <v>20</v>
      </c>
      <c r="I400" s="6" t="s">
        <v>1134</v>
      </c>
      <c r="J400" s="1">
        <f>'ESTOQUE DEZEMBRO'!$D400*'ESTOQUE DEZEMBRO'!$G400+'ESTOQUE DEZEMBRO'!$E400*'ESTOQUE DEZEMBRO'!$H400</f>
        <v>916.38888888888846</v>
      </c>
      <c r="K400" s="1">
        <f>_xlfn.XLOOKUP(A400,MEDIDAS!A:A,MEDIDAS!D:D,,0)*5</f>
        <v>5.6111111111111107</v>
      </c>
      <c r="L400" s="1">
        <f>SUM(K400,_xlfn.XLOOKUP(A400,MEDIDAS!A:A,MEDIDAS!D:D,,0)*5)</f>
        <v>11.222222222222221</v>
      </c>
      <c r="M40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00" t="str">
        <f>IF(Tabela57[[#This Row],[ABASTECIMENTO]]&gt;0,"janeiro",_xlfn.XLOOKUP(Tabela57[[#This Row],[SKU]],'ESTOQUE DEZEMBRO'!A:A,'ESTOQUE DEZEMBRO'!N:N,,0))</f>
        <v>janeiro</v>
      </c>
      <c r="O400" s="15">
        <v>45658</v>
      </c>
    </row>
    <row r="401" spans="1:15">
      <c r="A401" s="5" t="s">
        <v>400</v>
      </c>
      <c r="B401" s="6" t="s">
        <v>1177</v>
      </c>
      <c r="C401" s="8">
        <f t="shared" si="12"/>
        <v>64.89</v>
      </c>
      <c r="D401" s="13">
        <f>_xlfn.XLOOKUP(Tabela57[[#This Row],[SKU]],'ESTOQUE DEZEMBRO'!A:A,'ESTOQUE DEZEMBRO'!F:F,,0)-
_xlfn.XLOOKUP(Tabela57[[#This Row],[SKU]],'VENDA MES'!K:K,'VENDA MES'!L:L,0,0)</f>
        <v>46.599999999999994</v>
      </c>
      <c r="E401" s="13">
        <f>IF(D401&lt;=0,(L401 * 2.5) - D401,IF(AND(Tabela57[[#This Row],[ESTOQUE_INICIAL]]&lt;=Tabela57[[#This Row],[PONTO_DE_REPOSICAO]],Tabela57[[#This Row],[ESTOQUE_INICIAL]]&gt;0),L401*2.5,D401*0))</f>
        <v>0</v>
      </c>
      <c r="F401" s="13">
        <f t="shared" si="13"/>
        <v>46.599999999999994</v>
      </c>
      <c r="G401" s="14">
        <f>IF('ESTOQUE DEZEMBRO'!$N401="outubro",_xlfn.XLOOKUP('ESTOQUE DEZEMBRO'!$A401,MEDIDAS!H:H,MEDIDAS!J:J,,0),IF('ESTOQUE DEZEMBRO'!$N401="novembro",_xlfn.XLOOKUP('ESTOQUE DEZEMBRO'!$A401,MEDIDAS!H:H,MEDIDAS!K:K,,0),"0"))</f>
        <v>10</v>
      </c>
      <c r="H401" s="16">
        <v>20</v>
      </c>
      <c r="I401" s="6" t="s">
        <v>1134</v>
      </c>
      <c r="J401" s="1">
        <f>'ESTOQUE DEZEMBRO'!$D401*'ESTOQUE DEZEMBRO'!$G401+'ESTOQUE DEZEMBRO'!$E401*'ESTOQUE DEZEMBRO'!$H401</f>
        <v>1196</v>
      </c>
      <c r="K401" s="1">
        <f>_xlfn.XLOOKUP(A401,MEDIDAS!A:A,MEDIDAS!D:D,,0)*5</f>
        <v>6.5555555555555554</v>
      </c>
      <c r="L401" s="1">
        <f>SUM(K401,_xlfn.XLOOKUP(A401,MEDIDAS!A:A,MEDIDAS!D:D,,0)*5)</f>
        <v>13.111111111111111</v>
      </c>
      <c r="M40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01" t="str">
        <f>IF(Tabela57[[#This Row],[ABASTECIMENTO]]&gt;0,"janeiro",_xlfn.XLOOKUP(Tabela57[[#This Row],[SKU]],'ESTOQUE DEZEMBRO'!A:A,'ESTOQUE DEZEMBRO'!N:N,,0))</f>
        <v>outubro</v>
      </c>
      <c r="O401" s="15">
        <v>45658</v>
      </c>
    </row>
    <row r="402" spans="1:15">
      <c r="A402" s="5" t="s">
        <v>401</v>
      </c>
      <c r="B402" s="6" t="s">
        <v>1177</v>
      </c>
      <c r="C402" s="8">
        <f t="shared" si="12"/>
        <v>64.89</v>
      </c>
      <c r="D402" s="13">
        <f>_xlfn.XLOOKUP(Tabela57[[#This Row],[SKU]],'ESTOQUE DEZEMBRO'!A:A,'ESTOQUE DEZEMBRO'!F:F,,0)-
_xlfn.XLOOKUP(Tabela57[[#This Row],[SKU]],'VENDA MES'!K:K,'VENDA MES'!L:L,0,0)</f>
        <v>71.80000000000004</v>
      </c>
      <c r="E402" s="13">
        <f>IF(D402&lt;=0,(L402 * 2.5) - D402,IF(AND(Tabela57[[#This Row],[ESTOQUE_INICIAL]]&lt;=Tabela57[[#This Row],[PONTO_DE_REPOSICAO]],Tabela57[[#This Row],[ESTOQUE_INICIAL]]&gt;0),L402*2.5,D402*0))</f>
        <v>0</v>
      </c>
      <c r="F402" s="13">
        <f t="shared" si="13"/>
        <v>71.80000000000004</v>
      </c>
      <c r="G402" s="14">
        <f>IF('ESTOQUE DEZEMBRO'!$N402="outubro",_xlfn.XLOOKUP('ESTOQUE DEZEMBRO'!$A402,MEDIDAS!H:H,MEDIDAS!J:J,,0),IF('ESTOQUE DEZEMBRO'!$N402="novembro",_xlfn.XLOOKUP('ESTOQUE DEZEMBRO'!$A402,MEDIDAS!H:H,MEDIDAS!K:K,,0),"0"))</f>
        <v>10</v>
      </c>
      <c r="H402" s="16">
        <v>20</v>
      </c>
      <c r="I402" s="6" t="s">
        <v>1134</v>
      </c>
      <c r="J402" s="1">
        <f>'ESTOQUE DEZEMBRO'!$D402*'ESTOQUE DEZEMBRO'!$G402+'ESTOQUE DEZEMBRO'!$E402*'ESTOQUE DEZEMBRO'!$H402</f>
        <v>1138.0000000000005</v>
      </c>
      <c r="K402" s="1">
        <f>_xlfn.XLOOKUP(A402,MEDIDAS!A:A,MEDIDAS!D:D,,0)*5</f>
        <v>7.6111111111111107</v>
      </c>
      <c r="L402" s="1">
        <f>SUM(K402,_xlfn.XLOOKUP(A402,MEDIDAS!A:A,MEDIDAS!D:D,,0)*5)</f>
        <v>15.222222222222221</v>
      </c>
      <c r="M40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02" t="str">
        <f>IF(Tabela57[[#This Row],[ABASTECIMENTO]]&gt;0,"janeiro",_xlfn.XLOOKUP(Tabela57[[#This Row],[SKU]],'ESTOQUE DEZEMBRO'!A:A,'ESTOQUE DEZEMBRO'!N:N,,0))</f>
        <v>outubro</v>
      </c>
      <c r="O402" s="15">
        <v>45658</v>
      </c>
    </row>
    <row r="403" spans="1:15">
      <c r="A403" s="5" t="s">
        <v>402</v>
      </c>
      <c r="B403" s="6" t="s">
        <v>1178</v>
      </c>
      <c r="C403" s="8">
        <f t="shared" si="12"/>
        <v>64.89</v>
      </c>
      <c r="D403" s="13">
        <f>_xlfn.XLOOKUP(Tabela57[[#This Row],[SKU]],'ESTOQUE DEZEMBRO'!A:A,'ESTOQUE DEZEMBRO'!F:F,,0)-
_xlfn.XLOOKUP(Tabela57[[#This Row],[SKU]],'VENDA MES'!K:K,'VENDA MES'!L:L,0,0)</f>
        <v>-42.199999999999989</v>
      </c>
      <c r="E403" s="13">
        <f>IF(D403&lt;=0,(L403 * 2.5) - D403,IF(AND(Tabela57[[#This Row],[ESTOQUE_INICIAL]]&lt;=Tabela57[[#This Row],[PONTO_DE_REPOSICAO]],Tabela57[[#This Row],[ESTOQUE_INICIAL]]&gt;0),L403*2.5,D403*0))</f>
        <v>71.088888888888874</v>
      </c>
      <c r="F403" s="13">
        <f t="shared" si="13"/>
        <v>28.888888888888886</v>
      </c>
      <c r="G403" s="14">
        <f>IF('ESTOQUE DEZEMBRO'!$N403="outubro",_xlfn.XLOOKUP('ESTOQUE DEZEMBRO'!$A403,MEDIDAS!H:H,MEDIDAS!J:J,,0),IF('ESTOQUE DEZEMBRO'!$N403="novembro",_xlfn.XLOOKUP('ESTOQUE DEZEMBRO'!$A403,MEDIDAS!H:H,MEDIDAS!K:K,,0),"0"))</f>
        <v>36</v>
      </c>
      <c r="H403" s="16">
        <v>72</v>
      </c>
      <c r="I403" s="6" t="s">
        <v>1152</v>
      </c>
      <c r="J403" s="1">
        <f>'ESTOQUE DEZEMBRO'!$D403*'ESTOQUE DEZEMBRO'!$G403+'ESTOQUE DEZEMBRO'!$E403*'ESTOQUE DEZEMBRO'!$H403</f>
        <v>1720.8000000000004</v>
      </c>
      <c r="K403" s="1">
        <f>_xlfn.XLOOKUP(A403,MEDIDAS!A:A,MEDIDAS!D:D,,0)*5</f>
        <v>5.7777777777777768</v>
      </c>
      <c r="L403" s="1">
        <f>SUM(K403,_xlfn.XLOOKUP(A403,MEDIDAS!A:A,MEDIDAS!D:D,,0)*5)</f>
        <v>11.555555555555554</v>
      </c>
      <c r="M40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03" t="str">
        <f>IF(Tabela57[[#This Row],[ABASTECIMENTO]]&gt;0,"janeiro",_xlfn.XLOOKUP(Tabela57[[#This Row],[SKU]],'ESTOQUE DEZEMBRO'!A:A,'ESTOQUE DEZEMBRO'!N:N,,0))</f>
        <v>janeiro</v>
      </c>
      <c r="O403" s="15">
        <v>45658</v>
      </c>
    </row>
    <row r="404" spans="1:15">
      <c r="A404" s="5" t="s">
        <v>403</v>
      </c>
      <c r="B404" s="6" t="s">
        <v>1178</v>
      </c>
      <c r="C404" s="8">
        <f t="shared" si="12"/>
        <v>64.89</v>
      </c>
      <c r="D404" s="13">
        <f>_xlfn.XLOOKUP(Tabela57[[#This Row],[SKU]],'ESTOQUE DEZEMBRO'!A:A,'ESTOQUE DEZEMBRO'!F:F,,0)-
_xlfn.XLOOKUP(Tabela57[[#This Row],[SKU]],'VENDA MES'!K:K,'VENDA MES'!L:L,0,0)</f>
        <v>56.599999999999994</v>
      </c>
      <c r="E404" s="13">
        <f>IF(D404&lt;=0,(L404 * 2.5) - D404,IF(AND(Tabela57[[#This Row],[ESTOQUE_INICIAL]]&lt;=Tabela57[[#This Row],[PONTO_DE_REPOSICAO]],Tabela57[[#This Row],[ESTOQUE_INICIAL]]&gt;0),L404*2.5,D404*0))</f>
        <v>0</v>
      </c>
      <c r="F404" s="13">
        <f t="shared" si="13"/>
        <v>56.599999999999994</v>
      </c>
      <c r="G404" s="14">
        <f>IF('ESTOQUE DEZEMBRO'!$N404="outubro",_xlfn.XLOOKUP('ESTOQUE DEZEMBRO'!$A404,MEDIDAS!H:H,MEDIDAS!J:J,,0),IF('ESTOQUE DEZEMBRO'!$N404="novembro",_xlfn.XLOOKUP('ESTOQUE DEZEMBRO'!$A404,MEDIDAS!H:H,MEDIDAS!K:K,,0),"0"))</f>
        <v>36</v>
      </c>
      <c r="H404" s="16">
        <v>72</v>
      </c>
      <c r="I404" s="6" t="s">
        <v>1152</v>
      </c>
      <c r="J404" s="1">
        <f>'ESTOQUE DEZEMBRO'!$D404*'ESTOQUE DEZEMBRO'!$G404+'ESTOQUE DEZEMBRO'!$E404*'ESTOQUE DEZEMBRO'!$H404</f>
        <v>3549.6</v>
      </c>
      <c r="K404" s="1">
        <f>_xlfn.XLOOKUP(A404,MEDIDAS!A:A,MEDIDAS!D:D,,0)*5</f>
        <v>7.7222222222222223</v>
      </c>
      <c r="L404" s="1">
        <f>SUM(K404,_xlfn.XLOOKUP(A404,MEDIDAS!A:A,MEDIDAS!D:D,,0)*5)</f>
        <v>15.444444444444445</v>
      </c>
      <c r="M40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04" t="str">
        <f>IF(Tabela57[[#This Row],[ABASTECIMENTO]]&gt;0,"janeiro",_xlfn.XLOOKUP(Tabela57[[#This Row],[SKU]],'ESTOQUE DEZEMBRO'!A:A,'ESTOQUE DEZEMBRO'!N:N,,0))</f>
        <v>outubro</v>
      </c>
      <c r="O404" s="15">
        <v>45658</v>
      </c>
    </row>
    <row r="405" spans="1:15">
      <c r="A405" s="5" t="s">
        <v>404</v>
      </c>
      <c r="B405" s="6" t="s">
        <v>1178</v>
      </c>
      <c r="C405" s="8">
        <f t="shared" si="12"/>
        <v>64.89</v>
      </c>
      <c r="D405" s="13">
        <f>_xlfn.XLOOKUP(Tabela57[[#This Row],[SKU]],'ESTOQUE DEZEMBRO'!A:A,'ESTOQUE DEZEMBRO'!F:F,,0)-
_xlfn.XLOOKUP(Tabela57[[#This Row],[SKU]],'VENDA MES'!K:K,'VENDA MES'!L:L,0,0)</f>
        <v>-32.199999999999989</v>
      </c>
      <c r="E405" s="13">
        <f>IF(D405&lt;=0,(L405 * 2.5) - D405,IF(AND(Tabela57[[#This Row],[ESTOQUE_INICIAL]]&lt;=Tabela57[[#This Row],[PONTO_DE_REPOSICAO]],Tabela57[[#This Row],[ESTOQUE_INICIAL]]&gt;0),L405*2.5,D405*0))</f>
        <v>66.36666666666666</v>
      </c>
      <c r="F405" s="13">
        <f t="shared" si="13"/>
        <v>34.166666666666671</v>
      </c>
      <c r="G405" s="14">
        <f>IF('ESTOQUE DEZEMBRO'!$N405="outubro",_xlfn.XLOOKUP('ESTOQUE DEZEMBRO'!$A405,MEDIDAS!H:H,MEDIDAS!J:J,,0),IF('ESTOQUE DEZEMBRO'!$N405="novembro",_xlfn.XLOOKUP('ESTOQUE DEZEMBRO'!$A405,MEDIDAS!H:H,MEDIDAS!K:K,,0),"0"))</f>
        <v>36</v>
      </c>
      <c r="H405" s="16">
        <v>72</v>
      </c>
      <c r="I405" s="6" t="s">
        <v>1152</v>
      </c>
      <c r="J405" s="1">
        <f>'ESTOQUE DEZEMBRO'!$D405*'ESTOQUE DEZEMBRO'!$G405+'ESTOQUE DEZEMBRO'!$E405*'ESTOQUE DEZEMBRO'!$H405</f>
        <v>1036.8000000000004</v>
      </c>
      <c r="K405" s="1">
        <f>_xlfn.XLOOKUP(A405,MEDIDAS!A:A,MEDIDAS!D:D,,0)*5</f>
        <v>6.8333333333333339</v>
      </c>
      <c r="L405" s="1">
        <f>SUM(K405,_xlfn.XLOOKUP(A405,MEDIDAS!A:A,MEDIDAS!D:D,,0)*5)</f>
        <v>13.666666666666668</v>
      </c>
      <c r="M40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05" t="str">
        <f>IF(Tabela57[[#This Row],[ABASTECIMENTO]]&gt;0,"janeiro",_xlfn.XLOOKUP(Tabela57[[#This Row],[SKU]],'ESTOQUE DEZEMBRO'!A:A,'ESTOQUE DEZEMBRO'!N:N,,0))</f>
        <v>janeiro</v>
      </c>
      <c r="O405" s="15">
        <v>45658</v>
      </c>
    </row>
    <row r="406" spans="1:15">
      <c r="A406" s="5" t="s">
        <v>405</v>
      </c>
      <c r="B406" s="6" t="s">
        <v>1178</v>
      </c>
      <c r="C406" s="8">
        <f t="shared" si="12"/>
        <v>64.89</v>
      </c>
      <c r="D406" s="13">
        <f>_xlfn.XLOOKUP(Tabela57[[#This Row],[SKU]],'ESTOQUE DEZEMBRO'!A:A,'ESTOQUE DEZEMBRO'!F:F,,0)-
_xlfn.XLOOKUP(Tabela57[[#This Row],[SKU]],'VENDA MES'!K:K,'VENDA MES'!L:L,0,0)</f>
        <v>-18.5</v>
      </c>
      <c r="E406" s="13">
        <f>IF(D406&lt;=0,(L406 * 2.5) - D406,IF(AND(Tabela57[[#This Row],[ESTOQUE_INICIAL]]&lt;=Tabela57[[#This Row],[PONTO_DE_REPOSICAO]],Tabela57[[#This Row],[ESTOQUE_INICIAL]]&gt;0),L406*2.5,D406*0))</f>
        <v>51</v>
      </c>
      <c r="F406" s="13">
        <f t="shared" si="13"/>
        <v>32.5</v>
      </c>
      <c r="G406" s="14" t="str">
        <f>IF('ESTOQUE DEZEMBRO'!$N406="outubro",_xlfn.XLOOKUP('ESTOQUE DEZEMBRO'!$A406,MEDIDAS!H:H,MEDIDAS!J:J,,0),IF('ESTOQUE DEZEMBRO'!$N406="novembro",_xlfn.XLOOKUP('ESTOQUE DEZEMBRO'!$A406,MEDIDAS!H:H,MEDIDAS!K:K,,0),"0"))</f>
        <v>0</v>
      </c>
      <c r="H406" s="16">
        <v>72</v>
      </c>
      <c r="I406" s="6" t="s">
        <v>1152</v>
      </c>
      <c r="J406" s="1">
        <f>'ESTOQUE DEZEMBRO'!$D406*'ESTOQUE DEZEMBRO'!$G406+'ESTOQUE DEZEMBRO'!$E406*'ESTOQUE DEZEMBRO'!$H406</f>
        <v>6327</v>
      </c>
      <c r="K406" s="1">
        <f>_xlfn.XLOOKUP(A406,MEDIDAS!A:A,MEDIDAS!D:D,,0)*5</f>
        <v>6.5</v>
      </c>
      <c r="L406" s="1">
        <f>SUM(K406,_xlfn.XLOOKUP(A406,MEDIDAS!A:A,MEDIDAS!D:D,,0)*5)</f>
        <v>13</v>
      </c>
      <c r="M40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06" t="str">
        <f>IF(Tabela57[[#This Row],[ABASTECIMENTO]]&gt;0,"janeiro",_xlfn.XLOOKUP(Tabela57[[#This Row],[SKU]],'ESTOQUE DEZEMBRO'!A:A,'ESTOQUE DEZEMBRO'!N:N,,0))</f>
        <v>janeiro</v>
      </c>
      <c r="O406" s="15">
        <v>45658</v>
      </c>
    </row>
    <row r="407" spans="1:15">
      <c r="A407" s="5" t="s">
        <v>406</v>
      </c>
      <c r="B407" s="6" t="s">
        <v>1178</v>
      </c>
      <c r="C407" s="8">
        <f t="shared" si="12"/>
        <v>64.89</v>
      </c>
      <c r="D407" s="13">
        <f>_xlfn.XLOOKUP(Tabela57[[#This Row],[SKU]],'ESTOQUE DEZEMBRO'!A:A,'ESTOQUE DEZEMBRO'!F:F,,0)-
_xlfn.XLOOKUP(Tabela57[[#This Row],[SKU]],'VENDA MES'!K:K,'VENDA MES'!L:L,0,0)</f>
        <v>-9.9999999999999716</v>
      </c>
      <c r="E407" s="13">
        <f>IF(D407&lt;=0,(L407 * 2.5) - D407,IF(AND(Tabela57[[#This Row],[ESTOQUE_INICIAL]]&lt;=Tabela57[[#This Row],[PONTO_DE_REPOSICAO]],Tabela57[[#This Row],[ESTOQUE_INICIAL]]&gt;0),L407*2.5,D407*0))</f>
        <v>38.055555555555529</v>
      </c>
      <c r="F407" s="13">
        <f t="shared" si="13"/>
        <v>28.055555555555557</v>
      </c>
      <c r="G407" s="14">
        <f>IF('ESTOQUE DEZEMBRO'!$N407="outubro",_xlfn.XLOOKUP('ESTOQUE DEZEMBRO'!$A407,MEDIDAS!H:H,MEDIDAS!J:J,,0),IF('ESTOQUE DEZEMBRO'!$N407="novembro",_xlfn.XLOOKUP('ESTOQUE DEZEMBRO'!$A407,MEDIDAS!H:H,MEDIDAS!K:K,,0),"0"))</f>
        <v>36</v>
      </c>
      <c r="H407" s="16">
        <v>72</v>
      </c>
      <c r="I407" s="6" t="s">
        <v>1152</v>
      </c>
      <c r="J407" s="1">
        <f>'ESTOQUE DEZEMBRO'!$D407*'ESTOQUE DEZEMBRO'!$G407+'ESTOQUE DEZEMBRO'!$E407*'ESTOQUE DEZEMBRO'!$H407</f>
        <v>2304.0000000000009</v>
      </c>
      <c r="K407" s="1">
        <f>_xlfn.XLOOKUP(A407,MEDIDAS!A:A,MEDIDAS!D:D,,0)*5</f>
        <v>5.6111111111111107</v>
      </c>
      <c r="L407" s="1">
        <f>SUM(K407,_xlfn.XLOOKUP(A407,MEDIDAS!A:A,MEDIDAS!D:D,,0)*5)</f>
        <v>11.222222222222221</v>
      </c>
      <c r="M40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07" t="str">
        <f>IF(Tabela57[[#This Row],[ABASTECIMENTO]]&gt;0,"janeiro",_xlfn.XLOOKUP(Tabela57[[#This Row],[SKU]],'ESTOQUE DEZEMBRO'!A:A,'ESTOQUE DEZEMBRO'!N:N,,0))</f>
        <v>janeiro</v>
      </c>
      <c r="O407" s="15">
        <v>45658</v>
      </c>
    </row>
    <row r="408" spans="1:15">
      <c r="A408" s="5" t="s">
        <v>451</v>
      </c>
      <c r="B408" s="6" t="s">
        <v>1178</v>
      </c>
      <c r="C408" s="8">
        <f t="shared" si="12"/>
        <v>64.89</v>
      </c>
      <c r="D408" s="13">
        <f>_xlfn.XLOOKUP(Tabela57[[#This Row],[SKU]],'ESTOQUE DEZEMBRO'!A:A,'ESTOQUE DEZEMBRO'!F:F,,0)-
_xlfn.XLOOKUP(Tabela57[[#This Row],[SKU]],'VENDA MES'!K:K,'VENDA MES'!L:L,0,0)</f>
        <v>-45</v>
      </c>
      <c r="E408" s="13">
        <f>IF(D408&lt;=0,(L408 * 2.5) - D408,IF(AND(Tabela57[[#This Row],[ESTOQUE_INICIAL]]&lt;=Tabela57[[#This Row],[PONTO_DE_REPOSICAO]],Tabela57[[#This Row],[ESTOQUE_INICIAL]]&gt;0),L408*2.5,D408*0))</f>
        <v>81.111111111111114</v>
      </c>
      <c r="F408" s="13">
        <f t="shared" si="13"/>
        <v>36.111111111111114</v>
      </c>
      <c r="G408" s="14">
        <f>IF('ESTOQUE DEZEMBRO'!$N408="outubro",_xlfn.XLOOKUP('ESTOQUE DEZEMBRO'!$A408,MEDIDAS!H:H,MEDIDAS!J:J,,0),IF('ESTOQUE DEZEMBRO'!$N408="novembro",_xlfn.XLOOKUP('ESTOQUE DEZEMBRO'!$A408,MEDIDAS!H:H,MEDIDAS!K:K,,0),"0"))</f>
        <v>36</v>
      </c>
      <c r="H408" s="16">
        <v>72</v>
      </c>
      <c r="I408" s="6" t="s">
        <v>1152</v>
      </c>
      <c r="J408" s="1">
        <f>'ESTOQUE DEZEMBRO'!$D408*'ESTOQUE DEZEMBRO'!$G408+'ESTOQUE DEZEMBRO'!$E408*'ESTOQUE DEZEMBRO'!$H408</f>
        <v>720</v>
      </c>
      <c r="K408" s="1">
        <f>_xlfn.XLOOKUP(A408,MEDIDAS!A:A,MEDIDAS!D:D,,0)*5</f>
        <v>7.2222222222222223</v>
      </c>
      <c r="L408" s="1">
        <f>SUM(K408,_xlfn.XLOOKUP(A408,MEDIDAS!A:A,MEDIDAS!D:D,,0)*5)</f>
        <v>14.444444444444445</v>
      </c>
      <c r="M40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08" t="str">
        <f>IF(Tabela57[[#This Row],[ABASTECIMENTO]]&gt;0,"janeiro",_xlfn.XLOOKUP(Tabela57[[#This Row],[SKU]],'ESTOQUE DEZEMBRO'!A:A,'ESTOQUE DEZEMBRO'!N:N,,0))</f>
        <v>janeiro</v>
      </c>
      <c r="O408" s="15">
        <v>45658</v>
      </c>
    </row>
    <row r="409" spans="1:15">
      <c r="A409" s="5" t="s">
        <v>408</v>
      </c>
      <c r="B409" s="6" t="s">
        <v>1178</v>
      </c>
      <c r="C409" s="8">
        <f t="shared" si="12"/>
        <v>64.89</v>
      </c>
      <c r="D409" s="13">
        <f>_xlfn.XLOOKUP(Tabela57[[#This Row],[SKU]],'ESTOQUE DEZEMBRO'!A:A,'ESTOQUE DEZEMBRO'!F:F,,0)-
_xlfn.XLOOKUP(Tabela57[[#This Row],[SKU]],'VENDA MES'!K:K,'VENDA MES'!L:L,0,0)</f>
        <v>-47.777777777777786</v>
      </c>
      <c r="E409" s="13">
        <f>IF(D409&lt;=0,(L409 * 2.5) - D409,IF(AND(Tabela57[[#This Row],[ESTOQUE_INICIAL]]&lt;=Tabela57[[#This Row],[PONTO_DE_REPOSICAO]],Tabela57[[#This Row],[ESTOQUE_INICIAL]]&gt;0),L409*2.5,D409*0))</f>
        <v>75</v>
      </c>
      <c r="F409" s="13">
        <f t="shared" si="13"/>
        <v>27.222222222222214</v>
      </c>
      <c r="G409" s="14" t="str">
        <f>IF('ESTOQUE DEZEMBRO'!$N409="outubro",_xlfn.XLOOKUP('ESTOQUE DEZEMBRO'!$A409,MEDIDAS!H:H,MEDIDAS!J:J,,0),IF('ESTOQUE DEZEMBRO'!$N409="novembro",_xlfn.XLOOKUP('ESTOQUE DEZEMBRO'!$A409,MEDIDAS!H:H,MEDIDAS!K:K,,0),"0"))</f>
        <v>0</v>
      </c>
      <c r="H409" s="16">
        <v>72</v>
      </c>
      <c r="I409" s="6" t="s">
        <v>1152</v>
      </c>
      <c r="J409" s="1">
        <f>'ESTOQUE DEZEMBRO'!$D409*'ESTOQUE DEZEMBRO'!$G409+'ESTOQUE DEZEMBRO'!$E409*'ESTOQUE DEZEMBRO'!$H409</f>
        <v>2449.9999999999995</v>
      </c>
      <c r="K409" s="1">
        <f>_xlfn.XLOOKUP(A409,MEDIDAS!A:A,MEDIDAS!D:D,,0)*5</f>
        <v>5.4444444444444438</v>
      </c>
      <c r="L409" s="1">
        <f>SUM(K409,_xlfn.XLOOKUP(A409,MEDIDAS!A:A,MEDIDAS!D:D,,0)*5)</f>
        <v>10.888888888888888</v>
      </c>
      <c r="M40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09" t="str">
        <f>IF(Tabela57[[#This Row],[ABASTECIMENTO]]&gt;0,"janeiro",_xlfn.XLOOKUP(Tabela57[[#This Row],[SKU]],'ESTOQUE DEZEMBRO'!A:A,'ESTOQUE DEZEMBRO'!N:N,,0))</f>
        <v>janeiro</v>
      </c>
      <c r="O409" s="15">
        <v>45658</v>
      </c>
    </row>
    <row r="410" spans="1:15">
      <c r="A410" s="5" t="s">
        <v>409</v>
      </c>
      <c r="B410" s="6" t="s">
        <v>1178</v>
      </c>
      <c r="C410" s="8">
        <f t="shared" si="12"/>
        <v>64.89</v>
      </c>
      <c r="D410" s="13">
        <f>_xlfn.XLOOKUP(Tabela57[[#This Row],[SKU]],'ESTOQUE DEZEMBRO'!A:A,'ESTOQUE DEZEMBRO'!F:F,,0)-
_xlfn.XLOOKUP(Tabela57[[#This Row],[SKU]],'VENDA MES'!K:K,'VENDA MES'!L:L,0,0)</f>
        <v>-19.599999999999994</v>
      </c>
      <c r="E410" s="13">
        <f>IF(D410&lt;=0,(L410 * 2.5) - D410,IF(AND(Tabela57[[#This Row],[ESTOQUE_INICIAL]]&lt;=Tabela57[[#This Row],[PONTO_DE_REPOSICAO]],Tabela57[[#This Row],[ESTOQUE_INICIAL]]&gt;0),L410*2.5,D410*0))</f>
        <v>58.48888888888888</v>
      </c>
      <c r="F410" s="13">
        <f t="shared" si="13"/>
        <v>38.888888888888886</v>
      </c>
      <c r="G410" s="14">
        <f>IF('ESTOQUE DEZEMBRO'!$N410="outubro",_xlfn.XLOOKUP('ESTOQUE DEZEMBRO'!$A410,MEDIDAS!H:H,MEDIDAS!J:J,,0),IF('ESTOQUE DEZEMBRO'!$N410="novembro",_xlfn.XLOOKUP('ESTOQUE DEZEMBRO'!$A410,MEDIDAS!H:H,MEDIDAS!K:K,,0),"0"))</f>
        <v>36</v>
      </c>
      <c r="H410" s="16">
        <v>72</v>
      </c>
      <c r="I410" s="6" t="s">
        <v>1152</v>
      </c>
      <c r="J410" s="1">
        <f>'ESTOQUE DEZEMBRO'!$D410*'ESTOQUE DEZEMBRO'!$G410+'ESTOQUE DEZEMBRO'!$E410*'ESTOQUE DEZEMBRO'!$H410</f>
        <v>1850.4</v>
      </c>
      <c r="K410" s="1">
        <f>_xlfn.XLOOKUP(A410,MEDIDAS!A:A,MEDIDAS!D:D,,0)*5</f>
        <v>7.7777777777777777</v>
      </c>
      <c r="L410" s="1">
        <f>SUM(K410,_xlfn.XLOOKUP(A410,MEDIDAS!A:A,MEDIDAS!D:D,,0)*5)</f>
        <v>15.555555555555555</v>
      </c>
      <c r="M41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10" t="str">
        <f>IF(Tabela57[[#This Row],[ABASTECIMENTO]]&gt;0,"janeiro",_xlfn.XLOOKUP(Tabela57[[#This Row],[SKU]],'ESTOQUE DEZEMBRO'!A:A,'ESTOQUE DEZEMBRO'!N:N,,0))</f>
        <v>janeiro</v>
      </c>
      <c r="O410" s="15">
        <v>45658</v>
      </c>
    </row>
    <row r="411" spans="1:15">
      <c r="A411" s="5" t="s">
        <v>410</v>
      </c>
      <c r="B411" s="6" t="s">
        <v>1178</v>
      </c>
      <c r="C411" s="8">
        <f t="shared" si="12"/>
        <v>64.89</v>
      </c>
      <c r="D411" s="13">
        <f>_xlfn.XLOOKUP(Tabela57[[#This Row],[SKU]],'ESTOQUE DEZEMBRO'!A:A,'ESTOQUE DEZEMBRO'!F:F,,0)-
_xlfn.XLOOKUP(Tabela57[[#This Row],[SKU]],'VENDA MES'!K:K,'VENDA MES'!L:L,0,0)</f>
        <v>-19</v>
      </c>
      <c r="E411" s="13">
        <f>IF(D411&lt;=0,(L411 * 2.5) - D411,IF(AND(Tabela57[[#This Row],[ESTOQUE_INICIAL]]&lt;=Tabela57[[#This Row],[PONTO_DE_REPOSICAO]],Tabela57[[#This Row],[ESTOQUE_INICIAL]]&gt;0),L411*2.5,D411*0))</f>
        <v>47.888888888888886</v>
      </c>
      <c r="F411" s="13">
        <f t="shared" si="13"/>
        <v>28.888888888888886</v>
      </c>
      <c r="G411" s="14">
        <f>IF('ESTOQUE DEZEMBRO'!$N411="outubro",_xlfn.XLOOKUP('ESTOQUE DEZEMBRO'!$A411,MEDIDAS!H:H,MEDIDAS!J:J,,0),IF('ESTOQUE DEZEMBRO'!$N411="novembro",_xlfn.XLOOKUP('ESTOQUE DEZEMBRO'!$A411,MEDIDAS!H:H,MEDIDAS!K:K,,0),"0"))</f>
        <v>36</v>
      </c>
      <c r="H411" s="16">
        <v>72</v>
      </c>
      <c r="I411" s="6" t="s">
        <v>1152</v>
      </c>
      <c r="J411" s="1">
        <f>'ESTOQUE DEZEMBRO'!$D411*'ESTOQUE DEZEMBRO'!$G411+'ESTOQUE DEZEMBRO'!$E411*'ESTOQUE DEZEMBRO'!$H411</f>
        <v>1008</v>
      </c>
      <c r="K411" s="1">
        <f>_xlfn.XLOOKUP(A411,MEDIDAS!A:A,MEDIDAS!D:D,,0)*5</f>
        <v>5.7777777777777768</v>
      </c>
      <c r="L411" s="1">
        <f>SUM(K411,_xlfn.XLOOKUP(A411,MEDIDAS!A:A,MEDIDAS!D:D,,0)*5)</f>
        <v>11.555555555555554</v>
      </c>
      <c r="M41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11" t="str">
        <f>IF(Tabela57[[#This Row],[ABASTECIMENTO]]&gt;0,"janeiro",_xlfn.XLOOKUP(Tabela57[[#This Row],[SKU]],'ESTOQUE DEZEMBRO'!A:A,'ESTOQUE DEZEMBRO'!N:N,,0))</f>
        <v>janeiro</v>
      </c>
      <c r="O411" s="15">
        <v>45658</v>
      </c>
    </row>
    <row r="412" spans="1:15">
      <c r="A412" s="5" t="s">
        <v>411</v>
      </c>
      <c r="B412" s="6" t="s">
        <v>1178</v>
      </c>
      <c r="C412" s="8">
        <f t="shared" si="12"/>
        <v>64.89</v>
      </c>
      <c r="D412" s="13">
        <f>_xlfn.XLOOKUP(Tabela57[[#This Row],[SKU]],'ESTOQUE DEZEMBRO'!A:A,'ESTOQUE DEZEMBRO'!F:F,,0)-
_xlfn.XLOOKUP(Tabela57[[#This Row],[SKU]],'VENDA MES'!K:K,'VENDA MES'!L:L,0,0)</f>
        <v>49.199999999999989</v>
      </c>
      <c r="E412" s="13">
        <f>IF(D412&lt;=0,(L412 * 2.5) - D412,IF(AND(Tabela57[[#This Row],[ESTOQUE_INICIAL]]&lt;=Tabela57[[#This Row],[PONTO_DE_REPOSICAO]],Tabela57[[#This Row],[ESTOQUE_INICIAL]]&gt;0),L412*2.5,D412*0))</f>
        <v>0</v>
      </c>
      <c r="F412" s="13">
        <f t="shared" si="13"/>
        <v>49.199999999999989</v>
      </c>
      <c r="G412" s="14">
        <f>IF('ESTOQUE DEZEMBRO'!$N412="outubro",_xlfn.XLOOKUP('ESTOQUE DEZEMBRO'!$A412,MEDIDAS!H:H,MEDIDAS!J:J,,0),IF('ESTOQUE DEZEMBRO'!$N412="novembro",_xlfn.XLOOKUP('ESTOQUE DEZEMBRO'!$A412,MEDIDAS!H:H,MEDIDAS!K:K,,0),"0"))</f>
        <v>36</v>
      </c>
      <c r="H412" s="16">
        <v>72</v>
      </c>
      <c r="I412" s="6" t="s">
        <v>1152</v>
      </c>
      <c r="J412" s="1">
        <f>'ESTOQUE DEZEMBRO'!$D412*'ESTOQUE DEZEMBRO'!$G412+'ESTOQUE DEZEMBRO'!$E412*'ESTOQUE DEZEMBRO'!$H412</f>
        <v>5191.2</v>
      </c>
      <c r="K412" s="1">
        <f>_xlfn.XLOOKUP(A412,MEDIDAS!A:A,MEDIDAS!D:D,,0)*5</f>
        <v>5.5555555555555554</v>
      </c>
      <c r="L412" s="1">
        <f>SUM(K412,_xlfn.XLOOKUP(A412,MEDIDAS!A:A,MEDIDAS!D:D,,0)*5)</f>
        <v>11.111111111111111</v>
      </c>
      <c r="M41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12" t="str">
        <f>IF(Tabela57[[#This Row],[ABASTECIMENTO]]&gt;0,"janeiro",_xlfn.XLOOKUP(Tabela57[[#This Row],[SKU]],'ESTOQUE DEZEMBRO'!A:A,'ESTOQUE DEZEMBRO'!N:N,,0))</f>
        <v>outubro</v>
      </c>
      <c r="O412" s="15">
        <v>45658</v>
      </c>
    </row>
    <row r="413" spans="1:15">
      <c r="A413" s="5" t="s">
        <v>412</v>
      </c>
      <c r="B413" s="6" t="s">
        <v>1179</v>
      </c>
      <c r="C413" s="8">
        <f t="shared" si="12"/>
        <v>64.89</v>
      </c>
      <c r="D413" s="13">
        <f>_xlfn.XLOOKUP(Tabela57[[#This Row],[SKU]],'ESTOQUE DEZEMBRO'!A:A,'ESTOQUE DEZEMBRO'!F:F,,0)-
_xlfn.XLOOKUP(Tabela57[[#This Row],[SKU]],'VENDA MES'!K:K,'VENDA MES'!L:L,0,0)</f>
        <v>-0.19999999999996021</v>
      </c>
      <c r="E413" s="13">
        <f>IF(D413&lt;=0,(L413 * 2.5) - D413,IF(AND(Tabela57[[#This Row],[ESTOQUE_INICIAL]]&lt;=Tabela57[[#This Row],[PONTO_DE_REPOSICAO]],Tabela57[[#This Row],[ESTOQUE_INICIAL]]&gt;0),L413*2.5,D413*0))</f>
        <v>34.088888888888853</v>
      </c>
      <c r="F413" s="13">
        <f t="shared" si="13"/>
        <v>33.888888888888893</v>
      </c>
      <c r="G413" s="14">
        <f>IF('ESTOQUE DEZEMBRO'!$N413="outubro",_xlfn.XLOOKUP('ESTOQUE DEZEMBRO'!$A413,MEDIDAS!H:H,MEDIDAS!J:J,,0),IF('ESTOQUE DEZEMBRO'!$N413="novembro",_xlfn.XLOOKUP('ESTOQUE DEZEMBRO'!$A413,MEDIDAS!H:H,MEDIDAS!K:K,,0),"0"))</f>
        <v>24</v>
      </c>
      <c r="H413" s="16">
        <v>48</v>
      </c>
      <c r="I413" s="6" t="s">
        <v>1128</v>
      </c>
      <c r="J413" s="1">
        <f>'ESTOQUE DEZEMBRO'!$D413*'ESTOQUE DEZEMBRO'!$G413+'ESTOQUE DEZEMBRO'!$E413*'ESTOQUE DEZEMBRO'!$H413</f>
        <v>1507.200000000001</v>
      </c>
      <c r="K413" s="1">
        <f>_xlfn.XLOOKUP(A413,MEDIDAS!A:A,MEDIDAS!D:D,,0)*5</f>
        <v>6.7777777777777786</v>
      </c>
      <c r="L413" s="1">
        <f>SUM(K413,_xlfn.XLOOKUP(A413,MEDIDAS!A:A,MEDIDAS!D:D,,0)*5)</f>
        <v>13.555555555555557</v>
      </c>
      <c r="M41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13" t="str">
        <f>IF(Tabela57[[#This Row],[ABASTECIMENTO]]&gt;0,"janeiro",_xlfn.XLOOKUP(Tabela57[[#This Row],[SKU]],'ESTOQUE DEZEMBRO'!A:A,'ESTOQUE DEZEMBRO'!N:N,,0))</f>
        <v>janeiro</v>
      </c>
      <c r="O413" s="15">
        <v>45658</v>
      </c>
    </row>
    <row r="414" spans="1:15">
      <c r="A414" s="5" t="s">
        <v>413</v>
      </c>
      <c r="B414" s="6" t="s">
        <v>1179</v>
      </c>
      <c r="C414" s="8">
        <f t="shared" si="12"/>
        <v>64.89</v>
      </c>
      <c r="D414" s="13">
        <f>_xlfn.XLOOKUP(Tabela57[[#This Row],[SKU]],'ESTOQUE DEZEMBRO'!A:A,'ESTOQUE DEZEMBRO'!F:F,,0)-
_xlfn.XLOOKUP(Tabela57[[#This Row],[SKU]],'VENDA MES'!K:K,'VENDA MES'!L:L,0,0)</f>
        <v>-28.611111111111114</v>
      </c>
      <c r="E414" s="13">
        <f>IF(D414&lt;=0,(L414 * 2.5) - D414,IF(AND(Tabela57[[#This Row],[ESTOQUE_INICIAL]]&lt;=Tabela57[[#This Row],[PONTO_DE_REPOSICAO]],Tabela57[[#This Row],[ESTOQUE_INICIAL]]&gt;0),L414*2.5,D414*0))</f>
        <v>65</v>
      </c>
      <c r="F414" s="13">
        <f t="shared" si="13"/>
        <v>36.388888888888886</v>
      </c>
      <c r="G414" s="14" t="str">
        <f>IF('ESTOQUE DEZEMBRO'!$N414="outubro",_xlfn.XLOOKUP('ESTOQUE DEZEMBRO'!$A414,MEDIDAS!H:H,MEDIDAS!J:J,,0),IF('ESTOQUE DEZEMBRO'!$N414="novembro",_xlfn.XLOOKUP('ESTOQUE DEZEMBRO'!$A414,MEDIDAS!H:H,MEDIDAS!K:K,,0),"0"))</f>
        <v>0</v>
      </c>
      <c r="H414" s="16">
        <v>48</v>
      </c>
      <c r="I414" s="6" t="s">
        <v>1128</v>
      </c>
      <c r="J414" s="1">
        <f>'ESTOQUE DEZEMBRO'!$D414*'ESTOQUE DEZEMBRO'!$G414+'ESTOQUE DEZEMBRO'!$E414*'ESTOQUE DEZEMBRO'!$H414</f>
        <v>4103.333333333333</v>
      </c>
      <c r="K414" s="1">
        <f>_xlfn.XLOOKUP(A414,MEDIDAS!A:A,MEDIDAS!D:D,,0)*5</f>
        <v>7.2777777777777777</v>
      </c>
      <c r="L414" s="1">
        <f>SUM(K414,_xlfn.XLOOKUP(A414,MEDIDAS!A:A,MEDIDAS!D:D,,0)*5)</f>
        <v>14.555555555555555</v>
      </c>
      <c r="M41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14" t="str">
        <f>IF(Tabela57[[#This Row],[ABASTECIMENTO]]&gt;0,"janeiro",_xlfn.XLOOKUP(Tabela57[[#This Row],[SKU]],'ESTOQUE DEZEMBRO'!A:A,'ESTOQUE DEZEMBRO'!N:N,,0))</f>
        <v>janeiro</v>
      </c>
      <c r="O414" s="15">
        <v>45658</v>
      </c>
    </row>
    <row r="415" spans="1:15">
      <c r="A415" s="5" t="s">
        <v>414</v>
      </c>
      <c r="B415" s="6" t="s">
        <v>1179</v>
      </c>
      <c r="C415" s="8">
        <f t="shared" si="12"/>
        <v>64.89</v>
      </c>
      <c r="D415" s="13">
        <f>_xlfn.XLOOKUP(Tabela57[[#This Row],[SKU]],'ESTOQUE DEZEMBRO'!A:A,'ESTOQUE DEZEMBRO'!F:F,,0)-
_xlfn.XLOOKUP(Tabela57[[#This Row],[SKU]],'VENDA MES'!K:K,'VENDA MES'!L:L,0,0)</f>
        <v>-24.444444444444443</v>
      </c>
      <c r="E415" s="13">
        <f>IF(D415&lt;=0,(L415 * 2.5) - D415,IF(AND(Tabela57[[#This Row],[ESTOQUE_INICIAL]]&lt;=Tabela57[[#This Row],[PONTO_DE_REPOSICAO]],Tabela57[[#This Row],[ESTOQUE_INICIAL]]&gt;0),L415*2.5,D415*0))</f>
        <v>55</v>
      </c>
      <c r="F415" s="13">
        <f t="shared" si="13"/>
        <v>30.555555555555557</v>
      </c>
      <c r="G415" s="14" t="str">
        <f>IF('ESTOQUE DEZEMBRO'!$N415="outubro",_xlfn.XLOOKUP('ESTOQUE DEZEMBRO'!$A415,MEDIDAS!H:H,MEDIDAS!J:J,,0),IF('ESTOQUE DEZEMBRO'!$N415="novembro",_xlfn.XLOOKUP('ESTOQUE DEZEMBRO'!$A415,MEDIDAS!H:H,MEDIDAS!K:K,,0),"0"))</f>
        <v>0</v>
      </c>
      <c r="H415" s="16">
        <v>48</v>
      </c>
      <c r="I415" s="6" t="s">
        <v>1128</v>
      </c>
      <c r="J415" s="1">
        <f>'ESTOQUE DEZEMBRO'!$D415*'ESTOQUE DEZEMBRO'!$G415+'ESTOQUE DEZEMBRO'!$E415*'ESTOQUE DEZEMBRO'!$H415</f>
        <v>2493.3333333333335</v>
      </c>
      <c r="K415" s="1">
        <f>_xlfn.XLOOKUP(A415,MEDIDAS!A:A,MEDIDAS!D:D,,0)*5</f>
        <v>6.1111111111111116</v>
      </c>
      <c r="L415" s="1">
        <f>SUM(K415,_xlfn.XLOOKUP(A415,MEDIDAS!A:A,MEDIDAS!D:D,,0)*5)</f>
        <v>12.222222222222223</v>
      </c>
      <c r="M41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15" t="str">
        <f>IF(Tabela57[[#This Row],[ABASTECIMENTO]]&gt;0,"janeiro",_xlfn.XLOOKUP(Tabela57[[#This Row],[SKU]],'ESTOQUE DEZEMBRO'!A:A,'ESTOQUE DEZEMBRO'!N:N,,0))</f>
        <v>janeiro</v>
      </c>
      <c r="O415" s="15">
        <v>45658</v>
      </c>
    </row>
    <row r="416" spans="1:15">
      <c r="A416" s="5" t="s">
        <v>415</v>
      </c>
      <c r="B416" s="6" t="s">
        <v>1179</v>
      </c>
      <c r="C416" s="8">
        <f t="shared" si="12"/>
        <v>64.89</v>
      </c>
      <c r="D416" s="13">
        <f>_xlfn.XLOOKUP(Tabela57[[#This Row],[SKU]],'ESTOQUE DEZEMBRO'!A:A,'ESTOQUE DEZEMBRO'!F:F,,0)-
_xlfn.XLOOKUP(Tabela57[[#This Row],[SKU]],'VENDA MES'!K:K,'VENDA MES'!L:L,0,0)</f>
        <v>-16.199999999999989</v>
      </c>
      <c r="E416" s="13">
        <f>IF(D416&lt;=0,(L416 * 2.5) - D416,IF(AND(Tabela57[[#This Row],[ESTOQUE_INICIAL]]&lt;=Tabela57[[#This Row],[PONTO_DE_REPOSICAO]],Tabela57[[#This Row],[ESTOQUE_INICIAL]]&gt;0),L416*2.5,D416*0))</f>
        <v>35.088888888888874</v>
      </c>
      <c r="F416" s="13">
        <f t="shared" si="13"/>
        <v>18.888888888888886</v>
      </c>
      <c r="G416" s="14">
        <f>IF('ESTOQUE DEZEMBRO'!$N416="outubro",_xlfn.XLOOKUP('ESTOQUE DEZEMBRO'!$A416,MEDIDAS!H:H,MEDIDAS!J:J,,0),IF('ESTOQUE DEZEMBRO'!$N416="novembro",_xlfn.XLOOKUP('ESTOQUE DEZEMBRO'!$A416,MEDIDAS!H:H,MEDIDAS!K:K,,0),"0"))</f>
        <v>24</v>
      </c>
      <c r="H416" s="16">
        <v>48</v>
      </c>
      <c r="I416" s="6" t="s">
        <v>1128</v>
      </c>
      <c r="J416" s="1">
        <f>'ESTOQUE DEZEMBRO'!$D416*'ESTOQUE DEZEMBRO'!$G416+'ESTOQUE DEZEMBRO'!$E416*'ESTOQUE DEZEMBRO'!$H416</f>
        <v>2011.2000000000003</v>
      </c>
      <c r="K416" s="1">
        <f>_xlfn.XLOOKUP(A416,MEDIDAS!A:A,MEDIDAS!D:D,,0)*5</f>
        <v>3.7777777777777777</v>
      </c>
      <c r="L416" s="1">
        <f>SUM(K416,_xlfn.XLOOKUP(A416,MEDIDAS!A:A,MEDIDAS!D:D,,0)*5)</f>
        <v>7.5555555555555554</v>
      </c>
      <c r="M41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16" t="str">
        <f>IF(Tabela57[[#This Row],[ABASTECIMENTO]]&gt;0,"janeiro",_xlfn.XLOOKUP(Tabela57[[#This Row],[SKU]],'ESTOQUE DEZEMBRO'!A:A,'ESTOQUE DEZEMBRO'!N:N,,0))</f>
        <v>janeiro</v>
      </c>
      <c r="O416" s="15">
        <v>45658</v>
      </c>
    </row>
    <row r="417" spans="1:15">
      <c r="A417" s="5" t="s">
        <v>416</v>
      </c>
      <c r="B417" s="6" t="s">
        <v>1179</v>
      </c>
      <c r="C417" s="8">
        <f t="shared" si="12"/>
        <v>64.89</v>
      </c>
      <c r="D417" s="13">
        <f>_xlfn.XLOOKUP(Tabela57[[#This Row],[SKU]],'ESTOQUE DEZEMBRO'!A:A,'ESTOQUE DEZEMBRO'!F:F,,0)-
_xlfn.XLOOKUP(Tabela57[[#This Row],[SKU]],'VENDA MES'!K:K,'VENDA MES'!L:L,0,0)</f>
        <v>-4.4000000000000057</v>
      </c>
      <c r="E417" s="13">
        <f>IF(D417&lt;=0,(L417 * 2.5) - D417,IF(AND(Tabela57[[#This Row],[ESTOQUE_INICIAL]]&lt;=Tabela57[[#This Row],[PONTO_DE_REPOSICAO]],Tabela57[[#This Row],[ESTOQUE_INICIAL]]&gt;0),L417*2.5,D417*0))</f>
        <v>43.56666666666667</v>
      </c>
      <c r="F417" s="13">
        <f t="shared" si="13"/>
        <v>39.166666666666664</v>
      </c>
      <c r="G417" s="14">
        <f>IF('ESTOQUE DEZEMBRO'!$N417="outubro",_xlfn.XLOOKUP('ESTOQUE DEZEMBRO'!$A417,MEDIDAS!H:H,MEDIDAS!J:J,,0),IF('ESTOQUE DEZEMBRO'!$N417="novembro",_xlfn.XLOOKUP('ESTOQUE DEZEMBRO'!$A417,MEDIDAS!H:H,MEDIDAS!K:K,,0),"0"))</f>
        <v>24</v>
      </c>
      <c r="H417" s="16">
        <v>48</v>
      </c>
      <c r="I417" s="6" t="s">
        <v>1128</v>
      </c>
      <c r="J417" s="1">
        <f>'ESTOQUE DEZEMBRO'!$D417*'ESTOQUE DEZEMBRO'!$G417+'ESTOQUE DEZEMBRO'!$E417*'ESTOQUE DEZEMBRO'!$H417</f>
        <v>1526.3999999999999</v>
      </c>
      <c r="K417" s="1">
        <f>_xlfn.XLOOKUP(A417,MEDIDAS!A:A,MEDIDAS!D:D,,0)*5</f>
        <v>7.833333333333333</v>
      </c>
      <c r="L417" s="1">
        <f>SUM(K417,_xlfn.XLOOKUP(A417,MEDIDAS!A:A,MEDIDAS!D:D,,0)*5)</f>
        <v>15.666666666666666</v>
      </c>
      <c r="M41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17" t="str">
        <f>IF(Tabela57[[#This Row],[ABASTECIMENTO]]&gt;0,"janeiro",_xlfn.XLOOKUP(Tabela57[[#This Row],[SKU]],'ESTOQUE DEZEMBRO'!A:A,'ESTOQUE DEZEMBRO'!N:N,,0))</f>
        <v>janeiro</v>
      </c>
      <c r="O417" s="15">
        <v>45658</v>
      </c>
    </row>
    <row r="418" spans="1:15">
      <c r="A418" s="5" t="s">
        <v>462</v>
      </c>
      <c r="B418" s="6" t="s">
        <v>1179</v>
      </c>
      <c r="C418" s="8">
        <f t="shared" si="12"/>
        <v>64.89</v>
      </c>
      <c r="D418" s="13">
        <f>_xlfn.XLOOKUP(Tabela57[[#This Row],[SKU]],'ESTOQUE DEZEMBRO'!A:A,'ESTOQUE DEZEMBRO'!F:F,,0)-
_xlfn.XLOOKUP(Tabela57[[#This Row],[SKU]],'VENDA MES'!K:K,'VENDA MES'!L:L,0,0)</f>
        <v>-57</v>
      </c>
      <c r="E418" s="13">
        <f>IF(D418&lt;=0,(L418 * 2.5) - D418,IF(AND(Tabela57[[#This Row],[ESTOQUE_INICIAL]]&lt;=Tabela57[[#This Row],[PONTO_DE_REPOSICAO]],Tabela57[[#This Row],[ESTOQUE_INICIAL]]&gt;0),L418*2.5,D418*0))</f>
        <v>86.166666666666671</v>
      </c>
      <c r="F418" s="13">
        <f t="shared" si="13"/>
        <v>29.166666666666671</v>
      </c>
      <c r="G418" s="14">
        <f>IF('ESTOQUE DEZEMBRO'!$N418="outubro",_xlfn.XLOOKUP('ESTOQUE DEZEMBRO'!$A418,MEDIDAS!H:H,MEDIDAS!J:J,,0),IF('ESTOQUE DEZEMBRO'!$N418="novembro",_xlfn.XLOOKUP('ESTOQUE DEZEMBRO'!$A418,MEDIDAS!H:H,MEDIDAS!K:K,,0),"0"))</f>
        <v>24</v>
      </c>
      <c r="H418" s="16">
        <v>48</v>
      </c>
      <c r="I418" s="6" t="s">
        <v>1128</v>
      </c>
      <c r="J418" s="1">
        <f>'ESTOQUE DEZEMBRO'!$D418*'ESTOQUE DEZEMBRO'!$G418+'ESTOQUE DEZEMBRO'!$E418*'ESTOQUE DEZEMBRO'!$H418</f>
        <v>1080</v>
      </c>
      <c r="K418" s="1">
        <f>_xlfn.XLOOKUP(A418,MEDIDAS!A:A,MEDIDAS!D:D,,0)*5</f>
        <v>5.8333333333333339</v>
      </c>
      <c r="L418" s="1">
        <f>SUM(K418,_xlfn.XLOOKUP(A418,MEDIDAS!A:A,MEDIDAS!D:D,,0)*5)</f>
        <v>11.666666666666668</v>
      </c>
      <c r="M41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18" t="str">
        <f>IF(Tabela57[[#This Row],[ABASTECIMENTO]]&gt;0,"janeiro",_xlfn.XLOOKUP(Tabela57[[#This Row],[SKU]],'ESTOQUE DEZEMBRO'!A:A,'ESTOQUE DEZEMBRO'!N:N,,0))</f>
        <v>janeiro</v>
      </c>
      <c r="O418" s="15">
        <v>45658</v>
      </c>
    </row>
    <row r="419" spans="1:15">
      <c r="A419" s="5" t="s">
        <v>417</v>
      </c>
      <c r="B419" s="6" t="s">
        <v>1179</v>
      </c>
      <c r="C419" s="8">
        <f t="shared" si="12"/>
        <v>64.89</v>
      </c>
      <c r="D419" s="13">
        <f>_xlfn.XLOOKUP(Tabela57[[#This Row],[SKU]],'ESTOQUE DEZEMBRO'!A:A,'ESTOQUE DEZEMBRO'!F:F,,0)-
_xlfn.XLOOKUP(Tabela57[[#This Row],[SKU]],'VENDA MES'!K:K,'VENDA MES'!L:L,0,0)</f>
        <v>-31.777777777777782</v>
      </c>
      <c r="E419" s="13">
        <f>IF(D419&lt;=0,(L419 * 2.5) - D419,IF(AND(Tabela57[[#This Row],[ESTOQUE_INICIAL]]&lt;=Tabela57[[#This Row],[PONTO_DE_REPOSICAO]],Tabela57[[#This Row],[ESTOQUE_INICIAL]]&gt;0),L419*2.5,D419*0))</f>
        <v>59</v>
      </c>
      <c r="F419" s="13">
        <f t="shared" si="13"/>
        <v>27.222222222222218</v>
      </c>
      <c r="G419" s="14" t="str">
        <f>IF('ESTOQUE DEZEMBRO'!$N419="outubro",_xlfn.XLOOKUP('ESTOQUE DEZEMBRO'!$A419,MEDIDAS!H:H,MEDIDAS!J:J,,0),IF('ESTOQUE DEZEMBRO'!$N419="novembro",_xlfn.XLOOKUP('ESTOQUE DEZEMBRO'!$A419,MEDIDAS!H:H,MEDIDAS!K:K,,0),"0"))</f>
        <v>0</v>
      </c>
      <c r="H419" s="16">
        <v>48</v>
      </c>
      <c r="I419" s="6" t="s">
        <v>1128</v>
      </c>
      <c r="J419" s="1">
        <f>'ESTOQUE DEZEMBRO'!$D419*'ESTOQUE DEZEMBRO'!$G419+'ESTOQUE DEZEMBRO'!$E419*'ESTOQUE DEZEMBRO'!$H419</f>
        <v>2573.333333333333</v>
      </c>
      <c r="K419" s="1">
        <f>_xlfn.XLOOKUP(A419,MEDIDAS!A:A,MEDIDAS!D:D,,0)*5</f>
        <v>5.4444444444444438</v>
      </c>
      <c r="L419" s="1">
        <f>SUM(K419,_xlfn.XLOOKUP(A419,MEDIDAS!A:A,MEDIDAS!D:D,,0)*5)</f>
        <v>10.888888888888888</v>
      </c>
      <c r="M41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19" t="str">
        <f>IF(Tabela57[[#This Row],[ABASTECIMENTO]]&gt;0,"janeiro",_xlfn.XLOOKUP(Tabela57[[#This Row],[SKU]],'ESTOQUE DEZEMBRO'!A:A,'ESTOQUE DEZEMBRO'!N:N,,0))</f>
        <v>janeiro</v>
      </c>
      <c r="O419" s="15">
        <v>45658</v>
      </c>
    </row>
    <row r="420" spans="1:15">
      <c r="A420" s="5" t="s">
        <v>419</v>
      </c>
      <c r="B420" s="6" t="s">
        <v>1179</v>
      </c>
      <c r="C420" s="8">
        <f t="shared" si="12"/>
        <v>64.89</v>
      </c>
      <c r="D420" s="13">
        <f>_xlfn.XLOOKUP(Tabela57[[#This Row],[SKU]],'ESTOQUE DEZEMBRO'!A:A,'ESTOQUE DEZEMBRO'!F:F,,0)-
_xlfn.XLOOKUP(Tabela57[[#This Row],[SKU]],'VENDA MES'!K:K,'VENDA MES'!L:L,0,0)</f>
        <v>-46.888888888888886</v>
      </c>
      <c r="E420" s="13">
        <f>IF(D420&lt;=0,(L420 * 2.5) - D420,IF(AND(Tabela57[[#This Row],[ESTOQUE_INICIAL]]&lt;=Tabela57[[#This Row],[PONTO_DE_REPOSICAO]],Tabela57[[#This Row],[ESTOQUE_INICIAL]]&gt;0),L420*2.5,D420*0))</f>
        <v>78</v>
      </c>
      <c r="F420" s="13">
        <f t="shared" si="13"/>
        <v>31.111111111111114</v>
      </c>
      <c r="G420" s="14" t="str">
        <f>IF('ESTOQUE DEZEMBRO'!$N420="outubro",_xlfn.XLOOKUP('ESTOQUE DEZEMBRO'!$A420,MEDIDAS!H:H,MEDIDAS!J:J,,0),IF('ESTOQUE DEZEMBRO'!$N420="novembro",_xlfn.XLOOKUP('ESTOQUE DEZEMBRO'!$A420,MEDIDAS!H:H,MEDIDAS!K:K,,0),"0"))</f>
        <v>0</v>
      </c>
      <c r="H420" s="16">
        <v>48</v>
      </c>
      <c r="I420" s="6" t="s">
        <v>1128</v>
      </c>
      <c r="J420" s="1">
        <f>'ESTOQUE DEZEMBRO'!$D420*'ESTOQUE DEZEMBRO'!$G420+'ESTOQUE DEZEMBRO'!$E420*'ESTOQUE DEZEMBRO'!$H420</f>
        <v>4230.6666666666661</v>
      </c>
      <c r="K420" s="1">
        <f>_xlfn.XLOOKUP(A420,MEDIDAS!A:A,MEDIDAS!D:D,,0)*5</f>
        <v>6.2222222222222223</v>
      </c>
      <c r="L420" s="1">
        <f>SUM(K420,_xlfn.XLOOKUP(A420,MEDIDAS!A:A,MEDIDAS!D:D,,0)*5)</f>
        <v>12.444444444444445</v>
      </c>
      <c r="M42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20" t="str">
        <f>IF(Tabela57[[#This Row],[ABASTECIMENTO]]&gt;0,"janeiro",_xlfn.XLOOKUP(Tabela57[[#This Row],[SKU]],'ESTOQUE DEZEMBRO'!A:A,'ESTOQUE DEZEMBRO'!N:N,,0))</f>
        <v>janeiro</v>
      </c>
      <c r="O420" s="15">
        <v>45658</v>
      </c>
    </row>
    <row r="421" spans="1:15">
      <c r="A421" s="5" t="s">
        <v>420</v>
      </c>
      <c r="B421" s="6" t="s">
        <v>1179</v>
      </c>
      <c r="C421" s="8">
        <f t="shared" si="12"/>
        <v>64.89</v>
      </c>
      <c r="D421" s="13">
        <f>_xlfn.XLOOKUP(Tabela57[[#This Row],[SKU]],'ESTOQUE DEZEMBRO'!A:A,'ESTOQUE DEZEMBRO'!F:F,,0)-
_xlfn.XLOOKUP(Tabela57[[#This Row],[SKU]],'VENDA MES'!K:K,'VENDA MES'!L:L,0,0)</f>
        <v>-30.277777777777779</v>
      </c>
      <c r="E421" s="13">
        <f>IF(D421&lt;=0,(L421 * 2.5) - D421,IF(AND(Tabela57[[#This Row],[ESTOQUE_INICIAL]]&lt;=Tabela57[[#This Row],[PONTO_DE_REPOSICAO]],Tabela57[[#This Row],[ESTOQUE_INICIAL]]&gt;0),L421*2.5,D421*0))</f>
        <v>60</v>
      </c>
      <c r="F421" s="13">
        <f t="shared" si="13"/>
        <v>29.722222222222221</v>
      </c>
      <c r="G421" s="14" t="str">
        <f>IF('ESTOQUE DEZEMBRO'!$N421="outubro",_xlfn.XLOOKUP('ESTOQUE DEZEMBRO'!$A421,MEDIDAS!H:H,MEDIDAS!J:J,,0),IF('ESTOQUE DEZEMBRO'!$N421="novembro",_xlfn.XLOOKUP('ESTOQUE DEZEMBRO'!$A421,MEDIDAS!H:H,MEDIDAS!K:K,,0),"0"))</f>
        <v>0</v>
      </c>
      <c r="H421" s="16">
        <v>48</v>
      </c>
      <c r="I421" s="6" t="s">
        <v>1128</v>
      </c>
      <c r="J421" s="1">
        <f>'ESTOQUE DEZEMBRO'!$D421*'ESTOQUE DEZEMBRO'!$G421+'ESTOQUE DEZEMBRO'!$E421*'ESTOQUE DEZEMBRO'!$H421</f>
        <v>2659.3333333333321</v>
      </c>
      <c r="K421" s="1">
        <f>_xlfn.XLOOKUP(A421,MEDIDAS!A:A,MEDIDAS!D:D,,0)*5</f>
        <v>5.9444444444444446</v>
      </c>
      <c r="L421" s="1">
        <f>SUM(K421,_xlfn.XLOOKUP(A421,MEDIDAS!A:A,MEDIDAS!D:D,,0)*5)</f>
        <v>11.888888888888889</v>
      </c>
      <c r="M42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21" t="str">
        <f>IF(Tabela57[[#This Row],[ABASTECIMENTO]]&gt;0,"janeiro",_xlfn.XLOOKUP(Tabela57[[#This Row],[SKU]],'ESTOQUE DEZEMBRO'!A:A,'ESTOQUE DEZEMBRO'!N:N,,0))</f>
        <v>janeiro</v>
      </c>
      <c r="O421" s="15">
        <v>45658</v>
      </c>
    </row>
    <row r="422" spans="1:15">
      <c r="A422" s="5" t="s">
        <v>421</v>
      </c>
      <c r="B422" s="6" t="s">
        <v>1179</v>
      </c>
      <c r="C422" s="8">
        <f t="shared" si="12"/>
        <v>64.89</v>
      </c>
      <c r="D422" s="13">
        <f>_xlfn.XLOOKUP(Tabela57[[#This Row],[SKU]],'ESTOQUE DEZEMBRO'!A:A,'ESTOQUE DEZEMBRO'!F:F,,0)-
_xlfn.XLOOKUP(Tabela57[[#This Row],[SKU]],'VENDA MES'!K:K,'VENDA MES'!L:L,0,0)</f>
        <v>17.199999999999989</v>
      </c>
      <c r="E422" s="13">
        <f>IF(D422&lt;=0,(L422 * 2.5) - D422,IF(AND(Tabela57[[#This Row],[ESTOQUE_INICIAL]]&lt;=Tabela57[[#This Row],[PONTO_DE_REPOSICAO]],Tabela57[[#This Row],[ESTOQUE_INICIAL]]&gt;0),L422*2.5,D422*0))</f>
        <v>0</v>
      </c>
      <c r="F422" s="13">
        <f t="shared" si="13"/>
        <v>17.199999999999989</v>
      </c>
      <c r="G422" s="14">
        <f>IF('ESTOQUE DEZEMBRO'!$N422="outubro",_xlfn.XLOOKUP('ESTOQUE DEZEMBRO'!$A422,MEDIDAS!H:H,MEDIDAS!J:J,,0),IF('ESTOQUE DEZEMBRO'!$N422="novembro",_xlfn.XLOOKUP('ESTOQUE DEZEMBRO'!$A422,MEDIDAS!H:H,MEDIDAS!K:K,,0),"0"))</f>
        <v>24</v>
      </c>
      <c r="H422" s="16">
        <v>48</v>
      </c>
      <c r="I422" s="6" t="s">
        <v>1128</v>
      </c>
      <c r="J422" s="1">
        <f>'ESTOQUE DEZEMBRO'!$D422*'ESTOQUE DEZEMBRO'!$G422+'ESTOQUE DEZEMBRO'!$E422*'ESTOQUE DEZEMBRO'!$H422</f>
        <v>2956.7999999999997</v>
      </c>
      <c r="K422" s="1">
        <f>_xlfn.XLOOKUP(A422,MEDIDAS!A:A,MEDIDAS!D:D,,0)*5</f>
        <v>8.5555555555555554</v>
      </c>
      <c r="L422" s="1">
        <f>SUM(K422,_xlfn.XLOOKUP(A422,MEDIDAS!A:A,MEDIDAS!D:D,,0)*5)</f>
        <v>17.111111111111111</v>
      </c>
      <c r="M42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22" t="str">
        <f>IF(Tabela57[[#This Row],[ABASTECIMENTO]]&gt;0,"janeiro",_xlfn.XLOOKUP(Tabela57[[#This Row],[SKU]],'ESTOQUE DEZEMBRO'!A:A,'ESTOQUE DEZEMBRO'!N:N,,0))</f>
        <v>outubro</v>
      </c>
      <c r="O422" s="15">
        <v>45658</v>
      </c>
    </row>
    <row r="423" spans="1:15">
      <c r="A423" s="5" t="s">
        <v>422</v>
      </c>
      <c r="B423" s="6" t="s">
        <v>1180</v>
      </c>
      <c r="C423" s="8">
        <f t="shared" si="12"/>
        <v>64.89</v>
      </c>
      <c r="D423" s="13">
        <f>_xlfn.XLOOKUP(Tabela57[[#This Row],[SKU]],'ESTOQUE DEZEMBRO'!A:A,'ESTOQUE DEZEMBRO'!F:F,,0)-
_xlfn.XLOOKUP(Tabela57[[#This Row],[SKU]],'VENDA MES'!K:K,'VENDA MES'!L:L,0,0)</f>
        <v>124.00000000000006</v>
      </c>
      <c r="E423" s="13">
        <f>IF(D423&lt;=0,(L423 * 2.5) - D423,IF(AND(Tabela57[[#This Row],[ESTOQUE_INICIAL]]&lt;=Tabela57[[#This Row],[PONTO_DE_REPOSICAO]],Tabela57[[#This Row],[ESTOQUE_INICIAL]]&gt;0),L423*2.5,D423*0))</f>
        <v>0</v>
      </c>
      <c r="F423" s="13">
        <f t="shared" si="13"/>
        <v>124.00000000000006</v>
      </c>
      <c r="G423" s="14">
        <f>IF('ESTOQUE DEZEMBRO'!$N423="outubro",_xlfn.XLOOKUP('ESTOQUE DEZEMBRO'!$A423,MEDIDAS!H:H,MEDIDAS!J:J,,0),IF('ESTOQUE DEZEMBRO'!$N423="novembro",_xlfn.XLOOKUP('ESTOQUE DEZEMBRO'!$A423,MEDIDAS!H:H,MEDIDAS!K:K,,0),"0"))</f>
        <v>60</v>
      </c>
      <c r="H423" s="16">
        <v>120</v>
      </c>
      <c r="I423" s="6" t="s">
        <v>1128</v>
      </c>
      <c r="J423" s="1">
        <f>'ESTOQUE DEZEMBRO'!$D423*'ESTOQUE DEZEMBRO'!$G423+'ESTOQUE DEZEMBRO'!$E423*'ESTOQUE DEZEMBRO'!$H423</f>
        <v>9780.0000000000036</v>
      </c>
      <c r="K423" s="1">
        <f>_xlfn.XLOOKUP(A423,MEDIDAS!A:A,MEDIDAS!D:D,,0)*5</f>
        <v>7.4444444444444446</v>
      </c>
      <c r="L423" s="1">
        <f>SUM(K423,_xlfn.XLOOKUP(A423,MEDIDAS!A:A,MEDIDAS!D:D,,0)*5)</f>
        <v>14.888888888888889</v>
      </c>
      <c r="M42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23" t="str">
        <f>IF(Tabela57[[#This Row],[ABASTECIMENTO]]&gt;0,"janeiro",_xlfn.XLOOKUP(Tabela57[[#This Row],[SKU]],'ESTOQUE DEZEMBRO'!A:A,'ESTOQUE DEZEMBRO'!N:N,,0))</f>
        <v>outubro</v>
      </c>
      <c r="O423" s="15">
        <v>45658</v>
      </c>
    </row>
    <row r="424" spans="1:15">
      <c r="A424" s="5" t="s">
        <v>423</v>
      </c>
      <c r="B424" s="6" t="s">
        <v>1180</v>
      </c>
      <c r="C424" s="8">
        <f t="shared" si="12"/>
        <v>64.89</v>
      </c>
      <c r="D424" s="13">
        <f>_xlfn.XLOOKUP(Tabela57[[#This Row],[SKU]],'ESTOQUE DEZEMBRO'!A:A,'ESTOQUE DEZEMBRO'!F:F,,0)-
_xlfn.XLOOKUP(Tabela57[[#This Row],[SKU]],'VENDA MES'!K:K,'VENDA MES'!L:L,0,0)</f>
        <v>-22.599999999999994</v>
      </c>
      <c r="E424" s="13">
        <f>IF(D424&lt;=0,(L424 * 2.5) - D424,IF(AND(Tabela57[[#This Row],[ESTOQUE_INICIAL]]&lt;=Tabela57[[#This Row],[PONTO_DE_REPOSICAO]],Tabela57[[#This Row],[ESTOQUE_INICIAL]]&gt;0),L424*2.5,D424*0))</f>
        <v>58.711111111111109</v>
      </c>
      <c r="F424" s="13">
        <f t="shared" si="13"/>
        <v>36.111111111111114</v>
      </c>
      <c r="G424" s="14">
        <f>IF('ESTOQUE DEZEMBRO'!$N424="outubro",_xlfn.XLOOKUP('ESTOQUE DEZEMBRO'!$A424,MEDIDAS!H:H,MEDIDAS!J:J,,0),IF('ESTOQUE DEZEMBRO'!$N424="novembro",_xlfn.XLOOKUP('ESTOQUE DEZEMBRO'!$A424,MEDIDAS!H:H,MEDIDAS!K:K,,0),"0"))</f>
        <v>60</v>
      </c>
      <c r="H424" s="16">
        <v>120</v>
      </c>
      <c r="I424" s="6" t="s">
        <v>1128</v>
      </c>
      <c r="J424" s="1">
        <f>'ESTOQUE DEZEMBRO'!$D424*'ESTOQUE DEZEMBRO'!$G424+'ESTOQUE DEZEMBRO'!$E424*'ESTOQUE DEZEMBRO'!$H424</f>
        <v>3684.0000000000005</v>
      </c>
      <c r="K424" s="1">
        <f>_xlfn.XLOOKUP(A424,MEDIDAS!A:A,MEDIDAS!D:D,,0)*5</f>
        <v>7.2222222222222223</v>
      </c>
      <c r="L424" s="1">
        <f>SUM(K424,_xlfn.XLOOKUP(A424,MEDIDAS!A:A,MEDIDAS!D:D,,0)*5)</f>
        <v>14.444444444444445</v>
      </c>
      <c r="M42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24" t="str">
        <f>IF(Tabela57[[#This Row],[ABASTECIMENTO]]&gt;0,"janeiro",_xlfn.XLOOKUP(Tabela57[[#This Row],[SKU]],'ESTOQUE DEZEMBRO'!A:A,'ESTOQUE DEZEMBRO'!N:N,,0))</f>
        <v>janeiro</v>
      </c>
      <c r="O424" s="15">
        <v>45658</v>
      </c>
    </row>
    <row r="425" spans="1:15">
      <c r="A425" s="5" t="s">
        <v>424</v>
      </c>
      <c r="B425" s="6" t="s">
        <v>1180</v>
      </c>
      <c r="C425" s="8">
        <f t="shared" si="12"/>
        <v>64.89</v>
      </c>
      <c r="D425" s="13">
        <f>_xlfn.XLOOKUP(Tabela57[[#This Row],[SKU]],'ESTOQUE DEZEMBRO'!A:A,'ESTOQUE DEZEMBRO'!F:F,,0)-
_xlfn.XLOOKUP(Tabela57[[#This Row],[SKU]],'VENDA MES'!K:K,'VENDA MES'!L:L,0,0)</f>
        <v>-33.200000000000003</v>
      </c>
      <c r="E425" s="13">
        <f>IF(D425&lt;=0,(L425 * 2.5) - D425,IF(AND(Tabela57[[#This Row],[ESTOQUE_INICIAL]]&lt;=Tabela57[[#This Row],[PONTO_DE_REPOSICAO]],Tabela57[[#This Row],[ESTOQUE_INICIAL]]&gt;0),L425*2.5,D425*0))</f>
        <v>62.366666666666674</v>
      </c>
      <c r="F425" s="13">
        <f t="shared" si="13"/>
        <v>29.166666666666671</v>
      </c>
      <c r="G425" s="14">
        <f>IF('ESTOQUE DEZEMBRO'!$N425="outubro",_xlfn.XLOOKUP('ESTOQUE DEZEMBRO'!$A425,MEDIDAS!H:H,MEDIDAS!J:J,,0),IF('ESTOQUE DEZEMBRO'!$N425="novembro",_xlfn.XLOOKUP('ESTOQUE DEZEMBRO'!$A425,MEDIDAS!H:H,MEDIDAS!K:K,,0),"0"))</f>
        <v>60</v>
      </c>
      <c r="H425" s="16">
        <v>120</v>
      </c>
      <c r="I425" s="6" t="s">
        <v>1128</v>
      </c>
      <c r="J425" s="1">
        <f>'ESTOQUE DEZEMBRO'!$D425*'ESTOQUE DEZEMBRO'!$G425+'ESTOQUE DEZEMBRO'!$E425*'ESTOQUE DEZEMBRO'!$H425</f>
        <v>827.99999999999977</v>
      </c>
      <c r="K425" s="1">
        <f>_xlfn.XLOOKUP(A425,MEDIDAS!A:A,MEDIDAS!D:D,,0)*5</f>
        <v>5.8333333333333339</v>
      </c>
      <c r="L425" s="1">
        <f>SUM(K425,_xlfn.XLOOKUP(A425,MEDIDAS!A:A,MEDIDAS!D:D,,0)*5)</f>
        <v>11.666666666666668</v>
      </c>
      <c r="M42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25" t="str">
        <f>IF(Tabela57[[#This Row],[ABASTECIMENTO]]&gt;0,"janeiro",_xlfn.XLOOKUP(Tabela57[[#This Row],[SKU]],'ESTOQUE DEZEMBRO'!A:A,'ESTOQUE DEZEMBRO'!N:N,,0))</f>
        <v>janeiro</v>
      </c>
      <c r="O425" s="15">
        <v>45658</v>
      </c>
    </row>
    <row r="426" spans="1:15">
      <c r="A426" s="5" t="s">
        <v>425</v>
      </c>
      <c r="B426" s="6" t="s">
        <v>1180</v>
      </c>
      <c r="C426" s="8">
        <f t="shared" si="12"/>
        <v>64.89</v>
      </c>
      <c r="D426" s="13">
        <f>_xlfn.XLOOKUP(Tabela57[[#This Row],[SKU]],'ESTOQUE DEZEMBRO'!A:A,'ESTOQUE DEZEMBRO'!F:F,,0)-
_xlfn.XLOOKUP(Tabela57[[#This Row],[SKU]],'VENDA MES'!K:K,'VENDA MES'!L:L,0,0)</f>
        <v>-19.388888888888893</v>
      </c>
      <c r="E426" s="13">
        <f>IF(D426&lt;=0,(L426 * 2.5) - D426,IF(AND(Tabela57[[#This Row],[ESTOQUE_INICIAL]]&lt;=Tabela57[[#This Row],[PONTO_DE_REPOSICAO]],Tabela57[[#This Row],[ESTOQUE_INICIAL]]&gt;0),L426*2.5,D426*0))</f>
        <v>53.000000000000007</v>
      </c>
      <c r="F426" s="13">
        <f t="shared" si="13"/>
        <v>33.611111111111114</v>
      </c>
      <c r="G426" s="14">
        <f>IF('ESTOQUE DEZEMBRO'!$N426="outubro",_xlfn.XLOOKUP('ESTOQUE DEZEMBRO'!$A426,MEDIDAS!H:H,MEDIDAS!J:J,,0),IF('ESTOQUE DEZEMBRO'!$N426="novembro",_xlfn.XLOOKUP('ESTOQUE DEZEMBRO'!$A426,MEDIDAS!H:H,MEDIDAS!K:K,,0),"0"))</f>
        <v>120</v>
      </c>
      <c r="H426" s="16">
        <v>120</v>
      </c>
      <c r="I426" s="6" t="s">
        <v>1128</v>
      </c>
      <c r="J426" s="1">
        <f>'ESTOQUE DEZEMBRO'!$D426*'ESTOQUE DEZEMBRO'!$G426+'ESTOQUE DEZEMBRO'!$E426*'ESTOQUE DEZEMBRO'!$H426</f>
        <v>2353.333333333333</v>
      </c>
      <c r="K426" s="1">
        <f>_xlfn.XLOOKUP(A426,MEDIDAS!A:A,MEDIDAS!D:D,,0)*5</f>
        <v>6.7222222222222232</v>
      </c>
      <c r="L426" s="1">
        <f>SUM(K426,_xlfn.XLOOKUP(A426,MEDIDAS!A:A,MEDIDAS!D:D,,0)*5)</f>
        <v>13.444444444444446</v>
      </c>
      <c r="M42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26" t="str">
        <f>IF(Tabela57[[#This Row],[ABASTECIMENTO]]&gt;0,"janeiro",_xlfn.XLOOKUP(Tabela57[[#This Row],[SKU]],'ESTOQUE DEZEMBRO'!A:A,'ESTOQUE DEZEMBRO'!N:N,,0))</f>
        <v>janeiro</v>
      </c>
      <c r="O426" s="15">
        <v>45658</v>
      </c>
    </row>
    <row r="427" spans="1:15">
      <c r="A427" s="5" t="s">
        <v>426</v>
      </c>
      <c r="B427" s="6" t="s">
        <v>1180</v>
      </c>
      <c r="C427" s="8">
        <f t="shared" si="12"/>
        <v>64.89</v>
      </c>
      <c r="D427" s="13">
        <f>_xlfn.XLOOKUP(Tabela57[[#This Row],[SKU]],'ESTOQUE DEZEMBRO'!A:A,'ESTOQUE DEZEMBRO'!F:F,,0)-
_xlfn.XLOOKUP(Tabela57[[#This Row],[SKU]],'VENDA MES'!K:K,'VENDA MES'!L:L,0,0)</f>
        <v>12.599999999999994</v>
      </c>
      <c r="E427" s="13">
        <f>IF(D427&lt;=0,(L427 * 2.5) - D427,IF(AND(Tabela57[[#This Row],[ESTOQUE_INICIAL]]&lt;=Tabela57[[#This Row],[PONTO_DE_REPOSICAO]],Tabela57[[#This Row],[ESTOQUE_INICIAL]]&gt;0),L427*2.5,D427*0))</f>
        <v>40</v>
      </c>
      <c r="F427" s="13">
        <f t="shared" si="13"/>
        <v>52.599999999999994</v>
      </c>
      <c r="G427" s="14">
        <f>IF('ESTOQUE DEZEMBRO'!$N427="outubro",_xlfn.XLOOKUP('ESTOQUE DEZEMBRO'!$A427,MEDIDAS!H:H,MEDIDAS!J:J,,0),IF('ESTOQUE DEZEMBRO'!$N427="novembro",_xlfn.XLOOKUP('ESTOQUE DEZEMBRO'!$A427,MEDIDAS!H:H,MEDIDAS!K:K,,0),"0"))</f>
        <v>60</v>
      </c>
      <c r="H427" s="16">
        <v>120</v>
      </c>
      <c r="I427" s="6" t="s">
        <v>1128</v>
      </c>
      <c r="J427" s="1">
        <f>'ESTOQUE DEZEMBRO'!$D427*'ESTOQUE DEZEMBRO'!$G427+'ESTOQUE DEZEMBRO'!$E427*'ESTOQUE DEZEMBRO'!$H427</f>
        <v>5616</v>
      </c>
      <c r="K427" s="1">
        <f>_xlfn.XLOOKUP(A427,MEDIDAS!A:A,MEDIDAS!D:D,,0)*5</f>
        <v>8</v>
      </c>
      <c r="L427" s="1">
        <f>SUM(K427,_xlfn.XLOOKUP(A427,MEDIDAS!A:A,MEDIDAS!D:D,,0)*5)</f>
        <v>16</v>
      </c>
      <c r="M42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27" t="str">
        <f>IF(Tabela57[[#This Row],[ABASTECIMENTO]]&gt;0,"janeiro",_xlfn.XLOOKUP(Tabela57[[#This Row],[SKU]],'ESTOQUE DEZEMBRO'!A:A,'ESTOQUE DEZEMBRO'!N:N,,0))</f>
        <v>janeiro</v>
      </c>
      <c r="O427" s="15">
        <v>45658</v>
      </c>
    </row>
    <row r="428" spans="1:15">
      <c r="A428" s="5" t="s">
        <v>473</v>
      </c>
      <c r="B428" s="6" t="s">
        <v>1180</v>
      </c>
      <c r="C428" s="8">
        <f t="shared" si="12"/>
        <v>64.89</v>
      </c>
      <c r="D428" s="13">
        <f>_xlfn.XLOOKUP(Tabela57[[#This Row],[SKU]],'ESTOQUE DEZEMBRO'!A:A,'ESTOQUE DEZEMBRO'!F:F,,0)-
_xlfn.XLOOKUP(Tabela57[[#This Row],[SKU]],'VENDA MES'!K:K,'VENDA MES'!L:L,0,0)</f>
        <v>-15</v>
      </c>
      <c r="E428" s="13">
        <f>IF(D428&lt;=0,(L428 * 2.5) - D428,IF(AND(Tabela57[[#This Row],[ESTOQUE_INICIAL]]&lt;=Tabela57[[#This Row],[PONTO_DE_REPOSICAO]],Tabela57[[#This Row],[ESTOQUE_INICIAL]]&gt;0),L428*2.5,D428*0))</f>
        <v>36.388888888888886</v>
      </c>
      <c r="F428" s="13">
        <f t="shared" si="13"/>
        <v>21.388888888888886</v>
      </c>
      <c r="G428" s="14">
        <f>IF('ESTOQUE DEZEMBRO'!$N428="outubro",_xlfn.XLOOKUP('ESTOQUE DEZEMBRO'!$A428,MEDIDAS!H:H,MEDIDAS!J:J,,0),IF('ESTOQUE DEZEMBRO'!$N428="novembro",_xlfn.XLOOKUP('ESTOQUE DEZEMBRO'!$A428,MEDIDAS!H:H,MEDIDAS!K:K,,0),"0"))</f>
        <v>60</v>
      </c>
      <c r="H428" s="16">
        <v>120</v>
      </c>
      <c r="I428" s="6" t="s">
        <v>1128</v>
      </c>
      <c r="J428" s="1">
        <f>'ESTOQUE DEZEMBRO'!$D428*'ESTOQUE DEZEMBRO'!$G428+'ESTOQUE DEZEMBRO'!$E428*'ESTOQUE DEZEMBRO'!$H428</f>
        <v>4380</v>
      </c>
      <c r="K428" s="1">
        <f>_xlfn.XLOOKUP(A428,MEDIDAS!A:A,MEDIDAS!D:D,,0)*5</f>
        <v>4.2777777777777777</v>
      </c>
      <c r="L428" s="1">
        <f>SUM(K428,_xlfn.XLOOKUP(A428,MEDIDAS!A:A,MEDIDAS!D:D,,0)*5)</f>
        <v>8.5555555555555554</v>
      </c>
      <c r="M42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28" t="str">
        <f>IF(Tabela57[[#This Row],[ABASTECIMENTO]]&gt;0,"janeiro",_xlfn.XLOOKUP(Tabela57[[#This Row],[SKU]],'ESTOQUE DEZEMBRO'!A:A,'ESTOQUE DEZEMBRO'!N:N,,0))</f>
        <v>janeiro</v>
      </c>
      <c r="O428" s="15">
        <v>45658</v>
      </c>
    </row>
    <row r="429" spans="1:15">
      <c r="A429" s="5" t="s">
        <v>427</v>
      </c>
      <c r="B429" s="6" t="s">
        <v>1180</v>
      </c>
      <c r="C429" s="8">
        <f t="shared" si="12"/>
        <v>64.89</v>
      </c>
      <c r="D429" s="13">
        <f>_xlfn.XLOOKUP(Tabela57[[#This Row],[SKU]],'ESTOQUE DEZEMBRO'!A:A,'ESTOQUE DEZEMBRO'!F:F,,0)-
_xlfn.XLOOKUP(Tabela57[[#This Row],[SKU]],'VENDA MES'!K:K,'VENDA MES'!L:L,0,0)</f>
        <v>-26.19999999999996</v>
      </c>
      <c r="E429" s="13">
        <f>IF(D429&lt;=0,(L429 * 2.5) - D429,IF(AND(Tabela57[[#This Row],[ESTOQUE_INICIAL]]&lt;=Tabela57[[#This Row],[PONTO_DE_REPOSICAO]],Tabela57[[#This Row],[ESTOQUE_INICIAL]]&gt;0),L429*2.5,D429*0))</f>
        <v>65.366666666666617</v>
      </c>
      <c r="F429" s="13">
        <f t="shared" si="13"/>
        <v>39.166666666666657</v>
      </c>
      <c r="G429" s="14">
        <f>IF('ESTOQUE DEZEMBRO'!$N429="outubro",_xlfn.XLOOKUP('ESTOQUE DEZEMBRO'!$A429,MEDIDAS!H:H,MEDIDAS!J:J,,0),IF('ESTOQUE DEZEMBRO'!$N429="novembro",_xlfn.XLOOKUP('ESTOQUE DEZEMBRO'!$A429,MEDIDAS!H:H,MEDIDAS!K:K,,0),"0"))</f>
        <v>60</v>
      </c>
      <c r="H429" s="16">
        <v>120</v>
      </c>
      <c r="I429" s="6" t="s">
        <v>1128</v>
      </c>
      <c r="J429" s="1">
        <f>'ESTOQUE DEZEMBRO'!$D429*'ESTOQUE DEZEMBRO'!$G429+'ESTOQUE DEZEMBRO'!$E429*'ESTOQUE DEZEMBRO'!$H429</f>
        <v>4608.0000000000027</v>
      </c>
      <c r="K429" s="1">
        <f>_xlfn.XLOOKUP(A429,MEDIDAS!A:A,MEDIDAS!D:D,,0)*5</f>
        <v>7.833333333333333</v>
      </c>
      <c r="L429" s="1">
        <f>SUM(K429,_xlfn.XLOOKUP(A429,MEDIDAS!A:A,MEDIDAS!D:D,,0)*5)</f>
        <v>15.666666666666666</v>
      </c>
      <c r="M42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29" t="str">
        <f>IF(Tabela57[[#This Row],[ABASTECIMENTO]]&gt;0,"janeiro",_xlfn.XLOOKUP(Tabela57[[#This Row],[SKU]],'ESTOQUE DEZEMBRO'!A:A,'ESTOQUE DEZEMBRO'!N:N,,0))</f>
        <v>janeiro</v>
      </c>
      <c r="O429" s="15">
        <v>45658</v>
      </c>
    </row>
    <row r="430" spans="1:15">
      <c r="A430" s="5" t="s">
        <v>428</v>
      </c>
      <c r="B430" s="6" t="s">
        <v>1180</v>
      </c>
      <c r="C430" s="8">
        <f t="shared" si="12"/>
        <v>64.89</v>
      </c>
      <c r="D430" s="13">
        <f>_xlfn.XLOOKUP(Tabela57[[#This Row],[SKU]],'ESTOQUE DEZEMBRO'!A:A,'ESTOQUE DEZEMBRO'!F:F,,0)-
_xlfn.XLOOKUP(Tabela57[[#This Row],[SKU]],'VENDA MES'!K:K,'VENDA MES'!L:L,0,0)</f>
        <v>-32.666666666666671</v>
      </c>
      <c r="E430" s="13">
        <f>IF(D430&lt;=0,(L430 * 2.5) - D430,IF(AND(Tabela57[[#This Row],[ESTOQUE_INICIAL]]&lt;=Tabela57[[#This Row],[PONTO_DE_REPOSICAO]],Tabela57[[#This Row],[ESTOQUE_INICIAL]]&gt;0),L430*2.5,D430*0))</f>
        <v>66</v>
      </c>
      <c r="F430" s="13">
        <f t="shared" si="13"/>
        <v>33.333333333333329</v>
      </c>
      <c r="G430" s="14" t="str">
        <f>IF('ESTOQUE DEZEMBRO'!$N430="outubro",_xlfn.XLOOKUP('ESTOQUE DEZEMBRO'!$A430,MEDIDAS!H:H,MEDIDAS!J:J,,0),IF('ESTOQUE DEZEMBRO'!$N430="novembro",_xlfn.XLOOKUP('ESTOQUE DEZEMBRO'!$A430,MEDIDAS!H:H,MEDIDAS!K:K,,0),"0"))</f>
        <v>0</v>
      </c>
      <c r="H430" s="16">
        <v>120</v>
      </c>
      <c r="I430" s="6" t="s">
        <v>1128</v>
      </c>
      <c r="J430" s="1">
        <f>'ESTOQUE DEZEMBRO'!$D430*'ESTOQUE DEZEMBRO'!$G430+'ESTOQUE DEZEMBRO'!$E430*'ESTOQUE DEZEMBRO'!$H430</f>
        <v>11119.999999999998</v>
      </c>
      <c r="K430" s="1">
        <f>_xlfn.XLOOKUP(A430,MEDIDAS!A:A,MEDIDAS!D:D,,0)*5</f>
        <v>6.6666666666666661</v>
      </c>
      <c r="L430" s="1">
        <f>SUM(K430,_xlfn.XLOOKUP(A430,MEDIDAS!A:A,MEDIDAS!D:D,,0)*5)</f>
        <v>13.333333333333332</v>
      </c>
      <c r="M43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30" t="str">
        <f>IF(Tabela57[[#This Row],[ABASTECIMENTO]]&gt;0,"janeiro",_xlfn.XLOOKUP(Tabela57[[#This Row],[SKU]],'ESTOQUE DEZEMBRO'!A:A,'ESTOQUE DEZEMBRO'!N:N,,0))</f>
        <v>janeiro</v>
      </c>
      <c r="O430" s="15">
        <v>45658</v>
      </c>
    </row>
    <row r="431" spans="1:15">
      <c r="A431" s="5" t="s">
        <v>430</v>
      </c>
      <c r="B431" s="6" t="s">
        <v>1180</v>
      </c>
      <c r="C431" s="8">
        <f t="shared" si="12"/>
        <v>64.89</v>
      </c>
      <c r="D431" s="13">
        <f>_xlfn.XLOOKUP(Tabela57[[#This Row],[SKU]],'ESTOQUE DEZEMBRO'!A:A,'ESTOQUE DEZEMBRO'!F:F,,0)-
_xlfn.XLOOKUP(Tabela57[[#This Row],[SKU]],'VENDA MES'!K:K,'VENDA MES'!L:L,0,0)</f>
        <v>-32.055555555555557</v>
      </c>
      <c r="E431" s="13">
        <f>IF(D431&lt;=0,(L431 * 2.5) - D431,IF(AND(Tabela57[[#This Row],[ESTOQUE_INICIAL]]&lt;=Tabela57[[#This Row],[PONTO_DE_REPOSICAO]],Tabela57[[#This Row],[ESTOQUE_INICIAL]]&gt;0),L431*2.5,D431*0))</f>
        <v>74</v>
      </c>
      <c r="F431" s="13">
        <f t="shared" si="13"/>
        <v>41.944444444444443</v>
      </c>
      <c r="G431" s="14" t="str">
        <f>IF('ESTOQUE DEZEMBRO'!$N431="outubro",_xlfn.XLOOKUP('ESTOQUE DEZEMBRO'!$A431,MEDIDAS!H:H,MEDIDAS!J:J,,0),IF('ESTOQUE DEZEMBRO'!$N431="novembro",_xlfn.XLOOKUP('ESTOQUE DEZEMBRO'!$A431,MEDIDAS!H:H,MEDIDAS!K:K,,0),"0"))</f>
        <v>0</v>
      </c>
      <c r="H431" s="16">
        <v>120</v>
      </c>
      <c r="I431" s="6" t="s">
        <v>1128</v>
      </c>
      <c r="J431" s="1">
        <f>'ESTOQUE DEZEMBRO'!$D431*'ESTOQUE DEZEMBRO'!$G431+'ESTOQUE DEZEMBRO'!$E431*'ESTOQUE DEZEMBRO'!$H431</f>
        <v>8151.666666666667</v>
      </c>
      <c r="K431" s="1">
        <f>_xlfn.XLOOKUP(A431,MEDIDAS!A:A,MEDIDAS!D:D,,0)*5</f>
        <v>8.3888888888888893</v>
      </c>
      <c r="L431" s="1">
        <f>SUM(K431,_xlfn.XLOOKUP(A431,MEDIDAS!A:A,MEDIDAS!D:D,,0)*5)</f>
        <v>16.777777777777779</v>
      </c>
      <c r="M43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31" t="str">
        <f>IF(Tabela57[[#This Row],[ABASTECIMENTO]]&gt;0,"janeiro",_xlfn.XLOOKUP(Tabela57[[#This Row],[SKU]],'ESTOQUE DEZEMBRO'!A:A,'ESTOQUE DEZEMBRO'!N:N,,0))</f>
        <v>janeiro</v>
      </c>
      <c r="O431" s="15">
        <v>45658</v>
      </c>
    </row>
    <row r="432" spans="1:15">
      <c r="A432" s="5" t="s">
        <v>431</v>
      </c>
      <c r="B432" s="6" t="s">
        <v>1180</v>
      </c>
      <c r="C432" s="8">
        <f t="shared" si="12"/>
        <v>64.89</v>
      </c>
      <c r="D432" s="13">
        <f>_xlfn.XLOOKUP(Tabela57[[#This Row],[SKU]],'ESTOQUE DEZEMBRO'!A:A,'ESTOQUE DEZEMBRO'!F:F,,0)-
_xlfn.XLOOKUP(Tabela57[[#This Row],[SKU]],'VENDA MES'!K:K,'VENDA MES'!L:L,0,0)</f>
        <v>56.599999999999994</v>
      </c>
      <c r="E432" s="13">
        <f>IF(D432&lt;=0,(L432 * 2.5) - D432,IF(AND(Tabela57[[#This Row],[ESTOQUE_INICIAL]]&lt;=Tabela57[[#This Row],[PONTO_DE_REPOSICAO]],Tabela57[[#This Row],[ESTOQUE_INICIAL]]&gt;0),L432*2.5,D432*0))</f>
        <v>0</v>
      </c>
      <c r="F432" s="13">
        <f t="shared" si="13"/>
        <v>56.599999999999994</v>
      </c>
      <c r="G432" s="14">
        <f>IF('ESTOQUE DEZEMBRO'!$N432="outubro",_xlfn.XLOOKUP('ESTOQUE DEZEMBRO'!$A432,MEDIDAS!H:H,MEDIDAS!J:J,,0),IF('ESTOQUE DEZEMBRO'!$N432="novembro",_xlfn.XLOOKUP('ESTOQUE DEZEMBRO'!$A432,MEDIDAS!H:H,MEDIDAS!K:K,,0),"0"))</f>
        <v>60</v>
      </c>
      <c r="H432" s="16">
        <v>120</v>
      </c>
      <c r="I432" s="6" t="s">
        <v>1128</v>
      </c>
      <c r="J432" s="1">
        <f>'ESTOQUE DEZEMBRO'!$D432*'ESTOQUE DEZEMBRO'!$G432+'ESTOQUE DEZEMBRO'!$E432*'ESTOQUE DEZEMBRO'!$H432</f>
        <v>6336</v>
      </c>
      <c r="K432" s="1">
        <f>_xlfn.XLOOKUP(A432,MEDIDAS!A:A,MEDIDAS!D:D,,0)*5</f>
        <v>5.5</v>
      </c>
      <c r="L432" s="1">
        <f>SUM(K432,_xlfn.XLOOKUP(A432,MEDIDAS!A:A,MEDIDAS!D:D,,0)*5)</f>
        <v>11</v>
      </c>
      <c r="M43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32" t="str">
        <f>IF(Tabela57[[#This Row],[ABASTECIMENTO]]&gt;0,"janeiro",_xlfn.XLOOKUP(Tabela57[[#This Row],[SKU]],'ESTOQUE DEZEMBRO'!A:A,'ESTOQUE DEZEMBRO'!N:N,,0))</f>
        <v>outubro</v>
      </c>
      <c r="O432" s="15">
        <v>45658</v>
      </c>
    </row>
    <row r="433" spans="1:15">
      <c r="A433" s="5" t="s">
        <v>432</v>
      </c>
      <c r="B433" s="6" t="s">
        <v>1181</v>
      </c>
      <c r="C433" s="8">
        <f t="shared" si="12"/>
        <v>64.89</v>
      </c>
      <c r="D433" s="13">
        <f>_xlfn.XLOOKUP(Tabela57[[#This Row],[SKU]],'ESTOQUE DEZEMBRO'!A:A,'ESTOQUE DEZEMBRO'!F:F,,0)-
_xlfn.XLOOKUP(Tabela57[[#This Row],[SKU]],'VENDA MES'!K:K,'VENDA MES'!L:L,0,0)</f>
        <v>39.80000000000004</v>
      </c>
      <c r="E433" s="13">
        <f>IF(D433&lt;=0,(L433 * 2.5) - D433,IF(AND(Tabela57[[#This Row],[ESTOQUE_INICIAL]]&lt;=Tabela57[[#This Row],[PONTO_DE_REPOSICAO]],Tabela57[[#This Row],[ESTOQUE_INICIAL]]&gt;0),L433*2.5,D433*0))</f>
        <v>0</v>
      </c>
      <c r="F433" s="13">
        <f t="shared" si="13"/>
        <v>39.80000000000004</v>
      </c>
      <c r="G433" s="14">
        <f>IF('ESTOQUE DEZEMBRO'!$N433="outubro",_xlfn.XLOOKUP('ESTOQUE DEZEMBRO'!$A433,MEDIDAS!H:H,MEDIDAS!J:J,,0),IF('ESTOQUE DEZEMBRO'!$N433="novembro",_xlfn.XLOOKUP('ESTOQUE DEZEMBRO'!$A433,MEDIDAS!H:H,MEDIDAS!K:K,,0),"0"))</f>
        <v>5</v>
      </c>
      <c r="H433" s="16">
        <v>10</v>
      </c>
      <c r="I433" s="6" t="s">
        <v>1130</v>
      </c>
      <c r="J433" s="1">
        <f>'ESTOQUE DEZEMBRO'!$D433*'ESTOQUE DEZEMBRO'!$G433+'ESTOQUE DEZEMBRO'!$E433*'ESTOQUE DEZEMBRO'!$H433</f>
        <v>494.00000000000023</v>
      </c>
      <c r="K433" s="1">
        <f>_xlfn.XLOOKUP(A433,MEDIDAS!A:A,MEDIDAS!D:D,,0)*5</f>
        <v>8.4444444444444446</v>
      </c>
      <c r="L433" s="1">
        <f>SUM(K433,_xlfn.XLOOKUP(A433,MEDIDAS!A:A,MEDIDAS!D:D,,0)*5)</f>
        <v>16.888888888888889</v>
      </c>
      <c r="M43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33" t="str">
        <f>IF(Tabela57[[#This Row],[ABASTECIMENTO]]&gt;0,"janeiro",_xlfn.XLOOKUP(Tabela57[[#This Row],[SKU]],'ESTOQUE DEZEMBRO'!A:A,'ESTOQUE DEZEMBRO'!N:N,,0))</f>
        <v>outubro</v>
      </c>
      <c r="O433" s="15">
        <v>45658</v>
      </c>
    </row>
    <row r="434" spans="1:15">
      <c r="A434" s="5" t="s">
        <v>433</v>
      </c>
      <c r="B434" s="6" t="s">
        <v>1181</v>
      </c>
      <c r="C434" s="8">
        <f t="shared" si="12"/>
        <v>64.89</v>
      </c>
      <c r="D434" s="13">
        <f>_xlfn.XLOOKUP(Tabela57[[#This Row],[SKU]],'ESTOQUE DEZEMBRO'!A:A,'ESTOQUE DEZEMBRO'!F:F,,0)-
_xlfn.XLOOKUP(Tabela57[[#This Row],[SKU]],'VENDA MES'!K:K,'VENDA MES'!L:L,0,0)</f>
        <v>63.80000000000004</v>
      </c>
      <c r="E434" s="13">
        <f>IF(D434&lt;=0,(L434 * 2.5) - D434,IF(AND(Tabela57[[#This Row],[ESTOQUE_INICIAL]]&lt;=Tabela57[[#This Row],[PONTO_DE_REPOSICAO]],Tabela57[[#This Row],[ESTOQUE_INICIAL]]&gt;0),L434*2.5,D434*0))</f>
        <v>0</v>
      </c>
      <c r="F434" s="13">
        <f t="shared" si="13"/>
        <v>63.80000000000004</v>
      </c>
      <c r="G434" s="14">
        <f>IF('ESTOQUE DEZEMBRO'!$N434="outubro",_xlfn.XLOOKUP('ESTOQUE DEZEMBRO'!$A434,MEDIDAS!H:H,MEDIDAS!J:J,,0),IF('ESTOQUE DEZEMBRO'!$N434="novembro",_xlfn.XLOOKUP('ESTOQUE DEZEMBRO'!$A434,MEDIDAS!H:H,MEDIDAS!K:K,,0),"0"))</f>
        <v>5</v>
      </c>
      <c r="H434" s="16">
        <v>10</v>
      </c>
      <c r="I434" s="6" t="s">
        <v>1130</v>
      </c>
      <c r="J434" s="1">
        <f>'ESTOQUE DEZEMBRO'!$D434*'ESTOQUE DEZEMBRO'!$G434+'ESTOQUE DEZEMBRO'!$E434*'ESTOQUE DEZEMBRO'!$H434</f>
        <v>569.00000000000023</v>
      </c>
      <c r="K434" s="1">
        <f>_xlfn.XLOOKUP(A434,MEDIDAS!A:A,MEDIDAS!D:D,,0)*5</f>
        <v>5.7777777777777768</v>
      </c>
      <c r="L434" s="1">
        <f>SUM(K434,_xlfn.XLOOKUP(A434,MEDIDAS!A:A,MEDIDAS!D:D,,0)*5)</f>
        <v>11.555555555555554</v>
      </c>
      <c r="M43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34" t="str">
        <f>IF(Tabela57[[#This Row],[ABASTECIMENTO]]&gt;0,"janeiro",_xlfn.XLOOKUP(Tabela57[[#This Row],[SKU]],'ESTOQUE DEZEMBRO'!A:A,'ESTOQUE DEZEMBRO'!N:N,,0))</f>
        <v>outubro</v>
      </c>
      <c r="O434" s="15">
        <v>45658</v>
      </c>
    </row>
    <row r="435" spans="1:15">
      <c r="A435" s="5" t="s">
        <v>434</v>
      </c>
      <c r="B435" s="6" t="s">
        <v>1181</v>
      </c>
      <c r="C435" s="8">
        <f t="shared" si="12"/>
        <v>64.89</v>
      </c>
      <c r="D435" s="13">
        <f>_xlfn.XLOOKUP(Tabela57[[#This Row],[SKU]],'ESTOQUE DEZEMBRO'!A:A,'ESTOQUE DEZEMBRO'!F:F,,0)-
_xlfn.XLOOKUP(Tabela57[[#This Row],[SKU]],'VENDA MES'!K:K,'VENDA MES'!L:L,0,0)</f>
        <v>-12.599999999999994</v>
      </c>
      <c r="E435" s="13">
        <f>IF(D435&lt;=0,(L435 * 2.5) - D435,IF(AND(Tabela57[[#This Row],[ESTOQUE_INICIAL]]&lt;=Tabela57[[#This Row],[PONTO_DE_REPOSICAO]],Tabela57[[#This Row],[ESTOQUE_INICIAL]]&gt;0),L435*2.5,D435*0))</f>
        <v>52.599999999999994</v>
      </c>
      <c r="F435" s="13">
        <f t="shared" si="13"/>
        <v>40</v>
      </c>
      <c r="G435" s="14" t="str">
        <f>IF('ESTOQUE DEZEMBRO'!$N435="outubro",_xlfn.XLOOKUP('ESTOQUE DEZEMBRO'!$A435,MEDIDAS!H:H,MEDIDAS!J:J,,0),IF('ESTOQUE DEZEMBRO'!$N435="novembro",_xlfn.XLOOKUP('ESTOQUE DEZEMBRO'!$A435,MEDIDAS!H:H,MEDIDAS!K:K,,0),"0"))</f>
        <v>0</v>
      </c>
      <c r="H435" s="16">
        <v>10</v>
      </c>
      <c r="I435" s="6" t="s">
        <v>1130</v>
      </c>
      <c r="J435" s="1">
        <f>'ESTOQUE DEZEMBRO'!$D435*'ESTOQUE DEZEMBRO'!$G435+'ESTOQUE DEZEMBRO'!$E435*'ESTOQUE DEZEMBRO'!$H435</f>
        <v>500</v>
      </c>
      <c r="K435" s="1">
        <f>_xlfn.XLOOKUP(A435,MEDIDAS!A:A,MEDIDAS!D:D,,0)*5</f>
        <v>8</v>
      </c>
      <c r="L435" s="1">
        <f>SUM(K435,_xlfn.XLOOKUP(A435,MEDIDAS!A:A,MEDIDAS!D:D,,0)*5)</f>
        <v>16</v>
      </c>
      <c r="M43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35" t="str">
        <f>IF(Tabela57[[#This Row],[ABASTECIMENTO]]&gt;0,"janeiro",_xlfn.XLOOKUP(Tabela57[[#This Row],[SKU]],'ESTOQUE DEZEMBRO'!A:A,'ESTOQUE DEZEMBRO'!N:N,,0))</f>
        <v>janeiro</v>
      </c>
      <c r="O435" s="15">
        <v>45658</v>
      </c>
    </row>
    <row r="436" spans="1:15">
      <c r="A436" s="5" t="s">
        <v>435</v>
      </c>
      <c r="B436" s="6" t="s">
        <v>1181</v>
      </c>
      <c r="C436" s="8">
        <f t="shared" si="12"/>
        <v>64.89</v>
      </c>
      <c r="D436" s="13">
        <f>_xlfn.XLOOKUP(Tabela57[[#This Row],[SKU]],'ESTOQUE DEZEMBRO'!A:A,'ESTOQUE DEZEMBRO'!F:F,,0)-
_xlfn.XLOOKUP(Tabela57[[#This Row],[SKU]],'VENDA MES'!K:K,'VENDA MES'!L:L,0,0)</f>
        <v>-18.866666666666653</v>
      </c>
      <c r="E436" s="13">
        <f>IF(D436&lt;=0,(L436 * 2.5) - D436,IF(AND(Tabela57[[#This Row],[ESTOQUE_INICIAL]]&lt;=Tabela57[[#This Row],[PONTO_DE_REPOSICAO]],Tabela57[[#This Row],[ESTOQUE_INICIAL]]&gt;0),L436*2.5,D436*0))</f>
        <v>57.199999999999989</v>
      </c>
      <c r="F436" s="13">
        <f t="shared" si="13"/>
        <v>38.333333333333336</v>
      </c>
      <c r="G436" s="14" t="str">
        <f>IF('ESTOQUE DEZEMBRO'!$N436="outubro",_xlfn.XLOOKUP('ESTOQUE DEZEMBRO'!$A436,MEDIDAS!H:H,MEDIDAS!J:J,,0),IF('ESTOQUE DEZEMBRO'!$N436="novembro",_xlfn.XLOOKUP('ESTOQUE DEZEMBRO'!$A436,MEDIDAS!H:H,MEDIDAS!K:K,,0),"0"))</f>
        <v>0</v>
      </c>
      <c r="H436" s="16">
        <v>10</v>
      </c>
      <c r="I436" s="6" t="s">
        <v>1130</v>
      </c>
      <c r="J436" s="1">
        <f>'ESTOQUE DEZEMBRO'!$D436*'ESTOQUE DEZEMBRO'!$G436+'ESTOQUE DEZEMBRO'!$E436*'ESTOQUE DEZEMBRO'!$H436</f>
        <v>479.16666666666669</v>
      </c>
      <c r="K436" s="1">
        <f>_xlfn.XLOOKUP(A436,MEDIDAS!A:A,MEDIDAS!D:D,,0)*5</f>
        <v>7.666666666666667</v>
      </c>
      <c r="L436" s="1">
        <f>SUM(K436,_xlfn.XLOOKUP(A436,MEDIDAS!A:A,MEDIDAS!D:D,,0)*5)</f>
        <v>15.333333333333334</v>
      </c>
      <c r="M43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36" t="str">
        <f>IF(Tabela57[[#This Row],[ABASTECIMENTO]]&gt;0,"janeiro",_xlfn.XLOOKUP(Tabela57[[#This Row],[SKU]],'ESTOQUE DEZEMBRO'!A:A,'ESTOQUE DEZEMBRO'!N:N,,0))</f>
        <v>janeiro</v>
      </c>
      <c r="O436" s="15">
        <v>45658</v>
      </c>
    </row>
    <row r="437" spans="1:15">
      <c r="A437" s="5" t="s">
        <v>436</v>
      </c>
      <c r="B437" s="6" t="s">
        <v>1181</v>
      </c>
      <c r="C437" s="8">
        <f t="shared" si="12"/>
        <v>64.89</v>
      </c>
      <c r="D437" s="13">
        <f>_xlfn.XLOOKUP(Tabela57[[#This Row],[SKU]],'ESTOQUE DEZEMBRO'!A:A,'ESTOQUE DEZEMBRO'!F:F,,0)-
_xlfn.XLOOKUP(Tabela57[[#This Row],[SKU]],'VENDA MES'!K:K,'VENDA MES'!L:L,0,0)</f>
        <v>-24.799999999999983</v>
      </c>
      <c r="E437" s="13">
        <f>IF(D437&lt;=0,(L437 * 2.5) - D437,IF(AND(Tabela57[[#This Row],[ESTOQUE_INICIAL]]&lt;=Tabela57[[#This Row],[PONTO_DE_REPOSICAO]],Tabela57[[#This Row],[ESTOQUE_INICIAL]]&gt;0),L437*2.5,D437*0))</f>
        <v>51.744444444444426</v>
      </c>
      <c r="F437" s="13">
        <f t="shared" si="13"/>
        <v>26.944444444444443</v>
      </c>
      <c r="G437" s="14">
        <f>IF('ESTOQUE DEZEMBRO'!$N437="outubro",_xlfn.XLOOKUP('ESTOQUE DEZEMBRO'!$A437,MEDIDAS!H:H,MEDIDAS!J:J,,0),IF('ESTOQUE DEZEMBRO'!$N437="novembro",_xlfn.XLOOKUP('ESTOQUE DEZEMBRO'!$A437,MEDIDAS!H:H,MEDIDAS!K:K,,0),"0"))</f>
        <v>5</v>
      </c>
      <c r="H437" s="16">
        <v>10</v>
      </c>
      <c r="I437" s="6" t="s">
        <v>1130</v>
      </c>
      <c r="J437" s="1">
        <f>'ESTOQUE DEZEMBRO'!$D437*'ESTOQUE DEZEMBRO'!$G437+'ESTOQUE DEZEMBRO'!$E437*'ESTOQUE DEZEMBRO'!$H437</f>
        <v>241.00000000000009</v>
      </c>
      <c r="K437" s="1">
        <f>_xlfn.XLOOKUP(A437,MEDIDAS!A:A,MEDIDAS!D:D,,0)*5</f>
        <v>5.3888888888888884</v>
      </c>
      <c r="L437" s="1">
        <f>SUM(K437,_xlfn.XLOOKUP(A437,MEDIDAS!A:A,MEDIDAS!D:D,,0)*5)</f>
        <v>10.777777777777777</v>
      </c>
      <c r="M43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37" t="str">
        <f>IF(Tabela57[[#This Row],[ABASTECIMENTO]]&gt;0,"janeiro",_xlfn.XLOOKUP(Tabela57[[#This Row],[SKU]],'ESTOQUE DEZEMBRO'!A:A,'ESTOQUE DEZEMBRO'!N:N,,0))</f>
        <v>janeiro</v>
      </c>
      <c r="O437" s="15">
        <v>45658</v>
      </c>
    </row>
    <row r="438" spans="1:15">
      <c r="A438" s="5" t="s">
        <v>484</v>
      </c>
      <c r="B438" s="6" t="s">
        <v>1181</v>
      </c>
      <c r="C438" s="8">
        <f t="shared" si="12"/>
        <v>64.89</v>
      </c>
      <c r="D438" s="13">
        <f>_xlfn.XLOOKUP(Tabela57[[#This Row],[SKU]],'ESTOQUE DEZEMBRO'!A:A,'ESTOQUE DEZEMBRO'!F:F,,0)-
_xlfn.XLOOKUP(Tabela57[[#This Row],[SKU]],'VENDA MES'!K:K,'VENDA MES'!L:L,0,0)</f>
        <v>6</v>
      </c>
      <c r="E438" s="13">
        <f>IF(D438&lt;=0,(L438 * 2.5) - D438,IF(AND(Tabela57[[#This Row],[ESTOQUE_INICIAL]]&lt;=Tabela57[[#This Row],[PONTO_DE_REPOSICAO]],Tabela57[[#This Row],[ESTOQUE_INICIAL]]&gt;0),L438*2.5,D438*0))</f>
        <v>25.833333333333336</v>
      </c>
      <c r="F438" s="13">
        <f t="shared" si="13"/>
        <v>31.833333333333336</v>
      </c>
      <c r="G438" s="14">
        <f>IF('ESTOQUE DEZEMBRO'!$N438="outubro",_xlfn.XLOOKUP('ESTOQUE DEZEMBRO'!$A438,MEDIDAS!H:H,MEDIDAS!J:J,,0),IF('ESTOQUE DEZEMBRO'!$N438="novembro",_xlfn.XLOOKUP('ESTOQUE DEZEMBRO'!$A438,MEDIDAS!H:H,MEDIDAS!K:K,,0),"0"))</f>
        <v>5</v>
      </c>
      <c r="H438" s="16">
        <v>10</v>
      </c>
      <c r="I438" s="6" t="s">
        <v>1130</v>
      </c>
      <c r="J438" s="1">
        <f>'ESTOQUE DEZEMBRO'!$D438*'ESTOQUE DEZEMBRO'!$G438+'ESTOQUE DEZEMBRO'!$E438*'ESTOQUE DEZEMBRO'!$H438</f>
        <v>285</v>
      </c>
      <c r="K438" s="1">
        <f>_xlfn.XLOOKUP(A438,MEDIDAS!A:A,MEDIDAS!D:D,,0)*5</f>
        <v>5.166666666666667</v>
      </c>
      <c r="L438" s="1">
        <f>SUM(K438,_xlfn.XLOOKUP(A438,MEDIDAS!A:A,MEDIDAS!D:D,,0)*5)</f>
        <v>10.333333333333334</v>
      </c>
      <c r="M43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38" t="str">
        <f>IF(Tabela57[[#This Row],[ABASTECIMENTO]]&gt;0,"janeiro",_xlfn.XLOOKUP(Tabela57[[#This Row],[SKU]],'ESTOQUE DEZEMBRO'!A:A,'ESTOQUE DEZEMBRO'!N:N,,0))</f>
        <v>janeiro</v>
      </c>
      <c r="O438" s="15">
        <v>45658</v>
      </c>
    </row>
    <row r="439" spans="1:15">
      <c r="A439" s="5" t="s">
        <v>437</v>
      </c>
      <c r="B439" s="6" t="s">
        <v>1181</v>
      </c>
      <c r="C439" s="8">
        <f t="shared" si="12"/>
        <v>64.89</v>
      </c>
      <c r="D439" s="13">
        <f>_xlfn.XLOOKUP(Tabela57[[#This Row],[SKU]],'ESTOQUE DEZEMBRO'!A:A,'ESTOQUE DEZEMBRO'!F:F,,0)-
_xlfn.XLOOKUP(Tabela57[[#This Row],[SKU]],'VENDA MES'!K:K,'VENDA MES'!L:L,0,0)</f>
        <v>-9.3888888888888928</v>
      </c>
      <c r="E439" s="13">
        <f>IF(D439&lt;=0,(L439 * 2.5) - D439,IF(AND(Tabela57[[#This Row],[ESTOQUE_INICIAL]]&lt;=Tabela57[[#This Row],[PONTO_DE_REPOSICAO]],Tabela57[[#This Row],[ESTOQUE_INICIAL]]&gt;0),L439*2.5,D439*0))</f>
        <v>53</v>
      </c>
      <c r="F439" s="13">
        <f t="shared" si="13"/>
        <v>43.611111111111107</v>
      </c>
      <c r="G439" s="14" t="str">
        <f>IF('ESTOQUE DEZEMBRO'!$N439="outubro",_xlfn.XLOOKUP('ESTOQUE DEZEMBRO'!$A439,MEDIDAS!H:H,MEDIDAS!J:J,,0),IF('ESTOQUE DEZEMBRO'!$N439="novembro",_xlfn.XLOOKUP('ESTOQUE DEZEMBRO'!$A439,MEDIDAS!H:H,MEDIDAS!K:K,,0),"0"))</f>
        <v>0</v>
      </c>
      <c r="H439" s="16">
        <v>10</v>
      </c>
      <c r="I439" s="6" t="s">
        <v>1130</v>
      </c>
      <c r="J439" s="1">
        <f>'ESTOQUE DEZEMBRO'!$D439*'ESTOQUE DEZEMBRO'!$G439+'ESTOQUE DEZEMBRO'!$E439*'ESTOQUE DEZEMBRO'!$H439</f>
        <v>610.13888888888869</v>
      </c>
      <c r="K439" s="1">
        <f>_xlfn.XLOOKUP(A439,MEDIDAS!A:A,MEDIDAS!D:D,,0)*5</f>
        <v>8.7222222222222214</v>
      </c>
      <c r="L439" s="1">
        <f>SUM(K439,_xlfn.XLOOKUP(A439,MEDIDAS!A:A,MEDIDAS!D:D,,0)*5)</f>
        <v>17.444444444444443</v>
      </c>
      <c r="M43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39" t="str">
        <f>IF(Tabela57[[#This Row],[ABASTECIMENTO]]&gt;0,"janeiro",_xlfn.XLOOKUP(Tabela57[[#This Row],[SKU]],'ESTOQUE DEZEMBRO'!A:A,'ESTOQUE DEZEMBRO'!N:N,,0))</f>
        <v>janeiro</v>
      </c>
      <c r="O439" s="15">
        <v>45658</v>
      </c>
    </row>
    <row r="440" spans="1:15">
      <c r="A440" s="5" t="s">
        <v>438</v>
      </c>
      <c r="B440" s="6" t="s">
        <v>1181</v>
      </c>
      <c r="C440" s="8">
        <f t="shared" si="12"/>
        <v>64.89</v>
      </c>
      <c r="D440" s="13">
        <f>_xlfn.XLOOKUP(Tabela57[[#This Row],[SKU]],'ESTOQUE DEZEMBRO'!A:A,'ESTOQUE DEZEMBRO'!F:F,,0)-
_xlfn.XLOOKUP(Tabela57[[#This Row],[SKU]],'VENDA MES'!K:K,'VENDA MES'!L:L,0,0)</f>
        <v>63.599999999999994</v>
      </c>
      <c r="E440" s="13">
        <f>IF(D440&lt;=0,(L440 * 2.5) - D440,IF(AND(Tabela57[[#This Row],[ESTOQUE_INICIAL]]&lt;=Tabela57[[#This Row],[PONTO_DE_REPOSICAO]],Tabela57[[#This Row],[ESTOQUE_INICIAL]]&gt;0),L440*2.5,D440*0))</f>
        <v>0</v>
      </c>
      <c r="F440" s="13">
        <f t="shared" si="13"/>
        <v>63.599999999999994</v>
      </c>
      <c r="G440" s="14">
        <f>IF('ESTOQUE DEZEMBRO'!$N440="outubro",_xlfn.XLOOKUP('ESTOQUE DEZEMBRO'!$A440,MEDIDAS!H:H,MEDIDAS!J:J,,0),IF('ESTOQUE DEZEMBRO'!$N440="novembro",_xlfn.XLOOKUP('ESTOQUE DEZEMBRO'!$A440,MEDIDAS!H:H,MEDIDAS!K:K,,0),"0"))</f>
        <v>5</v>
      </c>
      <c r="H440" s="16">
        <v>10</v>
      </c>
      <c r="I440" s="6" t="s">
        <v>1130</v>
      </c>
      <c r="J440" s="1">
        <f>'ESTOQUE DEZEMBRO'!$D440*'ESTOQUE DEZEMBRO'!$G440+'ESTOQUE DEZEMBRO'!$E440*'ESTOQUE DEZEMBRO'!$H440</f>
        <v>528</v>
      </c>
      <c r="K440" s="1">
        <f>_xlfn.XLOOKUP(A440,MEDIDAS!A:A,MEDIDAS!D:D,,0)*5</f>
        <v>7.333333333333333</v>
      </c>
      <c r="L440" s="1">
        <f>SUM(K440,_xlfn.XLOOKUP(A440,MEDIDAS!A:A,MEDIDAS!D:D,,0)*5)</f>
        <v>14.666666666666666</v>
      </c>
      <c r="M44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40" t="str">
        <f>IF(Tabela57[[#This Row],[ABASTECIMENTO]]&gt;0,"janeiro",_xlfn.XLOOKUP(Tabela57[[#This Row],[SKU]],'ESTOQUE DEZEMBRO'!A:A,'ESTOQUE DEZEMBRO'!N:N,,0))</f>
        <v>outubro</v>
      </c>
      <c r="O440" s="15">
        <v>45658</v>
      </c>
    </row>
    <row r="441" spans="1:15">
      <c r="A441" s="5" t="s">
        <v>439</v>
      </c>
      <c r="B441" s="6" t="s">
        <v>1181</v>
      </c>
      <c r="C441" s="8">
        <f t="shared" si="12"/>
        <v>64.89</v>
      </c>
      <c r="D441" s="13">
        <f>_xlfn.XLOOKUP(Tabela57[[#This Row],[SKU]],'ESTOQUE DEZEMBRO'!A:A,'ESTOQUE DEZEMBRO'!F:F,,0)-
_xlfn.XLOOKUP(Tabela57[[#This Row],[SKU]],'VENDA MES'!K:K,'VENDA MES'!L:L,0,0)</f>
        <v>36.599999999999994</v>
      </c>
      <c r="E441" s="13">
        <f>IF(D441&lt;=0,(L441 * 2.5) - D441,IF(AND(Tabela57[[#This Row],[ESTOQUE_INICIAL]]&lt;=Tabela57[[#This Row],[PONTO_DE_REPOSICAO]],Tabela57[[#This Row],[ESTOQUE_INICIAL]]&gt;0),L441*2.5,D441*0))</f>
        <v>0</v>
      </c>
      <c r="F441" s="13">
        <f t="shared" si="13"/>
        <v>36.599999999999994</v>
      </c>
      <c r="G441" s="14">
        <f>IF('ESTOQUE DEZEMBRO'!$N441="outubro",_xlfn.XLOOKUP('ESTOQUE DEZEMBRO'!$A441,MEDIDAS!H:H,MEDIDAS!J:J,,0),IF('ESTOQUE DEZEMBRO'!$N441="novembro",_xlfn.XLOOKUP('ESTOQUE DEZEMBRO'!$A441,MEDIDAS!H:H,MEDIDAS!K:K,,0),"0"))</f>
        <v>5</v>
      </c>
      <c r="H441" s="16">
        <v>10</v>
      </c>
      <c r="I441" s="6" t="s">
        <v>1130</v>
      </c>
      <c r="J441" s="1">
        <f>'ESTOQUE DEZEMBRO'!$D441*'ESTOQUE DEZEMBRO'!$G441+'ESTOQUE DEZEMBRO'!$E441*'ESTOQUE DEZEMBRO'!$H441</f>
        <v>403</v>
      </c>
      <c r="K441" s="1">
        <f>_xlfn.XLOOKUP(A441,MEDIDAS!A:A,MEDIDAS!D:D,,0)*5</f>
        <v>6.8888888888888893</v>
      </c>
      <c r="L441" s="1">
        <f>SUM(K441,_xlfn.XLOOKUP(A441,MEDIDAS!A:A,MEDIDAS!D:D,,0)*5)</f>
        <v>13.777777777777779</v>
      </c>
      <c r="M44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41" t="str">
        <f>IF(Tabela57[[#This Row],[ABASTECIMENTO]]&gt;0,"janeiro",_xlfn.XLOOKUP(Tabela57[[#This Row],[SKU]],'ESTOQUE DEZEMBRO'!A:A,'ESTOQUE DEZEMBRO'!N:N,,0))</f>
        <v>outubro</v>
      </c>
      <c r="O441" s="15">
        <v>45658</v>
      </c>
    </row>
    <row r="442" spans="1:15">
      <c r="A442" s="5" t="s">
        <v>441</v>
      </c>
      <c r="B442" s="6" t="s">
        <v>1181</v>
      </c>
      <c r="C442" s="8">
        <f t="shared" si="12"/>
        <v>64.89</v>
      </c>
      <c r="D442" s="13">
        <f>_xlfn.XLOOKUP(Tabela57[[#This Row],[SKU]],'ESTOQUE DEZEMBRO'!A:A,'ESTOQUE DEZEMBRO'!F:F,,0)-
_xlfn.XLOOKUP(Tabela57[[#This Row],[SKU]],'VENDA MES'!K:K,'VENDA MES'!L:L,0,0)</f>
        <v>-49.944444444444443</v>
      </c>
      <c r="E442" s="13">
        <f>IF(D442&lt;=0,(L442 * 2.5) - D442,IF(AND(Tabela57[[#This Row],[ESTOQUE_INICIAL]]&lt;=Tabela57[[#This Row],[PONTO_DE_REPOSICAO]],Tabela57[[#This Row],[ESTOQUE_INICIAL]]&gt;0),L442*2.5,D442*0))</f>
        <v>83</v>
      </c>
      <c r="F442" s="13">
        <f t="shared" si="13"/>
        <v>33.055555555555557</v>
      </c>
      <c r="G442" s="14" t="str">
        <f>IF('ESTOQUE DEZEMBRO'!$N442="outubro",_xlfn.XLOOKUP('ESTOQUE DEZEMBRO'!$A442,MEDIDAS!H:H,MEDIDAS!J:J,,0),IF('ESTOQUE DEZEMBRO'!$N442="novembro",_xlfn.XLOOKUP('ESTOQUE DEZEMBRO'!$A442,MEDIDAS!H:H,MEDIDAS!K:K,,0),"0"))</f>
        <v>0</v>
      </c>
      <c r="H442" s="16">
        <v>10</v>
      </c>
      <c r="I442" s="6" t="s">
        <v>1130</v>
      </c>
      <c r="J442" s="1">
        <f>'ESTOQUE DEZEMBRO'!$D442*'ESTOQUE DEZEMBRO'!$G442+'ESTOQUE DEZEMBRO'!$E442*'ESTOQUE DEZEMBRO'!$H442</f>
        <v>745.27777777777771</v>
      </c>
      <c r="K442" s="1">
        <f>_xlfn.XLOOKUP(A442,MEDIDAS!A:A,MEDIDAS!D:D,,0)*5</f>
        <v>6.6111111111111107</v>
      </c>
      <c r="L442" s="1">
        <f>SUM(K442,_xlfn.XLOOKUP(A442,MEDIDAS!A:A,MEDIDAS!D:D,,0)*5)</f>
        <v>13.222222222222221</v>
      </c>
      <c r="M44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42" t="str">
        <f>IF(Tabela57[[#This Row],[ABASTECIMENTO]]&gt;0,"janeiro",_xlfn.XLOOKUP(Tabela57[[#This Row],[SKU]],'ESTOQUE DEZEMBRO'!A:A,'ESTOQUE DEZEMBRO'!N:N,,0))</f>
        <v>janeiro</v>
      </c>
      <c r="O442" s="15">
        <v>45658</v>
      </c>
    </row>
    <row r="443" spans="1:15">
      <c r="A443" s="5" t="s">
        <v>442</v>
      </c>
      <c r="B443" s="6" t="s">
        <v>1182</v>
      </c>
      <c r="C443" s="8">
        <f t="shared" si="12"/>
        <v>64.89</v>
      </c>
      <c r="D443" s="13">
        <f>_xlfn.XLOOKUP(Tabela57[[#This Row],[SKU]],'ESTOQUE DEZEMBRO'!A:A,'ESTOQUE DEZEMBRO'!F:F,,0)-
_xlfn.XLOOKUP(Tabela57[[#This Row],[SKU]],'VENDA MES'!K:K,'VENDA MES'!L:L,0,0)</f>
        <v>-65.611111111111114</v>
      </c>
      <c r="E443" s="13">
        <f>IF(D443&lt;=0,(L443 * 2.5) - D443,IF(AND(Tabela57[[#This Row],[ESTOQUE_INICIAL]]&lt;=Tabela57[[#This Row],[PONTO_DE_REPOSICAO]],Tabela57[[#This Row],[ESTOQUE_INICIAL]]&gt;0),L443*2.5,D443*0))</f>
        <v>102</v>
      </c>
      <c r="F443" s="13">
        <f t="shared" si="13"/>
        <v>36.388888888888886</v>
      </c>
      <c r="G443" s="14" t="str">
        <f>IF('ESTOQUE DEZEMBRO'!$N443="outubro",_xlfn.XLOOKUP('ESTOQUE DEZEMBRO'!$A443,MEDIDAS!H:H,MEDIDAS!J:J,,0),IF('ESTOQUE DEZEMBRO'!$N443="novembro",_xlfn.XLOOKUP('ESTOQUE DEZEMBRO'!$A443,MEDIDAS!H:H,MEDIDAS!K:K,,0),"0"))</f>
        <v>0</v>
      </c>
      <c r="H443" s="16">
        <v>28</v>
      </c>
      <c r="I443" s="6" t="s">
        <v>1142</v>
      </c>
      <c r="J443" s="1">
        <f>'ESTOQUE DEZEMBRO'!$D443*'ESTOQUE DEZEMBRO'!$G443+'ESTOQUE DEZEMBRO'!$E443*'ESTOQUE DEZEMBRO'!$H443</f>
        <v>2393.6111111111109</v>
      </c>
      <c r="K443" s="1">
        <f>_xlfn.XLOOKUP(A443,MEDIDAS!A:A,MEDIDAS!D:D,,0)*5</f>
        <v>7.2777777777777777</v>
      </c>
      <c r="L443" s="1">
        <f>SUM(K443,_xlfn.XLOOKUP(A443,MEDIDAS!A:A,MEDIDAS!D:D,,0)*5)</f>
        <v>14.555555555555555</v>
      </c>
      <c r="M44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43" t="str">
        <f>IF(Tabela57[[#This Row],[ABASTECIMENTO]]&gt;0,"janeiro",_xlfn.XLOOKUP(Tabela57[[#This Row],[SKU]],'ESTOQUE DEZEMBRO'!A:A,'ESTOQUE DEZEMBRO'!N:N,,0))</f>
        <v>janeiro</v>
      </c>
      <c r="O443" s="15">
        <v>45658</v>
      </c>
    </row>
    <row r="444" spans="1:15">
      <c r="A444" s="5" t="s">
        <v>443</v>
      </c>
      <c r="B444" s="6" t="s">
        <v>1182</v>
      </c>
      <c r="C444" s="8">
        <f t="shared" si="12"/>
        <v>64.89</v>
      </c>
      <c r="D444" s="13">
        <f>_xlfn.XLOOKUP(Tabela57[[#This Row],[SKU]],'ESTOQUE DEZEMBRO'!A:A,'ESTOQUE DEZEMBRO'!F:F,,0)-
_xlfn.XLOOKUP(Tabela57[[#This Row],[SKU]],'VENDA MES'!K:K,'VENDA MES'!L:L,0,0)</f>
        <v>83</v>
      </c>
      <c r="E444" s="13">
        <f>IF(D444&lt;=0,(L444 * 2.5) - D444,IF(AND(Tabela57[[#This Row],[ESTOQUE_INICIAL]]&lt;=Tabela57[[#This Row],[PONTO_DE_REPOSICAO]],Tabela57[[#This Row],[ESTOQUE_INICIAL]]&gt;0),L444*2.5,D444*0))</f>
        <v>0</v>
      </c>
      <c r="F444" s="13">
        <f t="shared" si="13"/>
        <v>83</v>
      </c>
      <c r="G444" s="14">
        <f>IF('ESTOQUE DEZEMBRO'!$N444="outubro",_xlfn.XLOOKUP('ESTOQUE DEZEMBRO'!$A444,MEDIDAS!H:H,MEDIDAS!J:J,,0),IF('ESTOQUE DEZEMBRO'!$N444="novembro",_xlfn.XLOOKUP('ESTOQUE DEZEMBRO'!$A444,MEDIDAS!H:H,MEDIDAS!K:K,,0),"0"))</f>
        <v>14</v>
      </c>
      <c r="H444" s="16">
        <v>28</v>
      </c>
      <c r="I444" s="6" t="s">
        <v>1142</v>
      </c>
      <c r="J444" s="1">
        <f>'ESTOQUE DEZEMBRO'!$D444*'ESTOQUE DEZEMBRO'!$G444+'ESTOQUE DEZEMBRO'!$E444*'ESTOQUE DEZEMBRO'!$H444</f>
        <v>1694</v>
      </c>
      <c r="K444" s="1">
        <f>_xlfn.XLOOKUP(A444,MEDIDAS!A:A,MEDIDAS!D:D,,0)*5</f>
        <v>6.1111111111111116</v>
      </c>
      <c r="L444" s="1">
        <f>SUM(K444,_xlfn.XLOOKUP(A444,MEDIDAS!A:A,MEDIDAS!D:D,,0)*5)</f>
        <v>12.222222222222223</v>
      </c>
      <c r="M44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44" t="str">
        <f>IF(Tabela57[[#This Row],[ABASTECIMENTO]]&gt;0,"janeiro",_xlfn.XLOOKUP(Tabela57[[#This Row],[SKU]],'ESTOQUE DEZEMBRO'!A:A,'ESTOQUE DEZEMBRO'!N:N,,0))</f>
        <v>outubro</v>
      </c>
      <c r="O444" s="15">
        <v>45658</v>
      </c>
    </row>
    <row r="445" spans="1:15">
      <c r="A445" s="5" t="s">
        <v>444</v>
      </c>
      <c r="B445" s="6" t="s">
        <v>1182</v>
      </c>
      <c r="C445" s="8">
        <f t="shared" si="12"/>
        <v>64.89</v>
      </c>
      <c r="D445" s="13">
        <f>_xlfn.XLOOKUP(Tabela57[[#This Row],[SKU]],'ESTOQUE DEZEMBRO'!A:A,'ESTOQUE DEZEMBRO'!F:F,,0)-
_xlfn.XLOOKUP(Tabela57[[#This Row],[SKU]],'VENDA MES'!K:K,'VENDA MES'!L:L,0,0)</f>
        <v>-18.199999999999989</v>
      </c>
      <c r="E445" s="13">
        <f>IF(D445&lt;=0,(L445 * 2.5) - D445,IF(AND(Tabela57[[#This Row],[ESTOQUE_INICIAL]]&lt;=Tabela57[[#This Row],[PONTO_DE_REPOSICAO]],Tabela57[[#This Row],[ESTOQUE_INICIAL]]&gt;0),L445*2.5,D445*0))</f>
        <v>52.36666666666666</v>
      </c>
      <c r="F445" s="13">
        <f t="shared" si="13"/>
        <v>34.166666666666671</v>
      </c>
      <c r="G445" s="14">
        <f>IF('ESTOQUE DEZEMBRO'!$N445="outubro",_xlfn.XLOOKUP('ESTOQUE DEZEMBRO'!$A445,MEDIDAS!H:H,MEDIDAS!J:J,,0),IF('ESTOQUE DEZEMBRO'!$N445="novembro",_xlfn.XLOOKUP('ESTOQUE DEZEMBRO'!$A445,MEDIDAS!H:H,MEDIDAS!K:K,,0),"0"))</f>
        <v>14</v>
      </c>
      <c r="H445" s="16">
        <v>28</v>
      </c>
      <c r="I445" s="6" t="s">
        <v>1142</v>
      </c>
      <c r="J445" s="1">
        <f>'ESTOQUE DEZEMBRO'!$D445*'ESTOQUE DEZEMBRO'!$G445+'ESTOQUE DEZEMBRO'!$E445*'ESTOQUE DEZEMBRO'!$H445</f>
        <v>403.20000000000016</v>
      </c>
      <c r="K445" s="1">
        <f>_xlfn.XLOOKUP(A445,MEDIDAS!A:A,MEDIDAS!D:D,,0)*5</f>
        <v>6.8333333333333339</v>
      </c>
      <c r="L445" s="1">
        <f>SUM(K445,_xlfn.XLOOKUP(A445,MEDIDAS!A:A,MEDIDAS!D:D,,0)*5)</f>
        <v>13.666666666666668</v>
      </c>
      <c r="M44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45" t="str">
        <f>IF(Tabela57[[#This Row],[ABASTECIMENTO]]&gt;0,"janeiro",_xlfn.XLOOKUP(Tabela57[[#This Row],[SKU]],'ESTOQUE DEZEMBRO'!A:A,'ESTOQUE DEZEMBRO'!N:N,,0))</f>
        <v>janeiro</v>
      </c>
      <c r="O445" s="15">
        <v>45658</v>
      </c>
    </row>
    <row r="446" spans="1:15">
      <c r="A446" s="5" t="s">
        <v>445</v>
      </c>
      <c r="B446" s="6" t="s">
        <v>1182</v>
      </c>
      <c r="C446" s="8">
        <f t="shared" si="12"/>
        <v>64.89</v>
      </c>
      <c r="D446" s="13">
        <f>_xlfn.XLOOKUP(Tabela57[[#This Row],[SKU]],'ESTOQUE DEZEMBRO'!A:A,'ESTOQUE DEZEMBRO'!F:F,,0)-
_xlfn.XLOOKUP(Tabela57[[#This Row],[SKU]],'VENDA MES'!K:K,'VENDA MES'!L:L,0,0)</f>
        <v>-32.944444444444443</v>
      </c>
      <c r="E446" s="13">
        <f>IF(D446&lt;=0,(L446 * 2.5) - D446,IF(AND(Tabela57[[#This Row],[ESTOQUE_INICIAL]]&lt;=Tabela57[[#This Row],[PONTO_DE_REPOSICAO]],Tabela57[[#This Row],[ESTOQUE_INICIAL]]&gt;0),L446*2.5,D446*0))</f>
        <v>71</v>
      </c>
      <c r="F446" s="13">
        <f t="shared" si="13"/>
        <v>38.055555555555557</v>
      </c>
      <c r="G446" s="14" t="str">
        <f>IF('ESTOQUE DEZEMBRO'!$N446="outubro",_xlfn.XLOOKUP('ESTOQUE DEZEMBRO'!$A446,MEDIDAS!H:H,MEDIDAS!J:J,,0),IF('ESTOQUE DEZEMBRO'!$N446="novembro",_xlfn.XLOOKUP('ESTOQUE DEZEMBRO'!$A446,MEDIDAS!H:H,MEDIDAS!K:K,,0),"0"))</f>
        <v>0</v>
      </c>
      <c r="H446" s="16">
        <v>28</v>
      </c>
      <c r="I446" s="6" t="s">
        <v>1142</v>
      </c>
      <c r="J446" s="1">
        <f>'ESTOQUE DEZEMBRO'!$D446*'ESTOQUE DEZEMBRO'!$G446+'ESTOQUE DEZEMBRO'!$E446*'ESTOQUE DEZEMBRO'!$H446</f>
        <v>1968.9444444444446</v>
      </c>
      <c r="K446" s="1">
        <f>_xlfn.XLOOKUP(A446,MEDIDAS!A:A,MEDIDAS!D:D,,0)*5</f>
        <v>7.6111111111111107</v>
      </c>
      <c r="L446" s="1">
        <f>SUM(K446,_xlfn.XLOOKUP(A446,MEDIDAS!A:A,MEDIDAS!D:D,,0)*5)</f>
        <v>15.222222222222221</v>
      </c>
      <c r="M44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46" t="str">
        <f>IF(Tabela57[[#This Row],[ABASTECIMENTO]]&gt;0,"janeiro",_xlfn.XLOOKUP(Tabela57[[#This Row],[SKU]],'ESTOQUE DEZEMBRO'!A:A,'ESTOQUE DEZEMBRO'!N:N,,0))</f>
        <v>janeiro</v>
      </c>
      <c r="O446" s="15">
        <v>45658</v>
      </c>
    </row>
    <row r="447" spans="1:15">
      <c r="A447" s="5" t="s">
        <v>446</v>
      </c>
      <c r="B447" s="6" t="s">
        <v>1182</v>
      </c>
      <c r="C447" s="8">
        <f t="shared" si="12"/>
        <v>64.89</v>
      </c>
      <c r="D447" s="13">
        <f>_xlfn.XLOOKUP(Tabela57[[#This Row],[SKU]],'ESTOQUE DEZEMBRO'!A:A,'ESTOQUE DEZEMBRO'!F:F,,0)-
_xlfn.XLOOKUP(Tabela57[[#This Row],[SKU]],'VENDA MES'!K:K,'VENDA MES'!L:L,0,0)</f>
        <v>-51.111111111111114</v>
      </c>
      <c r="E447" s="13">
        <f>IF(D447&lt;=0,(L447 * 2.5) - D447,IF(AND(Tabela57[[#This Row],[ESTOQUE_INICIAL]]&lt;=Tabela57[[#This Row],[PONTO_DE_REPOSICAO]],Tabela57[[#This Row],[ESTOQUE_INICIAL]]&gt;0),L447*2.5,D447*0))</f>
        <v>90</v>
      </c>
      <c r="F447" s="13">
        <f t="shared" si="13"/>
        <v>38.888888888888886</v>
      </c>
      <c r="G447" s="14" t="str">
        <f>IF('ESTOQUE DEZEMBRO'!$N447="outubro",_xlfn.XLOOKUP('ESTOQUE DEZEMBRO'!$A447,MEDIDAS!H:H,MEDIDAS!J:J,,0),IF('ESTOQUE DEZEMBRO'!$N447="novembro",_xlfn.XLOOKUP('ESTOQUE DEZEMBRO'!$A447,MEDIDAS!H:H,MEDIDAS!K:K,,0),"0"))</f>
        <v>0</v>
      </c>
      <c r="H447" s="16">
        <v>28</v>
      </c>
      <c r="I447" s="6" t="s">
        <v>1142</v>
      </c>
      <c r="J447" s="1">
        <f>'ESTOQUE DEZEMBRO'!$D447*'ESTOQUE DEZEMBRO'!$G447+'ESTOQUE DEZEMBRO'!$E447*'ESTOQUE DEZEMBRO'!$H447</f>
        <v>2441.4444444444448</v>
      </c>
      <c r="K447" s="1">
        <f>_xlfn.XLOOKUP(A447,MEDIDAS!A:A,MEDIDAS!D:D,,0)*5</f>
        <v>7.7777777777777777</v>
      </c>
      <c r="L447" s="1">
        <f>SUM(K447,_xlfn.XLOOKUP(A447,MEDIDAS!A:A,MEDIDAS!D:D,,0)*5)</f>
        <v>15.555555555555555</v>
      </c>
      <c r="M44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47" t="str">
        <f>IF(Tabela57[[#This Row],[ABASTECIMENTO]]&gt;0,"janeiro",_xlfn.XLOOKUP(Tabela57[[#This Row],[SKU]],'ESTOQUE DEZEMBRO'!A:A,'ESTOQUE DEZEMBRO'!N:N,,0))</f>
        <v>janeiro</v>
      </c>
      <c r="O447" s="15">
        <v>45658</v>
      </c>
    </row>
    <row r="448" spans="1:15">
      <c r="A448" s="5" t="s">
        <v>495</v>
      </c>
      <c r="B448" s="6" t="s">
        <v>1182</v>
      </c>
      <c r="C448" s="8">
        <f t="shared" si="12"/>
        <v>64.89</v>
      </c>
      <c r="D448" s="13">
        <f>_xlfn.XLOOKUP(Tabela57[[#This Row],[SKU]],'ESTOQUE DEZEMBRO'!A:A,'ESTOQUE DEZEMBRO'!F:F,,0)-
_xlfn.XLOOKUP(Tabela57[[#This Row],[SKU]],'VENDA MES'!K:K,'VENDA MES'!L:L,0,0)</f>
        <v>54</v>
      </c>
      <c r="E448" s="13">
        <f>IF(D448&lt;=0,(L448 * 2.5) - D448,IF(AND(Tabela57[[#This Row],[ESTOQUE_INICIAL]]&lt;=Tabela57[[#This Row],[PONTO_DE_REPOSICAO]],Tabela57[[#This Row],[ESTOQUE_INICIAL]]&gt;0),L448*2.5,D448*0))</f>
        <v>0</v>
      </c>
      <c r="F448" s="13">
        <f t="shared" si="13"/>
        <v>54</v>
      </c>
      <c r="G448" s="14">
        <f>IF('ESTOQUE DEZEMBRO'!$N448="outubro",_xlfn.XLOOKUP('ESTOQUE DEZEMBRO'!$A448,MEDIDAS!H:H,MEDIDAS!J:J,,0),IF('ESTOQUE DEZEMBRO'!$N448="novembro",_xlfn.XLOOKUP('ESTOQUE DEZEMBRO'!$A448,MEDIDAS!H:H,MEDIDAS!K:K,,0),"0"))</f>
        <v>14</v>
      </c>
      <c r="H448" s="16">
        <v>28</v>
      </c>
      <c r="I448" s="6" t="s">
        <v>1142</v>
      </c>
      <c r="J448" s="1">
        <f>'ESTOQUE DEZEMBRO'!$D448*'ESTOQUE DEZEMBRO'!$G448+'ESTOQUE DEZEMBRO'!$E448*'ESTOQUE DEZEMBRO'!$H448</f>
        <v>1498</v>
      </c>
      <c r="K448" s="1">
        <f>_xlfn.XLOOKUP(A448,MEDIDAS!A:A,MEDIDAS!D:D,,0)*5</f>
        <v>2.3888888888888888</v>
      </c>
      <c r="L448" s="1">
        <f>SUM(K448,_xlfn.XLOOKUP(A448,MEDIDAS!A:A,MEDIDAS!D:D,,0)*5)</f>
        <v>4.7777777777777777</v>
      </c>
      <c r="M44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48" t="str">
        <f>IF(Tabela57[[#This Row],[ABASTECIMENTO]]&gt;0,"janeiro",_xlfn.XLOOKUP(Tabela57[[#This Row],[SKU]],'ESTOQUE DEZEMBRO'!A:A,'ESTOQUE DEZEMBRO'!N:N,,0))</f>
        <v>outubro</v>
      </c>
      <c r="O448" s="15">
        <v>45658</v>
      </c>
    </row>
    <row r="449" spans="1:15">
      <c r="A449" s="5" t="s">
        <v>447</v>
      </c>
      <c r="B449" s="6" t="s">
        <v>1182</v>
      </c>
      <c r="C449" s="8">
        <f t="shared" si="12"/>
        <v>64.89</v>
      </c>
      <c r="D449" s="13">
        <f>_xlfn.XLOOKUP(Tabela57[[#This Row],[SKU]],'ESTOQUE DEZEMBRO'!A:A,'ESTOQUE DEZEMBRO'!F:F,,0)-
_xlfn.XLOOKUP(Tabela57[[#This Row],[SKU]],'VENDA MES'!K:K,'VENDA MES'!L:L,0,0)</f>
        <v>-41</v>
      </c>
      <c r="E449" s="13">
        <f>IF(D449&lt;=0,(L449 * 2.5) - D449,IF(AND(Tabela57[[#This Row],[ESTOQUE_INICIAL]]&lt;=Tabela57[[#This Row],[PONTO_DE_REPOSICAO]],Tabela57[[#This Row],[ESTOQUE_INICIAL]]&gt;0),L449*2.5,D449*0))</f>
        <v>71</v>
      </c>
      <c r="F449" s="13">
        <f t="shared" si="13"/>
        <v>30</v>
      </c>
      <c r="G449" s="14" t="str">
        <f>IF('ESTOQUE DEZEMBRO'!$N449="outubro",_xlfn.XLOOKUP('ESTOQUE DEZEMBRO'!$A449,MEDIDAS!H:H,MEDIDAS!J:J,,0),IF('ESTOQUE DEZEMBRO'!$N449="novembro",_xlfn.XLOOKUP('ESTOQUE DEZEMBRO'!$A449,MEDIDAS!H:H,MEDIDAS!K:K,,0),"0"))</f>
        <v>0</v>
      </c>
      <c r="H449" s="16">
        <v>28</v>
      </c>
      <c r="I449" s="6" t="s">
        <v>1142</v>
      </c>
      <c r="J449" s="1">
        <f>'ESTOQUE DEZEMBRO'!$D449*'ESTOQUE DEZEMBRO'!$G449+'ESTOQUE DEZEMBRO'!$E449*'ESTOQUE DEZEMBRO'!$H449</f>
        <v>1197</v>
      </c>
      <c r="K449" s="1">
        <f>_xlfn.XLOOKUP(A449,MEDIDAS!A:A,MEDIDAS!D:D,,0)*5</f>
        <v>6</v>
      </c>
      <c r="L449" s="1">
        <f>SUM(K449,_xlfn.XLOOKUP(A449,MEDIDAS!A:A,MEDIDAS!D:D,,0)*5)</f>
        <v>12</v>
      </c>
      <c r="M44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49" t="str">
        <f>IF(Tabela57[[#This Row],[ABASTECIMENTO]]&gt;0,"janeiro",_xlfn.XLOOKUP(Tabela57[[#This Row],[SKU]],'ESTOQUE DEZEMBRO'!A:A,'ESTOQUE DEZEMBRO'!N:N,,0))</f>
        <v>janeiro</v>
      </c>
      <c r="O449" s="15">
        <v>45658</v>
      </c>
    </row>
    <row r="450" spans="1:15">
      <c r="A450" s="5" t="s">
        <v>448</v>
      </c>
      <c r="B450" s="6" t="s">
        <v>1182</v>
      </c>
      <c r="C450" s="8">
        <f t="shared" ref="C450:C513" si="14">3.09*3*7</f>
        <v>64.89</v>
      </c>
      <c r="D450" s="13">
        <f>_xlfn.XLOOKUP(Tabela57[[#This Row],[SKU]],'ESTOQUE DEZEMBRO'!A:A,'ESTOQUE DEZEMBRO'!F:F,,0)-
_xlfn.XLOOKUP(Tabela57[[#This Row],[SKU]],'VENDA MES'!K:K,'VENDA MES'!L:L,0,0)</f>
        <v>63.80000000000004</v>
      </c>
      <c r="E450" s="13">
        <f>IF(D450&lt;=0,(L450 * 2.5) - D450,IF(AND(Tabela57[[#This Row],[ESTOQUE_INICIAL]]&lt;=Tabela57[[#This Row],[PONTO_DE_REPOSICAO]],Tabela57[[#This Row],[ESTOQUE_INICIAL]]&gt;0),L450*2.5,D450*0))</f>
        <v>0</v>
      </c>
      <c r="F450" s="13">
        <f t="shared" ref="F450:F513" si="15">SUM(E450,D450)</f>
        <v>63.80000000000004</v>
      </c>
      <c r="G450" s="14">
        <f>IF('ESTOQUE DEZEMBRO'!$N450="outubro",_xlfn.XLOOKUP('ESTOQUE DEZEMBRO'!$A450,MEDIDAS!H:H,MEDIDAS!J:J,,0),IF('ESTOQUE DEZEMBRO'!$N450="novembro",_xlfn.XLOOKUP('ESTOQUE DEZEMBRO'!$A450,MEDIDAS!H:H,MEDIDAS!K:K,,0),"0"))</f>
        <v>14</v>
      </c>
      <c r="H450" s="16">
        <v>28</v>
      </c>
      <c r="I450" s="6" t="s">
        <v>1142</v>
      </c>
      <c r="J450" s="1">
        <f>'ESTOQUE DEZEMBRO'!$D450*'ESTOQUE DEZEMBRO'!$G450+'ESTOQUE DEZEMBRO'!$E450*'ESTOQUE DEZEMBRO'!$H450</f>
        <v>1509.2000000000005</v>
      </c>
      <c r="K450" s="1">
        <f>_xlfn.XLOOKUP(A450,MEDIDAS!A:A,MEDIDAS!D:D,,0)*5</f>
        <v>7.9444444444444438</v>
      </c>
      <c r="L450" s="1">
        <f>SUM(K450,_xlfn.XLOOKUP(A450,MEDIDAS!A:A,MEDIDAS!D:D,,0)*5)</f>
        <v>15.888888888888888</v>
      </c>
      <c r="M45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50" t="str">
        <f>IF(Tabela57[[#This Row],[ABASTECIMENTO]]&gt;0,"janeiro",_xlfn.XLOOKUP(Tabela57[[#This Row],[SKU]],'ESTOQUE DEZEMBRO'!A:A,'ESTOQUE DEZEMBRO'!N:N,,0))</f>
        <v>outubro</v>
      </c>
      <c r="O450" s="15">
        <v>45658</v>
      </c>
    </row>
    <row r="451" spans="1:15">
      <c r="A451" s="5" t="s">
        <v>449</v>
      </c>
      <c r="B451" s="6" t="s">
        <v>1182</v>
      </c>
      <c r="C451" s="8">
        <f t="shared" si="14"/>
        <v>64.89</v>
      </c>
      <c r="D451" s="13">
        <f>_xlfn.XLOOKUP(Tabela57[[#This Row],[SKU]],'ESTOQUE DEZEMBRO'!A:A,'ESTOQUE DEZEMBRO'!F:F,,0)-
_xlfn.XLOOKUP(Tabela57[[#This Row],[SKU]],'VENDA MES'!K:K,'VENDA MES'!L:L,0,0)</f>
        <v>-26.5</v>
      </c>
      <c r="E451" s="13">
        <f>IF(D451&lt;=0,(L451 * 2.5) - D451,IF(AND(Tabela57[[#This Row],[ESTOQUE_INICIAL]]&lt;=Tabela57[[#This Row],[PONTO_DE_REPOSICAO]],Tabela57[[#This Row],[ESTOQUE_INICIAL]]&gt;0),L451*2.5,D451*0))</f>
        <v>59</v>
      </c>
      <c r="F451" s="13">
        <f t="shared" si="15"/>
        <v>32.5</v>
      </c>
      <c r="G451" s="14" t="str">
        <f>IF('ESTOQUE DEZEMBRO'!$N451="outubro",_xlfn.XLOOKUP('ESTOQUE DEZEMBRO'!$A451,MEDIDAS!H:H,MEDIDAS!J:J,,0),IF('ESTOQUE DEZEMBRO'!$N451="novembro",_xlfn.XLOOKUP('ESTOQUE DEZEMBRO'!$A451,MEDIDAS!H:H,MEDIDAS!K:K,,0),"0"))</f>
        <v>0</v>
      </c>
      <c r="H451" s="16">
        <v>28</v>
      </c>
      <c r="I451" s="6" t="s">
        <v>1142</v>
      </c>
      <c r="J451" s="1">
        <f>'ESTOQUE DEZEMBRO'!$D451*'ESTOQUE DEZEMBRO'!$G451+'ESTOQUE DEZEMBRO'!$E451*'ESTOQUE DEZEMBRO'!$H451</f>
        <v>2922.5</v>
      </c>
      <c r="K451" s="1">
        <f>_xlfn.XLOOKUP(A451,MEDIDAS!A:A,MEDIDAS!D:D,,0)*5</f>
        <v>6.5</v>
      </c>
      <c r="L451" s="1">
        <f>SUM(K451,_xlfn.XLOOKUP(A451,MEDIDAS!A:A,MEDIDAS!D:D,,0)*5)</f>
        <v>13</v>
      </c>
      <c r="M45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51" t="str">
        <f>IF(Tabela57[[#This Row],[ABASTECIMENTO]]&gt;0,"janeiro",_xlfn.XLOOKUP(Tabela57[[#This Row],[SKU]],'ESTOQUE DEZEMBRO'!A:A,'ESTOQUE DEZEMBRO'!N:N,,0))</f>
        <v>janeiro</v>
      </c>
      <c r="O451" s="15">
        <v>45658</v>
      </c>
    </row>
    <row r="452" spans="1:15">
      <c r="A452" s="5" t="s">
        <v>450</v>
      </c>
      <c r="B452" s="6" t="s">
        <v>1182</v>
      </c>
      <c r="C452" s="8">
        <f t="shared" si="14"/>
        <v>64.89</v>
      </c>
      <c r="D452" s="13">
        <f>_xlfn.XLOOKUP(Tabela57[[#This Row],[SKU]],'ESTOQUE DEZEMBRO'!A:A,'ESTOQUE DEZEMBRO'!F:F,,0)-
_xlfn.XLOOKUP(Tabela57[[#This Row],[SKU]],'VENDA MES'!K:K,'VENDA MES'!L:L,0,0)</f>
        <v>20.599999999999994</v>
      </c>
      <c r="E452" s="13">
        <f>IF(D452&lt;=0,(L452 * 2.5) - D452,IF(AND(Tabela57[[#This Row],[ESTOQUE_INICIAL]]&lt;=Tabela57[[#This Row],[PONTO_DE_REPOSICAO]],Tabela57[[#This Row],[ESTOQUE_INICIAL]]&gt;0),L452*2.5,D452*0))</f>
        <v>0</v>
      </c>
      <c r="F452" s="13">
        <f t="shared" si="15"/>
        <v>20.599999999999994</v>
      </c>
      <c r="G452" s="14">
        <f>IF('ESTOQUE DEZEMBRO'!$N452="outubro",_xlfn.XLOOKUP('ESTOQUE DEZEMBRO'!$A452,MEDIDAS!H:H,MEDIDAS!J:J,,0),IF('ESTOQUE DEZEMBRO'!$N452="novembro",_xlfn.XLOOKUP('ESTOQUE DEZEMBRO'!$A452,MEDIDAS!H:H,MEDIDAS!K:K,,0),"0"))</f>
        <v>14</v>
      </c>
      <c r="H452" s="16">
        <v>28</v>
      </c>
      <c r="I452" s="6" t="s">
        <v>1142</v>
      </c>
      <c r="J452" s="1">
        <f>'ESTOQUE DEZEMBRO'!$D452*'ESTOQUE DEZEMBRO'!$G452+'ESTOQUE DEZEMBRO'!$E452*'ESTOQUE DEZEMBRO'!$H452</f>
        <v>1604.3999999999999</v>
      </c>
      <c r="K452" s="1">
        <f>_xlfn.XLOOKUP(A452,MEDIDAS!A:A,MEDIDAS!D:D,,0)*5</f>
        <v>5</v>
      </c>
      <c r="L452" s="1">
        <f>SUM(K452,_xlfn.XLOOKUP(A452,MEDIDAS!A:A,MEDIDAS!D:D,,0)*5)</f>
        <v>10</v>
      </c>
      <c r="M45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52" t="str">
        <f>IF(Tabela57[[#This Row],[ABASTECIMENTO]]&gt;0,"janeiro",_xlfn.XLOOKUP(Tabela57[[#This Row],[SKU]],'ESTOQUE DEZEMBRO'!A:A,'ESTOQUE DEZEMBRO'!N:N,,0))</f>
        <v>outubro</v>
      </c>
      <c r="O452" s="15">
        <v>45658</v>
      </c>
    </row>
    <row r="453" spans="1:15">
      <c r="A453" s="5" t="s">
        <v>452</v>
      </c>
      <c r="B453" s="6" t="s">
        <v>1183</v>
      </c>
      <c r="C453" s="8">
        <f t="shared" si="14"/>
        <v>64.89</v>
      </c>
      <c r="D453" s="13">
        <f>_xlfn.XLOOKUP(Tabela57[[#This Row],[SKU]],'ESTOQUE DEZEMBRO'!A:A,'ESTOQUE DEZEMBRO'!F:F,,0)-
_xlfn.XLOOKUP(Tabela57[[#This Row],[SKU]],'VENDA MES'!K:K,'VENDA MES'!L:L,0,0)</f>
        <v>-16.400000000000006</v>
      </c>
      <c r="E453" s="13">
        <f>IF(D453&lt;=0,(L453 * 2.5) - D453,IF(AND(Tabela57[[#This Row],[ESTOQUE_INICIAL]]&lt;=Tabela57[[#This Row],[PONTO_DE_REPOSICAO]],Tabela57[[#This Row],[ESTOQUE_INICIAL]]&gt;0),L453*2.5,D453*0))</f>
        <v>53.622222222222227</v>
      </c>
      <c r="F453" s="13">
        <f t="shared" si="15"/>
        <v>37.222222222222221</v>
      </c>
      <c r="G453" s="14">
        <f>IF('ESTOQUE DEZEMBRO'!$N453="outubro",_xlfn.XLOOKUP('ESTOQUE DEZEMBRO'!$A453,MEDIDAS!H:H,MEDIDAS!J:J,,0),IF('ESTOQUE DEZEMBRO'!$N453="novembro",_xlfn.XLOOKUP('ESTOQUE DEZEMBRO'!$A453,MEDIDAS!H:H,MEDIDAS!K:K,,0),"0"))</f>
        <v>30</v>
      </c>
      <c r="H453" s="16">
        <v>60</v>
      </c>
      <c r="I453" s="6" t="s">
        <v>1146</v>
      </c>
      <c r="J453" s="1">
        <f>'ESTOQUE DEZEMBRO'!$D453*'ESTOQUE DEZEMBRO'!$G453+'ESTOQUE DEZEMBRO'!$E453*'ESTOQUE DEZEMBRO'!$H453</f>
        <v>1127.9999999999998</v>
      </c>
      <c r="K453" s="1">
        <f>_xlfn.XLOOKUP(A453,MEDIDAS!A:A,MEDIDAS!D:D,,0)*5</f>
        <v>7.4444444444444446</v>
      </c>
      <c r="L453" s="1">
        <f>SUM(K453,_xlfn.XLOOKUP(A453,MEDIDAS!A:A,MEDIDAS!D:D,,0)*5)</f>
        <v>14.888888888888889</v>
      </c>
      <c r="M45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53" t="str">
        <f>IF(Tabela57[[#This Row],[ABASTECIMENTO]]&gt;0,"janeiro",_xlfn.XLOOKUP(Tabela57[[#This Row],[SKU]],'ESTOQUE DEZEMBRO'!A:A,'ESTOQUE DEZEMBRO'!N:N,,0))</f>
        <v>janeiro</v>
      </c>
      <c r="O453" s="15">
        <v>45658</v>
      </c>
    </row>
    <row r="454" spans="1:15">
      <c r="A454" s="5" t="s">
        <v>453</v>
      </c>
      <c r="B454" s="6" t="s">
        <v>1183</v>
      </c>
      <c r="C454" s="8">
        <f t="shared" si="14"/>
        <v>64.89</v>
      </c>
      <c r="D454" s="13">
        <f>_xlfn.XLOOKUP(Tabela57[[#This Row],[SKU]],'ESTOQUE DEZEMBRO'!A:A,'ESTOQUE DEZEMBRO'!F:F,,0)-
_xlfn.XLOOKUP(Tabela57[[#This Row],[SKU]],'VENDA MES'!K:K,'VENDA MES'!L:L,0,0)</f>
        <v>12.222222222222214</v>
      </c>
      <c r="E454" s="13">
        <f>IF(D454&lt;=0,(L454 * 2.5) - D454,IF(AND(Tabela57[[#This Row],[ESTOQUE_INICIAL]]&lt;=Tabela57[[#This Row],[PONTO_DE_REPOSICAO]],Tabela57[[#This Row],[ESTOQUE_INICIAL]]&gt;0),L454*2.5,D454*0))</f>
        <v>0</v>
      </c>
      <c r="F454" s="13">
        <f t="shared" si="15"/>
        <v>12.222222222222214</v>
      </c>
      <c r="G454" s="14" t="str">
        <f>IF('ESTOQUE DEZEMBRO'!$N454="outubro",_xlfn.XLOOKUP('ESTOQUE DEZEMBRO'!$A454,MEDIDAS!H:H,MEDIDAS!J:J,,0),IF('ESTOQUE DEZEMBRO'!$N454="novembro",_xlfn.XLOOKUP('ESTOQUE DEZEMBRO'!$A454,MEDIDAS!H:H,MEDIDAS!K:K,,0),"0"))</f>
        <v>0</v>
      </c>
      <c r="H454" s="16">
        <v>60</v>
      </c>
      <c r="I454" s="6" t="s">
        <v>1146</v>
      </c>
      <c r="J454" s="1">
        <f>'ESTOQUE DEZEMBRO'!$D454*'ESTOQUE DEZEMBRO'!$G454+'ESTOQUE DEZEMBRO'!$E454*'ESTOQUE DEZEMBRO'!$H454</f>
        <v>2461.6666666666647</v>
      </c>
      <c r="K454" s="1">
        <f>_xlfn.XLOOKUP(A454,MEDIDAS!A:A,MEDIDAS!D:D,,0)*5</f>
        <v>5.4444444444444438</v>
      </c>
      <c r="L454" s="1">
        <f>SUM(K454,_xlfn.XLOOKUP(A454,MEDIDAS!A:A,MEDIDAS!D:D,,0)*5)</f>
        <v>10.888888888888888</v>
      </c>
      <c r="M45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54" t="str">
        <f>IF(Tabela57[[#This Row],[ABASTECIMENTO]]&gt;0,"janeiro",_xlfn.XLOOKUP(Tabela57[[#This Row],[SKU]],'ESTOQUE DEZEMBRO'!A:A,'ESTOQUE DEZEMBRO'!N:N,,0))</f>
        <v>dezembro</v>
      </c>
      <c r="O454" s="15">
        <v>45658</v>
      </c>
    </row>
    <row r="455" spans="1:15">
      <c r="A455" s="5" t="s">
        <v>454</v>
      </c>
      <c r="B455" s="6" t="s">
        <v>1183</v>
      </c>
      <c r="C455" s="8">
        <f t="shared" si="14"/>
        <v>64.89</v>
      </c>
      <c r="D455" s="13">
        <f>_xlfn.XLOOKUP(Tabela57[[#This Row],[SKU]],'ESTOQUE DEZEMBRO'!A:A,'ESTOQUE DEZEMBRO'!F:F,,0)-
_xlfn.XLOOKUP(Tabela57[[#This Row],[SKU]],'VENDA MES'!K:K,'VENDA MES'!L:L,0,0)</f>
        <v>-45</v>
      </c>
      <c r="E455" s="13">
        <f>IF(D455&lt;=0,(L455 * 2.5) - D455,IF(AND(Tabela57[[#This Row],[ESTOQUE_INICIAL]]&lt;=Tabela57[[#This Row],[PONTO_DE_REPOSICAO]],Tabela57[[#This Row],[ESTOQUE_INICIAL]]&gt;0),L455*2.5,D455*0))</f>
        <v>76.388888888888886</v>
      </c>
      <c r="F455" s="13">
        <f t="shared" si="15"/>
        <v>31.388888888888886</v>
      </c>
      <c r="G455" s="14">
        <f>IF('ESTOQUE DEZEMBRO'!$N455="outubro",_xlfn.XLOOKUP('ESTOQUE DEZEMBRO'!$A455,MEDIDAS!H:H,MEDIDAS!J:J,,0),IF('ESTOQUE DEZEMBRO'!$N455="novembro",_xlfn.XLOOKUP('ESTOQUE DEZEMBRO'!$A455,MEDIDAS!H:H,MEDIDAS!K:K,,0),"0"))</f>
        <v>30</v>
      </c>
      <c r="H455" s="16">
        <v>60</v>
      </c>
      <c r="I455" s="6" t="s">
        <v>1146</v>
      </c>
      <c r="J455" s="1">
        <f>'ESTOQUE DEZEMBRO'!$D455*'ESTOQUE DEZEMBRO'!$G455+'ESTOQUE DEZEMBRO'!$E455*'ESTOQUE DEZEMBRO'!$H455</f>
        <v>570</v>
      </c>
      <c r="K455" s="1">
        <f>_xlfn.XLOOKUP(A455,MEDIDAS!A:A,MEDIDAS!D:D,,0)*5</f>
        <v>6.2777777777777777</v>
      </c>
      <c r="L455" s="1">
        <f>SUM(K455,_xlfn.XLOOKUP(A455,MEDIDAS!A:A,MEDIDAS!D:D,,0)*5)</f>
        <v>12.555555555555555</v>
      </c>
      <c r="M45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55" t="str">
        <f>IF(Tabela57[[#This Row],[ABASTECIMENTO]]&gt;0,"janeiro",_xlfn.XLOOKUP(Tabela57[[#This Row],[SKU]],'ESTOQUE DEZEMBRO'!A:A,'ESTOQUE DEZEMBRO'!N:N,,0))</f>
        <v>janeiro</v>
      </c>
      <c r="O455" s="15">
        <v>45658</v>
      </c>
    </row>
    <row r="456" spans="1:15">
      <c r="A456" s="5" t="s">
        <v>455</v>
      </c>
      <c r="B456" s="6" t="s">
        <v>1183</v>
      </c>
      <c r="C456" s="8">
        <f t="shared" si="14"/>
        <v>64.89</v>
      </c>
      <c r="D456" s="13">
        <f>_xlfn.XLOOKUP(Tabela57[[#This Row],[SKU]],'ESTOQUE DEZEMBRO'!A:A,'ESTOQUE DEZEMBRO'!F:F,,0)-
_xlfn.XLOOKUP(Tabela57[[#This Row],[SKU]],'VENDA MES'!K:K,'VENDA MES'!L:L,0,0)</f>
        <v>-44.388888888888893</v>
      </c>
      <c r="E456" s="13">
        <f>IF(D456&lt;=0,(L456 * 2.5) - D456,IF(AND(Tabela57[[#This Row],[ESTOQUE_INICIAL]]&lt;=Tabela57[[#This Row],[PONTO_DE_REPOSICAO]],Tabela57[[#This Row],[ESTOQUE_INICIAL]]&gt;0),L456*2.5,D456*0))</f>
        <v>63</v>
      </c>
      <c r="F456" s="13">
        <f t="shared" si="15"/>
        <v>18.611111111111107</v>
      </c>
      <c r="G456" s="14" t="str">
        <f>IF('ESTOQUE DEZEMBRO'!$N456="outubro",_xlfn.XLOOKUP('ESTOQUE DEZEMBRO'!$A456,MEDIDAS!H:H,MEDIDAS!J:J,,0),IF('ESTOQUE DEZEMBRO'!$N456="novembro",_xlfn.XLOOKUP('ESTOQUE DEZEMBRO'!$A456,MEDIDAS!H:H,MEDIDAS!K:K,,0),"0"))</f>
        <v>0</v>
      </c>
      <c r="H456" s="16">
        <v>60</v>
      </c>
      <c r="I456" s="6" t="s">
        <v>1146</v>
      </c>
      <c r="J456" s="1">
        <f>'ESTOQUE DEZEMBRO'!$D456*'ESTOQUE DEZEMBRO'!$G456+'ESTOQUE DEZEMBRO'!$E456*'ESTOQUE DEZEMBRO'!$H456</f>
        <v>2775</v>
      </c>
      <c r="K456" s="1">
        <f>_xlfn.XLOOKUP(A456,MEDIDAS!A:A,MEDIDAS!D:D,,0)*5</f>
        <v>3.7222222222222223</v>
      </c>
      <c r="L456" s="1">
        <f>SUM(K456,_xlfn.XLOOKUP(A456,MEDIDAS!A:A,MEDIDAS!D:D,,0)*5)</f>
        <v>7.4444444444444446</v>
      </c>
      <c r="M45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56" t="str">
        <f>IF(Tabela57[[#This Row],[ABASTECIMENTO]]&gt;0,"janeiro",_xlfn.XLOOKUP(Tabela57[[#This Row],[SKU]],'ESTOQUE DEZEMBRO'!A:A,'ESTOQUE DEZEMBRO'!N:N,,0))</f>
        <v>janeiro</v>
      </c>
      <c r="O456" s="15">
        <v>45658</v>
      </c>
    </row>
    <row r="457" spans="1:15">
      <c r="A457" s="5" t="s">
        <v>456</v>
      </c>
      <c r="B457" s="6" t="s">
        <v>1183</v>
      </c>
      <c r="C457" s="8">
        <f t="shared" si="14"/>
        <v>64.89</v>
      </c>
      <c r="D457" s="13">
        <f>_xlfn.XLOOKUP(Tabela57[[#This Row],[SKU]],'ESTOQUE DEZEMBRO'!A:A,'ESTOQUE DEZEMBRO'!F:F,,0)-
_xlfn.XLOOKUP(Tabela57[[#This Row],[SKU]],'VENDA MES'!K:K,'VENDA MES'!L:L,0,0)</f>
        <v>18.80000000000004</v>
      </c>
      <c r="E457" s="13">
        <f>IF(D457&lt;=0,(L457 * 2.5) - D457,IF(AND(Tabela57[[#This Row],[ESTOQUE_INICIAL]]&lt;=Tabela57[[#This Row],[PONTO_DE_REPOSICAO]],Tabela57[[#This Row],[ESTOQUE_INICIAL]]&gt;0),L457*2.5,D457*0))</f>
        <v>0</v>
      </c>
      <c r="F457" s="13">
        <f t="shared" si="15"/>
        <v>18.80000000000004</v>
      </c>
      <c r="G457" s="14">
        <f>IF('ESTOQUE DEZEMBRO'!$N457="outubro",_xlfn.XLOOKUP('ESTOQUE DEZEMBRO'!$A457,MEDIDAS!H:H,MEDIDAS!J:J,,0),IF('ESTOQUE DEZEMBRO'!$N457="novembro",_xlfn.XLOOKUP('ESTOQUE DEZEMBRO'!$A457,MEDIDAS!H:H,MEDIDAS!K:K,,0),"0"))</f>
        <v>30</v>
      </c>
      <c r="H457" s="16">
        <v>60</v>
      </c>
      <c r="I457" s="6" t="s">
        <v>1146</v>
      </c>
      <c r="J457" s="1">
        <f>'ESTOQUE DEZEMBRO'!$D457*'ESTOQUE DEZEMBRO'!$G457+'ESTOQUE DEZEMBRO'!$E457*'ESTOQUE DEZEMBRO'!$H457</f>
        <v>1854.0000000000011</v>
      </c>
      <c r="K457" s="1">
        <f>_xlfn.XLOOKUP(A457,MEDIDAS!A:A,MEDIDAS!D:D,,0)*5</f>
        <v>6.8333333333333339</v>
      </c>
      <c r="L457" s="1">
        <f>SUM(K457,_xlfn.XLOOKUP(A457,MEDIDAS!A:A,MEDIDAS!D:D,,0)*5)</f>
        <v>13.666666666666668</v>
      </c>
      <c r="M45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57" t="str">
        <f>IF(Tabela57[[#This Row],[ABASTECIMENTO]]&gt;0,"janeiro",_xlfn.XLOOKUP(Tabela57[[#This Row],[SKU]],'ESTOQUE DEZEMBRO'!A:A,'ESTOQUE DEZEMBRO'!N:N,,0))</f>
        <v>outubro</v>
      </c>
      <c r="O457" s="15">
        <v>45658</v>
      </c>
    </row>
    <row r="458" spans="1:15">
      <c r="A458" s="5" t="s">
        <v>506</v>
      </c>
      <c r="B458" s="6" t="s">
        <v>1183</v>
      </c>
      <c r="C458" s="8">
        <f t="shared" si="14"/>
        <v>64.89</v>
      </c>
      <c r="D458" s="13">
        <f>_xlfn.XLOOKUP(Tabela57[[#This Row],[SKU]],'ESTOQUE DEZEMBRO'!A:A,'ESTOQUE DEZEMBRO'!F:F,,0)-
_xlfn.XLOOKUP(Tabela57[[#This Row],[SKU]],'VENDA MES'!K:K,'VENDA MES'!L:L,0,0)</f>
        <v>46</v>
      </c>
      <c r="E458" s="13">
        <f>IF(D458&lt;=0,(L458 * 2.5) - D458,IF(AND(Tabela57[[#This Row],[ESTOQUE_INICIAL]]&lt;=Tabela57[[#This Row],[PONTO_DE_REPOSICAO]],Tabela57[[#This Row],[ESTOQUE_INICIAL]]&gt;0),L458*2.5,D458*0))</f>
        <v>0</v>
      </c>
      <c r="F458" s="13">
        <f t="shared" si="15"/>
        <v>46</v>
      </c>
      <c r="G458" s="14">
        <f>IF('ESTOQUE DEZEMBRO'!$N458="outubro",_xlfn.XLOOKUP('ESTOQUE DEZEMBRO'!$A458,MEDIDAS!H:H,MEDIDAS!J:J,,0),IF('ESTOQUE DEZEMBRO'!$N458="novembro",_xlfn.XLOOKUP('ESTOQUE DEZEMBRO'!$A458,MEDIDAS!H:H,MEDIDAS!K:K,,0),"0"))</f>
        <v>30</v>
      </c>
      <c r="H458" s="16">
        <v>60</v>
      </c>
      <c r="I458" s="6" t="s">
        <v>1146</v>
      </c>
      <c r="J458" s="1">
        <f>'ESTOQUE DEZEMBRO'!$D458*'ESTOQUE DEZEMBRO'!$G458+'ESTOQUE DEZEMBRO'!$E458*'ESTOQUE DEZEMBRO'!$H458</f>
        <v>2460</v>
      </c>
      <c r="K458" s="1">
        <f>_xlfn.XLOOKUP(A458,MEDIDAS!A:A,MEDIDAS!D:D,,0)*5</f>
        <v>3.7777777777777777</v>
      </c>
      <c r="L458" s="1">
        <f>SUM(K458,_xlfn.XLOOKUP(A458,MEDIDAS!A:A,MEDIDAS!D:D,,0)*5)</f>
        <v>7.5555555555555554</v>
      </c>
      <c r="M45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58" t="str">
        <f>IF(Tabela57[[#This Row],[ABASTECIMENTO]]&gt;0,"janeiro",_xlfn.XLOOKUP(Tabela57[[#This Row],[SKU]],'ESTOQUE DEZEMBRO'!A:A,'ESTOQUE DEZEMBRO'!N:N,,0))</f>
        <v>outubro</v>
      </c>
      <c r="O458" s="15">
        <v>45658</v>
      </c>
    </row>
    <row r="459" spans="1:15">
      <c r="A459" s="5" t="s">
        <v>457</v>
      </c>
      <c r="B459" s="6" t="s">
        <v>1183</v>
      </c>
      <c r="C459" s="8">
        <f t="shared" si="14"/>
        <v>64.89</v>
      </c>
      <c r="D459" s="13">
        <f>_xlfn.XLOOKUP(Tabela57[[#This Row],[SKU]],'ESTOQUE DEZEMBRO'!A:A,'ESTOQUE DEZEMBRO'!F:F,,0)-
_xlfn.XLOOKUP(Tabela57[[#This Row],[SKU]],'VENDA MES'!K:K,'VENDA MES'!L:L,0,0)</f>
        <v>-28</v>
      </c>
      <c r="E459" s="13">
        <f>IF(D459&lt;=0,(L459 * 2.5) - D459,IF(AND(Tabela57[[#This Row],[ESTOQUE_INICIAL]]&lt;=Tabela57[[#This Row],[PONTO_DE_REPOSICAO]],Tabela57[[#This Row],[ESTOQUE_INICIAL]]&gt;0),L459*2.5,D459*0))</f>
        <v>73.833333333333329</v>
      </c>
      <c r="F459" s="13">
        <f t="shared" si="15"/>
        <v>45.833333333333329</v>
      </c>
      <c r="G459" s="14">
        <f>IF('ESTOQUE DEZEMBRO'!$N459="outubro",_xlfn.XLOOKUP('ESTOQUE DEZEMBRO'!$A459,MEDIDAS!H:H,MEDIDAS!J:J,,0),IF('ESTOQUE DEZEMBRO'!$N459="novembro",_xlfn.XLOOKUP('ESTOQUE DEZEMBRO'!$A459,MEDIDAS!H:H,MEDIDAS!K:K,,0),"0"))</f>
        <v>30</v>
      </c>
      <c r="H459" s="16">
        <v>60</v>
      </c>
      <c r="I459" s="6" t="s">
        <v>1146</v>
      </c>
      <c r="J459" s="1">
        <f>'ESTOQUE DEZEMBRO'!$D459*'ESTOQUE DEZEMBRO'!$G459+'ESTOQUE DEZEMBRO'!$E459*'ESTOQUE DEZEMBRO'!$H459</f>
        <v>990</v>
      </c>
      <c r="K459" s="1">
        <f>_xlfn.XLOOKUP(A459,MEDIDAS!A:A,MEDIDAS!D:D,,0)*5</f>
        <v>9.1666666666666661</v>
      </c>
      <c r="L459" s="1">
        <f>SUM(K459,_xlfn.XLOOKUP(A459,MEDIDAS!A:A,MEDIDAS!D:D,,0)*5)</f>
        <v>18.333333333333332</v>
      </c>
      <c r="M45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59" t="str">
        <f>IF(Tabela57[[#This Row],[ABASTECIMENTO]]&gt;0,"janeiro",_xlfn.XLOOKUP(Tabela57[[#This Row],[SKU]],'ESTOQUE DEZEMBRO'!A:A,'ESTOQUE DEZEMBRO'!N:N,,0))</f>
        <v>janeiro</v>
      </c>
      <c r="O459" s="15">
        <v>45658</v>
      </c>
    </row>
    <row r="460" spans="1:15">
      <c r="A460" s="5" t="s">
        <v>458</v>
      </c>
      <c r="B460" s="6" t="s">
        <v>1183</v>
      </c>
      <c r="C460" s="8">
        <f t="shared" si="14"/>
        <v>64.89</v>
      </c>
      <c r="D460" s="13">
        <f>_xlfn.XLOOKUP(Tabela57[[#This Row],[SKU]],'ESTOQUE DEZEMBRO'!A:A,'ESTOQUE DEZEMBRO'!F:F,,0)-
_xlfn.XLOOKUP(Tabela57[[#This Row],[SKU]],'VENDA MES'!K:K,'VENDA MES'!L:L,0,0)</f>
        <v>-51.944444444444443</v>
      </c>
      <c r="E460" s="13">
        <f>IF(D460&lt;=0,(L460 * 2.5) - D460,IF(AND(Tabela57[[#This Row],[ESTOQUE_INICIAL]]&lt;=Tabela57[[#This Row],[PONTO_DE_REPOSICAO]],Tabela57[[#This Row],[ESTOQUE_INICIAL]]&gt;0),L460*2.5,D460*0))</f>
        <v>80</v>
      </c>
      <c r="F460" s="13">
        <f t="shared" si="15"/>
        <v>28.055555555555557</v>
      </c>
      <c r="G460" s="14" t="str">
        <f>IF('ESTOQUE DEZEMBRO'!$N460="outubro",_xlfn.XLOOKUP('ESTOQUE DEZEMBRO'!$A460,MEDIDAS!H:H,MEDIDAS!J:J,,0),IF('ESTOQUE DEZEMBRO'!$N460="novembro",_xlfn.XLOOKUP('ESTOQUE DEZEMBRO'!$A460,MEDIDAS!H:H,MEDIDAS!K:K,,0),"0"))</f>
        <v>0</v>
      </c>
      <c r="H460" s="16">
        <v>60</v>
      </c>
      <c r="I460" s="6" t="s">
        <v>1146</v>
      </c>
      <c r="J460" s="1">
        <f>'ESTOQUE DEZEMBRO'!$D460*'ESTOQUE DEZEMBRO'!$G460+'ESTOQUE DEZEMBRO'!$E460*'ESTOQUE DEZEMBRO'!$H460</f>
        <v>3739.1666666666665</v>
      </c>
      <c r="K460" s="1">
        <f>_xlfn.XLOOKUP(A460,MEDIDAS!A:A,MEDIDAS!D:D,,0)*5</f>
        <v>5.6111111111111107</v>
      </c>
      <c r="L460" s="1">
        <f>SUM(K460,_xlfn.XLOOKUP(A460,MEDIDAS!A:A,MEDIDAS!D:D,,0)*5)</f>
        <v>11.222222222222221</v>
      </c>
      <c r="M46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60" t="str">
        <f>IF(Tabela57[[#This Row],[ABASTECIMENTO]]&gt;0,"janeiro",_xlfn.XLOOKUP(Tabela57[[#This Row],[SKU]],'ESTOQUE DEZEMBRO'!A:A,'ESTOQUE DEZEMBRO'!N:N,,0))</f>
        <v>janeiro</v>
      </c>
      <c r="O460" s="15">
        <v>45658</v>
      </c>
    </row>
    <row r="461" spans="1:15">
      <c r="A461" s="5" t="s">
        <v>459</v>
      </c>
      <c r="B461" s="6" t="s">
        <v>1183</v>
      </c>
      <c r="C461" s="8">
        <f t="shared" si="14"/>
        <v>64.89</v>
      </c>
      <c r="D461" s="13">
        <f>_xlfn.XLOOKUP(Tabela57[[#This Row],[SKU]],'ESTOQUE DEZEMBRO'!A:A,'ESTOQUE DEZEMBRO'!F:F,,0)-
_xlfn.XLOOKUP(Tabela57[[#This Row],[SKU]],'VENDA MES'!K:K,'VENDA MES'!L:L,0,0)</f>
        <v>-35.59999999999998</v>
      </c>
      <c r="E461" s="13">
        <f>IF(D461&lt;=0,(L461 * 2.5) - D461,IF(AND(Tabela57[[#This Row],[ESTOQUE_INICIAL]]&lt;=Tabela57[[#This Row],[PONTO_DE_REPOSICAO]],Tabela57[[#This Row],[ESTOQUE_INICIAL]]&gt;0),L461*2.5,D461*0))</f>
        <v>53.933333333333309</v>
      </c>
      <c r="F461" s="13">
        <f t="shared" si="15"/>
        <v>18.333333333333329</v>
      </c>
      <c r="G461" s="14">
        <f>IF('ESTOQUE DEZEMBRO'!$N461="outubro",_xlfn.XLOOKUP('ESTOQUE DEZEMBRO'!$A461,MEDIDAS!H:H,MEDIDAS!J:J,,0),IF('ESTOQUE DEZEMBRO'!$N461="novembro",_xlfn.XLOOKUP('ESTOQUE DEZEMBRO'!$A461,MEDIDAS!H:H,MEDIDAS!K:K,,0),"0"))</f>
        <v>30</v>
      </c>
      <c r="H461" s="16">
        <v>60</v>
      </c>
      <c r="I461" s="6" t="s">
        <v>1146</v>
      </c>
      <c r="J461" s="1">
        <f>'ESTOQUE DEZEMBRO'!$D461*'ESTOQUE DEZEMBRO'!$G461+'ESTOQUE DEZEMBRO'!$E461*'ESTOQUE DEZEMBRO'!$H461</f>
        <v>792.00000000000057</v>
      </c>
      <c r="K461" s="1">
        <f>_xlfn.XLOOKUP(A461,MEDIDAS!A:A,MEDIDAS!D:D,,0)*5</f>
        <v>3.6666666666666665</v>
      </c>
      <c r="L461" s="1">
        <f>SUM(K461,_xlfn.XLOOKUP(A461,MEDIDAS!A:A,MEDIDAS!D:D,,0)*5)</f>
        <v>7.333333333333333</v>
      </c>
      <c r="M46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61" t="str">
        <f>IF(Tabela57[[#This Row],[ABASTECIMENTO]]&gt;0,"janeiro",_xlfn.XLOOKUP(Tabela57[[#This Row],[SKU]],'ESTOQUE DEZEMBRO'!A:A,'ESTOQUE DEZEMBRO'!N:N,,0))</f>
        <v>janeiro</v>
      </c>
      <c r="O461" s="15">
        <v>45658</v>
      </c>
    </row>
    <row r="462" spans="1:15">
      <c r="A462" s="5" t="s">
        <v>460</v>
      </c>
      <c r="B462" s="6" t="s">
        <v>1183</v>
      </c>
      <c r="C462" s="8">
        <f t="shared" si="14"/>
        <v>64.89</v>
      </c>
      <c r="D462" s="13">
        <f>_xlfn.XLOOKUP(Tabela57[[#This Row],[SKU]],'ESTOQUE DEZEMBRO'!A:A,'ESTOQUE DEZEMBRO'!F:F,,0)-
_xlfn.XLOOKUP(Tabela57[[#This Row],[SKU]],'VENDA MES'!K:K,'VENDA MES'!L:L,0,0)</f>
        <v>-106.2</v>
      </c>
      <c r="E462" s="13">
        <f>IF(D462&lt;=0,(L462 * 2.5) - D462,IF(AND(Tabela57[[#This Row],[ESTOQUE_INICIAL]]&lt;=Tabela57[[#This Row],[PONTO_DE_REPOSICAO]],Tabela57[[#This Row],[ESTOQUE_INICIAL]]&gt;0),L462*2.5,D462*0))</f>
        <v>135.64444444444445</v>
      </c>
      <c r="F462" s="13">
        <f t="shared" si="15"/>
        <v>29.444444444444443</v>
      </c>
      <c r="G462" s="14">
        <f>IF('ESTOQUE DEZEMBRO'!$N462="outubro",_xlfn.XLOOKUP('ESTOQUE DEZEMBRO'!$A462,MEDIDAS!H:H,MEDIDAS!J:J,,0),IF('ESTOQUE DEZEMBRO'!$N462="novembro",_xlfn.XLOOKUP('ESTOQUE DEZEMBRO'!$A462,MEDIDAS!H:H,MEDIDAS!K:K,,0),"0"))</f>
        <v>30</v>
      </c>
      <c r="H462" s="16">
        <v>60</v>
      </c>
      <c r="I462" s="6" t="s">
        <v>1146</v>
      </c>
      <c r="J462" s="1">
        <f>'ESTOQUE DEZEMBRO'!$D462*'ESTOQUE DEZEMBRO'!$G462+'ESTOQUE DEZEMBRO'!$E462*'ESTOQUE DEZEMBRO'!$H462</f>
        <v>383.99999999999989</v>
      </c>
      <c r="K462" s="1">
        <f>_xlfn.XLOOKUP(A462,MEDIDAS!A:A,MEDIDAS!D:D,,0)*5</f>
        <v>5.8888888888888893</v>
      </c>
      <c r="L462" s="1">
        <f>SUM(K462,_xlfn.XLOOKUP(A462,MEDIDAS!A:A,MEDIDAS!D:D,,0)*5)</f>
        <v>11.777777777777779</v>
      </c>
      <c r="M46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62" t="str">
        <f>IF(Tabela57[[#This Row],[ABASTECIMENTO]]&gt;0,"janeiro",_xlfn.XLOOKUP(Tabela57[[#This Row],[SKU]],'ESTOQUE DEZEMBRO'!A:A,'ESTOQUE DEZEMBRO'!N:N,,0))</f>
        <v>janeiro</v>
      </c>
      <c r="O462" s="15">
        <v>45658</v>
      </c>
    </row>
    <row r="463" spans="1:15">
      <c r="A463" s="5" t="s">
        <v>461</v>
      </c>
      <c r="B463" s="6" t="s">
        <v>1184</v>
      </c>
      <c r="C463" s="8">
        <f t="shared" si="14"/>
        <v>64.89</v>
      </c>
      <c r="D463" s="13">
        <f>_xlfn.XLOOKUP(Tabela57[[#This Row],[SKU]],'ESTOQUE DEZEMBRO'!A:A,'ESTOQUE DEZEMBRO'!F:F,,0)-
_xlfn.XLOOKUP(Tabela57[[#This Row],[SKU]],'VENDA MES'!K:K,'VENDA MES'!L:L,0,0)</f>
        <v>-47.599999999999994</v>
      </c>
      <c r="E463" s="13">
        <f>IF(D463&lt;=0,(L463 * 2.5) - D463,IF(AND(Tabela57[[#This Row],[ESTOQUE_INICIAL]]&lt;=Tabela57[[#This Row],[PONTO_DE_REPOSICAO]],Tabela57[[#This Row],[ESTOQUE_INICIAL]]&gt;0),L463*2.5,D463*0))</f>
        <v>87.044444444444437</v>
      </c>
      <c r="F463" s="13">
        <f t="shared" si="15"/>
        <v>39.444444444444443</v>
      </c>
      <c r="G463" s="14">
        <f>IF('ESTOQUE DEZEMBRO'!$N463="outubro",_xlfn.XLOOKUP('ESTOQUE DEZEMBRO'!$A463,MEDIDAS!H:H,MEDIDAS!J:J,,0),IF('ESTOQUE DEZEMBRO'!$N463="novembro",_xlfn.XLOOKUP('ESTOQUE DEZEMBRO'!$A463,MEDIDAS!H:H,MEDIDAS!K:K,,0),"0"))</f>
        <v>8</v>
      </c>
      <c r="H463" s="16">
        <v>16</v>
      </c>
      <c r="I463" s="6" t="s">
        <v>1142</v>
      </c>
      <c r="J463" s="1">
        <f>'ESTOQUE DEZEMBRO'!$D463*'ESTOQUE DEZEMBRO'!$G463+'ESTOQUE DEZEMBRO'!$E463*'ESTOQUE DEZEMBRO'!$H463</f>
        <v>131.20000000000005</v>
      </c>
      <c r="K463" s="1">
        <f>_xlfn.XLOOKUP(A463,MEDIDAS!A:A,MEDIDAS!D:D,,0)*5</f>
        <v>7.8888888888888884</v>
      </c>
      <c r="L463" s="1">
        <f>SUM(K463,_xlfn.XLOOKUP(A463,MEDIDAS!A:A,MEDIDAS!D:D,,0)*5)</f>
        <v>15.777777777777777</v>
      </c>
      <c r="M46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63" t="str">
        <f>IF(Tabela57[[#This Row],[ABASTECIMENTO]]&gt;0,"janeiro",_xlfn.XLOOKUP(Tabela57[[#This Row],[SKU]],'ESTOQUE DEZEMBRO'!A:A,'ESTOQUE DEZEMBRO'!N:N,,0))</f>
        <v>janeiro</v>
      </c>
      <c r="O463" s="15">
        <v>45658</v>
      </c>
    </row>
    <row r="464" spans="1:15">
      <c r="A464" s="5" t="s">
        <v>463</v>
      </c>
      <c r="B464" s="6" t="s">
        <v>1184</v>
      </c>
      <c r="C464" s="8">
        <f t="shared" si="14"/>
        <v>64.89</v>
      </c>
      <c r="D464" s="13">
        <f>_xlfn.XLOOKUP(Tabela57[[#This Row],[SKU]],'ESTOQUE DEZEMBRO'!A:A,'ESTOQUE DEZEMBRO'!F:F,,0)-
_xlfn.XLOOKUP(Tabela57[[#This Row],[SKU]],'VENDA MES'!K:K,'VENDA MES'!L:L,0,0)</f>
        <v>-43.799999999999983</v>
      </c>
      <c r="E464" s="13">
        <f>IF(D464&lt;=0,(L464 * 2.5) - D464,IF(AND(Tabela57[[#This Row],[ESTOQUE_INICIAL]]&lt;=Tabela57[[#This Row],[PONTO_DE_REPOSICAO]],Tabela57[[#This Row],[ESTOQUE_INICIAL]]&gt;0),L464*2.5,D464*0))</f>
        <v>74.911111111111097</v>
      </c>
      <c r="F464" s="13">
        <f t="shared" si="15"/>
        <v>31.111111111111114</v>
      </c>
      <c r="G464" s="14">
        <f>IF('ESTOQUE DEZEMBRO'!$N464="outubro",_xlfn.XLOOKUP('ESTOQUE DEZEMBRO'!$A464,MEDIDAS!H:H,MEDIDAS!J:J,,0),IF('ESTOQUE DEZEMBRO'!$N464="novembro",_xlfn.XLOOKUP('ESTOQUE DEZEMBRO'!$A464,MEDIDAS!H:H,MEDIDAS!K:K,,0),"0"))</f>
        <v>8</v>
      </c>
      <c r="H464" s="16">
        <v>16</v>
      </c>
      <c r="I464" s="6" t="s">
        <v>1142</v>
      </c>
      <c r="J464" s="1">
        <f>'ESTOQUE DEZEMBRO'!$D464*'ESTOQUE DEZEMBRO'!$G464+'ESTOQUE DEZEMBRO'!$E464*'ESTOQUE DEZEMBRO'!$H464</f>
        <v>265.60000000000014</v>
      </c>
      <c r="K464" s="1">
        <f>_xlfn.XLOOKUP(A464,MEDIDAS!A:A,MEDIDAS!D:D,,0)*5</f>
        <v>6.2222222222222223</v>
      </c>
      <c r="L464" s="1">
        <f>SUM(K464,_xlfn.XLOOKUP(A464,MEDIDAS!A:A,MEDIDAS!D:D,,0)*5)</f>
        <v>12.444444444444445</v>
      </c>
      <c r="M46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64" t="str">
        <f>IF(Tabela57[[#This Row],[ABASTECIMENTO]]&gt;0,"janeiro",_xlfn.XLOOKUP(Tabela57[[#This Row],[SKU]],'ESTOQUE DEZEMBRO'!A:A,'ESTOQUE DEZEMBRO'!N:N,,0))</f>
        <v>janeiro</v>
      </c>
      <c r="O464" s="15">
        <v>45658</v>
      </c>
    </row>
    <row r="465" spans="1:15">
      <c r="A465" s="5" t="s">
        <v>464</v>
      </c>
      <c r="B465" s="6" t="s">
        <v>1184</v>
      </c>
      <c r="C465" s="8">
        <f t="shared" si="14"/>
        <v>64.89</v>
      </c>
      <c r="D465" s="13">
        <f>_xlfn.XLOOKUP(Tabela57[[#This Row],[SKU]],'ESTOQUE DEZEMBRO'!A:A,'ESTOQUE DEZEMBRO'!F:F,,0)-
_xlfn.XLOOKUP(Tabela57[[#This Row],[SKU]],'VENDA MES'!K:K,'VENDA MES'!L:L,0,0)</f>
        <v>78.400000000000034</v>
      </c>
      <c r="E465" s="13">
        <f>IF(D465&lt;=0,(L465 * 2.5) - D465,IF(AND(Tabela57[[#This Row],[ESTOQUE_INICIAL]]&lt;=Tabela57[[#This Row],[PONTO_DE_REPOSICAO]],Tabela57[[#This Row],[ESTOQUE_INICIAL]]&gt;0),L465*2.5,D465*0))</f>
        <v>0</v>
      </c>
      <c r="F465" s="13">
        <f t="shared" si="15"/>
        <v>78.400000000000034</v>
      </c>
      <c r="G465" s="14">
        <f>IF('ESTOQUE DEZEMBRO'!$N465="outubro",_xlfn.XLOOKUP('ESTOQUE DEZEMBRO'!$A465,MEDIDAS!H:H,MEDIDAS!J:J,,0),IF('ESTOQUE DEZEMBRO'!$N465="novembro",_xlfn.XLOOKUP('ESTOQUE DEZEMBRO'!$A465,MEDIDAS!H:H,MEDIDAS!K:K,,0),"0"))</f>
        <v>8</v>
      </c>
      <c r="H465" s="16">
        <v>16</v>
      </c>
      <c r="I465" s="6" t="s">
        <v>1142</v>
      </c>
      <c r="J465" s="1">
        <f>'ESTOQUE DEZEMBRO'!$D465*'ESTOQUE DEZEMBRO'!$G465+'ESTOQUE DEZEMBRO'!$E465*'ESTOQUE DEZEMBRO'!$H465</f>
        <v>1179.2000000000003</v>
      </c>
      <c r="K465" s="1">
        <f>_xlfn.XLOOKUP(A465,MEDIDAS!A:A,MEDIDAS!D:D,,0)*5</f>
        <v>7.9444444444444438</v>
      </c>
      <c r="L465" s="1">
        <f>SUM(K465,_xlfn.XLOOKUP(A465,MEDIDAS!A:A,MEDIDAS!D:D,,0)*5)</f>
        <v>15.888888888888888</v>
      </c>
      <c r="M46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65" t="str">
        <f>IF(Tabela57[[#This Row],[ABASTECIMENTO]]&gt;0,"janeiro",_xlfn.XLOOKUP(Tabela57[[#This Row],[SKU]],'ESTOQUE DEZEMBRO'!A:A,'ESTOQUE DEZEMBRO'!N:N,,0))</f>
        <v>outubro</v>
      </c>
      <c r="O465" s="15">
        <v>45658</v>
      </c>
    </row>
    <row r="466" spans="1:15">
      <c r="A466" s="5" t="s">
        <v>465</v>
      </c>
      <c r="B466" s="6" t="s">
        <v>1184</v>
      </c>
      <c r="C466" s="8">
        <f t="shared" si="14"/>
        <v>64.89</v>
      </c>
      <c r="D466" s="13">
        <f>_xlfn.XLOOKUP(Tabela57[[#This Row],[SKU]],'ESTOQUE DEZEMBRO'!A:A,'ESTOQUE DEZEMBRO'!F:F,,0)-
_xlfn.XLOOKUP(Tabela57[[#This Row],[SKU]],'VENDA MES'!K:K,'VENDA MES'!L:L,0,0)</f>
        <v>17.199999999999989</v>
      </c>
      <c r="E466" s="13">
        <f>IF(D466&lt;=0,(L466 * 2.5) - D466,IF(AND(Tabela57[[#This Row],[ESTOQUE_INICIAL]]&lt;=Tabela57[[#This Row],[PONTO_DE_REPOSICAO]],Tabela57[[#This Row],[ESTOQUE_INICIAL]]&gt;0),L466*2.5,D466*0))</f>
        <v>0</v>
      </c>
      <c r="F466" s="13">
        <f t="shared" si="15"/>
        <v>17.199999999999989</v>
      </c>
      <c r="G466" s="14">
        <f>IF('ESTOQUE DEZEMBRO'!$N466="outubro",_xlfn.XLOOKUP('ESTOQUE DEZEMBRO'!$A466,MEDIDAS!H:H,MEDIDAS!J:J,,0),IF('ESTOQUE DEZEMBRO'!$N466="novembro",_xlfn.XLOOKUP('ESTOQUE DEZEMBRO'!$A466,MEDIDAS!H:H,MEDIDAS!K:K,,0),"0"))</f>
        <v>8</v>
      </c>
      <c r="H466" s="16">
        <v>16</v>
      </c>
      <c r="I466" s="6" t="s">
        <v>1142</v>
      </c>
      <c r="J466" s="1">
        <f>'ESTOQUE DEZEMBRO'!$D466*'ESTOQUE DEZEMBRO'!$G466+'ESTOQUE DEZEMBRO'!$E466*'ESTOQUE DEZEMBRO'!$H466</f>
        <v>553.59999999999991</v>
      </c>
      <c r="K466" s="1">
        <f>_xlfn.XLOOKUP(A466,MEDIDAS!A:A,MEDIDAS!D:D,,0)*5</f>
        <v>6.0555555555555554</v>
      </c>
      <c r="L466" s="1">
        <f>SUM(K466,_xlfn.XLOOKUP(A466,MEDIDAS!A:A,MEDIDAS!D:D,,0)*5)</f>
        <v>12.111111111111111</v>
      </c>
      <c r="M46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66" t="str">
        <f>IF(Tabela57[[#This Row],[ABASTECIMENTO]]&gt;0,"janeiro",_xlfn.XLOOKUP(Tabela57[[#This Row],[SKU]],'ESTOQUE DEZEMBRO'!A:A,'ESTOQUE DEZEMBRO'!N:N,,0))</f>
        <v>outubro</v>
      </c>
      <c r="O466" s="15">
        <v>45658</v>
      </c>
    </row>
    <row r="467" spans="1:15">
      <c r="A467" s="5" t="s">
        <v>466</v>
      </c>
      <c r="B467" s="6" t="s">
        <v>1184</v>
      </c>
      <c r="C467" s="8">
        <f t="shared" si="14"/>
        <v>64.89</v>
      </c>
      <c r="D467" s="13">
        <f>_xlfn.XLOOKUP(Tabela57[[#This Row],[SKU]],'ESTOQUE DEZEMBRO'!A:A,'ESTOQUE DEZEMBRO'!F:F,,0)-
_xlfn.XLOOKUP(Tabela57[[#This Row],[SKU]],'VENDA MES'!K:K,'VENDA MES'!L:L,0,0)</f>
        <v>-29.400000000000006</v>
      </c>
      <c r="E467" s="13">
        <f>IF(D467&lt;=0,(L467 * 2.5) - D467,IF(AND(Tabela57[[#This Row],[ESTOQUE_INICIAL]]&lt;=Tabela57[[#This Row],[PONTO_DE_REPOSICAO]],Tabela57[[#This Row],[ESTOQUE_INICIAL]]&gt;0),L467*2.5,D467*0))</f>
        <v>57.177777777777784</v>
      </c>
      <c r="F467" s="13">
        <f t="shared" si="15"/>
        <v>27.777777777777779</v>
      </c>
      <c r="G467" s="14">
        <f>IF('ESTOQUE DEZEMBRO'!$N467="outubro",_xlfn.XLOOKUP('ESTOQUE DEZEMBRO'!$A467,MEDIDAS!H:H,MEDIDAS!J:J,,0),IF('ESTOQUE DEZEMBRO'!$N467="novembro",_xlfn.XLOOKUP('ESTOQUE DEZEMBRO'!$A467,MEDIDAS!H:H,MEDIDAS!K:K,,0),"0"))</f>
        <v>8</v>
      </c>
      <c r="H467" s="16">
        <v>16</v>
      </c>
      <c r="I467" s="6" t="s">
        <v>1142</v>
      </c>
      <c r="J467" s="1">
        <f>'ESTOQUE DEZEMBRO'!$D467*'ESTOQUE DEZEMBRO'!$G467+'ESTOQUE DEZEMBRO'!$E467*'ESTOQUE DEZEMBRO'!$H467</f>
        <v>308.79999999999995</v>
      </c>
      <c r="K467" s="1">
        <f>_xlfn.XLOOKUP(A467,MEDIDAS!A:A,MEDIDAS!D:D,,0)*5</f>
        <v>5.5555555555555554</v>
      </c>
      <c r="L467" s="1">
        <f>SUM(K467,_xlfn.XLOOKUP(A467,MEDIDAS!A:A,MEDIDAS!D:D,,0)*5)</f>
        <v>11.111111111111111</v>
      </c>
      <c r="M46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67" t="str">
        <f>IF(Tabela57[[#This Row],[ABASTECIMENTO]]&gt;0,"janeiro",_xlfn.XLOOKUP(Tabela57[[#This Row],[SKU]],'ESTOQUE DEZEMBRO'!A:A,'ESTOQUE DEZEMBRO'!N:N,,0))</f>
        <v>janeiro</v>
      </c>
      <c r="O467" s="15">
        <v>45658</v>
      </c>
    </row>
    <row r="468" spans="1:15">
      <c r="A468" s="5" t="s">
        <v>517</v>
      </c>
      <c r="B468" s="6" t="s">
        <v>1184</v>
      </c>
      <c r="C468" s="8">
        <f t="shared" si="14"/>
        <v>64.89</v>
      </c>
      <c r="D468" s="13">
        <f>_xlfn.XLOOKUP(Tabela57[[#This Row],[SKU]],'ESTOQUE DEZEMBRO'!A:A,'ESTOQUE DEZEMBRO'!F:F,,0)-
_xlfn.XLOOKUP(Tabela57[[#This Row],[SKU]],'VENDA MES'!K:K,'VENDA MES'!L:L,0,0)</f>
        <v>-26</v>
      </c>
      <c r="E468" s="13">
        <f>IF(D468&lt;=0,(L468 * 2.5) - D468,IF(AND(Tabela57[[#This Row],[ESTOQUE_INICIAL]]&lt;=Tabela57[[#This Row],[PONTO_DE_REPOSICAO]],Tabela57[[#This Row],[ESTOQUE_INICIAL]]&gt;0),L468*2.5,D468*0))</f>
        <v>54.611111111111107</v>
      </c>
      <c r="F468" s="13">
        <f t="shared" si="15"/>
        <v>28.611111111111107</v>
      </c>
      <c r="G468" s="14">
        <f>IF('ESTOQUE DEZEMBRO'!$N468="outubro",_xlfn.XLOOKUP('ESTOQUE DEZEMBRO'!$A468,MEDIDAS!H:H,MEDIDAS!J:J,,0),IF('ESTOQUE DEZEMBRO'!$N468="novembro",_xlfn.XLOOKUP('ESTOQUE DEZEMBRO'!$A468,MEDIDAS!H:H,MEDIDAS!K:K,,0),"0"))</f>
        <v>8</v>
      </c>
      <c r="H468" s="16">
        <v>16</v>
      </c>
      <c r="I468" s="6" t="s">
        <v>1142</v>
      </c>
      <c r="J468" s="1">
        <f>'ESTOQUE DEZEMBRO'!$D468*'ESTOQUE DEZEMBRO'!$G468+'ESTOQUE DEZEMBRO'!$E468*'ESTOQUE DEZEMBRO'!$H468</f>
        <v>376</v>
      </c>
      <c r="K468" s="1">
        <f>_xlfn.XLOOKUP(A468,MEDIDAS!A:A,MEDIDAS!D:D,,0)*5</f>
        <v>5.7222222222222214</v>
      </c>
      <c r="L468" s="1">
        <f>SUM(K468,_xlfn.XLOOKUP(A468,MEDIDAS!A:A,MEDIDAS!D:D,,0)*5)</f>
        <v>11.444444444444443</v>
      </c>
      <c r="M46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68" t="str">
        <f>IF(Tabela57[[#This Row],[ABASTECIMENTO]]&gt;0,"janeiro",_xlfn.XLOOKUP(Tabela57[[#This Row],[SKU]],'ESTOQUE DEZEMBRO'!A:A,'ESTOQUE DEZEMBRO'!N:N,,0))</f>
        <v>janeiro</v>
      </c>
      <c r="O468" s="15">
        <v>45658</v>
      </c>
    </row>
    <row r="469" spans="1:15">
      <c r="A469" s="5" t="s">
        <v>467</v>
      </c>
      <c r="B469" s="6" t="s">
        <v>1184</v>
      </c>
      <c r="C469" s="8">
        <f t="shared" si="14"/>
        <v>64.89</v>
      </c>
      <c r="D469" s="13">
        <f>_xlfn.XLOOKUP(Tabela57[[#This Row],[SKU]],'ESTOQUE DEZEMBRO'!A:A,'ESTOQUE DEZEMBRO'!F:F,,0)-
_xlfn.XLOOKUP(Tabela57[[#This Row],[SKU]],'VENDA MES'!K:K,'VENDA MES'!L:L,0,0)</f>
        <v>-18.555555555555557</v>
      </c>
      <c r="E469" s="13">
        <f>IF(D469&lt;=0,(L469 * 2.5) - D469,IF(AND(Tabela57[[#This Row],[ESTOQUE_INICIAL]]&lt;=Tabela57[[#This Row],[PONTO_DE_REPOSICAO]],Tabela57[[#This Row],[ESTOQUE_INICIAL]]&gt;0),L469*2.5,D469*0))</f>
        <v>58</v>
      </c>
      <c r="F469" s="13">
        <f t="shared" si="15"/>
        <v>39.444444444444443</v>
      </c>
      <c r="G469" s="14" t="str">
        <f>IF('ESTOQUE DEZEMBRO'!$N469="outubro",_xlfn.XLOOKUP('ESTOQUE DEZEMBRO'!$A469,MEDIDAS!H:H,MEDIDAS!J:J,,0),IF('ESTOQUE DEZEMBRO'!$N469="novembro",_xlfn.XLOOKUP('ESTOQUE DEZEMBRO'!$A469,MEDIDAS!H:H,MEDIDAS!K:K,,0),"0"))</f>
        <v>0</v>
      </c>
      <c r="H469" s="16">
        <v>16</v>
      </c>
      <c r="I469" s="6" t="s">
        <v>1142</v>
      </c>
      <c r="J469" s="1">
        <f>'ESTOQUE DEZEMBRO'!$D469*'ESTOQUE DEZEMBRO'!$G469+'ESTOQUE DEZEMBRO'!$E469*'ESTOQUE DEZEMBRO'!$H469</f>
        <v>1660</v>
      </c>
      <c r="K469" s="1">
        <f>_xlfn.XLOOKUP(A469,MEDIDAS!A:A,MEDIDAS!D:D,,0)*5</f>
        <v>7.8888888888888884</v>
      </c>
      <c r="L469" s="1">
        <f>SUM(K469,_xlfn.XLOOKUP(A469,MEDIDAS!A:A,MEDIDAS!D:D,,0)*5)</f>
        <v>15.777777777777777</v>
      </c>
      <c r="M46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69" t="str">
        <f>IF(Tabela57[[#This Row],[ABASTECIMENTO]]&gt;0,"janeiro",_xlfn.XLOOKUP(Tabela57[[#This Row],[SKU]],'ESTOQUE DEZEMBRO'!A:A,'ESTOQUE DEZEMBRO'!N:N,,0))</f>
        <v>janeiro</v>
      </c>
      <c r="O469" s="15">
        <v>45658</v>
      </c>
    </row>
    <row r="470" spans="1:15">
      <c r="A470" s="5" t="s">
        <v>468</v>
      </c>
      <c r="B470" s="6" t="s">
        <v>1184</v>
      </c>
      <c r="C470" s="8">
        <f t="shared" si="14"/>
        <v>64.89</v>
      </c>
      <c r="D470" s="13">
        <f>_xlfn.XLOOKUP(Tabela57[[#This Row],[SKU]],'ESTOQUE DEZEMBRO'!A:A,'ESTOQUE DEZEMBRO'!F:F,,0)-
_xlfn.XLOOKUP(Tabela57[[#This Row],[SKU]],'VENDA MES'!K:K,'VENDA MES'!L:L,0,0)</f>
        <v>-24.999999999999972</v>
      </c>
      <c r="E470" s="13">
        <f>IF(D470&lt;=0,(L470 * 2.5) - D470,IF(AND(Tabela57[[#This Row],[ESTOQUE_INICIAL]]&lt;=Tabela57[[#This Row],[PONTO_DE_REPOSICAO]],Tabela57[[#This Row],[ESTOQUE_INICIAL]]&gt;0),L470*2.5,D470*0))</f>
        <v>57.77777777777775</v>
      </c>
      <c r="F470" s="13">
        <f t="shared" si="15"/>
        <v>32.777777777777779</v>
      </c>
      <c r="G470" s="14">
        <f>IF('ESTOQUE DEZEMBRO'!$N470="outubro",_xlfn.XLOOKUP('ESTOQUE DEZEMBRO'!$A470,MEDIDAS!H:H,MEDIDAS!J:J,,0),IF('ESTOQUE DEZEMBRO'!$N470="novembro",_xlfn.XLOOKUP('ESTOQUE DEZEMBRO'!$A470,MEDIDAS!H:H,MEDIDAS!K:K,,0),"0"))</f>
        <v>8</v>
      </c>
      <c r="H470" s="16">
        <v>16</v>
      </c>
      <c r="I470" s="6" t="s">
        <v>1142</v>
      </c>
      <c r="J470" s="1">
        <f>'ESTOQUE DEZEMBRO'!$D470*'ESTOQUE DEZEMBRO'!$G470+'ESTOQUE DEZEMBRO'!$E470*'ESTOQUE DEZEMBRO'!$H470</f>
        <v>376.00000000000023</v>
      </c>
      <c r="K470" s="1">
        <f>_xlfn.XLOOKUP(A470,MEDIDAS!A:A,MEDIDAS!D:D,,0)*5</f>
        <v>6.5555555555555554</v>
      </c>
      <c r="L470" s="1">
        <f>SUM(K470,_xlfn.XLOOKUP(A470,MEDIDAS!A:A,MEDIDAS!D:D,,0)*5)</f>
        <v>13.111111111111111</v>
      </c>
      <c r="M47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70" t="str">
        <f>IF(Tabela57[[#This Row],[ABASTECIMENTO]]&gt;0,"janeiro",_xlfn.XLOOKUP(Tabela57[[#This Row],[SKU]],'ESTOQUE DEZEMBRO'!A:A,'ESTOQUE DEZEMBRO'!N:N,,0))</f>
        <v>janeiro</v>
      </c>
      <c r="O470" s="15">
        <v>45658</v>
      </c>
    </row>
    <row r="471" spans="1:15">
      <c r="A471" s="5" t="s">
        <v>469</v>
      </c>
      <c r="B471" s="6" t="s">
        <v>1184</v>
      </c>
      <c r="C471" s="8">
        <f t="shared" si="14"/>
        <v>64.89</v>
      </c>
      <c r="D471" s="13">
        <f>_xlfn.XLOOKUP(Tabela57[[#This Row],[SKU]],'ESTOQUE DEZEMBRO'!A:A,'ESTOQUE DEZEMBRO'!F:F,,0)-
_xlfn.XLOOKUP(Tabela57[[#This Row],[SKU]],'VENDA MES'!K:K,'VENDA MES'!L:L,0,0)</f>
        <v>120.00000000000006</v>
      </c>
      <c r="E471" s="13">
        <f>IF(D471&lt;=0,(L471 * 2.5) - D471,IF(AND(Tabela57[[#This Row],[ESTOQUE_INICIAL]]&lt;=Tabela57[[#This Row],[PONTO_DE_REPOSICAO]],Tabela57[[#This Row],[ESTOQUE_INICIAL]]&gt;0),L471*2.5,D471*0))</f>
        <v>0</v>
      </c>
      <c r="F471" s="13">
        <f t="shared" si="15"/>
        <v>120.00000000000006</v>
      </c>
      <c r="G471" s="14">
        <f>IF('ESTOQUE DEZEMBRO'!$N471="outubro",_xlfn.XLOOKUP('ESTOQUE DEZEMBRO'!$A471,MEDIDAS!H:H,MEDIDAS!J:J,,0),IF('ESTOQUE DEZEMBRO'!$N471="novembro",_xlfn.XLOOKUP('ESTOQUE DEZEMBRO'!$A471,MEDIDAS!H:H,MEDIDAS!K:K,,0),"0"))</f>
        <v>8</v>
      </c>
      <c r="H471" s="16">
        <v>16</v>
      </c>
      <c r="I471" s="6" t="s">
        <v>1142</v>
      </c>
      <c r="J471" s="1">
        <f>'ESTOQUE DEZEMBRO'!$D471*'ESTOQUE DEZEMBRO'!$G471+'ESTOQUE DEZEMBRO'!$E471*'ESTOQUE DEZEMBRO'!$H471</f>
        <v>1552.0000000000005</v>
      </c>
      <c r="K471" s="1">
        <f>_xlfn.XLOOKUP(A471,MEDIDAS!A:A,MEDIDAS!D:D,,0)*5</f>
        <v>7.5555555555555554</v>
      </c>
      <c r="L471" s="1">
        <f>SUM(K471,_xlfn.XLOOKUP(A471,MEDIDAS!A:A,MEDIDAS!D:D,,0)*5)</f>
        <v>15.111111111111111</v>
      </c>
      <c r="M47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71" t="str">
        <f>IF(Tabela57[[#This Row],[ABASTECIMENTO]]&gt;0,"janeiro",_xlfn.XLOOKUP(Tabela57[[#This Row],[SKU]],'ESTOQUE DEZEMBRO'!A:A,'ESTOQUE DEZEMBRO'!N:N,,0))</f>
        <v>outubro</v>
      </c>
      <c r="O471" s="15">
        <v>45658</v>
      </c>
    </row>
    <row r="472" spans="1:15">
      <c r="A472" s="5" t="s">
        <v>470</v>
      </c>
      <c r="B472" s="6" t="s">
        <v>1184</v>
      </c>
      <c r="C472" s="8">
        <f t="shared" si="14"/>
        <v>64.89</v>
      </c>
      <c r="D472" s="13">
        <f>_xlfn.XLOOKUP(Tabela57[[#This Row],[SKU]],'ESTOQUE DEZEMBRO'!A:A,'ESTOQUE DEZEMBRO'!F:F,,0)-
_xlfn.XLOOKUP(Tabela57[[#This Row],[SKU]],'VENDA MES'!K:K,'VENDA MES'!L:L,0,0)</f>
        <v>-38</v>
      </c>
      <c r="E472" s="13">
        <f>IF(D472&lt;=0,(L472 * 2.5) - D472,IF(AND(Tabela57[[#This Row],[ESTOQUE_INICIAL]]&lt;=Tabela57[[#This Row],[PONTO_DE_REPOSICAO]],Tabela57[[#This Row],[ESTOQUE_INICIAL]]&gt;0),L472*2.5,D472*0))</f>
        <v>65.777777777777771</v>
      </c>
      <c r="F472" s="13">
        <f t="shared" si="15"/>
        <v>27.777777777777771</v>
      </c>
      <c r="G472" s="14">
        <f>IF('ESTOQUE DEZEMBRO'!$N472="outubro",_xlfn.XLOOKUP('ESTOQUE DEZEMBRO'!$A472,MEDIDAS!H:H,MEDIDAS!J:J,,0),IF('ESTOQUE DEZEMBRO'!$N472="novembro",_xlfn.XLOOKUP('ESTOQUE DEZEMBRO'!$A472,MEDIDAS!H:H,MEDIDAS!K:K,,0),"0"))</f>
        <v>8</v>
      </c>
      <c r="H472" s="16">
        <v>16</v>
      </c>
      <c r="I472" s="6" t="s">
        <v>1142</v>
      </c>
      <c r="J472" s="1">
        <f>'ESTOQUE DEZEMBRO'!$D472*'ESTOQUE DEZEMBRO'!$G472+'ESTOQUE DEZEMBRO'!$E472*'ESTOQUE DEZEMBRO'!$H472</f>
        <v>256</v>
      </c>
      <c r="K472" s="1">
        <f>_xlfn.XLOOKUP(A472,MEDIDAS!A:A,MEDIDAS!D:D,,0)*5</f>
        <v>5.5555555555555554</v>
      </c>
      <c r="L472" s="1">
        <f>SUM(K472,_xlfn.XLOOKUP(A472,MEDIDAS!A:A,MEDIDAS!D:D,,0)*5)</f>
        <v>11.111111111111111</v>
      </c>
      <c r="M47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72" t="str">
        <f>IF(Tabela57[[#This Row],[ABASTECIMENTO]]&gt;0,"janeiro",_xlfn.XLOOKUP(Tabela57[[#This Row],[SKU]],'ESTOQUE DEZEMBRO'!A:A,'ESTOQUE DEZEMBRO'!N:N,,0))</f>
        <v>janeiro</v>
      </c>
      <c r="O472" s="15">
        <v>45658</v>
      </c>
    </row>
    <row r="473" spans="1:15">
      <c r="A473" s="5" t="s">
        <v>471</v>
      </c>
      <c r="B473" s="6" t="s">
        <v>1185</v>
      </c>
      <c r="C473" s="8">
        <f t="shared" si="14"/>
        <v>64.89</v>
      </c>
      <c r="D473" s="13">
        <f>_xlfn.XLOOKUP(Tabela57[[#This Row],[SKU]],'ESTOQUE DEZEMBRO'!A:A,'ESTOQUE DEZEMBRO'!F:F,,0)-
_xlfn.XLOOKUP(Tabela57[[#This Row],[SKU]],'VENDA MES'!K:K,'VENDA MES'!L:L,0,0)</f>
        <v>-19.400000000000006</v>
      </c>
      <c r="E473" s="13">
        <f>IF(D473&lt;=0,(L473 * 2.5) - D473,IF(AND(Tabela57[[#This Row],[ESTOQUE_INICIAL]]&lt;=Tabela57[[#This Row],[PONTO_DE_REPOSICAO]],Tabela57[[#This Row],[ESTOQUE_INICIAL]]&gt;0),L473*2.5,D473*0))</f>
        <v>47.733333333333334</v>
      </c>
      <c r="F473" s="13">
        <f t="shared" si="15"/>
        <v>28.333333333333329</v>
      </c>
      <c r="G473" s="14">
        <f>IF('ESTOQUE DEZEMBRO'!$N473="outubro",_xlfn.XLOOKUP('ESTOQUE DEZEMBRO'!$A473,MEDIDAS!H:H,MEDIDAS!J:J,,0),IF('ESTOQUE DEZEMBRO'!$N473="novembro",_xlfn.XLOOKUP('ESTOQUE DEZEMBRO'!$A473,MEDIDAS!H:H,MEDIDAS!K:K,,0),"0"))</f>
        <v>4</v>
      </c>
      <c r="H473" s="16">
        <v>8</v>
      </c>
      <c r="I473" s="6" t="s">
        <v>1160</v>
      </c>
      <c r="J473" s="1">
        <f>'ESTOQUE DEZEMBRO'!$D473*'ESTOQUE DEZEMBRO'!$G473+'ESTOQUE DEZEMBRO'!$E473*'ESTOQUE DEZEMBRO'!$H473</f>
        <v>278.39999999999998</v>
      </c>
      <c r="K473" s="1">
        <f>_xlfn.XLOOKUP(A473,MEDIDAS!A:A,MEDIDAS!D:D,,0)*5</f>
        <v>5.6666666666666661</v>
      </c>
      <c r="L473" s="1">
        <f>SUM(K473,_xlfn.XLOOKUP(A473,MEDIDAS!A:A,MEDIDAS!D:D,,0)*5)</f>
        <v>11.333333333333332</v>
      </c>
      <c r="M47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73" t="str">
        <f>IF(Tabela57[[#This Row],[ABASTECIMENTO]]&gt;0,"janeiro",_xlfn.XLOOKUP(Tabela57[[#This Row],[SKU]],'ESTOQUE DEZEMBRO'!A:A,'ESTOQUE DEZEMBRO'!N:N,,0))</f>
        <v>janeiro</v>
      </c>
      <c r="O473" s="15">
        <v>45658</v>
      </c>
    </row>
    <row r="474" spans="1:15">
      <c r="A474" s="5" t="s">
        <v>472</v>
      </c>
      <c r="B474" s="6" t="s">
        <v>1185</v>
      </c>
      <c r="C474" s="8">
        <f t="shared" si="14"/>
        <v>64.89</v>
      </c>
      <c r="D474" s="13">
        <f>_xlfn.XLOOKUP(Tabela57[[#This Row],[SKU]],'ESTOQUE DEZEMBRO'!A:A,'ESTOQUE DEZEMBRO'!F:F,,0)-
_xlfn.XLOOKUP(Tabela57[[#This Row],[SKU]],'VENDA MES'!K:K,'VENDA MES'!L:L,0,0)</f>
        <v>-48.800000000000011</v>
      </c>
      <c r="E474" s="13">
        <f>IF(D474&lt;=0,(L474 * 2.5) - D474,IF(AND(Tabela57[[#This Row],[ESTOQUE_INICIAL]]&lt;=Tabela57[[#This Row],[PONTO_DE_REPOSICAO]],Tabela57[[#This Row],[ESTOQUE_INICIAL]]&gt;0),L474*2.5,D474*0))</f>
        <v>92.411111111111126</v>
      </c>
      <c r="F474" s="13">
        <f t="shared" si="15"/>
        <v>43.611111111111114</v>
      </c>
      <c r="G474" s="14">
        <f>IF('ESTOQUE DEZEMBRO'!$N474="outubro",_xlfn.XLOOKUP('ESTOQUE DEZEMBRO'!$A474,MEDIDAS!H:H,MEDIDAS!J:J,,0),IF('ESTOQUE DEZEMBRO'!$N474="novembro",_xlfn.XLOOKUP('ESTOQUE DEZEMBRO'!$A474,MEDIDAS!H:H,MEDIDAS!K:K,,0),"0"))</f>
        <v>4</v>
      </c>
      <c r="H474" s="16">
        <v>8</v>
      </c>
      <c r="I474" s="6" t="s">
        <v>1160</v>
      </c>
      <c r="J474" s="1">
        <f>'ESTOQUE DEZEMBRO'!$D474*'ESTOQUE DEZEMBRO'!$G474+'ESTOQUE DEZEMBRO'!$E474*'ESTOQUE DEZEMBRO'!$H474</f>
        <v>84.799999999999955</v>
      </c>
      <c r="K474" s="1">
        <f>_xlfn.XLOOKUP(A474,MEDIDAS!A:A,MEDIDAS!D:D,,0)*5</f>
        <v>8.7222222222222214</v>
      </c>
      <c r="L474" s="1">
        <f>SUM(K474,_xlfn.XLOOKUP(A474,MEDIDAS!A:A,MEDIDAS!D:D,,0)*5)</f>
        <v>17.444444444444443</v>
      </c>
      <c r="M47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74" t="str">
        <f>IF(Tabela57[[#This Row],[ABASTECIMENTO]]&gt;0,"janeiro",_xlfn.XLOOKUP(Tabela57[[#This Row],[SKU]],'ESTOQUE DEZEMBRO'!A:A,'ESTOQUE DEZEMBRO'!N:N,,0))</f>
        <v>janeiro</v>
      </c>
      <c r="O474" s="15">
        <v>45658</v>
      </c>
    </row>
    <row r="475" spans="1:15">
      <c r="A475" s="5" t="s">
        <v>474</v>
      </c>
      <c r="B475" s="6" t="s">
        <v>1185</v>
      </c>
      <c r="C475" s="8">
        <f t="shared" si="14"/>
        <v>64.89</v>
      </c>
      <c r="D475" s="13">
        <f>_xlfn.XLOOKUP(Tabela57[[#This Row],[SKU]],'ESTOQUE DEZEMBRO'!A:A,'ESTOQUE DEZEMBRO'!F:F,,0)-
_xlfn.XLOOKUP(Tabela57[[#This Row],[SKU]],'VENDA MES'!K:K,'VENDA MES'!L:L,0,0)</f>
        <v>-4.5999999999999659</v>
      </c>
      <c r="E475" s="13">
        <f>IF(D475&lt;=0,(L475 * 2.5) - D475,IF(AND(Tabela57[[#This Row],[ESTOQUE_INICIAL]]&lt;=Tabela57[[#This Row],[PONTO_DE_REPOSICAO]],Tabela57[[#This Row],[ESTOQUE_INICIAL]]&gt;0),L475*2.5,D475*0))</f>
        <v>48.488888888888859</v>
      </c>
      <c r="F475" s="13">
        <f t="shared" si="15"/>
        <v>43.888888888888893</v>
      </c>
      <c r="G475" s="14">
        <f>IF('ESTOQUE DEZEMBRO'!$N475="outubro",_xlfn.XLOOKUP('ESTOQUE DEZEMBRO'!$A475,MEDIDAS!H:H,MEDIDAS!J:J,,0),IF('ESTOQUE DEZEMBRO'!$N475="novembro",_xlfn.XLOOKUP('ESTOQUE DEZEMBRO'!$A475,MEDIDAS!H:H,MEDIDAS!K:K,,0),"0"))</f>
        <v>4</v>
      </c>
      <c r="H475" s="16">
        <v>8</v>
      </c>
      <c r="I475" s="6" t="s">
        <v>1160</v>
      </c>
      <c r="J475" s="1">
        <f>'ESTOQUE DEZEMBRO'!$D475*'ESTOQUE DEZEMBRO'!$G475+'ESTOQUE DEZEMBRO'!$E475*'ESTOQUE DEZEMBRO'!$H475</f>
        <v>265.60000000000014</v>
      </c>
      <c r="K475" s="1">
        <f>_xlfn.XLOOKUP(A475,MEDIDAS!A:A,MEDIDAS!D:D,,0)*5</f>
        <v>8.7777777777777786</v>
      </c>
      <c r="L475" s="1">
        <f>SUM(K475,_xlfn.XLOOKUP(A475,MEDIDAS!A:A,MEDIDAS!D:D,,0)*5)</f>
        <v>17.555555555555557</v>
      </c>
      <c r="M47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75" t="str">
        <f>IF(Tabela57[[#This Row],[ABASTECIMENTO]]&gt;0,"janeiro",_xlfn.XLOOKUP(Tabela57[[#This Row],[SKU]],'ESTOQUE DEZEMBRO'!A:A,'ESTOQUE DEZEMBRO'!N:N,,0))</f>
        <v>janeiro</v>
      </c>
      <c r="O475" s="15">
        <v>45658</v>
      </c>
    </row>
    <row r="476" spans="1:15">
      <c r="A476" s="5" t="s">
        <v>475</v>
      </c>
      <c r="B476" s="6" t="s">
        <v>1185</v>
      </c>
      <c r="C476" s="8">
        <f t="shared" si="14"/>
        <v>64.89</v>
      </c>
      <c r="D476" s="13">
        <f>_xlfn.XLOOKUP(Tabela57[[#This Row],[SKU]],'ESTOQUE DEZEMBRO'!A:A,'ESTOQUE DEZEMBRO'!F:F,,0)-
_xlfn.XLOOKUP(Tabela57[[#This Row],[SKU]],'VENDA MES'!K:K,'VENDA MES'!L:L,0,0)</f>
        <v>-16</v>
      </c>
      <c r="E476" s="13">
        <f>IF(D476&lt;=0,(L476 * 2.5) - D476,IF(AND(Tabela57[[#This Row],[ESTOQUE_INICIAL]]&lt;=Tabela57[[#This Row],[PONTO_DE_REPOSICAO]],Tabela57[[#This Row],[ESTOQUE_INICIAL]]&gt;0),L476*2.5,D476*0))</f>
        <v>51.833333333333336</v>
      </c>
      <c r="F476" s="13">
        <f t="shared" si="15"/>
        <v>35.833333333333336</v>
      </c>
      <c r="G476" s="14">
        <f>IF('ESTOQUE DEZEMBRO'!$N476="outubro",_xlfn.XLOOKUP('ESTOQUE DEZEMBRO'!$A476,MEDIDAS!H:H,MEDIDAS!J:J,,0),IF('ESTOQUE DEZEMBRO'!$N476="novembro",_xlfn.XLOOKUP('ESTOQUE DEZEMBRO'!$A476,MEDIDAS!H:H,MEDIDAS!K:K,,0),"0"))</f>
        <v>4</v>
      </c>
      <c r="H476" s="16">
        <v>8</v>
      </c>
      <c r="I476" s="6" t="s">
        <v>1160</v>
      </c>
      <c r="J476" s="1">
        <f>'ESTOQUE DEZEMBRO'!$D476*'ESTOQUE DEZEMBRO'!$G476+'ESTOQUE DEZEMBRO'!$E476*'ESTOQUE DEZEMBRO'!$H476</f>
        <v>276</v>
      </c>
      <c r="K476" s="1">
        <f>_xlfn.XLOOKUP(A476,MEDIDAS!A:A,MEDIDAS!D:D,,0)*5</f>
        <v>7.166666666666667</v>
      </c>
      <c r="L476" s="1">
        <f>SUM(K476,_xlfn.XLOOKUP(A476,MEDIDAS!A:A,MEDIDAS!D:D,,0)*5)</f>
        <v>14.333333333333334</v>
      </c>
      <c r="M47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76" t="str">
        <f>IF(Tabela57[[#This Row],[ABASTECIMENTO]]&gt;0,"janeiro",_xlfn.XLOOKUP(Tabela57[[#This Row],[SKU]],'ESTOQUE DEZEMBRO'!A:A,'ESTOQUE DEZEMBRO'!N:N,,0))</f>
        <v>janeiro</v>
      </c>
      <c r="O476" s="15">
        <v>45658</v>
      </c>
    </row>
    <row r="477" spans="1:15">
      <c r="A477" s="5" t="s">
        <v>476</v>
      </c>
      <c r="B477" s="6" t="s">
        <v>1185</v>
      </c>
      <c r="C477" s="8">
        <f t="shared" si="14"/>
        <v>64.89</v>
      </c>
      <c r="D477" s="13">
        <f>_xlfn.XLOOKUP(Tabela57[[#This Row],[SKU]],'ESTOQUE DEZEMBRO'!A:A,'ESTOQUE DEZEMBRO'!F:F,,0)-
_xlfn.XLOOKUP(Tabela57[[#This Row],[SKU]],'VENDA MES'!K:K,'VENDA MES'!L:L,0,0)</f>
        <v>34.599999999999994</v>
      </c>
      <c r="E477" s="13">
        <f>IF(D477&lt;=0,(L477 * 2.5) - D477,IF(AND(Tabela57[[#This Row],[ESTOQUE_INICIAL]]&lt;=Tabela57[[#This Row],[PONTO_DE_REPOSICAO]],Tabela57[[#This Row],[ESTOQUE_INICIAL]]&gt;0),L477*2.5,D477*0))</f>
        <v>0</v>
      </c>
      <c r="F477" s="13">
        <f t="shared" si="15"/>
        <v>34.599999999999994</v>
      </c>
      <c r="G477" s="14">
        <f>IF('ESTOQUE DEZEMBRO'!$N477="outubro",_xlfn.XLOOKUP('ESTOQUE DEZEMBRO'!$A477,MEDIDAS!H:H,MEDIDAS!J:J,,0),IF('ESTOQUE DEZEMBRO'!$N477="novembro",_xlfn.XLOOKUP('ESTOQUE DEZEMBRO'!$A477,MEDIDAS!H:H,MEDIDAS!K:K,,0),"0"))</f>
        <v>4</v>
      </c>
      <c r="H477" s="16">
        <v>8</v>
      </c>
      <c r="I477" s="6" t="s">
        <v>1160</v>
      </c>
      <c r="J477" s="1">
        <f>'ESTOQUE DEZEMBRO'!$D477*'ESTOQUE DEZEMBRO'!$G477+'ESTOQUE DEZEMBRO'!$E477*'ESTOQUE DEZEMBRO'!$H477</f>
        <v>410.4</v>
      </c>
      <c r="K477" s="1">
        <f>_xlfn.XLOOKUP(A477,MEDIDAS!A:A,MEDIDAS!D:D,,0)*5</f>
        <v>3.8333333333333335</v>
      </c>
      <c r="L477" s="1">
        <f>SUM(K477,_xlfn.XLOOKUP(A477,MEDIDAS!A:A,MEDIDAS!D:D,,0)*5)</f>
        <v>7.666666666666667</v>
      </c>
      <c r="M47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77" t="str">
        <f>IF(Tabela57[[#This Row],[ABASTECIMENTO]]&gt;0,"janeiro",_xlfn.XLOOKUP(Tabela57[[#This Row],[SKU]],'ESTOQUE DEZEMBRO'!A:A,'ESTOQUE DEZEMBRO'!N:N,,0))</f>
        <v>outubro</v>
      </c>
      <c r="O477" s="15">
        <v>45658</v>
      </c>
    </row>
    <row r="478" spans="1:15">
      <c r="A478" s="5" t="s">
        <v>528</v>
      </c>
      <c r="B478" s="6" t="s">
        <v>1185</v>
      </c>
      <c r="C478" s="8">
        <f t="shared" si="14"/>
        <v>64.89</v>
      </c>
      <c r="D478" s="13">
        <f>_xlfn.XLOOKUP(Tabela57[[#This Row],[SKU]],'ESTOQUE DEZEMBRO'!A:A,'ESTOQUE DEZEMBRO'!F:F,,0)-
_xlfn.XLOOKUP(Tabela57[[#This Row],[SKU]],'VENDA MES'!K:K,'VENDA MES'!L:L,0,0)</f>
        <v>-23</v>
      </c>
      <c r="E478" s="13">
        <f>IF(D478&lt;=0,(L478 * 2.5) - D478,IF(AND(Tabela57[[#This Row],[ESTOQUE_INICIAL]]&lt;=Tabela57[[#This Row],[PONTO_DE_REPOSICAO]],Tabela57[[#This Row],[ESTOQUE_INICIAL]]&gt;0),L478*2.5,D478*0))</f>
        <v>54.944444444444443</v>
      </c>
      <c r="F478" s="13">
        <f t="shared" si="15"/>
        <v>31.944444444444443</v>
      </c>
      <c r="G478" s="14">
        <f>IF('ESTOQUE DEZEMBRO'!$N478="outubro",_xlfn.XLOOKUP('ESTOQUE DEZEMBRO'!$A478,MEDIDAS!H:H,MEDIDAS!J:J,,0),IF('ESTOQUE DEZEMBRO'!$N478="novembro",_xlfn.XLOOKUP('ESTOQUE DEZEMBRO'!$A478,MEDIDAS!H:H,MEDIDAS!K:K,,0),"0"))</f>
        <v>4</v>
      </c>
      <c r="H478" s="16">
        <v>8</v>
      </c>
      <c r="I478" s="6" t="s">
        <v>1160</v>
      </c>
      <c r="J478" s="1">
        <f>'ESTOQUE DEZEMBRO'!$D478*'ESTOQUE DEZEMBRO'!$G478+'ESTOQUE DEZEMBRO'!$E478*'ESTOQUE DEZEMBRO'!$H478</f>
        <v>140</v>
      </c>
      <c r="K478" s="1">
        <f>_xlfn.XLOOKUP(A478,MEDIDAS!A:A,MEDIDAS!D:D,,0)*5</f>
        <v>6.3888888888888884</v>
      </c>
      <c r="L478" s="1">
        <f>SUM(K478,_xlfn.XLOOKUP(A478,MEDIDAS!A:A,MEDIDAS!D:D,,0)*5)</f>
        <v>12.777777777777777</v>
      </c>
      <c r="M47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78" t="str">
        <f>IF(Tabela57[[#This Row],[ABASTECIMENTO]]&gt;0,"janeiro",_xlfn.XLOOKUP(Tabela57[[#This Row],[SKU]],'ESTOQUE DEZEMBRO'!A:A,'ESTOQUE DEZEMBRO'!N:N,,0))</f>
        <v>janeiro</v>
      </c>
      <c r="O478" s="15">
        <v>45658</v>
      </c>
    </row>
    <row r="479" spans="1:15">
      <c r="A479" s="5" t="s">
        <v>477</v>
      </c>
      <c r="B479" s="6" t="s">
        <v>1185</v>
      </c>
      <c r="C479" s="8">
        <f t="shared" si="14"/>
        <v>64.89</v>
      </c>
      <c r="D479" s="13">
        <f>_xlfn.XLOOKUP(Tabela57[[#This Row],[SKU]],'ESTOQUE DEZEMBRO'!A:A,'ESTOQUE DEZEMBRO'!F:F,,0)-
_xlfn.XLOOKUP(Tabela57[[#This Row],[SKU]],'VENDA MES'!K:K,'VENDA MES'!L:L,0,0)</f>
        <v>-40.400000000000006</v>
      </c>
      <c r="E479" s="13">
        <f>IF(D479&lt;=0,(L479 * 2.5) - D479,IF(AND(Tabela57[[#This Row],[ESTOQUE_INICIAL]]&lt;=Tabela57[[#This Row],[PONTO_DE_REPOSICAO]],Tabela57[[#This Row],[ESTOQUE_INICIAL]]&gt;0),L479*2.5,D479*0))</f>
        <v>76.51111111111112</v>
      </c>
      <c r="F479" s="13">
        <f t="shared" si="15"/>
        <v>36.111111111111114</v>
      </c>
      <c r="G479" s="14">
        <f>IF('ESTOQUE DEZEMBRO'!$N479="outubro",_xlfn.XLOOKUP('ESTOQUE DEZEMBRO'!$A479,MEDIDAS!H:H,MEDIDAS!J:J,,0),IF('ESTOQUE DEZEMBRO'!$N479="novembro",_xlfn.XLOOKUP('ESTOQUE DEZEMBRO'!$A479,MEDIDAS!H:H,MEDIDAS!K:K,,0),"0"))</f>
        <v>4</v>
      </c>
      <c r="H479" s="16">
        <v>8</v>
      </c>
      <c r="I479" s="6" t="s">
        <v>1160</v>
      </c>
      <c r="J479" s="1">
        <f>'ESTOQUE DEZEMBRO'!$D479*'ESTOQUE DEZEMBRO'!$G479+'ESTOQUE DEZEMBRO'!$E479*'ESTOQUE DEZEMBRO'!$H479</f>
        <v>166.39999999999998</v>
      </c>
      <c r="K479" s="1">
        <f>_xlfn.XLOOKUP(A479,MEDIDAS!A:A,MEDIDAS!D:D,,0)*5</f>
        <v>7.2222222222222223</v>
      </c>
      <c r="L479" s="1">
        <f>SUM(K479,_xlfn.XLOOKUP(A479,MEDIDAS!A:A,MEDIDAS!D:D,,0)*5)</f>
        <v>14.444444444444445</v>
      </c>
      <c r="M47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79" t="str">
        <f>IF(Tabela57[[#This Row],[ABASTECIMENTO]]&gt;0,"janeiro",_xlfn.XLOOKUP(Tabela57[[#This Row],[SKU]],'ESTOQUE DEZEMBRO'!A:A,'ESTOQUE DEZEMBRO'!N:N,,0))</f>
        <v>janeiro</v>
      </c>
      <c r="O479" s="15">
        <v>45658</v>
      </c>
    </row>
    <row r="480" spans="1:15">
      <c r="A480" s="5" t="s">
        <v>478</v>
      </c>
      <c r="B480" s="6" t="s">
        <v>1185</v>
      </c>
      <c r="C480" s="8">
        <f t="shared" si="14"/>
        <v>64.89</v>
      </c>
      <c r="D480" s="13">
        <f>_xlfn.XLOOKUP(Tabela57[[#This Row],[SKU]],'ESTOQUE DEZEMBRO'!A:A,'ESTOQUE DEZEMBRO'!F:F,,0)-
_xlfn.XLOOKUP(Tabela57[[#This Row],[SKU]],'VENDA MES'!K:K,'VENDA MES'!L:L,0,0)</f>
        <v>-15.511111111111102</v>
      </c>
      <c r="E480" s="13">
        <f>IF(D480&lt;=0,(L480 * 2.5) - D480,IF(AND(Tabela57[[#This Row],[ESTOQUE_INICIAL]]&lt;=Tabela57[[#This Row],[PONTO_DE_REPOSICAO]],Tabela57[[#This Row],[ESTOQUE_INICIAL]]&gt;0),L480*2.5,D480*0))</f>
        <v>34.399999999999991</v>
      </c>
      <c r="F480" s="13">
        <f t="shared" si="15"/>
        <v>18.888888888888889</v>
      </c>
      <c r="G480" s="14" t="str">
        <f>IF('ESTOQUE DEZEMBRO'!$N480="outubro",_xlfn.XLOOKUP('ESTOQUE DEZEMBRO'!$A480,MEDIDAS!H:H,MEDIDAS!J:J,,0),IF('ESTOQUE DEZEMBRO'!$N480="novembro",_xlfn.XLOOKUP('ESTOQUE DEZEMBRO'!$A480,MEDIDAS!H:H,MEDIDAS!K:K,,0),"0"))</f>
        <v>0</v>
      </c>
      <c r="H480" s="16">
        <v>8</v>
      </c>
      <c r="I480" s="6" t="s">
        <v>1160</v>
      </c>
      <c r="J480" s="1">
        <f>'ESTOQUE DEZEMBRO'!$D480*'ESTOQUE DEZEMBRO'!$G480+'ESTOQUE DEZEMBRO'!$E480*'ESTOQUE DEZEMBRO'!$H480</f>
        <v>188.88888888888889</v>
      </c>
      <c r="K480" s="1">
        <f>_xlfn.XLOOKUP(A480,MEDIDAS!A:A,MEDIDAS!D:D,,0)*5</f>
        <v>3.7777777777777777</v>
      </c>
      <c r="L480" s="1">
        <f>SUM(K480,_xlfn.XLOOKUP(A480,MEDIDAS!A:A,MEDIDAS!D:D,,0)*5)</f>
        <v>7.5555555555555554</v>
      </c>
      <c r="M48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80" t="str">
        <f>IF(Tabela57[[#This Row],[ABASTECIMENTO]]&gt;0,"janeiro",_xlfn.XLOOKUP(Tabela57[[#This Row],[SKU]],'ESTOQUE DEZEMBRO'!A:A,'ESTOQUE DEZEMBRO'!N:N,,0))</f>
        <v>janeiro</v>
      </c>
      <c r="O480" s="15">
        <v>45658</v>
      </c>
    </row>
    <row r="481" spans="1:15">
      <c r="A481" s="5" t="s">
        <v>479</v>
      </c>
      <c r="B481" s="6" t="s">
        <v>1185</v>
      </c>
      <c r="C481" s="8">
        <f t="shared" si="14"/>
        <v>64.89</v>
      </c>
      <c r="D481" s="13">
        <f>_xlfn.XLOOKUP(Tabela57[[#This Row],[SKU]],'ESTOQUE DEZEMBRO'!A:A,'ESTOQUE DEZEMBRO'!F:F,,0)-
_xlfn.XLOOKUP(Tabela57[[#This Row],[SKU]],'VENDA MES'!K:K,'VENDA MES'!L:L,0,0)</f>
        <v>-38.59999999999998</v>
      </c>
      <c r="E481" s="13">
        <f>IF(D481&lt;=0,(L481 * 2.5) - D481,IF(AND(Tabela57[[#This Row],[ESTOQUE_INICIAL]]&lt;=Tabela57[[#This Row],[PONTO_DE_REPOSICAO]],Tabela57[[#This Row],[ESTOQUE_INICIAL]]&gt;0),L481*2.5,D481*0))</f>
        <v>68.59999999999998</v>
      </c>
      <c r="F481" s="13">
        <f t="shared" si="15"/>
        <v>30</v>
      </c>
      <c r="G481" s="14">
        <f>IF('ESTOQUE DEZEMBRO'!$N481="outubro",_xlfn.XLOOKUP('ESTOQUE DEZEMBRO'!$A481,MEDIDAS!H:H,MEDIDAS!J:J,,0),IF('ESTOQUE DEZEMBRO'!$N481="novembro",_xlfn.XLOOKUP('ESTOQUE DEZEMBRO'!$A481,MEDIDAS!H:H,MEDIDAS!K:K,,0),"0"))</f>
        <v>4</v>
      </c>
      <c r="H481" s="16">
        <v>8</v>
      </c>
      <c r="I481" s="6" t="s">
        <v>1160</v>
      </c>
      <c r="J481" s="1">
        <f>'ESTOQUE DEZEMBRO'!$D481*'ESTOQUE DEZEMBRO'!$G481+'ESTOQUE DEZEMBRO'!$E481*'ESTOQUE DEZEMBRO'!$H481</f>
        <v>69.60000000000008</v>
      </c>
      <c r="K481" s="1">
        <f>_xlfn.XLOOKUP(A481,MEDIDAS!A:A,MEDIDAS!D:D,,0)*5</f>
        <v>6</v>
      </c>
      <c r="L481" s="1">
        <f>SUM(K481,_xlfn.XLOOKUP(A481,MEDIDAS!A:A,MEDIDAS!D:D,,0)*5)</f>
        <v>12</v>
      </c>
      <c r="M48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81" t="str">
        <f>IF(Tabela57[[#This Row],[ABASTECIMENTO]]&gt;0,"janeiro",_xlfn.XLOOKUP(Tabela57[[#This Row],[SKU]],'ESTOQUE DEZEMBRO'!A:A,'ESTOQUE DEZEMBRO'!N:N,,0))</f>
        <v>janeiro</v>
      </c>
      <c r="O481" s="15">
        <v>45658</v>
      </c>
    </row>
    <row r="482" spans="1:15">
      <c r="A482" s="5" t="s">
        <v>480</v>
      </c>
      <c r="B482" s="6" t="s">
        <v>1185</v>
      </c>
      <c r="C482" s="8">
        <f t="shared" si="14"/>
        <v>64.89</v>
      </c>
      <c r="D482" s="13">
        <f>_xlfn.XLOOKUP(Tabela57[[#This Row],[SKU]],'ESTOQUE DEZEMBRO'!A:A,'ESTOQUE DEZEMBRO'!F:F,,0)-
_xlfn.XLOOKUP(Tabela57[[#This Row],[SKU]],'VENDA MES'!K:K,'VENDA MES'!L:L,0,0)</f>
        <v>-1.1999999999999602</v>
      </c>
      <c r="E482" s="13">
        <f>IF(D482&lt;=0,(L482 * 2.5) - D482,IF(AND(Tabela57[[#This Row],[ESTOQUE_INICIAL]]&lt;=Tabela57[[#This Row],[PONTO_DE_REPOSICAO]],Tabela57[[#This Row],[ESTOQUE_INICIAL]]&gt;0),L482*2.5,D482*0))</f>
        <v>38.422222222222182</v>
      </c>
      <c r="F482" s="13">
        <f t="shared" si="15"/>
        <v>37.222222222222221</v>
      </c>
      <c r="G482" s="14">
        <f>IF('ESTOQUE DEZEMBRO'!$N482="outubro",_xlfn.XLOOKUP('ESTOQUE DEZEMBRO'!$A482,MEDIDAS!H:H,MEDIDAS!J:J,,0),IF('ESTOQUE DEZEMBRO'!$N482="novembro",_xlfn.XLOOKUP('ESTOQUE DEZEMBRO'!$A482,MEDIDAS!H:H,MEDIDAS!K:K,,0),"0"))</f>
        <v>4</v>
      </c>
      <c r="H482" s="16">
        <v>8</v>
      </c>
      <c r="I482" s="6" t="s">
        <v>1160</v>
      </c>
      <c r="J482" s="1">
        <f>'ESTOQUE DEZEMBRO'!$D482*'ESTOQUE DEZEMBRO'!$G482+'ESTOQUE DEZEMBRO'!$E482*'ESTOQUE DEZEMBRO'!$H482</f>
        <v>203.20000000000016</v>
      </c>
      <c r="K482" s="1">
        <f>_xlfn.XLOOKUP(A482,MEDIDAS!A:A,MEDIDAS!D:D,,0)*5</f>
        <v>7.4444444444444446</v>
      </c>
      <c r="L482" s="1">
        <f>SUM(K482,_xlfn.XLOOKUP(A482,MEDIDAS!A:A,MEDIDAS!D:D,,0)*5)</f>
        <v>14.888888888888889</v>
      </c>
      <c r="M48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82" t="str">
        <f>IF(Tabela57[[#This Row],[ABASTECIMENTO]]&gt;0,"janeiro",_xlfn.XLOOKUP(Tabela57[[#This Row],[SKU]],'ESTOQUE DEZEMBRO'!A:A,'ESTOQUE DEZEMBRO'!N:N,,0))</f>
        <v>janeiro</v>
      </c>
      <c r="O482" s="15">
        <v>45658</v>
      </c>
    </row>
    <row r="483" spans="1:15">
      <c r="A483" s="5" t="s">
        <v>481</v>
      </c>
      <c r="B483" s="6" t="s">
        <v>1186</v>
      </c>
      <c r="C483" s="8">
        <f t="shared" si="14"/>
        <v>64.89</v>
      </c>
      <c r="D483" s="13">
        <f>_xlfn.XLOOKUP(Tabela57[[#This Row],[SKU]],'ESTOQUE DEZEMBRO'!A:A,'ESTOQUE DEZEMBRO'!F:F,,0)-
_xlfn.XLOOKUP(Tabela57[[#This Row],[SKU]],'VENDA MES'!K:K,'VENDA MES'!L:L,0,0)</f>
        <v>75.599999999999994</v>
      </c>
      <c r="E483" s="13">
        <f>IF(D483&lt;=0,(L483 * 2.5) - D483,IF(AND(Tabela57[[#This Row],[ESTOQUE_INICIAL]]&lt;=Tabela57[[#This Row],[PONTO_DE_REPOSICAO]],Tabela57[[#This Row],[ESTOQUE_INICIAL]]&gt;0),L483*2.5,D483*0))</f>
        <v>0</v>
      </c>
      <c r="F483" s="13">
        <f t="shared" si="15"/>
        <v>75.599999999999994</v>
      </c>
      <c r="G483" s="14">
        <f>IF('ESTOQUE DEZEMBRO'!$N483="outubro",_xlfn.XLOOKUP('ESTOQUE DEZEMBRO'!$A483,MEDIDAS!H:H,MEDIDAS!J:J,,0),IF('ESTOQUE DEZEMBRO'!$N483="novembro",_xlfn.XLOOKUP('ESTOQUE DEZEMBRO'!$A483,MEDIDAS!H:H,MEDIDAS!K:K,,0),"0"))</f>
        <v>60</v>
      </c>
      <c r="H483" s="16">
        <v>120</v>
      </c>
      <c r="I483" s="6" t="s">
        <v>1128</v>
      </c>
      <c r="J483" s="1">
        <f>'ESTOQUE DEZEMBRO'!$D483*'ESTOQUE DEZEMBRO'!$G483+'ESTOQUE DEZEMBRO'!$E483*'ESTOQUE DEZEMBRO'!$H483</f>
        <v>7896</v>
      </c>
      <c r="K483" s="1">
        <f>_xlfn.XLOOKUP(A483,MEDIDAS!A:A,MEDIDAS!D:D,,0)*5</f>
        <v>5.8888888888888893</v>
      </c>
      <c r="L483" s="1">
        <f>SUM(K483,_xlfn.XLOOKUP(A483,MEDIDAS!A:A,MEDIDAS!D:D,,0)*5)</f>
        <v>11.777777777777779</v>
      </c>
      <c r="M48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83" t="str">
        <f>IF(Tabela57[[#This Row],[ABASTECIMENTO]]&gt;0,"janeiro",_xlfn.XLOOKUP(Tabela57[[#This Row],[SKU]],'ESTOQUE DEZEMBRO'!A:A,'ESTOQUE DEZEMBRO'!N:N,,0))</f>
        <v>outubro</v>
      </c>
      <c r="O483" s="15">
        <v>45658</v>
      </c>
    </row>
    <row r="484" spans="1:15">
      <c r="A484" s="5" t="s">
        <v>482</v>
      </c>
      <c r="B484" s="6" t="s">
        <v>1186</v>
      </c>
      <c r="C484" s="8">
        <f t="shared" si="14"/>
        <v>64.89</v>
      </c>
      <c r="D484" s="13">
        <f>_xlfn.XLOOKUP(Tabela57[[#This Row],[SKU]],'ESTOQUE DEZEMBRO'!A:A,'ESTOQUE DEZEMBRO'!F:F,,0)-
_xlfn.XLOOKUP(Tabela57[[#This Row],[SKU]],'VENDA MES'!K:K,'VENDA MES'!L:L,0,0)</f>
        <v>-4</v>
      </c>
      <c r="E484" s="13">
        <f>IF(D484&lt;=0,(L484 * 2.5) - D484,IF(AND(Tabela57[[#This Row],[ESTOQUE_INICIAL]]&lt;=Tabela57[[#This Row],[PONTO_DE_REPOSICAO]],Tabela57[[#This Row],[ESTOQUE_INICIAL]]&gt;0),L484*2.5,D484*0))</f>
        <v>35.666666666666664</v>
      </c>
      <c r="F484" s="13">
        <f t="shared" si="15"/>
        <v>31.666666666666664</v>
      </c>
      <c r="G484" s="14">
        <f>IF('ESTOQUE DEZEMBRO'!$N484="outubro",_xlfn.XLOOKUP('ESTOQUE DEZEMBRO'!$A484,MEDIDAS!H:H,MEDIDAS!J:J,,0),IF('ESTOQUE DEZEMBRO'!$N484="novembro",_xlfn.XLOOKUP('ESTOQUE DEZEMBRO'!$A484,MEDIDAS!H:H,MEDIDAS!K:K,,0),"0"))</f>
        <v>60</v>
      </c>
      <c r="H484" s="16">
        <v>120</v>
      </c>
      <c r="I484" s="6" t="s">
        <v>1128</v>
      </c>
      <c r="J484" s="1">
        <f>'ESTOQUE DEZEMBRO'!$D484*'ESTOQUE DEZEMBRO'!$G484+'ESTOQUE DEZEMBRO'!$E484*'ESTOQUE DEZEMBRO'!$H484</f>
        <v>5040</v>
      </c>
      <c r="K484" s="1">
        <f>_xlfn.XLOOKUP(A484,MEDIDAS!A:A,MEDIDAS!D:D,,0)*5</f>
        <v>6.333333333333333</v>
      </c>
      <c r="L484" s="1">
        <f>SUM(K484,_xlfn.XLOOKUP(A484,MEDIDAS!A:A,MEDIDAS!D:D,,0)*5)</f>
        <v>12.666666666666666</v>
      </c>
      <c r="M48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84" t="str">
        <f>IF(Tabela57[[#This Row],[ABASTECIMENTO]]&gt;0,"janeiro",_xlfn.XLOOKUP(Tabela57[[#This Row],[SKU]],'ESTOQUE DEZEMBRO'!A:A,'ESTOQUE DEZEMBRO'!N:N,,0))</f>
        <v>janeiro</v>
      </c>
      <c r="O484" s="15">
        <v>45658</v>
      </c>
    </row>
    <row r="485" spans="1:15">
      <c r="A485" s="5" t="s">
        <v>483</v>
      </c>
      <c r="B485" s="6" t="s">
        <v>1186</v>
      </c>
      <c r="C485" s="8">
        <f t="shared" si="14"/>
        <v>64.89</v>
      </c>
      <c r="D485" s="13">
        <f>_xlfn.XLOOKUP(Tabela57[[#This Row],[SKU]],'ESTOQUE DEZEMBRO'!A:A,'ESTOQUE DEZEMBRO'!F:F,,0)-
_xlfn.XLOOKUP(Tabela57[[#This Row],[SKU]],'VENDA MES'!K:K,'VENDA MES'!L:L,0,0)</f>
        <v>-58.400000000000006</v>
      </c>
      <c r="E485" s="13">
        <f>IF(D485&lt;=0,(L485 * 2.5) - D485,IF(AND(Tabela57[[#This Row],[ESTOQUE_INICIAL]]&lt;=Tabela57[[#This Row],[PONTO_DE_REPOSICAO]],Tabela57[[#This Row],[ESTOQUE_INICIAL]]&gt;0),L485*2.5,D485*0))</f>
        <v>86.733333333333334</v>
      </c>
      <c r="F485" s="13">
        <f t="shared" si="15"/>
        <v>28.333333333333329</v>
      </c>
      <c r="G485" s="14">
        <f>IF('ESTOQUE DEZEMBRO'!$N485="outubro",_xlfn.XLOOKUP('ESTOQUE DEZEMBRO'!$A485,MEDIDAS!H:H,MEDIDAS!J:J,,0),IF('ESTOQUE DEZEMBRO'!$N485="novembro",_xlfn.XLOOKUP('ESTOQUE DEZEMBRO'!$A485,MEDIDAS!H:H,MEDIDAS!K:K,,0),"0"))</f>
        <v>60</v>
      </c>
      <c r="H485" s="16">
        <v>120</v>
      </c>
      <c r="I485" s="6" t="s">
        <v>1128</v>
      </c>
      <c r="J485" s="1">
        <f>'ESTOQUE DEZEMBRO'!$D485*'ESTOQUE DEZEMBRO'!$G485+'ESTOQUE DEZEMBRO'!$E485*'ESTOQUE DEZEMBRO'!$H485</f>
        <v>2195.9999999999995</v>
      </c>
      <c r="K485" s="1">
        <f>_xlfn.XLOOKUP(A485,MEDIDAS!A:A,MEDIDAS!D:D,,0)*5</f>
        <v>5.6666666666666661</v>
      </c>
      <c r="L485" s="1">
        <f>SUM(K485,_xlfn.XLOOKUP(A485,MEDIDAS!A:A,MEDIDAS!D:D,,0)*5)</f>
        <v>11.333333333333332</v>
      </c>
      <c r="M48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85" t="str">
        <f>IF(Tabela57[[#This Row],[ABASTECIMENTO]]&gt;0,"janeiro",_xlfn.XLOOKUP(Tabela57[[#This Row],[SKU]],'ESTOQUE DEZEMBRO'!A:A,'ESTOQUE DEZEMBRO'!N:N,,0))</f>
        <v>janeiro</v>
      </c>
      <c r="O485" s="15">
        <v>45658</v>
      </c>
    </row>
    <row r="486" spans="1:15">
      <c r="A486" s="5" t="s">
        <v>485</v>
      </c>
      <c r="B486" s="6" t="s">
        <v>1186</v>
      </c>
      <c r="C486" s="8">
        <f t="shared" si="14"/>
        <v>64.89</v>
      </c>
      <c r="D486" s="13">
        <f>_xlfn.XLOOKUP(Tabela57[[#This Row],[SKU]],'ESTOQUE DEZEMBRO'!A:A,'ESTOQUE DEZEMBRO'!F:F,,0)-
_xlfn.XLOOKUP(Tabela57[[#This Row],[SKU]],'VENDA MES'!K:K,'VENDA MES'!L:L,0,0)</f>
        <v>51</v>
      </c>
      <c r="E486" s="13">
        <f>IF(D486&lt;=0,(L486 * 2.5) - D486,IF(AND(Tabela57[[#This Row],[ESTOQUE_INICIAL]]&lt;=Tabela57[[#This Row],[PONTO_DE_REPOSICAO]],Tabela57[[#This Row],[ESTOQUE_INICIAL]]&gt;0),L486*2.5,D486*0))</f>
        <v>0</v>
      </c>
      <c r="F486" s="13">
        <f t="shared" si="15"/>
        <v>51</v>
      </c>
      <c r="G486" s="14">
        <f>IF('ESTOQUE DEZEMBRO'!$N486="outubro",_xlfn.XLOOKUP('ESTOQUE DEZEMBRO'!$A486,MEDIDAS!H:H,MEDIDAS!J:J,,0),IF('ESTOQUE DEZEMBRO'!$N486="novembro",_xlfn.XLOOKUP('ESTOQUE DEZEMBRO'!$A486,MEDIDAS!H:H,MEDIDAS!K:K,,0),"0"))</f>
        <v>60</v>
      </c>
      <c r="H486" s="16">
        <v>120</v>
      </c>
      <c r="I486" s="6" t="s">
        <v>1128</v>
      </c>
      <c r="J486" s="1">
        <f>'ESTOQUE DEZEMBRO'!$D486*'ESTOQUE DEZEMBRO'!$G486+'ESTOQUE DEZEMBRO'!$E486*'ESTOQUE DEZEMBRO'!$H486</f>
        <v>5460</v>
      </c>
      <c r="K486" s="1">
        <f>_xlfn.XLOOKUP(A486,MEDIDAS!A:A,MEDIDAS!D:D,,0)*5</f>
        <v>5.9444444444444446</v>
      </c>
      <c r="L486" s="1">
        <f>SUM(K486,_xlfn.XLOOKUP(A486,MEDIDAS!A:A,MEDIDAS!D:D,,0)*5)</f>
        <v>11.888888888888889</v>
      </c>
      <c r="M48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86" t="str">
        <f>IF(Tabela57[[#This Row],[ABASTECIMENTO]]&gt;0,"janeiro",_xlfn.XLOOKUP(Tabela57[[#This Row],[SKU]],'ESTOQUE DEZEMBRO'!A:A,'ESTOQUE DEZEMBRO'!N:N,,0))</f>
        <v>outubro</v>
      </c>
      <c r="O486" s="15">
        <v>45658</v>
      </c>
    </row>
    <row r="487" spans="1:15">
      <c r="A487" s="5" t="s">
        <v>486</v>
      </c>
      <c r="B487" s="6" t="s">
        <v>1186</v>
      </c>
      <c r="C487" s="8">
        <f t="shared" si="14"/>
        <v>64.89</v>
      </c>
      <c r="D487" s="13">
        <f>_xlfn.XLOOKUP(Tabela57[[#This Row],[SKU]],'ESTOQUE DEZEMBRO'!A:A,'ESTOQUE DEZEMBRO'!F:F,,0)-
_xlfn.XLOOKUP(Tabela57[[#This Row],[SKU]],'VENDA MES'!K:K,'VENDA MES'!L:L,0,0)</f>
        <v>-18.166666666666671</v>
      </c>
      <c r="E487" s="13">
        <f>IF(D487&lt;=0,(L487 * 2.5) - D487,IF(AND(Tabela57[[#This Row],[ESTOQUE_INICIAL]]&lt;=Tabela57[[#This Row],[PONTO_DE_REPOSICAO]],Tabela57[[#This Row],[ESTOQUE_INICIAL]]&gt;0),L487*2.5,D487*0))</f>
        <v>54.000000000000007</v>
      </c>
      <c r="F487" s="13">
        <f t="shared" si="15"/>
        <v>35.833333333333336</v>
      </c>
      <c r="G487" s="14" t="str">
        <f>IF('ESTOQUE DEZEMBRO'!$N487="outubro",_xlfn.XLOOKUP('ESTOQUE DEZEMBRO'!$A487,MEDIDAS!H:H,MEDIDAS!J:J,,0),IF('ESTOQUE DEZEMBRO'!$N487="novembro",_xlfn.XLOOKUP('ESTOQUE DEZEMBRO'!$A487,MEDIDAS!H:H,MEDIDAS!K:K,,0),"0"))</f>
        <v>0</v>
      </c>
      <c r="H487" s="16">
        <v>120</v>
      </c>
      <c r="I487" s="6" t="s">
        <v>1128</v>
      </c>
      <c r="J487" s="1">
        <f>'ESTOQUE DEZEMBRO'!$D487*'ESTOQUE DEZEMBRO'!$G487+'ESTOQUE DEZEMBRO'!$E487*'ESTOQUE DEZEMBRO'!$H487</f>
        <v>10864.999999999996</v>
      </c>
      <c r="K487" s="1">
        <f>_xlfn.XLOOKUP(A487,MEDIDAS!A:A,MEDIDAS!D:D,,0)*5</f>
        <v>7.166666666666667</v>
      </c>
      <c r="L487" s="1">
        <f>SUM(K487,_xlfn.XLOOKUP(A487,MEDIDAS!A:A,MEDIDAS!D:D,,0)*5)</f>
        <v>14.333333333333334</v>
      </c>
      <c r="M48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87" t="str">
        <f>IF(Tabela57[[#This Row],[ABASTECIMENTO]]&gt;0,"janeiro",_xlfn.XLOOKUP(Tabela57[[#This Row],[SKU]],'ESTOQUE DEZEMBRO'!A:A,'ESTOQUE DEZEMBRO'!N:N,,0))</f>
        <v>janeiro</v>
      </c>
      <c r="O487" s="15">
        <v>45658</v>
      </c>
    </row>
    <row r="488" spans="1:15">
      <c r="A488" s="5" t="s">
        <v>538</v>
      </c>
      <c r="B488" s="6" t="s">
        <v>1186</v>
      </c>
      <c r="C488" s="8">
        <f t="shared" si="14"/>
        <v>64.89</v>
      </c>
      <c r="D488" s="13">
        <f>_xlfn.XLOOKUP(Tabela57[[#This Row],[SKU]],'ESTOQUE DEZEMBRO'!A:A,'ESTOQUE DEZEMBRO'!F:F,,0)-
_xlfn.XLOOKUP(Tabela57[[#This Row],[SKU]],'VENDA MES'!K:K,'VENDA MES'!L:L,0,0)</f>
        <v>-7</v>
      </c>
      <c r="E488" s="13">
        <f>IF(D488&lt;=0,(L488 * 2.5) - D488,IF(AND(Tabela57[[#This Row],[ESTOQUE_INICIAL]]&lt;=Tabela57[[#This Row],[PONTO_DE_REPOSICAO]],Tabela57[[#This Row],[ESTOQUE_INICIAL]]&gt;0),L488*2.5,D488*0))</f>
        <v>33.666666666666664</v>
      </c>
      <c r="F488" s="13">
        <f t="shared" si="15"/>
        <v>26.666666666666664</v>
      </c>
      <c r="G488" s="14">
        <f>IF('ESTOQUE DEZEMBRO'!$N488="outubro",_xlfn.XLOOKUP('ESTOQUE DEZEMBRO'!$A488,MEDIDAS!H:H,MEDIDAS!J:J,,0),IF('ESTOQUE DEZEMBRO'!$N488="novembro",_xlfn.XLOOKUP('ESTOQUE DEZEMBRO'!$A488,MEDIDAS!H:H,MEDIDAS!K:K,,0),"0"))</f>
        <v>60</v>
      </c>
      <c r="H488" s="16">
        <v>120</v>
      </c>
      <c r="I488" s="6" t="s">
        <v>1128</v>
      </c>
      <c r="J488" s="1">
        <f>'ESTOQUE DEZEMBRO'!$D488*'ESTOQUE DEZEMBRO'!$G488+'ESTOQUE DEZEMBRO'!$E488*'ESTOQUE DEZEMBRO'!$H488</f>
        <v>3240</v>
      </c>
      <c r="K488" s="1">
        <f>_xlfn.XLOOKUP(A488,MEDIDAS!A:A,MEDIDAS!D:D,,0)*5</f>
        <v>5.333333333333333</v>
      </c>
      <c r="L488" s="1">
        <f>SUM(K488,_xlfn.XLOOKUP(A488,MEDIDAS!A:A,MEDIDAS!D:D,,0)*5)</f>
        <v>10.666666666666666</v>
      </c>
      <c r="M48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88" t="str">
        <f>IF(Tabela57[[#This Row],[ABASTECIMENTO]]&gt;0,"janeiro",_xlfn.XLOOKUP(Tabela57[[#This Row],[SKU]],'ESTOQUE DEZEMBRO'!A:A,'ESTOQUE DEZEMBRO'!N:N,,0))</f>
        <v>janeiro</v>
      </c>
      <c r="O488" s="15">
        <v>45658</v>
      </c>
    </row>
    <row r="489" spans="1:15">
      <c r="A489" s="5" t="s">
        <v>487</v>
      </c>
      <c r="B489" s="6" t="s">
        <v>1186</v>
      </c>
      <c r="C489" s="8">
        <f t="shared" si="14"/>
        <v>64.89</v>
      </c>
      <c r="D489" s="13">
        <f>_xlfn.XLOOKUP(Tabela57[[#This Row],[SKU]],'ESTOQUE DEZEMBRO'!A:A,'ESTOQUE DEZEMBRO'!F:F,,0)-
_xlfn.XLOOKUP(Tabela57[[#This Row],[SKU]],'VENDA MES'!K:K,'VENDA MES'!L:L,0,0)</f>
        <v>46.200000000000017</v>
      </c>
      <c r="E489" s="13">
        <f>IF(D489&lt;=0,(L489 * 2.5) - D489,IF(AND(Tabela57[[#This Row],[ESTOQUE_INICIAL]]&lt;=Tabela57[[#This Row],[PONTO_DE_REPOSICAO]],Tabela57[[#This Row],[ESTOQUE_INICIAL]]&gt;0),L489*2.5,D489*0))</f>
        <v>0</v>
      </c>
      <c r="F489" s="13">
        <f t="shared" si="15"/>
        <v>46.200000000000017</v>
      </c>
      <c r="G489" s="14">
        <f>IF('ESTOQUE DEZEMBRO'!$N489="outubro",_xlfn.XLOOKUP('ESTOQUE DEZEMBRO'!$A489,MEDIDAS!H:H,MEDIDAS!J:J,,0),IF('ESTOQUE DEZEMBRO'!$N489="novembro",_xlfn.XLOOKUP('ESTOQUE DEZEMBRO'!$A489,MEDIDAS!H:H,MEDIDAS!K:K,,0),"0"))</f>
        <v>60</v>
      </c>
      <c r="H489" s="16">
        <v>120</v>
      </c>
      <c r="I489" s="6" t="s">
        <v>1128</v>
      </c>
      <c r="J489" s="1">
        <f>'ESTOQUE DEZEMBRO'!$D489*'ESTOQUE DEZEMBRO'!$G489+'ESTOQUE DEZEMBRO'!$E489*'ESTOQUE DEZEMBRO'!$H489</f>
        <v>5172.0000000000009</v>
      </c>
      <c r="K489" s="1">
        <f>_xlfn.XLOOKUP(A489,MEDIDAS!A:A,MEDIDAS!D:D,,0)*5</f>
        <v>3.2777777777777777</v>
      </c>
      <c r="L489" s="1">
        <f>SUM(K489,_xlfn.XLOOKUP(A489,MEDIDAS!A:A,MEDIDAS!D:D,,0)*5)</f>
        <v>6.5555555555555554</v>
      </c>
      <c r="M48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89" t="str">
        <f>IF(Tabela57[[#This Row],[ABASTECIMENTO]]&gt;0,"janeiro",_xlfn.XLOOKUP(Tabela57[[#This Row],[SKU]],'ESTOQUE DEZEMBRO'!A:A,'ESTOQUE DEZEMBRO'!N:N,,0))</f>
        <v>outubro</v>
      </c>
      <c r="O489" s="15">
        <v>45658</v>
      </c>
    </row>
    <row r="490" spans="1:15">
      <c r="A490" s="5" t="s">
        <v>488</v>
      </c>
      <c r="B490" s="6" t="s">
        <v>1186</v>
      </c>
      <c r="C490" s="8">
        <f t="shared" si="14"/>
        <v>64.89</v>
      </c>
      <c r="D490" s="13">
        <f>_xlfn.XLOOKUP(Tabela57[[#This Row],[SKU]],'ESTOQUE DEZEMBRO'!A:A,'ESTOQUE DEZEMBRO'!F:F,,0)-
_xlfn.XLOOKUP(Tabela57[[#This Row],[SKU]],'VENDA MES'!K:K,'VENDA MES'!L:L,0,0)</f>
        <v>30.400000000000006</v>
      </c>
      <c r="E490" s="13">
        <f>IF(D490&lt;=0,(L490 * 2.5) - D490,IF(AND(Tabela57[[#This Row],[ESTOQUE_INICIAL]]&lt;=Tabela57[[#This Row],[PONTO_DE_REPOSICAO]],Tabela57[[#This Row],[ESTOQUE_INICIAL]]&gt;0),L490*2.5,D490*0))</f>
        <v>0</v>
      </c>
      <c r="F490" s="13">
        <f t="shared" si="15"/>
        <v>30.400000000000006</v>
      </c>
      <c r="G490" s="14">
        <f>IF('ESTOQUE DEZEMBRO'!$N490="outubro",_xlfn.XLOOKUP('ESTOQUE DEZEMBRO'!$A490,MEDIDAS!H:H,MEDIDAS!J:J,,0),IF('ESTOQUE DEZEMBRO'!$N490="novembro",_xlfn.XLOOKUP('ESTOQUE DEZEMBRO'!$A490,MEDIDAS!H:H,MEDIDAS!K:K,,0),"0"))</f>
        <v>60</v>
      </c>
      <c r="H490" s="16">
        <v>120</v>
      </c>
      <c r="I490" s="6" t="s">
        <v>1128</v>
      </c>
      <c r="J490" s="1">
        <f>'ESTOQUE DEZEMBRO'!$D490*'ESTOQUE DEZEMBRO'!$G490+'ESTOQUE DEZEMBRO'!$E490*'ESTOQUE DEZEMBRO'!$H490</f>
        <v>5364</v>
      </c>
      <c r="K490" s="1">
        <f>_xlfn.XLOOKUP(A490,MEDIDAS!A:A,MEDIDAS!D:D,,0)*5</f>
        <v>5.6666666666666661</v>
      </c>
      <c r="L490" s="1">
        <f>SUM(K490,_xlfn.XLOOKUP(A490,MEDIDAS!A:A,MEDIDAS!D:D,,0)*5)</f>
        <v>11.333333333333332</v>
      </c>
      <c r="M49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90" t="str">
        <f>IF(Tabela57[[#This Row],[ABASTECIMENTO]]&gt;0,"janeiro",_xlfn.XLOOKUP(Tabela57[[#This Row],[SKU]],'ESTOQUE DEZEMBRO'!A:A,'ESTOQUE DEZEMBRO'!N:N,,0))</f>
        <v>outubro</v>
      </c>
      <c r="O490" s="15">
        <v>45658</v>
      </c>
    </row>
    <row r="491" spans="1:15">
      <c r="A491" s="5" t="s">
        <v>489</v>
      </c>
      <c r="B491" s="6" t="s">
        <v>1186</v>
      </c>
      <c r="C491" s="8">
        <f t="shared" si="14"/>
        <v>64.89</v>
      </c>
      <c r="D491" s="13">
        <f>_xlfn.XLOOKUP(Tabela57[[#This Row],[SKU]],'ESTOQUE DEZEMBRO'!A:A,'ESTOQUE DEZEMBRO'!F:F,,0)-
_xlfn.XLOOKUP(Tabela57[[#This Row],[SKU]],'VENDA MES'!K:K,'VENDA MES'!L:L,0,0)</f>
        <v>-10.222222222222229</v>
      </c>
      <c r="E491" s="13">
        <f>IF(D491&lt;=0,(L491 * 2.5) - D491,IF(AND(Tabela57[[#This Row],[ESTOQUE_INICIAL]]&lt;=Tabela57[[#This Row],[PONTO_DE_REPOSICAO]],Tabela57[[#This Row],[ESTOQUE_INICIAL]]&gt;0),L491*2.5,D491*0))</f>
        <v>63.000000000000007</v>
      </c>
      <c r="F491" s="13">
        <f t="shared" si="15"/>
        <v>52.777777777777779</v>
      </c>
      <c r="G491" s="14" t="str">
        <f>IF('ESTOQUE DEZEMBRO'!$N491="outubro",_xlfn.XLOOKUP('ESTOQUE DEZEMBRO'!$A491,MEDIDAS!H:H,MEDIDAS!J:J,,0),IF('ESTOQUE DEZEMBRO'!$N491="novembro",_xlfn.XLOOKUP('ESTOQUE DEZEMBRO'!$A491,MEDIDAS!H:H,MEDIDAS!K:K,,0),"0"))</f>
        <v>0</v>
      </c>
      <c r="H491" s="16">
        <v>120</v>
      </c>
      <c r="I491" s="6" t="s">
        <v>1128</v>
      </c>
      <c r="J491" s="1">
        <f>'ESTOQUE DEZEMBRO'!$D491*'ESTOQUE DEZEMBRO'!$G491+'ESTOQUE DEZEMBRO'!$E491*'ESTOQUE DEZEMBRO'!$H491</f>
        <v>10676.666666666666</v>
      </c>
      <c r="K491" s="1">
        <f>_xlfn.XLOOKUP(A491,MEDIDAS!A:A,MEDIDAS!D:D,,0)*5</f>
        <v>10.555555555555555</v>
      </c>
      <c r="L491" s="1">
        <f>SUM(K491,_xlfn.XLOOKUP(A491,MEDIDAS!A:A,MEDIDAS!D:D,,0)*5)</f>
        <v>21.111111111111111</v>
      </c>
      <c r="M49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91" t="str">
        <f>IF(Tabela57[[#This Row],[ABASTECIMENTO]]&gt;0,"janeiro",_xlfn.XLOOKUP(Tabela57[[#This Row],[SKU]],'ESTOQUE DEZEMBRO'!A:A,'ESTOQUE DEZEMBRO'!N:N,,0))</f>
        <v>janeiro</v>
      </c>
      <c r="O491" s="15">
        <v>45658</v>
      </c>
    </row>
    <row r="492" spans="1:15">
      <c r="A492" s="5" t="s">
        <v>490</v>
      </c>
      <c r="B492" s="6" t="s">
        <v>1186</v>
      </c>
      <c r="C492" s="8">
        <f t="shared" si="14"/>
        <v>64.89</v>
      </c>
      <c r="D492" s="13">
        <f>_xlfn.XLOOKUP(Tabela57[[#This Row],[SKU]],'ESTOQUE DEZEMBRO'!A:A,'ESTOQUE DEZEMBRO'!F:F,,0)-
_xlfn.XLOOKUP(Tabela57[[#This Row],[SKU]],'VENDA MES'!K:K,'VENDA MES'!L:L,0,0)</f>
        <v>55.000000000000057</v>
      </c>
      <c r="E492" s="13">
        <f>IF(D492&lt;=0,(L492 * 2.5) - D492,IF(AND(Tabela57[[#This Row],[ESTOQUE_INICIAL]]&lt;=Tabela57[[#This Row],[PONTO_DE_REPOSICAO]],Tabela57[[#This Row],[ESTOQUE_INICIAL]]&gt;0),L492*2.5,D492*0))</f>
        <v>0</v>
      </c>
      <c r="F492" s="13">
        <f t="shared" si="15"/>
        <v>55.000000000000057</v>
      </c>
      <c r="G492" s="14">
        <f>IF('ESTOQUE DEZEMBRO'!$N492="outubro",_xlfn.XLOOKUP('ESTOQUE DEZEMBRO'!$A492,MEDIDAS!H:H,MEDIDAS!J:J,,0),IF('ESTOQUE DEZEMBRO'!$N492="novembro",_xlfn.XLOOKUP('ESTOQUE DEZEMBRO'!$A492,MEDIDAS!H:H,MEDIDAS!K:K,,0),"0"))</f>
        <v>60</v>
      </c>
      <c r="H492" s="16">
        <v>120</v>
      </c>
      <c r="I492" s="6" t="s">
        <v>1128</v>
      </c>
      <c r="J492" s="1">
        <f>'ESTOQUE DEZEMBRO'!$D492*'ESTOQUE DEZEMBRO'!$G492+'ESTOQUE DEZEMBRO'!$E492*'ESTOQUE DEZEMBRO'!$H492</f>
        <v>6360.0000000000036</v>
      </c>
      <c r="K492" s="1">
        <f>_xlfn.XLOOKUP(A492,MEDIDAS!A:A,MEDIDAS!D:D,,0)*5</f>
        <v>10.611111111111111</v>
      </c>
      <c r="L492" s="1">
        <f>SUM(K492,_xlfn.XLOOKUP(A492,MEDIDAS!A:A,MEDIDAS!D:D,,0)*5)</f>
        <v>21.222222222222221</v>
      </c>
      <c r="M49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92" t="str">
        <f>IF(Tabela57[[#This Row],[ABASTECIMENTO]]&gt;0,"janeiro",_xlfn.XLOOKUP(Tabela57[[#This Row],[SKU]],'ESTOQUE DEZEMBRO'!A:A,'ESTOQUE DEZEMBRO'!N:N,,0))</f>
        <v>outubro</v>
      </c>
      <c r="O492" s="15">
        <v>45658</v>
      </c>
    </row>
    <row r="493" spans="1:15">
      <c r="A493" s="5" t="s">
        <v>491</v>
      </c>
      <c r="B493" s="6" t="s">
        <v>1187</v>
      </c>
      <c r="C493" s="8">
        <f t="shared" si="14"/>
        <v>64.89</v>
      </c>
      <c r="D493" s="13">
        <f>_xlfn.XLOOKUP(Tabela57[[#This Row],[SKU]],'ESTOQUE DEZEMBRO'!A:A,'ESTOQUE DEZEMBRO'!F:F,,0)-
_xlfn.XLOOKUP(Tabela57[[#This Row],[SKU]],'VENDA MES'!K:K,'VENDA MES'!L:L,0,0)</f>
        <v>160.19999999999999</v>
      </c>
      <c r="E493" s="13">
        <f>IF(D493&lt;=0,(L493 * 2.5) - D493,IF(AND(Tabela57[[#This Row],[ESTOQUE_INICIAL]]&lt;=Tabela57[[#This Row],[PONTO_DE_REPOSICAO]],Tabela57[[#This Row],[ESTOQUE_INICIAL]]&gt;0),L493*2.5,D493*0))</f>
        <v>0</v>
      </c>
      <c r="F493" s="13">
        <f t="shared" si="15"/>
        <v>160.19999999999999</v>
      </c>
      <c r="G493" s="14">
        <f>IF('ESTOQUE DEZEMBRO'!$N493="outubro",_xlfn.XLOOKUP('ESTOQUE DEZEMBRO'!$A493,MEDIDAS!H:H,MEDIDAS!J:J,,0),IF('ESTOQUE DEZEMBRO'!$N493="novembro",_xlfn.XLOOKUP('ESTOQUE DEZEMBRO'!$A493,MEDIDAS!H:H,MEDIDAS!K:K,,0),"0"))</f>
        <v>60</v>
      </c>
      <c r="H493" s="16">
        <v>120</v>
      </c>
      <c r="I493" s="6" t="s">
        <v>1128</v>
      </c>
      <c r="J493" s="1">
        <f>'ESTOQUE DEZEMBRO'!$D493*'ESTOQUE DEZEMBRO'!$G493+'ESTOQUE DEZEMBRO'!$E493*'ESTOQUE DEZEMBRO'!$H493</f>
        <v>13212</v>
      </c>
      <c r="K493" s="1">
        <f>_xlfn.XLOOKUP(A493,MEDIDAS!A:A,MEDIDAS!D:D,,0)*5</f>
        <v>5</v>
      </c>
      <c r="L493" s="1">
        <f>SUM(K493,_xlfn.XLOOKUP(A493,MEDIDAS!A:A,MEDIDAS!D:D,,0)*5)</f>
        <v>10</v>
      </c>
      <c r="M49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93" t="str">
        <f>IF(Tabela57[[#This Row],[ABASTECIMENTO]]&gt;0,"janeiro",_xlfn.XLOOKUP(Tabela57[[#This Row],[SKU]],'ESTOQUE DEZEMBRO'!A:A,'ESTOQUE DEZEMBRO'!N:N,,0))</f>
        <v>outubro</v>
      </c>
      <c r="O493" s="15">
        <v>45658</v>
      </c>
    </row>
    <row r="494" spans="1:15">
      <c r="A494" s="5" t="s">
        <v>492</v>
      </c>
      <c r="B494" s="6" t="s">
        <v>1187</v>
      </c>
      <c r="C494" s="8">
        <f t="shared" si="14"/>
        <v>64.89</v>
      </c>
      <c r="D494" s="13">
        <f>_xlfn.XLOOKUP(Tabela57[[#This Row],[SKU]],'ESTOQUE DEZEMBRO'!A:A,'ESTOQUE DEZEMBRO'!F:F,,0)-
_xlfn.XLOOKUP(Tabela57[[#This Row],[SKU]],'VENDA MES'!K:K,'VENDA MES'!L:L,0,0)</f>
        <v>-7.5999999999999943</v>
      </c>
      <c r="E494" s="13">
        <f>IF(D494&lt;=0,(L494 * 2.5) - D494,IF(AND(Tabela57[[#This Row],[ESTOQUE_INICIAL]]&lt;=Tabela57[[#This Row],[PONTO_DE_REPOSICAO]],Tabela57[[#This Row],[ESTOQUE_INICIAL]]&gt;0),L494*2.5,D494*0))</f>
        <v>28.43333333333333</v>
      </c>
      <c r="F494" s="13">
        <f t="shared" si="15"/>
        <v>20.833333333333336</v>
      </c>
      <c r="G494" s="14">
        <f>IF('ESTOQUE DEZEMBRO'!$N494="outubro",_xlfn.XLOOKUP('ESTOQUE DEZEMBRO'!$A494,MEDIDAS!H:H,MEDIDAS!J:J,,0),IF('ESTOQUE DEZEMBRO'!$N494="novembro",_xlfn.XLOOKUP('ESTOQUE DEZEMBRO'!$A494,MEDIDAS!H:H,MEDIDAS!K:K,,0),"0"))</f>
        <v>60</v>
      </c>
      <c r="H494" s="16">
        <v>120</v>
      </c>
      <c r="I494" s="6" t="s">
        <v>1128</v>
      </c>
      <c r="J494" s="1">
        <f>'ESTOQUE DEZEMBRO'!$D494*'ESTOQUE DEZEMBRO'!$G494+'ESTOQUE DEZEMBRO'!$E494*'ESTOQUE DEZEMBRO'!$H494</f>
        <v>5004</v>
      </c>
      <c r="K494" s="1">
        <f>_xlfn.XLOOKUP(A494,MEDIDAS!A:A,MEDIDAS!D:D,,0)*5</f>
        <v>4.166666666666667</v>
      </c>
      <c r="L494" s="1">
        <f>SUM(K494,_xlfn.XLOOKUP(A494,MEDIDAS!A:A,MEDIDAS!D:D,,0)*5)</f>
        <v>8.3333333333333339</v>
      </c>
      <c r="M49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94" t="str">
        <f>IF(Tabela57[[#This Row],[ABASTECIMENTO]]&gt;0,"janeiro",_xlfn.XLOOKUP(Tabela57[[#This Row],[SKU]],'ESTOQUE DEZEMBRO'!A:A,'ESTOQUE DEZEMBRO'!N:N,,0))</f>
        <v>janeiro</v>
      </c>
      <c r="O494" s="15">
        <v>45658</v>
      </c>
    </row>
    <row r="495" spans="1:15">
      <c r="A495" s="5" t="s">
        <v>493</v>
      </c>
      <c r="B495" s="6" t="s">
        <v>1187</v>
      </c>
      <c r="C495" s="8">
        <f t="shared" si="14"/>
        <v>64.89</v>
      </c>
      <c r="D495" s="13">
        <f>_xlfn.XLOOKUP(Tabela57[[#This Row],[SKU]],'ESTOQUE DEZEMBRO'!A:A,'ESTOQUE DEZEMBRO'!F:F,,0)-
_xlfn.XLOOKUP(Tabela57[[#This Row],[SKU]],'VENDA MES'!K:K,'VENDA MES'!L:L,0,0)</f>
        <v>-48.733333333333341</v>
      </c>
      <c r="E495" s="13">
        <f>IF(D495&lt;=0,(L495 * 2.5) - D495,IF(AND(Tabela57[[#This Row],[ESTOQUE_INICIAL]]&lt;=Tabela57[[#This Row],[PONTO_DE_REPOSICAO]],Tabela57[[#This Row],[ESTOQUE_INICIAL]]&gt;0),L495*2.5,D495*0))</f>
        <v>75.400000000000006</v>
      </c>
      <c r="F495" s="13">
        <f t="shared" si="15"/>
        <v>26.666666666666664</v>
      </c>
      <c r="G495" s="14" t="str">
        <f>IF('ESTOQUE DEZEMBRO'!$N495="outubro",_xlfn.XLOOKUP('ESTOQUE DEZEMBRO'!$A495,MEDIDAS!H:H,MEDIDAS!J:J,,0),IF('ESTOQUE DEZEMBRO'!$N495="novembro",_xlfn.XLOOKUP('ESTOQUE DEZEMBRO'!$A495,MEDIDAS!H:H,MEDIDAS!K:K,,0),"0"))</f>
        <v>0</v>
      </c>
      <c r="H495" s="16">
        <v>120</v>
      </c>
      <c r="I495" s="6" t="s">
        <v>1128</v>
      </c>
      <c r="J495" s="1">
        <f>'ESTOQUE DEZEMBRO'!$D495*'ESTOQUE DEZEMBRO'!$G495+'ESTOQUE DEZEMBRO'!$E495*'ESTOQUE DEZEMBRO'!$H495</f>
        <v>3999.9999999999995</v>
      </c>
      <c r="K495" s="1">
        <f>_xlfn.XLOOKUP(A495,MEDIDAS!A:A,MEDIDAS!D:D,,0)*5</f>
        <v>5.333333333333333</v>
      </c>
      <c r="L495" s="1">
        <f>SUM(K495,_xlfn.XLOOKUP(A495,MEDIDAS!A:A,MEDIDAS!D:D,,0)*5)</f>
        <v>10.666666666666666</v>
      </c>
      <c r="M49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95" t="str">
        <f>IF(Tabela57[[#This Row],[ABASTECIMENTO]]&gt;0,"janeiro",_xlfn.XLOOKUP(Tabela57[[#This Row],[SKU]],'ESTOQUE DEZEMBRO'!A:A,'ESTOQUE DEZEMBRO'!N:N,,0))</f>
        <v>janeiro</v>
      </c>
      <c r="O495" s="15">
        <v>45658</v>
      </c>
    </row>
    <row r="496" spans="1:15">
      <c r="A496" s="5" t="s">
        <v>494</v>
      </c>
      <c r="B496" s="6" t="s">
        <v>1187</v>
      </c>
      <c r="C496" s="8">
        <f t="shared" si="14"/>
        <v>64.89</v>
      </c>
      <c r="D496" s="13">
        <f>_xlfn.XLOOKUP(Tabela57[[#This Row],[SKU]],'ESTOQUE DEZEMBRO'!A:A,'ESTOQUE DEZEMBRO'!F:F,,0)-
_xlfn.XLOOKUP(Tabela57[[#This Row],[SKU]],'VENDA MES'!K:K,'VENDA MES'!L:L,0,0)</f>
        <v>-27.800000000000011</v>
      </c>
      <c r="E496" s="13">
        <f>IF(D496&lt;=0,(L496 * 2.5) - D496,IF(AND(Tabela57[[#This Row],[ESTOQUE_INICIAL]]&lt;=Tabela57[[#This Row],[PONTO_DE_REPOSICAO]],Tabela57[[#This Row],[ESTOQUE_INICIAL]]&gt;0),L496*2.5,D496*0))</f>
        <v>66.688888888888897</v>
      </c>
      <c r="F496" s="13">
        <f t="shared" si="15"/>
        <v>38.888888888888886</v>
      </c>
      <c r="G496" s="14">
        <f>IF('ESTOQUE DEZEMBRO'!$N496="outubro",_xlfn.XLOOKUP('ESTOQUE DEZEMBRO'!$A496,MEDIDAS!H:H,MEDIDAS!J:J,,0),IF('ESTOQUE DEZEMBRO'!$N496="novembro",_xlfn.XLOOKUP('ESTOQUE DEZEMBRO'!$A496,MEDIDAS!H:H,MEDIDAS!K:K,,0),"0"))</f>
        <v>60</v>
      </c>
      <c r="H496" s="16">
        <v>120</v>
      </c>
      <c r="I496" s="6" t="s">
        <v>1128</v>
      </c>
      <c r="J496" s="1">
        <f>'ESTOQUE DEZEMBRO'!$D496*'ESTOQUE DEZEMBRO'!$G496+'ESTOQUE DEZEMBRO'!$E496*'ESTOQUE DEZEMBRO'!$H496</f>
        <v>2291.9999999999991</v>
      </c>
      <c r="K496" s="1">
        <f>_xlfn.XLOOKUP(A496,MEDIDAS!A:A,MEDIDAS!D:D,,0)*5</f>
        <v>7.7777777777777777</v>
      </c>
      <c r="L496" s="1">
        <f>SUM(K496,_xlfn.XLOOKUP(A496,MEDIDAS!A:A,MEDIDAS!D:D,,0)*5)</f>
        <v>15.555555555555555</v>
      </c>
      <c r="M49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496" t="str">
        <f>IF(Tabela57[[#This Row],[ABASTECIMENTO]]&gt;0,"janeiro",_xlfn.XLOOKUP(Tabela57[[#This Row],[SKU]],'ESTOQUE DEZEMBRO'!A:A,'ESTOQUE DEZEMBRO'!N:N,,0))</f>
        <v>janeiro</v>
      </c>
      <c r="O496" s="15">
        <v>45658</v>
      </c>
    </row>
    <row r="497" spans="1:15">
      <c r="A497" s="5" t="s">
        <v>496</v>
      </c>
      <c r="B497" s="6" t="s">
        <v>1187</v>
      </c>
      <c r="C497" s="8">
        <f t="shared" si="14"/>
        <v>64.89</v>
      </c>
      <c r="D497" s="13">
        <f>_xlfn.XLOOKUP(Tabela57[[#This Row],[SKU]],'ESTOQUE DEZEMBRO'!A:A,'ESTOQUE DEZEMBRO'!F:F,,0)-
_xlfn.XLOOKUP(Tabela57[[#This Row],[SKU]],'VENDA MES'!K:K,'VENDA MES'!L:L,0,0)</f>
        <v>-47.666666666666671</v>
      </c>
      <c r="E497" s="13">
        <f>IF(D497&lt;=0,(L497 * 2.5) - D497,IF(AND(Tabela57[[#This Row],[ESTOQUE_INICIAL]]&lt;=Tabela57[[#This Row],[PONTO_DE_REPOSICAO]],Tabela57[[#This Row],[ESTOQUE_INICIAL]]&gt;0),L497*2.5,D497*0))</f>
        <v>81</v>
      </c>
      <c r="F497" s="13">
        <f t="shared" si="15"/>
        <v>33.333333333333329</v>
      </c>
      <c r="G497" s="14" t="str">
        <f>IF('ESTOQUE DEZEMBRO'!$N497="outubro",_xlfn.XLOOKUP('ESTOQUE DEZEMBRO'!$A497,MEDIDAS!H:H,MEDIDAS!J:J,,0),IF('ESTOQUE DEZEMBRO'!$N497="novembro",_xlfn.XLOOKUP('ESTOQUE DEZEMBRO'!$A497,MEDIDAS!H:H,MEDIDAS!K:K,,0),"0"))</f>
        <v>0</v>
      </c>
      <c r="H497" s="16">
        <v>120</v>
      </c>
      <c r="I497" s="6" t="s">
        <v>1128</v>
      </c>
      <c r="J497" s="1">
        <f>'ESTOQUE DEZEMBRO'!$D497*'ESTOQUE DEZEMBRO'!$G497+'ESTOQUE DEZEMBRO'!$E497*'ESTOQUE DEZEMBRO'!$H497</f>
        <v>5180</v>
      </c>
      <c r="K497" s="1">
        <f>_xlfn.XLOOKUP(A497,MEDIDAS!A:A,MEDIDAS!D:D,,0)*5</f>
        <v>6.6666666666666661</v>
      </c>
      <c r="L497" s="1">
        <f>SUM(K497,_xlfn.XLOOKUP(A497,MEDIDAS!A:A,MEDIDAS!D:D,,0)*5)</f>
        <v>13.333333333333332</v>
      </c>
      <c r="M49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97" t="str">
        <f>IF(Tabela57[[#This Row],[ABASTECIMENTO]]&gt;0,"janeiro",_xlfn.XLOOKUP(Tabela57[[#This Row],[SKU]],'ESTOQUE DEZEMBRO'!A:A,'ESTOQUE DEZEMBRO'!N:N,,0))</f>
        <v>janeiro</v>
      </c>
      <c r="O497" s="15">
        <v>45658</v>
      </c>
    </row>
    <row r="498" spans="1:15">
      <c r="A498" s="5" t="s">
        <v>549</v>
      </c>
      <c r="B498" s="6" t="s">
        <v>1187</v>
      </c>
      <c r="C498" s="8">
        <f t="shared" si="14"/>
        <v>64.89</v>
      </c>
      <c r="D498" s="13">
        <f>_xlfn.XLOOKUP(Tabela57[[#This Row],[SKU]],'ESTOQUE DEZEMBRO'!A:A,'ESTOQUE DEZEMBRO'!F:F,,0)-
_xlfn.XLOOKUP(Tabela57[[#This Row],[SKU]],'VENDA MES'!K:K,'VENDA MES'!L:L,0,0)</f>
        <v>-22</v>
      </c>
      <c r="E498" s="13">
        <f>IF(D498&lt;=0,(L498 * 2.5) - D498,IF(AND(Tabela57[[#This Row],[ESTOQUE_INICIAL]]&lt;=Tabela57[[#This Row],[PONTO_DE_REPOSICAO]],Tabela57[[#This Row],[ESTOQUE_INICIAL]]&gt;0),L498*2.5,D498*0))</f>
        <v>55.888888888888893</v>
      </c>
      <c r="F498" s="13">
        <f t="shared" si="15"/>
        <v>33.888888888888893</v>
      </c>
      <c r="G498" s="14">
        <f>IF('ESTOQUE DEZEMBRO'!$N498="outubro",_xlfn.XLOOKUP('ESTOQUE DEZEMBRO'!$A498,MEDIDAS!H:H,MEDIDAS!J:J,,0),IF('ESTOQUE DEZEMBRO'!$N498="novembro",_xlfn.XLOOKUP('ESTOQUE DEZEMBRO'!$A498,MEDIDAS!H:H,MEDIDAS!K:K,,0),"0"))</f>
        <v>60</v>
      </c>
      <c r="H498" s="16">
        <v>120</v>
      </c>
      <c r="I498" s="6" t="s">
        <v>1128</v>
      </c>
      <c r="J498" s="1">
        <f>'ESTOQUE DEZEMBRO'!$D498*'ESTOQUE DEZEMBRO'!$G498+'ESTOQUE DEZEMBRO'!$E498*'ESTOQUE DEZEMBRO'!$H498</f>
        <v>1680</v>
      </c>
      <c r="K498" s="1">
        <f>_xlfn.XLOOKUP(A498,MEDIDAS!A:A,MEDIDAS!D:D,,0)*5</f>
        <v>6.7777777777777786</v>
      </c>
      <c r="L498" s="1">
        <f>SUM(K498,_xlfn.XLOOKUP(A498,MEDIDAS!A:A,MEDIDAS!D:D,,0)*5)</f>
        <v>13.555555555555557</v>
      </c>
      <c r="M49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98" t="str">
        <f>IF(Tabela57[[#This Row],[ABASTECIMENTO]]&gt;0,"janeiro",_xlfn.XLOOKUP(Tabela57[[#This Row],[SKU]],'ESTOQUE DEZEMBRO'!A:A,'ESTOQUE DEZEMBRO'!N:N,,0))</f>
        <v>janeiro</v>
      </c>
      <c r="O498" s="15">
        <v>45658</v>
      </c>
    </row>
    <row r="499" spans="1:15">
      <c r="A499" s="5" t="s">
        <v>497</v>
      </c>
      <c r="B499" s="6" t="s">
        <v>1187</v>
      </c>
      <c r="C499" s="8">
        <f t="shared" si="14"/>
        <v>64.89</v>
      </c>
      <c r="D499" s="13">
        <f>_xlfn.XLOOKUP(Tabela57[[#This Row],[SKU]],'ESTOQUE DEZEMBRO'!A:A,'ESTOQUE DEZEMBRO'!F:F,,0)-
_xlfn.XLOOKUP(Tabela57[[#This Row],[SKU]],'VENDA MES'!K:K,'VENDA MES'!L:L,0,0)</f>
        <v>-59.422222222222224</v>
      </c>
      <c r="E499" s="13">
        <f>IF(D499&lt;=0,(L499 * 2.5) - D499,IF(AND(Tabela57[[#This Row],[ESTOQUE_INICIAL]]&lt;=Tabela57[[#This Row],[PONTO_DE_REPOSICAO]],Tabela57[[#This Row],[ESTOQUE_INICIAL]]&gt;0),L499*2.5,D499*0))</f>
        <v>92.2</v>
      </c>
      <c r="F499" s="13">
        <f t="shared" si="15"/>
        <v>32.777777777777779</v>
      </c>
      <c r="G499" s="14" t="str">
        <f>IF('ESTOQUE DEZEMBRO'!$N499="outubro",_xlfn.XLOOKUP('ESTOQUE DEZEMBRO'!$A499,MEDIDAS!H:H,MEDIDAS!J:J,,0),IF('ESTOQUE DEZEMBRO'!$N499="novembro",_xlfn.XLOOKUP('ESTOQUE DEZEMBRO'!$A499,MEDIDAS!H:H,MEDIDAS!K:K,,0),"0"))</f>
        <v>0</v>
      </c>
      <c r="H499" s="16">
        <v>120</v>
      </c>
      <c r="I499" s="6" t="s">
        <v>1128</v>
      </c>
      <c r="J499" s="1">
        <f>'ESTOQUE DEZEMBRO'!$D499*'ESTOQUE DEZEMBRO'!$G499+'ESTOQUE DEZEMBRO'!$E499*'ESTOQUE DEZEMBRO'!$H499</f>
        <v>4916.666666666667</v>
      </c>
      <c r="K499" s="1">
        <f>_xlfn.XLOOKUP(A499,MEDIDAS!A:A,MEDIDAS!D:D,,0)*5</f>
        <v>6.5555555555555554</v>
      </c>
      <c r="L499" s="1">
        <f>SUM(K499,_xlfn.XLOOKUP(A499,MEDIDAS!A:A,MEDIDAS!D:D,,0)*5)</f>
        <v>13.111111111111111</v>
      </c>
      <c r="M49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499" t="str">
        <f>IF(Tabela57[[#This Row],[ABASTECIMENTO]]&gt;0,"janeiro",_xlfn.XLOOKUP(Tabela57[[#This Row],[SKU]],'ESTOQUE DEZEMBRO'!A:A,'ESTOQUE DEZEMBRO'!N:N,,0))</f>
        <v>janeiro</v>
      </c>
      <c r="O499" s="15">
        <v>45658</v>
      </c>
    </row>
    <row r="500" spans="1:15">
      <c r="A500" s="5" t="s">
        <v>498</v>
      </c>
      <c r="B500" s="6" t="s">
        <v>1187</v>
      </c>
      <c r="C500" s="8">
        <f t="shared" si="14"/>
        <v>64.89</v>
      </c>
      <c r="D500" s="13">
        <f>_xlfn.XLOOKUP(Tabela57[[#This Row],[SKU]],'ESTOQUE DEZEMBRO'!A:A,'ESTOQUE DEZEMBRO'!F:F,,0)-
_xlfn.XLOOKUP(Tabela57[[#This Row],[SKU]],'VENDA MES'!K:K,'VENDA MES'!L:L,0,0)</f>
        <v>-31.666666666666671</v>
      </c>
      <c r="E500" s="13">
        <f>IF(D500&lt;=0,(L500 * 2.5) - D500,IF(AND(Tabela57[[#This Row],[ESTOQUE_INICIAL]]&lt;=Tabela57[[#This Row],[PONTO_DE_REPOSICAO]],Tabela57[[#This Row],[ESTOQUE_INICIAL]]&gt;0),L500*2.5,D500*0))</f>
        <v>65</v>
      </c>
      <c r="F500" s="13">
        <f t="shared" si="15"/>
        <v>33.333333333333329</v>
      </c>
      <c r="G500" s="14" t="str">
        <f>IF('ESTOQUE DEZEMBRO'!$N500="outubro",_xlfn.XLOOKUP('ESTOQUE DEZEMBRO'!$A500,MEDIDAS!H:H,MEDIDAS!J:J,,0),IF('ESTOQUE DEZEMBRO'!$N500="novembro",_xlfn.XLOOKUP('ESTOQUE DEZEMBRO'!$A500,MEDIDAS!H:H,MEDIDAS!K:K,,0),"0"))</f>
        <v>0</v>
      </c>
      <c r="H500" s="16">
        <v>120</v>
      </c>
      <c r="I500" s="6" t="s">
        <v>1128</v>
      </c>
      <c r="J500" s="1">
        <f>'ESTOQUE DEZEMBRO'!$D500*'ESTOQUE DEZEMBRO'!$G500+'ESTOQUE DEZEMBRO'!$E500*'ESTOQUE DEZEMBRO'!$H500</f>
        <v>7160</v>
      </c>
      <c r="K500" s="1">
        <f>_xlfn.XLOOKUP(A500,MEDIDAS!A:A,MEDIDAS!D:D,,0)*5</f>
        <v>6.6666666666666661</v>
      </c>
      <c r="L500" s="1">
        <f>SUM(K500,_xlfn.XLOOKUP(A500,MEDIDAS!A:A,MEDIDAS!D:D,,0)*5)</f>
        <v>13.333333333333332</v>
      </c>
      <c r="M50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00" t="str">
        <f>IF(Tabela57[[#This Row],[ABASTECIMENTO]]&gt;0,"janeiro",_xlfn.XLOOKUP(Tabela57[[#This Row],[SKU]],'ESTOQUE DEZEMBRO'!A:A,'ESTOQUE DEZEMBRO'!N:N,,0))</f>
        <v>janeiro</v>
      </c>
      <c r="O500" s="15">
        <v>45658</v>
      </c>
    </row>
    <row r="501" spans="1:15">
      <c r="A501" s="5" t="s">
        <v>499</v>
      </c>
      <c r="B501" s="6" t="s">
        <v>1187</v>
      </c>
      <c r="C501" s="8">
        <f t="shared" si="14"/>
        <v>64.89</v>
      </c>
      <c r="D501" s="13">
        <f>_xlfn.XLOOKUP(Tabela57[[#This Row],[SKU]],'ESTOQUE DEZEMBRO'!A:A,'ESTOQUE DEZEMBRO'!F:F,,0)-
_xlfn.XLOOKUP(Tabela57[[#This Row],[SKU]],'VENDA MES'!K:K,'VENDA MES'!L:L,0,0)</f>
        <v>-22.277777777777779</v>
      </c>
      <c r="E501" s="13">
        <f>IF(D501&lt;=0,(L501 * 2.5) - D501,IF(AND(Tabela57[[#This Row],[ESTOQUE_INICIAL]]&lt;=Tabela57[[#This Row],[PONTO_DE_REPOSICAO]],Tabela57[[#This Row],[ESTOQUE_INICIAL]]&gt;0),L501*2.5,D501*0))</f>
        <v>57</v>
      </c>
      <c r="F501" s="13">
        <f t="shared" si="15"/>
        <v>34.722222222222221</v>
      </c>
      <c r="G501" s="14" t="str">
        <f>IF('ESTOQUE DEZEMBRO'!$N501="outubro",_xlfn.XLOOKUP('ESTOQUE DEZEMBRO'!$A501,MEDIDAS!H:H,MEDIDAS!J:J,,0),IF('ESTOQUE DEZEMBRO'!$N501="novembro",_xlfn.XLOOKUP('ESTOQUE DEZEMBRO'!$A501,MEDIDAS!H:H,MEDIDAS!K:K,,0),"0"))</f>
        <v>0</v>
      </c>
      <c r="H501" s="16">
        <v>120</v>
      </c>
      <c r="I501" s="6" t="s">
        <v>1128</v>
      </c>
      <c r="J501" s="1">
        <f>'ESTOQUE DEZEMBRO'!$D501*'ESTOQUE DEZEMBRO'!$G501+'ESTOQUE DEZEMBRO'!$E501*'ESTOQUE DEZEMBRO'!$H501</f>
        <v>5208.333333333333</v>
      </c>
      <c r="K501" s="1">
        <f>_xlfn.XLOOKUP(A501,MEDIDAS!A:A,MEDIDAS!D:D,,0)*5</f>
        <v>6.9444444444444446</v>
      </c>
      <c r="L501" s="1">
        <f>SUM(K501,_xlfn.XLOOKUP(A501,MEDIDAS!A:A,MEDIDAS!D:D,,0)*5)</f>
        <v>13.888888888888889</v>
      </c>
      <c r="M50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01" t="str">
        <f>IF(Tabela57[[#This Row],[ABASTECIMENTO]]&gt;0,"janeiro",_xlfn.XLOOKUP(Tabela57[[#This Row],[SKU]],'ESTOQUE DEZEMBRO'!A:A,'ESTOQUE DEZEMBRO'!N:N,,0))</f>
        <v>janeiro</v>
      </c>
      <c r="O501" s="15">
        <v>45658</v>
      </c>
    </row>
    <row r="502" spans="1:15">
      <c r="A502" s="5" t="s">
        <v>500</v>
      </c>
      <c r="B502" s="6" t="s">
        <v>1187</v>
      </c>
      <c r="C502" s="8">
        <f t="shared" si="14"/>
        <v>64.89</v>
      </c>
      <c r="D502" s="13">
        <f>_xlfn.XLOOKUP(Tabela57[[#This Row],[SKU]],'ESTOQUE DEZEMBRO'!A:A,'ESTOQUE DEZEMBRO'!F:F,,0)-
_xlfn.XLOOKUP(Tabela57[[#This Row],[SKU]],'VENDA MES'!K:K,'VENDA MES'!L:L,0,0)</f>
        <v>1.8888888888888857</v>
      </c>
      <c r="E502" s="13">
        <f>IF(D502&lt;=0,(L502 * 2.5) - D502,IF(AND(Tabela57[[#This Row],[ESTOQUE_INICIAL]]&lt;=Tabela57[[#This Row],[PONTO_DE_REPOSICAO]],Tabela57[[#This Row],[ESTOQUE_INICIAL]]&gt;0),L502*2.5,D502*0))</f>
        <v>38.888888888888886</v>
      </c>
      <c r="F502" s="13">
        <f t="shared" si="15"/>
        <v>40.777777777777771</v>
      </c>
      <c r="G502" s="14" t="str">
        <f>IF('ESTOQUE DEZEMBRO'!$N502="outubro",_xlfn.XLOOKUP('ESTOQUE DEZEMBRO'!$A502,MEDIDAS!H:H,MEDIDAS!J:J,,0),IF('ESTOQUE DEZEMBRO'!$N502="novembro",_xlfn.XLOOKUP('ESTOQUE DEZEMBRO'!$A502,MEDIDAS!H:H,MEDIDAS!K:K,,0),"0"))</f>
        <v>0</v>
      </c>
      <c r="H502" s="16">
        <v>120</v>
      </c>
      <c r="I502" s="6" t="s">
        <v>1128</v>
      </c>
      <c r="J502" s="1">
        <f>'ESTOQUE DEZEMBRO'!$D502*'ESTOQUE DEZEMBRO'!$G502+'ESTOQUE DEZEMBRO'!$E502*'ESTOQUE DEZEMBRO'!$H502</f>
        <v>8483.3333333333339</v>
      </c>
      <c r="K502" s="1">
        <f>_xlfn.XLOOKUP(A502,MEDIDAS!A:A,MEDIDAS!D:D,,0)*5</f>
        <v>7.7777777777777777</v>
      </c>
      <c r="L502" s="1">
        <f>SUM(K502,_xlfn.XLOOKUP(A502,MEDIDAS!A:A,MEDIDAS!D:D,,0)*5)</f>
        <v>15.555555555555555</v>
      </c>
      <c r="M50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02" t="str">
        <f>IF(Tabela57[[#This Row],[ABASTECIMENTO]]&gt;0,"janeiro",_xlfn.XLOOKUP(Tabela57[[#This Row],[SKU]],'ESTOQUE DEZEMBRO'!A:A,'ESTOQUE DEZEMBRO'!N:N,,0))</f>
        <v>janeiro</v>
      </c>
      <c r="O502" s="15">
        <v>45658</v>
      </c>
    </row>
    <row r="503" spans="1:15">
      <c r="A503" s="5" t="s">
        <v>501</v>
      </c>
      <c r="B503" s="6" t="s">
        <v>1188</v>
      </c>
      <c r="C503" s="8">
        <f t="shared" si="14"/>
        <v>64.89</v>
      </c>
      <c r="D503" s="13">
        <f>_xlfn.XLOOKUP(Tabela57[[#This Row],[SKU]],'ESTOQUE DEZEMBRO'!A:A,'ESTOQUE DEZEMBRO'!F:F,,0)-
_xlfn.XLOOKUP(Tabela57[[#This Row],[SKU]],'VENDA MES'!K:K,'VENDA MES'!L:L,0,0)</f>
        <v>77.199999999999989</v>
      </c>
      <c r="E503" s="13">
        <f>IF(D503&lt;=0,(L503 * 2.5) - D503,IF(AND(Tabela57[[#This Row],[ESTOQUE_INICIAL]]&lt;=Tabela57[[#This Row],[PONTO_DE_REPOSICAO]],Tabela57[[#This Row],[ESTOQUE_INICIAL]]&gt;0),L503*2.5,D503*0))</f>
        <v>0</v>
      </c>
      <c r="F503" s="13">
        <f t="shared" si="15"/>
        <v>77.199999999999989</v>
      </c>
      <c r="G503" s="14">
        <f>IF('ESTOQUE DEZEMBRO'!$N503="outubro",_xlfn.XLOOKUP('ESTOQUE DEZEMBRO'!$A503,MEDIDAS!H:H,MEDIDAS!J:J,,0),IF('ESTOQUE DEZEMBRO'!$N503="novembro",_xlfn.XLOOKUP('ESTOQUE DEZEMBRO'!$A503,MEDIDAS!H:H,MEDIDAS!K:K,,0),"0"))</f>
        <v>24</v>
      </c>
      <c r="H503" s="16">
        <v>48</v>
      </c>
      <c r="I503" s="6" t="s">
        <v>1128</v>
      </c>
      <c r="J503" s="1">
        <f>'ESTOQUE DEZEMBRO'!$D503*'ESTOQUE DEZEMBRO'!$G503+'ESTOQUE DEZEMBRO'!$E503*'ESTOQUE DEZEMBRO'!$H503</f>
        <v>2740.7999999999997</v>
      </c>
      <c r="K503" s="1">
        <f>_xlfn.XLOOKUP(A503,MEDIDAS!A:A,MEDIDAS!D:D,,0)*5</f>
        <v>5.3888888888888884</v>
      </c>
      <c r="L503" s="1">
        <f>SUM(K503,_xlfn.XLOOKUP(A503,MEDIDAS!A:A,MEDIDAS!D:D,,0)*5)</f>
        <v>10.777777777777777</v>
      </c>
      <c r="M50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03" t="str">
        <f>IF(Tabela57[[#This Row],[ABASTECIMENTO]]&gt;0,"janeiro",_xlfn.XLOOKUP(Tabela57[[#This Row],[SKU]],'ESTOQUE DEZEMBRO'!A:A,'ESTOQUE DEZEMBRO'!N:N,,0))</f>
        <v>outubro</v>
      </c>
      <c r="O503" s="15">
        <v>45658</v>
      </c>
    </row>
    <row r="504" spans="1:15">
      <c r="A504" s="5" t="s">
        <v>502</v>
      </c>
      <c r="B504" s="6" t="s">
        <v>1188</v>
      </c>
      <c r="C504" s="8">
        <f t="shared" si="14"/>
        <v>64.89</v>
      </c>
      <c r="D504" s="13">
        <f>_xlfn.XLOOKUP(Tabela57[[#This Row],[SKU]],'ESTOQUE DEZEMBRO'!A:A,'ESTOQUE DEZEMBRO'!F:F,,0)-
_xlfn.XLOOKUP(Tabela57[[#This Row],[SKU]],'VENDA MES'!K:K,'VENDA MES'!L:L,0,0)</f>
        <v>-54.722222222222221</v>
      </c>
      <c r="E504" s="13">
        <f>IF(D504&lt;=0,(L504 * 2.5) - D504,IF(AND(Tabela57[[#This Row],[ESTOQUE_INICIAL]]&lt;=Tabela57[[#This Row],[PONTO_DE_REPOSICAO]],Tabela57[[#This Row],[ESTOQUE_INICIAL]]&gt;0),L504*2.5,D504*0))</f>
        <v>80</v>
      </c>
      <c r="F504" s="13">
        <f t="shared" si="15"/>
        <v>25.277777777777779</v>
      </c>
      <c r="G504" s="14" t="str">
        <f>IF('ESTOQUE DEZEMBRO'!$N504="outubro",_xlfn.XLOOKUP('ESTOQUE DEZEMBRO'!$A504,MEDIDAS!H:H,MEDIDAS!J:J,,0),IF('ESTOQUE DEZEMBRO'!$N504="novembro",_xlfn.XLOOKUP('ESTOQUE DEZEMBRO'!$A504,MEDIDAS!H:H,MEDIDAS!K:K,,0),"0"))</f>
        <v>0</v>
      </c>
      <c r="H504" s="16">
        <v>48</v>
      </c>
      <c r="I504" s="6" t="s">
        <v>1128</v>
      </c>
      <c r="J504" s="1">
        <f>'ESTOQUE DEZEMBRO'!$D504*'ESTOQUE DEZEMBRO'!$G504+'ESTOQUE DEZEMBRO'!$E504*'ESTOQUE DEZEMBRO'!$H504</f>
        <v>1828.666666666667</v>
      </c>
      <c r="K504" s="1">
        <f>_xlfn.XLOOKUP(A504,MEDIDAS!A:A,MEDIDAS!D:D,,0)*5</f>
        <v>5.0555555555555554</v>
      </c>
      <c r="L504" s="1">
        <f>SUM(K504,_xlfn.XLOOKUP(A504,MEDIDAS!A:A,MEDIDAS!D:D,,0)*5)</f>
        <v>10.111111111111111</v>
      </c>
      <c r="M50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04" t="str">
        <f>IF(Tabela57[[#This Row],[ABASTECIMENTO]]&gt;0,"janeiro",_xlfn.XLOOKUP(Tabela57[[#This Row],[SKU]],'ESTOQUE DEZEMBRO'!A:A,'ESTOQUE DEZEMBRO'!N:N,,0))</f>
        <v>janeiro</v>
      </c>
      <c r="O504" s="15">
        <v>45658</v>
      </c>
    </row>
    <row r="505" spans="1:15">
      <c r="A505" s="5" t="s">
        <v>503</v>
      </c>
      <c r="B505" s="6" t="s">
        <v>1188</v>
      </c>
      <c r="C505" s="8">
        <f t="shared" si="14"/>
        <v>64.89</v>
      </c>
      <c r="D505" s="13">
        <f>_xlfn.XLOOKUP(Tabela57[[#This Row],[SKU]],'ESTOQUE DEZEMBRO'!A:A,'ESTOQUE DEZEMBRO'!F:F,,0)-
_xlfn.XLOOKUP(Tabela57[[#This Row],[SKU]],'VENDA MES'!K:K,'VENDA MES'!L:L,0,0)</f>
        <v>-11.222222222222214</v>
      </c>
      <c r="E505" s="13">
        <f>IF(D505&lt;=0,(L505 * 2.5) - D505,IF(AND(Tabela57[[#This Row],[ESTOQUE_INICIAL]]&lt;=Tabela57[[#This Row],[PONTO_DE_REPOSICAO]],Tabela57[[#This Row],[ESTOQUE_INICIAL]]&gt;0),L505*2.5,D505*0))</f>
        <v>43.999999999999993</v>
      </c>
      <c r="F505" s="13">
        <f t="shared" si="15"/>
        <v>32.777777777777779</v>
      </c>
      <c r="G505" s="14" t="str">
        <f>IF('ESTOQUE DEZEMBRO'!$N505="outubro",_xlfn.XLOOKUP('ESTOQUE DEZEMBRO'!$A505,MEDIDAS!H:H,MEDIDAS!J:J,,0),IF('ESTOQUE DEZEMBRO'!$N505="novembro",_xlfn.XLOOKUP('ESTOQUE DEZEMBRO'!$A505,MEDIDAS!H:H,MEDIDAS!K:K,,0),"0"))</f>
        <v>0</v>
      </c>
      <c r="H505" s="16">
        <v>48</v>
      </c>
      <c r="I505" s="6" t="s">
        <v>1128</v>
      </c>
      <c r="J505" s="1">
        <f>'ESTOQUE DEZEMBRO'!$D505*'ESTOQUE DEZEMBRO'!$G505+'ESTOQUE DEZEMBRO'!$E505*'ESTOQUE DEZEMBRO'!$H505</f>
        <v>4294.666666666667</v>
      </c>
      <c r="K505" s="1">
        <f>_xlfn.XLOOKUP(A505,MEDIDAS!A:A,MEDIDAS!D:D,,0)*5</f>
        <v>6.5555555555555554</v>
      </c>
      <c r="L505" s="1">
        <f>SUM(K505,_xlfn.XLOOKUP(A505,MEDIDAS!A:A,MEDIDAS!D:D,,0)*5)</f>
        <v>13.111111111111111</v>
      </c>
      <c r="M50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05" t="str">
        <f>IF(Tabela57[[#This Row],[ABASTECIMENTO]]&gt;0,"janeiro",_xlfn.XLOOKUP(Tabela57[[#This Row],[SKU]],'ESTOQUE DEZEMBRO'!A:A,'ESTOQUE DEZEMBRO'!N:N,,0))</f>
        <v>janeiro</v>
      </c>
      <c r="O505" s="15">
        <v>45658</v>
      </c>
    </row>
    <row r="506" spans="1:15">
      <c r="A506" s="5" t="s">
        <v>504</v>
      </c>
      <c r="B506" s="6" t="s">
        <v>1188</v>
      </c>
      <c r="C506" s="8">
        <f t="shared" si="14"/>
        <v>64.89</v>
      </c>
      <c r="D506" s="13">
        <f>_xlfn.XLOOKUP(Tabela57[[#This Row],[SKU]],'ESTOQUE DEZEMBRO'!A:A,'ESTOQUE DEZEMBRO'!F:F,,0)-
_xlfn.XLOOKUP(Tabela57[[#This Row],[SKU]],'VENDA MES'!K:K,'VENDA MES'!L:L,0,0)</f>
        <v>-28.555555555555557</v>
      </c>
      <c r="E506" s="13">
        <f>IF(D506&lt;=0,(L506 * 2.5) - D506,IF(AND(Tabela57[[#This Row],[ESTOQUE_INICIAL]]&lt;=Tabela57[[#This Row],[PONTO_DE_REPOSICAO]],Tabela57[[#This Row],[ESTOQUE_INICIAL]]&gt;0),L506*2.5,D506*0))</f>
        <v>68</v>
      </c>
      <c r="F506" s="13">
        <f t="shared" si="15"/>
        <v>39.444444444444443</v>
      </c>
      <c r="G506" s="14" t="str">
        <f>IF('ESTOQUE DEZEMBRO'!$N506="outubro",_xlfn.XLOOKUP('ESTOQUE DEZEMBRO'!$A506,MEDIDAS!H:H,MEDIDAS!J:J,,0),IF('ESTOQUE DEZEMBRO'!$N506="novembro",_xlfn.XLOOKUP('ESTOQUE DEZEMBRO'!$A506,MEDIDAS!H:H,MEDIDAS!K:K,,0),"0"))</f>
        <v>0</v>
      </c>
      <c r="H506" s="16">
        <v>48</v>
      </c>
      <c r="I506" s="6" t="s">
        <v>1128</v>
      </c>
      <c r="J506" s="1">
        <f>'ESTOQUE DEZEMBRO'!$D506*'ESTOQUE DEZEMBRO'!$G506+'ESTOQUE DEZEMBRO'!$E506*'ESTOQUE DEZEMBRO'!$H506</f>
        <v>4550.666666666667</v>
      </c>
      <c r="K506" s="1">
        <f>_xlfn.XLOOKUP(A506,MEDIDAS!A:A,MEDIDAS!D:D,,0)*5</f>
        <v>7.8888888888888884</v>
      </c>
      <c r="L506" s="1">
        <f>SUM(K506,_xlfn.XLOOKUP(A506,MEDIDAS!A:A,MEDIDAS!D:D,,0)*5)</f>
        <v>15.777777777777777</v>
      </c>
      <c r="M50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06" t="str">
        <f>IF(Tabela57[[#This Row],[ABASTECIMENTO]]&gt;0,"janeiro",_xlfn.XLOOKUP(Tabela57[[#This Row],[SKU]],'ESTOQUE DEZEMBRO'!A:A,'ESTOQUE DEZEMBRO'!N:N,,0))</f>
        <v>janeiro</v>
      </c>
      <c r="O506" s="15">
        <v>45658</v>
      </c>
    </row>
    <row r="507" spans="1:15">
      <c r="A507" s="5" t="s">
        <v>505</v>
      </c>
      <c r="B507" s="6" t="s">
        <v>1188</v>
      </c>
      <c r="C507" s="8">
        <f t="shared" si="14"/>
        <v>64.89</v>
      </c>
      <c r="D507" s="13">
        <f>_xlfn.XLOOKUP(Tabela57[[#This Row],[SKU]],'ESTOQUE DEZEMBRO'!A:A,'ESTOQUE DEZEMBRO'!F:F,,0)-
_xlfn.XLOOKUP(Tabela57[[#This Row],[SKU]],'VENDA MES'!K:K,'VENDA MES'!L:L,0,0)</f>
        <v>52</v>
      </c>
      <c r="E507" s="13">
        <f>IF(D507&lt;=0,(L507 * 2.5) - D507,IF(AND(Tabela57[[#This Row],[ESTOQUE_INICIAL]]&lt;=Tabela57[[#This Row],[PONTO_DE_REPOSICAO]],Tabela57[[#This Row],[ESTOQUE_INICIAL]]&gt;0),L507*2.5,D507*0))</f>
        <v>0</v>
      </c>
      <c r="F507" s="13">
        <f t="shared" si="15"/>
        <v>52</v>
      </c>
      <c r="G507" s="14">
        <f>IF('ESTOQUE DEZEMBRO'!$N507="outubro",_xlfn.XLOOKUP('ESTOQUE DEZEMBRO'!$A507,MEDIDAS!H:H,MEDIDAS!J:J,,0),IF('ESTOQUE DEZEMBRO'!$N507="novembro",_xlfn.XLOOKUP('ESTOQUE DEZEMBRO'!$A507,MEDIDAS!H:H,MEDIDAS!K:K,,0),"0"))</f>
        <v>24</v>
      </c>
      <c r="H507" s="16">
        <v>48</v>
      </c>
      <c r="I507" s="6" t="s">
        <v>1128</v>
      </c>
      <c r="J507" s="1">
        <f>'ESTOQUE DEZEMBRO'!$D507*'ESTOQUE DEZEMBRO'!$G507+'ESTOQUE DEZEMBRO'!$E507*'ESTOQUE DEZEMBRO'!$H507</f>
        <v>1920</v>
      </c>
      <c r="K507" s="1">
        <f>_xlfn.XLOOKUP(A507,MEDIDAS!A:A,MEDIDAS!D:D,,0)*5</f>
        <v>6.5555555555555554</v>
      </c>
      <c r="L507" s="1">
        <f>SUM(K507,_xlfn.XLOOKUP(A507,MEDIDAS!A:A,MEDIDAS!D:D,,0)*5)</f>
        <v>13.111111111111111</v>
      </c>
      <c r="M50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07" t="str">
        <f>IF(Tabela57[[#This Row],[ABASTECIMENTO]]&gt;0,"janeiro",_xlfn.XLOOKUP(Tabela57[[#This Row],[SKU]],'ESTOQUE DEZEMBRO'!A:A,'ESTOQUE DEZEMBRO'!N:N,,0))</f>
        <v>outubro</v>
      </c>
      <c r="O507" s="15">
        <v>45658</v>
      </c>
    </row>
    <row r="508" spans="1:15">
      <c r="A508" s="5" t="s">
        <v>560</v>
      </c>
      <c r="B508" s="6" t="s">
        <v>1188</v>
      </c>
      <c r="C508" s="8">
        <f t="shared" si="14"/>
        <v>64.89</v>
      </c>
      <c r="D508" s="13">
        <f>_xlfn.XLOOKUP(Tabela57[[#This Row],[SKU]],'ESTOQUE DEZEMBRO'!A:A,'ESTOQUE DEZEMBRO'!F:F,,0)-
_xlfn.XLOOKUP(Tabela57[[#This Row],[SKU]],'VENDA MES'!K:K,'VENDA MES'!L:L,0,0)</f>
        <v>45</v>
      </c>
      <c r="E508" s="13">
        <f>IF(D508&lt;=0,(L508 * 2.5) - D508,IF(AND(Tabela57[[#This Row],[ESTOQUE_INICIAL]]&lt;=Tabela57[[#This Row],[PONTO_DE_REPOSICAO]],Tabela57[[#This Row],[ESTOQUE_INICIAL]]&gt;0),L508*2.5,D508*0))</f>
        <v>0</v>
      </c>
      <c r="F508" s="13">
        <f t="shared" si="15"/>
        <v>45</v>
      </c>
      <c r="G508" s="14">
        <f>IF('ESTOQUE DEZEMBRO'!$N508="outubro",_xlfn.XLOOKUP('ESTOQUE DEZEMBRO'!$A508,MEDIDAS!H:H,MEDIDAS!J:J,,0),IF('ESTOQUE DEZEMBRO'!$N508="novembro",_xlfn.XLOOKUP('ESTOQUE DEZEMBRO'!$A508,MEDIDAS!H:H,MEDIDAS!K:K,,0),"0"))</f>
        <v>24</v>
      </c>
      <c r="H508" s="16">
        <v>48</v>
      </c>
      <c r="I508" s="6" t="s">
        <v>1128</v>
      </c>
      <c r="J508" s="1">
        <f>'ESTOQUE DEZEMBRO'!$D508*'ESTOQUE DEZEMBRO'!$G508+'ESTOQUE DEZEMBRO'!$E508*'ESTOQUE DEZEMBRO'!$H508</f>
        <v>1704</v>
      </c>
      <c r="K508" s="1">
        <f>_xlfn.XLOOKUP(A508,MEDIDAS!A:A,MEDIDAS!D:D,,0)*5</f>
        <v>4.3888888888888893</v>
      </c>
      <c r="L508" s="1">
        <f>SUM(K508,_xlfn.XLOOKUP(A508,MEDIDAS!A:A,MEDIDAS!D:D,,0)*5)</f>
        <v>8.7777777777777786</v>
      </c>
      <c r="M50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08" t="str">
        <f>IF(Tabela57[[#This Row],[ABASTECIMENTO]]&gt;0,"janeiro",_xlfn.XLOOKUP(Tabela57[[#This Row],[SKU]],'ESTOQUE DEZEMBRO'!A:A,'ESTOQUE DEZEMBRO'!N:N,,0))</f>
        <v>outubro</v>
      </c>
      <c r="O508" s="15">
        <v>45658</v>
      </c>
    </row>
    <row r="509" spans="1:15">
      <c r="A509" s="5" t="s">
        <v>507</v>
      </c>
      <c r="B509" s="6" t="s">
        <v>1188</v>
      </c>
      <c r="C509" s="8">
        <f t="shared" si="14"/>
        <v>64.89</v>
      </c>
      <c r="D509" s="13">
        <f>_xlfn.XLOOKUP(Tabela57[[#This Row],[SKU]],'ESTOQUE DEZEMBRO'!A:A,'ESTOQUE DEZEMBRO'!F:F,,0)-
_xlfn.XLOOKUP(Tabela57[[#This Row],[SKU]],'VENDA MES'!K:K,'VENDA MES'!L:L,0,0)</f>
        <v>-18.800000000000011</v>
      </c>
      <c r="E509" s="13">
        <f>IF(D509&lt;=0,(L509 * 2.5) - D509,IF(AND(Tabela57[[#This Row],[ESTOQUE_INICIAL]]&lt;=Tabela57[[#This Row],[PONTO_DE_REPOSICAO]],Tabela57[[#This Row],[ESTOQUE_INICIAL]]&gt;0),L509*2.5,D509*0))</f>
        <v>57.411111111111126</v>
      </c>
      <c r="F509" s="13">
        <f t="shared" si="15"/>
        <v>38.611111111111114</v>
      </c>
      <c r="G509" s="14">
        <f>IF('ESTOQUE DEZEMBRO'!$N509="outubro",_xlfn.XLOOKUP('ESTOQUE DEZEMBRO'!$A509,MEDIDAS!H:H,MEDIDAS!J:J,,0),IF('ESTOQUE DEZEMBRO'!$N509="novembro",_xlfn.XLOOKUP('ESTOQUE DEZEMBRO'!$A509,MEDIDAS!H:H,MEDIDAS!K:K,,0),"0"))</f>
        <v>24</v>
      </c>
      <c r="H509" s="16">
        <v>48</v>
      </c>
      <c r="I509" s="6" t="s">
        <v>1128</v>
      </c>
      <c r="J509" s="1">
        <f>'ESTOQUE DEZEMBRO'!$D509*'ESTOQUE DEZEMBRO'!$G509+'ESTOQUE DEZEMBRO'!$E509*'ESTOQUE DEZEMBRO'!$H509</f>
        <v>940.79999999999973</v>
      </c>
      <c r="K509" s="1">
        <f>_xlfn.XLOOKUP(A509,MEDIDAS!A:A,MEDIDAS!D:D,,0)*5</f>
        <v>7.7222222222222223</v>
      </c>
      <c r="L509" s="1">
        <f>SUM(K509,_xlfn.XLOOKUP(A509,MEDIDAS!A:A,MEDIDAS!D:D,,0)*5)</f>
        <v>15.444444444444445</v>
      </c>
      <c r="M50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09" t="str">
        <f>IF(Tabela57[[#This Row],[ABASTECIMENTO]]&gt;0,"janeiro",_xlfn.XLOOKUP(Tabela57[[#This Row],[SKU]],'ESTOQUE DEZEMBRO'!A:A,'ESTOQUE DEZEMBRO'!N:N,,0))</f>
        <v>janeiro</v>
      </c>
      <c r="O509" s="15">
        <v>45658</v>
      </c>
    </row>
    <row r="510" spans="1:15">
      <c r="A510" s="5" t="s">
        <v>508</v>
      </c>
      <c r="B510" s="6" t="s">
        <v>1188</v>
      </c>
      <c r="C510" s="8">
        <f t="shared" si="14"/>
        <v>64.89</v>
      </c>
      <c r="D510" s="13">
        <f>_xlfn.XLOOKUP(Tabela57[[#This Row],[SKU]],'ESTOQUE DEZEMBRO'!A:A,'ESTOQUE DEZEMBRO'!F:F,,0)-
_xlfn.XLOOKUP(Tabela57[[#This Row],[SKU]],'VENDA MES'!K:K,'VENDA MES'!L:L,0,0)</f>
        <v>-14.799999999999983</v>
      </c>
      <c r="E510" s="13">
        <f>IF(D510&lt;=0,(L510 * 2.5) - D510,IF(AND(Tabela57[[#This Row],[ESTOQUE_INICIAL]]&lt;=Tabela57[[#This Row],[PONTO_DE_REPOSICAO]],Tabela57[[#This Row],[ESTOQUE_INICIAL]]&gt;0),L510*2.5,D510*0))</f>
        <v>44.799999999999983</v>
      </c>
      <c r="F510" s="13">
        <f t="shared" si="15"/>
        <v>30</v>
      </c>
      <c r="G510" s="14" t="str">
        <f>IF('ESTOQUE DEZEMBRO'!$N510="outubro",_xlfn.XLOOKUP('ESTOQUE DEZEMBRO'!$A510,MEDIDAS!H:H,MEDIDAS!J:J,,0),IF('ESTOQUE DEZEMBRO'!$N510="novembro",_xlfn.XLOOKUP('ESTOQUE DEZEMBRO'!$A510,MEDIDAS!H:H,MEDIDAS!K:K,,0),"0"))</f>
        <v>0</v>
      </c>
      <c r="H510" s="16">
        <v>48</v>
      </c>
      <c r="I510" s="6" t="s">
        <v>1128</v>
      </c>
      <c r="J510" s="1">
        <f>'ESTOQUE DEZEMBRO'!$D510*'ESTOQUE DEZEMBRO'!$G510+'ESTOQUE DEZEMBRO'!$E510*'ESTOQUE DEZEMBRO'!$H510</f>
        <v>1800</v>
      </c>
      <c r="K510" s="1">
        <f>_xlfn.XLOOKUP(A510,MEDIDAS!A:A,MEDIDAS!D:D,,0)*5</f>
        <v>6</v>
      </c>
      <c r="L510" s="1">
        <f>SUM(K510,_xlfn.XLOOKUP(A510,MEDIDAS!A:A,MEDIDAS!D:D,,0)*5)</f>
        <v>12</v>
      </c>
      <c r="M51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10" t="str">
        <f>IF(Tabela57[[#This Row],[ABASTECIMENTO]]&gt;0,"janeiro",_xlfn.XLOOKUP(Tabela57[[#This Row],[SKU]],'ESTOQUE DEZEMBRO'!A:A,'ESTOQUE DEZEMBRO'!N:N,,0))</f>
        <v>janeiro</v>
      </c>
      <c r="O510" s="15">
        <v>45658</v>
      </c>
    </row>
    <row r="511" spans="1:15">
      <c r="A511" s="5" t="s">
        <v>509</v>
      </c>
      <c r="B511" s="6" t="s">
        <v>1188</v>
      </c>
      <c r="C511" s="8">
        <f t="shared" si="14"/>
        <v>64.89</v>
      </c>
      <c r="D511" s="13">
        <f>_xlfn.XLOOKUP(Tabela57[[#This Row],[SKU]],'ESTOQUE DEZEMBRO'!A:A,'ESTOQUE DEZEMBRO'!F:F,,0)-
_xlfn.XLOOKUP(Tabela57[[#This Row],[SKU]],'VENDA MES'!K:K,'VENDA MES'!L:L,0,0)</f>
        <v>-57.622222222222227</v>
      </c>
      <c r="E511" s="13">
        <f>IF(D511&lt;=0,(L511 * 2.5) - D511,IF(AND(Tabela57[[#This Row],[ESTOQUE_INICIAL]]&lt;=Tabela57[[#This Row],[PONTO_DE_REPOSICAO]],Tabela57[[#This Row],[ESTOQUE_INICIAL]]&gt;0),L511*2.5,D511*0))</f>
        <v>85.4</v>
      </c>
      <c r="F511" s="13">
        <f t="shared" si="15"/>
        <v>27.777777777777779</v>
      </c>
      <c r="G511" s="14" t="str">
        <f>IF('ESTOQUE DEZEMBRO'!$N511="outubro",_xlfn.XLOOKUP('ESTOQUE DEZEMBRO'!$A511,MEDIDAS!H:H,MEDIDAS!J:J,,0),IF('ESTOQUE DEZEMBRO'!$N511="novembro",_xlfn.XLOOKUP('ESTOQUE DEZEMBRO'!$A511,MEDIDAS!H:H,MEDIDAS!K:K,,0),"0"))</f>
        <v>0</v>
      </c>
      <c r="H511" s="16">
        <v>48</v>
      </c>
      <c r="I511" s="6" t="s">
        <v>1128</v>
      </c>
      <c r="J511" s="1">
        <f>'ESTOQUE DEZEMBRO'!$D511*'ESTOQUE DEZEMBRO'!$G511+'ESTOQUE DEZEMBRO'!$E511*'ESTOQUE DEZEMBRO'!$H511</f>
        <v>1666.6666666666667</v>
      </c>
      <c r="K511" s="1">
        <f>_xlfn.XLOOKUP(A511,MEDIDAS!A:A,MEDIDAS!D:D,,0)*5</f>
        <v>5.5555555555555554</v>
      </c>
      <c r="L511" s="1">
        <f>SUM(K511,_xlfn.XLOOKUP(A511,MEDIDAS!A:A,MEDIDAS!D:D,,0)*5)</f>
        <v>11.111111111111111</v>
      </c>
      <c r="M51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11" t="str">
        <f>IF(Tabela57[[#This Row],[ABASTECIMENTO]]&gt;0,"janeiro",_xlfn.XLOOKUP(Tabela57[[#This Row],[SKU]],'ESTOQUE DEZEMBRO'!A:A,'ESTOQUE DEZEMBRO'!N:N,,0))</f>
        <v>janeiro</v>
      </c>
      <c r="O511" s="15">
        <v>45658</v>
      </c>
    </row>
    <row r="512" spans="1:15">
      <c r="A512" s="5" t="s">
        <v>510</v>
      </c>
      <c r="B512" s="6" t="s">
        <v>1188</v>
      </c>
      <c r="C512" s="8">
        <f t="shared" si="14"/>
        <v>64.89</v>
      </c>
      <c r="D512" s="13">
        <f>_xlfn.XLOOKUP(Tabela57[[#This Row],[SKU]],'ESTOQUE DEZEMBRO'!A:A,'ESTOQUE DEZEMBRO'!F:F,,0)-
_xlfn.XLOOKUP(Tabela57[[#This Row],[SKU]],'VENDA MES'!K:K,'VENDA MES'!L:L,0,0)</f>
        <v>-36.19999999999996</v>
      </c>
      <c r="E512" s="13">
        <f>IF(D512&lt;=0,(L512 * 2.5) - D512,IF(AND(Tabela57[[#This Row],[ESTOQUE_INICIAL]]&lt;=Tabela57[[#This Row],[PONTO_DE_REPOSICAO]],Tabela57[[#This Row],[ESTOQUE_INICIAL]]&gt;0),L512*2.5,D512*0))</f>
        <v>79.811111111111074</v>
      </c>
      <c r="F512" s="13">
        <f t="shared" si="15"/>
        <v>43.611111111111114</v>
      </c>
      <c r="G512" s="14">
        <f>IF('ESTOQUE DEZEMBRO'!$N512="outubro",_xlfn.XLOOKUP('ESTOQUE DEZEMBRO'!$A512,MEDIDAS!H:H,MEDIDAS!J:J,,0),IF('ESTOQUE DEZEMBRO'!$N512="novembro",_xlfn.XLOOKUP('ESTOQUE DEZEMBRO'!$A512,MEDIDAS!H:H,MEDIDAS!K:K,,0),"0"))</f>
        <v>24</v>
      </c>
      <c r="H512" s="16">
        <v>48</v>
      </c>
      <c r="I512" s="6" t="s">
        <v>1128</v>
      </c>
      <c r="J512" s="1">
        <f>'ESTOQUE DEZEMBRO'!$D512*'ESTOQUE DEZEMBRO'!$G512+'ESTOQUE DEZEMBRO'!$E512*'ESTOQUE DEZEMBRO'!$H512</f>
        <v>667.20000000000095</v>
      </c>
      <c r="K512" s="1">
        <f>_xlfn.XLOOKUP(A512,MEDIDAS!A:A,MEDIDAS!D:D,,0)*5</f>
        <v>8.7222222222222214</v>
      </c>
      <c r="L512" s="1">
        <f>SUM(K512,_xlfn.XLOOKUP(A512,MEDIDAS!A:A,MEDIDAS!D:D,,0)*5)</f>
        <v>17.444444444444443</v>
      </c>
      <c r="M51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12" t="str">
        <f>IF(Tabela57[[#This Row],[ABASTECIMENTO]]&gt;0,"janeiro",_xlfn.XLOOKUP(Tabela57[[#This Row],[SKU]],'ESTOQUE DEZEMBRO'!A:A,'ESTOQUE DEZEMBRO'!N:N,,0))</f>
        <v>janeiro</v>
      </c>
      <c r="O512" s="15">
        <v>45658</v>
      </c>
    </row>
    <row r="513" spans="1:15">
      <c r="A513" s="5" t="s">
        <v>511</v>
      </c>
      <c r="B513" s="6" t="s">
        <v>1189</v>
      </c>
      <c r="C513" s="8">
        <f t="shared" si="14"/>
        <v>64.89</v>
      </c>
      <c r="D513" s="13">
        <f>_xlfn.XLOOKUP(Tabela57[[#This Row],[SKU]],'ESTOQUE DEZEMBRO'!A:A,'ESTOQUE DEZEMBRO'!F:F,,0)-
_xlfn.XLOOKUP(Tabela57[[#This Row],[SKU]],'VENDA MES'!K:K,'VENDA MES'!L:L,0,0)</f>
        <v>-7.2000000000000028</v>
      </c>
      <c r="E513" s="13">
        <f>IF(D513&lt;=0,(L513 * 2.5) - D513,IF(AND(Tabela57[[#This Row],[ESTOQUE_INICIAL]]&lt;=Tabela57[[#This Row],[PONTO_DE_REPOSICAO]],Tabela57[[#This Row],[ESTOQUE_INICIAL]]&gt;0),L513*2.5,D513*0))</f>
        <v>29.977777777777781</v>
      </c>
      <c r="F513" s="13">
        <f t="shared" si="15"/>
        <v>22.777777777777779</v>
      </c>
      <c r="G513" s="14">
        <f>IF('ESTOQUE DEZEMBRO'!$N513="outubro",_xlfn.XLOOKUP('ESTOQUE DEZEMBRO'!$A513,MEDIDAS!H:H,MEDIDAS!J:J,,0),IF('ESTOQUE DEZEMBRO'!$N513="novembro",_xlfn.XLOOKUP('ESTOQUE DEZEMBRO'!$A513,MEDIDAS!H:H,MEDIDAS!K:K,,0),"0"))</f>
        <v>24</v>
      </c>
      <c r="H513" s="16">
        <v>48</v>
      </c>
      <c r="I513" s="6" t="s">
        <v>1128</v>
      </c>
      <c r="J513" s="1">
        <f>'ESTOQUE DEZEMBRO'!$D513*'ESTOQUE DEZEMBRO'!$G513+'ESTOQUE DEZEMBRO'!$E513*'ESTOQUE DEZEMBRO'!$H513</f>
        <v>883.19999999999993</v>
      </c>
      <c r="K513" s="1">
        <f>_xlfn.XLOOKUP(A513,MEDIDAS!A:A,MEDIDAS!D:D,,0)*5</f>
        <v>4.5555555555555554</v>
      </c>
      <c r="L513" s="1">
        <f>SUM(K513,_xlfn.XLOOKUP(A513,MEDIDAS!A:A,MEDIDAS!D:D,,0)*5)</f>
        <v>9.1111111111111107</v>
      </c>
      <c r="M51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13" t="str">
        <f>IF(Tabela57[[#This Row],[ABASTECIMENTO]]&gt;0,"janeiro",_xlfn.XLOOKUP(Tabela57[[#This Row],[SKU]],'ESTOQUE DEZEMBRO'!A:A,'ESTOQUE DEZEMBRO'!N:N,,0))</f>
        <v>janeiro</v>
      </c>
      <c r="O513" s="15">
        <v>45658</v>
      </c>
    </row>
    <row r="514" spans="1:15">
      <c r="A514" s="5" t="s">
        <v>512</v>
      </c>
      <c r="B514" s="6" t="s">
        <v>1189</v>
      </c>
      <c r="C514" s="8">
        <f t="shared" ref="C514:C577" si="16">3.09*3*7</f>
        <v>64.89</v>
      </c>
      <c r="D514" s="13">
        <f>_xlfn.XLOOKUP(Tabela57[[#This Row],[SKU]],'ESTOQUE DEZEMBRO'!A:A,'ESTOQUE DEZEMBRO'!F:F,,0)-
_xlfn.XLOOKUP(Tabela57[[#This Row],[SKU]],'VENDA MES'!K:K,'VENDA MES'!L:L,0,0)</f>
        <v>-56.222222222222221</v>
      </c>
      <c r="E514" s="13">
        <f>IF(D514&lt;=0,(L514 * 2.5) - D514,IF(AND(Tabela57[[#This Row],[ESTOQUE_INICIAL]]&lt;=Tabela57[[#This Row],[PONTO_DE_REPOSICAO]],Tabela57[[#This Row],[ESTOQUE_INICIAL]]&gt;0),L514*2.5,D514*0))</f>
        <v>89</v>
      </c>
      <c r="F514" s="13">
        <f t="shared" ref="F514:F577" si="17">SUM(E514,D514)</f>
        <v>32.777777777777779</v>
      </c>
      <c r="G514" s="14" t="str">
        <f>IF('ESTOQUE DEZEMBRO'!$N514="outubro",_xlfn.XLOOKUP('ESTOQUE DEZEMBRO'!$A514,MEDIDAS!H:H,MEDIDAS!J:J,,0),IF('ESTOQUE DEZEMBRO'!$N514="novembro",_xlfn.XLOOKUP('ESTOQUE DEZEMBRO'!$A514,MEDIDAS!H:H,MEDIDAS!K:K,,0),"0"))</f>
        <v>0</v>
      </c>
      <c r="H514" s="16">
        <v>48</v>
      </c>
      <c r="I514" s="6" t="s">
        <v>1128</v>
      </c>
      <c r="J514" s="1">
        <f>'ESTOQUE DEZEMBRO'!$D514*'ESTOQUE DEZEMBRO'!$G514+'ESTOQUE DEZEMBRO'!$E514*'ESTOQUE DEZEMBRO'!$H514</f>
        <v>2314.6666666666656</v>
      </c>
      <c r="K514" s="1">
        <f>_xlfn.XLOOKUP(A514,MEDIDAS!A:A,MEDIDAS!D:D,,0)*5</f>
        <v>6.5555555555555554</v>
      </c>
      <c r="L514" s="1">
        <f>SUM(K514,_xlfn.XLOOKUP(A514,MEDIDAS!A:A,MEDIDAS!D:D,,0)*5)</f>
        <v>13.111111111111111</v>
      </c>
      <c r="M51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14" t="str">
        <f>IF(Tabela57[[#This Row],[ABASTECIMENTO]]&gt;0,"janeiro",_xlfn.XLOOKUP(Tabela57[[#This Row],[SKU]],'ESTOQUE DEZEMBRO'!A:A,'ESTOQUE DEZEMBRO'!N:N,,0))</f>
        <v>janeiro</v>
      </c>
      <c r="O514" s="15">
        <v>45658</v>
      </c>
    </row>
    <row r="515" spans="1:15">
      <c r="A515" s="5" t="s">
        <v>513</v>
      </c>
      <c r="B515" s="6" t="s">
        <v>1189</v>
      </c>
      <c r="C515" s="8">
        <f t="shared" si="16"/>
        <v>64.89</v>
      </c>
      <c r="D515" s="13">
        <f>_xlfn.XLOOKUP(Tabela57[[#This Row],[SKU]],'ESTOQUE DEZEMBRO'!A:A,'ESTOQUE DEZEMBRO'!F:F,,0)-
_xlfn.XLOOKUP(Tabela57[[#This Row],[SKU]],'VENDA MES'!K:K,'VENDA MES'!L:L,0,0)</f>
        <v>-14.900000000000006</v>
      </c>
      <c r="E515" s="13">
        <f>IF(D515&lt;=0,(L515 * 2.5) - D515,IF(AND(Tabela57[[#This Row],[ESTOQUE_INICIAL]]&lt;=Tabela57[[#This Row],[PONTO_DE_REPOSICAO]],Tabela57[[#This Row],[ESTOQUE_INICIAL]]&gt;0),L515*2.5,D515*0))</f>
        <v>42.400000000000006</v>
      </c>
      <c r="F515" s="13">
        <f t="shared" si="17"/>
        <v>27.5</v>
      </c>
      <c r="G515" s="14" t="str">
        <f>IF('ESTOQUE DEZEMBRO'!$N515="outubro",_xlfn.XLOOKUP('ESTOQUE DEZEMBRO'!$A515,MEDIDAS!H:H,MEDIDAS!J:J,,0),IF('ESTOQUE DEZEMBRO'!$N515="novembro",_xlfn.XLOOKUP('ESTOQUE DEZEMBRO'!$A515,MEDIDAS!H:H,MEDIDAS!K:K,,0),"0"))</f>
        <v>0</v>
      </c>
      <c r="H515" s="16">
        <v>48</v>
      </c>
      <c r="I515" s="6" t="s">
        <v>1128</v>
      </c>
      <c r="J515" s="1">
        <f>'ESTOQUE DEZEMBRO'!$D515*'ESTOQUE DEZEMBRO'!$G515+'ESTOQUE DEZEMBRO'!$E515*'ESTOQUE DEZEMBRO'!$H515</f>
        <v>1650</v>
      </c>
      <c r="K515" s="1">
        <f>_xlfn.XLOOKUP(A515,MEDIDAS!A:A,MEDIDAS!D:D,,0)*5</f>
        <v>5.5</v>
      </c>
      <c r="L515" s="1">
        <f>SUM(K515,_xlfn.XLOOKUP(A515,MEDIDAS!A:A,MEDIDAS!D:D,,0)*5)</f>
        <v>11</v>
      </c>
      <c r="M51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15" t="str">
        <f>IF(Tabela57[[#This Row],[ABASTECIMENTO]]&gt;0,"janeiro",_xlfn.XLOOKUP(Tabela57[[#This Row],[SKU]],'ESTOQUE DEZEMBRO'!A:A,'ESTOQUE DEZEMBRO'!N:N,,0))</f>
        <v>janeiro</v>
      </c>
      <c r="O515" s="15">
        <v>45658</v>
      </c>
    </row>
    <row r="516" spans="1:15">
      <c r="A516" s="5" t="s">
        <v>514</v>
      </c>
      <c r="B516" s="6" t="s">
        <v>1189</v>
      </c>
      <c r="C516" s="8">
        <f t="shared" si="16"/>
        <v>64.89</v>
      </c>
      <c r="D516" s="13">
        <f>_xlfn.XLOOKUP(Tabela57[[#This Row],[SKU]],'ESTOQUE DEZEMBRO'!A:A,'ESTOQUE DEZEMBRO'!F:F,,0)-
_xlfn.XLOOKUP(Tabela57[[#This Row],[SKU]],'VENDA MES'!K:K,'VENDA MES'!L:L,0,0)</f>
        <v>-68.599999999999994</v>
      </c>
      <c r="E516" s="13">
        <f>IF(D516&lt;=0,(L516 * 2.5) - D516,IF(AND(Tabela57[[#This Row],[ESTOQUE_INICIAL]]&lt;=Tabela57[[#This Row],[PONTO_DE_REPOSICAO]],Tabela57[[#This Row],[ESTOQUE_INICIAL]]&gt;0),L516*2.5,D516*0))</f>
        <v>100.54444444444444</v>
      </c>
      <c r="F516" s="13">
        <f t="shared" si="17"/>
        <v>31.944444444444443</v>
      </c>
      <c r="G516" s="14">
        <f>IF('ESTOQUE DEZEMBRO'!$N516="outubro",_xlfn.XLOOKUP('ESTOQUE DEZEMBRO'!$A516,MEDIDAS!H:H,MEDIDAS!J:J,,0),IF('ESTOQUE DEZEMBRO'!$N516="novembro",_xlfn.XLOOKUP('ESTOQUE DEZEMBRO'!$A516,MEDIDAS!H:H,MEDIDAS!K:K,,0),"0"))</f>
        <v>24</v>
      </c>
      <c r="H516" s="16">
        <v>48</v>
      </c>
      <c r="I516" s="6" t="s">
        <v>1128</v>
      </c>
      <c r="J516" s="1">
        <f>'ESTOQUE DEZEMBRO'!$D516*'ESTOQUE DEZEMBRO'!$G516+'ESTOQUE DEZEMBRO'!$E516*'ESTOQUE DEZEMBRO'!$H516</f>
        <v>1833.6000000000001</v>
      </c>
      <c r="K516" s="1">
        <f>_xlfn.XLOOKUP(A516,MEDIDAS!A:A,MEDIDAS!D:D,,0)*5</f>
        <v>6.3888888888888884</v>
      </c>
      <c r="L516" s="1">
        <f>SUM(K516,_xlfn.XLOOKUP(A516,MEDIDAS!A:A,MEDIDAS!D:D,,0)*5)</f>
        <v>12.777777777777777</v>
      </c>
      <c r="M51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16" t="str">
        <f>IF(Tabela57[[#This Row],[ABASTECIMENTO]]&gt;0,"janeiro",_xlfn.XLOOKUP(Tabela57[[#This Row],[SKU]],'ESTOQUE DEZEMBRO'!A:A,'ESTOQUE DEZEMBRO'!N:N,,0))</f>
        <v>janeiro</v>
      </c>
      <c r="O516" s="15">
        <v>45658</v>
      </c>
    </row>
    <row r="517" spans="1:15">
      <c r="A517" s="5" t="s">
        <v>515</v>
      </c>
      <c r="B517" s="6" t="s">
        <v>1189</v>
      </c>
      <c r="C517" s="8">
        <f t="shared" si="16"/>
        <v>64.89</v>
      </c>
      <c r="D517" s="13">
        <f>_xlfn.XLOOKUP(Tabela57[[#This Row],[SKU]],'ESTOQUE DEZEMBRO'!A:A,'ESTOQUE DEZEMBRO'!F:F,,0)-
_xlfn.XLOOKUP(Tabela57[[#This Row],[SKU]],'VENDA MES'!K:K,'VENDA MES'!L:L,0,0)</f>
        <v>46.599999999999994</v>
      </c>
      <c r="E517" s="13">
        <f>IF(D517&lt;=0,(L517 * 2.5) - D517,IF(AND(Tabela57[[#This Row],[ESTOQUE_INICIAL]]&lt;=Tabela57[[#This Row],[PONTO_DE_REPOSICAO]],Tabela57[[#This Row],[ESTOQUE_INICIAL]]&gt;0),L517*2.5,D517*0))</f>
        <v>0</v>
      </c>
      <c r="F517" s="13">
        <f t="shared" si="17"/>
        <v>46.599999999999994</v>
      </c>
      <c r="G517" s="14">
        <f>IF('ESTOQUE DEZEMBRO'!$N517="outubro",_xlfn.XLOOKUP('ESTOQUE DEZEMBRO'!$A517,MEDIDAS!H:H,MEDIDAS!J:J,,0),IF('ESTOQUE DEZEMBRO'!$N517="novembro",_xlfn.XLOOKUP('ESTOQUE DEZEMBRO'!$A517,MEDIDAS!H:H,MEDIDAS!K:K,,0),"0"))</f>
        <v>24</v>
      </c>
      <c r="H517" s="16">
        <v>48</v>
      </c>
      <c r="I517" s="6" t="s">
        <v>1128</v>
      </c>
      <c r="J517" s="1">
        <f>'ESTOQUE DEZEMBRO'!$D517*'ESTOQUE DEZEMBRO'!$G517+'ESTOQUE DEZEMBRO'!$E517*'ESTOQUE DEZEMBRO'!$H517</f>
        <v>2318.3999999999996</v>
      </c>
      <c r="K517" s="1">
        <f>_xlfn.XLOOKUP(A517,MEDIDAS!A:A,MEDIDAS!D:D,,0)*5</f>
        <v>6</v>
      </c>
      <c r="L517" s="1">
        <f>SUM(K517,_xlfn.XLOOKUP(A517,MEDIDAS!A:A,MEDIDAS!D:D,,0)*5)</f>
        <v>12</v>
      </c>
      <c r="M51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17" t="str">
        <f>IF(Tabela57[[#This Row],[ABASTECIMENTO]]&gt;0,"janeiro",_xlfn.XLOOKUP(Tabela57[[#This Row],[SKU]],'ESTOQUE DEZEMBRO'!A:A,'ESTOQUE DEZEMBRO'!N:N,,0))</f>
        <v>outubro</v>
      </c>
      <c r="O517" s="15">
        <v>45658</v>
      </c>
    </row>
    <row r="518" spans="1:15">
      <c r="A518" s="5" t="s">
        <v>571</v>
      </c>
      <c r="B518" s="6" t="s">
        <v>1189</v>
      </c>
      <c r="C518" s="8">
        <f t="shared" si="16"/>
        <v>64.89</v>
      </c>
      <c r="D518" s="13">
        <f>_xlfn.XLOOKUP(Tabela57[[#This Row],[SKU]],'ESTOQUE DEZEMBRO'!A:A,'ESTOQUE DEZEMBRO'!F:F,,0)-
_xlfn.XLOOKUP(Tabela57[[#This Row],[SKU]],'VENDA MES'!K:K,'VENDA MES'!L:L,0,0)</f>
        <v>-13</v>
      </c>
      <c r="E518" s="13">
        <f>IF(D518&lt;=0,(L518 * 2.5) - D518,IF(AND(Tabela57[[#This Row],[ESTOQUE_INICIAL]]&lt;=Tabela57[[#This Row],[PONTO_DE_REPOSICAO]],Tabela57[[#This Row],[ESTOQUE_INICIAL]]&gt;0),L518*2.5,D518*0))</f>
        <v>38.277777777777779</v>
      </c>
      <c r="F518" s="13">
        <f t="shared" si="17"/>
        <v>25.277777777777779</v>
      </c>
      <c r="G518" s="14">
        <f>IF('ESTOQUE DEZEMBRO'!$N518="outubro",_xlfn.XLOOKUP('ESTOQUE DEZEMBRO'!$A518,MEDIDAS!H:H,MEDIDAS!J:J,,0),IF('ESTOQUE DEZEMBRO'!$N518="novembro",_xlfn.XLOOKUP('ESTOQUE DEZEMBRO'!$A518,MEDIDAS!H:H,MEDIDAS!K:K,,0),"0"))</f>
        <v>24</v>
      </c>
      <c r="H518" s="16">
        <v>48</v>
      </c>
      <c r="I518" s="6" t="s">
        <v>1128</v>
      </c>
      <c r="J518" s="1">
        <f>'ESTOQUE DEZEMBRO'!$D518*'ESTOQUE DEZEMBRO'!$G518+'ESTOQUE DEZEMBRO'!$E518*'ESTOQUE DEZEMBRO'!$H518</f>
        <v>1416</v>
      </c>
      <c r="K518" s="1">
        <f>_xlfn.XLOOKUP(A518,MEDIDAS!A:A,MEDIDAS!D:D,,0)*5</f>
        <v>5.0555555555555554</v>
      </c>
      <c r="L518" s="1">
        <f>SUM(K518,_xlfn.XLOOKUP(A518,MEDIDAS!A:A,MEDIDAS!D:D,,0)*5)</f>
        <v>10.111111111111111</v>
      </c>
      <c r="M51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18" t="str">
        <f>IF(Tabela57[[#This Row],[ABASTECIMENTO]]&gt;0,"janeiro",_xlfn.XLOOKUP(Tabela57[[#This Row],[SKU]],'ESTOQUE DEZEMBRO'!A:A,'ESTOQUE DEZEMBRO'!N:N,,0))</f>
        <v>janeiro</v>
      </c>
      <c r="O518" s="15">
        <v>45658</v>
      </c>
    </row>
    <row r="519" spans="1:15">
      <c r="A519" s="5" t="s">
        <v>516</v>
      </c>
      <c r="B519" s="6" t="s">
        <v>1189</v>
      </c>
      <c r="C519" s="8">
        <f t="shared" si="16"/>
        <v>64.89</v>
      </c>
      <c r="D519" s="13">
        <f>_xlfn.XLOOKUP(Tabela57[[#This Row],[SKU]],'ESTOQUE DEZEMBRO'!A:A,'ESTOQUE DEZEMBRO'!F:F,,0)-
_xlfn.XLOOKUP(Tabela57[[#This Row],[SKU]],'VENDA MES'!K:K,'VENDA MES'!L:L,0,0)</f>
        <v>79</v>
      </c>
      <c r="E519" s="13">
        <f>IF(D519&lt;=0,(L519 * 2.5) - D519,IF(AND(Tabela57[[#This Row],[ESTOQUE_INICIAL]]&lt;=Tabela57[[#This Row],[PONTO_DE_REPOSICAO]],Tabela57[[#This Row],[ESTOQUE_INICIAL]]&gt;0),L519*2.5,D519*0))</f>
        <v>0</v>
      </c>
      <c r="F519" s="13">
        <f t="shared" si="17"/>
        <v>79</v>
      </c>
      <c r="G519" s="14">
        <f>IF('ESTOQUE DEZEMBRO'!$N519="outubro",_xlfn.XLOOKUP('ESTOQUE DEZEMBRO'!$A519,MEDIDAS!H:H,MEDIDAS!J:J,,0),IF('ESTOQUE DEZEMBRO'!$N519="novembro",_xlfn.XLOOKUP('ESTOQUE DEZEMBRO'!$A519,MEDIDAS!H:H,MEDIDAS!K:K,,0),"0"))</f>
        <v>24</v>
      </c>
      <c r="H519" s="16">
        <v>48</v>
      </c>
      <c r="I519" s="6" t="s">
        <v>1128</v>
      </c>
      <c r="J519" s="1">
        <f>'ESTOQUE DEZEMBRO'!$D519*'ESTOQUE DEZEMBRO'!$G519+'ESTOQUE DEZEMBRO'!$E519*'ESTOQUE DEZEMBRO'!$H519</f>
        <v>3480</v>
      </c>
      <c r="K519" s="1">
        <f>_xlfn.XLOOKUP(A519,MEDIDAS!A:A,MEDIDAS!D:D,,0)*5</f>
        <v>6.6111111111111107</v>
      </c>
      <c r="L519" s="1">
        <f>SUM(K519,_xlfn.XLOOKUP(A519,MEDIDAS!A:A,MEDIDAS!D:D,,0)*5)</f>
        <v>13.222222222222221</v>
      </c>
      <c r="M51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19" t="str">
        <f>IF(Tabela57[[#This Row],[ABASTECIMENTO]]&gt;0,"janeiro",_xlfn.XLOOKUP(Tabela57[[#This Row],[SKU]],'ESTOQUE DEZEMBRO'!A:A,'ESTOQUE DEZEMBRO'!N:N,,0))</f>
        <v>outubro</v>
      </c>
      <c r="O519" s="15">
        <v>45658</v>
      </c>
    </row>
    <row r="520" spans="1:15">
      <c r="A520" s="5" t="s">
        <v>518</v>
      </c>
      <c r="B520" s="6" t="s">
        <v>1189</v>
      </c>
      <c r="C520" s="8">
        <f t="shared" si="16"/>
        <v>64.89</v>
      </c>
      <c r="D520" s="13">
        <f>_xlfn.XLOOKUP(Tabela57[[#This Row],[SKU]],'ESTOQUE DEZEMBRO'!A:A,'ESTOQUE DEZEMBRO'!F:F,,0)-
_xlfn.XLOOKUP(Tabela57[[#This Row],[SKU]],'VENDA MES'!K:K,'VENDA MES'!L:L,0,0)</f>
        <v>-64</v>
      </c>
      <c r="E520" s="13">
        <f>IF(D520&lt;=0,(L520 * 2.5) - D520,IF(AND(Tabela57[[#This Row],[ESTOQUE_INICIAL]]&lt;=Tabela57[[#This Row],[PONTO_DE_REPOSICAO]],Tabela57[[#This Row],[ESTOQUE_INICIAL]]&gt;0),L520*2.5,D520*0))</f>
        <v>105.38888888888889</v>
      </c>
      <c r="F520" s="13">
        <f t="shared" si="17"/>
        <v>41.388888888888886</v>
      </c>
      <c r="G520" s="14">
        <f>IF('ESTOQUE DEZEMBRO'!$N520="outubro",_xlfn.XLOOKUP('ESTOQUE DEZEMBRO'!$A520,MEDIDAS!H:H,MEDIDAS!J:J,,0),IF('ESTOQUE DEZEMBRO'!$N520="novembro",_xlfn.XLOOKUP('ESTOQUE DEZEMBRO'!$A520,MEDIDAS!H:H,MEDIDAS!K:K,,0),"0"))</f>
        <v>24</v>
      </c>
      <c r="H520" s="16">
        <v>48</v>
      </c>
      <c r="I520" s="6" t="s">
        <v>1128</v>
      </c>
      <c r="J520" s="1">
        <f>'ESTOQUE DEZEMBRO'!$D520*'ESTOQUE DEZEMBRO'!$G520+'ESTOQUE DEZEMBRO'!$E520*'ESTOQUE DEZEMBRO'!$H520</f>
        <v>1176</v>
      </c>
      <c r="K520" s="1">
        <f>_xlfn.XLOOKUP(A520,MEDIDAS!A:A,MEDIDAS!D:D,,0)*5</f>
        <v>8.2777777777777768</v>
      </c>
      <c r="L520" s="1">
        <f>SUM(K520,_xlfn.XLOOKUP(A520,MEDIDAS!A:A,MEDIDAS!D:D,,0)*5)</f>
        <v>16.555555555555554</v>
      </c>
      <c r="M52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20" t="str">
        <f>IF(Tabela57[[#This Row],[ABASTECIMENTO]]&gt;0,"janeiro",_xlfn.XLOOKUP(Tabela57[[#This Row],[SKU]],'ESTOQUE DEZEMBRO'!A:A,'ESTOQUE DEZEMBRO'!N:N,,0))</f>
        <v>janeiro</v>
      </c>
      <c r="O520" s="15">
        <v>45658</v>
      </c>
    </row>
    <row r="521" spans="1:15">
      <c r="A521" s="5" t="s">
        <v>519</v>
      </c>
      <c r="B521" s="6" t="s">
        <v>1189</v>
      </c>
      <c r="C521" s="8">
        <f t="shared" si="16"/>
        <v>64.89</v>
      </c>
      <c r="D521" s="13">
        <f>_xlfn.XLOOKUP(Tabela57[[#This Row],[SKU]],'ESTOQUE DEZEMBRO'!A:A,'ESTOQUE DEZEMBRO'!F:F,,0)-
_xlfn.XLOOKUP(Tabela57[[#This Row],[SKU]],'VENDA MES'!K:K,'VENDA MES'!L:L,0,0)</f>
        <v>-7</v>
      </c>
      <c r="E521" s="13">
        <f>IF(D521&lt;=0,(L521 * 2.5) - D521,IF(AND(Tabela57[[#This Row],[ESTOQUE_INICIAL]]&lt;=Tabela57[[#This Row],[PONTO_DE_REPOSICAO]],Tabela57[[#This Row],[ESTOQUE_INICIAL]]&gt;0),L521*2.5,D521*0))</f>
        <v>49.5</v>
      </c>
      <c r="F521" s="13">
        <f t="shared" si="17"/>
        <v>42.5</v>
      </c>
      <c r="G521" s="14">
        <f>IF('ESTOQUE DEZEMBRO'!$N521="outubro",_xlfn.XLOOKUP('ESTOQUE DEZEMBRO'!$A521,MEDIDAS!H:H,MEDIDAS!J:J,,0),IF('ESTOQUE DEZEMBRO'!$N521="novembro",_xlfn.XLOOKUP('ESTOQUE DEZEMBRO'!$A521,MEDIDAS!H:H,MEDIDAS!K:K,,0),"0"))</f>
        <v>24</v>
      </c>
      <c r="H521" s="16">
        <v>48</v>
      </c>
      <c r="I521" s="6" t="s">
        <v>1128</v>
      </c>
      <c r="J521" s="1">
        <f>'ESTOQUE DEZEMBRO'!$D521*'ESTOQUE DEZEMBRO'!$G521+'ESTOQUE DEZEMBRO'!$E521*'ESTOQUE DEZEMBRO'!$H521</f>
        <v>1080</v>
      </c>
      <c r="K521" s="1">
        <f>_xlfn.XLOOKUP(A521,MEDIDAS!A:A,MEDIDAS!D:D,,0)*5</f>
        <v>8.5</v>
      </c>
      <c r="L521" s="1">
        <f>SUM(K521,_xlfn.XLOOKUP(A521,MEDIDAS!A:A,MEDIDAS!D:D,,0)*5)</f>
        <v>17</v>
      </c>
      <c r="M52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21" t="str">
        <f>IF(Tabela57[[#This Row],[ABASTECIMENTO]]&gt;0,"janeiro",_xlfn.XLOOKUP(Tabela57[[#This Row],[SKU]],'ESTOQUE DEZEMBRO'!A:A,'ESTOQUE DEZEMBRO'!N:N,,0))</f>
        <v>janeiro</v>
      </c>
      <c r="O521" s="15">
        <v>45658</v>
      </c>
    </row>
    <row r="522" spans="1:15">
      <c r="A522" s="5" t="s">
        <v>520</v>
      </c>
      <c r="B522" s="6" t="s">
        <v>1189</v>
      </c>
      <c r="C522" s="8">
        <f t="shared" si="16"/>
        <v>64.89</v>
      </c>
      <c r="D522" s="13">
        <f>_xlfn.XLOOKUP(Tabela57[[#This Row],[SKU]],'ESTOQUE DEZEMBRO'!A:A,'ESTOQUE DEZEMBRO'!F:F,,0)-
_xlfn.XLOOKUP(Tabela57[[#This Row],[SKU]],'VENDA MES'!K:K,'VENDA MES'!L:L,0,0)</f>
        <v>-15.288888888888891</v>
      </c>
      <c r="E522" s="13">
        <f>IF(D522&lt;=0,(L522 * 2.5) - D522,IF(AND(Tabela57[[#This Row],[ESTOQUE_INICIAL]]&lt;=Tabela57[[#This Row],[PONTO_DE_REPOSICAO]],Tabela57[[#This Row],[ESTOQUE_INICIAL]]&gt;0),L522*2.5,D522*0))</f>
        <v>51.400000000000006</v>
      </c>
      <c r="F522" s="13">
        <f t="shared" si="17"/>
        <v>36.111111111111114</v>
      </c>
      <c r="G522" s="14" t="str">
        <f>IF('ESTOQUE DEZEMBRO'!$N522="outubro",_xlfn.XLOOKUP('ESTOQUE DEZEMBRO'!$A522,MEDIDAS!H:H,MEDIDAS!J:J,,0),IF('ESTOQUE DEZEMBRO'!$N522="novembro",_xlfn.XLOOKUP('ESTOQUE DEZEMBRO'!$A522,MEDIDAS!H:H,MEDIDAS!K:K,,0),"0"))</f>
        <v>0</v>
      </c>
      <c r="H522" s="16">
        <v>48</v>
      </c>
      <c r="I522" s="6" t="s">
        <v>1128</v>
      </c>
      <c r="J522" s="1">
        <f>'ESTOQUE DEZEMBRO'!$D522*'ESTOQUE DEZEMBRO'!$G522+'ESTOQUE DEZEMBRO'!$E522*'ESTOQUE DEZEMBRO'!$H522</f>
        <v>2166.666666666667</v>
      </c>
      <c r="K522" s="1">
        <f>_xlfn.XLOOKUP(A522,MEDIDAS!A:A,MEDIDAS!D:D,,0)*5</f>
        <v>7.2222222222222223</v>
      </c>
      <c r="L522" s="1">
        <f>SUM(K522,_xlfn.XLOOKUP(A522,MEDIDAS!A:A,MEDIDAS!D:D,,0)*5)</f>
        <v>14.444444444444445</v>
      </c>
      <c r="M52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22" t="str">
        <f>IF(Tabela57[[#This Row],[ABASTECIMENTO]]&gt;0,"janeiro",_xlfn.XLOOKUP(Tabela57[[#This Row],[SKU]],'ESTOQUE DEZEMBRO'!A:A,'ESTOQUE DEZEMBRO'!N:N,,0))</f>
        <v>janeiro</v>
      </c>
      <c r="O522" s="15">
        <v>45658</v>
      </c>
    </row>
    <row r="523" spans="1:15">
      <c r="A523" s="5" t="s">
        <v>521</v>
      </c>
      <c r="B523" s="6" t="s">
        <v>1190</v>
      </c>
      <c r="C523" s="8">
        <f t="shared" si="16"/>
        <v>64.89</v>
      </c>
      <c r="D523" s="13">
        <f>_xlfn.XLOOKUP(Tabela57[[#This Row],[SKU]],'ESTOQUE DEZEMBRO'!A:A,'ESTOQUE DEZEMBRO'!F:F,,0)-
_xlfn.XLOOKUP(Tabela57[[#This Row],[SKU]],'VENDA MES'!K:K,'VENDA MES'!L:L,0,0)</f>
        <v>4.8000000000000114</v>
      </c>
      <c r="E523" s="13">
        <f>IF(D523&lt;=0,(L523 * 2.5) - D523,IF(AND(Tabela57[[#This Row],[ESTOQUE_INICIAL]]&lt;=Tabela57[[#This Row],[PONTO_DE_REPOSICAO]],Tabela57[[#This Row],[ESTOQUE_INICIAL]]&gt;0),L523*2.5,D523*0))</f>
        <v>24.444444444444443</v>
      </c>
      <c r="F523" s="13">
        <f t="shared" si="17"/>
        <v>29.244444444444454</v>
      </c>
      <c r="G523" s="14">
        <f>IF('ESTOQUE DEZEMBRO'!$N523="outubro",_xlfn.XLOOKUP('ESTOQUE DEZEMBRO'!$A523,MEDIDAS!H:H,MEDIDAS!J:J,,0),IF('ESTOQUE DEZEMBRO'!$N523="novembro",_xlfn.XLOOKUP('ESTOQUE DEZEMBRO'!$A523,MEDIDAS!H:H,MEDIDAS!K:K,,0),"0"))</f>
        <v>60</v>
      </c>
      <c r="H523" s="16">
        <v>120</v>
      </c>
      <c r="I523" s="6" t="s">
        <v>1128</v>
      </c>
      <c r="J523" s="1">
        <f>'ESTOQUE DEZEMBRO'!$D523*'ESTOQUE DEZEMBRO'!$G523+'ESTOQUE DEZEMBRO'!$E523*'ESTOQUE DEZEMBRO'!$H523</f>
        <v>3828.0000000000009</v>
      </c>
      <c r="K523" s="1">
        <f>_xlfn.XLOOKUP(A523,MEDIDAS!A:A,MEDIDAS!D:D,,0)*5</f>
        <v>4.8888888888888884</v>
      </c>
      <c r="L523" s="1">
        <f>SUM(K523,_xlfn.XLOOKUP(A523,MEDIDAS!A:A,MEDIDAS!D:D,,0)*5)</f>
        <v>9.7777777777777768</v>
      </c>
      <c r="M52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23" t="str">
        <f>IF(Tabela57[[#This Row],[ABASTECIMENTO]]&gt;0,"janeiro",_xlfn.XLOOKUP(Tabela57[[#This Row],[SKU]],'ESTOQUE DEZEMBRO'!A:A,'ESTOQUE DEZEMBRO'!N:N,,0))</f>
        <v>janeiro</v>
      </c>
      <c r="O523" s="15">
        <v>45658</v>
      </c>
    </row>
    <row r="524" spans="1:15">
      <c r="A524" s="5" t="s">
        <v>522</v>
      </c>
      <c r="B524" s="6" t="s">
        <v>1190</v>
      </c>
      <c r="C524" s="8">
        <f t="shared" si="16"/>
        <v>64.89</v>
      </c>
      <c r="D524" s="13">
        <f>_xlfn.XLOOKUP(Tabela57[[#This Row],[SKU]],'ESTOQUE DEZEMBRO'!A:A,'ESTOQUE DEZEMBRO'!F:F,,0)-
_xlfn.XLOOKUP(Tabela57[[#This Row],[SKU]],'VENDA MES'!K:K,'VENDA MES'!L:L,0,0)</f>
        <v>3.0000000000000284</v>
      </c>
      <c r="E524" s="13">
        <f>IF(D524&lt;=0,(L524 * 2.5) - D524,IF(AND(Tabela57[[#This Row],[ESTOQUE_INICIAL]]&lt;=Tabela57[[#This Row],[PONTO_DE_REPOSICAO]],Tabela57[[#This Row],[ESTOQUE_INICIAL]]&gt;0),L524*2.5,D524*0))</f>
        <v>26.111111111111111</v>
      </c>
      <c r="F524" s="13">
        <f t="shared" si="17"/>
        <v>29.111111111111139</v>
      </c>
      <c r="G524" s="14">
        <f>IF('ESTOQUE DEZEMBRO'!$N524="outubro",_xlfn.XLOOKUP('ESTOQUE DEZEMBRO'!$A524,MEDIDAS!H:H,MEDIDAS!J:J,,0),IF('ESTOQUE DEZEMBRO'!$N524="novembro",_xlfn.XLOOKUP('ESTOQUE DEZEMBRO'!$A524,MEDIDAS!H:H,MEDIDAS!K:K,,0),"0"))</f>
        <v>60</v>
      </c>
      <c r="H524" s="16">
        <v>120</v>
      </c>
      <c r="I524" s="6" t="s">
        <v>1128</v>
      </c>
      <c r="J524" s="1">
        <f>'ESTOQUE DEZEMBRO'!$D524*'ESTOQUE DEZEMBRO'!$G524+'ESTOQUE DEZEMBRO'!$E524*'ESTOQUE DEZEMBRO'!$H524</f>
        <v>4260.0000000000018</v>
      </c>
      <c r="K524" s="1">
        <f>_xlfn.XLOOKUP(A524,MEDIDAS!A:A,MEDIDAS!D:D,,0)*5</f>
        <v>5.2222222222222223</v>
      </c>
      <c r="L524" s="1">
        <f>SUM(K524,_xlfn.XLOOKUP(A524,MEDIDAS!A:A,MEDIDAS!D:D,,0)*5)</f>
        <v>10.444444444444445</v>
      </c>
      <c r="M52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24" t="str">
        <f>IF(Tabela57[[#This Row],[ABASTECIMENTO]]&gt;0,"janeiro",_xlfn.XLOOKUP(Tabela57[[#This Row],[SKU]],'ESTOQUE DEZEMBRO'!A:A,'ESTOQUE DEZEMBRO'!N:N,,0))</f>
        <v>janeiro</v>
      </c>
      <c r="O524" s="15">
        <v>45658</v>
      </c>
    </row>
    <row r="525" spans="1:15">
      <c r="A525" s="5" t="s">
        <v>523</v>
      </c>
      <c r="B525" s="6" t="s">
        <v>1190</v>
      </c>
      <c r="C525" s="8">
        <f t="shared" si="16"/>
        <v>64.89</v>
      </c>
      <c r="D525" s="13">
        <f>_xlfn.XLOOKUP(Tabela57[[#This Row],[SKU]],'ESTOQUE DEZEMBRO'!A:A,'ESTOQUE DEZEMBRO'!F:F,,0)-
_xlfn.XLOOKUP(Tabela57[[#This Row],[SKU]],'VENDA MES'!K:K,'VENDA MES'!L:L,0,0)</f>
        <v>-16.111111111111107</v>
      </c>
      <c r="E525" s="13">
        <f>IF(D525&lt;=0,(L525 * 2.5) - D525,IF(AND(Tabela57[[#This Row],[ESTOQUE_INICIAL]]&lt;=Tabela57[[#This Row],[PONTO_DE_REPOSICAO]],Tabela57[[#This Row],[ESTOQUE_INICIAL]]&gt;0),L525*2.5,D525*0))</f>
        <v>50</v>
      </c>
      <c r="F525" s="13">
        <f t="shared" si="17"/>
        <v>33.888888888888893</v>
      </c>
      <c r="G525" s="14" t="str">
        <f>IF('ESTOQUE DEZEMBRO'!$N525="outubro",_xlfn.XLOOKUP('ESTOQUE DEZEMBRO'!$A525,MEDIDAS!H:H,MEDIDAS!J:J,,0),IF('ESTOQUE DEZEMBRO'!$N525="novembro",_xlfn.XLOOKUP('ESTOQUE DEZEMBRO'!$A525,MEDIDAS!H:H,MEDIDAS!K:K,,0),"0"))</f>
        <v>0</v>
      </c>
      <c r="H525" s="16">
        <v>120</v>
      </c>
      <c r="I525" s="6" t="s">
        <v>1128</v>
      </c>
      <c r="J525" s="1">
        <f>'ESTOQUE DEZEMBRO'!$D525*'ESTOQUE DEZEMBRO'!$G525+'ESTOQUE DEZEMBRO'!$E525*'ESTOQUE DEZEMBRO'!$H525</f>
        <v>6900</v>
      </c>
      <c r="K525" s="1">
        <f>_xlfn.XLOOKUP(A525,MEDIDAS!A:A,MEDIDAS!D:D,,0)*5</f>
        <v>6.7777777777777786</v>
      </c>
      <c r="L525" s="1">
        <f>SUM(K525,_xlfn.XLOOKUP(A525,MEDIDAS!A:A,MEDIDAS!D:D,,0)*5)</f>
        <v>13.555555555555557</v>
      </c>
      <c r="M52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25" t="str">
        <f>IF(Tabela57[[#This Row],[ABASTECIMENTO]]&gt;0,"janeiro",_xlfn.XLOOKUP(Tabela57[[#This Row],[SKU]],'ESTOQUE DEZEMBRO'!A:A,'ESTOQUE DEZEMBRO'!N:N,,0))</f>
        <v>janeiro</v>
      </c>
      <c r="O525" s="15">
        <v>45658</v>
      </c>
    </row>
    <row r="526" spans="1:15">
      <c r="A526" s="5" t="s">
        <v>524</v>
      </c>
      <c r="B526" s="6" t="s">
        <v>1190</v>
      </c>
      <c r="C526" s="8">
        <f t="shared" si="16"/>
        <v>64.89</v>
      </c>
      <c r="D526" s="13">
        <f>_xlfn.XLOOKUP(Tabela57[[#This Row],[SKU]],'ESTOQUE DEZEMBRO'!A:A,'ESTOQUE DEZEMBRO'!F:F,,0)-
_xlfn.XLOOKUP(Tabela57[[#This Row],[SKU]],'VENDA MES'!K:K,'VENDA MES'!L:L,0,0)</f>
        <v>-107.59999999999998</v>
      </c>
      <c r="E526" s="13">
        <f>IF(D526&lt;=0,(L526 * 2.5) - D526,IF(AND(Tabela57[[#This Row],[ESTOQUE_INICIAL]]&lt;=Tabela57[[#This Row],[PONTO_DE_REPOSICAO]],Tabela57[[#This Row],[ESTOQUE_INICIAL]]&gt;0),L526*2.5,D526*0))</f>
        <v>130.65555555555554</v>
      </c>
      <c r="F526" s="13">
        <f t="shared" si="17"/>
        <v>23.055555555555557</v>
      </c>
      <c r="G526" s="14">
        <f>IF('ESTOQUE DEZEMBRO'!$N526="outubro",_xlfn.XLOOKUP('ESTOQUE DEZEMBRO'!$A526,MEDIDAS!H:H,MEDIDAS!J:J,,0),IF('ESTOQUE DEZEMBRO'!$N526="novembro",_xlfn.XLOOKUP('ESTOQUE DEZEMBRO'!$A526,MEDIDAS!H:H,MEDIDAS!K:K,,0),"0"))</f>
        <v>60</v>
      </c>
      <c r="H526" s="16">
        <v>120</v>
      </c>
      <c r="I526" s="6" t="s">
        <v>1128</v>
      </c>
      <c r="J526" s="1">
        <f>'ESTOQUE DEZEMBRO'!$D526*'ESTOQUE DEZEMBRO'!$G526+'ESTOQUE DEZEMBRO'!$E526*'ESTOQUE DEZEMBRO'!$H526</f>
        <v>564.00000000000114</v>
      </c>
      <c r="K526" s="1">
        <f>_xlfn.XLOOKUP(A526,MEDIDAS!A:A,MEDIDAS!D:D,,0)*5</f>
        <v>4.6111111111111116</v>
      </c>
      <c r="L526" s="1">
        <f>SUM(K526,_xlfn.XLOOKUP(A526,MEDIDAS!A:A,MEDIDAS!D:D,,0)*5)</f>
        <v>9.2222222222222232</v>
      </c>
      <c r="M52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26" t="str">
        <f>IF(Tabela57[[#This Row],[ABASTECIMENTO]]&gt;0,"janeiro",_xlfn.XLOOKUP(Tabela57[[#This Row],[SKU]],'ESTOQUE DEZEMBRO'!A:A,'ESTOQUE DEZEMBRO'!N:N,,0))</f>
        <v>janeiro</v>
      </c>
      <c r="O526" s="15">
        <v>45658</v>
      </c>
    </row>
    <row r="527" spans="1:15">
      <c r="A527" s="5" t="s">
        <v>525</v>
      </c>
      <c r="B527" s="6" t="s">
        <v>1190</v>
      </c>
      <c r="C527" s="8">
        <f t="shared" si="16"/>
        <v>64.89</v>
      </c>
      <c r="D527" s="13">
        <f>_xlfn.XLOOKUP(Tabela57[[#This Row],[SKU]],'ESTOQUE DEZEMBRO'!A:A,'ESTOQUE DEZEMBRO'!F:F,,0)-
_xlfn.XLOOKUP(Tabela57[[#This Row],[SKU]],'VENDA MES'!K:K,'VENDA MES'!L:L,0,0)</f>
        <v>-27.599999999999994</v>
      </c>
      <c r="E527" s="13">
        <f>IF(D527&lt;=0,(L527 * 2.5) - D527,IF(AND(Tabela57[[#This Row],[ESTOQUE_INICIAL]]&lt;=Tabela57[[#This Row],[PONTO_DE_REPOSICAO]],Tabela57[[#This Row],[ESTOQUE_INICIAL]]&gt;0),L527*2.5,D527*0))</f>
        <v>59.822222222222216</v>
      </c>
      <c r="F527" s="13">
        <f t="shared" si="17"/>
        <v>32.222222222222221</v>
      </c>
      <c r="G527" s="14">
        <f>IF('ESTOQUE DEZEMBRO'!$N527="outubro",_xlfn.XLOOKUP('ESTOQUE DEZEMBRO'!$A527,MEDIDAS!H:H,MEDIDAS!J:J,,0),IF('ESTOQUE DEZEMBRO'!$N527="novembro",_xlfn.XLOOKUP('ESTOQUE DEZEMBRO'!$A527,MEDIDAS!H:H,MEDIDAS!K:K,,0),"0"))</f>
        <v>60</v>
      </c>
      <c r="H527" s="16">
        <v>120</v>
      </c>
      <c r="I527" s="6" t="s">
        <v>1128</v>
      </c>
      <c r="J527" s="1">
        <f>'ESTOQUE DEZEMBRO'!$D527*'ESTOQUE DEZEMBRO'!$G527+'ESTOQUE DEZEMBRO'!$E527*'ESTOQUE DEZEMBRO'!$H527</f>
        <v>2544.0000000000005</v>
      </c>
      <c r="K527" s="1">
        <f>_xlfn.XLOOKUP(A527,MEDIDAS!A:A,MEDIDAS!D:D,,0)*5</f>
        <v>6.4444444444444446</v>
      </c>
      <c r="L527" s="1">
        <f>SUM(K527,_xlfn.XLOOKUP(A527,MEDIDAS!A:A,MEDIDAS!D:D,,0)*5)</f>
        <v>12.888888888888889</v>
      </c>
      <c r="M52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27" t="str">
        <f>IF(Tabela57[[#This Row],[ABASTECIMENTO]]&gt;0,"janeiro",_xlfn.XLOOKUP(Tabela57[[#This Row],[SKU]],'ESTOQUE DEZEMBRO'!A:A,'ESTOQUE DEZEMBRO'!N:N,,0))</f>
        <v>janeiro</v>
      </c>
      <c r="O527" s="15">
        <v>45658</v>
      </c>
    </row>
    <row r="528" spans="1:15">
      <c r="A528" s="5" t="s">
        <v>582</v>
      </c>
      <c r="B528" s="6" t="s">
        <v>1190</v>
      </c>
      <c r="C528" s="8">
        <f t="shared" si="16"/>
        <v>64.89</v>
      </c>
      <c r="D528" s="13">
        <f>_xlfn.XLOOKUP(Tabela57[[#This Row],[SKU]],'ESTOQUE DEZEMBRO'!A:A,'ESTOQUE DEZEMBRO'!F:F,,0)-
_xlfn.XLOOKUP(Tabela57[[#This Row],[SKU]],'VENDA MES'!K:K,'VENDA MES'!L:L,0,0)</f>
        <v>-53</v>
      </c>
      <c r="E528" s="13">
        <f>IF(D528&lt;=0,(L528 * 2.5) - D528,IF(AND(Tabela57[[#This Row],[ESTOQUE_INICIAL]]&lt;=Tabela57[[#This Row],[PONTO_DE_REPOSICAO]],Tabela57[[#This Row],[ESTOQUE_INICIAL]]&gt;0),L528*2.5,D528*0))</f>
        <v>79.666666666666657</v>
      </c>
      <c r="F528" s="13">
        <f t="shared" si="17"/>
        <v>26.666666666666657</v>
      </c>
      <c r="G528" s="14">
        <f>IF('ESTOQUE DEZEMBRO'!$N528="outubro",_xlfn.XLOOKUP('ESTOQUE DEZEMBRO'!$A528,MEDIDAS!H:H,MEDIDAS!J:J,,0),IF('ESTOQUE DEZEMBRO'!$N528="novembro",_xlfn.XLOOKUP('ESTOQUE DEZEMBRO'!$A528,MEDIDAS!H:H,MEDIDAS!K:K,,0),"0"))</f>
        <v>60</v>
      </c>
      <c r="H528" s="16">
        <v>120</v>
      </c>
      <c r="I528" s="6" t="s">
        <v>1128</v>
      </c>
      <c r="J528" s="1">
        <f>'ESTOQUE DEZEMBRO'!$D528*'ESTOQUE DEZEMBRO'!$G528+'ESTOQUE DEZEMBRO'!$E528*'ESTOQUE DEZEMBRO'!$H528</f>
        <v>3240</v>
      </c>
      <c r="K528" s="1">
        <f>_xlfn.XLOOKUP(A528,MEDIDAS!A:A,MEDIDAS!D:D,,0)*5</f>
        <v>5.333333333333333</v>
      </c>
      <c r="L528" s="1">
        <f>SUM(K528,_xlfn.XLOOKUP(A528,MEDIDAS!A:A,MEDIDAS!D:D,,0)*5)</f>
        <v>10.666666666666666</v>
      </c>
      <c r="M52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28" t="str">
        <f>IF(Tabela57[[#This Row],[ABASTECIMENTO]]&gt;0,"janeiro",_xlfn.XLOOKUP(Tabela57[[#This Row],[SKU]],'ESTOQUE DEZEMBRO'!A:A,'ESTOQUE DEZEMBRO'!N:N,,0))</f>
        <v>janeiro</v>
      </c>
      <c r="O528" s="15">
        <v>45658</v>
      </c>
    </row>
    <row r="529" spans="1:15">
      <c r="A529" s="5" t="s">
        <v>526</v>
      </c>
      <c r="B529" s="6" t="s">
        <v>1190</v>
      </c>
      <c r="C529" s="8">
        <f t="shared" si="16"/>
        <v>64.89</v>
      </c>
      <c r="D529" s="13">
        <f>_xlfn.XLOOKUP(Tabela57[[#This Row],[SKU]],'ESTOQUE DEZEMBRO'!A:A,'ESTOQUE DEZEMBRO'!F:F,,0)-
_xlfn.XLOOKUP(Tabela57[[#This Row],[SKU]],'VENDA MES'!K:K,'VENDA MES'!L:L,0,0)</f>
        <v>-51.666666666666657</v>
      </c>
      <c r="E529" s="13">
        <f>IF(D529&lt;=0,(L529 * 2.5) - D529,IF(AND(Tabela57[[#This Row],[ESTOQUE_INICIAL]]&lt;=Tabela57[[#This Row],[PONTO_DE_REPOSICAO]],Tabela57[[#This Row],[ESTOQUE_INICIAL]]&gt;0),L529*2.5,D529*0))</f>
        <v>95</v>
      </c>
      <c r="F529" s="13">
        <f t="shared" si="17"/>
        <v>43.333333333333343</v>
      </c>
      <c r="G529" s="14" t="str">
        <f>IF('ESTOQUE DEZEMBRO'!$N529="outubro",_xlfn.XLOOKUP('ESTOQUE DEZEMBRO'!$A529,MEDIDAS!H:H,MEDIDAS!J:J,,0),IF('ESTOQUE DEZEMBRO'!$N529="novembro",_xlfn.XLOOKUP('ESTOQUE DEZEMBRO'!$A529,MEDIDAS!H:H,MEDIDAS!K:K,,0),"0"))</f>
        <v>0</v>
      </c>
      <c r="H529" s="16">
        <v>120</v>
      </c>
      <c r="I529" s="6" t="s">
        <v>1128</v>
      </c>
      <c r="J529" s="1">
        <f>'ESTOQUE DEZEMBRO'!$D529*'ESTOQUE DEZEMBRO'!$G529+'ESTOQUE DEZEMBRO'!$E529*'ESTOQUE DEZEMBRO'!$H529</f>
        <v>7950</v>
      </c>
      <c r="K529" s="1">
        <f>_xlfn.XLOOKUP(A529,MEDIDAS!A:A,MEDIDAS!D:D,,0)*5</f>
        <v>8.6666666666666679</v>
      </c>
      <c r="L529" s="1">
        <f>SUM(K529,_xlfn.XLOOKUP(A529,MEDIDAS!A:A,MEDIDAS!D:D,,0)*5)</f>
        <v>17.333333333333336</v>
      </c>
      <c r="M52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29" t="str">
        <f>IF(Tabela57[[#This Row],[ABASTECIMENTO]]&gt;0,"janeiro",_xlfn.XLOOKUP(Tabela57[[#This Row],[SKU]],'ESTOQUE DEZEMBRO'!A:A,'ESTOQUE DEZEMBRO'!N:N,,0))</f>
        <v>janeiro</v>
      </c>
      <c r="O529" s="15">
        <v>45658</v>
      </c>
    </row>
    <row r="530" spans="1:15">
      <c r="A530" s="5" t="s">
        <v>527</v>
      </c>
      <c r="B530" s="6" t="s">
        <v>1190</v>
      </c>
      <c r="C530" s="8">
        <f t="shared" si="16"/>
        <v>64.89</v>
      </c>
      <c r="D530" s="13">
        <f>_xlfn.XLOOKUP(Tabela57[[#This Row],[SKU]],'ESTOQUE DEZEMBRO'!A:A,'ESTOQUE DEZEMBRO'!F:F,,0)-
_xlfn.XLOOKUP(Tabela57[[#This Row],[SKU]],'VENDA MES'!K:K,'VENDA MES'!L:L,0,0)</f>
        <v>-86.59999999999998</v>
      </c>
      <c r="E530" s="13">
        <f>IF(D530&lt;=0,(L530 * 2.5) - D530,IF(AND(Tabela57[[#This Row],[ESTOQUE_INICIAL]]&lt;=Tabela57[[#This Row],[PONTO_DE_REPOSICAO]],Tabela57[[#This Row],[ESTOQUE_INICIAL]]&gt;0),L530*2.5,D530*0))</f>
        <v>115.21111111111108</v>
      </c>
      <c r="F530" s="13">
        <f t="shared" si="17"/>
        <v>28.6111111111111</v>
      </c>
      <c r="G530" s="14">
        <f>IF('ESTOQUE DEZEMBRO'!$N530="outubro",_xlfn.XLOOKUP('ESTOQUE DEZEMBRO'!$A530,MEDIDAS!H:H,MEDIDAS!J:J,,0),IF('ESTOQUE DEZEMBRO'!$N530="novembro",_xlfn.XLOOKUP('ESTOQUE DEZEMBRO'!$A530,MEDIDAS!H:H,MEDIDAS!K:K,,0),"0"))</f>
        <v>60</v>
      </c>
      <c r="H530" s="16">
        <v>120</v>
      </c>
      <c r="I530" s="6" t="s">
        <v>1128</v>
      </c>
      <c r="J530" s="1">
        <f>'ESTOQUE DEZEMBRO'!$D530*'ESTOQUE DEZEMBRO'!$G530+'ESTOQUE DEZEMBRO'!$E530*'ESTOQUE DEZEMBRO'!$H530</f>
        <v>1344.0000000000011</v>
      </c>
      <c r="K530" s="1">
        <f>_xlfn.XLOOKUP(A530,MEDIDAS!A:A,MEDIDAS!D:D,,0)*5</f>
        <v>5.7222222222222214</v>
      </c>
      <c r="L530" s="1">
        <f>SUM(K530,_xlfn.XLOOKUP(A530,MEDIDAS!A:A,MEDIDAS!D:D,,0)*5)</f>
        <v>11.444444444444443</v>
      </c>
      <c r="M53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30" t="str">
        <f>IF(Tabela57[[#This Row],[ABASTECIMENTO]]&gt;0,"janeiro",_xlfn.XLOOKUP(Tabela57[[#This Row],[SKU]],'ESTOQUE DEZEMBRO'!A:A,'ESTOQUE DEZEMBRO'!N:N,,0))</f>
        <v>janeiro</v>
      </c>
      <c r="O530" s="15">
        <v>45658</v>
      </c>
    </row>
    <row r="531" spans="1:15">
      <c r="A531" s="5" t="s">
        <v>529</v>
      </c>
      <c r="B531" s="6" t="s">
        <v>1190</v>
      </c>
      <c r="C531" s="8">
        <f t="shared" si="16"/>
        <v>64.89</v>
      </c>
      <c r="D531" s="13">
        <f>_xlfn.XLOOKUP(Tabela57[[#This Row],[SKU]],'ESTOQUE DEZEMBRO'!A:A,'ESTOQUE DEZEMBRO'!F:F,,0)-
_xlfn.XLOOKUP(Tabela57[[#This Row],[SKU]],'VENDA MES'!K:K,'VENDA MES'!L:L,0,0)</f>
        <v>58</v>
      </c>
      <c r="E531" s="13">
        <f>IF(D531&lt;=0,(L531 * 2.5) - D531,IF(AND(Tabela57[[#This Row],[ESTOQUE_INICIAL]]&lt;=Tabela57[[#This Row],[PONTO_DE_REPOSICAO]],Tabela57[[#This Row],[ESTOQUE_INICIAL]]&gt;0),L531*2.5,D531*0))</f>
        <v>0</v>
      </c>
      <c r="F531" s="13">
        <f t="shared" si="17"/>
        <v>58</v>
      </c>
      <c r="G531" s="14">
        <f>IF('ESTOQUE DEZEMBRO'!$N531="outubro",_xlfn.XLOOKUP('ESTOQUE DEZEMBRO'!$A531,MEDIDAS!H:H,MEDIDAS!J:J,,0),IF('ESTOQUE DEZEMBRO'!$N531="novembro",_xlfn.XLOOKUP('ESTOQUE DEZEMBRO'!$A531,MEDIDAS!H:H,MEDIDAS!K:K,,0),"0"))</f>
        <v>60</v>
      </c>
      <c r="H531" s="16">
        <v>120</v>
      </c>
      <c r="I531" s="6" t="s">
        <v>1128</v>
      </c>
      <c r="J531" s="1">
        <f>'ESTOQUE DEZEMBRO'!$D531*'ESTOQUE DEZEMBRO'!$G531+'ESTOQUE DEZEMBRO'!$E531*'ESTOQUE DEZEMBRO'!$H531</f>
        <v>7680</v>
      </c>
      <c r="K531" s="1">
        <f>_xlfn.XLOOKUP(A531,MEDIDAS!A:A,MEDIDAS!D:D,,0)*5</f>
        <v>5.7222222222222214</v>
      </c>
      <c r="L531" s="1">
        <f>SUM(K531,_xlfn.XLOOKUP(A531,MEDIDAS!A:A,MEDIDAS!D:D,,0)*5)</f>
        <v>11.444444444444443</v>
      </c>
      <c r="M53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31" t="str">
        <f>IF(Tabela57[[#This Row],[ABASTECIMENTO]]&gt;0,"janeiro",_xlfn.XLOOKUP(Tabela57[[#This Row],[SKU]],'ESTOQUE DEZEMBRO'!A:A,'ESTOQUE DEZEMBRO'!N:N,,0))</f>
        <v>outubro</v>
      </c>
      <c r="O531" s="15">
        <v>45658</v>
      </c>
    </row>
    <row r="532" spans="1:15">
      <c r="A532" s="5" t="s">
        <v>530</v>
      </c>
      <c r="B532" s="6" t="s">
        <v>1190</v>
      </c>
      <c r="C532" s="8">
        <f t="shared" si="16"/>
        <v>64.89</v>
      </c>
      <c r="D532" s="13">
        <f>_xlfn.XLOOKUP(Tabela57[[#This Row],[SKU]],'ESTOQUE DEZEMBRO'!A:A,'ESTOQUE DEZEMBRO'!F:F,,0)-
_xlfn.XLOOKUP(Tabela57[[#This Row],[SKU]],'VENDA MES'!K:K,'VENDA MES'!L:L,0,0)</f>
        <v>-43.088888888888889</v>
      </c>
      <c r="E532" s="13">
        <f>IF(D532&lt;=0,(L532 * 2.5) - D532,IF(AND(Tabela57[[#This Row],[ESTOQUE_INICIAL]]&lt;=Tabela57[[#This Row],[PONTO_DE_REPOSICAO]],Tabela57[[#This Row],[ESTOQUE_INICIAL]]&gt;0),L532*2.5,D532*0))</f>
        <v>74.2</v>
      </c>
      <c r="F532" s="13">
        <f t="shared" si="17"/>
        <v>31.111111111111114</v>
      </c>
      <c r="G532" s="14" t="str">
        <f>IF('ESTOQUE DEZEMBRO'!$N532="outubro",_xlfn.XLOOKUP('ESTOQUE DEZEMBRO'!$A532,MEDIDAS!H:H,MEDIDAS!J:J,,0),IF('ESTOQUE DEZEMBRO'!$N532="novembro",_xlfn.XLOOKUP('ESTOQUE DEZEMBRO'!$A532,MEDIDAS!H:H,MEDIDAS!K:K,,0),"0"))</f>
        <v>0</v>
      </c>
      <c r="H532" s="16">
        <v>120</v>
      </c>
      <c r="I532" s="6" t="s">
        <v>1128</v>
      </c>
      <c r="J532" s="1">
        <f>'ESTOQUE DEZEMBRO'!$D532*'ESTOQUE DEZEMBRO'!$G532+'ESTOQUE DEZEMBRO'!$E532*'ESTOQUE DEZEMBRO'!$H532</f>
        <v>4666.666666666667</v>
      </c>
      <c r="K532" s="1">
        <f>_xlfn.XLOOKUP(A532,MEDIDAS!A:A,MEDIDAS!D:D,,0)*5</f>
        <v>6.2222222222222223</v>
      </c>
      <c r="L532" s="1">
        <f>SUM(K532,_xlfn.XLOOKUP(A532,MEDIDAS!A:A,MEDIDAS!D:D,,0)*5)</f>
        <v>12.444444444444445</v>
      </c>
      <c r="M53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32" t="str">
        <f>IF(Tabela57[[#This Row],[ABASTECIMENTO]]&gt;0,"janeiro",_xlfn.XLOOKUP(Tabela57[[#This Row],[SKU]],'ESTOQUE DEZEMBRO'!A:A,'ESTOQUE DEZEMBRO'!N:N,,0))</f>
        <v>janeiro</v>
      </c>
      <c r="O532" s="15">
        <v>45658</v>
      </c>
    </row>
    <row r="533" spans="1:15">
      <c r="A533" s="5" t="s">
        <v>531</v>
      </c>
      <c r="B533" s="6" t="s">
        <v>1191</v>
      </c>
      <c r="C533" s="8">
        <f t="shared" si="16"/>
        <v>64.89</v>
      </c>
      <c r="D533" s="13">
        <f>_xlfn.XLOOKUP(Tabela57[[#This Row],[SKU]],'ESTOQUE DEZEMBRO'!A:A,'ESTOQUE DEZEMBRO'!F:F,,0)-
_xlfn.XLOOKUP(Tabela57[[#This Row],[SKU]],'VENDA MES'!K:K,'VENDA MES'!L:L,0,0)</f>
        <v>-17.5</v>
      </c>
      <c r="E533" s="13">
        <f>IF(D533&lt;=0,(L533 * 2.5) - D533,IF(AND(Tabela57[[#This Row],[ESTOQUE_INICIAL]]&lt;=Tabela57[[#This Row],[PONTO_DE_REPOSICAO]],Tabela57[[#This Row],[ESTOQUE_INICIAL]]&gt;0),L533*2.5,D533*0))</f>
        <v>45</v>
      </c>
      <c r="F533" s="13">
        <f t="shared" si="17"/>
        <v>27.5</v>
      </c>
      <c r="G533" s="14" t="str">
        <f>IF('ESTOQUE DEZEMBRO'!$N533="outubro",_xlfn.XLOOKUP('ESTOQUE DEZEMBRO'!$A533,MEDIDAS!H:H,MEDIDAS!J:J,,0),IF('ESTOQUE DEZEMBRO'!$N533="novembro",_xlfn.XLOOKUP('ESTOQUE DEZEMBRO'!$A533,MEDIDAS!H:H,MEDIDAS!K:K,,0),"0"))</f>
        <v>0</v>
      </c>
      <c r="H533" s="16">
        <v>48</v>
      </c>
      <c r="I533" s="6" t="s">
        <v>1128</v>
      </c>
      <c r="J533" s="1">
        <f>'ESTOQUE DEZEMBRO'!$D533*'ESTOQUE DEZEMBRO'!$G533+'ESTOQUE DEZEMBRO'!$E533*'ESTOQUE DEZEMBRO'!$H533</f>
        <v>2045.9999999999989</v>
      </c>
      <c r="K533" s="1">
        <f>_xlfn.XLOOKUP(A533,MEDIDAS!A:A,MEDIDAS!D:D,,0)*5</f>
        <v>5.5</v>
      </c>
      <c r="L533" s="1">
        <f>SUM(K533,_xlfn.XLOOKUP(A533,MEDIDAS!A:A,MEDIDAS!D:D,,0)*5)</f>
        <v>11</v>
      </c>
      <c r="M53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33" t="str">
        <f>IF(Tabela57[[#This Row],[ABASTECIMENTO]]&gt;0,"janeiro",_xlfn.XLOOKUP(Tabela57[[#This Row],[SKU]],'ESTOQUE DEZEMBRO'!A:A,'ESTOQUE DEZEMBRO'!N:N,,0))</f>
        <v>janeiro</v>
      </c>
      <c r="O533" s="15">
        <v>45658</v>
      </c>
    </row>
    <row r="534" spans="1:15">
      <c r="A534" s="5" t="s">
        <v>532</v>
      </c>
      <c r="B534" s="6" t="s">
        <v>1191</v>
      </c>
      <c r="C534" s="8">
        <f t="shared" si="16"/>
        <v>64.89</v>
      </c>
      <c r="D534" s="13">
        <f>_xlfn.XLOOKUP(Tabela57[[#This Row],[SKU]],'ESTOQUE DEZEMBRO'!A:A,'ESTOQUE DEZEMBRO'!F:F,,0)-
_xlfn.XLOOKUP(Tabela57[[#This Row],[SKU]],'VENDA MES'!K:K,'VENDA MES'!L:L,0,0)</f>
        <v>-25.400000000000006</v>
      </c>
      <c r="E534" s="13">
        <f>IF(D534&lt;=0,(L534 * 2.5) - D534,IF(AND(Tabela57[[#This Row],[ESTOQUE_INICIAL]]&lt;=Tabela57[[#This Row],[PONTO_DE_REPOSICAO]],Tabela57[[#This Row],[ESTOQUE_INICIAL]]&gt;0),L534*2.5,D534*0))</f>
        <v>59.844444444444449</v>
      </c>
      <c r="F534" s="13">
        <f t="shared" si="17"/>
        <v>34.444444444444443</v>
      </c>
      <c r="G534" s="14">
        <f>IF('ESTOQUE DEZEMBRO'!$N534="outubro",_xlfn.XLOOKUP('ESTOQUE DEZEMBRO'!$A534,MEDIDAS!H:H,MEDIDAS!J:J,,0),IF('ESTOQUE DEZEMBRO'!$N534="novembro",_xlfn.XLOOKUP('ESTOQUE DEZEMBRO'!$A534,MEDIDAS!H:H,MEDIDAS!K:K,,0),"0"))</f>
        <v>24</v>
      </c>
      <c r="H534" s="16">
        <v>48</v>
      </c>
      <c r="I534" s="6" t="s">
        <v>1128</v>
      </c>
      <c r="J534" s="1">
        <f>'ESTOQUE DEZEMBRO'!$D534*'ESTOQUE DEZEMBRO'!$G534+'ESTOQUE DEZEMBRO'!$E534*'ESTOQUE DEZEMBRO'!$H534</f>
        <v>1142.3999999999999</v>
      </c>
      <c r="K534" s="1">
        <f>_xlfn.XLOOKUP(A534,MEDIDAS!A:A,MEDIDAS!D:D,,0)*5</f>
        <v>6.8888888888888893</v>
      </c>
      <c r="L534" s="1">
        <f>SUM(K534,_xlfn.XLOOKUP(A534,MEDIDAS!A:A,MEDIDAS!D:D,,0)*5)</f>
        <v>13.777777777777779</v>
      </c>
      <c r="M53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34" t="str">
        <f>IF(Tabela57[[#This Row],[ABASTECIMENTO]]&gt;0,"janeiro",_xlfn.XLOOKUP(Tabela57[[#This Row],[SKU]],'ESTOQUE DEZEMBRO'!A:A,'ESTOQUE DEZEMBRO'!N:N,,0))</f>
        <v>janeiro</v>
      </c>
      <c r="O534" s="15">
        <v>45658</v>
      </c>
    </row>
    <row r="535" spans="1:15">
      <c r="A535" s="5" t="s">
        <v>533</v>
      </c>
      <c r="B535" s="6" t="s">
        <v>1191</v>
      </c>
      <c r="C535" s="8">
        <f t="shared" si="16"/>
        <v>64.89</v>
      </c>
      <c r="D535" s="13">
        <f>_xlfn.XLOOKUP(Tabela57[[#This Row],[SKU]],'ESTOQUE DEZEMBRO'!A:A,'ESTOQUE DEZEMBRO'!F:F,,0)-
_xlfn.XLOOKUP(Tabela57[[#This Row],[SKU]],'VENDA MES'!K:K,'VENDA MES'!L:L,0,0)</f>
        <v>-10.3333333333333</v>
      </c>
      <c r="E535" s="13">
        <f>IF(D535&lt;=0,(L535 * 2.5) - D535,IF(AND(Tabela57[[#This Row],[ESTOQUE_INICIAL]]&lt;=Tabela57[[#This Row],[PONTO_DE_REPOSICAO]],Tabela57[[#This Row],[ESTOQUE_INICIAL]]&gt;0),L535*2.5,D535*0))</f>
        <v>51.999999999999972</v>
      </c>
      <c r="F535" s="13">
        <f t="shared" si="17"/>
        <v>41.666666666666671</v>
      </c>
      <c r="G535" s="14" t="str">
        <f>IF('ESTOQUE DEZEMBRO'!$N535="outubro",_xlfn.XLOOKUP('ESTOQUE DEZEMBRO'!$A535,MEDIDAS!H:H,MEDIDAS!J:J,,0),IF('ESTOQUE DEZEMBRO'!$N535="novembro",_xlfn.XLOOKUP('ESTOQUE DEZEMBRO'!$A535,MEDIDAS!H:H,MEDIDAS!K:K,,0),"0"))</f>
        <v>0</v>
      </c>
      <c r="H535" s="16">
        <v>48</v>
      </c>
      <c r="I535" s="6" t="s">
        <v>1128</v>
      </c>
      <c r="J535" s="1">
        <f>'ESTOQUE DEZEMBRO'!$D535*'ESTOQUE DEZEMBRO'!$G535+'ESTOQUE DEZEMBRO'!$E535*'ESTOQUE DEZEMBRO'!$H535</f>
        <v>2500.0000000000005</v>
      </c>
      <c r="K535" s="1">
        <f>_xlfn.XLOOKUP(A535,MEDIDAS!A:A,MEDIDAS!D:D,,0)*5</f>
        <v>8.3333333333333339</v>
      </c>
      <c r="L535" s="1">
        <f>SUM(K535,_xlfn.XLOOKUP(A535,MEDIDAS!A:A,MEDIDAS!D:D,,0)*5)</f>
        <v>16.666666666666668</v>
      </c>
      <c r="M53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35" t="str">
        <f>IF(Tabela57[[#This Row],[ABASTECIMENTO]]&gt;0,"janeiro",_xlfn.XLOOKUP(Tabela57[[#This Row],[SKU]],'ESTOQUE DEZEMBRO'!A:A,'ESTOQUE DEZEMBRO'!N:N,,0))</f>
        <v>janeiro</v>
      </c>
      <c r="O535" s="15">
        <v>45658</v>
      </c>
    </row>
    <row r="536" spans="1:15">
      <c r="A536" s="5" t="s">
        <v>534</v>
      </c>
      <c r="B536" s="6" t="s">
        <v>1191</v>
      </c>
      <c r="C536" s="8">
        <f t="shared" si="16"/>
        <v>64.89</v>
      </c>
      <c r="D536" s="13">
        <f>_xlfn.XLOOKUP(Tabela57[[#This Row],[SKU]],'ESTOQUE DEZEMBRO'!A:A,'ESTOQUE DEZEMBRO'!F:F,,0)-
_xlfn.XLOOKUP(Tabela57[[#This Row],[SKU]],'VENDA MES'!K:K,'VENDA MES'!L:L,0,0)</f>
        <v>-46.400000000000006</v>
      </c>
      <c r="E536" s="13">
        <f>IF(D536&lt;=0,(L536 * 2.5) - D536,IF(AND(Tabela57[[#This Row],[ESTOQUE_INICIAL]]&lt;=Tabela57[[#This Row],[PONTO_DE_REPOSICAO]],Tabela57[[#This Row],[ESTOQUE_INICIAL]]&gt;0),L536*2.5,D536*0))</f>
        <v>71.400000000000006</v>
      </c>
      <c r="F536" s="13">
        <f t="shared" si="17"/>
        <v>25</v>
      </c>
      <c r="G536" s="14">
        <f>IF('ESTOQUE DEZEMBRO'!$N536="outubro",_xlfn.XLOOKUP('ESTOQUE DEZEMBRO'!$A536,MEDIDAS!H:H,MEDIDAS!J:J,,0),IF('ESTOQUE DEZEMBRO'!$N536="novembro",_xlfn.XLOOKUP('ESTOQUE DEZEMBRO'!$A536,MEDIDAS!H:H,MEDIDAS!K:K,,0),"0"))</f>
        <v>24</v>
      </c>
      <c r="H536" s="16">
        <v>48</v>
      </c>
      <c r="I536" s="6" t="s">
        <v>1128</v>
      </c>
      <c r="J536" s="1">
        <f>'ESTOQUE DEZEMBRO'!$D536*'ESTOQUE DEZEMBRO'!$G536+'ESTOQUE DEZEMBRO'!$E536*'ESTOQUE DEZEMBRO'!$H536</f>
        <v>1166.3999999999999</v>
      </c>
      <c r="K536" s="1">
        <f>_xlfn.XLOOKUP(A536,MEDIDAS!A:A,MEDIDAS!D:D,,0)*5</f>
        <v>5</v>
      </c>
      <c r="L536" s="1">
        <f>SUM(K536,_xlfn.XLOOKUP(A536,MEDIDAS!A:A,MEDIDAS!D:D,,0)*5)</f>
        <v>10</v>
      </c>
      <c r="M53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36" t="str">
        <f>IF(Tabela57[[#This Row],[ABASTECIMENTO]]&gt;0,"janeiro",_xlfn.XLOOKUP(Tabela57[[#This Row],[SKU]],'ESTOQUE DEZEMBRO'!A:A,'ESTOQUE DEZEMBRO'!N:N,,0))</f>
        <v>janeiro</v>
      </c>
      <c r="O536" s="15">
        <v>45658</v>
      </c>
    </row>
    <row r="537" spans="1:15">
      <c r="A537" s="5" t="s">
        <v>535</v>
      </c>
      <c r="B537" s="6" t="s">
        <v>1191</v>
      </c>
      <c r="C537" s="8">
        <f t="shared" si="16"/>
        <v>64.89</v>
      </c>
      <c r="D537" s="13">
        <f>_xlfn.XLOOKUP(Tabela57[[#This Row],[SKU]],'ESTOQUE DEZEMBRO'!A:A,'ESTOQUE DEZEMBRO'!F:F,,0)-
_xlfn.XLOOKUP(Tabela57[[#This Row],[SKU]],'VENDA MES'!K:K,'VENDA MES'!L:L,0,0)</f>
        <v>4.1999999999999886</v>
      </c>
      <c r="E537" s="13">
        <f>IF(D537&lt;=0,(L537 * 2.5) - D537,IF(AND(Tabela57[[#This Row],[ESTOQUE_INICIAL]]&lt;=Tabela57[[#This Row],[PONTO_DE_REPOSICAO]],Tabela57[[#This Row],[ESTOQUE_INICIAL]]&gt;0),L537*2.5,D537*0))</f>
        <v>35.833333333333336</v>
      </c>
      <c r="F537" s="13">
        <f t="shared" si="17"/>
        <v>40.033333333333324</v>
      </c>
      <c r="G537" s="14">
        <f>IF('ESTOQUE DEZEMBRO'!$N537="outubro",_xlfn.XLOOKUP('ESTOQUE DEZEMBRO'!$A537,MEDIDAS!H:H,MEDIDAS!J:J,,0),IF('ESTOQUE DEZEMBRO'!$N537="novembro",_xlfn.XLOOKUP('ESTOQUE DEZEMBRO'!$A537,MEDIDAS!H:H,MEDIDAS!K:K,,0),"0"))</f>
        <v>24</v>
      </c>
      <c r="H537" s="16">
        <v>48</v>
      </c>
      <c r="I537" s="6" t="s">
        <v>1128</v>
      </c>
      <c r="J537" s="1">
        <f>'ESTOQUE DEZEMBRO'!$D537*'ESTOQUE DEZEMBRO'!$G537+'ESTOQUE DEZEMBRO'!$E537*'ESTOQUE DEZEMBRO'!$H537</f>
        <v>1972.7999999999997</v>
      </c>
      <c r="K537" s="1">
        <f>_xlfn.XLOOKUP(A537,MEDIDAS!A:A,MEDIDAS!D:D,,0)*5</f>
        <v>7.166666666666667</v>
      </c>
      <c r="L537" s="1">
        <f>SUM(K537,_xlfn.XLOOKUP(A537,MEDIDAS!A:A,MEDIDAS!D:D,,0)*5)</f>
        <v>14.333333333333334</v>
      </c>
      <c r="M53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37" t="str">
        <f>IF(Tabela57[[#This Row],[ABASTECIMENTO]]&gt;0,"janeiro",_xlfn.XLOOKUP(Tabela57[[#This Row],[SKU]],'ESTOQUE DEZEMBRO'!A:A,'ESTOQUE DEZEMBRO'!N:N,,0))</f>
        <v>janeiro</v>
      </c>
      <c r="O537" s="15">
        <v>45658</v>
      </c>
    </row>
    <row r="538" spans="1:15">
      <c r="A538" s="5" t="s">
        <v>593</v>
      </c>
      <c r="B538" s="6" t="s">
        <v>1191</v>
      </c>
      <c r="C538" s="8">
        <f t="shared" si="16"/>
        <v>64.89</v>
      </c>
      <c r="D538" s="13">
        <f>_xlfn.XLOOKUP(Tabela57[[#This Row],[SKU]],'ESTOQUE DEZEMBRO'!A:A,'ESTOQUE DEZEMBRO'!F:F,,0)-
_xlfn.XLOOKUP(Tabela57[[#This Row],[SKU]],'VENDA MES'!K:K,'VENDA MES'!L:L,0,0)</f>
        <v>-24</v>
      </c>
      <c r="E538" s="13">
        <f>IF(D538&lt;=0,(L538 * 2.5) - D538,IF(AND(Tabela57[[#This Row],[ESTOQUE_INICIAL]]&lt;=Tabela57[[#This Row],[PONTO_DE_REPOSICAO]],Tabela57[[#This Row],[ESTOQUE_INICIAL]]&gt;0),L538*2.5,D538*0))</f>
        <v>40.666666666666664</v>
      </c>
      <c r="F538" s="13">
        <f t="shared" si="17"/>
        <v>16.666666666666664</v>
      </c>
      <c r="G538" s="14">
        <f>IF('ESTOQUE DEZEMBRO'!$N538="outubro",_xlfn.XLOOKUP('ESTOQUE DEZEMBRO'!$A538,MEDIDAS!H:H,MEDIDAS!J:J,,0),IF('ESTOQUE DEZEMBRO'!$N538="novembro",_xlfn.XLOOKUP('ESTOQUE DEZEMBRO'!$A538,MEDIDAS!H:H,MEDIDAS!K:K,,0),"0"))</f>
        <v>24</v>
      </c>
      <c r="H538" s="16">
        <v>48</v>
      </c>
      <c r="I538" s="6" t="s">
        <v>1128</v>
      </c>
      <c r="J538" s="1">
        <f>'ESTOQUE DEZEMBRO'!$D538*'ESTOQUE DEZEMBRO'!$G538+'ESTOQUE DEZEMBRO'!$E538*'ESTOQUE DEZEMBRO'!$H538</f>
        <v>2160</v>
      </c>
      <c r="K538" s="1">
        <f>_xlfn.XLOOKUP(A538,MEDIDAS!A:A,MEDIDAS!D:D,,0)*5</f>
        <v>3.333333333333333</v>
      </c>
      <c r="L538" s="1">
        <f>SUM(K538,_xlfn.XLOOKUP(A538,MEDIDAS!A:A,MEDIDAS!D:D,,0)*5)</f>
        <v>6.6666666666666661</v>
      </c>
      <c r="M53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38" t="str">
        <f>IF(Tabela57[[#This Row],[ABASTECIMENTO]]&gt;0,"janeiro",_xlfn.XLOOKUP(Tabela57[[#This Row],[SKU]],'ESTOQUE DEZEMBRO'!A:A,'ESTOQUE DEZEMBRO'!N:N,,0))</f>
        <v>janeiro</v>
      </c>
      <c r="O538" s="15">
        <v>45658</v>
      </c>
    </row>
    <row r="539" spans="1:15">
      <c r="A539" s="5" t="s">
        <v>536</v>
      </c>
      <c r="B539" s="6" t="s">
        <v>1191</v>
      </c>
      <c r="C539" s="8">
        <f t="shared" si="16"/>
        <v>64.89</v>
      </c>
      <c r="D539" s="13">
        <f>_xlfn.XLOOKUP(Tabela57[[#This Row],[SKU]],'ESTOQUE DEZEMBRO'!A:A,'ESTOQUE DEZEMBRO'!F:F,,0)-
_xlfn.XLOOKUP(Tabela57[[#This Row],[SKU]],'VENDA MES'!K:K,'VENDA MES'!L:L,0,0)</f>
        <v>-39.400000000000006</v>
      </c>
      <c r="E539" s="13">
        <f>IF(D539&lt;=0,(L539 * 2.5) - D539,IF(AND(Tabela57[[#This Row],[ESTOQUE_INICIAL]]&lt;=Tabela57[[#This Row],[PONTO_DE_REPOSICAO]],Tabela57[[#This Row],[ESTOQUE_INICIAL]]&gt;0),L539*2.5,D539*0))</f>
        <v>79.955555555555563</v>
      </c>
      <c r="F539" s="13">
        <f t="shared" si="17"/>
        <v>40.555555555555557</v>
      </c>
      <c r="G539" s="14">
        <f>IF('ESTOQUE DEZEMBRO'!$N539="outubro",_xlfn.XLOOKUP('ESTOQUE DEZEMBRO'!$A539,MEDIDAS!H:H,MEDIDAS!J:J,,0),IF('ESTOQUE DEZEMBRO'!$N539="novembro",_xlfn.XLOOKUP('ESTOQUE DEZEMBRO'!$A539,MEDIDAS!H:H,MEDIDAS!K:K,,0),"0"))</f>
        <v>24</v>
      </c>
      <c r="H539" s="16">
        <v>48</v>
      </c>
      <c r="I539" s="6" t="s">
        <v>1128</v>
      </c>
      <c r="J539" s="1">
        <f>'ESTOQUE DEZEMBRO'!$D539*'ESTOQUE DEZEMBRO'!$G539+'ESTOQUE DEZEMBRO'!$E539*'ESTOQUE DEZEMBRO'!$H539</f>
        <v>614.39999999999986</v>
      </c>
      <c r="K539" s="1">
        <f>_xlfn.XLOOKUP(A539,MEDIDAS!A:A,MEDIDAS!D:D,,0)*5</f>
        <v>8.1111111111111107</v>
      </c>
      <c r="L539" s="1">
        <f>SUM(K539,_xlfn.XLOOKUP(A539,MEDIDAS!A:A,MEDIDAS!D:D,,0)*5)</f>
        <v>16.222222222222221</v>
      </c>
      <c r="M53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39" t="str">
        <f>IF(Tabela57[[#This Row],[ABASTECIMENTO]]&gt;0,"janeiro",_xlfn.XLOOKUP(Tabela57[[#This Row],[SKU]],'ESTOQUE DEZEMBRO'!A:A,'ESTOQUE DEZEMBRO'!N:N,,0))</f>
        <v>janeiro</v>
      </c>
      <c r="O539" s="15">
        <v>45658</v>
      </c>
    </row>
    <row r="540" spans="1:15">
      <c r="A540" s="5" t="s">
        <v>537</v>
      </c>
      <c r="B540" s="6" t="s">
        <v>1191</v>
      </c>
      <c r="C540" s="8">
        <f t="shared" si="16"/>
        <v>64.89</v>
      </c>
      <c r="D540" s="13">
        <f>_xlfn.XLOOKUP(Tabela57[[#This Row],[SKU]],'ESTOQUE DEZEMBRO'!A:A,'ESTOQUE DEZEMBRO'!F:F,,0)-
_xlfn.XLOOKUP(Tabela57[[#This Row],[SKU]],'VENDA MES'!K:K,'VENDA MES'!L:L,0,0)</f>
        <v>-55</v>
      </c>
      <c r="E540" s="13">
        <f>IF(D540&lt;=0,(L540 * 2.5) - D540,IF(AND(Tabela57[[#This Row],[ESTOQUE_INICIAL]]&lt;=Tabela57[[#This Row],[PONTO_DE_REPOSICAO]],Tabela57[[#This Row],[ESTOQUE_INICIAL]]&gt;0),L540*2.5,D540*0))</f>
        <v>96.388888888888886</v>
      </c>
      <c r="F540" s="13">
        <f t="shared" si="17"/>
        <v>41.388888888888886</v>
      </c>
      <c r="G540" s="14">
        <f>IF('ESTOQUE DEZEMBRO'!$N540="outubro",_xlfn.XLOOKUP('ESTOQUE DEZEMBRO'!$A540,MEDIDAS!H:H,MEDIDAS!J:J,,0),IF('ESTOQUE DEZEMBRO'!$N540="novembro",_xlfn.XLOOKUP('ESTOQUE DEZEMBRO'!$A540,MEDIDAS!H:H,MEDIDAS!K:K,,0),"0"))</f>
        <v>24</v>
      </c>
      <c r="H540" s="16">
        <v>48</v>
      </c>
      <c r="I540" s="6" t="s">
        <v>1128</v>
      </c>
      <c r="J540" s="1">
        <f>'ESTOQUE DEZEMBRO'!$D540*'ESTOQUE DEZEMBRO'!$G540+'ESTOQUE DEZEMBRO'!$E540*'ESTOQUE DEZEMBRO'!$H540</f>
        <v>1176</v>
      </c>
      <c r="K540" s="1">
        <f>_xlfn.XLOOKUP(A540,MEDIDAS!A:A,MEDIDAS!D:D,,0)*5</f>
        <v>8.2777777777777768</v>
      </c>
      <c r="L540" s="1">
        <f>SUM(K540,_xlfn.XLOOKUP(A540,MEDIDAS!A:A,MEDIDAS!D:D,,0)*5)</f>
        <v>16.555555555555554</v>
      </c>
      <c r="M54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40" t="str">
        <f>IF(Tabela57[[#This Row],[ABASTECIMENTO]]&gt;0,"janeiro",_xlfn.XLOOKUP(Tabela57[[#This Row],[SKU]],'ESTOQUE DEZEMBRO'!A:A,'ESTOQUE DEZEMBRO'!N:N,,0))</f>
        <v>janeiro</v>
      </c>
      <c r="O540" s="15">
        <v>45658</v>
      </c>
    </row>
    <row r="541" spans="1:15">
      <c r="A541" s="5" t="s">
        <v>539</v>
      </c>
      <c r="B541" s="6" t="s">
        <v>1191</v>
      </c>
      <c r="C541" s="8">
        <f t="shared" si="16"/>
        <v>64.89</v>
      </c>
      <c r="D541" s="13">
        <f>_xlfn.XLOOKUP(Tabela57[[#This Row],[SKU]],'ESTOQUE DEZEMBRO'!A:A,'ESTOQUE DEZEMBRO'!F:F,,0)-
_xlfn.XLOOKUP(Tabela57[[#This Row],[SKU]],'VENDA MES'!K:K,'VENDA MES'!L:L,0,0)</f>
        <v>-19.400000000000006</v>
      </c>
      <c r="E541" s="13">
        <f>IF(D541&lt;=0,(L541 * 2.5) - D541,IF(AND(Tabela57[[#This Row],[ESTOQUE_INICIAL]]&lt;=Tabela57[[#This Row],[PONTO_DE_REPOSICAO]],Tabela57[[#This Row],[ESTOQUE_INICIAL]]&gt;0),L541*2.5,D541*0))</f>
        <v>46.900000000000006</v>
      </c>
      <c r="F541" s="13">
        <f t="shared" si="17"/>
        <v>27.5</v>
      </c>
      <c r="G541" s="14">
        <f>IF('ESTOQUE DEZEMBRO'!$N541="outubro",_xlfn.XLOOKUP('ESTOQUE DEZEMBRO'!$A541,MEDIDAS!H:H,MEDIDAS!J:J,,0),IF('ESTOQUE DEZEMBRO'!$N541="novembro",_xlfn.XLOOKUP('ESTOQUE DEZEMBRO'!$A541,MEDIDAS!H:H,MEDIDAS!K:K,,0),"0"))</f>
        <v>24</v>
      </c>
      <c r="H541" s="16">
        <v>48</v>
      </c>
      <c r="I541" s="6" t="s">
        <v>1128</v>
      </c>
      <c r="J541" s="1">
        <f>'ESTOQUE DEZEMBRO'!$D541*'ESTOQUE DEZEMBRO'!$G541+'ESTOQUE DEZEMBRO'!$E541*'ESTOQUE DEZEMBRO'!$H541</f>
        <v>1742.3999999999999</v>
      </c>
      <c r="K541" s="1">
        <f>_xlfn.XLOOKUP(A541,MEDIDAS!A:A,MEDIDAS!D:D,,0)*5</f>
        <v>5.5</v>
      </c>
      <c r="L541" s="1">
        <f>SUM(K541,_xlfn.XLOOKUP(A541,MEDIDAS!A:A,MEDIDAS!D:D,,0)*5)</f>
        <v>11</v>
      </c>
      <c r="M54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41" t="str">
        <f>IF(Tabela57[[#This Row],[ABASTECIMENTO]]&gt;0,"janeiro",_xlfn.XLOOKUP(Tabela57[[#This Row],[SKU]],'ESTOQUE DEZEMBRO'!A:A,'ESTOQUE DEZEMBRO'!N:N,,0))</f>
        <v>janeiro</v>
      </c>
      <c r="O541" s="15">
        <v>45658</v>
      </c>
    </row>
    <row r="542" spans="1:15">
      <c r="A542" s="5" t="s">
        <v>540</v>
      </c>
      <c r="B542" s="6" t="s">
        <v>1191</v>
      </c>
      <c r="C542" s="8">
        <f t="shared" si="16"/>
        <v>64.89</v>
      </c>
      <c r="D542" s="13">
        <f>_xlfn.XLOOKUP(Tabela57[[#This Row],[SKU]],'ESTOQUE DEZEMBRO'!A:A,'ESTOQUE DEZEMBRO'!F:F,,0)-
_xlfn.XLOOKUP(Tabela57[[#This Row],[SKU]],'VENDA MES'!K:K,'VENDA MES'!L:L,0,0)</f>
        <v>-21.166666666666664</v>
      </c>
      <c r="E542" s="13">
        <f>IF(D542&lt;=0,(L542 * 2.5) - D542,IF(AND(Tabela57[[#This Row],[ESTOQUE_INICIAL]]&lt;=Tabela57[[#This Row],[PONTO_DE_REPOSICAO]],Tabela57[[#This Row],[ESTOQUE_INICIAL]]&gt;0),L542*2.5,D542*0))</f>
        <v>57</v>
      </c>
      <c r="F542" s="13">
        <f t="shared" si="17"/>
        <v>35.833333333333336</v>
      </c>
      <c r="G542" s="14" t="str">
        <f>IF('ESTOQUE DEZEMBRO'!$N542="outubro",_xlfn.XLOOKUP('ESTOQUE DEZEMBRO'!$A542,MEDIDAS!H:H,MEDIDAS!J:J,,0),IF('ESTOQUE DEZEMBRO'!$N542="novembro",_xlfn.XLOOKUP('ESTOQUE DEZEMBRO'!$A542,MEDIDAS!H:H,MEDIDAS!K:K,,0),"0"))</f>
        <v>0</v>
      </c>
      <c r="H542" s="16">
        <v>48</v>
      </c>
      <c r="I542" s="6" t="s">
        <v>1128</v>
      </c>
      <c r="J542" s="1">
        <f>'ESTOQUE DEZEMBRO'!$D542*'ESTOQUE DEZEMBRO'!$G542+'ESTOQUE DEZEMBRO'!$E542*'ESTOQUE DEZEMBRO'!$H542</f>
        <v>3157.9999999999991</v>
      </c>
      <c r="K542" s="1">
        <f>_xlfn.XLOOKUP(A542,MEDIDAS!A:A,MEDIDAS!D:D,,0)*5</f>
        <v>7.166666666666667</v>
      </c>
      <c r="L542" s="1">
        <f>SUM(K542,_xlfn.XLOOKUP(A542,MEDIDAS!A:A,MEDIDAS!D:D,,0)*5)</f>
        <v>14.333333333333334</v>
      </c>
      <c r="M54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42" t="str">
        <f>IF(Tabela57[[#This Row],[ABASTECIMENTO]]&gt;0,"janeiro",_xlfn.XLOOKUP(Tabela57[[#This Row],[SKU]],'ESTOQUE DEZEMBRO'!A:A,'ESTOQUE DEZEMBRO'!N:N,,0))</f>
        <v>janeiro</v>
      </c>
      <c r="O542" s="15">
        <v>45658</v>
      </c>
    </row>
    <row r="543" spans="1:15">
      <c r="A543" s="5" t="s">
        <v>541</v>
      </c>
      <c r="B543" s="6" t="s">
        <v>1192</v>
      </c>
      <c r="C543" s="8">
        <f t="shared" si="16"/>
        <v>64.89</v>
      </c>
      <c r="D543" s="13">
        <f>_xlfn.XLOOKUP(Tabela57[[#This Row],[SKU]],'ESTOQUE DEZEMBRO'!A:A,'ESTOQUE DEZEMBRO'!F:F,,0)-
_xlfn.XLOOKUP(Tabela57[[#This Row],[SKU]],'VENDA MES'!K:K,'VENDA MES'!L:L,0,0)</f>
        <v>-12.19999999999996</v>
      </c>
      <c r="E543" s="13">
        <f>IF(D543&lt;=0,(L543 * 2.5) - D543,IF(AND(Tabela57[[#This Row],[ESTOQUE_INICIAL]]&lt;=Tabela57[[#This Row],[PONTO_DE_REPOSICAO]],Tabela57[[#This Row],[ESTOQUE_INICIAL]]&gt;0),L543*2.5,D543*0))</f>
        <v>43.311111111111074</v>
      </c>
      <c r="F543" s="13">
        <f t="shared" si="17"/>
        <v>31.111111111111114</v>
      </c>
      <c r="G543" s="14">
        <f>IF('ESTOQUE DEZEMBRO'!$N543="outubro",_xlfn.XLOOKUP('ESTOQUE DEZEMBRO'!$A543,MEDIDAS!H:H,MEDIDAS!J:J,,0),IF('ESTOQUE DEZEMBRO'!$N543="novembro",_xlfn.XLOOKUP('ESTOQUE DEZEMBRO'!$A543,MEDIDAS!H:H,MEDIDAS!K:K,,0),"0"))</f>
        <v>24</v>
      </c>
      <c r="H543" s="16">
        <v>48</v>
      </c>
      <c r="I543" s="6" t="s">
        <v>1128</v>
      </c>
      <c r="J543" s="1">
        <f>'ESTOQUE DEZEMBRO'!$D543*'ESTOQUE DEZEMBRO'!$G543+'ESTOQUE DEZEMBRO'!$E543*'ESTOQUE DEZEMBRO'!$H543</f>
        <v>1747.200000000001</v>
      </c>
      <c r="K543" s="1">
        <f>_xlfn.XLOOKUP(A543,MEDIDAS!A:A,MEDIDAS!D:D,,0)*5</f>
        <v>6.2222222222222223</v>
      </c>
      <c r="L543" s="1">
        <f>SUM(K543,_xlfn.XLOOKUP(A543,MEDIDAS!A:A,MEDIDAS!D:D,,0)*5)</f>
        <v>12.444444444444445</v>
      </c>
      <c r="M54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43" t="str">
        <f>IF(Tabela57[[#This Row],[ABASTECIMENTO]]&gt;0,"janeiro",_xlfn.XLOOKUP(Tabela57[[#This Row],[SKU]],'ESTOQUE DEZEMBRO'!A:A,'ESTOQUE DEZEMBRO'!N:N,,0))</f>
        <v>janeiro</v>
      </c>
      <c r="O543" s="15">
        <v>45658</v>
      </c>
    </row>
    <row r="544" spans="1:15">
      <c r="A544" s="5" t="s">
        <v>542</v>
      </c>
      <c r="B544" s="6" t="s">
        <v>1192</v>
      </c>
      <c r="C544" s="8">
        <f t="shared" si="16"/>
        <v>64.89</v>
      </c>
      <c r="D544" s="13">
        <f>_xlfn.XLOOKUP(Tabela57[[#This Row],[SKU]],'ESTOQUE DEZEMBRO'!A:A,'ESTOQUE DEZEMBRO'!F:F,,0)-
_xlfn.XLOOKUP(Tabela57[[#This Row],[SKU]],'VENDA MES'!K:K,'VENDA MES'!L:L,0,0)</f>
        <v>2.4000000000000057</v>
      </c>
      <c r="E544" s="13">
        <f>IF(D544&lt;=0,(L544 * 2.5) - D544,IF(AND(Tabela57[[#This Row],[ESTOQUE_INICIAL]]&lt;=Tabela57[[#This Row],[PONTO_DE_REPOSICAO]],Tabela57[[#This Row],[ESTOQUE_INICIAL]]&gt;0),L544*2.5,D544*0))</f>
        <v>26.111111111111111</v>
      </c>
      <c r="F544" s="13">
        <f t="shared" si="17"/>
        <v>28.511111111111116</v>
      </c>
      <c r="G544" s="14">
        <f>IF('ESTOQUE DEZEMBRO'!$N544="outubro",_xlfn.XLOOKUP('ESTOQUE DEZEMBRO'!$A544,MEDIDAS!H:H,MEDIDAS!J:J,,0),IF('ESTOQUE DEZEMBRO'!$N544="novembro",_xlfn.XLOOKUP('ESTOQUE DEZEMBRO'!$A544,MEDIDAS!H:H,MEDIDAS!K:K,,0),"0"))</f>
        <v>24</v>
      </c>
      <c r="H544" s="16">
        <v>48</v>
      </c>
      <c r="I544" s="6" t="s">
        <v>1128</v>
      </c>
      <c r="J544" s="1">
        <f>'ESTOQUE DEZEMBRO'!$D544*'ESTOQUE DEZEMBRO'!$G544+'ESTOQUE DEZEMBRO'!$E544*'ESTOQUE DEZEMBRO'!$H544</f>
        <v>1545.6000000000001</v>
      </c>
      <c r="K544" s="1">
        <f>_xlfn.XLOOKUP(A544,MEDIDAS!A:A,MEDIDAS!D:D,,0)*5</f>
        <v>5.2222222222222223</v>
      </c>
      <c r="L544" s="1">
        <f>SUM(K544,_xlfn.XLOOKUP(A544,MEDIDAS!A:A,MEDIDAS!D:D,,0)*5)</f>
        <v>10.444444444444445</v>
      </c>
      <c r="M54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44" t="str">
        <f>IF(Tabela57[[#This Row],[ABASTECIMENTO]]&gt;0,"janeiro",_xlfn.XLOOKUP(Tabela57[[#This Row],[SKU]],'ESTOQUE DEZEMBRO'!A:A,'ESTOQUE DEZEMBRO'!N:N,,0))</f>
        <v>janeiro</v>
      </c>
      <c r="O544" s="15">
        <v>45658</v>
      </c>
    </row>
    <row r="545" spans="1:15">
      <c r="A545" s="5" t="s">
        <v>543</v>
      </c>
      <c r="B545" s="6" t="s">
        <v>1192</v>
      </c>
      <c r="C545" s="8">
        <f t="shared" si="16"/>
        <v>64.89</v>
      </c>
      <c r="D545" s="13">
        <f>_xlfn.XLOOKUP(Tabela57[[#This Row],[SKU]],'ESTOQUE DEZEMBRO'!A:A,'ESTOQUE DEZEMBRO'!F:F,,0)-
_xlfn.XLOOKUP(Tabela57[[#This Row],[SKU]],'VENDA MES'!K:K,'VENDA MES'!L:L,0,0)</f>
        <v>-10.800000000000011</v>
      </c>
      <c r="E545" s="13">
        <f>IF(D545&lt;=0,(L545 * 2.5) - D545,IF(AND(Tabela57[[#This Row],[ESTOQUE_INICIAL]]&lt;=Tabela57[[#This Row],[PONTO_DE_REPOSICAO]],Tabela57[[#This Row],[ESTOQUE_INICIAL]]&gt;0),L545*2.5,D545*0))</f>
        <v>45.244444444444454</v>
      </c>
      <c r="F545" s="13">
        <f t="shared" si="17"/>
        <v>34.444444444444443</v>
      </c>
      <c r="G545" s="14">
        <f>IF('ESTOQUE DEZEMBRO'!$N545="outubro",_xlfn.XLOOKUP('ESTOQUE DEZEMBRO'!$A545,MEDIDAS!H:H,MEDIDAS!J:J,,0),IF('ESTOQUE DEZEMBRO'!$N545="novembro",_xlfn.XLOOKUP('ESTOQUE DEZEMBRO'!$A545,MEDIDAS!H:H,MEDIDAS!K:K,,0),"0"))</f>
        <v>24</v>
      </c>
      <c r="H545" s="16">
        <v>48</v>
      </c>
      <c r="I545" s="6" t="s">
        <v>1128</v>
      </c>
      <c r="J545" s="1">
        <f>'ESTOQUE DEZEMBRO'!$D545*'ESTOQUE DEZEMBRO'!$G545+'ESTOQUE DEZEMBRO'!$E545*'ESTOQUE DEZEMBRO'!$H545</f>
        <v>2092.7999999999997</v>
      </c>
      <c r="K545" s="1">
        <f>_xlfn.XLOOKUP(A545,MEDIDAS!A:A,MEDIDAS!D:D,,0)*5</f>
        <v>6.8888888888888893</v>
      </c>
      <c r="L545" s="1">
        <f>SUM(K545,_xlfn.XLOOKUP(A545,MEDIDAS!A:A,MEDIDAS!D:D,,0)*5)</f>
        <v>13.777777777777779</v>
      </c>
      <c r="M54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45" t="str">
        <f>IF(Tabela57[[#This Row],[ABASTECIMENTO]]&gt;0,"janeiro",_xlfn.XLOOKUP(Tabela57[[#This Row],[SKU]],'ESTOQUE DEZEMBRO'!A:A,'ESTOQUE DEZEMBRO'!N:N,,0))</f>
        <v>janeiro</v>
      </c>
      <c r="O545" s="15">
        <v>45658</v>
      </c>
    </row>
    <row r="546" spans="1:15">
      <c r="A546" s="5" t="s">
        <v>544</v>
      </c>
      <c r="B546" s="6" t="s">
        <v>1192</v>
      </c>
      <c r="C546" s="8">
        <f t="shared" si="16"/>
        <v>64.89</v>
      </c>
      <c r="D546" s="13">
        <f>_xlfn.XLOOKUP(Tabela57[[#This Row],[SKU]],'ESTOQUE DEZEMBRO'!A:A,'ESTOQUE DEZEMBRO'!F:F,,0)-
_xlfn.XLOOKUP(Tabela57[[#This Row],[SKU]],'VENDA MES'!K:K,'VENDA MES'!L:L,0,0)</f>
        <v>4.5999999999999943</v>
      </c>
      <c r="E546" s="13">
        <f>IF(D546&lt;=0,(L546 * 2.5) - D546,IF(AND(Tabela57[[#This Row],[ESTOQUE_INICIAL]]&lt;=Tabela57[[#This Row],[PONTO_DE_REPOSICAO]],Tabela57[[#This Row],[ESTOQUE_INICIAL]]&gt;0),L546*2.5,D546*0))</f>
        <v>32.222222222222221</v>
      </c>
      <c r="F546" s="13">
        <f t="shared" si="17"/>
        <v>36.822222222222216</v>
      </c>
      <c r="G546" s="14">
        <f>IF('ESTOQUE DEZEMBRO'!$N546="outubro",_xlfn.XLOOKUP('ESTOQUE DEZEMBRO'!$A546,MEDIDAS!H:H,MEDIDAS!J:J,,0),IF('ESTOQUE DEZEMBRO'!$N546="novembro",_xlfn.XLOOKUP('ESTOQUE DEZEMBRO'!$A546,MEDIDAS!H:H,MEDIDAS!K:K,,0),"0"))</f>
        <v>24</v>
      </c>
      <c r="H546" s="16">
        <v>48</v>
      </c>
      <c r="I546" s="6" t="s">
        <v>1128</v>
      </c>
      <c r="J546" s="1">
        <f>'ESTOQUE DEZEMBRO'!$D546*'ESTOQUE DEZEMBRO'!$G546+'ESTOQUE DEZEMBRO'!$E546*'ESTOQUE DEZEMBRO'!$H546</f>
        <v>1334.3999999999999</v>
      </c>
      <c r="K546" s="1">
        <f>_xlfn.XLOOKUP(A546,MEDIDAS!A:A,MEDIDAS!D:D,,0)*5</f>
        <v>6.4444444444444446</v>
      </c>
      <c r="L546" s="1">
        <f>SUM(K546,_xlfn.XLOOKUP(A546,MEDIDAS!A:A,MEDIDAS!D:D,,0)*5)</f>
        <v>12.888888888888889</v>
      </c>
      <c r="M54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46" t="str">
        <f>IF(Tabela57[[#This Row],[ABASTECIMENTO]]&gt;0,"janeiro",_xlfn.XLOOKUP(Tabela57[[#This Row],[SKU]],'ESTOQUE DEZEMBRO'!A:A,'ESTOQUE DEZEMBRO'!N:N,,0))</f>
        <v>janeiro</v>
      </c>
      <c r="O546" s="15">
        <v>45658</v>
      </c>
    </row>
    <row r="547" spans="1:15">
      <c r="A547" s="5" t="s">
        <v>545</v>
      </c>
      <c r="B547" s="6" t="s">
        <v>1192</v>
      </c>
      <c r="C547" s="8">
        <f t="shared" si="16"/>
        <v>64.89</v>
      </c>
      <c r="D547" s="13">
        <f>_xlfn.XLOOKUP(Tabela57[[#This Row],[SKU]],'ESTOQUE DEZEMBRO'!A:A,'ESTOQUE DEZEMBRO'!F:F,,0)-
_xlfn.XLOOKUP(Tabela57[[#This Row],[SKU]],'VENDA MES'!K:K,'VENDA MES'!L:L,0,0)</f>
        <v>18.655555555555551</v>
      </c>
      <c r="E547" s="13">
        <f>IF(D547&lt;=0,(L547 * 2.5) - D547,IF(AND(Tabela57[[#This Row],[ESTOQUE_INICIAL]]&lt;=Tabela57[[#This Row],[PONTO_DE_REPOSICAO]],Tabela57[[#This Row],[ESTOQUE_INICIAL]]&gt;0),L547*2.5,D547*0))</f>
        <v>0</v>
      </c>
      <c r="F547" s="13">
        <f t="shared" si="17"/>
        <v>18.655555555555551</v>
      </c>
      <c r="G547" s="14" t="str">
        <f>IF('ESTOQUE DEZEMBRO'!$N547="outubro",_xlfn.XLOOKUP('ESTOQUE DEZEMBRO'!$A547,MEDIDAS!H:H,MEDIDAS!J:J,,0),IF('ESTOQUE DEZEMBRO'!$N547="novembro",_xlfn.XLOOKUP('ESTOQUE DEZEMBRO'!$A547,MEDIDAS!H:H,MEDIDAS!K:K,,0),"0"))</f>
        <v>0</v>
      </c>
      <c r="H547" s="16">
        <v>48</v>
      </c>
      <c r="I547" s="6" t="s">
        <v>1128</v>
      </c>
      <c r="J547" s="1">
        <f>'ESTOQUE DEZEMBRO'!$D547*'ESTOQUE DEZEMBRO'!$G547+'ESTOQUE DEZEMBRO'!$E547*'ESTOQUE DEZEMBRO'!$H547</f>
        <v>2583.3333333333335</v>
      </c>
      <c r="K547" s="1">
        <f>_xlfn.XLOOKUP(A547,MEDIDAS!A:A,MEDIDAS!D:D,,0)*5</f>
        <v>8.6111111111111107</v>
      </c>
      <c r="L547" s="1">
        <f>SUM(K547,_xlfn.XLOOKUP(A547,MEDIDAS!A:A,MEDIDAS!D:D,,0)*5)</f>
        <v>17.222222222222221</v>
      </c>
      <c r="M54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47" t="str">
        <f>IF(Tabela57[[#This Row],[ABASTECIMENTO]]&gt;0,"janeiro",_xlfn.XLOOKUP(Tabela57[[#This Row],[SKU]],'ESTOQUE DEZEMBRO'!A:A,'ESTOQUE DEZEMBRO'!N:N,,0))</f>
        <v>dezembro</v>
      </c>
      <c r="O547" s="15">
        <v>45658</v>
      </c>
    </row>
    <row r="548" spans="1:15">
      <c r="A548" s="5" t="s">
        <v>604</v>
      </c>
      <c r="B548" s="6" t="s">
        <v>1192</v>
      </c>
      <c r="C548" s="8">
        <f t="shared" si="16"/>
        <v>64.89</v>
      </c>
      <c r="D548" s="13">
        <f>_xlfn.XLOOKUP(Tabela57[[#This Row],[SKU]],'ESTOQUE DEZEMBRO'!A:A,'ESTOQUE DEZEMBRO'!F:F,,0)-
_xlfn.XLOOKUP(Tabela57[[#This Row],[SKU]],'VENDA MES'!K:K,'VENDA MES'!L:L,0,0)</f>
        <v>-85</v>
      </c>
      <c r="E548" s="13">
        <f>IF(D548&lt;=0,(L548 * 2.5) - D548,IF(AND(Tabela57[[#This Row],[ESTOQUE_INICIAL]]&lt;=Tabela57[[#This Row],[PONTO_DE_REPOSICAO]],Tabela57[[#This Row],[ESTOQUE_INICIAL]]&gt;0),L548*2.5,D548*0))</f>
        <v>109.16666666666666</v>
      </c>
      <c r="F548" s="13">
        <f t="shared" si="17"/>
        <v>24.166666666666657</v>
      </c>
      <c r="G548" s="14">
        <f>IF('ESTOQUE DEZEMBRO'!$N548="outubro",_xlfn.XLOOKUP('ESTOQUE DEZEMBRO'!$A548,MEDIDAS!H:H,MEDIDAS!J:J,,0),IF('ESTOQUE DEZEMBRO'!$N548="novembro",_xlfn.XLOOKUP('ESTOQUE DEZEMBRO'!$A548,MEDIDAS!H:H,MEDIDAS!K:K,,0),"0"))</f>
        <v>24</v>
      </c>
      <c r="H548" s="16">
        <v>48</v>
      </c>
      <c r="I548" s="6" t="s">
        <v>1128</v>
      </c>
      <c r="J548" s="1">
        <f>'ESTOQUE DEZEMBRO'!$D548*'ESTOQUE DEZEMBRO'!$G548+'ESTOQUE DEZEMBRO'!$E548*'ESTOQUE DEZEMBRO'!$H548</f>
        <v>1512</v>
      </c>
      <c r="K548" s="1">
        <f>_xlfn.XLOOKUP(A548,MEDIDAS!A:A,MEDIDAS!D:D,,0)*5</f>
        <v>4.833333333333333</v>
      </c>
      <c r="L548" s="1">
        <f>SUM(K548,_xlfn.XLOOKUP(A548,MEDIDAS!A:A,MEDIDAS!D:D,,0)*5)</f>
        <v>9.6666666666666661</v>
      </c>
      <c r="M54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48" t="str">
        <f>IF(Tabela57[[#This Row],[ABASTECIMENTO]]&gt;0,"janeiro",_xlfn.XLOOKUP(Tabela57[[#This Row],[SKU]],'ESTOQUE DEZEMBRO'!A:A,'ESTOQUE DEZEMBRO'!N:N,,0))</f>
        <v>janeiro</v>
      </c>
      <c r="O548" s="15">
        <v>45658</v>
      </c>
    </row>
    <row r="549" spans="1:15">
      <c r="A549" s="5" t="s">
        <v>546</v>
      </c>
      <c r="B549" s="6" t="s">
        <v>1192</v>
      </c>
      <c r="C549" s="8">
        <f t="shared" si="16"/>
        <v>64.89</v>
      </c>
      <c r="D549" s="13">
        <f>_xlfn.XLOOKUP(Tabela57[[#This Row],[SKU]],'ESTOQUE DEZEMBRO'!A:A,'ESTOQUE DEZEMBRO'!F:F,,0)-
_xlfn.XLOOKUP(Tabela57[[#This Row],[SKU]],'VENDA MES'!K:K,'VENDA MES'!L:L,0,0)</f>
        <v>-55.266666666666644</v>
      </c>
      <c r="E549" s="13">
        <f>IF(D549&lt;=0,(L549 * 2.5) - D549,IF(AND(Tabela57[[#This Row],[ESTOQUE_INICIAL]]&lt;=Tabela57[[#This Row],[PONTO_DE_REPOSICAO]],Tabela57[[#This Row],[ESTOQUE_INICIAL]]&gt;0),L549*2.5,D549*0))</f>
        <v>78.59999999999998</v>
      </c>
      <c r="F549" s="13">
        <f t="shared" si="17"/>
        <v>23.333333333333336</v>
      </c>
      <c r="G549" s="14" t="str">
        <f>IF('ESTOQUE DEZEMBRO'!$N549="outubro",_xlfn.XLOOKUP('ESTOQUE DEZEMBRO'!$A549,MEDIDAS!H:H,MEDIDAS!J:J,,0),IF('ESTOQUE DEZEMBRO'!$N549="novembro",_xlfn.XLOOKUP('ESTOQUE DEZEMBRO'!$A549,MEDIDAS!H:H,MEDIDAS!K:K,,0),"0"))</f>
        <v>0</v>
      </c>
      <c r="H549" s="16">
        <v>48</v>
      </c>
      <c r="I549" s="6" t="s">
        <v>1128</v>
      </c>
      <c r="J549" s="1">
        <f>'ESTOQUE DEZEMBRO'!$D549*'ESTOQUE DEZEMBRO'!$G549+'ESTOQUE DEZEMBRO'!$E549*'ESTOQUE DEZEMBRO'!$H549</f>
        <v>1400.0000000000002</v>
      </c>
      <c r="K549" s="1">
        <f>_xlfn.XLOOKUP(A549,MEDIDAS!A:A,MEDIDAS!D:D,,0)*5</f>
        <v>4.666666666666667</v>
      </c>
      <c r="L549" s="1">
        <f>SUM(K549,_xlfn.XLOOKUP(A549,MEDIDAS!A:A,MEDIDAS!D:D,,0)*5)</f>
        <v>9.3333333333333339</v>
      </c>
      <c r="M54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49" t="str">
        <f>IF(Tabela57[[#This Row],[ABASTECIMENTO]]&gt;0,"janeiro",_xlfn.XLOOKUP(Tabela57[[#This Row],[SKU]],'ESTOQUE DEZEMBRO'!A:A,'ESTOQUE DEZEMBRO'!N:N,,0))</f>
        <v>janeiro</v>
      </c>
      <c r="O549" s="15">
        <v>45658</v>
      </c>
    </row>
    <row r="550" spans="1:15">
      <c r="A550" s="5" t="s">
        <v>547</v>
      </c>
      <c r="B550" s="6" t="s">
        <v>1192</v>
      </c>
      <c r="C550" s="8">
        <f t="shared" si="16"/>
        <v>64.89</v>
      </c>
      <c r="D550" s="13">
        <f>_xlfn.XLOOKUP(Tabela57[[#This Row],[SKU]],'ESTOQUE DEZEMBRO'!A:A,'ESTOQUE DEZEMBRO'!F:F,,0)-
_xlfn.XLOOKUP(Tabela57[[#This Row],[SKU]],'VENDA MES'!K:K,'VENDA MES'!L:L,0,0)</f>
        <v>-17.200000000000003</v>
      </c>
      <c r="E550" s="13">
        <f>IF(D550&lt;=0,(L550 * 2.5) - D550,IF(AND(Tabela57[[#This Row],[ESTOQUE_INICIAL]]&lt;=Tabela57[[#This Row],[PONTO_DE_REPOSICAO]],Tabela57[[#This Row],[ESTOQUE_INICIAL]]&gt;0),L550*2.5,D550*0))</f>
        <v>41.644444444444446</v>
      </c>
      <c r="F550" s="13">
        <f t="shared" si="17"/>
        <v>24.444444444444443</v>
      </c>
      <c r="G550" s="14">
        <f>IF('ESTOQUE DEZEMBRO'!$N550="outubro",_xlfn.XLOOKUP('ESTOQUE DEZEMBRO'!$A550,MEDIDAS!H:H,MEDIDAS!J:J,,0),IF('ESTOQUE DEZEMBRO'!$N550="novembro",_xlfn.XLOOKUP('ESTOQUE DEZEMBRO'!$A550,MEDIDAS!H:H,MEDIDAS!K:K,,0),"0"))</f>
        <v>24</v>
      </c>
      <c r="H550" s="16">
        <v>48</v>
      </c>
      <c r="I550" s="6" t="s">
        <v>1128</v>
      </c>
      <c r="J550" s="1">
        <f>'ESTOQUE DEZEMBRO'!$D550*'ESTOQUE DEZEMBRO'!$G550+'ESTOQUE DEZEMBRO'!$E550*'ESTOQUE DEZEMBRO'!$H550</f>
        <v>739.19999999999993</v>
      </c>
      <c r="K550" s="1">
        <f>_xlfn.XLOOKUP(A550,MEDIDAS!A:A,MEDIDAS!D:D,,0)*5</f>
        <v>4.8888888888888884</v>
      </c>
      <c r="L550" s="1">
        <f>SUM(K550,_xlfn.XLOOKUP(A550,MEDIDAS!A:A,MEDIDAS!D:D,,0)*5)</f>
        <v>9.7777777777777768</v>
      </c>
      <c r="M55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50" t="str">
        <f>IF(Tabela57[[#This Row],[ABASTECIMENTO]]&gt;0,"janeiro",_xlfn.XLOOKUP(Tabela57[[#This Row],[SKU]],'ESTOQUE DEZEMBRO'!A:A,'ESTOQUE DEZEMBRO'!N:N,,0))</f>
        <v>janeiro</v>
      </c>
      <c r="O550" s="15">
        <v>45658</v>
      </c>
    </row>
    <row r="551" spans="1:15">
      <c r="A551" s="5" t="s">
        <v>548</v>
      </c>
      <c r="B551" s="6" t="s">
        <v>1192</v>
      </c>
      <c r="C551" s="8">
        <f t="shared" si="16"/>
        <v>64.89</v>
      </c>
      <c r="D551" s="13">
        <f>_xlfn.XLOOKUP(Tabela57[[#This Row],[SKU]],'ESTOQUE DEZEMBRO'!A:A,'ESTOQUE DEZEMBRO'!F:F,,0)-
_xlfn.XLOOKUP(Tabela57[[#This Row],[SKU]],'VENDA MES'!K:K,'VENDA MES'!L:L,0,0)</f>
        <v>0.80000000000003979</v>
      </c>
      <c r="E551" s="13">
        <f>IF(D551&lt;=0,(L551 * 2.5) - D551,IF(AND(Tabela57[[#This Row],[ESTOQUE_INICIAL]]&lt;=Tabela57[[#This Row],[PONTO_DE_REPOSICAO]],Tabela57[[#This Row],[ESTOQUE_INICIAL]]&gt;0),L551*2.5,D551*0))</f>
        <v>38.333333333333336</v>
      </c>
      <c r="F551" s="13">
        <f t="shared" si="17"/>
        <v>39.133333333333375</v>
      </c>
      <c r="G551" s="14">
        <f>IF('ESTOQUE DEZEMBRO'!$N551="outubro",_xlfn.XLOOKUP('ESTOQUE DEZEMBRO'!$A551,MEDIDAS!H:H,MEDIDAS!J:J,,0),IF('ESTOQUE DEZEMBRO'!$N551="novembro",_xlfn.XLOOKUP('ESTOQUE DEZEMBRO'!$A551,MEDIDAS!H:H,MEDIDAS!K:K,,0),"0"))</f>
        <v>24</v>
      </c>
      <c r="H551" s="16">
        <v>48</v>
      </c>
      <c r="I551" s="6" t="s">
        <v>1128</v>
      </c>
      <c r="J551" s="1">
        <f>'ESTOQUE DEZEMBRO'!$D551*'ESTOQUE DEZEMBRO'!$G551+'ESTOQUE DEZEMBRO'!$E551*'ESTOQUE DEZEMBRO'!$H551</f>
        <v>1915.200000000001</v>
      </c>
      <c r="K551" s="1">
        <f>_xlfn.XLOOKUP(A551,MEDIDAS!A:A,MEDIDAS!D:D,,0)*5</f>
        <v>7.666666666666667</v>
      </c>
      <c r="L551" s="1">
        <f>SUM(K551,_xlfn.XLOOKUP(A551,MEDIDAS!A:A,MEDIDAS!D:D,,0)*5)</f>
        <v>15.333333333333334</v>
      </c>
      <c r="M55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51" t="str">
        <f>IF(Tabela57[[#This Row],[ABASTECIMENTO]]&gt;0,"janeiro",_xlfn.XLOOKUP(Tabela57[[#This Row],[SKU]],'ESTOQUE DEZEMBRO'!A:A,'ESTOQUE DEZEMBRO'!N:N,,0))</f>
        <v>janeiro</v>
      </c>
      <c r="O551" s="15">
        <v>45658</v>
      </c>
    </row>
    <row r="552" spans="1:15">
      <c r="A552" s="5" t="s">
        <v>550</v>
      </c>
      <c r="B552" s="6" t="s">
        <v>1192</v>
      </c>
      <c r="C552" s="8">
        <f t="shared" si="16"/>
        <v>64.89</v>
      </c>
      <c r="D552" s="13">
        <f>_xlfn.XLOOKUP(Tabela57[[#This Row],[SKU]],'ESTOQUE DEZEMBRO'!A:A,'ESTOQUE DEZEMBRO'!F:F,,0)-
_xlfn.XLOOKUP(Tabela57[[#This Row],[SKU]],'VENDA MES'!K:K,'VENDA MES'!L:L,0,0)</f>
        <v>-51.333333333333336</v>
      </c>
      <c r="E552" s="13">
        <f>IF(D552&lt;=0,(L552 * 2.5) - D552,IF(AND(Tabela57[[#This Row],[ESTOQUE_INICIAL]]&lt;=Tabela57[[#This Row],[PONTO_DE_REPOSICAO]],Tabela57[[#This Row],[ESTOQUE_INICIAL]]&gt;0),L552*2.5,D552*0))</f>
        <v>88</v>
      </c>
      <c r="F552" s="13">
        <f t="shared" si="17"/>
        <v>36.666666666666664</v>
      </c>
      <c r="G552" s="14" t="str">
        <f>IF('ESTOQUE DEZEMBRO'!$N552="outubro",_xlfn.XLOOKUP('ESTOQUE DEZEMBRO'!$A552,MEDIDAS!H:H,MEDIDAS!J:J,,0),IF('ESTOQUE DEZEMBRO'!$N552="novembro",_xlfn.XLOOKUP('ESTOQUE DEZEMBRO'!$A552,MEDIDAS!H:H,MEDIDAS!K:K,,0),"0"))</f>
        <v>0</v>
      </c>
      <c r="H552" s="16">
        <v>48</v>
      </c>
      <c r="I552" s="6" t="s">
        <v>1128</v>
      </c>
      <c r="J552" s="1">
        <f>'ESTOQUE DEZEMBRO'!$D552*'ESTOQUE DEZEMBRO'!$G552+'ESTOQUE DEZEMBRO'!$E552*'ESTOQUE DEZEMBRO'!$H552</f>
        <v>2595.9999999999986</v>
      </c>
      <c r="K552" s="1">
        <f>_xlfn.XLOOKUP(A552,MEDIDAS!A:A,MEDIDAS!D:D,,0)*5</f>
        <v>7.333333333333333</v>
      </c>
      <c r="L552" s="1">
        <f>SUM(K552,_xlfn.XLOOKUP(A552,MEDIDAS!A:A,MEDIDAS!D:D,,0)*5)</f>
        <v>14.666666666666666</v>
      </c>
      <c r="M55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52" t="str">
        <f>IF(Tabela57[[#This Row],[ABASTECIMENTO]]&gt;0,"janeiro",_xlfn.XLOOKUP(Tabela57[[#This Row],[SKU]],'ESTOQUE DEZEMBRO'!A:A,'ESTOQUE DEZEMBRO'!N:N,,0))</f>
        <v>janeiro</v>
      </c>
      <c r="O552" s="15">
        <v>45658</v>
      </c>
    </row>
    <row r="553" spans="1:15">
      <c r="A553" s="5" t="s">
        <v>551</v>
      </c>
      <c r="B553" s="6" t="s">
        <v>1193</v>
      </c>
      <c r="C553" s="8">
        <f t="shared" si="16"/>
        <v>64.89</v>
      </c>
      <c r="D553" s="13">
        <f>_xlfn.XLOOKUP(Tabela57[[#This Row],[SKU]],'ESTOQUE DEZEMBRO'!A:A,'ESTOQUE DEZEMBRO'!F:F,,0)-
_xlfn.XLOOKUP(Tabela57[[#This Row],[SKU]],'VENDA MES'!K:K,'VENDA MES'!L:L,0,0)</f>
        <v>65.199999999999989</v>
      </c>
      <c r="E553" s="13">
        <f>IF(D553&lt;=0,(L553 * 2.5) - D553,IF(AND(Tabela57[[#This Row],[ESTOQUE_INICIAL]]&lt;=Tabela57[[#This Row],[PONTO_DE_REPOSICAO]],Tabela57[[#This Row],[ESTOQUE_INICIAL]]&gt;0),L553*2.5,D553*0))</f>
        <v>0</v>
      </c>
      <c r="F553" s="13">
        <f t="shared" si="17"/>
        <v>65.199999999999989</v>
      </c>
      <c r="G553" s="14">
        <f>IF('ESTOQUE DEZEMBRO'!$N553="outubro",_xlfn.XLOOKUP('ESTOQUE DEZEMBRO'!$A553,MEDIDAS!H:H,MEDIDAS!J:J,,0),IF('ESTOQUE DEZEMBRO'!$N553="novembro",_xlfn.XLOOKUP('ESTOQUE DEZEMBRO'!$A553,MEDIDAS!H:H,MEDIDAS!K:K,,0),"0"))</f>
        <v>60</v>
      </c>
      <c r="H553" s="16">
        <v>120</v>
      </c>
      <c r="I553" s="6" t="s">
        <v>1128</v>
      </c>
      <c r="J553" s="1">
        <f>'ESTOQUE DEZEMBRO'!$D553*'ESTOQUE DEZEMBRO'!$G553+'ESTOQUE DEZEMBRO'!$E553*'ESTOQUE DEZEMBRO'!$H553</f>
        <v>10092</v>
      </c>
      <c r="K553" s="1">
        <f>_xlfn.XLOOKUP(A553,MEDIDAS!A:A,MEDIDAS!D:D,,0)*5</f>
        <v>6.0555555555555554</v>
      </c>
      <c r="L553" s="1">
        <f>SUM(K553,_xlfn.XLOOKUP(A553,MEDIDAS!A:A,MEDIDAS!D:D,,0)*5)</f>
        <v>12.111111111111111</v>
      </c>
      <c r="M55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53" t="str">
        <f>IF(Tabela57[[#This Row],[ABASTECIMENTO]]&gt;0,"janeiro",_xlfn.XLOOKUP(Tabela57[[#This Row],[SKU]],'ESTOQUE DEZEMBRO'!A:A,'ESTOQUE DEZEMBRO'!N:N,,0))</f>
        <v>outubro</v>
      </c>
      <c r="O553" s="15">
        <v>45658</v>
      </c>
    </row>
    <row r="554" spans="1:15">
      <c r="A554" s="5" t="s">
        <v>552</v>
      </c>
      <c r="B554" s="6" t="s">
        <v>1193</v>
      </c>
      <c r="C554" s="8">
        <f t="shared" si="16"/>
        <v>64.89</v>
      </c>
      <c r="D554" s="13">
        <f>_xlfn.XLOOKUP(Tabela57[[#This Row],[SKU]],'ESTOQUE DEZEMBRO'!A:A,'ESTOQUE DEZEMBRO'!F:F,,0)-
_xlfn.XLOOKUP(Tabela57[[#This Row],[SKU]],'VENDA MES'!K:K,'VENDA MES'!L:L,0,0)</f>
        <v>96.6</v>
      </c>
      <c r="E554" s="13">
        <f>IF(D554&lt;=0,(L554 * 2.5) - D554,IF(AND(Tabela57[[#This Row],[ESTOQUE_INICIAL]]&lt;=Tabela57[[#This Row],[PONTO_DE_REPOSICAO]],Tabela57[[#This Row],[ESTOQUE_INICIAL]]&gt;0),L554*2.5,D554*0))</f>
        <v>0</v>
      </c>
      <c r="F554" s="13">
        <f t="shared" si="17"/>
        <v>96.6</v>
      </c>
      <c r="G554" s="14">
        <f>IF('ESTOQUE DEZEMBRO'!$N554="outubro",_xlfn.XLOOKUP('ESTOQUE DEZEMBRO'!$A554,MEDIDAS!H:H,MEDIDAS!J:J,,0),IF('ESTOQUE DEZEMBRO'!$N554="novembro",_xlfn.XLOOKUP('ESTOQUE DEZEMBRO'!$A554,MEDIDAS!H:H,MEDIDAS!K:K,,0),"0"))</f>
        <v>60</v>
      </c>
      <c r="H554" s="16">
        <v>120</v>
      </c>
      <c r="I554" s="6" t="s">
        <v>1128</v>
      </c>
      <c r="J554" s="1">
        <f>'ESTOQUE DEZEMBRO'!$D554*'ESTOQUE DEZEMBRO'!$G554+'ESTOQUE DEZEMBRO'!$E554*'ESTOQUE DEZEMBRO'!$H554</f>
        <v>9696</v>
      </c>
      <c r="K554" s="1">
        <f>_xlfn.XLOOKUP(A554,MEDIDAS!A:A,MEDIDAS!D:D,,0)*5</f>
        <v>4.2222222222222223</v>
      </c>
      <c r="L554" s="1">
        <f>SUM(K554,_xlfn.XLOOKUP(A554,MEDIDAS!A:A,MEDIDAS!D:D,,0)*5)</f>
        <v>8.4444444444444446</v>
      </c>
      <c r="M55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54" t="str">
        <f>IF(Tabela57[[#This Row],[ABASTECIMENTO]]&gt;0,"janeiro",_xlfn.XLOOKUP(Tabela57[[#This Row],[SKU]],'ESTOQUE DEZEMBRO'!A:A,'ESTOQUE DEZEMBRO'!N:N,,0))</f>
        <v>outubro</v>
      </c>
      <c r="O554" s="15">
        <v>45658</v>
      </c>
    </row>
    <row r="555" spans="1:15">
      <c r="A555" s="5" t="s">
        <v>553</v>
      </c>
      <c r="B555" s="6" t="s">
        <v>1193</v>
      </c>
      <c r="C555" s="8">
        <f t="shared" si="16"/>
        <v>64.89</v>
      </c>
      <c r="D555" s="13">
        <f>_xlfn.XLOOKUP(Tabela57[[#This Row],[SKU]],'ESTOQUE DEZEMBRO'!A:A,'ESTOQUE DEZEMBRO'!F:F,,0)-
_xlfn.XLOOKUP(Tabela57[[#This Row],[SKU]],'VENDA MES'!K:K,'VENDA MES'!L:L,0,0)</f>
        <v>-80.400000000000006</v>
      </c>
      <c r="E555" s="13">
        <f>IF(D555&lt;=0,(L555 * 2.5) - D555,IF(AND(Tabela57[[#This Row],[ESTOQUE_INICIAL]]&lt;=Tabela57[[#This Row],[PONTO_DE_REPOSICAO]],Tabela57[[#This Row],[ESTOQUE_INICIAL]]&gt;0),L555*2.5,D555*0))</f>
        <v>104.84444444444445</v>
      </c>
      <c r="F555" s="13">
        <f t="shared" si="17"/>
        <v>24.444444444444443</v>
      </c>
      <c r="G555" s="14">
        <f>IF('ESTOQUE DEZEMBRO'!$N555="outubro",_xlfn.XLOOKUP('ESTOQUE DEZEMBRO'!$A555,MEDIDAS!H:H,MEDIDAS!J:J,,0),IF('ESTOQUE DEZEMBRO'!$N555="novembro",_xlfn.XLOOKUP('ESTOQUE DEZEMBRO'!$A555,MEDIDAS!H:H,MEDIDAS!K:K,,0),"0"))</f>
        <v>60</v>
      </c>
      <c r="H555" s="16">
        <v>120</v>
      </c>
      <c r="I555" s="6" t="s">
        <v>1128</v>
      </c>
      <c r="J555" s="1">
        <f>'ESTOQUE DEZEMBRO'!$D555*'ESTOQUE DEZEMBRO'!$G555+'ESTOQUE DEZEMBRO'!$E555*'ESTOQUE DEZEMBRO'!$H555</f>
        <v>1055.9999999999995</v>
      </c>
      <c r="K555" s="1">
        <f>_xlfn.XLOOKUP(A555,MEDIDAS!A:A,MEDIDAS!D:D,,0)*5</f>
        <v>4.8888888888888884</v>
      </c>
      <c r="L555" s="1">
        <f>SUM(K555,_xlfn.XLOOKUP(A555,MEDIDAS!A:A,MEDIDAS!D:D,,0)*5)</f>
        <v>9.7777777777777768</v>
      </c>
      <c r="M55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55" t="str">
        <f>IF(Tabela57[[#This Row],[ABASTECIMENTO]]&gt;0,"janeiro",_xlfn.XLOOKUP(Tabela57[[#This Row],[SKU]],'ESTOQUE DEZEMBRO'!A:A,'ESTOQUE DEZEMBRO'!N:N,,0))</f>
        <v>janeiro</v>
      </c>
      <c r="O555" s="15">
        <v>45658</v>
      </c>
    </row>
    <row r="556" spans="1:15">
      <c r="A556" s="5" t="s">
        <v>554</v>
      </c>
      <c r="B556" s="6" t="s">
        <v>1193</v>
      </c>
      <c r="C556" s="8">
        <f t="shared" si="16"/>
        <v>64.89</v>
      </c>
      <c r="D556" s="13">
        <f>_xlfn.XLOOKUP(Tabela57[[#This Row],[SKU]],'ESTOQUE DEZEMBRO'!A:A,'ESTOQUE DEZEMBRO'!F:F,,0)-
_xlfn.XLOOKUP(Tabela57[[#This Row],[SKU]],'VENDA MES'!K:K,'VENDA MES'!L:L,0,0)</f>
        <v>-25</v>
      </c>
      <c r="E556" s="13">
        <f>IF(D556&lt;=0,(L556 * 2.5) - D556,IF(AND(Tabela57[[#This Row],[ESTOQUE_INICIAL]]&lt;=Tabela57[[#This Row],[PONTO_DE_REPOSICAO]],Tabela57[[#This Row],[ESTOQUE_INICIAL]]&gt;0),L556*2.5,D556*0))</f>
        <v>53.888888888888886</v>
      </c>
      <c r="F556" s="13">
        <f t="shared" si="17"/>
        <v>28.888888888888886</v>
      </c>
      <c r="G556" s="14">
        <f>IF('ESTOQUE DEZEMBRO'!$N556="outubro",_xlfn.XLOOKUP('ESTOQUE DEZEMBRO'!$A556,MEDIDAS!H:H,MEDIDAS!J:J,,0),IF('ESTOQUE DEZEMBRO'!$N556="novembro",_xlfn.XLOOKUP('ESTOQUE DEZEMBRO'!$A556,MEDIDAS!H:H,MEDIDAS!K:K,,0),"0"))</f>
        <v>60</v>
      </c>
      <c r="H556" s="16">
        <v>120</v>
      </c>
      <c r="I556" s="6" t="s">
        <v>1128</v>
      </c>
      <c r="J556" s="1">
        <f>'ESTOQUE DEZEMBRO'!$D556*'ESTOQUE DEZEMBRO'!$G556+'ESTOQUE DEZEMBRO'!$E556*'ESTOQUE DEZEMBRO'!$H556</f>
        <v>1680</v>
      </c>
      <c r="K556" s="1">
        <f>_xlfn.XLOOKUP(A556,MEDIDAS!A:A,MEDIDAS!D:D,,0)*5</f>
        <v>5.7777777777777768</v>
      </c>
      <c r="L556" s="1">
        <f>SUM(K556,_xlfn.XLOOKUP(A556,MEDIDAS!A:A,MEDIDAS!D:D,,0)*5)</f>
        <v>11.555555555555554</v>
      </c>
      <c r="M55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56" t="str">
        <f>IF(Tabela57[[#This Row],[ABASTECIMENTO]]&gt;0,"janeiro",_xlfn.XLOOKUP(Tabela57[[#This Row],[SKU]],'ESTOQUE DEZEMBRO'!A:A,'ESTOQUE DEZEMBRO'!N:N,,0))</f>
        <v>janeiro</v>
      </c>
      <c r="O556" s="15">
        <v>45658</v>
      </c>
    </row>
    <row r="557" spans="1:15">
      <c r="A557" s="5" t="s">
        <v>555</v>
      </c>
      <c r="B557" s="6" t="s">
        <v>1193</v>
      </c>
      <c r="C557" s="8">
        <f t="shared" si="16"/>
        <v>64.89</v>
      </c>
      <c r="D557" s="13">
        <f>_xlfn.XLOOKUP(Tabela57[[#This Row],[SKU]],'ESTOQUE DEZEMBRO'!A:A,'ESTOQUE DEZEMBRO'!F:F,,0)-
_xlfn.XLOOKUP(Tabela57[[#This Row],[SKU]],'VENDA MES'!K:K,'VENDA MES'!L:L,0,0)</f>
        <v>15.599999999999994</v>
      </c>
      <c r="E557" s="13">
        <f>IF(D557&lt;=0,(L557 * 2.5) - D557,IF(AND(Tabela57[[#This Row],[ESTOQUE_INICIAL]]&lt;=Tabela57[[#This Row],[PONTO_DE_REPOSICAO]],Tabela57[[#This Row],[ESTOQUE_INICIAL]]&gt;0),L557*2.5,D557*0))</f>
        <v>0</v>
      </c>
      <c r="F557" s="13">
        <f t="shared" si="17"/>
        <v>15.599999999999994</v>
      </c>
      <c r="G557" s="14">
        <f>IF('ESTOQUE DEZEMBRO'!$N557="outubro",_xlfn.XLOOKUP('ESTOQUE DEZEMBRO'!$A557,MEDIDAS!H:H,MEDIDAS!J:J,,0),IF('ESTOQUE DEZEMBRO'!$N557="novembro",_xlfn.XLOOKUP('ESTOQUE DEZEMBRO'!$A557,MEDIDAS!H:H,MEDIDAS!K:K,,0),"0"))</f>
        <v>60</v>
      </c>
      <c r="H557" s="16">
        <v>120</v>
      </c>
      <c r="I557" s="6" t="s">
        <v>1128</v>
      </c>
      <c r="J557" s="1">
        <f>'ESTOQUE DEZEMBRO'!$D557*'ESTOQUE DEZEMBRO'!$G557+'ESTOQUE DEZEMBRO'!$E557*'ESTOQUE DEZEMBRO'!$H557</f>
        <v>3575.9999999999995</v>
      </c>
      <c r="K557" s="1">
        <f>_xlfn.XLOOKUP(A557,MEDIDAS!A:A,MEDIDAS!D:D,,0)*5</f>
        <v>6.2222222222222223</v>
      </c>
      <c r="L557" s="1">
        <f>SUM(K557,_xlfn.XLOOKUP(A557,MEDIDAS!A:A,MEDIDAS!D:D,,0)*5)</f>
        <v>12.444444444444445</v>
      </c>
      <c r="M55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57" t="str">
        <f>IF(Tabela57[[#This Row],[ABASTECIMENTO]]&gt;0,"janeiro",_xlfn.XLOOKUP(Tabela57[[#This Row],[SKU]],'ESTOQUE DEZEMBRO'!A:A,'ESTOQUE DEZEMBRO'!N:N,,0))</f>
        <v>outubro</v>
      </c>
      <c r="O557" s="15">
        <v>45658</v>
      </c>
    </row>
    <row r="558" spans="1:15">
      <c r="A558" s="5" t="s">
        <v>615</v>
      </c>
      <c r="B558" s="6" t="s">
        <v>1193</v>
      </c>
      <c r="C558" s="8">
        <f t="shared" si="16"/>
        <v>64.89</v>
      </c>
      <c r="D558" s="13">
        <f>_xlfn.XLOOKUP(Tabela57[[#This Row],[SKU]],'ESTOQUE DEZEMBRO'!A:A,'ESTOQUE DEZEMBRO'!F:F,,0)-
_xlfn.XLOOKUP(Tabela57[[#This Row],[SKU]],'VENDA MES'!K:K,'VENDA MES'!L:L,0,0)</f>
        <v>48</v>
      </c>
      <c r="E558" s="13">
        <f>IF(D558&lt;=0,(L558 * 2.5) - D558,IF(AND(Tabela57[[#This Row],[ESTOQUE_INICIAL]]&lt;=Tabela57[[#This Row],[PONTO_DE_REPOSICAO]],Tabela57[[#This Row],[ESTOQUE_INICIAL]]&gt;0),L558*2.5,D558*0))</f>
        <v>0</v>
      </c>
      <c r="F558" s="13">
        <f t="shared" si="17"/>
        <v>48</v>
      </c>
      <c r="G558" s="14">
        <f>IF('ESTOQUE DEZEMBRO'!$N558="outubro",_xlfn.XLOOKUP('ESTOQUE DEZEMBRO'!$A558,MEDIDAS!H:H,MEDIDAS!J:J,,0),IF('ESTOQUE DEZEMBRO'!$N558="novembro",_xlfn.XLOOKUP('ESTOQUE DEZEMBRO'!$A558,MEDIDAS!H:H,MEDIDAS!K:K,,0),"0"))</f>
        <v>60</v>
      </c>
      <c r="H558" s="16">
        <v>120</v>
      </c>
      <c r="I558" s="6" t="s">
        <v>1128</v>
      </c>
      <c r="J558" s="1">
        <f>'ESTOQUE DEZEMBRO'!$D558*'ESTOQUE DEZEMBRO'!$G558+'ESTOQUE DEZEMBRO'!$E558*'ESTOQUE DEZEMBRO'!$H558</f>
        <v>5640</v>
      </c>
      <c r="K558" s="1">
        <f>_xlfn.XLOOKUP(A558,MEDIDAS!A:A,MEDIDAS!D:D,,0)*5</f>
        <v>3.1111111111111112</v>
      </c>
      <c r="L558" s="1">
        <f>SUM(K558,_xlfn.XLOOKUP(A558,MEDIDAS!A:A,MEDIDAS!D:D,,0)*5)</f>
        <v>6.2222222222222223</v>
      </c>
      <c r="M55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58" t="str">
        <f>IF(Tabela57[[#This Row],[ABASTECIMENTO]]&gt;0,"janeiro",_xlfn.XLOOKUP(Tabela57[[#This Row],[SKU]],'ESTOQUE DEZEMBRO'!A:A,'ESTOQUE DEZEMBRO'!N:N,,0))</f>
        <v>outubro</v>
      </c>
      <c r="O558" s="15">
        <v>45658</v>
      </c>
    </row>
    <row r="559" spans="1:15">
      <c r="A559" s="5" t="s">
        <v>556</v>
      </c>
      <c r="B559" s="6" t="s">
        <v>1193</v>
      </c>
      <c r="C559" s="8">
        <f t="shared" si="16"/>
        <v>64.89</v>
      </c>
      <c r="D559" s="13">
        <f>_xlfn.XLOOKUP(Tabela57[[#This Row],[SKU]],'ESTOQUE DEZEMBRO'!A:A,'ESTOQUE DEZEMBRO'!F:F,,0)-
_xlfn.XLOOKUP(Tabela57[[#This Row],[SKU]],'VENDA MES'!K:K,'VENDA MES'!L:L,0,0)</f>
        <v>-25.599999999999994</v>
      </c>
      <c r="E559" s="13">
        <f>IF(D559&lt;=0,(L559 * 2.5) - D559,IF(AND(Tabela57[[#This Row],[ESTOQUE_INICIAL]]&lt;=Tabela57[[#This Row],[PONTO_DE_REPOSICAO]],Tabela57[[#This Row],[ESTOQUE_INICIAL]]&gt;0),L559*2.5,D559*0))</f>
        <v>62.822222222222216</v>
      </c>
      <c r="F559" s="13">
        <f t="shared" si="17"/>
        <v>37.222222222222221</v>
      </c>
      <c r="G559" s="14">
        <f>IF('ESTOQUE DEZEMBRO'!$N559="outubro",_xlfn.XLOOKUP('ESTOQUE DEZEMBRO'!$A559,MEDIDAS!H:H,MEDIDAS!J:J,,0),IF('ESTOQUE DEZEMBRO'!$N559="novembro",_xlfn.XLOOKUP('ESTOQUE DEZEMBRO'!$A559,MEDIDAS!H:H,MEDIDAS!K:K,,0),"0"))</f>
        <v>60</v>
      </c>
      <c r="H559" s="16">
        <v>120</v>
      </c>
      <c r="I559" s="6" t="s">
        <v>1128</v>
      </c>
      <c r="J559" s="1">
        <f>'ESTOQUE DEZEMBRO'!$D559*'ESTOQUE DEZEMBRO'!$G559+'ESTOQUE DEZEMBRO'!$E559*'ESTOQUE DEZEMBRO'!$H559</f>
        <v>3444.0000000000005</v>
      </c>
      <c r="K559" s="1">
        <f>_xlfn.XLOOKUP(A559,MEDIDAS!A:A,MEDIDAS!D:D,,0)*5</f>
        <v>7.4444444444444446</v>
      </c>
      <c r="L559" s="1">
        <f>SUM(K559,_xlfn.XLOOKUP(A559,MEDIDAS!A:A,MEDIDAS!D:D,,0)*5)</f>
        <v>14.888888888888889</v>
      </c>
      <c r="M55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59" t="str">
        <f>IF(Tabela57[[#This Row],[ABASTECIMENTO]]&gt;0,"janeiro",_xlfn.XLOOKUP(Tabela57[[#This Row],[SKU]],'ESTOQUE DEZEMBRO'!A:A,'ESTOQUE DEZEMBRO'!N:N,,0))</f>
        <v>janeiro</v>
      </c>
      <c r="O559" s="15">
        <v>45658</v>
      </c>
    </row>
    <row r="560" spans="1:15">
      <c r="A560" s="5" t="s">
        <v>557</v>
      </c>
      <c r="B560" s="6" t="s">
        <v>1193</v>
      </c>
      <c r="C560" s="8">
        <f t="shared" si="16"/>
        <v>64.89</v>
      </c>
      <c r="D560" s="13">
        <f>_xlfn.XLOOKUP(Tabela57[[#This Row],[SKU]],'ESTOQUE DEZEMBRO'!A:A,'ESTOQUE DEZEMBRO'!F:F,,0)-
_xlfn.XLOOKUP(Tabela57[[#This Row],[SKU]],'VENDA MES'!K:K,'VENDA MES'!L:L,0,0)</f>
        <v>-0.39999999999997726</v>
      </c>
      <c r="E560" s="13">
        <f>IF(D560&lt;=0,(L560 * 2.5) - D560,IF(AND(Tabela57[[#This Row],[ESTOQUE_INICIAL]]&lt;=Tabela57[[#This Row],[PONTO_DE_REPOSICAO]],Tabela57[[#This Row],[ESTOQUE_INICIAL]]&gt;0),L560*2.5,D560*0))</f>
        <v>50.677777777777756</v>
      </c>
      <c r="F560" s="13">
        <f t="shared" si="17"/>
        <v>50.277777777777779</v>
      </c>
      <c r="G560" s="14">
        <f>IF('ESTOQUE DEZEMBRO'!$N560="outubro",_xlfn.XLOOKUP('ESTOQUE DEZEMBRO'!$A560,MEDIDAS!H:H,MEDIDAS!J:J,,0),IF('ESTOQUE DEZEMBRO'!$N560="novembro",_xlfn.XLOOKUP('ESTOQUE DEZEMBRO'!$A560,MEDIDAS!H:H,MEDIDAS!K:K,,0),"0"))</f>
        <v>60</v>
      </c>
      <c r="H560" s="16">
        <v>120</v>
      </c>
      <c r="I560" s="6" t="s">
        <v>1128</v>
      </c>
      <c r="J560" s="1">
        <f>'ESTOQUE DEZEMBRO'!$D560*'ESTOQUE DEZEMBRO'!$G560+'ESTOQUE DEZEMBRO'!$E560*'ESTOQUE DEZEMBRO'!$H560</f>
        <v>5376.0000000000018</v>
      </c>
      <c r="K560" s="1">
        <f>_xlfn.XLOOKUP(A560,MEDIDAS!A:A,MEDIDAS!D:D,,0)*5</f>
        <v>10.055555555555555</v>
      </c>
      <c r="L560" s="1">
        <f>SUM(K560,_xlfn.XLOOKUP(A560,MEDIDAS!A:A,MEDIDAS!D:D,,0)*5)</f>
        <v>20.111111111111111</v>
      </c>
      <c r="M56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60" t="str">
        <f>IF(Tabela57[[#This Row],[ABASTECIMENTO]]&gt;0,"janeiro",_xlfn.XLOOKUP(Tabela57[[#This Row],[SKU]],'ESTOQUE DEZEMBRO'!A:A,'ESTOQUE DEZEMBRO'!N:N,,0))</f>
        <v>janeiro</v>
      </c>
      <c r="O560" s="15">
        <v>45658</v>
      </c>
    </row>
    <row r="561" spans="1:15">
      <c r="A561" s="5" t="s">
        <v>558</v>
      </c>
      <c r="B561" s="6" t="s">
        <v>1193</v>
      </c>
      <c r="C561" s="8">
        <f t="shared" si="16"/>
        <v>64.89</v>
      </c>
      <c r="D561" s="13">
        <f>_xlfn.XLOOKUP(Tabela57[[#This Row],[SKU]],'ESTOQUE DEZEMBRO'!A:A,'ESTOQUE DEZEMBRO'!F:F,,0)-
_xlfn.XLOOKUP(Tabela57[[#This Row],[SKU]],'VENDA MES'!K:K,'VENDA MES'!L:L,0,0)</f>
        <v>98.6</v>
      </c>
      <c r="E561" s="13">
        <f>IF(D561&lt;=0,(L561 * 2.5) - D561,IF(AND(Tabela57[[#This Row],[ESTOQUE_INICIAL]]&lt;=Tabela57[[#This Row],[PONTO_DE_REPOSICAO]],Tabela57[[#This Row],[ESTOQUE_INICIAL]]&gt;0),L561*2.5,D561*0))</f>
        <v>0</v>
      </c>
      <c r="F561" s="13">
        <f t="shared" si="17"/>
        <v>98.6</v>
      </c>
      <c r="G561" s="14">
        <f>IF('ESTOQUE DEZEMBRO'!$N561="outubro",_xlfn.XLOOKUP('ESTOQUE DEZEMBRO'!$A561,MEDIDAS!H:H,MEDIDAS!J:J,,0),IF('ESTOQUE DEZEMBRO'!$N561="novembro",_xlfn.XLOOKUP('ESTOQUE DEZEMBRO'!$A561,MEDIDAS!H:H,MEDIDAS!K:K,,0),"0"))</f>
        <v>60</v>
      </c>
      <c r="H561" s="16">
        <v>120</v>
      </c>
      <c r="I561" s="6" t="s">
        <v>1128</v>
      </c>
      <c r="J561" s="1">
        <f>'ESTOQUE DEZEMBRO'!$D561*'ESTOQUE DEZEMBRO'!$G561+'ESTOQUE DEZEMBRO'!$E561*'ESTOQUE DEZEMBRO'!$H561</f>
        <v>9696</v>
      </c>
      <c r="K561" s="1">
        <f>_xlfn.XLOOKUP(A561,MEDIDAS!A:A,MEDIDAS!D:D,,0)*5</f>
        <v>4.2222222222222223</v>
      </c>
      <c r="L561" s="1">
        <f>SUM(K561,_xlfn.XLOOKUP(A561,MEDIDAS!A:A,MEDIDAS!D:D,,0)*5)</f>
        <v>8.4444444444444446</v>
      </c>
      <c r="M56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61" t="str">
        <f>IF(Tabela57[[#This Row],[ABASTECIMENTO]]&gt;0,"janeiro",_xlfn.XLOOKUP(Tabela57[[#This Row],[SKU]],'ESTOQUE DEZEMBRO'!A:A,'ESTOQUE DEZEMBRO'!N:N,,0))</f>
        <v>outubro</v>
      </c>
      <c r="O561" s="15">
        <v>45658</v>
      </c>
    </row>
    <row r="562" spans="1:15">
      <c r="A562" s="5" t="s">
        <v>559</v>
      </c>
      <c r="B562" s="6" t="s">
        <v>1193</v>
      </c>
      <c r="C562" s="8">
        <f t="shared" si="16"/>
        <v>64.89</v>
      </c>
      <c r="D562" s="13">
        <f>_xlfn.XLOOKUP(Tabela57[[#This Row],[SKU]],'ESTOQUE DEZEMBRO'!A:A,'ESTOQUE DEZEMBRO'!F:F,,0)-
_xlfn.XLOOKUP(Tabela57[[#This Row],[SKU]],'VENDA MES'!K:K,'VENDA MES'!L:L,0,0)</f>
        <v>-74.400000000000006</v>
      </c>
      <c r="E562" s="13">
        <f>IF(D562&lt;=0,(L562 * 2.5) - D562,IF(AND(Tabela57[[#This Row],[ESTOQUE_INICIAL]]&lt;=Tabela57[[#This Row],[PONTO_DE_REPOSICAO]],Tabela57[[#This Row],[ESTOQUE_INICIAL]]&gt;0),L562*2.5,D562*0))</f>
        <v>108.28888888888889</v>
      </c>
      <c r="F562" s="13">
        <f t="shared" si="17"/>
        <v>33.888888888888886</v>
      </c>
      <c r="G562" s="14">
        <f>IF('ESTOQUE DEZEMBRO'!$N562="outubro",_xlfn.XLOOKUP('ESTOQUE DEZEMBRO'!$A562,MEDIDAS!H:H,MEDIDAS!J:J,,0),IF('ESTOQUE DEZEMBRO'!$N562="novembro",_xlfn.XLOOKUP('ESTOQUE DEZEMBRO'!$A562,MEDIDAS!H:H,MEDIDAS!K:K,,0),"0"))</f>
        <v>60</v>
      </c>
      <c r="H562" s="16">
        <v>120</v>
      </c>
      <c r="I562" s="6" t="s">
        <v>1128</v>
      </c>
      <c r="J562" s="1">
        <f>'ESTOQUE DEZEMBRO'!$D562*'ESTOQUE DEZEMBRO'!$G562+'ESTOQUE DEZEMBRO'!$E562*'ESTOQUE DEZEMBRO'!$H562</f>
        <v>995.99999999999966</v>
      </c>
      <c r="K562" s="1">
        <f>_xlfn.XLOOKUP(A562,MEDIDAS!A:A,MEDIDAS!D:D,,0)*5</f>
        <v>6.7777777777777786</v>
      </c>
      <c r="L562" s="1">
        <f>SUM(K562,_xlfn.XLOOKUP(A562,MEDIDAS!A:A,MEDIDAS!D:D,,0)*5)</f>
        <v>13.555555555555557</v>
      </c>
      <c r="M56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62" t="str">
        <f>IF(Tabela57[[#This Row],[ABASTECIMENTO]]&gt;0,"janeiro",_xlfn.XLOOKUP(Tabela57[[#This Row],[SKU]],'ESTOQUE DEZEMBRO'!A:A,'ESTOQUE DEZEMBRO'!N:N,,0))</f>
        <v>janeiro</v>
      </c>
      <c r="O562" s="15">
        <v>45658</v>
      </c>
    </row>
    <row r="563" spans="1:15">
      <c r="A563" s="5" t="s">
        <v>561</v>
      </c>
      <c r="B563" s="6" t="s">
        <v>1194</v>
      </c>
      <c r="C563" s="8">
        <f t="shared" si="16"/>
        <v>64.89</v>
      </c>
      <c r="D563" s="13">
        <f>_xlfn.XLOOKUP(Tabela57[[#This Row],[SKU]],'ESTOQUE DEZEMBRO'!A:A,'ESTOQUE DEZEMBRO'!F:F,,0)-
_xlfn.XLOOKUP(Tabela57[[#This Row],[SKU]],'VENDA MES'!K:K,'VENDA MES'!L:L,0,0)</f>
        <v>-61.2</v>
      </c>
      <c r="E563" s="13">
        <f>IF(D563&lt;=0,(L563 * 2.5) - D563,IF(AND(Tabela57[[#This Row],[ESTOQUE_INICIAL]]&lt;=Tabela57[[#This Row],[PONTO_DE_REPOSICAO]],Tabela57[[#This Row],[ESTOQUE_INICIAL]]&gt;0),L563*2.5,D563*0))</f>
        <v>81.75555555555556</v>
      </c>
      <c r="F563" s="13">
        <f t="shared" si="17"/>
        <v>20.555555555555557</v>
      </c>
      <c r="G563" s="14">
        <f>IF('ESTOQUE DEZEMBRO'!$N563="outubro",_xlfn.XLOOKUP('ESTOQUE DEZEMBRO'!$A563,MEDIDAS!H:H,MEDIDAS!J:J,,0),IF('ESTOQUE DEZEMBRO'!$N563="novembro",_xlfn.XLOOKUP('ESTOQUE DEZEMBRO'!$A563,MEDIDAS!H:H,MEDIDAS!K:K,,0),"0"))</f>
        <v>60</v>
      </c>
      <c r="H563" s="16">
        <v>120</v>
      </c>
      <c r="I563" s="6" t="s">
        <v>1128</v>
      </c>
      <c r="J563" s="1">
        <f>'ESTOQUE DEZEMBRO'!$D563*'ESTOQUE DEZEMBRO'!$G563+'ESTOQUE DEZEMBRO'!$E563*'ESTOQUE DEZEMBRO'!$H563</f>
        <v>2688</v>
      </c>
      <c r="K563" s="1">
        <f>_xlfn.XLOOKUP(A563,MEDIDAS!A:A,MEDIDAS!D:D,,0)*5</f>
        <v>4.1111111111111107</v>
      </c>
      <c r="L563" s="1">
        <f>SUM(K563,_xlfn.XLOOKUP(A563,MEDIDAS!A:A,MEDIDAS!D:D,,0)*5)</f>
        <v>8.2222222222222214</v>
      </c>
      <c r="M56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63" t="str">
        <f>IF(Tabela57[[#This Row],[ABASTECIMENTO]]&gt;0,"janeiro",_xlfn.XLOOKUP(Tabela57[[#This Row],[SKU]],'ESTOQUE DEZEMBRO'!A:A,'ESTOQUE DEZEMBRO'!N:N,,0))</f>
        <v>janeiro</v>
      </c>
      <c r="O563" s="15">
        <v>45658</v>
      </c>
    </row>
    <row r="564" spans="1:15">
      <c r="A564" s="5" t="s">
        <v>562</v>
      </c>
      <c r="B564" s="6" t="s">
        <v>1194</v>
      </c>
      <c r="C564" s="8">
        <f t="shared" si="16"/>
        <v>64.89</v>
      </c>
      <c r="D564" s="13">
        <f>_xlfn.XLOOKUP(Tabela57[[#This Row],[SKU]],'ESTOQUE DEZEMBRO'!A:A,'ESTOQUE DEZEMBRO'!F:F,,0)-
_xlfn.XLOOKUP(Tabela57[[#This Row],[SKU]],'VENDA MES'!K:K,'VENDA MES'!L:L,0,0)</f>
        <v>-7.5999999999999943</v>
      </c>
      <c r="E564" s="13">
        <f>IF(D564&lt;=0,(L564 * 2.5) - D564,IF(AND(Tabela57[[#This Row],[ESTOQUE_INICIAL]]&lt;=Tabela57[[#This Row],[PONTO_DE_REPOSICAO]],Tabela57[[#This Row],[ESTOQUE_INICIAL]]&gt;0),L564*2.5,D564*0))</f>
        <v>42.322222222222216</v>
      </c>
      <c r="F564" s="13">
        <f t="shared" si="17"/>
        <v>34.722222222222221</v>
      </c>
      <c r="G564" s="14">
        <f>IF('ESTOQUE DEZEMBRO'!$N564="outubro",_xlfn.XLOOKUP('ESTOQUE DEZEMBRO'!$A564,MEDIDAS!H:H,MEDIDAS!J:J,,0),IF('ESTOQUE DEZEMBRO'!$N564="novembro",_xlfn.XLOOKUP('ESTOQUE DEZEMBRO'!$A564,MEDIDAS!H:H,MEDIDAS!K:K,,0),"0"))</f>
        <v>60</v>
      </c>
      <c r="H564" s="16">
        <v>120</v>
      </c>
      <c r="I564" s="6" t="s">
        <v>1128</v>
      </c>
      <c r="J564" s="1">
        <f>'ESTOQUE DEZEMBRO'!$D564*'ESTOQUE DEZEMBRO'!$G564+'ESTOQUE DEZEMBRO'!$E564*'ESTOQUE DEZEMBRO'!$H564</f>
        <v>2004.0000000000005</v>
      </c>
      <c r="K564" s="1">
        <f>_xlfn.XLOOKUP(A564,MEDIDAS!A:A,MEDIDAS!D:D,,0)*5</f>
        <v>6.9444444444444446</v>
      </c>
      <c r="L564" s="1">
        <f>SUM(K564,_xlfn.XLOOKUP(A564,MEDIDAS!A:A,MEDIDAS!D:D,,0)*5)</f>
        <v>13.888888888888889</v>
      </c>
      <c r="M56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64" t="str">
        <f>IF(Tabela57[[#This Row],[ABASTECIMENTO]]&gt;0,"janeiro",_xlfn.XLOOKUP(Tabela57[[#This Row],[SKU]],'ESTOQUE DEZEMBRO'!A:A,'ESTOQUE DEZEMBRO'!N:N,,0))</f>
        <v>janeiro</v>
      </c>
      <c r="O564" s="15">
        <v>45658</v>
      </c>
    </row>
    <row r="565" spans="1:15">
      <c r="A565" s="5" t="s">
        <v>563</v>
      </c>
      <c r="B565" s="6" t="s">
        <v>1194</v>
      </c>
      <c r="C565" s="8">
        <f t="shared" si="16"/>
        <v>64.89</v>
      </c>
      <c r="D565" s="13">
        <f>_xlfn.XLOOKUP(Tabela57[[#This Row],[SKU]],'ESTOQUE DEZEMBRO'!A:A,'ESTOQUE DEZEMBRO'!F:F,,0)-
_xlfn.XLOOKUP(Tabela57[[#This Row],[SKU]],'VENDA MES'!K:K,'VENDA MES'!L:L,0,0)</f>
        <v>-15.800000000000011</v>
      </c>
      <c r="E565" s="13">
        <f>IF(D565&lt;=0,(L565 * 2.5) - D565,IF(AND(Tabela57[[#This Row],[ESTOQUE_INICIAL]]&lt;=Tabela57[[#This Row],[PONTO_DE_REPOSICAO]],Tabela57[[#This Row],[ESTOQUE_INICIAL]]&gt;0),L565*2.5,D565*0))</f>
        <v>50.800000000000011</v>
      </c>
      <c r="F565" s="13">
        <f t="shared" si="17"/>
        <v>35</v>
      </c>
      <c r="G565" s="14">
        <f>IF('ESTOQUE DEZEMBRO'!$N565="outubro",_xlfn.XLOOKUP('ESTOQUE DEZEMBRO'!$A565,MEDIDAS!H:H,MEDIDAS!J:J,,0),IF('ESTOQUE DEZEMBRO'!$N565="novembro",_xlfn.XLOOKUP('ESTOQUE DEZEMBRO'!$A565,MEDIDAS!H:H,MEDIDAS!K:K,,0),"0"))</f>
        <v>60</v>
      </c>
      <c r="H565" s="16">
        <v>120</v>
      </c>
      <c r="I565" s="6" t="s">
        <v>1128</v>
      </c>
      <c r="J565" s="1">
        <f>'ESTOQUE DEZEMBRO'!$D565*'ESTOQUE DEZEMBRO'!$G565+'ESTOQUE DEZEMBRO'!$E565*'ESTOQUE DEZEMBRO'!$H565</f>
        <v>3131.9999999999991</v>
      </c>
      <c r="K565" s="1">
        <f>_xlfn.XLOOKUP(A565,MEDIDAS!A:A,MEDIDAS!D:D,,0)*5</f>
        <v>7</v>
      </c>
      <c r="L565" s="1">
        <f>SUM(K565,_xlfn.XLOOKUP(A565,MEDIDAS!A:A,MEDIDAS!D:D,,0)*5)</f>
        <v>14</v>
      </c>
      <c r="M56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65" t="str">
        <f>IF(Tabela57[[#This Row],[ABASTECIMENTO]]&gt;0,"janeiro",_xlfn.XLOOKUP(Tabela57[[#This Row],[SKU]],'ESTOQUE DEZEMBRO'!A:A,'ESTOQUE DEZEMBRO'!N:N,,0))</f>
        <v>janeiro</v>
      </c>
      <c r="O565" s="15">
        <v>45658</v>
      </c>
    </row>
    <row r="566" spans="1:15">
      <c r="A566" s="5" t="s">
        <v>564</v>
      </c>
      <c r="B566" s="6" t="s">
        <v>1194</v>
      </c>
      <c r="C566" s="8">
        <f t="shared" si="16"/>
        <v>64.89</v>
      </c>
      <c r="D566" s="13">
        <f>_xlfn.XLOOKUP(Tabela57[[#This Row],[SKU]],'ESTOQUE DEZEMBRO'!A:A,'ESTOQUE DEZEMBRO'!F:F,,0)-
_xlfn.XLOOKUP(Tabela57[[#This Row],[SKU]],'VENDA MES'!K:K,'VENDA MES'!L:L,0,0)</f>
        <v>-8.1999999999999886</v>
      </c>
      <c r="E566" s="13">
        <f>IF(D566&lt;=0,(L566 * 2.5) - D566,IF(AND(Tabela57[[#This Row],[ESTOQUE_INICIAL]]&lt;=Tabela57[[#This Row],[PONTO_DE_REPOSICAO]],Tabela57[[#This Row],[ESTOQUE_INICIAL]]&gt;0),L566*2.5,D566*0))</f>
        <v>40.42222222222221</v>
      </c>
      <c r="F566" s="13">
        <f t="shared" si="17"/>
        <v>32.222222222222221</v>
      </c>
      <c r="G566" s="14">
        <f>IF('ESTOQUE DEZEMBRO'!$N566="outubro",_xlfn.XLOOKUP('ESTOQUE DEZEMBRO'!$A566,MEDIDAS!H:H,MEDIDAS!J:J,,0),IF('ESTOQUE DEZEMBRO'!$N566="novembro",_xlfn.XLOOKUP('ESTOQUE DEZEMBRO'!$A566,MEDIDAS!H:H,MEDIDAS!K:K,,0),"0"))</f>
        <v>60</v>
      </c>
      <c r="H566" s="16">
        <v>120</v>
      </c>
      <c r="I566" s="6" t="s">
        <v>1128</v>
      </c>
      <c r="J566" s="1">
        <f>'ESTOQUE DEZEMBRO'!$D566*'ESTOQUE DEZEMBRO'!$G566+'ESTOQUE DEZEMBRO'!$E566*'ESTOQUE DEZEMBRO'!$H566</f>
        <v>2148.0000000000009</v>
      </c>
      <c r="K566" s="1">
        <f>_xlfn.XLOOKUP(A566,MEDIDAS!A:A,MEDIDAS!D:D,,0)*5</f>
        <v>6.4444444444444446</v>
      </c>
      <c r="L566" s="1">
        <f>SUM(K566,_xlfn.XLOOKUP(A566,MEDIDAS!A:A,MEDIDAS!D:D,,0)*5)</f>
        <v>12.888888888888889</v>
      </c>
      <c r="M56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66" t="str">
        <f>IF(Tabela57[[#This Row],[ABASTECIMENTO]]&gt;0,"janeiro",_xlfn.XLOOKUP(Tabela57[[#This Row],[SKU]],'ESTOQUE DEZEMBRO'!A:A,'ESTOQUE DEZEMBRO'!N:N,,0))</f>
        <v>janeiro</v>
      </c>
      <c r="O566" s="15">
        <v>45658</v>
      </c>
    </row>
    <row r="567" spans="1:15">
      <c r="A567" s="5" t="s">
        <v>565</v>
      </c>
      <c r="B567" s="6" t="s">
        <v>1194</v>
      </c>
      <c r="C567" s="8">
        <f t="shared" si="16"/>
        <v>64.89</v>
      </c>
      <c r="D567" s="13">
        <f>_xlfn.XLOOKUP(Tabela57[[#This Row],[SKU]],'ESTOQUE DEZEMBRO'!A:A,'ESTOQUE DEZEMBRO'!F:F,,0)-
_xlfn.XLOOKUP(Tabela57[[#This Row],[SKU]],'VENDA MES'!K:K,'VENDA MES'!L:L,0,0)</f>
        <v>-31.666666666666657</v>
      </c>
      <c r="E567" s="13">
        <f>IF(D567&lt;=0,(L567 * 2.5) - D567,IF(AND(Tabela57[[#This Row],[ESTOQUE_INICIAL]]&lt;=Tabela57[[#This Row],[PONTO_DE_REPOSICAO]],Tabela57[[#This Row],[ESTOQUE_INICIAL]]&gt;0),L567*2.5,D567*0))</f>
        <v>75</v>
      </c>
      <c r="F567" s="13">
        <f t="shared" si="17"/>
        <v>43.333333333333343</v>
      </c>
      <c r="G567" s="14" t="str">
        <f>IF('ESTOQUE DEZEMBRO'!$N567="outubro",_xlfn.XLOOKUP('ESTOQUE DEZEMBRO'!$A567,MEDIDAS!H:H,MEDIDAS!J:J,,0),IF('ESTOQUE DEZEMBRO'!$N567="novembro",_xlfn.XLOOKUP('ESTOQUE DEZEMBRO'!$A567,MEDIDAS!H:H,MEDIDAS!K:K,,0),"0"))</f>
        <v>0</v>
      </c>
      <c r="H567" s="16">
        <v>120</v>
      </c>
      <c r="I567" s="6" t="s">
        <v>1128</v>
      </c>
      <c r="J567" s="1">
        <f>'ESTOQUE DEZEMBRO'!$D567*'ESTOQUE DEZEMBRO'!$G567+'ESTOQUE DEZEMBRO'!$E567*'ESTOQUE DEZEMBRO'!$H567</f>
        <v>16039.999999999998</v>
      </c>
      <c r="K567" s="1">
        <f>_xlfn.XLOOKUP(A567,MEDIDAS!A:A,MEDIDAS!D:D,,0)*5</f>
        <v>8.6666666666666679</v>
      </c>
      <c r="L567" s="1">
        <f>SUM(K567,_xlfn.XLOOKUP(A567,MEDIDAS!A:A,MEDIDAS!D:D,,0)*5)</f>
        <v>17.333333333333336</v>
      </c>
      <c r="M56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67" t="str">
        <f>IF(Tabela57[[#This Row],[ABASTECIMENTO]]&gt;0,"janeiro",_xlfn.XLOOKUP(Tabela57[[#This Row],[SKU]],'ESTOQUE DEZEMBRO'!A:A,'ESTOQUE DEZEMBRO'!N:N,,0))</f>
        <v>janeiro</v>
      </c>
      <c r="O567" s="15">
        <v>45658</v>
      </c>
    </row>
    <row r="568" spans="1:15">
      <c r="A568" s="5" t="s">
        <v>626</v>
      </c>
      <c r="B568" s="6" t="s">
        <v>1194</v>
      </c>
      <c r="C568" s="8">
        <f t="shared" si="16"/>
        <v>64.89</v>
      </c>
      <c r="D568" s="13">
        <f>_xlfn.XLOOKUP(Tabela57[[#This Row],[SKU]],'ESTOQUE DEZEMBRO'!A:A,'ESTOQUE DEZEMBRO'!F:F,,0)-
_xlfn.XLOOKUP(Tabela57[[#This Row],[SKU]],'VENDA MES'!K:K,'VENDA MES'!L:L,0,0)</f>
        <v>62</v>
      </c>
      <c r="E568" s="13">
        <f>IF(D568&lt;=0,(L568 * 2.5) - D568,IF(AND(Tabela57[[#This Row],[ESTOQUE_INICIAL]]&lt;=Tabela57[[#This Row],[PONTO_DE_REPOSICAO]],Tabela57[[#This Row],[ESTOQUE_INICIAL]]&gt;0),L568*2.5,D568*0))</f>
        <v>0</v>
      </c>
      <c r="F568" s="13">
        <f t="shared" si="17"/>
        <v>62</v>
      </c>
      <c r="G568" s="14">
        <f>IF('ESTOQUE DEZEMBRO'!$N568="outubro",_xlfn.XLOOKUP('ESTOQUE DEZEMBRO'!$A568,MEDIDAS!H:H,MEDIDAS!J:J,,0),IF('ESTOQUE DEZEMBRO'!$N568="novembro",_xlfn.XLOOKUP('ESTOQUE DEZEMBRO'!$A568,MEDIDAS!H:H,MEDIDAS!K:K,,0),"0"))</f>
        <v>60</v>
      </c>
      <c r="H568" s="16">
        <v>120</v>
      </c>
      <c r="I568" s="6" t="s">
        <v>1128</v>
      </c>
      <c r="J568" s="1">
        <f>'ESTOQUE DEZEMBRO'!$D568*'ESTOQUE DEZEMBRO'!$G568+'ESTOQUE DEZEMBRO'!$E568*'ESTOQUE DEZEMBRO'!$H568</f>
        <v>6840</v>
      </c>
      <c r="K568" s="1">
        <f>_xlfn.XLOOKUP(A568,MEDIDAS!A:A,MEDIDAS!D:D,,0)*5</f>
        <v>2</v>
      </c>
      <c r="L568" s="1">
        <f>SUM(K568,_xlfn.XLOOKUP(A568,MEDIDAS!A:A,MEDIDAS!D:D,,0)*5)</f>
        <v>4</v>
      </c>
      <c r="M56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68" t="str">
        <f>IF(Tabela57[[#This Row],[ABASTECIMENTO]]&gt;0,"janeiro",_xlfn.XLOOKUP(Tabela57[[#This Row],[SKU]],'ESTOQUE DEZEMBRO'!A:A,'ESTOQUE DEZEMBRO'!N:N,,0))</f>
        <v>outubro</v>
      </c>
      <c r="O568" s="15">
        <v>45658</v>
      </c>
    </row>
    <row r="569" spans="1:15">
      <c r="A569" s="5" t="s">
        <v>566</v>
      </c>
      <c r="B569" s="6" t="s">
        <v>1194</v>
      </c>
      <c r="C569" s="8">
        <f t="shared" si="16"/>
        <v>64.89</v>
      </c>
      <c r="D569" s="13">
        <f>_xlfn.XLOOKUP(Tabela57[[#This Row],[SKU]],'ESTOQUE DEZEMBRO'!A:A,'ESTOQUE DEZEMBRO'!F:F,,0)-
_xlfn.XLOOKUP(Tabela57[[#This Row],[SKU]],'VENDA MES'!K:K,'VENDA MES'!L:L,0,0)</f>
        <v>-31.166666666666671</v>
      </c>
      <c r="E569" s="13">
        <f>IF(D569&lt;=0,(L569 * 2.5) - D569,IF(AND(Tabela57[[#This Row],[ESTOQUE_INICIAL]]&lt;=Tabela57[[#This Row],[PONTO_DE_REPOSICAO]],Tabela57[[#This Row],[ESTOQUE_INICIAL]]&gt;0),L569*2.5,D569*0))</f>
        <v>72</v>
      </c>
      <c r="F569" s="13">
        <f t="shared" si="17"/>
        <v>40.833333333333329</v>
      </c>
      <c r="G569" s="14" t="str">
        <f>IF('ESTOQUE DEZEMBRO'!$N569="outubro",_xlfn.XLOOKUP('ESTOQUE DEZEMBRO'!$A569,MEDIDAS!H:H,MEDIDAS!J:J,,0),IF('ESTOQUE DEZEMBRO'!$N569="novembro",_xlfn.XLOOKUP('ESTOQUE DEZEMBRO'!$A569,MEDIDAS!H:H,MEDIDAS!K:K,,0),"0"))</f>
        <v>0</v>
      </c>
      <c r="H569" s="16">
        <v>120</v>
      </c>
      <c r="I569" s="6" t="s">
        <v>1128</v>
      </c>
      <c r="J569" s="1">
        <f>'ESTOQUE DEZEMBRO'!$D569*'ESTOQUE DEZEMBRO'!$G569+'ESTOQUE DEZEMBRO'!$E569*'ESTOQUE DEZEMBRO'!$H569</f>
        <v>8375</v>
      </c>
      <c r="K569" s="1">
        <f>_xlfn.XLOOKUP(A569,MEDIDAS!A:A,MEDIDAS!D:D,,0)*5</f>
        <v>8.1666666666666661</v>
      </c>
      <c r="L569" s="1">
        <f>SUM(K569,_xlfn.XLOOKUP(A569,MEDIDAS!A:A,MEDIDAS!D:D,,0)*5)</f>
        <v>16.333333333333332</v>
      </c>
      <c r="M56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69" t="str">
        <f>IF(Tabela57[[#This Row],[ABASTECIMENTO]]&gt;0,"janeiro",_xlfn.XLOOKUP(Tabela57[[#This Row],[SKU]],'ESTOQUE DEZEMBRO'!A:A,'ESTOQUE DEZEMBRO'!N:N,,0))</f>
        <v>janeiro</v>
      </c>
      <c r="O569" s="15">
        <v>45658</v>
      </c>
    </row>
    <row r="570" spans="1:15">
      <c r="A570" s="5" t="s">
        <v>567</v>
      </c>
      <c r="B570" s="6" t="s">
        <v>1194</v>
      </c>
      <c r="C570" s="8">
        <f t="shared" si="16"/>
        <v>64.89</v>
      </c>
      <c r="D570" s="13">
        <f>_xlfn.XLOOKUP(Tabela57[[#This Row],[SKU]],'ESTOQUE DEZEMBRO'!A:A,'ESTOQUE DEZEMBRO'!F:F,,0)-
_xlfn.XLOOKUP(Tabela57[[#This Row],[SKU]],'VENDA MES'!K:K,'VENDA MES'!L:L,0,0)</f>
        <v>-9.6555555555555515</v>
      </c>
      <c r="E570" s="13">
        <f>IF(D570&lt;=0,(L570 * 2.5) - D570,IF(AND(Tabela57[[#This Row],[ESTOQUE_INICIAL]]&lt;=Tabela57[[#This Row],[PONTO_DE_REPOSICAO]],Tabela57[[#This Row],[ESTOQUE_INICIAL]]&gt;0),L570*2.5,D570*0))</f>
        <v>51.599999999999994</v>
      </c>
      <c r="F570" s="13">
        <f t="shared" si="17"/>
        <v>41.944444444444443</v>
      </c>
      <c r="G570" s="14" t="str">
        <f>IF('ESTOQUE DEZEMBRO'!$N570="outubro",_xlfn.XLOOKUP('ESTOQUE DEZEMBRO'!$A570,MEDIDAS!H:H,MEDIDAS!J:J,,0),IF('ESTOQUE DEZEMBRO'!$N570="novembro",_xlfn.XLOOKUP('ESTOQUE DEZEMBRO'!$A570,MEDIDAS!H:H,MEDIDAS!K:K,,0),"0"))</f>
        <v>0</v>
      </c>
      <c r="H570" s="16">
        <v>120</v>
      </c>
      <c r="I570" s="6" t="s">
        <v>1128</v>
      </c>
      <c r="J570" s="1">
        <f>'ESTOQUE DEZEMBRO'!$D570*'ESTOQUE DEZEMBRO'!$G570+'ESTOQUE DEZEMBRO'!$E570*'ESTOQUE DEZEMBRO'!$H570</f>
        <v>6291.6666666666661</v>
      </c>
      <c r="K570" s="1">
        <f>_xlfn.XLOOKUP(A570,MEDIDAS!A:A,MEDIDAS!D:D,,0)*5</f>
        <v>8.3888888888888893</v>
      </c>
      <c r="L570" s="1">
        <f>SUM(K570,_xlfn.XLOOKUP(A570,MEDIDAS!A:A,MEDIDAS!D:D,,0)*5)</f>
        <v>16.777777777777779</v>
      </c>
      <c r="M57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70" t="str">
        <f>IF(Tabela57[[#This Row],[ABASTECIMENTO]]&gt;0,"janeiro",_xlfn.XLOOKUP(Tabela57[[#This Row],[SKU]],'ESTOQUE DEZEMBRO'!A:A,'ESTOQUE DEZEMBRO'!N:N,,0))</f>
        <v>janeiro</v>
      </c>
      <c r="O570" s="15">
        <v>45658</v>
      </c>
    </row>
    <row r="571" spans="1:15">
      <c r="A571" s="5" t="s">
        <v>568</v>
      </c>
      <c r="B571" s="6" t="s">
        <v>1194</v>
      </c>
      <c r="C571" s="8">
        <f t="shared" si="16"/>
        <v>64.89</v>
      </c>
      <c r="D571" s="13">
        <f>_xlfn.XLOOKUP(Tabela57[[#This Row],[SKU]],'ESTOQUE DEZEMBRO'!A:A,'ESTOQUE DEZEMBRO'!F:F,,0)-
_xlfn.XLOOKUP(Tabela57[[#This Row],[SKU]],'VENDA MES'!K:K,'VENDA MES'!L:L,0,0)</f>
        <v>89.199999999999989</v>
      </c>
      <c r="E571" s="13">
        <f>IF(D571&lt;=0,(L571 * 2.5) - D571,IF(AND(Tabela57[[#This Row],[ESTOQUE_INICIAL]]&lt;=Tabela57[[#This Row],[PONTO_DE_REPOSICAO]],Tabela57[[#This Row],[ESTOQUE_INICIAL]]&gt;0),L571*2.5,D571*0))</f>
        <v>0</v>
      </c>
      <c r="F571" s="13">
        <f t="shared" si="17"/>
        <v>89.199999999999989</v>
      </c>
      <c r="G571" s="14">
        <f>IF('ESTOQUE DEZEMBRO'!$N571="outubro",_xlfn.XLOOKUP('ESTOQUE DEZEMBRO'!$A571,MEDIDAS!H:H,MEDIDAS!J:J,,0),IF('ESTOQUE DEZEMBRO'!$N571="novembro",_xlfn.XLOOKUP('ESTOQUE DEZEMBRO'!$A571,MEDIDAS!H:H,MEDIDAS!K:K,,0),"0"))</f>
        <v>60</v>
      </c>
      <c r="H571" s="16">
        <v>120</v>
      </c>
      <c r="I571" s="6" t="s">
        <v>1128</v>
      </c>
      <c r="J571" s="1">
        <f>'ESTOQUE DEZEMBRO'!$D571*'ESTOQUE DEZEMBRO'!$G571+'ESTOQUE DEZEMBRO'!$E571*'ESTOQUE DEZEMBRO'!$H571</f>
        <v>9192</v>
      </c>
      <c r="K571" s="1">
        <f>_xlfn.XLOOKUP(A571,MEDIDAS!A:A,MEDIDAS!D:D,,0)*5</f>
        <v>6.8888888888888893</v>
      </c>
      <c r="L571" s="1">
        <f>SUM(K571,_xlfn.XLOOKUP(A571,MEDIDAS!A:A,MEDIDAS!D:D,,0)*5)</f>
        <v>13.777777777777779</v>
      </c>
      <c r="M57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71" t="str">
        <f>IF(Tabela57[[#This Row],[ABASTECIMENTO]]&gt;0,"janeiro",_xlfn.XLOOKUP(Tabela57[[#This Row],[SKU]],'ESTOQUE DEZEMBRO'!A:A,'ESTOQUE DEZEMBRO'!N:N,,0))</f>
        <v>outubro</v>
      </c>
      <c r="O571" s="15">
        <v>45658</v>
      </c>
    </row>
    <row r="572" spans="1:15">
      <c r="A572" s="5" t="s">
        <v>569</v>
      </c>
      <c r="B572" s="6" t="s">
        <v>1194</v>
      </c>
      <c r="C572" s="8">
        <f t="shared" si="16"/>
        <v>64.89</v>
      </c>
      <c r="D572" s="13">
        <f>_xlfn.XLOOKUP(Tabela57[[#This Row],[SKU]],'ESTOQUE DEZEMBRO'!A:A,'ESTOQUE DEZEMBRO'!F:F,,0)-
_xlfn.XLOOKUP(Tabela57[[#This Row],[SKU]],'VENDA MES'!K:K,'VENDA MES'!L:L,0,0)</f>
        <v>31.200000000000017</v>
      </c>
      <c r="E572" s="13">
        <f>IF(D572&lt;=0,(L572 * 2.5) - D572,IF(AND(Tabela57[[#This Row],[ESTOQUE_INICIAL]]&lt;=Tabela57[[#This Row],[PONTO_DE_REPOSICAO]],Tabela57[[#This Row],[ESTOQUE_INICIAL]]&gt;0),L572*2.5,D572*0))</f>
        <v>0</v>
      </c>
      <c r="F572" s="13">
        <f t="shared" si="17"/>
        <v>31.200000000000017</v>
      </c>
      <c r="G572" s="14">
        <f>IF('ESTOQUE DEZEMBRO'!$N572="outubro",_xlfn.XLOOKUP('ESTOQUE DEZEMBRO'!$A572,MEDIDAS!H:H,MEDIDAS!J:J,,0),IF('ESTOQUE DEZEMBRO'!$N572="novembro",_xlfn.XLOOKUP('ESTOQUE DEZEMBRO'!$A572,MEDIDAS!H:H,MEDIDAS!K:K,,0),"0"))</f>
        <v>60</v>
      </c>
      <c r="H572" s="16">
        <v>120</v>
      </c>
      <c r="I572" s="6" t="s">
        <v>1128</v>
      </c>
      <c r="J572" s="1">
        <f>'ESTOQUE DEZEMBRO'!$D572*'ESTOQUE DEZEMBRO'!$G572+'ESTOQUE DEZEMBRO'!$E572*'ESTOQUE DEZEMBRO'!$H572</f>
        <v>4752.0000000000009</v>
      </c>
      <c r="K572" s="1">
        <f>_xlfn.XLOOKUP(A572,MEDIDAS!A:A,MEDIDAS!D:D,,0)*5</f>
        <v>3.6666666666666665</v>
      </c>
      <c r="L572" s="1">
        <f>SUM(K572,_xlfn.XLOOKUP(A572,MEDIDAS!A:A,MEDIDAS!D:D,,0)*5)</f>
        <v>7.333333333333333</v>
      </c>
      <c r="M57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72" t="str">
        <f>IF(Tabela57[[#This Row],[ABASTECIMENTO]]&gt;0,"janeiro",_xlfn.XLOOKUP(Tabela57[[#This Row],[SKU]],'ESTOQUE DEZEMBRO'!A:A,'ESTOQUE DEZEMBRO'!N:N,,0))</f>
        <v>outubro</v>
      </c>
      <c r="O572" s="15">
        <v>45658</v>
      </c>
    </row>
    <row r="573" spans="1:15">
      <c r="A573" s="5" t="s">
        <v>570</v>
      </c>
      <c r="B573" s="6" t="s">
        <v>1195</v>
      </c>
      <c r="C573" s="8">
        <f t="shared" si="16"/>
        <v>64.89</v>
      </c>
      <c r="D573" s="13">
        <f>_xlfn.XLOOKUP(Tabela57[[#This Row],[SKU]],'ESTOQUE DEZEMBRO'!A:A,'ESTOQUE DEZEMBRO'!F:F,,0)-
_xlfn.XLOOKUP(Tabela57[[#This Row],[SKU]],'VENDA MES'!K:K,'VENDA MES'!L:L,0,0)</f>
        <v>44.400000000000034</v>
      </c>
      <c r="E573" s="13">
        <f>IF(D573&lt;=0,(L573 * 2.5) - D573,IF(AND(Tabela57[[#This Row],[ESTOQUE_INICIAL]]&lt;=Tabela57[[#This Row],[PONTO_DE_REPOSICAO]],Tabela57[[#This Row],[ESTOQUE_INICIAL]]&gt;0),L573*2.5,D573*0))</f>
        <v>0</v>
      </c>
      <c r="F573" s="13">
        <f t="shared" si="17"/>
        <v>44.400000000000034</v>
      </c>
      <c r="G573" s="14">
        <f>IF('ESTOQUE DEZEMBRO'!$N573="outubro",_xlfn.XLOOKUP('ESTOQUE DEZEMBRO'!$A573,MEDIDAS!H:H,MEDIDAS!J:J,,0),IF('ESTOQUE DEZEMBRO'!$N573="novembro",_xlfn.XLOOKUP('ESTOQUE DEZEMBRO'!$A573,MEDIDAS!H:H,MEDIDAS!K:K,,0),"0"))</f>
        <v>36</v>
      </c>
      <c r="H573" s="16">
        <v>72</v>
      </c>
      <c r="I573" s="6" t="s">
        <v>1152</v>
      </c>
      <c r="J573" s="1">
        <f>'ESTOQUE DEZEMBRO'!$D573*'ESTOQUE DEZEMBRO'!$G573+'ESTOQUE DEZEMBRO'!$E573*'ESTOQUE DEZEMBRO'!$H573</f>
        <v>3218.4000000000015</v>
      </c>
      <c r="K573" s="1">
        <f>_xlfn.XLOOKUP(A573,MEDIDAS!A:A,MEDIDAS!D:D,,0)*5</f>
        <v>7.5</v>
      </c>
      <c r="L573" s="1">
        <f>SUM(K573,_xlfn.XLOOKUP(A573,MEDIDAS!A:A,MEDIDAS!D:D,,0)*5)</f>
        <v>15</v>
      </c>
      <c r="M57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73" t="str">
        <f>IF(Tabela57[[#This Row],[ABASTECIMENTO]]&gt;0,"janeiro",_xlfn.XLOOKUP(Tabela57[[#This Row],[SKU]],'ESTOQUE DEZEMBRO'!A:A,'ESTOQUE DEZEMBRO'!N:N,,0))</f>
        <v>outubro</v>
      </c>
      <c r="O573" s="15">
        <v>45658</v>
      </c>
    </row>
    <row r="574" spans="1:15">
      <c r="A574" s="5" t="s">
        <v>572</v>
      </c>
      <c r="B574" s="6" t="s">
        <v>1195</v>
      </c>
      <c r="C574" s="8">
        <f t="shared" si="16"/>
        <v>64.89</v>
      </c>
      <c r="D574" s="13">
        <f>_xlfn.XLOOKUP(Tabela57[[#This Row],[SKU]],'ESTOQUE DEZEMBRO'!A:A,'ESTOQUE DEZEMBRO'!F:F,,0)-
_xlfn.XLOOKUP(Tabela57[[#This Row],[SKU]],'VENDA MES'!K:K,'VENDA MES'!L:L,0,0)</f>
        <v>4.4000000000000199</v>
      </c>
      <c r="E574" s="13">
        <f>IF(D574&lt;=0,(L574 * 2.5) - D574,IF(AND(Tabela57[[#This Row],[ESTOQUE_INICIAL]]&lt;=Tabela57[[#This Row],[PONTO_DE_REPOSICAO]],Tabela57[[#This Row],[ESTOQUE_INICIAL]]&gt;0),L574*2.5,D574*0))</f>
        <v>25.277777777777779</v>
      </c>
      <c r="F574" s="13">
        <f t="shared" si="17"/>
        <v>29.677777777777798</v>
      </c>
      <c r="G574" s="14">
        <f>IF('ESTOQUE DEZEMBRO'!$N574="outubro",_xlfn.XLOOKUP('ESTOQUE DEZEMBRO'!$A574,MEDIDAS!H:H,MEDIDAS!J:J,,0),IF('ESTOQUE DEZEMBRO'!$N574="novembro",_xlfn.XLOOKUP('ESTOQUE DEZEMBRO'!$A574,MEDIDAS!H:H,MEDIDAS!K:K,,0),"0"))</f>
        <v>36</v>
      </c>
      <c r="H574" s="16">
        <v>72</v>
      </c>
      <c r="I574" s="6" t="s">
        <v>1152</v>
      </c>
      <c r="J574" s="1">
        <f>'ESTOQUE DEZEMBRO'!$D574*'ESTOQUE DEZEMBRO'!$G574+'ESTOQUE DEZEMBRO'!$E574*'ESTOQUE DEZEMBRO'!$H574</f>
        <v>1238.4000000000008</v>
      </c>
      <c r="K574" s="1">
        <f>_xlfn.XLOOKUP(A574,MEDIDAS!A:A,MEDIDAS!D:D,,0)*5</f>
        <v>5.0555555555555554</v>
      </c>
      <c r="L574" s="1">
        <f>SUM(K574,_xlfn.XLOOKUP(A574,MEDIDAS!A:A,MEDIDAS!D:D,,0)*5)</f>
        <v>10.111111111111111</v>
      </c>
      <c r="M57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74" t="str">
        <f>IF(Tabela57[[#This Row],[ABASTECIMENTO]]&gt;0,"janeiro",_xlfn.XLOOKUP(Tabela57[[#This Row],[SKU]],'ESTOQUE DEZEMBRO'!A:A,'ESTOQUE DEZEMBRO'!N:N,,0))</f>
        <v>janeiro</v>
      </c>
      <c r="O574" s="15">
        <v>45658</v>
      </c>
    </row>
    <row r="575" spans="1:15">
      <c r="A575" s="5" t="s">
        <v>573</v>
      </c>
      <c r="B575" s="6" t="s">
        <v>1195</v>
      </c>
      <c r="C575" s="8">
        <f t="shared" si="16"/>
        <v>64.89</v>
      </c>
      <c r="D575" s="13">
        <f>_xlfn.XLOOKUP(Tabela57[[#This Row],[SKU]],'ESTOQUE DEZEMBRO'!A:A,'ESTOQUE DEZEMBRO'!F:F,,0)-
_xlfn.XLOOKUP(Tabela57[[#This Row],[SKU]],'VENDA MES'!K:K,'VENDA MES'!L:L,0,0)</f>
        <v>-32.388888888888886</v>
      </c>
      <c r="E575" s="13">
        <f>IF(D575&lt;=0,(L575 * 2.5) - D575,IF(AND(Tabela57[[#This Row],[ESTOQUE_INICIAL]]&lt;=Tabela57[[#This Row],[PONTO_DE_REPOSICAO]],Tabela57[[#This Row],[ESTOQUE_INICIAL]]&gt;0),L575*2.5,D575*0))</f>
        <v>66</v>
      </c>
      <c r="F575" s="13">
        <f t="shared" si="17"/>
        <v>33.611111111111114</v>
      </c>
      <c r="G575" s="14" t="str">
        <f>IF('ESTOQUE DEZEMBRO'!$N575="outubro",_xlfn.XLOOKUP('ESTOQUE DEZEMBRO'!$A575,MEDIDAS!H:H,MEDIDAS!J:J,,0),IF('ESTOQUE DEZEMBRO'!$N575="novembro",_xlfn.XLOOKUP('ESTOQUE DEZEMBRO'!$A575,MEDIDAS!H:H,MEDIDAS!K:K,,0),"0"))</f>
        <v>0</v>
      </c>
      <c r="H575" s="16">
        <v>72</v>
      </c>
      <c r="I575" s="6" t="s">
        <v>1152</v>
      </c>
      <c r="J575" s="1">
        <f>'ESTOQUE DEZEMBRO'!$D575*'ESTOQUE DEZEMBRO'!$G575+'ESTOQUE DEZEMBRO'!$E575*'ESTOQUE DEZEMBRO'!$H575</f>
        <v>6787</v>
      </c>
      <c r="K575" s="1">
        <f>_xlfn.XLOOKUP(A575,MEDIDAS!A:A,MEDIDAS!D:D,,0)*5</f>
        <v>6.7222222222222232</v>
      </c>
      <c r="L575" s="1">
        <f>SUM(K575,_xlfn.XLOOKUP(A575,MEDIDAS!A:A,MEDIDAS!D:D,,0)*5)</f>
        <v>13.444444444444446</v>
      </c>
      <c r="M57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75" t="str">
        <f>IF(Tabela57[[#This Row],[ABASTECIMENTO]]&gt;0,"janeiro",_xlfn.XLOOKUP(Tabela57[[#This Row],[SKU]],'ESTOQUE DEZEMBRO'!A:A,'ESTOQUE DEZEMBRO'!N:N,,0))</f>
        <v>janeiro</v>
      </c>
      <c r="O575" s="15">
        <v>45658</v>
      </c>
    </row>
    <row r="576" spans="1:15">
      <c r="A576" s="5" t="s">
        <v>574</v>
      </c>
      <c r="B576" s="6" t="s">
        <v>1195</v>
      </c>
      <c r="C576" s="8">
        <f t="shared" si="16"/>
        <v>64.89</v>
      </c>
      <c r="D576" s="13">
        <f>_xlfn.XLOOKUP(Tabela57[[#This Row],[SKU]],'ESTOQUE DEZEMBRO'!A:A,'ESTOQUE DEZEMBRO'!F:F,,0)-
_xlfn.XLOOKUP(Tabela57[[#This Row],[SKU]],'VENDA MES'!K:K,'VENDA MES'!L:L,0,0)</f>
        <v>-54.777777777777779</v>
      </c>
      <c r="E576" s="13">
        <f>IF(D576&lt;=0,(L576 * 2.5) - D576,IF(AND(Tabela57[[#This Row],[ESTOQUE_INICIAL]]&lt;=Tabela57[[#This Row],[PONTO_DE_REPOSICAO]],Tabela57[[#This Row],[ESTOQUE_INICIAL]]&gt;0),L576*2.5,D576*0))</f>
        <v>97</v>
      </c>
      <c r="F576" s="13">
        <f t="shared" si="17"/>
        <v>42.222222222222221</v>
      </c>
      <c r="G576" s="14" t="str">
        <f>IF('ESTOQUE DEZEMBRO'!$N576="outubro",_xlfn.XLOOKUP('ESTOQUE DEZEMBRO'!$A576,MEDIDAS!H:H,MEDIDAS!J:J,,0),IF('ESTOQUE DEZEMBRO'!$N576="novembro",_xlfn.XLOOKUP('ESTOQUE DEZEMBRO'!$A576,MEDIDAS!H:H,MEDIDAS!K:K,,0),"0"))</f>
        <v>0</v>
      </c>
      <c r="H576" s="16">
        <v>72</v>
      </c>
      <c r="I576" s="6" t="s">
        <v>1152</v>
      </c>
      <c r="J576" s="1">
        <f>'ESTOQUE DEZEMBRO'!$D576*'ESTOQUE DEZEMBRO'!$G576+'ESTOQUE DEZEMBRO'!$E576*'ESTOQUE DEZEMBRO'!$H576</f>
        <v>3817.9999999999991</v>
      </c>
      <c r="K576" s="1">
        <f>_xlfn.XLOOKUP(A576,MEDIDAS!A:A,MEDIDAS!D:D,,0)*5</f>
        <v>8.4444444444444446</v>
      </c>
      <c r="L576" s="1">
        <f>SUM(K576,_xlfn.XLOOKUP(A576,MEDIDAS!A:A,MEDIDAS!D:D,,0)*5)</f>
        <v>16.888888888888889</v>
      </c>
      <c r="M57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76" t="str">
        <f>IF(Tabela57[[#This Row],[ABASTECIMENTO]]&gt;0,"janeiro",_xlfn.XLOOKUP(Tabela57[[#This Row],[SKU]],'ESTOQUE DEZEMBRO'!A:A,'ESTOQUE DEZEMBRO'!N:N,,0))</f>
        <v>janeiro</v>
      </c>
      <c r="O576" s="15">
        <v>45658</v>
      </c>
    </row>
    <row r="577" spans="1:15">
      <c r="A577" s="5" t="s">
        <v>575</v>
      </c>
      <c r="B577" s="6" t="s">
        <v>1195</v>
      </c>
      <c r="C577" s="8">
        <f t="shared" si="16"/>
        <v>64.89</v>
      </c>
      <c r="D577" s="13">
        <f>_xlfn.XLOOKUP(Tabela57[[#This Row],[SKU]],'ESTOQUE DEZEMBRO'!A:A,'ESTOQUE DEZEMBRO'!F:F,,0)-
_xlfn.XLOOKUP(Tabela57[[#This Row],[SKU]],'VENDA MES'!K:K,'VENDA MES'!L:L,0,0)</f>
        <v>66.800000000000011</v>
      </c>
      <c r="E577" s="13">
        <f>IF(D577&lt;=0,(L577 * 2.5) - D577,IF(AND(Tabela57[[#This Row],[ESTOQUE_INICIAL]]&lt;=Tabela57[[#This Row],[PONTO_DE_REPOSICAO]],Tabela57[[#This Row],[ESTOQUE_INICIAL]]&gt;0),L577*2.5,D577*0))</f>
        <v>0</v>
      </c>
      <c r="F577" s="13">
        <f t="shared" si="17"/>
        <v>66.800000000000011</v>
      </c>
      <c r="G577" s="14">
        <f>IF('ESTOQUE DEZEMBRO'!$N577="outubro",_xlfn.XLOOKUP('ESTOQUE DEZEMBRO'!$A577,MEDIDAS!H:H,MEDIDAS!J:J,,0),IF('ESTOQUE DEZEMBRO'!$N577="novembro",_xlfn.XLOOKUP('ESTOQUE DEZEMBRO'!$A577,MEDIDAS!H:H,MEDIDAS!K:K,,0),"0"))</f>
        <v>36</v>
      </c>
      <c r="H577" s="16">
        <v>72</v>
      </c>
      <c r="I577" s="6" t="s">
        <v>1152</v>
      </c>
      <c r="J577" s="1">
        <f>'ESTOQUE DEZEMBRO'!$D577*'ESTOQUE DEZEMBRO'!$G577+'ESTOQUE DEZEMBRO'!$E577*'ESTOQUE DEZEMBRO'!$H577</f>
        <v>5896.8</v>
      </c>
      <c r="K577" s="1">
        <f>_xlfn.XLOOKUP(A577,MEDIDAS!A:A,MEDIDAS!D:D,,0)*5</f>
        <v>8.5</v>
      </c>
      <c r="L577" s="1">
        <f>SUM(K577,_xlfn.XLOOKUP(A577,MEDIDAS!A:A,MEDIDAS!D:D,,0)*5)</f>
        <v>17</v>
      </c>
      <c r="M57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77" t="str">
        <f>IF(Tabela57[[#This Row],[ABASTECIMENTO]]&gt;0,"janeiro",_xlfn.XLOOKUP(Tabela57[[#This Row],[SKU]],'ESTOQUE DEZEMBRO'!A:A,'ESTOQUE DEZEMBRO'!N:N,,0))</f>
        <v>outubro</v>
      </c>
      <c r="O577" s="15">
        <v>45658</v>
      </c>
    </row>
    <row r="578" spans="1:15">
      <c r="A578" s="5" t="s">
        <v>637</v>
      </c>
      <c r="B578" s="6" t="s">
        <v>1195</v>
      </c>
      <c r="C578" s="8">
        <f t="shared" ref="C578:C641" si="18">3.09*3*7</f>
        <v>64.89</v>
      </c>
      <c r="D578" s="13">
        <f>_xlfn.XLOOKUP(Tabela57[[#This Row],[SKU]],'ESTOQUE DEZEMBRO'!A:A,'ESTOQUE DEZEMBRO'!F:F,,0)-
_xlfn.XLOOKUP(Tabela57[[#This Row],[SKU]],'VENDA MES'!K:K,'VENDA MES'!L:L,0,0)</f>
        <v>-10</v>
      </c>
      <c r="E578" s="13">
        <f>IF(D578&lt;=0,(L578 * 2.5) - D578,IF(AND(Tabela57[[#This Row],[ESTOQUE_INICIAL]]&lt;=Tabela57[[#This Row],[PONTO_DE_REPOSICAO]],Tabela57[[#This Row],[ESTOQUE_INICIAL]]&gt;0),L578*2.5,D578*0))</f>
        <v>39.166666666666671</v>
      </c>
      <c r="F578" s="13">
        <f t="shared" ref="F578:F641" si="19">SUM(E578,D578)</f>
        <v>29.166666666666671</v>
      </c>
      <c r="G578" s="14">
        <f>IF('ESTOQUE DEZEMBRO'!$N578="outubro",_xlfn.XLOOKUP('ESTOQUE DEZEMBRO'!$A578,MEDIDAS!H:H,MEDIDAS!J:J,,0),IF('ESTOQUE DEZEMBRO'!$N578="novembro",_xlfn.XLOOKUP('ESTOQUE DEZEMBRO'!$A578,MEDIDAS!H:H,MEDIDAS!K:K,,0),"0"))</f>
        <v>36</v>
      </c>
      <c r="H578" s="16">
        <v>72</v>
      </c>
      <c r="I578" s="6" t="s">
        <v>1152</v>
      </c>
      <c r="J578" s="1">
        <f>'ESTOQUE DEZEMBRO'!$D578*'ESTOQUE DEZEMBRO'!$G578+'ESTOQUE DEZEMBRO'!$E578*'ESTOQUE DEZEMBRO'!$H578</f>
        <v>1620</v>
      </c>
      <c r="K578" s="1">
        <f>_xlfn.XLOOKUP(A578,MEDIDAS!A:A,MEDIDAS!D:D,,0)*5</f>
        <v>5.8333333333333339</v>
      </c>
      <c r="L578" s="1">
        <f>SUM(K578,_xlfn.XLOOKUP(A578,MEDIDAS!A:A,MEDIDAS!D:D,,0)*5)</f>
        <v>11.666666666666668</v>
      </c>
      <c r="M57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78" t="str">
        <f>IF(Tabela57[[#This Row],[ABASTECIMENTO]]&gt;0,"janeiro",_xlfn.XLOOKUP(Tabela57[[#This Row],[SKU]],'ESTOQUE DEZEMBRO'!A:A,'ESTOQUE DEZEMBRO'!N:N,,0))</f>
        <v>janeiro</v>
      </c>
      <c r="O578" s="15">
        <v>45658</v>
      </c>
    </row>
    <row r="579" spans="1:15">
      <c r="A579" s="5" t="s">
        <v>576</v>
      </c>
      <c r="B579" s="6" t="s">
        <v>1195</v>
      </c>
      <c r="C579" s="8">
        <f t="shared" si="18"/>
        <v>64.89</v>
      </c>
      <c r="D579" s="13">
        <f>_xlfn.XLOOKUP(Tabela57[[#This Row],[SKU]],'ESTOQUE DEZEMBRO'!A:A,'ESTOQUE DEZEMBRO'!F:F,,0)-
_xlfn.XLOOKUP(Tabela57[[#This Row],[SKU]],'VENDA MES'!K:K,'VENDA MES'!L:L,0,0)</f>
        <v>21.599999999999994</v>
      </c>
      <c r="E579" s="13">
        <f>IF(D579&lt;=0,(L579 * 2.5) - D579,IF(AND(Tabela57[[#This Row],[ESTOQUE_INICIAL]]&lt;=Tabela57[[#This Row],[PONTO_DE_REPOSICAO]],Tabela57[[#This Row],[ESTOQUE_INICIAL]]&gt;0),L579*2.5,D579*0))</f>
        <v>0</v>
      </c>
      <c r="F579" s="13">
        <f t="shared" si="19"/>
        <v>21.599999999999994</v>
      </c>
      <c r="G579" s="14">
        <f>IF('ESTOQUE DEZEMBRO'!$N579="outubro",_xlfn.XLOOKUP('ESTOQUE DEZEMBRO'!$A579,MEDIDAS!H:H,MEDIDAS!J:J,,0),IF('ESTOQUE DEZEMBRO'!$N579="novembro",_xlfn.XLOOKUP('ESTOQUE DEZEMBRO'!$A579,MEDIDAS!H:H,MEDIDAS!K:K,,0),"0"))</f>
        <v>36</v>
      </c>
      <c r="H579" s="16">
        <v>72</v>
      </c>
      <c r="I579" s="6" t="s">
        <v>1152</v>
      </c>
      <c r="J579" s="1">
        <f>'ESTOQUE DEZEMBRO'!$D579*'ESTOQUE DEZEMBRO'!$G579+'ESTOQUE DEZEMBRO'!$E579*'ESTOQUE DEZEMBRO'!$H579</f>
        <v>3009.6</v>
      </c>
      <c r="K579" s="1">
        <f>_xlfn.XLOOKUP(A579,MEDIDAS!A:A,MEDIDAS!D:D,,0)*5</f>
        <v>8.5555555555555554</v>
      </c>
      <c r="L579" s="1">
        <f>SUM(K579,_xlfn.XLOOKUP(A579,MEDIDAS!A:A,MEDIDAS!D:D,,0)*5)</f>
        <v>17.111111111111111</v>
      </c>
      <c r="M57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79" t="str">
        <f>IF(Tabela57[[#This Row],[ABASTECIMENTO]]&gt;0,"janeiro",_xlfn.XLOOKUP(Tabela57[[#This Row],[SKU]],'ESTOQUE DEZEMBRO'!A:A,'ESTOQUE DEZEMBRO'!N:N,,0))</f>
        <v>outubro</v>
      </c>
      <c r="O579" s="15">
        <v>45658</v>
      </c>
    </row>
    <row r="580" spans="1:15">
      <c r="A580" s="5" t="s">
        <v>577</v>
      </c>
      <c r="B580" s="6" t="s">
        <v>1195</v>
      </c>
      <c r="C580" s="8">
        <f t="shared" si="18"/>
        <v>64.89</v>
      </c>
      <c r="D580" s="13">
        <f>_xlfn.XLOOKUP(Tabela57[[#This Row],[SKU]],'ESTOQUE DEZEMBRO'!A:A,'ESTOQUE DEZEMBRO'!F:F,,0)-
_xlfn.XLOOKUP(Tabela57[[#This Row],[SKU]],'VENDA MES'!K:K,'VENDA MES'!L:L,0,0)</f>
        <v>9.4000000000000341</v>
      </c>
      <c r="E580" s="13">
        <f>IF(D580&lt;=0,(L580 * 2.5) - D580,IF(AND(Tabela57[[#This Row],[ESTOQUE_INICIAL]]&lt;=Tabela57[[#This Row],[PONTO_DE_REPOSICAO]],Tabela57[[#This Row],[ESTOQUE_INICIAL]]&gt;0),L580*2.5,D580*0))</f>
        <v>32.5</v>
      </c>
      <c r="F580" s="13">
        <f t="shared" si="19"/>
        <v>41.900000000000034</v>
      </c>
      <c r="G580" s="14">
        <f>IF('ESTOQUE DEZEMBRO'!$N580="outubro",_xlfn.XLOOKUP('ESTOQUE DEZEMBRO'!$A580,MEDIDAS!H:H,MEDIDAS!J:J,,0),IF('ESTOQUE DEZEMBRO'!$N580="novembro",_xlfn.XLOOKUP('ESTOQUE DEZEMBRO'!$A580,MEDIDAS!H:H,MEDIDAS!K:K,,0),"0"))</f>
        <v>36</v>
      </c>
      <c r="H580" s="16">
        <v>72</v>
      </c>
      <c r="I580" s="6" t="s">
        <v>1152</v>
      </c>
      <c r="J580" s="1">
        <f>'ESTOQUE DEZEMBRO'!$D580*'ESTOQUE DEZEMBRO'!$G580+'ESTOQUE DEZEMBRO'!$E580*'ESTOQUE DEZEMBRO'!$H580</f>
        <v>3866.4000000000015</v>
      </c>
      <c r="K580" s="1">
        <f>_xlfn.XLOOKUP(A580,MEDIDAS!A:A,MEDIDAS!D:D,,0)*5</f>
        <v>6.5</v>
      </c>
      <c r="L580" s="1">
        <f>SUM(K580,_xlfn.XLOOKUP(A580,MEDIDAS!A:A,MEDIDAS!D:D,,0)*5)</f>
        <v>13</v>
      </c>
      <c r="M58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80" t="str">
        <f>IF(Tabela57[[#This Row],[ABASTECIMENTO]]&gt;0,"janeiro",_xlfn.XLOOKUP(Tabela57[[#This Row],[SKU]],'ESTOQUE DEZEMBRO'!A:A,'ESTOQUE DEZEMBRO'!N:N,,0))</f>
        <v>janeiro</v>
      </c>
      <c r="O580" s="15">
        <v>45658</v>
      </c>
    </row>
    <row r="581" spans="1:15">
      <c r="A581" s="5" t="s">
        <v>578</v>
      </c>
      <c r="B581" s="6" t="s">
        <v>1195</v>
      </c>
      <c r="C581" s="8">
        <f t="shared" si="18"/>
        <v>64.89</v>
      </c>
      <c r="D581" s="13">
        <f>_xlfn.XLOOKUP(Tabela57[[#This Row],[SKU]],'ESTOQUE DEZEMBRO'!A:A,'ESTOQUE DEZEMBRO'!F:F,,0)-
_xlfn.XLOOKUP(Tabela57[[#This Row],[SKU]],'VENDA MES'!K:K,'VENDA MES'!L:L,0,0)</f>
        <v>-17.19999999999996</v>
      </c>
      <c r="E581" s="13">
        <f>IF(D581&lt;=0,(L581 * 2.5) - D581,IF(AND(Tabela57[[#This Row],[ESTOQUE_INICIAL]]&lt;=Tabela57[[#This Row],[PONTO_DE_REPOSICAO]],Tabela57[[#This Row],[ESTOQUE_INICIAL]]&gt;0),L581*2.5,D581*0))</f>
        <v>47.755555555555517</v>
      </c>
      <c r="F581" s="13">
        <f t="shared" si="19"/>
        <v>30.555555555555557</v>
      </c>
      <c r="G581" s="14">
        <f>IF('ESTOQUE DEZEMBRO'!$N581="outubro",_xlfn.XLOOKUP('ESTOQUE DEZEMBRO'!$A581,MEDIDAS!H:H,MEDIDAS!J:J,,0),IF('ESTOQUE DEZEMBRO'!$N581="novembro",_xlfn.XLOOKUP('ESTOQUE DEZEMBRO'!$A581,MEDIDAS!H:H,MEDIDAS!K:K,,0),"0"))</f>
        <v>36</v>
      </c>
      <c r="H581" s="16">
        <v>72</v>
      </c>
      <c r="I581" s="6" t="s">
        <v>1152</v>
      </c>
      <c r="J581" s="1">
        <f>'ESTOQUE DEZEMBRO'!$D581*'ESTOQUE DEZEMBRO'!$G581+'ESTOQUE DEZEMBRO'!$E581*'ESTOQUE DEZEMBRO'!$H581</f>
        <v>2692.8000000000015</v>
      </c>
      <c r="K581" s="1">
        <f>_xlfn.XLOOKUP(A581,MEDIDAS!A:A,MEDIDAS!D:D,,0)*5</f>
        <v>6.1111111111111116</v>
      </c>
      <c r="L581" s="1">
        <f>SUM(K581,_xlfn.XLOOKUP(A581,MEDIDAS!A:A,MEDIDAS!D:D,,0)*5)</f>
        <v>12.222222222222223</v>
      </c>
      <c r="M58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81" t="str">
        <f>IF(Tabela57[[#This Row],[ABASTECIMENTO]]&gt;0,"janeiro",_xlfn.XLOOKUP(Tabela57[[#This Row],[SKU]],'ESTOQUE DEZEMBRO'!A:A,'ESTOQUE DEZEMBRO'!N:N,,0))</f>
        <v>janeiro</v>
      </c>
      <c r="O581" s="15">
        <v>45658</v>
      </c>
    </row>
    <row r="582" spans="1:15">
      <c r="A582" s="5" t="s">
        <v>579</v>
      </c>
      <c r="B582" s="6" t="s">
        <v>1195</v>
      </c>
      <c r="C582" s="8">
        <f t="shared" si="18"/>
        <v>64.89</v>
      </c>
      <c r="D582" s="13">
        <f>_xlfn.XLOOKUP(Tabela57[[#This Row],[SKU]],'ESTOQUE DEZEMBRO'!A:A,'ESTOQUE DEZEMBRO'!F:F,,0)-
_xlfn.XLOOKUP(Tabela57[[#This Row],[SKU]],'VENDA MES'!K:K,'VENDA MES'!L:L,0,0)</f>
        <v>-55.888888888888886</v>
      </c>
      <c r="E582" s="13">
        <f>IF(D582&lt;=0,(L582 * 2.5) - D582,IF(AND(Tabela57[[#This Row],[ESTOQUE_INICIAL]]&lt;=Tabela57[[#This Row],[PONTO_DE_REPOSICAO]],Tabela57[[#This Row],[ESTOQUE_INICIAL]]&gt;0),L582*2.5,D582*0))</f>
        <v>87</v>
      </c>
      <c r="F582" s="13">
        <f t="shared" si="19"/>
        <v>31.111111111111114</v>
      </c>
      <c r="G582" s="14" t="str">
        <f>IF('ESTOQUE DEZEMBRO'!$N582="outubro",_xlfn.XLOOKUP('ESTOQUE DEZEMBRO'!$A582,MEDIDAS!H:H,MEDIDAS!J:J,,0),IF('ESTOQUE DEZEMBRO'!$N582="novembro",_xlfn.XLOOKUP('ESTOQUE DEZEMBRO'!$A582,MEDIDAS!H:H,MEDIDAS!K:K,,0),"0"))</f>
        <v>0</v>
      </c>
      <c r="H582" s="16">
        <v>72</v>
      </c>
      <c r="I582" s="6" t="s">
        <v>1152</v>
      </c>
      <c r="J582" s="1">
        <f>'ESTOQUE DEZEMBRO'!$D582*'ESTOQUE DEZEMBRO'!$G582+'ESTOQUE DEZEMBRO'!$E582*'ESTOQUE DEZEMBRO'!$H582</f>
        <v>3970.0000000000005</v>
      </c>
      <c r="K582" s="1">
        <f>_xlfn.XLOOKUP(A582,MEDIDAS!A:A,MEDIDAS!D:D,,0)*5</f>
        <v>6.2222222222222223</v>
      </c>
      <c r="L582" s="1">
        <f>SUM(K582,_xlfn.XLOOKUP(A582,MEDIDAS!A:A,MEDIDAS!D:D,,0)*5)</f>
        <v>12.444444444444445</v>
      </c>
      <c r="M58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82" t="str">
        <f>IF(Tabela57[[#This Row],[ABASTECIMENTO]]&gt;0,"janeiro",_xlfn.XLOOKUP(Tabela57[[#This Row],[SKU]],'ESTOQUE DEZEMBRO'!A:A,'ESTOQUE DEZEMBRO'!N:N,,0))</f>
        <v>janeiro</v>
      </c>
      <c r="O582" s="15">
        <v>45658</v>
      </c>
    </row>
    <row r="583" spans="1:15">
      <c r="A583" s="5" t="s">
        <v>580</v>
      </c>
      <c r="B583" s="6" t="s">
        <v>1196</v>
      </c>
      <c r="C583" s="8">
        <f t="shared" si="18"/>
        <v>64.89</v>
      </c>
      <c r="D583" s="13">
        <f>_xlfn.XLOOKUP(Tabela57[[#This Row],[SKU]],'ESTOQUE DEZEMBRO'!A:A,'ESTOQUE DEZEMBRO'!F:F,,0)-
_xlfn.XLOOKUP(Tabela57[[#This Row],[SKU]],'VENDA MES'!K:K,'VENDA MES'!L:L,0,0)</f>
        <v>-36.977777777777781</v>
      </c>
      <c r="E583" s="13">
        <f>IF(D583&lt;=0,(L583 * 2.5) - D583,IF(AND(Tabela57[[#This Row],[ESTOQUE_INICIAL]]&lt;=Tabela57[[#This Row],[PONTO_DE_REPOSICAO]],Tabela57[[#This Row],[ESTOQUE_INICIAL]]&gt;0),L583*2.5,D583*0))</f>
        <v>69.2</v>
      </c>
      <c r="F583" s="13">
        <f t="shared" si="19"/>
        <v>32.222222222222221</v>
      </c>
      <c r="G583" s="14" t="str">
        <f>IF('ESTOQUE DEZEMBRO'!$N583="outubro",_xlfn.XLOOKUP('ESTOQUE DEZEMBRO'!$A583,MEDIDAS!H:H,MEDIDAS!J:J,,0),IF('ESTOQUE DEZEMBRO'!$N583="novembro",_xlfn.XLOOKUP('ESTOQUE DEZEMBRO'!$A583,MEDIDAS!H:H,MEDIDAS!K:K,,0),"0"))</f>
        <v>0</v>
      </c>
      <c r="H583" s="16">
        <v>72</v>
      </c>
      <c r="I583" s="6" t="s">
        <v>1152</v>
      </c>
      <c r="J583" s="1">
        <f>'ESTOQUE DEZEMBRO'!$D583*'ESTOQUE DEZEMBRO'!$G583+'ESTOQUE DEZEMBRO'!$E583*'ESTOQUE DEZEMBRO'!$H583</f>
        <v>2900</v>
      </c>
      <c r="K583" s="1">
        <f>_xlfn.XLOOKUP(A583,MEDIDAS!A:A,MEDIDAS!D:D,,0)*5</f>
        <v>6.4444444444444446</v>
      </c>
      <c r="L583" s="1">
        <f>SUM(K583,_xlfn.XLOOKUP(A583,MEDIDAS!A:A,MEDIDAS!D:D,,0)*5)</f>
        <v>12.888888888888889</v>
      </c>
      <c r="M58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83" t="str">
        <f>IF(Tabela57[[#This Row],[ABASTECIMENTO]]&gt;0,"janeiro",_xlfn.XLOOKUP(Tabela57[[#This Row],[SKU]],'ESTOQUE DEZEMBRO'!A:A,'ESTOQUE DEZEMBRO'!N:N,,0))</f>
        <v>janeiro</v>
      </c>
      <c r="O583" s="15">
        <v>45658</v>
      </c>
    </row>
    <row r="584" spans="1:15">
      <c r="A584" s="5" t="s">
        <v>581</v>
      </c>
      <c r="B584" s="6" t="s">
        <v>1196</v>
      </c>
      <c r="C584" s="8">
        <f t="shared" si="18"/>
        <v>64.89</v>
      </c>
      <c r="D584" s="13">
        <f>_xlfn.XLOOKUP(Tabela57[[#This Row],[SKU]],'ESTOQUE DEZEMBRO'!A:A,'ESTOQUE DEZEMBRO'!F:F,,0)-
_xlfn.XLOOKUP(Tabela57[[#This Row],[SKU]],'VENDA MES'!K:K,'VENDA MES'!L:L,0,0)</f>
        <v>-109.79999999999998</v>
      </c>
      <c r="E584" s="13">
        <f>IF(D584&lt;=0,(L584 * 2.5) - D584,IF(AND(Tabela57[[#This Row],[ESTOQUE_INICIAL]]&lt;=Tabela57[[#This Row],[PONTO_DE_REPOSICAO]],Tabela57[[#This Row],[ESTOQUE_INICIAL]]&gt;0),L584*2.5,D584*0))</f>
        <v>140.9111111111111</v>
      </c>
      <c r="F584" s="13">
        <f t="shared" si="19"/>
        <v>31.111111111111114</v>
      </c>
      <c r="G584" s="14">
        <f>IF('ESTOQUE DEZEMBRO'!$N584="outubro",_xlfn.XLOOKUP('ESTOQUE DEZEMBRO'!$A584,MEDIDAS!H:H,MEDIDAS!J:J,,0),IF('ESTOQUE DEZEMBRO'!$N584="novembro",_xlfn.XLOOKUP('ESTOQUE DEZEMBRO'!$A584,MEDIDAS!H:H,MEDIDAS!K:K,,0),"0"))</f>
        <v>36</v>
      </c>
      <c r="H584" s="16">
        <v>72</v>
      </c>
      <c r="I584" s="6" t="s">
        <v>1152</v>
      </c>
      <c r="J584" s="1">
        <f>'ESTOQUE DEZEMBRO'!$D584*'ESTOQUE DEZEMBRO'!$G584+'ESTOQUE DEZEMBRO'!$E584*'ESTOQUE DEZEMBRO'!$H584</f>
        <v>1195.2000000000007</v>
      </c>
      <c r="K584" s="1">
        <f>_xlfn.XLOOKUP(A584,MEDIDAS!A:A,MEDIDAS!D:D,,0)*5</f>
        <v>6.2222222222222223</v>
      </c>
      <c r="L584" s="1">
        <f>SUM(K584,_xlfn.XLOOKUP(A584,MEDIDAS!A:A,MEDIDAS!D:D,,0)*5)</f>
        <v>12.444444444444445</v>
      </c>
      <c r="M58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84" t="str">
        <f>IF(Tabela57[[#This Row],[ABASTECIMENTO]]&gt;0,"janeiro",_xlfn.XLOOKUP(Tabela57[[#This Row],[SKU]],'ESTOQUE DEZEMBRO'!A:A,'ESTOQUE DEZEMBRO'!N:N,,0))</f>
        <v>janeiro</v>
      </c>
      <c r="O584" s="15">
        <v>45658</v>
      </c>
    </row>
    <row r="585" spans="1:15">
      <c r="A585" s="5" t="s">
        <v>583</v>
      </c>
      <c r="B585" s="6" t="s">
        <v>1196</v>
      </c>
      <c r="C585" s="8">
        <f t="shared" si="18"/>
        <v>64.89</v>
      </c>
      <c r="D585" s="13">
        <f>_xlfn.XLOOKUP(Tabela57[[#This Row],[SKU]],'ESTOQUE DEZEMBRO'!A:A,'ESTOQUE DEZEMBRO'!F:F,,0)-
_xlfn.XLOOKUP(Tabela57[[#This Row],[SKU]],'VENDA MES'!K:K,'VENDA MES'!L:L,0,0)</f>
        <v>-30.088888888888889</v>
      </c>
      <c r="E585" s="13">
        <f>IF(D585&lt;=0,(L585 * 2.5) - D585,IF(AND(Tabela57[[#This Row],[ESTOQUE_INICIAL]]&lt;=Tabela57[[#This Row],[PONTO_DE_REPOSICAO]],Tabela57[[#This Row],[ESTOQUE_INICIAL]]&gt;0),L585*2.5,D585*0))</f>
        <v>61.2</v>
      </c>
      <c r="F585" s="13">
        <f t="shared" si="19"/>
        <v>31.111111111111114</v>
      </c>
      <c r="G585" s="14" t="str">
        <f>IF('ESTOQUE DEZEMBRO'!$N585="outubro",_xlfn.XLOOKUP('ESTOQUE DEZEMBRO'!$A585,MEDIDAS!H:H,MEDIDAS!J:J,,0),IF('ESTOQUE DEZEMBRO'!$N585="novembro",_xlfn.XLOOKUP('ESTOQUE DEZEMBRO'!$A585,MEDIDAS!H:H,MEDIDAS!K:K,,0),"0"))</f>
        <v>0</v>
      </c>
      <c r="H585" s="16">
        <v>72</v>
      </c>
      <c r="I585" s="6" t="s">
        <v>1152</v>
      </c>
      <c r="J585" s="1">
        <f>'ESTOQUE DEZEMBRO'!$D585*'ESTOQUE DEZEMBRO'!$G585+'ESTOQUE DEZEMBRO'!$E585*'ESTOQUE DEZEMBRO'!$H585</f>
        <v>2800</v>
      </c>
      <c r="K585" s="1">
        <f>_xlfn.XLOOKUP(A585,MEDIDAS!A:A,MEDIDAS!D:D,,0)*5</f>
        <v>6.2222222222222223</v>
      </c>
      <c r="L585" s="1">
        <f>SUM(K585,_xlfn.XLOOKUP(A585,MEDIDAS!A:A,MEDIDAS!D:D,,0)*5)</f>
        <v>12.444444444444445</v>
      </c>
      <c r="M58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85" t="str">
        <f>IF(Tabela57[[#This Row],[ABASTECIMENTO]]&gt;0,"janeiro",_xlfn.XLOOKUP(Tabela57[[#This Row],[SKU]],'ESTOQUE DEZEMBRO'!A:A,'ESTOQUE DEZEMBRO'!N:N,,0))</f>
        <v>janeiro</v>
      </c>
      <c r="O585" s="15">
        <v>45658</v>
      </c>
    </row>
    <row r="586" spans="1:15">
      <c r="A586" s="5" t="s">
        <v>584</v>
      </c>
      <c r="B586" s="6" t="s">
        <v>1196</v>
      </c>
      <c r="C586" s="8">
        <f t="shared" si="18"/>
        <v>64.89</v>
      </c>
      <c r="D586" s="13">
        <f>_xlfn.XLOOKUP(Tabela57[[#This Row],[SKU]],'ESTOQUE DEZEMBRO'!A:A,'ESTOQUE DEZEMBRO'!F:F,,0)-
_xlfn.XLOOKUP(Tabela57[[#This Row],[SKU]],'VENDA MES'!K:K,'VENDA MES'!L:L,0,0)</f>
        <v>14.855555555555597</v>
      </c>
      <c r="E586" s="13">
        <f>IF(D586&lt;=0,(L586 * 2.5) - D586,IF(AND(Tabela57[[#This Row],[ESTOQUE_INICIAL]]&lt;=Tabela57[[#This Row],[PONTO_DE_REPOSICAO]],Tabela57[[#This Row],[ESTOQUE_INICIAL]]&gt;0),L586*2.5,D586*0))</f>
        <v>48.055555555555557</v>
      </c>
      <c r="F586" s="13">
        <f t="shared" si="19"/>
        <v>62.911111111111154</v>
      </c>
      <c r="G586" s="14" t="str">
        <f>IF('ESTOQUE DEZEMBRO'!$N586="outubro",_xlfn.XLOOKUP('ESTOQUE DEZEMBRO'!$A586,MEDIDAS!H:H,MEDIDAS!J:J,,0),IF('ESTOQUE DEZEMBRO'!$N586="novembro",_xlfn.XLOOKUP('ESTOQUE DEZEMBRO'!$A586,MEDIDAS!H:H,MEDIDAS!K:K,,0),"0"))</f>
        <v>0</v>
      </c>
      <c r="H586" s="16">
        <v>72</v>
      </c>
      <c r="I586" s="6" t="s">
        <v>1152</v>
      </c>
      <c r="J586" s="1">
        <f>'ESTOQUE DEZEMBRO'!$D586*'ESTOQUE DEZEMBRO'!$G586+'ESTOQUE DEZEMBRO'!$E586*'ESTOQUE DEZEMBRO'!$H586</f>
        <v>4325</v>
      </c>
      <c r="K586" s="1">
        <f>_xlfn.XLOOKUP(A586,MEDIDAS!A:A,MEDIDAS!D:D,,0)*5</f>
        <v>9.6111111111111107</v>
      </c>
      <c r="L586" s="1">
        <f>SUM(K586,_xlfn.XLOOKUP(A586,MEDIDAS!A:A,MEDIDAS!D:D,,0)*5)</f>
        <v>19.222222222222221</v>
      </c>
      <c r="M58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86" t="str">
        <f>IF(Tabela57[[#This Row],[ABASTECIMENTO]]&gt;0,"janeiro",_xlfn.XLOOKUP(Tabela57[[#This Row],[SKU]],'ESTOQUE DEZEMBRO'!A:A,'ESTOQUE DEZEMBRO'!N:N,,0))</f>
        <v>janeiro</v>
      </c>
      <c r="O586" s="15">
        <v>45658</v>
      </c>
    </row>
    <row r="587" spans="1:15">
      <c r="A587" s="5" t="s">
        <v>585</v>
      </c>
      <c r="B587" s="6" t="s">
        <v>1196</v>
      </c>
      <c r="C587" s="8">
        <f t="shared" si="18"/>
        <v>64.89</v>
      </c>
      <c r="D587" s="13">
        <f>_xlfn.XLOOKUP(Tabela57[[#This Row],[SKU]],'ESTOQUE DEZEMBRO'!A:A,'ESTOQUE DEZEMBRO'!F:F,,0)-
_xlfn.XLOOKUP(Tabela57[[#This Row],[SKU]],'VENDA MES'!K:K,'VENDA MES'!L:L,0,0)</f>
        <v>69.000000000000057</v>
      </c>
      <c r="E587" s="13">
        <f>IF(D587&lt;=0,(L587 * 2.5) - D587,IF(AND(Tabela57[[#This Row],[ESTOQUE_INICIAL]]&lt;=Tabela57[[#This Row],[PONTO_DE_REPOSICAO]],Tabela57[[#This Row],[ESTOQUE_INICIAL]]&gt;0),L587*2.5,D587*0))</f>
        <v>0</v>
      </c>
      <c r="F587" s="13">
        <f t="shared" si="19"/>
        <v>69.000000000000057</v>
      </c>
      <c r="G587" s="14">
        <f>IF('ESTOQUE DEZEMBRO'!$N587="outubro",_xlfn.XLOOKUP('ESTOQUE DEZEMBRO'!$A587,MEDIDAS!H:H,MEDIDAS!J:J,,0),IF('ESTOQUE DEZEMBRO'!$N587="novembro",_xlfn.XLOOKUP('ESTOQUE DEZEMBRO'!$A587,MEDIDAS!H:H,MEDIDAS!K:K,,0),"0"))</f>
        <v>36</v>
      </c>
      <c r="H587" s="16">
        <v>72</v>
      </c>
      <c r="I587" s="6" t="s">
        <v>1152</v>
      </c>
      <c r="J587" s="1">
        <f>'ESTOQUE DEZEMBRO'!$D587*'ESTOQUE DEZEMBRO'!$G587+'ESTOQUE DEZEMBRO'!$E587*'ESTOQUE DEZEMBRO'!$H587</f>
        <v>3852.0000000000018</v>
      </c>
      <c r="K587" s="1">
        <f>_xlfn.XLOOKUP(A587,MEDIDAS!A:A,MEDIDAS!D:D,,0)*5</f>
        <v>10.555555555555555</v>
      </c>
      <c r="L587" s="1">
        <f>SUM(K587,_xlfn.XLOOKUP(A587,MEDIDAS!A:A,MEDIDAS!D:D,,0)*5)</f>
        <v>21.111111111111111</v>
      </c>
      <c r="M58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87" t="str">
        <f>IF(Tabela57[[#This Row],[ABASTECIMENTO]]&gt;0,"janeiro",_xlfn.XLOOKUP(Tabela57[[#This Row],[SKU]],'ESTOQUE DEZEMBRO'!A:A,'ESTOQUE DEZEMBRO'!N:N,,0))</f>
        <v>outubro</v>
      </c>
      <c r="O587" s="15">
        <v>45658</v>
      </c>
    </row>
    <row r="588" spans="1:15">
      <c r="A588" s="5" t="s">
        <v>648</v>
      </c>
      <c r="B588" s="6" t="s">
        <v>1196</v>
      </c>
      <c r="C588" s="8">
        <f t="shared" si="18"/>
        <v>64.89</v>
      </c>
      <c r="D588" s="13">
        <f>_xlfn.XLOOKUP(Tabela57[[#This Row],[SKU]],'ESTOQUE DEZEMBRO'!A:A,'ESTOQUE DEZEMBRO'!F:F,,0)-
_xlfn.XLOOKUP(Tabela57[[#This Row],[SKU]],'VENDA MES'!K:K,'VENDA MES'!L:L,0,0)</f>
        <v>41</v>
      </c>
      <c r="E588" s="13">
        <f>IF(D588&lt;=0,(L588 * 2.5) - D588,IF(AND(Tabela57[[#This Row],[ESTOQUE_INICIAL]]&lt;=Tabela57[[#This Row],[PONTO_DE_REPOSICAO]],Tabela57[[#This Row],[ESTOQUE_INICIAL]]&gt;0),L588*2.5,D588*0))</f>
        <v>0</v>
      </c>
      <c r="F588" s="13">
        <f t="shared" si="19"/>
        <v>41</v>
      </c>
      <c r="G588" s="14">
        <f>IF('ESTOQUE DEZEMBRO'!$N588="outubro",_xlfn.XLOOKUP('ESTOQUE DEZEMBRO'!$A588,MEDIDAS!H:H,MEDIDAS!J:J,,0),IF('ESTOQUE DEZEMBRO'!$N588="novembro",_xlfn.XLOOKUP('ESTOQUE DEZEMBRO'!$A588,MEDIDAS!H:H,MEDIDAS!K:K,,0),"0"))</f>
        <v>36</v>
      </c>
      <c r="H588" s="16">
        <v>72</v>
      </c>
      <c r="I588" s="6" t="s">
        <v>1152</v>
      </c>
      <c r="J588" s="1">
        <f>'ESTOQUE DEZEMBRO'!$D588*'ESTOQUE DEZEMBRO'!$G588+'ESTOQUE DEZEMBRO'!$E588*'ESTOQUE DEZEMBRO'!$H588</f>
        <v>2628</v>
      </c>
      <c r="K588" s="1">
        <f>_xlfn.XLOOKUP(A588,MEDIDAS!A:A,MEDIDAS!D:D,,0)*5</f>
        <v>4.2777777777777777</v>
      </c>
      <c r="L588" s="1">
        <f>SUM(K588,_xlfn.XLOOKUP(A588,MEDIDAS!A:A,MEDIDAS!D:D,,0)*5)</f>
        <v>8.5555555555555554</v>
      </c>
      <c r="M58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88" t="str">
        <f>IF(Tabela57[[#This Row],[ABASTECIMENTO]]&gt;0,"janeiro",_xlfn.XLOOKUP(Tabela57[[#This Row],[SKU]],'ESTOQUE DEZEMBRO'!A:A,'ESTOQUE DEZEMBRO'!N:N,,0))</f>
        <v>outubro</v>
      </c>
      <c r="O588" s="15">
        <v>45658</v>
      </c>
    </row>
    <row r="589" spans="1:15">
      <c r="A589" s="5" t="s">
        <v>586</v>
      </c>
      <c r="B589" s="6" t="s">
        <v>1196</v>
      </c>
      <c r="C589" s="8">
        <f t="shared" si="18"/>
        <v>64.89</v>
      </c>
      <c r="D589" s="13">
        <f>_xlfn.XLOOKUP(Tabela57[[#This Row],[SKU]],'ESTOQUE DEZEMBRO'!A:A,'ESTOQUE DEZEMBRO'!F:F,,0)-
_xlfn.XLOOKUP(Tabela57[[#This Row],[SKU]],'VENDA MES'!K:K,'VENDA MES'!L:L,0,0)</f>
        <v>99.80000000000004</v>
      </c>
      <c r="E589" s="13">
        <f>IF(D589&lt;=0,(L589 * 2.5) - D589,IF(AND(Tabela57[[#This Row],[ESTOQUE_INICIAL]]&lt;=Tabela57[[#This Row],[PONTO_DE_REPOSICAO]],Tabela57[[#This Row],[ESTOQUE_INICIAL]]&gt;0),L589*2.5,D589*0))</f>
        <v>0</v>
      </c>
      <c r="F589" s="13">
        <f t="shared" si="19"/>
        <v>99.80000000000004</v>
      </c>
      <c r="G589" s="14">
        <f>IF('ESTOQUE DEZEMBRO'!$N589="outubro",_xlfn.XLOOKUP('ESTOQUE DEZEMBRO'!$A589,MEDIDAS!H:H,MEDIDAS!J:J,,0),IF('ESTOQUE DEZEMBRO'!$N589="novembro",_xlfn.XLOOKUP('ESTOQUE DEZEMBRO'!$A589,MEDIDAS!H:H,MEDIDAS!K:K,,0),"0"))</f>
        <v>36</v>
      </c>
      <c r="H589" s="16">
        <v>72</v>
      </c>
      <c r="I589" s="6" t="s">
        <v>1152</v>
      </c>
      <c r="J589" s="1">
        <f>'ESTOQUE DEZEMBRO'!$D589*'ESTOQUE DEZEMBRO'!$G589+'ESTOQUE DEZEMBRO'!$E589*'ESTOQUE DEZEMBRO'!$H589</f>
        <v>6040.8000000000011</v>
      </c>
      <c r="K589" s="1">
        <f>_xlfn.XLOOKUP(A589,MEDIDAS!A:A,MEDIDAS!D:D,,0)*5</f>
        <v>4.6111111111111116</v>
      </c>
      <c r="L589" s="1">
        <f>SUM(K589,_xlfn.XLOOKUP(A589,MEDIDAS!A:A,MEDIDAS!D:D,,0)*5)</f>
        <v>9.2222222222222232</v>
      </c>
      <c r="M58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89" t="str">
        <f>IF(Tabela57[[#This Row],[ABASTECIMENTO]]&gt;0,"janeiro",_xlfn.XLOOKUP(Tabela57[[#This Row],[SKU]],'ESTOQUE DEZEMBRO'!A:A,'ESTOQUE DEZEMBRO'!N:N,,0))</f>
        <v>outubro</v>
      </c>
      <c r="O589" s="15">
        <v>45658</v>
      </c>
    </row>
    <row r="590" spans="1:15">
      <c r="A590" s="5" t="s">
        <v>587</v>
      </c>
      <c r="B590" s="6" t="s">
        <v>1196</v>
      </c>
      <c r="C590" s="8">
        <f t="shared" si="18"/>
        <v>64.89</v>
      </c>
      <c r="D590" s="13">
        <f>_xlfn.XLOOKUP(Tabela57[[#This Row],[SKU]],'ESTOQUE DEZEMBRO'!A:A,'ESTOQUE DEZEMBRO'!F:F,,0)-
_xlfn.XLOOKUP(Tabela57[[#This Row],[SKU]],'VENDA MES'!K:K,'VENDA MES'!L:L,0,0)</f>
        <v>4</v>
      </c>
      <c r="E590" s="13">
        <f>IF(D590&lt;=0,(L590 * 2.5) - D590,IF(AND(Tabela57[[#This Row],[ESTOQUE_INICIAL]]&lt;=Tabela57[[#This Row],[PONTO_DE_REPOSICAO]],Tabela57[[#This Row],[ESTOQUE_INICIAL]]&gt;0),L590*2.5,D590*0))</f>
        <v>50</v>
      </c>
      <c r="F590" s="13">
        <f t="shared" si="19"/>
        <v>54</v>
      </c>
      <c r="G590" s="14" t="str">
        <f>IF('ESTOQUE DEZEMBRO'!$N590="outubro",_xlfn.XLOOKUP('ESTOQUE DEZEMBRO'!$A590,MEDIDAS!H:H,MEDIDAS!J:J,,0),IF('ESTOQUE DEZEMBRO'!$N590="novembro",_xlfn.XLOOKUP('ESTOQUE DEZEMBRO'!$A590,MEDIDAS!H:H,MEDIDAS!K:K,,0),"0"))</f>
        <v>0</v>
      </c>
      <c r="H590" s="16">
        <v>72</v>
      </c>
      <c r="I590" s="6" t="s">
        <v>1152</v>
      </c>
      <c r="J590" s="1">
        <f>'ESTOQUE DEZEMBRO'!$D590*'ESTOQUE DEZEMBRO'!$G590+'ESTOQUE DEZEMBRO'!$E590*'ESTOQUE DEZEMBRO'!$H590</f>
        <v>5256.0000000000009</v>
      </c>
      <c r="K590" s="1">
        <f>_xlfn.XLOOKUP(A590,MEDIDAS!A:A,MEDIDAS!D:D,,0)*5</f>
        <v>10</v>
      </c>
      <c r="L590" s="1">
        <f>SUM(K590,_xlfn.XLOOKUP(A590,MEDIDAS!A:A,MEDIDAS!D:D,,0)*5)</f>
        <v>20</v>
      </c>
      <c r="M59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90" t="str">
        <f>IF(Tabela57[[#This Row],[ABASTECIMENTO]]&gt;0,"janeiro",_xlfn.XLOOKUP(Tabela57[[#This Row],[SKU]],'ESTOQUE DEZEMBRO'!A:A,'ESTOQUE DEZEMBRO'!N:N,,0))</f>
        <v>janeiro</v>
      </c>
      <c r="O590" s="15">
        <v>45658</v>
      </c>
    </row>
    <row r="591" spans="1:15">
      <c r="A591" s="5" t="s">
        <v>588</v>
      </c>
      <c r="B591" s="6" t="s">
        <v>1196</v>
      </c>
      <c r="C591" s="8">
        <f t="shared" si="18"/>
        <v>64.89</v>
      </c>
      <c r="D591" s="13">
        <f>_xlfn.XLOOKUP(Tabela57[[#This Row],[SKU]],'ESTOQUE DEZEMBRO'!A:A,'ESTOQUE DEZEMBRO'!F:F,,0)-
_xlfn.XLOOKUP(Tabela57[[#This Row],[SKU]],'VENDA MES'!K:K,'VENDA MES'!L:L,0,0)</f>
        <v>-56.59999999999998</v>
      </c>
      <c r="E591" s="13">
        <f>IF(D591&lt;=0,(L591 * 2.5) - D591,IF(AND(Tabela57[[#This Row],[ESTOQUE_INICIAL]]&lt;=Tabela57[[#This Row],[PONTO_DE_REPOSICAO]],Tabela57[[#This Row],[ESTOQUE_INICIAL]]&gt;0),L591*2.5,D591*0))</f>
        <v>77.433333333333309</v>
      </c>
      <c r="F591" s="13">
        <f t="shared" si="19"/>
        <v>20.833333333333329</v>
      </c>
      <c r="G591" s="14">
        <f>IF('ESTOQUE DEZEMBRO'!$N591="outubro",_xlfn.XLOOKUP('ESTOQUE DEZEMBRO'!$A591,MEDIDAS!H:H,MEDIDAS!J:J,,0),IF('ESTOQUE DEZEMBRO'!$N591="novembro",_xlfn.XLOOKUP('ESTOQUE DEZEMBRO'!$A591,MEDIDAS!H:H,MEDIDAS!K:K,,0),"0"))</f>
        <v>36</v>
      </c>
      <c r="H591" s="16">
        <v>72</v>
      </c>
      <c r="I591" s="6" t="s">
        <v>1152</v>
      </c>
      <c r="J591" s="1">
        <f>'ESTOQUE DEZEMBRO'!$D591*'ESTOQUE DEZEMBRO'!$G591+'ESTOQUE DEZEMBRO'!$E591*'ESTOQUE DEZEMBRO'!$H591</f>
        <v>626.40000000000077</v>
      </c>
      <c r="K591" s="1">
        <f>_xlfn.XLOOKUP(A591,MEDIDAS!A:A,MEDIDAS!D:D,,0)*5</f>
        <v>4.166666666666667</v>
      </c>
      <c r="L591" s="1">
        <f>SUM(K591,_xlfn.XLOOKUP(A591,MEDIDAS!A:A,MEDIDAS!D:D,,0)*5)</f>
        <v>8.3333333333333339</v>
      </c>
      <c r="M59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91" t="str">
        <f>IF(Tabela57[[#This Row],[ABASTECIMENTO]]&gt;0,"janeiro",_xlfn.XLOOKUP(Tabela57[[#This Row],[SKU]],'ESTOQUE DEZEMBRO'!A:A,'ESTOQUE DEZEMBRO'!N:N,,0))</f>
        <v>janeiro</v>
      </c>
      <c r="O591" s="15">
        <v>45658</v>
      </c>
    </row>
    <row r="592" spans="1:15">
      <c r="A592" s="5" t="s">
        <v>589</v>
      </c>
      <c r="B592" s="6" t="s">
        <v>1196</v>
      </c>
      <c r="C592" s="8">
        <f t="shared" si="18"/>
        <v>64.89</v>
      </c>
      <c r="D592" s="13">
        <f>_xlfn.XLOOKUP(Tabela57[[#This Row],[SKU]],'ESTOQUE DEZEMBRO'!A:A,'ESTOQUE DEZEMBRO'!F:F,,0)-
_xlfn.XLOOKUP(Tabela57[[#This Row],[SKU]],'VENDA MES'!K:K,'VENDA MES'!L:L,0,0)</f>
        <v>-5</v>
      </c>
      <c r="E592" s="13">
        <f>IF(D592&lt;=0,(L592 * 2.5) - D592,IF(AND(Tabela57[[#This Row],[ESTOQUE_INICIAL]]&lt;=Tabela57[[#This Row],[PONTO_DE_REPOSICAO]],Tabela57[[#This Row],[ESTOQUE_INICIAL]]&gt;0),L592*2.5,D592*0))</f>
        <v>47.777777777777779</v>
      </c>
      <c r="F592" s="13">
        <f t="shared" si="19"/>
        <v>42.777777777777779</v>
      </c>
      <c r="G592" s="14">
        <f>IF('ESTOQUE DEZEMBRO'!$N592="outubro",_xlfn.XLOOKUP('ESTOQUE DEZEMBRO'!$A592,MEDIDAS!H:H,MEDIDAS!J:J,,0),IF('ESTOQUE DEZEMBRO'!$N592="novembro",_xlfn.XLOOKUP('ESTOQUE DEZEMBRO'!$A592,MEDIDAS!H:H,MEDIDAS!K:K,,0),"0"))</f>
        <v>36</v>
      </c>
      <c r="H592" s="16">
        <v>72</v>
      </c>
      <c r="I592" s="6" t="s">
        <v>1152</v>
      </c>
      <c r="J592" s="1">
        <f>'ESTOQUE DEZEMBRO'!$D592*'ESTOQUE DEZEMBRO'!$G592+'ESTOQUE DEZEMBRO'!$E592*'ESTOQUE DEZEMBRO'!$H592</f>
        <v>2772</v>
      </c>
      <c r="K592" s="1">
        <f>_xlfn.XLOOKUP(A592,MEDIDAS!A:A,MEDIDAS!D:D,,0)*5</f>
        <v>8.5555555555555554</v>
      </c>
      <c r="L592" s="1">
        <f>SUM(K592,_xlfn.XLOOKUP(A592,MEDIDAS!A:A,MEDIDAS!D:D,,0)*5)</f>
        <v>17.111111111111111</v>
      </c>
      <c r="M59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92" t="str">
        <f>IF(Tabela57[[#This Row],[ABASTECIMENTO]]&gt;0,"janeiro",_xlfn.XLOOKUP(Tabela57[[#This Row],[SKU]],'ESTOQUE DEZEMBRO'!A:A,'ESTOQUE DEZEMBRO'!N:N,,0))</f>
        <v>janeiro</v>
      </c>
      <c r="O592" s="15">
        <v>45658</v>
      </c>
    </row>
    <row r="593" spans="1:15">
      <c r="A593" s="5" t="s">
        <v>590</v>
      </c>
      <c r="B593" s="6" t="s">
        <v>1197</v>
      </c>
      <c r="C593" s="8">
        <f t="shared" si="18"/>
        <v>64.89</v>
      </c>
      <c r="D593" s="13">
        <f>_xlfn.XLOOKUP(Tabela57[[#This Row],[SKU]],'ESTOQUE DEZEMBRO'!A:A,'ESTOQUE DEZEMBRO'!F:F,,0)-
_xlfn.XLOOKUP(Tabela57[[#This Row],[SKU]],'VENDA MES'!K:K,'VENDA MES'!L:L,0,0)</f>
        <v>-6.5999999999999943</v>
      </c>
      <c r="E593" s="13">
        <f>IF(D593&lt;=0,(L593 * 2.5) - D593,IF(AND(Tabela57[[#This Row],[ESTOQUE_INICIAL]]&lt;=Tabela57[[#This Row],[PONTO_DE_REPOSICAO]],Tabela57[[#This Row],[ESTOQUE_INICIAL]]&gt;0),L593*2.5,D593*0))</f>
        <v>32.43333333333333</v>
      </c>
      <c r="F593" s="13">
        <f t="shared" si="19"/>
        <v>25.833333333333336</v>
      </c>
      <c r="G593" s="14">
        <f>IF('ESTOQUE DEZEMBRO'!$N593="outubro",_xlfn.XLOOKUP('ESTOQUE DEZEMBRO'!$A593,MEDIDAS!H:H,MEDIDAS!J:J,,0),IF('ESTOQUE DEZEMBRO'!$N593="novembro",_xlfn.XLOOKUP('ESTOQUE DEZEMBRO'!$A593,MEDIDAS!H:H,MEDIDAS!K:K,,0),"0"))</f>
        <v>8</v>
      </c>
      <c r="H593" s="16">
        <v>16</v>
      </c>
      <c r="I593" s="6" t="s">
        <v>1142</v>
      </c>
      <c r="J593" s="1">
        <f>'ESTOQUE DEZEMBRO'!$D593*'ESTOQUE DEZEMBRO'!$G593+'ESTOQUE DEZEMBRO'!$E593*'ESTOQUE DEZEMBRO'!$H593</f>
        <v>523.20000000000005</v>
      </c>
      <c r="K593" s="1">
        <f>_xlfn.XLOOKUP(A593,MEDIDAS!A:A,MEDIDAS!D:D,,0)*5</f>
        <v>5.166666666666667</v>
      </c>
      <c r="L593" s="1">
        <f>SUM(K593,_xlfn.XLOOKUP(A593,MEDIDAS!A:A,MEDIDAS!D:D,,0)*5)</f>
        <v>10.333333333333334</v>
      </c>
      <c r="M59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93" t="str">
        <f>IF(Tabela57[[#This Row],[ABASTECIMENTO]]&gt;0,"janeiro",_xlfn.XLOOKUP(Tabela57[[#This Row],[SKU]],'ESTOQUE DEZEMBRO'!A:A,'ESTOQUE DEZEMBRO'!N:N,,0))</f>
        <v>janeiro</v>
      </c>
      <c r="O593" s="15">
        <v>45658</v>
      </c>
    </row>
    <row r="594" spans="1:15">
      <c r="A594" s="5" t="s">
        <v>591</v>
      </c>
      <c r="B594" s="6" t="s">
        <v>1197</v>
      </c>
      <c r="C594" s="8">
        <f t="shared" si="18"/>
        <v>64.89</v>
      </c>
      <c r="D594" s="13">
        <f>_xlfn.XLOOKUP(Tabela57[[#This Row],[SKU]],'ESTOQUE DEZEMBRO'!A:A,'ESTOQUE DEZEMBRO'!F:F,,0)-
_xlfn.XLOOKUP(Tabela57[[#This Row],[SKU]],'VENDA MES'!K:K,'VENDA MES'!L:L,0,0)</f>
        <v>-37.444444444444443</v>
      </c>
      <c r="E594" s="13">
        <f>IF(D594&lt;=0,(L594 * 2.5) - D594,IF(AND(Tabela57[[#This Row],[ESTOQUE_INICIAL]]&lt;=Tabela57[[#This Row],[PONTO_DE_REPOSICAO]],Tabela57[[#This Row],[ESTOQUE_INICIAL]]&gt;0),L594*2.5,D594*0))</f>
        <v>68</v>
      </c>
      <c r="F594" s="13">
        <f t="shared" si="19"/>
        <v>30.555555555555557</v>
      </c>
      <c r="G594" s="14" t="str">
        <f>IF('ESTOQUE DEZEMBRO'!$N594="outubro",_xlfn.XLOOKUP('ESTOQUE DEZEMBRO'!$A594,MEDIDAS!H:H,MEDIDAS!J:J,,0),IF('ESTOQUE DEZEMBRO'!$N594="novembro",_xlfn.XLOOKUP('ESTOQUE DEZEMBRO'!$A594,MEDIDAS!H:H,MEDIDAS!K:K,,0),"0"))</f>
        <v>0</v>
      </c>
      <c r="H594" s="16">
        <v>16</v>
      </c>
      <c r="I594" s="6" t="s">
        <v>1142</v>
      </c>
      <c r="J594" s="1">
        <f>'ESTOQUE DEZEMBRO'!$D594*'ESTOQUE DEZEMBRO'!$G594+'ESTOQUE DEZEMBRO'!$E594*'ESTOQUE DEZEMBRO'!$H594</f>
        <v>1755.1111111111113</v>
      </c>
      <c r="K594" s="1">
        <f>_xlfn.XLOOKUP(A594,MEDIDAS!A:A,MEDIDAS!D:D,,0)*5</f>
        <v>6.1111111111111116</v>
      </c>
      <c r="L594" s="1">
        <f>SUM(K594,_xlfn.XLOOKUP(A594,MEDIDAS!A:A,MEDIDAS!D:D,,0)*5)</f>
        <v>12.222222222222223</v>
      </c>
      <c r="M59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94" t="str">
        <f>IF(Tabela57[[#This Row],[ABASTECIMENTO]]&gt;0,"janeiro",_xlfn.XLOOKUP(Tabela57[[#This Row],[SKU]],'ESTOQUE DEZEMBRO'!A:A,'ESTOQUE DEZEMBRO'!N:N,,0))</f>
        <v>janeiro</v>
      </c>
      <c r="O594" s="15">
        <v>45658</v>
      </c>
    </row>
    <row r="595" spans="1:15">
      <c r="A595" s="5" t="s">
        <v>592</v>
      </c>
      <c r="B595" s="6" t="s">
        <v>1197</v>
      </c>
      <c r="C595" s="8">
        <f t="shared" si="18"/>
        <v>64.89</v>
      </c>
      <c r="D595" s="13">
        <f>_xlfn.XLOOKUP(Tabela57[[#This Row],[SKU]],'ESTOQUE DEZEMBRO'!A:A,'ESTOQUE DEZEMBRO'!F:F,,0)-
_xlfn.XLOOKUP(Tabela57[[#This Row],[SKU]],'VENDA MES'!K:K,'VENDA MES'!L:L,0,0)</f>
        <v>-21.944444444444443</v>
      </c>
      <c r="E595" s="13">
        <f>IF(D595&lt;=0,(L595 * 2.5) - D595,IF(AND(Tabela57[[#This Row],[ESTOQUE_INICIAL]]&lt;=Tabela57[[#This Row],[PONTO_DE_REPOSICAO]],Tabela57[[#This Row],[ESTOQUE_INICIAL]]&gt;0),L595*2.5,D595*0))</f>
        <v>55</v>
      </c>
      <c r="F595" s="13">
        <f t="shared" si="19"/>
        <v>33.055555555555557</v>
      </c>
      <c r="G595" s="14" t="str">
        <f>IF('ESTOQUE DEZEMBRO'!$N595="outubro",_xlfn.XLOOKUP('ESTOQUE DEZEMBRO'!$A595,MEDIDAS!H:H,MEDIDAS!J:J,,0),IF('ESTOQUE DEZEMBRO'!$N595="novembro",_xlfn.XLOOKUP('ESTOQUE DEZEMBRO'!$A595,MEDIDAS!H:H,MEDIDAS!K:K,,0),"0"))</f>
        <v>0</v>
      </c>
      <c r="H595" s="16">
        <v>16</v>
      </c>
      <c r="I595" s="6" t="s">
        <v>1142</v>
      </c>
      <c r="J595" s="1">
        <f>'ESTOQUE DEZEMBRO'!$D595*'ESTOQUE DEZEMBRO'!$G595+'ESTOQUE DEZEMBRO'!$E595*'ESTOQUE DEZEMBRO'!$H595</f>
        <v>1061.1111111111111</v>
      </c>
      <c r="K595" s="1">
        <f>_xlfn.XLOOKUP(A595,MEDIDAS!A:A,MEDIDAS!D:D,,0)*5</f>
        <v>6.6111111111111107</v>
      </c>
      <c r="L595" s="1">
        <f>SUM(K595,_xlfn.XLOOKUP(A595,MEDIDAS!A:A,MEDIDAS!D:D,,0)*5)</f>
        <v>13.222222222222221</v>
      </c>
      <c r="M59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95" t="str">
        <f>IF(Tabela57[[#This Row],[ABASTECIMENTO]]&gt;0,"janeiro",_xlfn.XLOOKUP(Tabela57[[#This Row],[SKU]],'ESTOQUE DEZEMBRO'!A:A,'ESTOQUE DEZEMBRO'!N:N,,0))</f>
        <v>janeiro</v>
      </c>
      <c r="O595" s="15">
        <v>45658</v>
      </c>
    </row>
    <row r="596" spans="1:15">
      <c r="A596" s="5" t="s">
        <v>594</v>
      </c>
      <c r="B596" s="6" t="s">
        <v>1197</v>
      </c>
      <c r="C596" s="8">
        <f t="shared" si="18"/>
        <v>64.89</v>
      </c>
      <c r="D596" s="13">
        <f>_xlfn.XLOOKUP(Tabela57[[#This Row],[SKU]],'ESTOQUE DEZEMBRO'!A:A,'ESTOQUE DEZEMBRO'!F:F,,0)-
_xlfn.XLOOKUP(Tabela57[[#This Row],[SKU]],'VENDA MES'!K:K,'VENDA MES'!L:L,0,0)</f>
        <v>-10.599999999999994</v>
      </c>
      <c r="E596" s="13">
        <f>IF(D596&lt;=0,(L596 * 2.5) - D596,IF(AND(Tabela57[[#This Row],[ESTOQUE_INICIAL]]&lt;=Tabela57[[#This Row],[PONTO_DE_REPOSICAO]],Tabela57[[#This Row],[ESTOQUE_INICIAL]]&gt;0),L596*2.5,D596*0))</f>
        <v>54.211111111111101</v>
      </c>
      <c r="F596" s="13">
        <f t="shared" si="19"/>
        <v>43.611111111111107</v>
      </c>
      <c r="G596" s="14">
        <f>IF('ESTOQUE DEZEMBRO'!$N596="outubro",_xlfn.XLOOKUP('ESTOQUE DEZEMBRO'!$A596,MEDIDAS!H:H,MEDIDAS!J:J,,0),IF('ESTOQUE DEZEMBRO'!$N596="novembro",_xlfn.XLOOKUP('ESTOQUE DEZEMBRO'!$A596,MEDIDAS!H:H,MEDIDAS!K:K,,0),"0"))</f>
        <v>8</v>
      </c>
      <c r="H596" s="16">
        <v>16</v>
      </c>
      <c r="I596" s="6" t="s">
        <v>1142</v>
      </c>
      <c r="J596" s="1">
        <f>'ESTOQUE DEZEMBRO'!$D596*'ESTOQUE DEZEMBRO'!$G596+'ESTOQUE DEZEMBRO'!$E596*'ESTOQUE DEZEMBRO'!$H596</f>
        <v>275.20000000000005</v>
      </c>
      <c r="K596" s="1">
        <f>_xlfn.XLOOKUP(A596,MEDIDAS!A:A,MEDIDAS!D:D,,0)*5</f>
        <v>8.7222222222222214</v>
      </c>
      <c r="L596" s="1">
        <f>SUM(K596,_xlfn.XLOOKUP(A596,MEDIDAS!A:A,MEDIDAS!D:D,,0)*5)</f>
        <v>17.444444444444443</v>
      </c>
      <c r="M59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96" t="str">
        <f>IF(Tabela57[[#This Row],[ABASTECIMENTO]]&gt;0,"janeiro",_xlfn.XLOOKUP(Tabela57[[#This Row],[SKU]],'ESTOQUE DEZEMBRO'!A:A,'ESTOQUE DEZEMBRO'!N:N,,0))</f>
        <v>janeiro</v>
      </c>
      <c r="O596" s="15">
        <v>45658</v>
      </c>
    </row>
    <row r="597" spans="1:15">
      <c r="A597" s="5" t="s">
        <v>595</v>
      </c>
      <c r="B597" s="6" t="s">
        <v>1197</v>
      </c>
      <c r="C597" s="8">
        <f t="shared" si="18"/>
        <v>64.89</v>
      </c>
      <c r="D597" s="13">
        <f>_xlfn.XLOOKUP(Tabela57[[#This Row],[SKU]],'ESTOQUE DEZEMBRO'!A:A,'ESTOQUE DEZEMBRO'!F:F,,0)-
_xlfn.XLOOKUP(Tabela57[[#This Row],[SKU]],'VENDA MES'!K:K,'VENDA MES'!L:L,0,0)</f>
        <v>66</v>
      </c>
      <c r="E597" s="13">
        <f>IF(D597&lt;=0,(L597 * 2.5) - D597,IF(AND(Tabela57[[#This Row],[ESTOQUE_INICIAL]]&lt;=Tabela57[[#This Row],[PONTO_DE_REPOSICAO]],Tabela57[[#This Row],[ESTOQUE_INICIAL]]&gt;0),L597*2.5,D597*0))</f>
        <v>0</v>
      </c>
      <c r="F597" s="13">
        <f t="shared" si="19"/>
        <v>66</v>
      </c>
      <c r="G597" s="14">
        <f>IF('ESTOQUE DEZEMBRO'!$N597="outubro",_xlfn.XLOOKUP('ESTOQUE DEZEMBRO'!$A597,MEDIDAS!H:H,MEDIDAS!J:J,,0),IF('ESTOQUE DEZEMBRO'!$N597="novembro",_xlfn.XLOOKUP('ESTOQUE DEZEMBRO'!$A597,MEDIDAS!H:H,MEDIDAS!K:K,,0),"0"))</f>
        <v>8</v>
      </c>
      <c r="H597" s="16">
        <v>16</v>
      </c>
      <c r="I597" s="6" t="s">
        <v>1142</v>
      </c>
      <c r="J597" s="1">
        <f>'ESTOQUE DEZEMBRO'!$D597*'ESTOQUE DEZEMBRO'!$G597+'ESTOQUE DEZEMBRO'!$E597*'ESTOQUE DEZEMBRO'!$H597</f>
        <v>952</v>
      </c>
      <c r="K597" s="1">
        <f>_xlfn.XLOOKUP(A597,MEDIDAS!A:A,MEDIDAS!D:D,,0)*5</f>
        <v>8.0555555555555554</v>
      </c>
      <c r="L597" s="1">
        <f>SUM(K597,_xlfn.XLOOKUP(A597,MEDIDAS!A:A,MEDIDAS!D:D,,0)*5)</f>
        <v>16.111111111111111</v>
      </c>
      <c r="M59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97" t="str">
        <f>IF(Tabela57[[#This Row],[ABASTECIMENTO]]&gt;0,"janeiro",_xlfn.XLOOKUP(Tabela57[[#This Row],[SKU]],'ESTOQUE DEZEMBRO'!A:A,'ESTOQUE DEZEMBRO'!N:N,,0))</f>
        <v>outubro</v>
      </c>
      <c r="O597" s="15">
        <v>45658</v>
      </c>
    </row>
    <row r="598" spans="1:15">
      <c r="A598" s="5" t="s">
        <v>659</v>
      </c>
      <c r="B598" s="6" t="s">
        <v>1197</v>
      </c>
      <c r="C598" s="8">
        <f t="shared" si="18"/>
        <v>64.89</v>
      </c>
      <c r="D598" s="13">
        <f>_xlfn.XLOOKUP(Tabela57[[#This Row],[SKU]],'ESTOQUE DEZEMBRO'!A:A,'ESTOQUE DEZEMBRO'!F:F,,0)-
_xlfn.XLOOKUP(Tabela57[[#This Row],[SKU]],'VENDA MES'!K:K,'VENDA MES'!L:L,0,0)</f>
        <v>13</v>
      </c>
      <c r="E598" s="13">
        <f>IF(D598&lt;=0,(L598 * 2.5) - D598,IF(AND(Tabela57[[#This Row],[ESTOQUE_INICIAL]]&lt;=Tabela57[[#This Row],[PONTO_DE_REPOSICAO]],Tabela57[[#This Row],[ESTOQUE_INICIAL]]&gt;0),L598*2.5,D598*0))</f>
        <v>0</v>
      </c>
      <c r="F598" s="13">
        <f t="shared" si="19"/>
        <v>13</v>
      </c>
      <c r="G598" s="14">
        <f>IF('ESTOQUE DEZEMBRO'!$N598="outubro",_xlfn.XLOOKUP('ESTOQUE DEZEMBRO'!$A598,MEDIDAS!H:H,MEDIDAS!J:J,,0),IF('ESTOQUE DEZEMBRO'!$N598="novembro",_xlfn.XLOOKUP('ESTOQUE DEZEMBRO'!$A598,MEDIDAS!H:H,MEDIDAS!K:K,,0),"0"))</f>
        <v>8</v>
      </c>
      <c r="H598" s="16">
        <v>16</v>
      </c>
      <c r="I598" s="6" t="s">
        <v>1142</v>
      </c>
      <c r="J598" s="1">
        <f>'ESTOQUE DEZEMBRO'!$D598*'ESTOQUE DEZEMBRO'!$G598+'ESTOQUE DEZEMBRO'!$E598*'ESTOQUE DEZEMBRO'!$H598</f>
        <v>616</v>
      </c>
      <c r="K598" s="1">
        <f>_xlfn.XLOOKUP(A598,MEDIDAS!A:A,MEDIDAS!D:D,,0)*5</f>
        <v>4.0555555555555554</v>
      </c>
      <c r="L598" s="1">
        <f>SUM(K598,_xlfn.XLOOKUP(A598,MEDIDAS!A:A,MEDIDAS!D:D,,0)*5)</f>
        <v>8.1111111111111107</v>
      </c>
      <c r="M59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598" t="str">
        <f>IF(Tabela57[[#This Row],[ABASTECIMENTO]]&gt;0,"janeiro",_xlfn.XLOOKUP(Tabela57[[#This Row],[SKU]],'ESTOQUE DEZEMBRO'!A:A,'ESTOQUE DEZEMBRO'!N:N,,0))</f>
        <v>outubro</v>
      </c>
      <c r="O598" s="15">
        <v>45658</v>
      </c>
    </row>
    <row r="599" spans="1:15">
      <c r="A599" s="5" t="s">
        <v>596</v>
      </c>
      <c r="B599" s="6" t="s">
        <v>1197</v>
      </c>
      <c r="C599" s="8">
        <f t="shared" si="18"/>
        <v>64.89</v>
      </c>
      <c r="D599" s="13">
        <f>_xlfn.XLOOKUP(Tabela57[[#This Row],[SKU]],'ESTOQUE DEZEMBRO'!A:A,'ESTOQUE DEZEMBRO'!F:F,,0)-
_xlfn.XLOOKUP(Tabela57[[#This Row],[SKU]],'VENDA MES'!K:K,'VENDA MES'!L:L,0,0)</f>
        <v>-18.333333333333329</v>
      </c>
      <c r="E599" s="13">
        <f>IF(D599&lt;=0,(L599 * 2.5) - D599,IF(AND(Tabela57[[#This Row],[ESTOQUE_INICIAL]]&lt;=Tabela57[[#This Row],[PONTO_DE_REPOSICAO]],Tabela57[[#This Row],[ESTOQUE_INICIAL]]&gt;0),L599*2.5,D599*0))</f>
        <v>70</v>
      </c>
      <c r="F599" s="13">
        <f t="shared" si="19"/>
        <v>51.666666666666671</v>
      </c>
      <c r="G599" s="14" t="str">
        <f>IF('ESTOQUE DEZEMBRO'!$N599="outubro",_xlfn.XLOOKUP('ESTOQUE DEZEMBRO'!$A599,MEDIDAS!H:H,MEDIDAS!J:J,,0),IF('ESTOQUE DEZEMBRO'!$N599="novembro",_xlfn.XLOOKUP('ESTOQUE DEZEMBRO'!$A599,MEDIDAS!H:H,MEDIDAS!K:K,,0),"0"))</f>
        <v>0</v>
      </c>
      <c r="H599" s="16">
        <v>16</v>
      </c>
      <c r="I599" s="6" t="s">
        <v>1142</v>
      </c>
      <c r="J599" s="1">
        <f>'ESTOQUE DEZEMBRO'!$D599*'ESTOQUE DEZEMBRO'!$G599+'ESTOQUE DEZEMBRO'!$E599*'ESTOQUE DEZEMBRO'!$H599</f>
        <v>1189.3333333333337</v>
      </c>
      <c r="K599" s="1">
        <f>_xlfn.XLOOKUP(A599,MEDIDAS!A:A,MEDIDAS!D:D,,0)*5</f>
        <v>10.333333333333334</v>
      </c>
      <c r="L599" s="1">
        <f>SUM(K599,_xlfn.XLOOKUP(A599,MEDIDAS!A:A,MEDIDAS!D:D,,0)*5)</f>
        <v>20.666666666666668</v>
      </c>
      <c r="M59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599" t="str">
        <f>IF(Tabela57[[#This Row],[ABASTECIMENTO]]&gt;0,"janeiro",_xlfn.XLOOKUP(Tabela57[[#This Row],[SKU]],'ESTOQUE DEZEMBRO'!A:A,'ESTOQUE DEZEMBRO'!N:N,,0))</f>
        <v>janeiro</v>
      </c>
      <c r="O599" s="15">
        <v>45658</v>
      </c>
    </row>
    <row r="600" spans="1:15">
      <c r="A600" s="5" t="s">
        <v>597</v>
      </c>
      <c r="B600" s="6" t="s">
        <v>1197</v>
      </c>
      <c r="C600" s="8">
        <f t="shared" si="18"/>
        <v>64.89</v>
      </c>
      <c r="D600" s="13">
        <f>_xlfn.XLOOKUP(Tabela57[[#This Row],[SKU]],'ESTOQUE DEZEMBRO'!A:A,'ESTOQUE DEZEMBRO'!F:F,,0)-
_xlfn.XLOOKUP(Tabela57[[#This Row],[SKU]],'VENDA MES'!K:K,'VENDA MES'!L:L,0,0)</f>
        <v>-60.400000000000006</v>
      </c>
      <c r="E600" s="13">
        <f>IF(D600&lt;=0,(L600 * 2.5) - D600,IF(AND(Tabela57[[#This Row],[ESTOQUE_INICIAL]]&lt;=Tabela57[[#This Row],[PONTO_DE_REPOSICAO]],Tabela57[[#This Row],[ESTOQUE_INICIAL]]&gt;0),L600*2.5,D600*0))</f>
        <v>89.844444444444449</v>
      </c>
      <c r="F600" s="13">
        <f t="shared" si="19"/>
        <v>29.444444444444443</v>
      </c>
      <c r="G600" s="14">
        <f>IF('ESTOQUE DEZEMBRO'!$N600="outubro",_xlfn.XLOOKUP('ESTOQUE DEZEMBRO'!$A600,MEDIDAS!H:H,MEDIDAS!J:J,,0),IF('ESTOQUE DEZEMBRO'!$N600="novembro",_xlfn.XLOOKUP('ESTOQUE DEZEMBRO'!$A600,MEDIDAS!H:H,MEDIDAS!K:K,,0),"0"))</f>
        <v>8</v>
      </c>
      <c r="H600" s="16">
        <v>16</v>
      </c>
      <c r="I600" s="6" t="s">
        <v>1142</v>
      </c>
      <c r="J600" s="1">
        <f>'ESTOQUE DEZEMBRO'!$D600*'ESTOQUE DEZEMBRO'!$G600+'ESTOQUE DEZEMBRO'!$E600*'ESTOQUE DEZEMBRO'!$H600</f>
        <v>260.79999999999995</v>
      </c>
      <c r="K600" s="1">
        <f>_xlfn.XLOOKUP(A600,MEDIDAS!A:A,MEDIDAS!D:D,,0)*5</f>
        <v>5.8888888888888893</v>
      </c>
      <c r="L600" s="1">
        <f>SUM(K600,_xlfn.XLOOKUP(A600,MEDIDAS!A:A,MEDIDAS!D:D,,0)*5)</f>
        <v>11.777777777777779</v>
      </c>
      <c r="M60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00" t="str">
        <f>IF(Tabela57[[#This Row],[ABASTECIMENTO]]&gt;0,"janeiro",_xlfn.XLOOKUP(Tabela57[[#This Row],[SKU]],'ESTOQUE DEZEMBRO'!A:A,'ESTOQUE DEZEMBRO'!N:N,,0))</f>
        <v>janeiro</v>
      </c>
      <c r="O600" s="15">
        <v>45658</v>
      </c>
    </row>
    <row r="601" spans="1:15">
      <c r="A601" s="5" t="s">
        <v>598</v>
      </c>
      <c r="B601" s="6" t="s">
        <v>1197</v>
      </c>
      <c r="C601" s="8">
        <f t="shared" si="18"/>
        <v>64.89</v>
      </c>
      <c r="D601" s="13">
        <f>_xlfn.XLOOKUP(Tabela57[[#This Row],[SKU]],'ESTOQUE DEZEMBRO'!A:A,'ESTOQUE DEZEMBRO'!F:F,,0)-
_xlfn.XLOOKUP(Tabela57[[#This Row],[SKU]],'VENDA MES'!K:K,'VENDA MES'!L:L,0,0)</f>
        <v>-23.222222222222221</v>
      </c>
      <c r="E601" s="13">
        <f>IF(D601&lt;=0,(L601 * 2.5) - D601,IF(AND(Tabela57[[#This Row],[ESTOQUE_INICIAL]]&lt;=Tabela57[[#This Row],[PONTO_DE_REPOSICAO]],Tabela57[[#This Row],[ESTOQUE_INICIAL]]&gt;0),L601*2.5,D601*0))</f>
        <v>51</v>
      </c>
      <c r="F601" s="13">
        <f t="shared" si="19"/>
        <v>27.777777777777779</v>
      </c>
      <c r="G601" s="14" t="str">
        <f>IF('ESTOQUE DEZEMBRO'!$N601="outubro",_xlfn.XLOOKUP('ESTOQUE DEZEMBRO'!$A601,MEDIDAS!H:H,MEDIDAS!J:J,,0),IF('ESTOQUE DEZEMBRO'!$N601="novembro",_xlfn.XLOOKUP('ESTOQUE DEZEMBRO'!$A601,MEDIDAS!H:H,MEDIDAS!K:K,,0),"0"))</f>
        <v>0</v>
      </c>
      <c r="H601" s="16">
        <v>16</v>
      </c>
      <c r="I601" s="6" t="s">
        <v>1142</v>
      </c>
      <c r="J601" s="1">
        <f>'ESTOQUE DEZEMBRO'!$D601*'ESTOQUE DEZEMBRO'!$G601+'ESTOQUE DEZEMBRO'!$E601*'ESTOQUE DEZEMBRO'!$H601</f>
        <v>719.99999999999989</v>
      </c>
      <c r="K601" s="1">
        <f>_xlfn.XLOOKUP(A601,MEDIDAS!A:A,MEDIDAS!D:D,,0)*5</f>
        <v>5.5555555555555554</v>
      </c>
      <c r="L601" s="1">
        <f>SUM(K601,_xlfn.XLOOKUP(A601,MEDIDAS!A:A,MEDIDAS!D:D,,0)*5)</f>
        <v>11.111111111111111</v>
      </c>
      <c r="M60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01" t="str">
        <f>IF(Tabela57[[#This Row],[ABASTECIMENTO]]&gt;0,"janeiro",_xlfn.XLOOKUP(Tabela57[[#This Row],[SKU]],'ESTOQUE DEZEMBRO'!A:A,'ESTOQUE DEZEMBRO'!N:N,,0))</f>
        <v>janeiro</v>
      </c>
      <c r="O601" s="15">
        <v>45658</v>
      </c>
    </row>
    <row r="602" spans="1:15">
      <c r="A602" s="5" t="s">
        <v>599</v>
      </c>
      <c r="B602" s="6" t="s">
        <v>1197</v>
      </c>
      <c r="C602" s="8">
        <f t="shared" si="18"/>
        <v>64.89</v>
      </c>
      <c r="D602" s="13">
        <f>_xlfn.XLOOKUP(Tabela57[[#This Row],[SKU]],'ESTOQUE DEZEMBRO'!A:A,'ESTOQUE DEZEMBRO'!F:F,,0)-
_xlfn.XLOOKUP(Tabela57[[#This Row],[SKU]],'VENDA MES'!K:K,'VENDA MES'!L:L,0,0)</f>
        <v>-6.8333333333333428</v>
      </c>
      <c r="E602" s="13">
        <f>IF(D602&lt;=0,(L602 * 2.5) - D602,IF(AND(Tabela57[[#This Row],[ESTOQUE_INICIAL]]&lt;=Tabela57[[#This Row],[PONTO_DE_REPOSICAO]],Tabela57[[#This Row],[ESTOQUE_INICIAL]]&gt;0),L602*2.5,D602*0))</f>
        <v>51</v>
      </c>
      <c r="F602" s="13">
        <f t="shared" si="19"/>
        <v>44.166666666666657</v>
      </c>
      <c r="G602" s="14" t="str">
        <f>IF('ESTOQUE DEZEMBRO'!$N602="outubro",_xlfn.XLOOKUP('ESTOQUE DEZEMBRO'!$A602,MEDIDAS!H:H,MEDIDAS!J:J,,0),IF('ESTOQUE DEZEMBRO'!$N602="novembro",_xlfn.XLOOKUP('ESTOQUE DEZEMBRO'!$A602,MEDIDAS!H:H,MEDIDAS!K:K,,0),"0"))</f>
        <v>0</v>
      </c>
      <c r="H602" s="16">
        <v>16</v>
      </c>
      <c r="I602" s="6" t="s">
        <v>1142</v>
      </c>
      <c r="J602" s="1">
        <f>'ESTOQUE DEZEMBRO'!$D602*'ESTOQUE DEZEMBRO'!$G602+'ESTOQUE DEZEMBRO'!$E602*'ESTOQUE DEZEMBRO'!$H602</f>
        <v>895.33333333333303</v>
      </c>
      <c r="K602" s="1">
        <f>_xlfn.XLOOKUP(A602,MEDIDAS!A:A,MEDIDAS!D:D,,0)*5</f>
        <v>8.8333333333333321</v>
      </c>
      <c r="L602" s="1">
        <f>SUM(K602,_xlfn.XLOOKUP(A602,MEDIDAS!A:A,MEDIDAS!D:D,,0)*5)</f>
        <v>17.666666666666664</v>
      </c>
      <c r="M60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02" t="str">
        <f>IF(Tabela57[[#This Row],[ABASTECIMENTO]]&gt;0,"janeiro",_xlfn.XLOOKUP(Tabela57[[#This Row],[SKU]],'ESTOQUE DEZEMBRO'!A:A,'ESTOQUE DEZEMBRO'!N:N,,0))</f>
        <v>janeiro</v>
      </c>
      <c r="O602" s="15">
        <v>45658</v>
      </c>
    </row>
    <row r="603" spans="1:15">
      <c r="A603" s="5" t="s">
        <v>600</v>
      </c>
      <c r="B603" s="6" t="s">
        <v>1198</v>
      </c>
      <c r="C603" s="8">
        <f t="shared" si="18"/>
        <v>64.89</v>
      </c>
      <c r="D603" s="13">
        <f>_xlfn.XLOOKUP(Tabela57[[#This Row],[SKU]],'ESTOQUE DEZEMBRO'!A:A,'ESTOQUE DEZEMBRO'!F:F,,0)-
_xlfn.XLOOKUP(Tabela57[[#This Row],[SKU]],'VENDA MES'!K:K,'VENDA MES'!L:L,0,0)</f>
        <v>7.5999999999999943</v>
      </c>
      <c r="E603" s="13">
        <f>IF(D603&lt;=0,(L603 * 2.5) - D603,IF(AND(Tabela57[[#This Row],[ESTOQUE_INICIAL]]&lt;=Tabela57[[#This Row],[PONTO_DE_REPOSICAO]],Tabela57[[#This Row],[ESTOQUE_INICIAL]]&gt;0),L603*2.5,D603*0))</f>
        <v>20</v>
      </c>
      <c r="F603" s="13">
        <f t="shared" si="19"/>
        <v>27.599999999999994</v>
      </c>
      <c r="G603" s="14">
        <f>IF('ESTOQUE DEZEMBRO'!$N603="outubro",_xlfn.XLOOKUP('ESTOQUE DEZEMBRO'!$A603,MEDIDAS!H:H,MEDIDAS!J:J,,0),IF('ESTOQUE DEZEMBRO'!$N603="novembro",_xlfn.XLOOKUP('ESTOQUE DEZEMBRO'!$A603,MEDIDAS!H:H,MEDIDAS!K:K,,0),"0"))</f>
        <v>12</v>
      </c>
      <c r="H603" s="16">
        <v>24</v>
      </c>
      <c r="I603" s="6" t="s">
        <v>1136</v>
      </c>
      <c r="J603" s="1">
        <f>'ESTOQUE DEZEMBRO'!$D603*'ESTOQUE DEZEMBRO'!$G603+'ESTOQUE DEZEMBRO'!$E603*'ESTOQUE DEZEMBRO'!$H603</f>
        <v>799.19999999999993</v>
      </c>
      <c r="K603" s="1">
        <f>_xlfn.XLOOKUP(A603,MEDIDAS!A:A,MEDIDAS!D:D,,0)*5</f>
        <v>4</v>
      </c>
      <c r="L603" s="1">
        <f>SUM(K603,_xlfn.XLOOKUP(A603,MEDIDAS!A:A,MEDIDAS!D:D,,0)*5)</f>
        <v>8</v>
      </c>
      <c r="M60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03" t="str">
        <f>IF(Tabela57[[#This Row],[ABASTECIMENTO]]&gt;0,"janeiro",_xlfn.XLOOKUP(Tabela57[[#This Row],[SKU]],'ESTOQUE DEZEMBRO'!A:A,'ESTOQUE DEZEMBRO'!N:N,,0))</f>
        <v>janeiro</v>
      </c>
      <c r="O603" s="15">
        <v>45658</v>
      </c>
    </row>
    <row r="604" spans="1:15">
      <c r="A604" s="5" t="s">
        <v>601</v>
      </c>
      <c r="B604" s="6" t="s">
        <v>1198</v>
      </c>
      <c r="C604" s="8">
        <f t="shared" si="18"/>
        <v>64.89</v>
      </c>
      <c r="D604" s="13">
        <f>_xlfn.XLOOKUP(Tabela57[[#This Row],[SKU]],'ESTOQUE DEZEMBRO'!A:A,'ESTOQUE DEZEMBRO'!F:F,,0)-
_xlfn.XLOOKUP(Tabela57[[#This Row],[SKU]],'VENDA MES'!K:K,'VENDA MES'!L:L,0,0)</f>
        <v>45</v>
      </c>
      <c r="E604" s="13">
        <f>IF(D604&lt;=0,(L604 * 2.5) - D604,IF(AND(Tabela57[[#This Row],[ESTOQUE_INICIAL]]&lt;=Tabela57[[#This Row],[PONTO_DE_REPOSICAO]],Tabela57[[#This Row],[ESTOQUE_INICIAL]]&gt;0),L604*2.5,D604*0))</f>
        <v>0</v>
      </c>
      <c r="F604" s="13">
        <f t="shared" si="19"/>
        <v>45</v>
      </c>
      <c r="G604" s="14">
        <f>IF('ESTOQUE DEZEMBRO'!$N604="outubro",_xlfn.XLOOKUP('ESTOQUE DEZEMBRO'!$A604,MEDIDAS!H:H,MEDIDAS!J:J,,0),IF('ESTOQUE DEZEMBRO'!$N604="novembro",_xlfn.XLOOKUP('ESTOQUE DEZEMBRO'!$A604,MEDIDAS!H:H,MEDIDAS!K:K,,0),"0"))</f>
        <v>12</v>
      </c>
      <c r="H604" s="16">
        <v>24</v>
      </c>
      <c r="I604" s="6" t="s">
        <v>1136</v>
      </c>
      <c r="J604" s="1">
        <f>'ESTOQUE DEZEMBRO'!$D604*'ESTOQUE DEZEMBRO'!$G604+'ESTOQUE DEZEMBRO'!$E604*'ESTOQUE DEZEMBRO'!$H604</f>
        <v>1380</v>
      </c>
      <c r="K604" s="1">
        <f>_xlfn.XLOOKUP(A604,MEDIDAS!A:A,MEDIDAS!D:D,,0)*5</f>
        <v>6.4444444444444446</v>
      </c>
      <c r="L604" s="1">
        <f>SUM(K604,_xlfn.XLOOKUP(A604,MEDIDAS!A:A,MEDIDAS!D:D,,0)*5)</f>
        <v>12.888888888888889</v>
      </c>
      <c r="M60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04" t="str">
        <f>IF(Tabela57[[#This Row],[ABASTECIMENTO]]&gt;0,"janeiro",_xlfn.XLOOKUP(Tabela57[[#This Row],[SKU]],'ESTOQUE DEZEMBRO'!A:A,'ESTOQUE DEZEMBRO'!N:N,,0))</f>
        <v>outubro</v>
      </c>
      <c r="O604" s="15">
        <v>45658</v>
      </c>
    </row>
    <row r="605" spans="1:15">
      <c r="A605" s="5" t="s">
        <v>602</v>
      </c>
      <c r="B605" s="6" t="s">
        <v>1198</v>
      </c>
      <c r="C605" s="8">
        <f t="shared" si="18"/>
        <v>64.89</v>
      </c>
      <c r="D605" s="13">
        <f>_xlfn.XLOOKUP(Tabela57[[#This Row],[SKU]],'ESTOQUE DEZEMBRO'!A:A,'ESTOQUE DEZEMBRO'!F:F,,0)-
_xlfn.XLOOKUP(Tabela57[[#This Row],[SKU]],'VENDA MES'!K:K,'VENDA MES'!L:L,0,0)</f>
        <v>32.199999999999989</v>
      </c>
      <c r="E605" s="13">
        <f>IF(D605&lt;=0,(L605 * 2.5) - D605,IF(AND(Tabela57[[#This Row],[ESTOQUE_INICIAL]]&lt;=Tabela57[[#This Row],[PONTO_DE_REPOSICAO]],Tabela57[[#This Row],[ESTOQUE_INICIAL]]&gt;0),L605*2.5,D605*0))</f>
        <v>0</v>
      </c>
      <c r="F605" s="13">
        <f t="shared" si="19"/>
        <v>32.199999999999989</v>
      </c>
      <c r="G605" s="14">
        <f>IF('ESTOQUE DEZEMBRO'!$N605="outubro",_xlfn.XLOOKUP('ESTOQUE DEZEMBRO'!$A605,MEDIDAS!H:H,MEDIDAS!J:J,,0),IF('ESTOQUE DEZEMBRO'!$N605="novembro",_xlfn.XLOOKUP('ESTOQUE DEZEMBRO'!$A605,MEDIDAS!H:H,MEDIDAS!K:K,,0),"0"))</f>
        <v>12</v>
      </c>
      <c r="H605" s="16">
        <v>24</v>
      </c>
      <c r="I605" s="6" t="s">
        <v>1136</v>
      </c>
      <c r="J605" s="1">
        <f>'ESTOQUE DEZEMBRO'!$D605*'ESTOQUE DEZEMBRO'!$G605+'ESTOQUE DEZEMBRO'!$E605*'ESTOQUE DEZEMBRO'!$H605</f>
        <v>1058.3999999999999</v>
      </c>
      <c r="K605" s="1">
        <f>_xlfn.XLOOKUP(A605,MEDIDAS!A:A,MEDIDAS!D:D,,0)*5</f>
        <v>8.6666666666666679</v>
      </c>
      <c r="L605" s="1">
        <f>SUM(K605,_xlfn.XLOOKUP(A605,MEDIDAS!A:A,MEDIDAS!D:D,,0)*5)</f>
        <v>17.333333333333336</v>
      </c>
      <c r="M60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05" t="str">
        <f>IF(Tabela57[[#This Row],[ABASTECIMENTO]]&gt;0,"janeiro",_xlfn.XLOOKUP(Tabela57[[#This Row],[SKU]],'ESTOQUE DEZEMBRO'!A:A,'ESTOQUE DEZEMBRO'!N:N,,0))</f>
        <v>outubro</v>
      </c>
      <c r="O605" s="15">
        <v>45658</v>
      </c>
    </row>
    <row r="606" spans="1:15">
      <c r="A606" s="5" t="s">
        <v>603</v>
      </c>
      <c r="B606" s="6" t="s">
        <v>1198</v>
      </c>
      <c r="C606" s="8">
        <f t="shared" si="18"/>
        <v>64.89</v>
      </c>
      <c r="D606" s="13">
        <f>_xlfn.XLOOKUP(Tabela57[[#This Row],[SKU]],'ESTOQUE DEZEMBRO'!A:A,'ESTOQUE DEZEMBRO'!F:F,,0)-
_xlfn.XLOOKUP(Tabela57[[#This Row],[SKU]],'VENDA MES'!K:K,'VENDA MES'!L:L,0,0)</f>
        <v>-44.19999999999996</v>
      </c>
      <c r="E606" s="13">
        <f>IF(D606&lt;=0,(L606 * 2.5) - D606,IF(AND(Tabela57[[#This Row],[ESTOQUE_INICIAL]]&lt;=Tabela57[[#This Row],[PONTO_DE_REPOSICAO]],Tabela57[[#This Row],[ESTOQUE_INICIAL]]&gt;0),L606*2.5,D606*0))</f>
        <v>80.311111111111074</v>
      </c>
      <c r="F606" s="13">
        <f t="shared" si="19"/>
        <v>36.111111111111114</v>
      </c>
      <c r="G606" s="14">
        <f>IF('ESTOQUE DEZEMBRO'!$N606="outubro",_xlfn.XLOOKUP('ESTOQUE DEZEMBRO'!$A606,MEDIDAS!H:H,MEDIDAS!J:J,,0),IF('ESTOQUE DEZEMBRO'!$N606="novembro",_xlfn.XLOOKUP('ESTOQUE DEZEMBRO'!$A606,MEDIDAS!H:H,MEDIDAS!K:K,,0),"0"))</f>
        <v>12</v>
      </c>
      <c r="H606" s="16">
        <v>24</v>
      </c>
      <c r="I606" s="6" t="s">
        <v>1136</v>
      </c>
      <c r="J606" s="1">
        <f>'ESTOQUE DEZEMBRO'!$D606*'ESTOQUE DEZEMBRO'!$G606+'ESTOQUE DEZEMBRO'!$E606*'ESTOQUE DEZEMBRO'!$H606</f>
        <v>657.60000000000048</v>
      </c>
      <c r="K606" s="1">
        <f>_xlfn.XLOOKUP(A606,MEDIDAS!A:A,MEDIDAS!D:D,,0)*5</f>
        <v>7.2222222222222223</v>
      </c>
      <c r="L606" s="1">
        <f>SUM(K606,_xlfn.XLOOKUP(A606,MEDIDAS!A:A,MEDIDAS!D:D,,0)*5)</f>
        <v>14.444444444444445</v>
      </c>
      <c r="M60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06" t="str">
        <f>IF(Tabela57[[#This Row],[ABASTECIMENTO]]&gt;0,"janeiro",_xlfn.XLOOKUP(Tabela57[[#This Row],[SKU]],'ESTOQUE DEZEMBRO'!A:A,'ESTOQUE DEZEMBRO'!N:N,,0))</f>
        <v>janeiro</v>
      </c>
      <c r="O606" s="15">
        <v>45658</v>
      </c>
    </row>
    <row r="607" spans="1:15">
      <c r="A607" s="5" t="s">
        <v>605</v>
      </c>
      <c r="B607" s="6" t="s">
        <v>1198</v>
      </c>
      <c r="C607" s="8">
        <f t="shared" si="18"/>
        <v>64.89</v>
      </c>
      <c r="D607" s="13">
        <f>_xlfn.XLOOKUP(Tabela57[[#This Row],[SKU]],'ESTOQUE DEZEMBRO'!A:A,'ESTOQUE DEZEMBRO'!F:F,,0)-
_xlfn.XLOOKUP(Tabela57[[#This Row],[SKU]],'VENDA MES'!K:K,'VENDA MES'!L:L,0,0)</f>
        <v>-7.56666666666667</v>
      </c>
      <c r="E607" s="13">
        <f>IF(D607&lt;=0,(L607 * 2.5) - D607,IF(AND(Tabela57[[#This Row],[ESTOQUE_INICIAL]]&lt;=Tabela57[[#This Row],[PONTO_DE_REPOSICAO]],Tabela57[[#This Row],[ESTOQUE_INICIAL]]&gt;0),L607*2.5,D607*0))</f>
        <v>43.400000000000006</v>
      </c>
      <c r="F607" s="13">
        <f t="shared" si="19"/>
        <v>35.833333333333336</v>
      </c>
      <c r="G607" s="14" t="str">
        <f>IF('ESTOQUE DEZEMBRO'!$N607="outubro",_xlfn.XLOOKUP('ESTOQUE DEZEMBRO'!$A607,MEDIDAS!H:H,MEDIDAS!J:J,,0),IF('ESTOQUE DEZEMBRO'!$N607="novembro",_xlfn.XLOOKUP('ESTOQUE DEZEMBRO'!$A607,MEDIDAS!H:H,MEDIDAS!K:K,,0),"0"))</f>
        <v>0</v>
      </c>
      <c r="H607" s="16">
        <v>24</v>
      </c>
      <c r="I607" s="6" t="s">
        <v>1136</v>
      </c>
      <c r="J607" s="1">
        <f>'ESTOQUE DEZEMBRO'!$D607*'ESTOQUE DEZEMBRO'!$G607+'ESTOQUE DEZEMBRO'!$E607*'ESTOQUE DEZEMBRO'!$H607</f>
        <v>1075</v>
      </c>
      <c r="K607" s="1">
        <f>_xlfn.XLOOKUP(A607,MEDIDAS!A:A,MEDIDAS!D:D,,0)*5</f>
        <v>7.166666666666667</v>
      </c>
      <c r="L607" s="1">
        <f>SUM(K607,_xlfn.XLOOKUP(A607,MEDIDAS!A:A,MEDIDAS!D:D,,0)*5)</f>
        <v>14.333333333333334</v>
      </c>
      <c r="M60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07" t="str">
        <f>IF(Tabela57[[#This Row],[ABASTECIMENTO]]&gt;0,"janeiro",_xlfn.XLOOKUP(Tabela57[[#This Row],[SKU]],'ESTOQUE DEZEMBRO'!A:A,'ESTOQUE DEZEMBRO'!N:N,,0))</f>
        <v>janeiro</v>
      </c>
      <c r="O607" s="15">
        <v>45658</v>
      </c>
    </row>
    <row r="608" spans="1:15">
      <c r="A608" s="5" t="s">
        <v>670</v>
      </c>
      <c r="B608" s="6" t="s">
        <v>1198</v>
      </c>
      <c r="C608" s="8">
        <f t="shared" si="18"/>
        <v>64.89</v>
      </c>
      <c r="D608" s="13">
        <f>_xlfn.XLOOKUP(Tabela57[[#This Row],[SKU]],'ESTOQUE DEZEMBRO'!A:A,'ESTOQUE DEZEMBRO'!F:F,,0)-
_xlfn.XLOOKUP(Tabela57[[#This Row],[SKU]],'VENDA MES'!K:K,'VENDA MES'!L:L,0,0)</f>
        <v>-36</v>
      </c>
      <c r="E608" s="13">
        <f>IF(D608&lt;=0,(L608 * 2.5) - D608,IF(AND(Tabela57[[#This Row],[ESTOQUE_INICIAL]]&lt;=Tabela57[[#This Row],[PONTO_DE_REPOSICAO]],Tabela57[[#This Row],[ESTOQUE_INICIAL]]&gt;0),L608*2.5,D608*0))</f>
        <v>66.833333333333343</v>
      </c>
      <c r="F608" s="13">
        <f t="shared" si="19"/>
        <v>30.833333333333343</v>
      </c>
      <c r="G608" s="14">
        <f>IF('ESTOQUE DEZEMBRO'!$N608="outubro",_xlfn.XLOOKUP('ESTOQUE DEZEMBRO'!$A608,MEDIDAS!H:H,MEDIDAS!J:J,,0),IF('ESTOQUE DEZEMBRO'!$N608="novembro",_xlfn.XLOOKUP('ESTOQUE DEZEMBRO'!$A608,MEDIDAS!H:H,MEDIDAS!K:K,,0),"0"))</f>
        <v>12</v>
      </c>
      <c r="H608" s="16">
        <v>24</v>
      </c>
      <c r="I608" s="6" t="s">
        <v>1136</v>
      </c>
      <c r="J608" s="1">
        <f>'ESTOQUE DEZEMBRO'!$D608*'ESTOQUE DEZEMBRO'!$G608+'ESTOQUE DEZEMBRO'!$E608*'ESTOQUE DEZEMBRO'!$H608</f>
        <v>468</v>
      </c>
      <c r="K608" s="1">
        <f>_xlfn.XLOOKUP(A608,MEDIDAS!A:A,MEDIDAS!D:D,,0)*5</f>
        <v>6.166666666666667</v>
      </c>
      <c r="L608" s="1">
        <f>SUM(K608,_xlfn.XLOOKUP(A608,MEDIDAS!A:A,MEDIDAS!D:D,,0)*5)</f>
        <v>12.333333333333334</v>
      </c>
      <c r="M60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08" t="str">
        <f>IF(Tabela57[[#This Row],[ABASTECIMENTO]]&gt;0,"janeiro",_xlfn.XLOOKUP(Tabela57[[#This Row],[SKU]],'ESTOQUE DEZEMBRO'!A:A,'ESTOQUE DEZEMBRO'!N:N,,0))</f>
        <v>janeiro</v>
      </c>
      <c r="O608" s="15">
        <v>45658</v>
      </c>
    </row>
    <row r="609" spans="1:15">
      <c r="A609" s="5" t="s">
        <v>606</v>
      </c>
      <c r="B609" s="6" t="s">
        <v>1198</v>
      </c>
      <c r="C609" s="8">
        <f t="shared" si="18"/>
        <v>64.89</v>
      </c>
      <c r="D609" s="13">
        <f>_xlfn.XLOOKUP(Tabela57[[#This Row],[SKU]],'ESTOQUE DEZEMBRO'!A:A,'ESTOQUE DEZEMBRO'!F:F,,0)-
_xlfn.XLOOKUP(Tabela57[[#This Row],[SKU]],'VENDA MES'!K:K,'VENDA MES'!L:L,0,0)</f>
        <v>-20</v>
      </c>
      <c r="E609" s="13">
        <f>IF(D609&lt;=0,(L609 * 2.5) - D609,IF(AND(Tabela57[[#This Row],[ESTOQUE_INICIAL]]&lt;=Tabela57[[#This Row],[PONTO_DE_REPOSICAO]],Tabela57[[#This Row],[ESTOQUE_INICIAL]]&gt;0),L609*2.5,D609*0))</f>
        <v>43.333333333333336</v>
      </c>
      <c r="F609" s="13">
        <f t="shared" si="19"/>
        <v>23.333333333333336</v>
      </c>
      <c r="G609" s="14">
        <f>IF('ESTOQUE DEZEMBRO'!$N609="outubro",_xlfn.XLOOKUP('ESTOQUE DEZEMBRO'!$A609,MEDIDAS!H:H,MEDIDAS!J:J,,0),IF('ESTOQUE DEZEMBRO'!$N609="novembro",_xlfn.XLOOKUP('ESTOQUE DEZEMBRO'!$A609,MEDIDAS!H:H,MEDIDAS!K:K,,0),"0"))</f>
        <v>12</v>
      </c>
      <c r="H609" s="16">
        <v>24</v>
      </c>
      <c r="I609" s="6" t="s">
        <v>1136</v>
      </c>
      <c r="J609" s="1">
        <f>'ESTOQUE DEZEMBRO'!$D609*'ESTOQUE DEZEMBRO'!$G609+'ESTOQUE DEZEMBRO'!$E609*'ESTOQUE DEZEMBRO'!$H609</f>
        <v>576</v>
      </c>
      <c r="K609" s="1">
        <f>_xlfn.XLOOKUP(A609,MEDIDAS!A:A,MEDIDAS!D:D,,0)*5</f>
        <v>4.666666666666667</v>
      </c>
      <c r="L609" s="1">
        <f>SUM(K609,_xlfn.XLOOKUP(A609,MEDIDAS!A:A,MEDIDAS!D:D,,0)*5)</f>
        <v>9.3333333333333339</v>
      </c>
      <c r="M60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09" t="str">
        <f>IF(Tabela57[[#This Row],[ABASTECIMENTO]]&gt;0,"janeiro",_xlfn.XLOOKUP(Tabela57[[#This Row],[SKU]],'ESTOQUE DEZEMBRO'!A:A,'ESTOQUE DEZEMBRO'!N:N,,0))</f>
        <v>janeiro</v>
      </c>
      <c r="O609" s="15">
        <v>45658</v>
      </c>
    </row>
    <row r="610" spans="1:15">
      <c r="A610" s="5" t="s">
        <v>607</v>
      </c>
      <c r="B610" s="6" t="s">
        <v>1198</v>
      </c>
      <c r="C610" s="8">
        <f t="shared" si="18"/>
        <v>64.89</v>
      </c>
      <c r="D610" s="13">
        <f>_xlfn.XLOOKUP(Tabela57[[#This Row],[SKU]],'ESTOQUE DEZEMBRO'!A:A,'ESTOQUE DEZEMBRO'!F:F,,0)-
_xlfn.XLOOKUP(Tabela57[[#This Row],[SKU]],'VENDA MES'!K:K,'VENDA MES'!L:L,0,0)</f>
        <v>-31.888888888888886</v>
      </c>
      <c r="E610" s="13">
        <f>IF(D610&lt;=0,(L610 * 2.5) - D610,IF(AND(Tabela57[[#This Row],[ESTOQUE_INICIAL]]&lt;=Tabela57[[#This Row],[PONTO_DE_REPOSICAO]],Tabela57[[#This Row],[ESTOQUE_INICIAL]]&gt;0),L610*2.5,D610*0))</f>
        <v>68</v>
      </c>
      <c r="F610" s="13">
        <f t="shared" si="19"/>
        <v>36.111111111111114</v>
      </c>
      <c r="G610" s="14" t="str">
        <f>IF('ESTOQUE DEZEMBRO'!$N610="outubro",_xlfn.XLOOKUP('ESTOQUE DEZEMBRO'!$A610,MEDIDAS!H:H,MEDIDAS!J:J,,0),IF('ESTOQUE DEZEMBRO'!$N610="novembro",_xlfn.XLOOKUP('ESTOQUE DEZEMBRO'!$A610,MEDIDAS!H:H,MEDIDAS!K:K,,0),"0"))</f>
        <v>0</v>
      </c>
      <c r="H610" s="16">
        <v>24</v>
      </c>
      <c r="I610" s="6" t="s">
        <v>1136</v>
      </c>
      <c r="J610" s="1">
        <f>'ESTOQUE DEZEMBRO'!$D610*'ESTOQUE DEZEMBRO'!$G610+'ESTOQUE DEZEMBRO'!$E610*'ESTOQUE DEZEMBRO'!$H610</f>
        <v>1617.333333333333</v>
      </c>
      <c r="K610" s="1">
        <f>_xlfn.XLOOKUP(A610,MEDIDAS!A:A,MEDIDAS!D:D,,0)*5</f>
        <v>7.2222222222222223</v>
      </c>
      <c r="L610" s="1">
        <f>SUM(K610,_xlfn.XLOOKUP(A610,MEDIDAS!A:A,MEDIDAS!D:D,,0)*5)</f>
        <v>14.444444444444445</v>
      </c>
      <c r="M61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10" t="str">
        <f>IF(Tabela57[[#This Row],[ABASTECIMENTO]]&gt;0,"janeiro",_xlfn.XLOOKUP(Tabela57[[#This Row],[SKU]],'ESTOQUE DEZEMBRO'!A:A,'ESTOQUE DEZEMBRO'!N:N,,0))</f>
        <v>janeiro</v>
      </c>
      <c r="O610" s="15">
        <v>45658</v>
      </c>
    </row>
    <row r="611" spans="1:15">
      <c r="A611" s="5" t="s">
        <v>608</v>
      </c>
      <c r="B611" s="6" t="s">
        <v>1198</v>
      </c>
      <c r="C611" s="8">
        <f t="shared" si="18"/>
        <v>64.89</v>
      </c>
      <c r="D611" s="13">
        <f>_xlfn.XLOOKUP(Tabela57[[#This Row],[SKU]],'ESTOQUE DEZEMBRO'!A:A,'ESTOQUE DEZEMBRO'!F:F,,0)-
_xlfn.XLOOKUP(Tabela57[[#This Row],[SKU]],'VENDA MES'!K:K,'VENDA MES'!L:L,0,0)</f>
        <v>-15.222222222222221</v>
      </c>
      <c r="E611" s="13">
        <f>IF(D611&lt;=0,(L611 * 2.5) - D611,IF(AND(Tabela57[[#This Row],[ESTOQUE_INICIAL]]&lt;=Tabela57[[#This Row],[PONTO_DE_REPOSICAO]],Tabela57[[#This Row],[ESTOQUE_INICIAL]]&gt;0),L611*2.5,D611*0))</f>
        <v>53</v>
      </c>
      <c r="F611" s="13">
        <f t="shared" si="19"/>
        <v>37.777777777777779</v>
      </c>
      <c r="G611" s="14" t="str">
        <f>IF('ESTOQUE DEZEMBRO'!$N611="outubro",_xlfn.XLOOKUP('ESTOQUE DEZEMBRO'!$A611,MEDIDAS!H:H,MEDIDAS!J:J,,0),IF('ESTOQUE DEZEMBRO'!$N611="novembro",_xlfn.XLOOKUP('ESTOQUE DEZEMBRO'!$A611,MEDIDAS!H:H,MEDIDAS!K:K,,0),"0"))</f>
        <v>0</v>
      </c>
      <c r="H611" s="16">
        <v>24</v>
      </c>
      <c r="I611" s="6" t="s">
        <v>1136</v>
      </c>
      <c r="J611" s="1">
        <f>'ESTOQUE DEZEMBRO'!$D611*'ESTOQUE DEZEMBRO'!$G611+'ESTOQUE DEZEMBRO'!$E611*'ESTOQUE DEZEMBRO'!$H611</f>
        <v>1451.3333333333328</v>
      </c>
      <c r="K611" s="1">
        <f>_xlfn.XLOOKUP(A611,MEDIDAS!A:A,MEDIDAS!D:D,,0)*5</f>
        <v>7.5555555555555554</v>
      </c>
      <c r="L611" s="1">
        <f>SUM(K611,_xlfn.XLOOKUP(A611,MEDIDAS!A:A,MEDIDAS!D:D,,0)*5)</f>
        <v>15.111111111111111</v>
      </c>
      <c r="M61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11" t="str">
        <f>IF(Tabela57[[#This Row],[ABASTECIMENTO]]&gt;0,"janeiro",_xlfn.XLOOKUP(Tabela57[[#This Row],[SKU]],'ESTOQUE DEZEMBRO'!A:A,'ESTOQUE DEZEMBRO'!N:N,,0))</f>
        <v>janeiro</v>
      </c>
      <c r="O611" s="15">
        <v>45658</v>
      </c>
    </row>
    <row r="612" spans="1:15">
      <c r="A612" s="5" t="s">
        <v>609</v>
      </c>
      <c r="B612" s="6" t="s">
        <v>1198</v>
      </c>
      <c r="C612" s="8">
        <f t="shared" si="18"/>
        <v>64.89</v>
      </c>
      <c r="D612" s="13">
        <f>_xlfn.XLOOKUP(Tabela57[[#This Row],[SKU]],'ESTOQUE DEZEMBRO'!A:A,'ESTOQUE DEZEMBRO'!F:F,,0)-
_xlfn.XLOOKUP(Tabela57[[#This Row],[SKU]],'VENDA MES'!K:K,'VENDA MES'!L:L,0,0)</f>
        <v>30.400000000000006</v>
      </c>
      <c r="E612" s="13">
        <f>IF(D612&lt;=0,(L612 * 2.5) - D612,IF(AND(Tabela57[[#This Row],[ESTOQUE_INICIAL]]&lt;=Tabela57[[#This Row],[PONTO_DE_REPOSICAO]],Tabela57[[#This Row],[ESTOQUE_INICIAL]]&gt;0),L612*2.5,D612*0))</f>
        <v>0</v>
      </c>
      <c r="F612" s="13">
        <f t="shared" si="19"/>
        <v>30.400000000000006</v>
      </c>
      <c r="G612" s="14">
        <f>IF('ESTOQUE DEZEMBRO'!$N612="outubro",_xlfn.XLOOKUP('ESTOQUE DEZEMBRO'!$A612,MEDIDAS!H:H,MEDIDAS!J:J,,0),IF('ESTOQUE DEZEMBRO'!$N612="novembro",_xlfn.XLOOKUP('ESTOQUE DEZEMBRO'!$A612,MEDIDAS!H:H,MEDIDAS!K:K,,0),"0"))</f>
        <v>12</v>
      </c>
      <c r="H612" s="16">
        <v>24</v>
      </c>
      <c r="I612" s="6" t="s">
        <v>1136</v>
      </c>
      <c r="J612" s="1">
        <f>'ESTOQUE DEZEMBRO'!$D612*'ESTOQUE DEZEMBRO'!$G612+'ESTOQUE DEZEMBRO'!$E612*'ESTOQUE DEZEMBRO'!$H612</f>
        <v>1180.8000000000002</v>
      </c>
      <c r="K612" s="1">
        <f>_xlfn.XLOOKUP(A612,MEDIDAS!A:A,MEDIDAS!D:D,,0)*5</f>
        <v>5.166666666666667</v>
      </c>
      <c r="L612" s="1">
        <f>SUM(K612,_xlfn.XLOOKUP(A612,MEDIDAS!A:A,MEDIDAS!D:D,,0)*5)</f>
        <v>10.333333333333334</v>
      </c>
      <c r="M61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12" t="str">
        <f>IF(Tabela57[[#This Row],[ABASTECIMENTO]]&gt;0,"janeiro",_xlfn.XLOOKUP(Tabela57[[#This Row],[SKU]],'ESTOQUE DEZEMBRO'!A:A,'ESTOQUE DEZEMBRO'!N:N,,0))</f>
        <v>outubro</v>
      </c>
      <c r="O612" s="15">
        <v>45658</v>
      </c>
    </row>
    <row r="613" spans="1:15">
      <c r="A613" s="5" t="s">
        <v>610</v>
      </c>
      <c r="B613" s="6" t="s">
        <v>1199</v>
      </c>
      <c r="C613" s="8">
        <f t="shared" si="18"/>
        <v>64.89</v>
      </c>
      <c r="D613" s="13">
        <f>_xlfn.XLOOKUP(Tabela57[[#This Row],[SKU]],'ESTOQUE DEZEMBRO'!A:A,'ESTOQUE DEZEMBRO'!F:F,,0)-
_xlfn.XLOOKUP(Tabela57[[#This Row],[SKU]],'VENDA MES'!K:K,'VENDA MES'!L:L,0,0)</f>
        <v>-18.400000000000006</v>
      </c>
      <c r="E613" s="13">
        <f>IF(D613&lt;=0,(L613 * 2.5) - D613,IF(AND(Tabela57[[#This Row],[ESTOQUE_INICIAL]]&lt;=Tabela57[[#This Row],[PONTO_DE_REPOSICAO]],Tabela57[[#This Row],[ESTOQUE_INICIAL]]&gt;0),L613*2.5,D613*0))</f>
        <v>38.955555555555563</v>
      </c>
      <c r="F613" s="13">
        <f t="shared" si="19"/>
        <v>20.555555555555557</v>
      </c>
      <c r="G613" s="14">
        <f>IF('ESTOQUE DEZEMBRO'!$N613="outubro",_xlfn.XLOOKUP('ESTOQUE DEZEMBRO'!$A613,MEDIDAS!H:H,MEDIDAS!J:J,,0),IF('ESTOQUE DEZEMBRO'!$N613="novembro",_xlfn.XLOOKUP('ESTOQUE DEZEMBRO'!$A613,MEDIDAS!H:H,MEDIDAS!K:K,,0),"0"))</f>
        <v>60</v>
      </c>
      <c r="H613" s="16">
        <v>120</v>
      </c>
      <c r="I613" s="6" t="s">
        <v>1128</v>
      </c>
      <c r="J613" s="1">
        <f>'ESTOQUE DEZEMBRO'!$D613*'ESTOQUE DEZEMBRO'!$G613+'ESTOQUE DEZEMBRO'!$E613*'ESTOQUE DEZEMBRO'!$H613</f>
        <v>3875.9999999999995</v>
      </c>
      <c r="K613" s="1">
        <f>_xlfn.XLOOKUP(A613,MEDIDAS!A:A,MEDIDAS!D:D,,0)*5</f>
        <v>4.1111111111111107</v>
      </c>
      <c r="L613" s="1">
        <f>SUM(K613,_xlfn.XLOOKUP(A613,MEDIDAS!A:A,MEDIDAS!D:D,,0)*5)</f>
        <v>8.2222222222222214</v>
      </c>
      <c r="M61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13" t="str">
        <f>IF(Tabela57[[#This Row],[ABASTECIMENTO]]&gt;0,"janeiro",_xlfn.XLOOKUP(Tabela57[[#This Row],[SKU]],'ESTOQUE DEZEMBRO'!A:A,'ESTOQUE DEZEMBRO'!N:N,,0))</f>
        <v>janeiro</v>
      </c>
      <c r="O613" s="15">
        <v>45658</v>
      </c>
    </row>
    <row r="614" spans="1:15">
      <c r="A614" s="5" t="s">
        <v>611</v>
      </c>
      <c r="B614" s="6" t="s">
        <v>1199</v>
      </c>
      <c r="C614" s="8">
        <f t="shared" si="18"/>
        <v>64.89</v>
      </c>
      <c r="D614" s="13">
        <f>_xlfn.XLOOKUP(Tabela57[[#This Row],[SKU]],'ESTOQUE DEZEMBRO'!A:A,'ESTOQUE DEZEMBRO'!F:F,,0)-
_xlfn.XLOOKUP(Tabela57[[#This Row],[SKU]],'VENDA MES'!K:K,'VENDA MES'!L:L,0,0)</f>
        <v>-16</v>
      </c>
      <c r="E614" s="13">
        <f>IF(D614&lt;=0,(L614 * 2.5) - D614,IF(AND(Tabela57[[#This Row],[ESTOQUE_INICIAL]]&lt;=Tabela57[[#This Row],[PONTO_DE_REPOSICAO]],Tabela57[[#This Row],[ESTOQUE_INICIAL]]&gt;0),L614*2.5,D614*0))</f>
        <v>57.944444444444443</v>
      </c>
      <c r="F614" s="13">
        <f t="shared" si="19"/>
        <v>41.944444444444443</v>
      </c>
      <c r="G614" s="14">
        <f>IF('ESTOQUE DEZEMBRO'!$N614="outubro",_xlfn.XLOOKUP('ESTOQUE DEZEMBRO'!$A614,MEDIDAS!H:H,MEDIDAS!J:J,,0),IF('ESTOQUE DEZEMBRO'!$N614="novembro",_xlfn.XLOOKUP('ESTOQUE DEZEMBRO'!$A614,MEDIDAS!H:H,MEDIDAS!K:K,,0),"0"))</f>
        <v>60</v>
      </c>
      <c r="H614" s="16">
        <v>120</v>
      </c>
      <c r="I614" s="6" t="s">
        <v>1128</v>
      </c>
      <c r="J614" s="1">
        <f>'ESTOQUE DEZEMBRO'!$D614*'ESTOQUE DEZEMBRO'!$G614+'ESTOQUE DEZEMBRO'!$E614*'ESTOQUE DEZEMBRO'!$H614</f>
        <v>4800</v>
      </c>
      <c r="K614" s="1">
        <f>_xlfn.XLOOKUP(A614,MEDIDAS!A:A,MEDIDAS!D:D,,0)*5</f>
        <v>8.3888888888888893</v>
      </c>
      <c r="L614" s="1">
        <f>SUM(K614,_xlfn.XLOOKUP(A614,MEDIDAS!A:A,MEDIDAS!D:D,,0)*5)</f>
        <v>16.777777777777779</v>
      </c>
      <c r="M61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14" t="str">
        <f>IF(Tabela57[[#This Row],[ABASTECIMENTO]]&gt;0,"janeiro",_xlfn.XLOOKUP(Tabela57[[#This Row],[SKU]],'ESTOQUE DEZEMBRO'!A:A,'ESTOQUE DEZEMBRO'!N:N,,0))</f>
        <v>janeiro</v>
      </c>
      <c r="O614" s="15">
        <v>45658</v>
      </c>
    </row>
    <row r="615" spans="1:15">
      <c r="A615" s="5" t="s">
        <v>612</v>
      </c>
      <c r="B615" s="6" t="s">
        <v>1199</v>
      </c>
      <c r="C615" s="8">
        <f t="shared" si="18"/>
        <v>64.89</v>
      </c>
      <c r="D615" s="13">
        <f>_xlfn.XLOOKUP(Tabela57[[#This Row],[SKU]],'ESTOQUE DEZEMBRO'!A:A,'ESTOQUE DEZEMBRO'!F:F,,0)-
_xlfn.XLOOKUP(Tabela57[[#This Row],[SKU]],'VENDA MES'!K:K,'VENDA MES'!L:L,0,0)</f>
        <v>-51.722222222222221</v>
      </c>
      <c r="E615" s="13">
        <f>IF(D615&lt;=0,(L615 * 2.5) - D615,IF(AND(Tabela57[[#This Row],[ESTOQUE_INICIAL]]&lt;=Tabela57[[#This Row],[PONTO_DE_REPOSICAO]],Tabela57[[#This Row],[ESTOQUE_INICIAL]]&gt;0),L615*2.5,D615*0))</f>
        <v>82</v>
      </c>
      <c r="F615" s="13">
        <f t="shared" si="19"/>
        <v>30.277777777777779</v>
      </c>
      <c r="G615" s="14" t="str">
        <f>IF('ESTOQUE DEZEMBRO'!$N615="outubro",_xlfn.XLOOKUP('ESTOQUE DEZEMBRO'!$A615,MEDIDAS!H:H,MEDIDAS!J:J,,0),IF('ESTOQUE DEZEMBRO'!$N615="novembro",_xlfn.XLOOKUP('ESTOQUE DEZEMBRO'!$A615,MEDIDAS!H:H,MEDIDAS!K:K,,0),"0"))</f>
        <v>0</v>
      </c>
      <c r="H615" s="16">
        <v>120</v>
      </c>
      <c r="I615" s="6" t="s">
        <v>1128</v>
      </c>
      <c r="J615" s="1">
        <f>'ESTOQUE DEZEMBRO'!$D615*'ESTOQUE DEZEMBRO'!$G615+'ESTOQUE DEZEMBRO'!$E615*'ESTOQUE DEZEMBRO'!$H615</f>
        <v>9011.6666666666661</v>
      </c>
      <c r="K615" s="1">
        <f>_xlfn.XLOOKUP(A615,MEDIDAS!A:A,MEDIDAS!D:D,,0)*5</f>
        <v>6.0555555555555554</v>
      </c>
      <c r="L615" s="1">
        <f>SUM(K615,_xlfn.XLOOKUP(A615,MEDIDAS!A:A,MEDIDAS!D:D,,0)*5)</f>
        <v>12.111111111111111</v>
      </c>
      <c r="M61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15" t="str">
        <f>IF(Tabela57[[#This Row],[ABASTECIMENTO]]&gt;0,"janeiro",_xlfn.XLOOKUP(Tabela57[[#This Row],[SKU]],'ESTOQUE DEZEMBRO'!A:A,'ESTOQUE DEZEMBRO'!N:N,,0))</f>
        <v>janeiro</v>
      </c>
      <c r="O615" s="15">
        <v>45658</v>
      </c>
    </row>
    <row r="616" spans="1:15">
      <c r="A616" s="5" t="s">
        <v>613</v>
      </c>
      <c r="B616" s="6" t="s">
        <v>1199</v>
      </c>
      <c r="C616" s="8">
        <f t="shared" si="18"/>
        <v>64.89</v>
      </c>
      <c r="D616" s="13">
        <f>_xlfn.XLOOKUP(Tabela57[[#This Row],[SKU]],'ESTOQUE DEZEMBRO'!A:A,'ESTOQUE DEZEMBRO'!F:F,,0)-
_xlfn.XLOOKUP(Tabela57[[#This Row],[SKU]],'VENDA MES'!K:K,'VENDA MES'!L:L,0,0)</f>
        <v>-2.1888888888888687</v>
      </c>
      <c r="E616" s="13">
        <f>IF(D616&lt;=0,(L616 * 2.5) - D616,IF(AND(Tabela57[[#This Row],[ESTOQUE_INICIAL]]&lt;=Tabela57[[#This Row],[PONTO_DE_REPOSICAO]],Tabela57[[#This Row],[ESTOQUE_INICIAL]]&gt;0),L616*2.5,D616*0))</f>
        <v>40.799999999999983</v>
      </c>
      <c r="F616" s="13">
        <f t="shared" si="19"/>
        <v>38.611111111111114</v>
      </c>
      <c r="G616" s="14" t="str">
        <f>IF('ESTOQUE DEZEMBRO'!$N616="outubro",_xlfn.XLOOKUP('ESTOQUE DEZEMBRO'!$A616,MEDIDAS!H:H,MEDIDAS!J:J,,0),IF('ESTOQUE DEZEMBRO'!$N616="novembro",_xlfn.XLOOKUP('ESTOQUE DEZEMBRO'!$A616,MEDIDAS!H:H,MEDIDAS!K:K,,0),"0"))</f>
        <v>0</v>
      </c>
      <c r="H616" s="16">
        <v>120</v>
      </c>
      <c r="I616" s="6" t="s">
        <v>1128</v>
      </c>
      <c r="J616" s="1">
        <f>'ESTOQUE DEZEMBRO'!$D616*'ESTOQUE DEZEMBRO'!$G616+'ESTOQUE DEZEMBRO'!$E616*'ESTOQUE DEZEMBRO'!$H616</f>
        <v>5791.666666666667</v>
      </c>
      <c r="K616" s="1">
        <f>_xlfn.XLOOKUP(A616,MEDIDAS!A:A,MEDIDAS!D:D,,0)*5</f>
        <v>7.7222222222222223</v>
      </c>
      <c r="L616" s="1">
        <f>SUM(K616,_xlfn.XLOOKUP(A616,MEDIDAS!A:A,MEDIDAS!D:D,,0)*5)</f>
        <v>15.444444444444445</v>
      </c>
      <c r="M61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16" t="str">
        <f>IF(Tabela57[[#This Row],[ABASTECIMENTO]]&gt;0,"janeiro",_xlfn.XLOOKUP(Tabela57[[#This Row],[SKU]],'ESTOQUE DEZEMBRO'!A:A,'ESTOQUE DEZEMBRO'!N:N,,0))</f>
        <v>janeiro</v>
      </c>
      <c r="O616" s="15">
        <v>45658</v>
      </c>
    </row>
    <row r="617" spans="1:15">
      <c r="A617" s="5" t="s">
        <v>614</v>
      </c>
      <c r="B617" s="6" t="s">
        <v>1199</v>
      </c>
      <c r="C617" s="8">
        <f t="shared" si="18"/>
        <v>64.89</v>
      </c>
      <c r="D617" s="13">
        <f>_xlfn.XLOOKUP(Tabela57[[#This Row],[SKU]],'ESTOQUE DEZEMBRO'!A:A,'ESTOQUE DEZEMBRO'!F:F,,0)-
_xlfn.XLOOKUP(Tabela57[[#This Row],[SKU]],'VENDA MES'!K:K,'VENDA MES'!L:L,0,0)</f>
        <v>-8.3333333333333286</v>
      </c>
      <c r="E617" s="13">
        <f>IF(D617&lt;=0,(L617 * 2.5) - D617,IF(AND(Tabela57[[#This Row],[ESTOQUE_INICIAL]]&lt;=Tabela57[[#This Row],[PONTO_DE_REPOSICAO]],Tabela57[[#This Row],[ESTOQUE_INICIAL]]&gt;0),L617*2.5,D617*0))</f>
        <v>50</v>
      </c>
      <c r="F617" s="13">
        <f t="shared" si="19"/>
        <v>41.666666666666671</v>
      </c>
      <c r="G617" s="14" t="str">
        <f>IF('ESTOQUE DEZEMBRO'!$N617="outubro",_xlfn.XLOOKUP('ESTOQUE DEZEMBRO'!$A617,MEDIDAS!H:H,MEDIDAS!J:J,,0),IF('ESTOQUE DEZEMBRO'!$N617="novembro",_xlfn.XLOOKUP('ESTOQUE DEZEMBRO'!$A617,MEDIDAS!H:H,MEDIDAS!K:K,,0),"0"))</f>
        <v>0</v>
      </c>
      <c r="H617" s="16">
        <v>120</v>
      </c>
      <c r="I617" s="6" t="s">
        <v>1128</v>
      </c>
      <c r="J617" s="1">
        <f>'ESTOQUE DEZEMBRO'!$D617*'ESTOQUE DEZEMBRO'!$G617+'ESTOQUE DEZEMBRO'!$E617*'ESTOQUE DEZEMBRO'!$H617</f>
        <v>6969.9999999999982</v>
      </c>
      <c r="K617" s="1">
        <f>_xlfn.XLOOKUP(A617,MEDIDAS!A:A,MEDIDAS!D:D,,0)*5</f>
        <v>8.3333333333333339</v>
      </c>
      <c r="L617" s="1">
        <f>SUM(K617,_xlfn.XLOOKUP(A617,MEDIDAS!A:A,MEDIDAS!D:D,,0)*5)</f>
        <v>16.666666666666668</v>
      </c>
      <c r="M61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17" t="str">
        <f>IF(Tabela57[[#This Row],[ABASTECIMENTO]]&gt;0,"janeiro",_xlfn.XLOOKUP(Tabela57[[#This Row],[SKU]],'ESTOQUE DEZEMBRO'!A:A,'ESTOQUE DEZEMBRO'!N:N,,0))</f>
        <v>janeiro</v>
      </c>
      <c r="O617" s="15">
        <v>45658</v>
      </c>
    </row>
    <row r="618" spans="1:15">
      <c r="A618" s="5" t="s">
        <v>681</v>
      </c>
      <c r="B618" s="6" t="s">
        <v>1199</v>
      </c>
      <c r="C618" s="8">
        <f t="shared" si="18"/>
        <v>64.89</v>
      </c>
      <c r="D618" s="13">
        <f>_xlfn.XLOOKUP(Tabela57[[#This Row],[SKU]],'ESTOQUE DEZEMBRO'!A:A,'ESTOQUE DEZEMBRO'!F:F,,0)-
_xlfn.XLOOKUP(Tabela57[[#This Row],[SKU]],'VENDA MES'!K:K,'VENDA MES'!L:L,0,0)</f>
        <v>-53</v>
      </c>
      <c r="E618" s="13">
        <f>IF(D618&lt;=0,(L618 * 2.5) - D618,IF(AND(Tabela57[[#This Row],[ESTOQUE_INICIAL]]&lt;=Tabela57[[#This Row],[PONTO_DE_REPOSICAO]],Tabela57[[#This Row],[ESTOQUE_INICIAL]]&gt;0),L618*2.5,D618*0))</f>
        <v>89.111111111111114</v>
      </c>
      <c r="F618" s="13">
        <f t="shared" si="19"/>
        <v>36.111111111111114</v>
      </c>
      <c r="G618" s="14">
        <f>IF('ESTOQUE DEZEMBRO'!$N618="outubro",_xlfn.XLOOKUP('ESTOQUE DEZEMBRO'!$A618,MEDIDAS!H:H,MEDIDAS!J:J,,0),IF('ESTOQUE DEZEMBRO'!$N618="novembro",_xlfn.XLOOKUP('ESTOQUE DEZEMBRO'!$A618,MEDIDAS!H:H,MEDIDAS!K:K,,0),"0"))</f>
        <v>60</v>
      </c>
      <c r="H618" s="16">
        <v>120</v>
      </c>
      <c r="I618" s="6" t="s">
        <v>1128</v>
      </c>
      <c r="J618" s="1">
        <f>'ESTOQUE DEZEMBRO'!$D618*'ESTOQUE DEZEMBRO'!$G618+'ESTOQUE DEZEMBRO'!$E618*'ESTOQUE DEZEMBRO'!$H618</f>
        <v>1200</v>
      </c>
      <c r="K618" s="1">
        <f>_xlfn.XLOOKUP(A618,MEDIDAS!A:A,MEDIDAS!D:D,,0)*5</f>
        <v>7.2222222222222223</v>
      </c>
      <c r="L618" s="1">
        <f>SUM(K618,_xlfn.XLOOKUP(A618,MEDIDAS!A:A,MEDIDAS!D:D,,0)*5)</f>
        <v>14.444444444444445</v>
      </c>
      <c r="M61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18" t="str">
        <f>IF(Tabela57[[#This Row],[ABASTECIMENTO]]&gt;0,"janeiro",_xlfn.XLOOKUP(Tabela57[[#This Row],[SKU]],'ESTOQUE DEZEMBRO'!A:A,'ESTOQUE DEZEMBRO'!N:N,,0))</f>
        <v>janeiro</v>
      </c>
      <c r="O618" s="15">
        <v>45658</v>
      </c>
    </row>
    <row r="619" spans="1:15">
      <c r="A619" s="5" t="s">
        <v>616</v>
      </c>
      <c r="B619" s="6" t="s">
        <v>1199</v>
      </c>
      <c r="C619" s="8">
        <f t="shared" si="18"/>
        <v>64.89</v>
      </c>
      <c r="D619" s="13">
        <f>_xlfn.XLOOKUP(Tabela57[[#This Row],[SKU]],'ESTOQUE DEZEMBRO'!A:A,'ESTOQUE DEZEMBRO'!F:F,,0)-
_xlfn.XLOOKUP(Tabela57[[#This Row],[SKU]],'VENDA MES'!K:K,'VENDA MES'!L:L,0,0)</f>
        <v>119.39999999999998</v>
      </c>
      <c r="E619" s="13">
        <f>IF(D619&lt;=0,(L619 * 2.5) - D619,IF(AND(Tabela57[[#This Row],[ESTOQUE_INICIAL]]&lt;=Tabela57[[#This Row],[PONTO_DE_REPOSICAO]],Tabela57[[#This Row],[ESTOQUE_INICIAL]]&gt;0),L619*2.5,D619*0))</f>
        <v>0</v>
      </c>
      <c r="F619" s="13">
        <f t="shared" si="19"/>
        <v>119.39999999999998</v>
      </c>
      <c r="G619" s="14">
        <f>IF('ESTOQUE DEZEMBRO'!$N619="outubro",_xlfn.XLOOKUP('ESTOQUE DEZEMBRO'!$A619,MEDIDAS!H:H,MEDIDAS!J:J,,0),IF('ESTOQUE DEZEMBRO'!$N619="novembro",_xlfn.XLOOKUP('ESTOQUE DEZEMBRO'!$A619,MEDIDAS!H:H,MEDIDAS!K:K,,0),"0"))</f>
        <v>60</v>
      </c>
      <c r="H619" s="16">
        <v>120</v>
      </c>
      <c r="I619" s="6" t="s">
        <v>1128</v>
      </c>
      <c r="J619" s="1">
        <f>'ESTOQUE DEZEMBRO'!$D619*'ESTOQUE DEZEMBRO'!$G619+'ESTOQUE DEZEMBRO'!$E619*'ESTOQUE DEZEMBRO'!$H619</f>
        <v>11183.999999999998</v>
      </c>
      <c r="K619" s="1">
        <f>_xlfn.XLOOKUP(A619,MEDIDAS!A:A,MEDIDAS!D:D,,0)*5</f>
        <v>7.6111111111111107</v>
      </c>
      <c r="L619" s="1">
        <f>SUM(K619,_xlfn.XLOOKUP(A619,MEDIDAS!A:A,MEDIDAS!D:D,,0)*5)</f>
        <v>15.222222222222221</v>
      </c>
      <c r="M61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19" t="str">
        <f>IF(Tabela57[[#This Row],[ABASTECIMENTO]]&gt;0,"janeiro",_xlfn.XLOOKUP(Tabela57[[#This Row],[SKU]],'ESTOQUE DEZEMBRO'!A:A,'ESTOQUE DEZEMBRO'!N:N,,0))</f>
        <v>outubro</v>
      </c>
      <c r="O619" s="15">
        <v>45658</v>
      </c>
    </row>
    <row r="620" spans="1:15">
      <c r="A620" s="5" t="s">
        <v>617</v>
      </c>
      <c r="B620" s="6" t="s">
        <v>1199</v>
      </c>
      <c r="C620" s="8">
        <f t="shared" si="18"/>
        <v>64.89</v>
      </c>
      <c r="D620" s="13">
        <f>_xlfn.XLOOKUP(Tabela57[[#This Row],[SKU]],'ESTOQUE DEZEMBRO'!A:A,'ESTOQUE DEZEMBRO'!F:F,,0)-
_xlfn.XLOOKUP(Tabela57[[#This Row],[SKU]],'VENDA MES'!K:K,'VENDA MES'!L:L,0,0)</f>
        <v>-16.666666666666671</v>
      </c>
      <c r="E620" s="13">
        <f>IF(D620&lt;=0,(L620 * 2.5) - D620,IF(AND(Tabela57[[#This Row],[ESTOQUE_INICIAL]]&lt;=Tabela57[[#This Row],[PONTO_DE_REPOSICAO]],Tabela57[[#This Row],[ESTOQUE_INICIAL]]&gt;0),L620*2.5,D620*0))</f>
        <v>50</v>
      </c>
      <c r="F620" s="13">
        <f t="shared" si="19"/>
        <v>33.333333333333329</v>
      </c>
      <c r="G620" s="14" t="str">
        <f>IF('ESTOQUE DEZEMBRO'!$N620="outubro",_xlfn.XLOOKUP('ESTOQUE DEZEMBRO'!$A620,MEDIDAS!H:H,MEDIDAS!J:J,,0),IF('ESTOQUE DEZEMBRO'!$N620="novembro",_xlfn.XLOOKUP('ESTOQUE DEZEMBRO'!$A620,MEDIDAS!H:H,MEDIDAS!K:K,,0),"0"))</f>
        <v>0</v>
      </c>
      <c r="H620" s="16">
        <v>120</v>
      </c>
      <c r="I620" s="6" t="s">
        <v>1128</v>
      </c>
      <c r="J620" s="1">
        <f>'ESTOQUE DEZEMBRO'!$D620*'ESTOQUE DEZEMBRO'!$G620+'ESTOQUE DEZEMBRO'!$E620*'ESTOQUE DEZEMBRO'!$H620</f>
        <v>4999.9999999999991</v>
      </c>
      <c r="K620" s="1">
        <f>_xlfn.XLOOKUP(A620,MEDIDAS!A:A,MEDIDAS!D:D,,0)*5</f>
        <v>6.6666666666666661</v>
      </c>
      <c r="L620" s="1">
        <f>SUM(K620,_xlfn.XLOOKUP(A620,MEDIDAS!A:A,MEDIDAS!D:D,,0)*5)</f>
        <v>13.333333333333332</v>
      </c>
      <c r="M62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20" t="str">
        <f>IF(Tabela57[[#This Row],[ABASTECIMENTO]]&gt;0,"janeiro",_xlfn.XLOOKUP(Tabela57[[#This Row],[SKU]],'ESTOQUE DEZEMBRO'!A:A,'ESTOQUE DEZEMBRO'!N:N,,0))</f>
        <v>janeiro</v>
      </c>
      <c r="O620" s="15">
        <v>45658</v>
      </c>
    </row>
    <row r="621" spans="1:15">
      <c r="A621" s="5" t="s">
        <v>618</v>
      </c>
      <c r="B621" s="6" t="s">
        <v>1199</v>
      </c>
      <c r="C621" s="8">
        <f t="shared" si="18"/>
        <v>64.89</v>
      </c>
      <c r="D621" s="13">
        <f>_xlfn.XLOOKUP(Tabela57[[#This Row],[SKU]],'ESTOQUE DEZEMBRO'!A:A,'ESTOQUE DEZEMBRO'!F:F,,0)-
_xlfn.XLOOKUP(Tabela57[[#This Row],[SKU]],'VENDA MES'!K:K,'VENDA MES'!L:L,0,0)</f>
        <v>81</v>
      </c>
      <c r="E621" s="13">
        <f>IF(D621&lt;=0,(L621 * 2.5) - D621,IF(AND(Tabela57[[#This Row],[ESTOQUE_INICIAL]]&lt;=Tabela57[[#This Row],[PONTO_DE_REPOSICAO]],Tabela57[[#This Row],[ESTOQUE_INICIAL]]&gt;0),L621*2.5,D621*0))</f>
        <v>0</v>
      </c>
      <c r="F621" s="13">
        <f t="shared" si="19"/>
        <v>81</v>
      </c>
      <c r="G621" s="14">
        <f>IF('ESTOQUE DEZEMBRO'!$N621="outubro",_xlfn.XLOOKUP('ESTOQUE DEZEMBRO'!$A621,MEDIDAS!H:H,MEDIDAS!J:J,,0),IF('ESTOQUE DEZEMBRO'!$N621="novembro",_xlfn.XLOOKUP('ESTOQUE DEZEMBRO'!$A621,MEDIDAS!H:H,MEDIDAS!K:K,,0),"0"))</f>
        <v>60</v>
      </c>
      <c r="H621" s="16">
        <v>120</v>
      </c>
      <c r="I621" s="6" t="s">
        <v>1128</v>
      </c>
      <c r="J621" s="1">
        <f>'ESTOQUE DEZEMBRO'!$D621*'ESTOQUE DEZEMBRO'!$G621+'ESTOQUE DEZEMBRO'!$E621*'ESTOQUE DEZEMBRO'!$H621</f>
        <v>8040</v>
      </c>
      <c r="K621" s="1">
        <f>_xlfn.XLOOKUP(A621,MEDIDAS!A:A,MEDIDAS!D:D,,0)*5</f>
        <v>7.2222222222222223</v>
      </c>
      <c r="L621" s="1">
        <f>SUM(K621,_xlfn.XLOOKUP(A621,MEDIDAS!A:A,MEDIDAS!D:D,,0)*5)</f>
        <v>14.444444444444445</v>
      </c>
      <c r="M62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21" t="str">
        <f>IF(Tabela57[[#This Row],[ABASTECIMENTO]]&gt;0,"janeiro",_xlfn.XLOOKUP(Tabela57[[#This Row],[SKU]],'ESTOQUE DEZEMBRO'!A:A,'ESTOQUE DEZEMBRO'!N:N,,0))</f>
        <v>outubro</v>
      </c>
      <c r="O621" s="15">
        <v>45658</v>
      </c>
    </row>
    <row r="622" spans="1:15">
      <c r="A622" s="5" t="s">
        <v>619</v>
      </c>
      <c r="B622" s="6" t="s">
        <v>1199</v>
      </c>
      <c r="C622" s="8">
        <f t="shared" si="18"/>
        <v>64.89</v>
      </c>
      <c r="D622" s="13">
        <f>_xlfn.XLOOKUP(Tabela57[[#This Row],[SKU]],'ESTOQUE DEZEMBRO'!A:A,'ESTOQUE DEZEMBRO'!F:F,,0)-
_xlfn.XLOOKUP(Tabela57[[#This Row],[SKU]],'VENDA MES'!K:K,'VENDA MES'!L:L,0,0)</f>
        <v>5.5888888888889028</v>
      </c>
      <c r="E622" s="13">
        <f>IF(D622&lt;=0,(L622 * 2.5) - D622,IF(AND(Tabela57[[#This Row],[ESTOQUE_INICIAL]]&lt;=Tabela57[[#This Row],[PONTO_DE_REPOSICAO]],Tabela57[[#This Row],[ESTOQUE_INICIAL]]&gt;0),L622*2.5,D622*0))</f>
        <v>36.388888888888886</v>
      </c>
      <c r="F622" s="13">
        <f t="shared" si="19"/>
        <v>41.977777777777789</v>
      </c>
      <c r="G622" s="14" t="str">
        <f>IF('ESTOQUE DEZEMBRO'!$N622="outubro",_xlfn.XLOOKUP('ESTOQUE DEZEMBRO'!$A622,MEDIDAS!H:H,MEDIDAS!J:J,,0),IF('ESTOQUE DEZEMBRO'!$N622="novembro",_xlfn.XLOOKUP('ESTOQUE DEZEMBRO'!$A622,MEDIDAS!H:H,MEDIDAS!K:K,,0),"0"))</f>
        <v>0</v>
      </c>
      <c r="H622" s="16">
        <v>120</v>
      </c>
      <c r="I622" s="6" t="s">
        <v>1128</v>
      </c>
      <c r="J622" s="1">
        <f>'ESTOQUE DEZEMBRO'!$D622*'ESTOQUE DEZEMBRO'!$G622+'ESTOQUE DEZEMBRO'!$E622*'ESTOQUE DEZEMBRO'!$H622</f>
        <v>5458.333333333333</v>
      </c>
      <c r="K622" s="1">
        <f>_xlfn.XLOOKUP(A622,MEDIDAS!A:A,MEDIDAS!D:D,,0)*5</f>
        <v>7.2777777777777777</v>
      </c>
      <c r="L622" s="1">
        <f>SUM(K622,_xlfn.XLOOKUP(A622,MEDIDAS!A:A,MEDIDAS!D:D,,0)*5)</f>
        <v>14.555555555555555</v>
      </c>
      <c r="M62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22" t="str">
        <f>IF(Tabela57[[#This Row],[ABASTECIMENTO]]&gt;0,"janeiro",_xlfn.XLOOKUP(Tabela57[[#This Row],[SKU]],'ESTOQUE DEZEMBRO'!A:A,'ESTOQUE DEZEMBRO'!N:N,,0))</f>
        <v>janeiro</v>
      </c>
      <c r="O622" s="15">
        <v>45658</v>
      </c>
    </row>
    <row r="623" spans="1:15">
      <c r="A623" s="5" t="s">
        <v>620</v>
      </c>
      <c r="B623" s="6" t="s">
        <v>1200</v>
      </c>
      <c r="C623" s="8">
        <f t="shared" si="18"/>
        <v>64.89</v>
      </c>
      <c r="D623" s="13">
        <f>_xlfn.XLOOKUP(Tabela57[[#This Row],[SKU]],'ESTOQUE DEZEMBRO'!A:A,'ESTOQUE DEZEMBRO'!F:F,,0)-
_xlfn.XLOOKUP(Tabela57[[#This Row],[SKU]],'VENDA MES'!K:K,'VENDA MES'!L:L,0,0)</f>
        <v>-29.400000000000006</v>
      </c>
      <c r="E623" s="13">
        <f>IF(D623&lt;=0,(L623 * 2.5) - D623,IF(AND(Tabela57[[#This Row],[ESTOQUE_INICIAL]]&lt;=Tabela57[[#This Row],[PONTO_DE_REPOSICAO]],Tabela57[[#This Row],[ESTOQUE_INICIAL]]&gt;0),L623*2.5,D623*0))</f>
        <v>58.844444444444449</v>
      </c>
      <c r="F623" s="13">
        <f t="shared" si="19"/>
        <v>29.444444444444443</v>
      </c>
      <c r="G623" s="14">
        <f>IF('ESTOQUE DEZEMBRO'!$N623="outubro",_xlfn.XLOOKUP('ESTOQUE DEZEMBRO'!$A623,MEDIDAS!H:H,MEDIDAS!J:J,,0),IF('ESTOQUE DEZEMBRO'!$N623="novembro",_xlfn.XLOOKUP('ESTOQUE DEZEMBRO'!$A623,MEDIDAS!H:H,MEDIDAS!K:K,,0),"0"))</f>
        <v>14</v>
      </c>
      <c r="H623" s="16">
        <v>28</v>
      </c>
      <c r="I623" s="6" t="s">
        <v>1142</v>
      </c>
      <c r="J623" s="1">
        <f>'ESTOQUE DEZEMBRO'!$D623*'ESTOQUE DEZEMBRO'!$G623+'ESTOQUE DEZEMBRO'!$E623*'ESTOQUE DEZEMBRO'!$H623</f>
        <v>456.39999999999992</v>
      </c>
      <c r="K623" s="1">
        <f>_xlfn.XLOOKUP(A623,MEDIDAS!A:A,MEDIDAS!D:D,,0)*5</f>
        <v>5.8888888888888893</v>
      </c>
      <c r="L623" s="1">
        <f>SUM(K623,_xlfn.XLOOKUP(A623,MEDIDAS!A:A,MEDIDAS!D:D,,0)*5)</f>
        <v>11.777777777777779</v>
      </c>
      <c r="M62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23" t="str">
        <f>IF(Tabela57[[#This Row],[ABASTECIMENTO]]&gt;0,"janeiro",_xlfn.XLOOKUP(Tabela57[[#This Row],[SKU]],'ESTOQUE DEZEMBRO'!A:A,'ESTOQUE DEZEMBRO'!N:N,,0))</f>
        <v>janeiro</v>
      </c>
      <c r="O623" s="15">
        <v>45658</v>
      </c>
    </row>
    <row r="624" spans="1:15">
      <c r="A624" s="5" t="s">
        <v>621</v>
      </c>
      <c r="B624" s="6" t="s">
        <v>1200</v>
      </c>
      <c r="C624" s="8">
        <f t="shared" si="18"/>
        <v>64.89</v>
      </c>
      <c r="D624" s="13">
        <f>_xlfn.XLOOKUP(Tabela57[[#This Row],[SKU]],'ESTOQUE DEZEMBRO'!A:A,'ESTOQUE DEZEMBRO'!F:F,,0)-
_xlfn.XLOOKUP(Tabela57[[#This Row],[SKU]],'VENDA MES'!K:K,'VENDA MES'!L:L,0,0)</f>
        <v>-44.999999999999972</v>
      </c>
      <c r="E624" s="13">
        <f>IF(D624&lt;=0,(L624 * 2.5) - D624,IF(AND(Tabela57[[#This Row],[ESTOQUE_INICIAL]]&lt;=Tabela57[[#This Row],[PONTO_DE_REPOSICAO]],Tabela57[[#This Row],[ESTOQUE_INICIAL]]&gt;0),L624*2.5,D624*0))</f>
        <v>83.333333333333314</v>
      </c>
      <c r="F624" s="13">
        <f t="shared" si="19"/>
        <v>38.333333333333343</v>
      </c>
      <c r="G624" s="14">
        <f>IF('ESTOQUE DEZEMBRO'!$N624="outubro",_xlfn.XLOOKUP('ESTOQUE DEZEMBRO'!$A624,MEDIDAS!H:H,MEDIDAS!J:J,,0),IF('ESTOQUE DEZEMBRO'!$N624="novembro",_xlfn.XLOOKUP('ESTOQUE DEZEMBRO'!$A624,MEDIDAS!H:H,MEDIDAS!K:K,,0),"0"))</f>
        <v>14</v>
      </c>
      <c r="H624" s="16">
        <v>28</v>
      </c>
      <c r="I624" s="6" t="s">
        <v>1142</v>
      </c>
      <c r="J624" s="1">
        <f>'ESTOQUE DEZEMBRO'!$D624*'ESTOQUE DEZEMBRO'!$G624+'ESTOQUE DEZEMBRO'!$E624*'ESTOQUE DEZEMBRO'!$H624</f>
        <v>378.0000000000004</v>
      </c>
      <c r="K624" s="1">
        <f>_xlfn.XLOOKUP(A624,MEDIDAS!A:A,MEDIDAS!D:D,,0)*5</f>
        <v>7.666666666666667</v>
      </c>
      <c r="L624" s="1">
        <f>SUM(K624,_xlfn.XLOOKUP(A624,MEDIDAS!A:A,MEDIDAS!D:D,,0)*5)</f>
        <v>15.333333333333334</v>
      </c>
      <c r="M62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24" t="str">
        <f>IF(Tabela57[[#This Row],[ABASTECIMENTO]]&gt;0,"janeiro",_xlfn.XLOOKUP(Tabela57[[#This Row],[SKU]],'ESTOQUE DEZEMBRO'!A:A,'ESTOQUE DEZEMBRO'!N:N,,0))</f>
        <v>janeiro</v>
      </c>
      <c r="O624" s="15">
        <v>45658</v>
      </c>
    </row>
    <row r="625" spans="1:15">
      <c r="A625" s="5" t="s">
        <v>622</v>
      </c>
      <c r="B625" s="6" t="s">
        <v>1200</v>
      </c>
      <c r="C625" s="8">
        <f t="shared" si="18"/>
        <v>64.89</v>
      </c>
      <c r="D625" s="13">
        <f>_xlfn.XLOOKUP(Tabela57[[#This Row],[SKU]],'ESTOQUE DEZEMBRO'!A:A,'ESTOQUE DEZEMBRO'!F:F,,0)-
_xlfn.XLOOKUP(Tabela57[[#This Row],[SKU]],'VENDA MES'!K:K,'VENDA MES'!L:L,0,0)</f>
        <v>-27</v>
      </c>
      <c r="E625" s="13">
        <f>IF(D625&lt;=0,(L625 * 2.5) - D625,IF(AND(Tabela57[[#This Row],[ESTOQUE_INICIAL]]&lt;=Tabela57[[#This Row],[PONTO_DE_REPOSICAO]],Tabela57[[#This Row],[ESTOQUE_INICIAL]]&gt;0),L625*2.5,D625*0))</f>
        <v>58.666666666666664</v>
      </c>
      <c r="F625" s="13">
        <f t="shared" si="19"/>
        <v>31.666666666666664</v>
      </c>
      <c r="G625" s="14">
        <f>IF('ESTOQUE DEZEMBRO'!$N625="outubro",_xlfn.XLOOKUP('ESTOQUE DEZEMBRO'!$A625,MEDIDAS!H:H,MEDIDAS!J:J,,0),IF('ESTOQUE DEZEMBRO'!$N625="novembro",_xlfn.XLOOKUP('ESTOQUE DEZEMBRO'!$A625,MEDIDAS!H:H,MEDIDAS!K:K,,0),"0"))</f>
        <v>14</v>
      </c>
      <c r="H625" s="16">
        <v>28</v>
      </c>
      <c r="I625" s="6" t="s">
        <v>1142</v>
      </c>
      <c r="J625" s="1">
        <f>'ESTOQUE DEZEMBRO'!$D625*'ESTOQUE DEZEMBRO'!$G625+'ESTOQUE DEZEMBRO'!$E625*'ESTOQUE DEZEMBRO'!$H625</f>
        <v>252</v>
      </c>
      <c r="K625" s="1">
        <f>_xlfn.XLOOKUP(A625,MEDIDAS!A:A,MEDIDAS!D:D,,0)*5</f>
        <v>6.333333333333333</v>
      </c>
      <c r="L625" s="1">
        <f>SUM(K625,_xlfn.XLOOKUP(A625,MEDIDAS!A:A,MEDIDAS!D:D,,0)*5)</f>
        <v>12.666666666666666</v>
      </c>
      <c r="M62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25" t="str">
        <f>IF(Tabela57[[#This Row],[ABASTECIMENTO]]&gt;0,"janeiro",_xlfn.XLOOKUP(Tabela57[[#This Row],[SKU]],'ESTOQUE DEZEMBRO'!A:A,'ESTOQUE DEZEMBRO'!N:N,,0))</f>
        <v>janeiro</v>
      </c>
      <c r="O625" s="15">
        <v>45658</v>
      </c>
    </row>
    <row r="626" spans="1:15">
      <c r="A626" s="5" t="s">
        <v>623</v>
      </c>
      <c r="B626" s="6" t="s">
        <v>1200</v>
      </c>
      <c r="C626" s="8">
        <f t="shared" si="18"/>
        <v>64.89</v>
      </c>
      <c r="D626" s="13">
        <f>_xlfn.XLOOKUP(Tabela57[[#This Row],[SKU]],'ESTOQUE DEZEMBRO'!A:A,'ESTOQUE DEZEMBRO'!F:F,,0)-
_xlfn.XLOOKUP(Tabela57[[#This Row],[SKU]],'VENDA MES'!K:K,'VENDA MES'!L:L,0,0)</f>
        <v>-29.799999999999983</v>
      </c>
      <c r="E626" s="13">
        <f>IF(D626&lt;=0,(L626 * 2.5) - D626,IF(AND(Tabela57[[#This Row],[ESTOQUE_INICIAL]]&lt;=Tabela57[[#This Row],[PONTO_DE_REPOSICAO]],Tabela57[[#This Row],[ESTOQUE_INICIAL]]&gt;0),L626*2.5,D626*0))</f>
        <v>53.688888888888869</v>
      </c>
      <c r="F626" s="13">
        <f t="shared" si="19"/>
        <v>23.888888888888886</v>
      </c>
      <c r="G626" s="14">
        <f>IF('ESTOQUE DEZEMBRO'!$N626="outubro",_xlfn.XLOOKUP('ESTOQUE DEZEMBRO'!$A626,MEDIDAS!H:H,MEDIDAS!J:J,,0),IF('ESTOQUE DEZEMBRO'!$N626="novembro",_xlfn.XLOOKUP('ESTOQUE DEZEMBRO'!$A626,MEDIDAS!H:H,MEDIDAS!K:K,,0),"0"))</f>
        <v>14</v>
      </c>
      <c r="H626" s="16">
        <v>28</v>
      </c>
      <c r="I626" s="6" t="s">
        <v>1142</v>
      </c>
      <c r="J626" s="1">
        <f>'ESTOQUE DEZEMBRO'!$D626*'ESTOQUE DEZEMBRO'!$G626+'ESTOQUE DEZEMBRO'!$E626*'ESTOQUE DEZEMBRO'!$H626</f>
        <v>366.80000000000024</v>
      </c>
      <c r="K626" s="1">
        <f>_xlfn.XLOOKUP(A626,MEDIDAS!A:A,MEDIDAS!D:D,,0)*5</f>
        <v>4.7777777777777777</v>
      </c>
      <c r="L626" s="1">
        <f>SUM(K626,_xlfn.XLOOKUP(A626,MEDIDAS!A:A,MEDIDAS!D:D,,0)*5)</f>
        <v>9.5555555555555554</v>
      </c>
      <c r="M62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26" t="str">
        <f>IF(Tabela57[[#This Row],[ABASTECIMENTO]]&gt;0,"janeiro",_xlfn.XLOOKUP(Tabela57[[#This Row],[SKU]],'ESTOQUE DEZEMBRO'!A:A,'ESTOQUE DEZEMBRO'!N:N,,0))</f>
        <v>janeiro</v>
      </c>
      <c r="O626" s="15">
        <v>45658</v>
      </c>
    </row>
    <row r="627" spans="1:15">
      <c r="A627" s="5" t="s">
        <v>624</v>
      </c>
      <c r="B627" s="6" t="s">
        <v>1200</v>
      </c>
      <c r="C627" s="8">
        <f t="shared" si="18"/>
        <v>64.89</v>
      </c>
      <c r="D627" s="13">
        <f>_xlfn.XLOOKUP(Tabela57[[#This Row],[SKU]],'ESTOQUE DEZEMBRO'!A:A,'ESTOQUE DEZEMBRO'!F:F,,0)-
_xlfn.XLOOKUP(Tabela57[[#This Row],[SKU]],'VENDA MES'!K:K,'VENDA MES'!L:L,0,0)</f>
        <v>-15.688888888888886</v>
      </c>
      <c r="E627" s="13">
        <f>IF(D627&lt;=0,(L627 * 2.5) - D627,IF(AND(Tabela57[[#This Row],[ESTOQUE_INICIAL]]&lt;=Tabela57[[#This Row],[PONTO_DE_REPOSICAO]],Tabela57[[#This Row],[ESTOQUE_INICIAL]]&gt;0),L627*2.5,D627*0))</f>
        <v>36.799999999999997</v>
      </c>
      <c r="F627" s="13">
        <f t="shared" si="19"/>
        <v>21.111111111111111</v>
      </c>
      <c r="G627" s="14" t="str">
        <f>IF('ESTOQUE DEZEMBRO'!$N627="outubro",_xlfn.XLOOKUP('ESTOQUE DEZEMBRO'!$A627,MEDIDAS!H:H,MEDIDAS!J:J,,0),IF('ESTOQUE DEZEMBRO'!$N627="novembro",_xlfn.XLOOKUP('ESTOQUE DEZEMBRO'!$A627,MEDIDAS!H:H,MEDIDAS!K:K,,0),"0"))</f>
        <v>0</v>
      </c>
      <c r="H627" s="16">
        <v>28</v>
      </c>
      <c r="I627" s="6" t="s">
        <v>1142</v>
      </c>
      <c r="J627" s="1">
        <f>'ESTOQUE DEZEMBRO'!$D627*'ESTOQUE DEZEMBRO'!$G627+'ESTOQUE DEZEMBRO'!$E627*'ESTOQUE DEZEMBRO'!$H627</f>
        <v>738.88888888888891</v>
      </c>
      <c r="K627" s="1">
        <f>_xlfn.XLOOKUP(A627,MEDIDAS!A:A,MEDIDAS!D:D,,0)*5</f>
        <v>4.2222222222222223</v>
      </c>
      <c r="L627" s="1">
        <f>SUM(K627,_xlfn.XLOOKUP(A627,MEDIDAS!A:A,MEDIDAS!D:D,,0)*5)</f>
        <v>8.4444444444444446</v>
      </c>
      <c r="M62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27" t="str">
        <f>IF(Tabela57[[#This Row],[ABASTECIMENTO]]&gt;0,"janeiro",_xlfn.XLOOKUP(Tabela57[[#This Row],[SKU]],'ESTOQUE DEZEMBRO'!A:A,'ESTOQUE DEZEMBRO'!N:N,,0))</f>
        <v>janeiro</v>
      </c>
      <c r="O627" s="15">
        <v>45658</v>
      </c>
    </row>
    <row r="628" spans="1:15">
      <c r="A628" s="5" t="s">
        <v>692</v>
      </c>
      <c r="B628" s="6" t="s">
        <v>1200</v>
      </c>
      <c r="C628" s="8">
        <f t="shared" si="18"/>
        <v>64.89</v>
      </c>
      <c r="D628" s="13">
        <f>_xlfn.XLOOKUP(Tabela57[[#This Row],[SKU]],'ESTOQUE DEZEMBRO'!A:A,'ESTOQUE DEZEMBRO'!F:F,,0)-
_xlfn.XLOOKUP(Tabela57[[#This Row],[SKU]],'VENDA MES'!K:K,'VENDA MES'!L:L,0,0)</f>
        <v>12</v>
      </c>
      <c r="E628" s="13">
        <f>IF(D628&lt;=0,(L628 * 2.5) - D628,IF(AND(Tabela57[[#This Row],[ESTOQUE_INICIAL]]&lt;=Tabela57[[#This Row],[PONTO_DE_REPOSICAO]],Tabela57[[#This Row],[ESTOQUE_INICIAL]]&gt;0),L628*2.5,D628*0))</f>
        <v>0</v>
      </c>
      <c r="F628" s="13">
        <f t="shared" si="19"/>
        <v>12</v>
      </c>
      <c r="G628" s="14">
        <f>IF('ESTOQUE DEZEMBRO'!$N628="outubro",_xlfn.XLOOKUP('ESTOQUE DEZEMBRO'!$A628,MEDIDAS!H:H,MEDIDAS!J:J,,0),IF('ESTOQUE DEZEMBRO'!$N628="novembro",_xlfn.XLOOKUP('ESTOQUE DEZEMBRO'!$A628,MEDIDAS!H:H,MEDIDAS!K:K,,0),"0"))</f>
        <v>14</v>
      </c>
      <c r="H628" s="16">
        <v>28</v>
      </c>
      <c r="I628" s="6" t="s">
        <v>1142</v>
      </c>
      <c r="J628" s="1">
        <f>'ESTOQUE DEZEMBRO'!$D628*'ESTOQUE DEZEMBRO'!$G628+'ESTOQUE DEZEMBRO'!$E628*'ESTOQUE DEZEMBRO'!$H628</f>
        <v>868</v>
      </c>
      <c r="K628" s="1">
        <f>_xlfn.XLOOKUP(A628,MEDIDAS!A:A,MEDIDAS!D:D,,0)*5</f>
        <v>4.8888888888888884</v>
      </c>
      <c r="L628" s="1">
        <f>SUM(K628,_xlfn.XLOOKUP(A628,MEDIDAS!A:A,MEDIDAS!D:D,,0)*5)</f>
        <v>9.7777777777777768</v>
      </c>
      <c r="M62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28" t="str">
        <f>IF(Tabela57[[#This Row],[ABASTECIMENTO]]&gt;0,"janeiro",_xlfn.XLOOKUP(Tabela57[[#This Row],[SKU]],'ESTOQUE DEZEMBRO'!A:A,'ESTOQUE DEZEMBRO'!N:N,,0))</f>
        <v>outubro</v>
      </c>
      <c r="O628" s="15">
        <v>45658</v>
      </c>
    </row>
    <row r="629" spans="1:15">
      <c r="A629" s="5" t="s">
        <v>625</v>
      </c>
      <c r="B629" s="6" t="s">
        <v>1200</v>
      </c>
      <c r="C629" s="8">
        <f t="shared" si="18"/>
        <v>64.89</v>
      </c>
      <c r="D629" s="13">
        <f>_xlfn.XLOOKUP(Tabela57[[#This Row],[SKU]],'ESTOQUE DEZEMBRO'!A:A,'ESTOQUE DEZEMBRO'!F:F,,0)-
_xlfn.XLOOKUP(Tabela57[[#This Row],[SKU]],'VENDA MES'!K:K,'VENDA MES'!L:L,0,0)</f>
        <v>-27.188888888888876</v>
      </c>
      <c r="E629" s="13">
        <f>IF(D629&lt;=0,(L629 * 2.5) - D629,IF(AND(Tabela57[[#This Row],[ESTOQUE_INICIAL]]&lt;=Tabela57[[#This Row],[PONTO_DE_REPOSICAO]],Tabela57[[#This Row],[ESTOQUE_INICIAL]]&gt;0),L629*2.5,D629*0))</f>
        <v>55.799999999999983</v>
      </c>
      <c r="F629" s="13">
        <f t="shared" si="19"/>
        <v>28.611111111111107</v>
      </c>
      <c r="G629" s="14" t="str">
        <f>IF('ESTOQUE DEZEMBRO'!$N629="outubro",_xlfn.XLOOKUP('ESTOQUE DEZEMBRO'!$A629,MEDIDAS!H:H,MEDIDAS!J:J,,0),IF('ESTOQUE DEZEMBRO'!$N629="novembro",_xlfn.XLOOKUP('ESTOQUE DEZEMBRO'!$A629,MEDIDAS!H:H,MEDIDAS!K:K,,0),"0"))</f>
        <v>0</v>
      </c>
      <c r="H629" s="16">
        <v>28</v>
      </c>
      <c r="I629" s="6" t="s">
        <v>1142</v>
      </c>
      <c r="J629" s="1">
        <f>'ESTOQUE DEZEMBRO'!$D629*'ESTOQUE DEZEMBRO'!$G629+'ESTOQUE DEZEMBRO'!$E629*'ESTOQUE DEZEMBRO'!$H629</f>
        <v>1001.3888888888888</v>
      </c>
      <c r="K629" s="1">
        <f>_xlfn.XLOOKUP(A629,MEDIDAS!A:A,MEDIDAS!D:D,,0)*5</f>
        <v>5.7222222222222214</v>
      </c>
      <c r="L629" s="1">
        <f>SUM(K629,_xlfn.XLOOKUP(A629,MEDIDAS!A:A,MEDIDAS!D:D,,0)*5)</f>
        <v>11.444444444444443</v>
      </c>
      <c r="M62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29" t="str">
        <f>IF(Tabela57[[#This Row],[ABASTECIMENTO]]&gt;0,"janeiro",_xlfn.XLOOKUP(Tabela57[[#This Row],[SKU]],'ESTOQUE DEZEMBRO'!A:A,'ESTOQUE DEZEMBRO'!N:N,,0))</f>
        <v>janeiro</v>
      </c>
      <c r="O629" s="15">
        <v>45658</v>
      </c>
    </row>
    <row r="630" spans="1:15">
      <c r="A630" s="5" t="s">
        <v>627</v>
      </c>
      <c r="B630" s="6" t="s">
        <v>1200</v>
      </c>
      <c r="C630" s="8">
        <f t="shared" si="18"/>
        <v>64.89</v>
      </c>
      <c r="D630" s="13">
        <f>_xlfn.XLOOKUP(Tabela57[[#This Row],[SKU]],'ESTOQUE DEZEMBRO'!A:A,'ESTOQUE DEZEMBRO'!F:F,,0)-
_xlfn.XLOOKUP(Tabela57[[#This Row],[SKU]],'VENDA MES'!K:K,'VENDA MES'!L:L,0,0)</f>
        <v>-61.544444444444423</v>
      </c>
      <c r="E630" s="13">
        <f>IF(D630&lt;=0,(L630 * 2.5) - D630,IF(AND(Tabela57[[#This Row],[ESTOQUE_INICIAL]]&lt;=Tabela57[[#This Row],[PONTO_DE_REPOSICAO]],Tabela57[[#This Row],[ESTOQUE_INICIAL]]&gt;0),L630*2.5,D630*0))</f>
        <v>94.59999999999998</v>
      </c>
      <c r="F630" s="13">
        <f t="shared" si="19"/>
        <v>33.055555555555557</v>
      </c>
      <c r="G630" s="14" t="str">
        <f>IF('ESTOQUE DEZEMBRO'!$N630="outubro",_xlfn.XLOOKUP('ESTOQUE DEZEMBRO'!$A630,MEDIDAS!H:H,MEDIDAS!J:J,,0),IF('ESTOQUE DEZEMBRO'!$N630="novembro",_xlfn.XLOOKUP('ESTOQUE DEZEMBRO'!$A630,MEDIDAS!H:H,MEDIDAS!K:K,,0),"0"))</f>
        <v>0</v>
      </c>
      <c r="H630" s="16">
        <v>28</v>
      </c>
      <c r="I630" s="6" t="s">
        <v>1142</v>
      </c>
      <c r="J630" s="1">
        <f>'ESTOQUE DEZEMBRO'!$D630*'ESTOQUE DEZEMBRO'!$G630+'ESTOQUE DEZEMBRO'!$E630*'ESTOQUE DEZEMBRO'!$H630</f>
        <v>1156.9444444444446</v>
      </c>
      <c r="K630" s="1">
        <f>_xlfn.XLOOKUP(A630,MEDIDAS!A:A,MEDIDAS!D:D,,0)*5</f>
        <v>6.6111111111111107</v>
      </c>
      <c r="L630" s="1">
        <f>SUM(K630,_xlfn.XLOOKUP(A630,MEDIDAS!A:A,MEDIDAS!D:D,,0)*5)</f>
        <v>13.222222222222221</v>
      </c>
      <c r="M63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30" t="str">
        <f>IF(Tabela57[[#This Row],[ABASTECIMENTO]]&gt;0,"janeiro",_xlfn.XLOOKUP(Tabela57[[#This Row],[SKU]],'ESTOQUE DEZEMBRO'!A:A,'ESTOQUE DEZEMBRO'!N:N,,0))</f>
        <v>janeiro</v>
      </c>
      <c r="O630" s="15">
        <v>45658</v>
      </c>
    </row>
    <row r="631" spans="1:15">
      <c r="A631" s="5" t="s">
        <v>628</v>
      </c>
      <c r="B631" s="6" t="s">
        <v>1200</v>
      </c>
      <c r="C631" s="8">
        <f t="shared" si="18"/>
        <v>64.89</v>
      </c>
      <c r="D631" s="13">
        <f>_xlfn.XLOOKUP(Tabela57[[#This Row],[SKU]],'ESTOQUE DEZEMBRO'!A:A,'ESTOQUE DEZEMBRO'!F:F,,0)-
_xlfn.XLOOKUP(Tabela57[[#This Row],[SKU]],'VENDA MES'!K:K,'VENDA MES'!L:L,0,0)</f>
        <v>0.40000000000000568</v>
      </c>
      <c r="E631" s="13">
        <f>IF(D631&lt;=0,(L631 * 2.5) - D631,IF(AND(Tabela57[[#This Row],[ESTOQUE_INICIAL]]&lt;=Tabela57[[#This Row],[PONTO_DE_REPOSICAO]],Tabela57[[#This Row],[ESTOQUE_INICIAL]]&gt;0),L631*2.5,D631*0))</f>
        <v>26.666666666666664</v>
      </c>
      <c r="F631" s="13">
        <f t="shared" si="19"/>
        <v>27.06666666666667</v>
      </c>
      <c r="G631" s="14">
        <f>IF('ESTOQUE DEZEMBRO'!$N631="outubro",_xlfn.XLOOKUP('ESTOQUE DEZEMBRO'!$A631,MEDIDAS!H:H,MEDIDAS!J:J,,0),IF('ESTOQUE DEZEMBRO'!$N631="novembro",_xlfn.XLOOKUP('ESTOQUE DEZEMBRO'!$A631,MEDIDAS!H:H,MEDIDAS!K:K,,0),"0"))</f>
        <v>14</v>
      </c>
      <c r="H631" s="16">
        <v>28</v>
      </c>
      <c r="I631" s="6" t="s">
        <v>1142</v>
      </c>
      <c r="J631" s="1">
        <f>'ESTOQUE DEZEMBRO'!$D631*'ESTOQUE DEZEMBRO'!$G631+'ESTOQUE DEZEMBRO'!$E631*'ESTOQUE DEZEMBRO'!$H631</f>
        <v>1335.6000000000001</v>
      </c>
      <c r="K631" s="1">
        <f>_xlfn.XLOOKUP(A631,MEDIDAS!A:A,MEDIDAS!D:D,,0)*5</f>
        <v>5.333333333333333</v>
      </c>
      <c r="L631" s="1">
        <f>SUM(K631,_xlfn.XLOOKUP(A631,MEDIDAS!A:A,MEDIDAS!D:D,,0)*5)</f>
        <v>10.666666666666666</v>
      </c>
      <c r="M63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31" t="str">
        <f>IF(Tabela57[[#This Row],[ABASTECIMENTO]]&gt;0,"janeiro",_xlfn.XLOOKUP(Tabela57[[#This Row],[SKU]],'ESTOQUE DEZEMBRO'!A:A,'ESTOQUE DEZEMBRO'!N:N,,0))</f>
        <v>janeiro</v>
      </c>
      <c r="O631" s="15">
        <v>45658</v>
      </c>
    </row>
    <row r="632" spans="1:15">
      <c r="A632" s="5" t="s">
        <v>629</v>
      </c>
      <c r="B632" s="6" t="s">
        <v>1200</v>
      </c>
      <c r="C632" s="8">
        <f t="shared" si="18"/>
        <v>64.89</v>
      </c>
      <c r="D632" s="13">
        <f>_xlfn.XLOOKUP(Tabela57[[#This Row],[SKU]],'ESTOQUE DEZEMBRO'!A:A,'ESTOQUE DEZEMBRO'!F:F,,0)-
_xlfn.XLOOKUP(Tabela57[[#This Row],[SKU]],'VENDA MES'!K:K,'VENDA MES'!L:L,0,0)</f>
        <v>-87</v>
      </c>
      <c r="E632" s="13">
        <f>IF(D632&lt;=0,(L632 * 2.5) - D632,IF(AND(Tabela57[[#This Row],[ESTOQUE_INICIAL]]&lt;=Tabela57[[#This Row],[PONTO_DE_REPOSICAO]],Tabela57[[#This Row],[ESTOQUE_INICIAL]]&gt;0),L632*2.5,D632*0))</f>
        <v>136.44444444444446</v>
      </c>
      <c r="F632" s="13">
        <f t="shared" si="19"/>
        <v>49.444444444444457</v>
      </c>
      <c r="G632" s="14">
        <f>IF('ESTOQUE DEZEMBRO'!$N632="outubro",_xlfn.XLOOKUP('ESTOQUE DEZEMBRO'!$A632,MEDIDAS!H:H,MEDIDAS!J:J,,0),IF('ESTOQUE DEZEMBRO'!$N632="novembro",_xlfn.XLOOKUP('ESTOQUE DEZEMBRO'!$A632,MEDIDAS!H:H,MEDIDAS!K:K,,0),"0"))</f>
        <v>14</v>
      </c>
      <c r="H632" s="16">
        <v>28</v>
      </c>
      <c r="I632" s="6" t="s">
        <v>1142</v>
      </c>
      <c r="J632" s="1">
        <f>'ESTOQUE DEZEMBRO'!$D632*'ESTOQUE DEZEMBRO'!$G632+'ESTOQUE DEZEMBRO'!$E632*'ESTOQUE DEZEMBRO'!$H632</f>
        <v>280</v>
      </c>
      <c r="K632" s="1">
        <f>_xlfn.XLOOKUP(A632,MEDIDAS!A:A,MEDIDAS!D:D,,0)*5</f>
        <v>9.8888888888888893</v>
      </c>
      <c r="L632" s="1">
        <f>SUM(K632,_xlfn.XLOOKUP(A632,MEDIDAS!A:A,MEDIDAS!D:D,,0)*5)</f>
        <v>19.777777777777779</v>
      </c>
      <c r="M63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32" t="str">
        <f>IF(Tabela57[[#This Row],[ABASTECIMENTO]]&gt;0,"janeiro",_xlfn.XLOOKUP(Tabela57[[#This Row],[SKU]],'ESTOQUE DEZEMBRO'!A:A,'ESTOQUE DEZEMBRO'!N:N,,0))</f>
        <v>janeiro</v>
      </c>
      <c r="O632" s="15">
        <v>45658</v>
      </c>
    </row>
    <row r="633" spans="1:15">
      <c r="A633" s="5" t="s">
        <v>630</v>
      </c>
      <c r="B633" s="6" t="s">
        <v>1201</v>
      </c>
      <c r="C633" s="8">
        <f t="shared" si="18"/>
        <v>64.89</v>
      </c>
      <c r="D633" s="13">
        <f>_xlfn.XLOOKUP(Tabela57[[#This Row],[SKU]],'ESTOQUE DEZEMBRO'!A:A,'ESTOQUE DEZEMBRO'!F:F,,0)-
_xlfn.XLOOKUP(Tabela57[[#This Row],[SKU]],'VENDA MES'!K:K,'VENDA MES'!L:L,0,0)</f>
        <v>13.888888888888893</v>
      </c>
      <c r="E633" s="13">
        <f>IF(D633&lt;=0,(L633 * 2.5) - D633,IF(AND(Tabela57[[#This Row],[ESTOQUE_INICIAL]]&lt;=Tabela57[[#This Row],[PONTO_DE_REPOSICAO]],Tabela57[[#This Row],[ESTOQUE_INICIAL]]&gt;0),L633*2.5,D633*0))</f>
        <v>0</v>
      </c>
      <c r="F633" s="13">
        <f t="shared" si="19"/>
        <v>13.888888888888893</v>
      </c>
      <c r="G633" s="14" t="str">
        <f>IF('ESTOQUE DEZEMBRO'!$N633="outubro",_xlfn.XLOOKUP('ESTOQUE DEZEMBRO'!$A633,MEDIDAS!H:H,MEDIDAS!J:J,,0),IF('ESTOQUE DEZEMBRO'!$N633="novembro",_xlfn.XLOOKUP('ESTOQUE DEZEMBRO'!$A633,MEDIDAS!H:H,MEDIDAS!K:K,,0),"0"))</f>
        <v>0</v>
      </c>
      <c r="H633" s="16">
        <v>20</v>
      </c>
      <c r="I633" s="6" t="s">
        <v>1134</v>
      </c>
      <c r="J633" s="1">
        <f>'ESTOQUE DEZEMBRO'!$D633*'ESTOQUE DEZEMBRO'!$G633+'ESTOQUE DEZEMBRO'!$E633*'ESTOQUE DEZEMBRO'!$H633</f>
        <v>847.22222222222229</v>
      </c>
      <c r="K633" s="1">
        <f>_xlfn.XLOOKUP(A633,MEDIDAS!A:A,MEDIDAS!D:D,,0)*5</f>
        <v>6.7777777777777786</v>
      </c>
      <c r="L633" s="1">
        <f>SUM(K633,_xlfn.XLOOKUP(A633,MEDIDAS!A:A,MEDIDAS!D:D,,0)*5)</f>
        <v>13.555555555555557</v>
      </c>
      <c r="M63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33" t="str">
        <f>IF(Tabela57[[#This Row],[ABASTECIMENTO]]&gt;0,"janeiro",_xlfn.XLOOKUP(Tabela57[[#This Row],[SKU]],'ESTOQUE DEZEMBRO'!A:A,'ESTOQUE DEZEMBRO'!N:N,,0))</f>
        <v>dezembro</v>
      </c>
      <c r="O633" s="15">
        <v>45658</v>
      </c>
    </row>
    <row r="634" spans="1:15">
      <c r="A634" s="5" t="s">
        <v>631</v>
      </c>
      <c r="B634" s="6" t="s">
        <v>1201</v>
      </c>
      <c r="C634" s="8">
        <f t="shared" si="18"/>
        <v>64.89</v>
      </c>
      <c r="D634" s="13">
        <f>_xlfn.XLOOKUP(Tabela57[[#This Row],[SKU]],'ESTOQUE DEZEMBRO'!A:A,'ESTOQUE DEZEMBRO'!F:F,,0)-
_xlfn.XLOOKUP(Tabela57[[#This Row],[SKU]],'VENDA MES'!K:K,'VENDA MES'!L:L,0,0)</f>
        <v>-41.277777777777779</v>
      </c>
      <c r="E634" s="13">
        <f>IF(D634&lt;=0,(L634 * 2.5) - D634,IF(AND(Tabela57[[#This Row],[ESTOQUE_INICIAL]]&lt;=Tabela57[[#This Row],[PONTO_DE_REPOSICAO]],Tabela57[[#This Row],[ESTOQUE_INICIAL]]&gt;0),L634*2.5,D634*0))</f>
        <v>91</v>
      </c>
      <c r="F634" s="13">
        <f t="shared" si="19"/>
        <v>49.722222222222221</v>
      </c>
      <c r="G634" s="14" t="str">
        <f>IF('ESTOQUE DEZEMBRO'!$N634="outubro",_xlfn.XLOOKUP('ESTOQUE DEZEMBRO'!$A634,MEDIDAS!H:H,MEDIDAS!J:J,,0),IF('ESTOQUE DEZEMBRO'!$N634="novembro",_xlfn.XLOOKUP('ESTOQUE DEZEMBRO'!$A634,MEDIDAS!H:H,MEDIDAS!K:K,,0),"0"))</f>
        <v>0</v>
      </c>
      <c r="H634" s="16">
        <v>20</v>
      </c>
      <c r="I634" s="6" t="s">
        <v>1134</v>
      </c>
      <c r="J634" s="1">
        <f>'ESTOQUE DEZEMBRO'!$D634*'ESTOQUE DEZEMBRO'!$G634+'ESTOQUE DEZEMBRO'!$E634*'ESTOQUE DEZEMBRO'!$H634</f>
        <v>2375</v>
      </c>
      <c r="K634" s="1">
        <f>_xlfn.XLOOKUP(A634,MEDIDAS!A:A,MEDIDAS!D:D,,0)*5</f>
        <v>9.9444444444444446</v>
      </c>
      <c r="L634" s="1">
        <f>SUM(K634,_xlfn.XLOOKUP(A634,MEDIDAS!A:A,MEDIDAS!D:D,,0)*5)</f>
        <v>19.888888888888889</v>
      </c>
      <c r="M63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34" t="str">
        <f>IF(Tabela57[[#This Row],[ABASTECIMENTO]]&gt;0,"janeiro",_xlfn.XLOOKUP(Tabela57[[#This Row],[SKU]],'ESTOQUE DEZEMBRO'!A:A,'ESTOQUE DEZEMBRO'!N:N,,0))</f>
        <v>janeiro</v>
      </c>
      <c r="O634" s="15">
        <v>45658</v>
      </c>
    </row>
    <row r="635" spans="1:15">
      <c r="A635" s="5" t="s">
        <v>632</v>
      </c>
      <c r="B635" s="6" t="s">
        <v>1201</v>
      </c>
      <c r="C635" s="8">
        <f t="shared" si="18"/>
        <v>64.89</v>
      </c>
      <c r="D635" s="13">
        <f>_xlfn.XLOOKUP(Tabela57[[#This Row],[SKU]],'ESTOQUE DEZEMBRO'!A:A,'ESTOQUE DEZEMBRO'!F:F,,0)-
_xlfn.XLOOKUP(Tabela57[[#This Row],[SKU]],'VENDA MES'!K:K,'VENDA MES'!L:L,0,0)</f>
        <v>-38.055555555555557</v>
      </c>
      <c r="E635" s="13">
        <f>IF(D635&lt;=0,(L635 * 2.5) - D635,IF(AND(Tabela57[[#This Row],[ESTOQUE_INICIAL]]&lt;=Tabela57[[#This Row],[PONTO_DE_REPOSICAO]],Tabela57[[#This Row],[ESTOQUE_INICIAL]]&gt;0),L635*2.5,D635*0))</f>
        <v>85</v>
      </c>
      <c r="F635" s="13">
        <f t="shared" si="19"/>
        <v>46.944444444444443</v>
      </c>
      <c r="G635" s="14" t="str">
        <f>IF('ESTOQUE DEZEMBRO'!$N635="outubro",_xlfn.XLOOKUP('ESTOQUE DEZEMBRO'!$A635,MEDIDAS!H:H,MEDIDAS!J:J,,0),IF('ESTOQUE DEZEMBRO'!$N635="novembro",_xlfn.XLOOKUP('ESTOQUE DEZEMBRO'!$A635,MEDIDAS!H:H,MEDIDAS!K:K,,0),"0"))</f>
        <v>0</v>
      </c>
      <c r="H635" s="16">
        <v>20</v>
      </c>
      <c r="I635" s="6" t="s">
        <v>1134</v>
      </c>
      <c r="J635" s="1">
        <f>'ESTOQUE DEZEMBRO'!$D635*'ESTOQUE DEZEMBRO'!$G635+'ESTOQUE DEZEMBRO'!$E635*'ESTOQUE DEZEMBRO'!$H635</f>
        <v>1438.6111111111109</v>
      </c>
      <c r="K635" s="1">
        <f>_xlfn.XLOOKUP(A635,MEDIDAS!A:A,MEDIDAS!D:D,,0)*5</f>
        <v>9.3888888888888893</v>
      </c>
      <c r="L635" s="1">
        <f>SUM(K635,_xlfn.XLOOKUP(A635,MEDIDAS!A:A,MEDIDAS!D:D,,0)*5)</f>
        <v>18.777777777777779</v>
      </c>
      <c r="M63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35" t="str">
        <f>IF(Tabela57[[#This Row],[ABASTECIMENTO]]&gt;0,"janeiro",_xlfn.XLOOKUP(Tabela57[[#This Row],[SKU]],'ESTOQUE DEZEMBRO'!A:A,'ESTOQUE DEZEMBRO'!N:N,,0))</f>
        <v>janeiro</v>
      </c>
      <c r="O635" s="15">
        <v>45658</v>
      </c>
    </row>
    <row r="636" spans="1:15">
      <c r="A636" s="5" t="s">
        <v>633</v>
      </c>
      <c r="B636" s="6" t="s">
        <v>1201</v>
      </c>
      <c r="C636" s="8">
        <f t="shared" si="18"/>
        <v>64.89</v>
      </c>
      <c r="D636" s="13">
        <f>_xlfn.XLOOKUP(Tabela57[[#This Row],[SKU]],'ESTOQUE DEZEMBRO'!A:A,'ESTOQUE DEZEMBRO'!F:F,,0)-
_xlfn.XLOOKUP(Tabela57[[#This Row],[SKU]],'VENDA MES'!K:K,'VENDA MES'!L:L,0,0)</f>
        <v>5.0000000000000284</v>
      </c>
      <c r="E636" s="13">
        <f>IF(D636&lt;=0,(L636 * 2.5) - D636,IF(AND(Tabela57[[#This Row],[ESTOQUE_INICIAL]]&lt;=Tabela57[[#This Row],[PONTO_DE_REPOSICAO]],Tabela57[[#This Row],[ESTOQUE_INICIAL]]&gt;0),L636*2.5,D636*0))</f>
        <v>23.055555555555557</v>
      </c>
      <c r="F636" s="13">
        <f t="shared" si="19"/>
        <v>28.055555555555586</v>
      </c>
      <c r="G636" s="14">
        <f>IF('ESTOQUE DEZEMBRO'!$N636="outubro",_xlfn.XLOOKUP('ESTOQUE DEZEMBRO'!$A636,MEDIDAS!H:H,MEDIDAS!J:J,,0),IF('ESTOQUE DEZEMBRO'!$N636="novembro",_xlfn.XLOOKUP('ESTOQUE DEZEMBRO'!$A636,MEDIDAS!H:H,MEDIDAS!K:K,,0),"0"))</f>
        <v>10</v>
      </c>
      <c r="H636" s="16">
        <v>20</v>
      </c>
      <c r="I636" s="6" t="s">
        <v>1134</v>
      </c>
      <c r="J636" s="1">
        <f>'ESTOQUE DEZEMBRO'!$D636*'ESTOQUE DEZEMBRO'!$G636+'ESTOQUE DEZEMBRO'!$E636*'ESTOQUE DEZEMBRO'!$H636</f>
        <v>820.00000000000023</v>
      </c>
      <c r="K636" s="1">
        <f>_xlfn.XLOOKUP(A636,MEDIDAS!A:A,MEDIDAS!D:D,,0)*5</f>
        <v>4.6111111111111116</v>
      </c>
      <c r="L636" s="1">
        <f>SUM(K636,_xlfn.XLOOKUP(A636,MEDIDAS!A:A,MEDIDAS!D:D,,0)*5)</f>
        <v>9.2222222222222232</v>
      </c>
      <c r="M63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36" t="str">
        <f>IF(Tabela57[[#This Row],[ABASTECIMENTO]]&gt;0,"janeiro",_xlfn.XLOOKUP(Tabela57[[#This Row],[SKU]],'ESTOQUE DEZEMBRO'!A:A,'ESTOQUE DEZEMBRO'!N:N,,0))</f>
        <v>janeiro</v>
      </c>
      <c r="O636" s="15">
        <v>45658</v>
      </c>
    </row>
    <row r="637" spans="1:15">
      <c r="A637" s="5" t="s">
        <v>634</v>
      </c>
      <c r="B637" s="6" t="s">
        <v>1201</v>
      </c>
      <c r="C637" s="8">
        <f t="shared" si="18"/>
        <v>64.89</v>
      </c>
      <c r="D637" s="13">
        <f>_xlfn.XLOOKUP(Tabela57[[#This Row],[SKU]],'ESTOQUE DEZEMBRO'!A:A,'ESTOQUE DEZEMBRO'!F:F,,0)-
_xlfn.XLOOKUP(Tabela57[[#This Row],[SKU]],'VENDA MES'!K:K,'VENDA MES'!L:L,0,0)</f>
        <v>-39.388888888888886</v>
      </c>
      <c r="E637" s="13">
        <f>IF(D637&lt;=0,(L637 * 2.5) - D637,IF(AND(Tabela57[[#This Row],[ESTOQUE_INICIAL]]&lt;=Tabela57[[#This Row],[PONTO_DE_REPOSICAO]],Tabela57[[#This Row],[ESTOQUE_INICIAL]]&gt;0),L637*2.5,D637*0))</f>
        <v>88</v>
      </c>
      <c r="F637" s="13">
        <f t="shared" si="19"/>
        <v>48.611111111111114</v>
      </c>
      <c r="G637" s="14" t="str">
        <f>IF('ESTOQUE DEZEMBRO'!$N637="outubro",_xlfn.XLOOKUP('ESTOQUE DEZEMBRO'!$A637,MEDIDAS!H:H,MEDIDAS!J:J,,0),IF('ESTOQUE DEZEMBRO'!$N637="novembro",_xlfn.XLOOKUP('ESTOQUE DEZEMBRO'!$A637,MEDIDAS!H:H,MEDIDAS!K:K,,0),"0"))</f>
        <v>0</v>
      </c>
      <c r="H637" s="16">
        <v>20</v>
      </c>
      <c r="I637" s="6" t="s">
        <v>1134</v>
      </c>
      <c r="J637" s="1">
        <f>'ESTOQUE DEZEMBRO'!$D637*'ESTOQUE DEZEMBRO'!$G637+'ESTOQUE DEZEMBRO'!$E637*'ESTOQUE DEZEMBRO'!$H637</f>
        <v>1960.2777777777774</v>
      </c>
      <c r="K637" s="1">
        <f>_xlfn.XLOOKUP(A637,MEDIDAS!A:A,MEDIDAS!D:D,,0)*5</f>
        <v>9.7222222222222214</v>
      </c>
      <c r="L637" s="1">
        <f>SUM(K637,_xlfn.XLOOKUP(A637,MEDIDAS!A:A,MEDIDAS!D:D,,0)*5)</f>
        <v>19.444444444444443</v>
      </c>
      <c r="M63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37" t="str">
        <f>IF(Tabela57[[#This Row],[ABASTECIMENTO]]&gt;0,"janeiro",_xlfn.XLOOKUP(Tabela57[[#This Row],[SKU]],'ESTOQUE DEZEMBRO'!A:A,'ESTOQUE DEZEMBRO'!N:N,,0))</f>
        <v>janeiro</v>
      </c>
      <c r="O637" s="15">
        <v>45658</v>
      </c>
    </row>
    <row r="638" spans="1:15">
      <c r="A638" s="5" t="s">
        <v>703</v>
      </c>
      <c r="B638" s="6" t="s">
        <v>1201</v>
      </c>
      <c r="C638" s="8">
        <f t="shared" si="18"/>
        <v>64.89</v>
      </c>
      <c r="D638" s="13">
        <f>_xlfn.XLOOKUP(Tabela57[[#This Row],[SKU]],'ESTOQUE DEZEMBRO'!A:A,'ESTOQUE DEZEMBRO'!F:F,,0)-
_xlfn.XLOOKUP(Tabela57[[#This Row],[SKU]],'VENDA MES'!K:K,'VENDA MES'!L:L,0,0)</f>
        <v>-2</v>
      </c>
      <c r="E638" s="13">
        <f>IF(D638&lt;=0,(L638 * 2.5) - D638,IF(AND(Tabela57[[#This Row],[ESTOQUE_INICIAL]]&lt;=Tabela57[[#This Row],[PONTO_DE_REPOSICAO]],Tabela57[[#This Row],[ESTOQUE_INICIAL]]&gt;0),L638*2.5,D638*0))</f>
        <v>28.666666666666664</v>
      </c>
      <c r="F638" s="13">
        <f t="shared" si="19"/>
        <v>26.666666666666664</v>
      </c>
      <c r="G638" s="14">
        <f>IF('ESTOQUE DEZEMBRO'!$N638="outubro",_xlfn.XLOOKUP('ESTOQUE DEZEMBRO'!$A638,MEDIDAS!H:H,MEDIDAS!J:J,,0),IF('ESTOQUE DEZEMBRO'!$N638="novembro",_xlfn.XLOOKUP('ESTOQUE DEZEMBRO'!$A638,MEDIDAS!H:H,MEDIDAS!K:K,,0),"0"))</f>
        <v>10</v>
      </c>
      <c r="H638" s="16">
        <v>20</v>
      </c>
      <c r="I638" s="6" t="s">
        <v>1134</v>
      </c>
      <c r="J638" s="1">
        <f>'ESTOQUE DEZEMBRO'!$D638*'ESTOQUE DEZEMBRO'!$G638+'ESTOQUE DEZEMBRO'!$E638*'ESTOQUE DEZEMBRO'!$H638</f>
        <v>540</v>
      </c>
      <c r="K638" s="1">
        <f>_xlfn.XLOOKUP(A638,MEDIDAS!A:A,MEDIDAS!D:D,,0)*5</f>
        <v>5.333333333333333</v>
      </c>
      <c r="L638" s="1">
        <f>SUM(K638,_xlfn.XLOOKUP(A638,MEDIDAS!A:A,MEDIDAS!D:D,,0)*5)</f>
        <v>10.666666666666666</v>
      </c>
      <c r="M63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38" t="str">
        <f>IF(Tabela57[[#This Row],[ABASTECIMENTO]]&gt;0,"janeiro",_xlfn.XLOOKUP(Tabela57[[#This Row],[SKU]],'ESTOQUE DEZEMBRO'!A:A,'ESTOQUE DEZEMBRO'!N:N,,0))</f>
        <v>janeiro</v>
      </c>
      <c r="O638" s="15">
        <v>45658</v>
      </c>
    </row>
    <row r="639" spans="1:15">
      <c r="A639" s="5" t="s">
        <v>635</v>
      </c>
      <c r="B639" s="6" t="s">
        <v>1201</v>
      </c>
      <c r="C639" s="8">
        <f t="shared" si="18"/>
        <v>64.89</v>
      </c>
      <c r="D639" s="13">
        <f>_xlfn.XLOOKUP(Tabela57[[#This Row],[SKU]],'ESTOQUE DEZEMBRO'!A:A,'ESTOQUE DEZEMBRO'!F:F,,0)-
_xlfn.XLOOKUP(Tabela57[[#This Row],[SKU]],'VENDA MES'!K:K,'VENDA MES'!L:L,0,0)</f>
        <v>-58</v>
      </c>
      <c r="E639" s="13">
        <f>IF(D639&lt;=0,(L639 * 2.5) - D639,IF(AND(Tabela57[[#This Row],[ESTOQUE_INICIAL]]&lt;=Tabela57[[#This Row],[PONTO_DE_REPOSICAO]],Tabela57[[#This Row],[ESTOQUE_INICIAL]]&gt;0),L639*2.5,D639*0))</f>
        <v>83.277777777777771</v>
      </c>
      <c r="F639" s="13">
        <f t="shared" si="19"/>
        <v>25.277777777777771</v>
      </c>
      <c r="G639" s="14">
        <f>IF('ESTOQUE DEZEMBRO'!$N639="outubro",_xlfn.XLOOKUP('ESTOQUE DEZEMBRO'!$A639,MEDIDAS!H:H,MEDIDAS!J:J,,0),IF('ESTOQUE DEZEMBRO'!$N639="novembro",_xlfn.XLOOKUP('ESTOQUE DEZEMBRO'!$A639,MEDIDAS!H:H,MEDIDAS!K:K,,0),"0"))</f>
        <v>10</v>
      </c>
      <c r="H639" s="16">
        <v>20</v>
      </c>
      <c r="I639" s="6" t="s">
        <v>1134</v>
      </c>
      <c r="J639" s="1">
        <f>'ESTOQUE DEZEMBRO'!$D639*'ESTOQUE DEZEMBRO'!$G639+'ESTOQUE DEZEMBRO'!$E639*'ESTOQUE DEZEMBRO'!$H639</f>
        <v>410</v>
      </c>
      <c r="K639" s="1">
        <f>_xlfn.XLOOKUP(A639,MEDIDAS!A:A,MEDIDAS!D:D,,0)*5</f>
        <v>5.0555555555555554</v>
      </c>
      <c r="L639" s="1">
        <f>SUM(K639,_xlfn.XLOOKUP(A639,MEDIDAS!A:A,MEDIDAS!D:D,,0)*5)</f>
        <v>10.111111111111111</v>
      </c>
      <c r="M63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39" t="str">
        <f>IF(Tabela57[[#This Row],[ABASTECIMENTO]]&gt;0,"janeiro",_xlfn.XLOOKUP(Tabela57[[#This Row],[SKU]],'ESTOQUE DEZEMBRO'!A:A,'ESTOQUE DEZEMBRO'!N:N,,0))</f>
        <v>janeiro</v>
      </c>
      <c r="O639" s="15">
        <v>45658</v>
      </c>
    </row>
    <row r="640" spans="1:15">
      <c r="A640" s="5" t="s">
        <v>636</v>
      </c>
      <c r="B640" s="6" t="s">
        <v>1201</v>
      </c>
      <c r="C640" s="8">
        <f t="shared" si="18"/>
        <v>64.89</v>
      </c>
      <c r="D640" s="13">
        <f>_xlfn.XLOOKUP(Tabela57[[#This Row],[SKU]],'ESTOQUE DEZEMBRO'!A:A,'ESTOQUE DEZEMBRO'!F:F,,0)-
_xlfn.XLOOKUP(Tabela57[[#This Row],[SKU]],'VENDA MES'!K:K,'VENDA MES'!L:L,0,0)</f>
        <v>-73.555555555555557</v>
      </c>
      <c r="E640" s="13">
        <f>IF(D640&lt;=0,(L640 * 2.5) - D640,IF(AND(Tabela57[[#This Row],[ESTOQUE_INICIAL]]&lt;=Tabela57[[#This Row],[PONTO_DE_REPOSICAO]],Tabela57[[#This Row],[ESTOQUE_INICIAL]]&gt;0),L640*2.5,D640*0))</f>
        <v>103</v>
      </c>
      <c r="F640" s="13">
        <f t="shared" si="19"/>
        <v>29.444444444444443</v>
      </c>
      <c r="G640" s="14" t="str">
        <f>IF('ESTOQUE DEZEMBRO'!$N640="outubro",_xlfn.XLOOKUP('ESTOQUE DEZEMBRO'!$A640,MEDIDAS!H:H,MEDIDAS!J:J,,0),IF('ESTOQUE DEZEMBRO'!$N640="novembro",_xlfn.XLOOKUP('ESTOQUE DEZEMBRO'!$A640,MEDIDAS!H:H,MEDIDAS!K:K,,0),"0"))</f>
        <v>0</v>
      </c>
      <c r="H640" s="16">
        <v>20</v>
      </c>
      <c r="I640" s="6" t="s">
        <v>1134</v>
      </c>
      <c r="J640" s="1">
        <f>'ESTOQUE DEZEMBRO'!$D640*'ESTOQUE DEZEMBRO'!$G640+'ESTOQUE DEZEMBRO'!$E640*'ESTOQUE DEZEMBRO'!$H640</f>
        <v>1294.4444444444446</v>
      </c>
      <c r="K640" s="1">
        <f>_xlfn.XLOOKUP(A640,MEDIDAS!A:A,MEDIDAS!D:D,,0)*5</f>
        <v>5.8888888888888893</v>
      </c>
      <c r="L640" s="1">
        <f>SUM(K640,_xlfn.XLOOKUP(A640,MEDIDAS!A:A,MEDIDAS!D:D,,0)*5)</f>
        <v>11.777777777777779</v>
      </c>
      <c r="M64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40" t="str">
        <f>IF(Tabela57[[#This Row],[ABASTECIMENTO]]&gt;0,"janeiro",_xlfn.XLOOKUP(Tabela57[[#This Row],[SKU]],'ESTOQUE DEZEMBRO'!A:A,'ESTOQUE DEZEMBRO'!N:N,,0))</f>
        <v>janeiro</v>
      </c>
      <c r="O640" s="15">
        <v>45658</v>
      </c>
    </row>
    <row r="641" spans="1:15">
      <c r="A641" s="5" t="s">
        <v>638</v>
      </c>
      <c r="B641" s="6" t="s">
        <v>1201</v>
      </c>
      <c r="C641" s="8">
        <f t="shared" si="18"/>
        <v>64.89</v>
      </c>
      <c r="D641" s="13">
        <f>_xlfn.XLOOKUP(Tabela57[[#This Row],[SKU]],'ESTOQUE DEZEMBRO'!A:A,'ESTOQUE DEZEMBRO'!F:F,,0)-
_xlfn.XLOOKUP(Tabela57[[#This Row],[SKU]],'VENDA MES'!K:K,'VENDA MES'!L:L,0,0)</f>
        <v>78</v>
      </c>
      <c r="E641" s="13">
        <f>IF(D641&lt;=0,(L641 * 2.5) - D641,IF(AND(Tabela57[[#This Row],[ESTOQUE_INICIAL]]&lt;=Tabela57[[#This Row],[PONTO_DE_REPOSICAO]],Tabela57[[#This Row],[ESTOQUE_INICIAL]]&gt;0),L641*2.5,D641*0))</f>
        <v>0</v>
      </c>
      <c r="F641" s="13">
        <f t="shared" si="19"/>
        <v>78</v>
      </c>
      <c r="G641" s="14">
        <f>IF('ESTOQUE DEZEMBRO'!$N641="outubro",_xlfn.XLOOKUP('ESTOQUE DEZEMBRO'!$A641,MEDIDAS!H:H,MEDIDAS!J:J,,0),IF('ESTOQUE DEZEMBRO'!$N641="novembro",_xlfn.XLOOKUP('ESTOQUE DEZEMBRO'!$A641,MEDIDAS!H:H,MEDIDAS!K:K,,0),"0"))</f>
        <v>10</v>
      </c>
      <c r="H641" s="16">
        <v>20</v>
      </c>
      <c r="I641" s="6" t="s">
        <v>1134</v>
      </c>
      <c r="J641" s="1">
        <f>'ESTOQUE DEZEMBRO'!$D641*'ESTOQUE DEZEMBRO'!$G641+'ESTOQUE DEZEMBRO'!$E641*'ESTOQUE DEZEMBRO'!$H641</f>
        <v>1410</v>
      </c>
      <c r="K641" s="1">
        <f>_xlfn.XLOOKUP(A641,MEDIDAS!A:A,MEDIDAS!D:D,,0)*5</f>
        <v>6.8333333333333339</v>
      </c>
      <c r="L641" s="1">
        <f>SUM(K641,_xlfn.XLOOKUP(A641,MEDIDAS!A:A,MEDIDAS!D:D,,0)*5)</f>
        <v>13.666666666666668</v>
      </c>
      <c r="M64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41" t="str">
        <f>IF(Tabela57[[#This Row],[ABASTECIMENTO]]&gt;0,"janeiro",_xlfn.XLOOKUP(Tabela57[[#This Row],[SKU]],'ESTOQUE DEZEMBRO'!A:A,'ESTOQUE DEZEMBRO'!N:N,,0))</f>
        <v>outubro</v>
      </c>
      <c r="O641" s="15">
        <v>45658</v>
      </c>
    </row>
    <row r="642" spans="1:15">
      <c r="A642" s="5" t="s">
        <v>639</v>
      </c>
      <c r="B642" s="6" t="s">
        <v>1201</v>
      </c>
      <c r="C642" s="8">
        <f t="shared" ref="C642:C705" si="20">3.09*3*7</f>
        <v>64.89</v>
      </c>
      <c r="D642" s="13">
        <f>_xlfn.XLOOKUP(Tabela57[[#This Row],[SKU]],'ESTOQUE DEZEMBRO'!A:A,'ESTOQUE DEZEMBRO'!F:F,,0)-
_xlfn.XLOOKUP(Tabela57[[#This Row],[SKU]],'VENDA MES'!K:K,'VENDA MES'!L:L,0,0)</f>
        <v>33.599999999999994</v>
      </c>
      <c r="E642" s="13">
        <f>IF(D642&lt;=0,(L642 * 2.5) - D642,IF(AND(Tabela57[[#This Row],[ESTOQUE_INICIAL]]&lt;=Tabela57[[#This Row],[PONTO_DE_REPOSICAO]],Tabela57[[#This Row],[ESTOQUE_INICIAL]]&gt;0),L642*2.5,D642*0))</f>
        <v>0</v>
      </c>
      <c r="F642" s="13">
        <f t="shared" ref="F642:F705" si="21">SUM(E642,D642)</f>
        <v>33.599999999999994</v>
      </c>
      <c r="G642" s="14">
        <f>IF('ESTOQUE DEZEMBRO'!$N642="outubro",_xlfn.XLOOKUP('ESTOQUE DEZEMBRO'!$A642,MEDIDAS!H:H,MEDIDAS!J:J,,0),IF('ESTOQUE DEZEMBRO'!$N642="novembro",_xlfn.XLOOKUP('ESTOQUE DEZEMBRO'!$A642,MEDIDAS!H:H,MEDIDAS!K:K,,0),"0"))</f>
        <v>10</v>
      </c>
      <c r="H642" s="16">
        <v>20</v>
      </c>
      <c r="I642" s="6" t="s">
        <v>1134</v>
      </c>
      <c r="J642" s="1">
        <f>'ESTOQUE DEZEMBRO'!$D642*'ESTOQUE DEZEMBRO'!$G642+'ESTOQUE DEZEMBRO'!$E642*'ESTOQUE DEZEMBRO'!$H642</f>
        <v>1006</v>
      </c>
      <c r="K642" s="1">
        <f>_xlfn.XLOOKUP(A642,MEDIDAS!A:A,MEDIDAS!D:D,,0)*5</f>
        <v>5.7777777777777768</v>
      </c>
      <c r="L642" s="1">
        <f>SUM(K642,_xlfn.XLOOKUP(A642,MEDIDAS!A:A,MEDIDAS!D:D,,0)*5)</f>
        <v>11.555555555555554</v>
      </c>
      <c r="M64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42" t="str">
        <f>IF(Tabela57[[#This Row],[ABASTECIMENTO]]&gt;0,"janeiro",_xlfn.XLOOKUP(Tabela57[[#This Row],[SKU]],'ESTOQUE DEZEMBRO'!A:A,'ESTOQUE DEZEMBRO'!N:N,,0))</f>
        <v>outubro</v>
      </c>
      <c r="O642" s="15">
        <v>45658</v>
      </c>
    </row>
    <row r="643" spans="1:15">
      <c r="A643" s="5" t="s">
        <v>640</v>
      </c>
      <c r="B643" s="6" t="s">
        <v>1202</v>
      </c>
      <c r="C643" s="8">
        <f t="shared" si="20"/>
        <v>64.89</v>
      </c>
      <c r="D643" s="13">
        <f>_xlfn.XLOOKUP(Tabela57[[#This Row],[SKU]],'ESTOQUE DEZEMBRO'!A:A,'ESTOQUE DEZEMBRO'!F:F,,0)-
_xlfn.XLOOKUP(Tabela57[[#This Row],[SKU]],'VENDA MES'!K:K,'VENDA MES'!L:L,0,0)</f>
        <v>-6.7999999999999829</v>
      </c>
      <c r="E643" s="13">
        <f>IF(D643&lt;=0,(L643 * 2.5) - D643,IF(AND(Tabela57[[#This Row],[ESTOQUE_INICIAL]]&lt;=Tabela57[[#This Row],[PONTO_DE_REPOSICAO]],Tabela57[[#This Row],[ESTOQUE_INICIAL]]&gt;0),L643*2.5,D643*0))</f>
        <v>38.744444444444426</v>
      </c>
      <c r="F643" s="13">
        <f t="shared" si="21"/>
        <v>31.944444444444443</v>
      </c>
      <c r="G643" s="14">
        <f>IF('ESTOQUE DEZEMBRO'!$N643="outubro",_xlfn.XLOOKUP('ESTOQUE DEZEMBRO'!$A643,MEDIDAS!H:H,MEDIDAS!J:J,,0),IF('ESTOQUE DEZEMBRO'!$N643="novembro",_xlfn.XLOOKUP('ESTOQUE DEZEMBRO'!$A643,MEDIDAS!H:H,MEDIDAS!K:K,,0),"0"))</f>
        <v>24</v>
      </c>
      <c r="H643" s="16">
        <v>48</v>
      </c>
      <c r="I643" s="6" t="s">
        <v>1128</v>
      </c>
      <c r="J643" s="1">
        <f>'ESTOQUE DEZEMBRO'!$D643*'ESTOQUE DEZEMBRO'!$G643+'ESTOQUE DEZEMBRO'!$E643*'ESTOQUE DEZEMBRO'!$H643</f>
        <v>724.80000000000041</v>
      </c>
      <c r="K643" s="1">
        <f>_xlfn.XLOOKUP(A643,MEDIDAS!A:A,MEDIDAS!D:D,,0)*5</f>
        <v>6.3888888888888884</v>
      </c>
      <c r="L643" s="1">
        <f>SUM(K643,_xlfn.XLOOKUP(A643,MEDIDAS!A:A,MEDIDAS!D:D,,0)*5)</f>
        <v>12.777777777777777</v>
      </c>
      <c r="M64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43" t="str">
        <f>IF(Tabela57[[#This Row],[ABASTECIMENTO]]&gt;0,"janeiro",_xlfn.XLOOKUP(Tabela57[[#This Row],[SKU]],'ESTOQUE DEZEMBRO'!A:A,'ESTOQUE DEZEMBRO'!N:N,,0))</f>
        <v>janeiro</v>
      </c>
      <c r="O643" s="15">
        <v>45658</v>
      </c>
    </row>
    <row r="644" spans="1:15">
      <c r="A644" s="5" t="s">
        <v>641</v>
      </c>
      <c r="B644" s="6" t="s">
        <v>1202</v>
      </c>
      <c r="C644" s="8">
        <f t="shared" si="20"/>
        <v>64.89</v>
      </c>
      <c r="D644" s="13">
        <f>_xlfn.XLOOKUP(Tabela57[[#This Row],[SKU]],'ESTOQUE DEZEMBRO'!A:A,'ESTOQUE DEZEMBRO'!F:F,,0)-
_xlfn.XLOOKUP(Tabela57[[#This Row],[SKU]],'VENDA MES'!K:K,'VENDA MES'!L:L,0,0)</f>
        <v>-23.166666666666664</v>
      </c>
      <c r="E644" s="13">
        <f>IF(D644&lt;=0,(L644 * 2.5) - D644,IF(AND(Tabela57[[#This Row],[ESTOQUE_INICIAL]]&lt;=Tabela57[[#This Row],[PONTO_DE_REPOSICAO]],Tabela57[[#This Row],[ESTOQUE_INICIAL]]&gt;0),L644*2.5,D644*0))</f>
        <v>44</v>
      </c>
      <c r="F644" s="13">
        <f t="shared" si="21"/>
        <v>20.833333333333336</v>
      </c>
      <c r="G644" s="14" t="str">
        <f>IF('ESTOQUE DEZEMBRO'!$N644="outubro",_xlfn.XLOOKUP('ESTOQUE DEZEMBRO'!$A644,MEDIDAS!H:H,MEDIDAS!J:J,,0),IF('ESTOQUE DEZEMBRO'!$N644="novembro",_xlfn.XLOOKUP('ESTOQUE DEZEMBRO'!$A644,MEDIDAS!H:H,MEDIDAS!K:K,,0),"0"))</f>
        <v>0</v>
      </c>
      <c r="H644" s="16">
        <v>48</v>
      </c>
      <c r="I644" s="6" t="s">
        <v>1128</v>
      </c>
      <c r="J644" s="1">
        <f>'ESTOQUE DEZEMBRO'!$D644*'ESTOQUE DEZEMBRO'!$G644+'ESTOQUE DEZEMBRO'!$E644*'ESTOQUE DEZEMBRO'!$H644</f>
        <v>1800</v>
      </c>
      <c r="K644" s="1">
        <f>_xlfn.XLOOKUP(A644,MEDIDAS!A:A,MEDIDAS!D:D,,0)*5</f>
        <v>4.166666666666667</v>
      </c>
      <c r="L644" s="1">
        <f>SUM(K644,_xlfn.XLOOKUP(A644,MEDIDAS!A:A,MEDIDAS!D:D,,0)*5)</f>
        <v>8.3333333333333339</v>
      </c>
      <c r="M64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44" t="str">
        <f>IF(Tabela57[[#This Row],[ABASTECIMENTO]]&gt;0,"janeiro",_xlfn.XLOOKUP(Tabela57[[#This Row],[SKU]],'ESTOQUE DEZEMBRO'!A:A,'ESTOQUE DEZEMBRO'!N:N,,0))</f>
        <v>janeiro</v>
      </c>
      <c r="O644" s="15">
        <v>45658</v>
      </c>
    </row>
    <row r="645" spans="1:15">
      <c r="A645" s="5" t="s">
        <v>642</v>
      </c>
      <c r="B645" s="6" t="s">
        <v>1202</v>
      </c>
      <c r="C645" s="8">
        <f t="shared" si="20"/>
        <v>64.89</v>
      </c>
      <c r="D645" s="13">
        <f>_xlfn.XLOOKUP(Tabela57[[#This Row],[SKU]],'ESTOQUE DEZEMBRO'!A:A,'ESTOQUE DEZEMBRO'!F:F,,0)-
_xlfn.XLOOKUP(Tabela57[[#This Row],[SKU]],'VENDA MES'!K:K,'VENDA MES'!L:L,0,0)</f>
        <v>-23.599999999999994</v>
      </c>
      <c r="E645" s="13">
        <f>IF(D645&lt;=0,(L645 * 2.5) - D645,IF(AND(Tabela57[[#This Row],[ESTOQUE_INICIAL]]&lt;=Tabela57[[#This Row],[PONTO_DE_REPOSICAO]],Tabela57[[#This Row],[ESTOQUE_INICIAL]]&gt;0),L645*2.5,D645*0))</f>
        <v>60.544444444444437</v>
      </c>
      <c r="F645" s="13">
        <f t="shared" si="21"/>
        <v>36.944444444444443</v>
      </c>
      <c r="G645" s="14">
        <f>IF('ESTOQUE DEZEMBRO'!$N645="outubro",_xlfn.XLOOKUP('ESTOQUE DEZEMBRO'!$A645,MEDIDAS!H:H,MEDIDAS!J:J,,0),IF('ESTOQUE DEZEMBRO'!$N645="novembro",_xlfn.XLOOKUP('ESTOQUE DEZEMBRO'!$A645,MEDIDAS!H:H,MEDIDAS!K:K,,0),"0"))</f>
        <v>24</v>
      </c>
      <c r="H645" s="16">
        <v>48</v>
      </c>
      <c r="I645" s="6" t="s">
        <v>1128</v>
      </c>
      <c r="J645" s="1">
        <f>'ESTOQUE DEZEMBRO'!$D645*'ESTOQUE DEZEMBRO'!$G645+'ESTOQUE DEZEMBRO'!$E645*'ESTOQUE DEZEMBRO'!$H645</f>
        <v>1401.6000000000001</v>
      </c>
      <c r="K645" s="1">
        <f>_xlfn.XLOOKUP(A645,MEDIDAS!A:A,MEDIDAS!D:D,,0)*5</f>
        <v>7.3888888888888893</v>
      </c>
      <c r="L645" s="1">
        <f>SUM(K645,_xlfn.XLOOKUP(A645,MEDIDAS!A:A,MEDIDAS!D:D,,0)*5)</f>
        <v>14.777777777777779</v>
      </c>
      <c r="M64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45" t="str">
        <f>IF(Tabela57[[#This Row],[ABASTECIMENTO]]&gt;0,"janeiro",_xlfn.XLOOKUP(Tabela57[[#This Row],[SKU]],'ESTOQUE DEZEMBRO'!A:A,'ESTOQUE DEZEMBRO'!N:N,,0))</f>
        <v>janeiro</v>
      </c>
      <c r="O645" s="15">
        <v>45658</v>
      </c>
    </row>
    <row r="646" spans="1:15">
      <c r="A646" s="5" t="s">
        <v>643</v>
      </c>
      <c r="B646" s="6" t="s">
        <v>1202</v>
      </c>
      <c r="C646" s="8">
        <f t="shared" si="20"/>
        <v>64.89</v>
      </c>
      <c r="D646" s="13">
        <f>_xlfn.XLOOKUP(Tabela57[[#This Row],[SKU]],'ESTOQUE DEZEMBRO'!A:A,'ESTOQUE DEZEMBRO'!F:F,,0)-
_xlfn.XLOOKUP(Tabela57[[#This Row],[SKU]],'VENDA MES'!K:K,'VENDA MES'!L:L,0,0)</f>
        <v>-38.722222222222221</v>
      </c>
      <c r="E646" s="13">
        <f>IF(D646&lt;=0,(L646 * 2.5) - D646,IF(AND(Tabela57[[#This Row],[ESTOQUE_INICIAL]]&lt;=Tabela57[[#This Row],[PONTO_DE_REPOSICAO]],Tabela57[[#This Row],[ESTOQUE_INICIAL]]&gt;0),L646*2.5,D646*0))</f>
        <v>79</v>
      </c>
      <c r="F646" s="13">
        <f t="shared" si="21"/>
        <v>40.277777777777779</v>
      </c>
      <c r="G646" s="14" t="str">
        <f>IF('ESTOQUE DEZEMBRO'!$N646="outubro",_xlfn.XLOOKUP('ESTOQUE DEZEMBRO'!$A646,MEDIDAS!H:H,MEDIDAS!J:J,,0),IF('ESTOQUE DEZEMBRO'!$N646="novembro",_xlfn.XLOOKUP('ESTOQUE DEZEMBRO'!$A646,MEDIDAS!H:H,MEDIDAS!K:K,,0),"0"))</f>
        <v>0</v>
      </c>
      <c r="H646" s="16">
        <v>48</v>
      </c>
      <c r="I646" s="6" t="s">
        <v>1128</v>
      </c>
      <c r="J646" s="1">
        <f>'ESTOQUE DEZEMBRO'!$D646*'ESTOQUE DEZEMBRO'!$G646+'ESTOQUE DEZEMBRO'!$E646*'ESTOQUE DEZEMBRO'!$H646</f>
        <v>3196.6666666666665</v>
      </c>
      <c r="K646" s="1">
        <f>_xlfn.XLOOKUP(A646,MEDIDAS!A:A,MEDIDAS!D:D,,0)*5</f>
        <v>8.0555555555555554</v>
      </c>
      <c r="L646" s="1">
        <f>SUM(K646,_xlfn.XLOOKUP(A646,MEDIDAS!A:A,MEDIDAS!D:D,,0)*5)</f>
        <v>16.111111111111111</v>
      </c>
      <c r="M64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46" t="str">
        <f>IF(Tabela57[[#This Row],[ABASTECIMENTO]]&gt;0,"janeiro",_xlfn.XLOOKUP(Tabela57[[#This Row],[SKU]],'ESTOQUE DEZEMBRO'!A:A,'ESTOQUE DEZEMBRO'!N:N,,0))</f>
        <v>janeiro</v>
      </c>
      <c r="O646" s="15">
        <v>45658</v>
      </c>
    </row>
    <row r="647" spans="1:15">
      <c r="A647" s="5" t="s">
        <v>644</v>
      </c>
      <c r="B647" s="6" t="s">
        <v>1202</v>
      </c>
      <c r="C647" s="8">
        <f t="shared" si="20"/>
        <v>64.89</v>
      </c>
      <c r="D647" s="13">
        <f>_xlfn.XLOOKUP(Tabela57[[#This Row],[SKU]],'ESTOQUE DEZEMBRO'!A:A,'ESTOQUE DEZEMBRO'!F:F,,0)-
_xlfn.XLOOKUP(Tabela57[[#This Row],[SKU]],'VENDA MES'!K:K,'VENDA MES'!L:L,0,0)</f>
        <v>-86</v>
      </c>
      <c r="E647" s="13">
        <f>IF(D647&lt;=0,(L647 * 2.5) - D647,IF(AND(Tabela57[[#This Row],[ESTOQUE_INICIAL]]&lt;=Tabela57[[#This Row],[PONTO_DE_REPOSICAO]],Tabela57[[#This Row],[ESTOQUE_INICIAL]]&gt;0),L647*2.5,D647*0))</f>
        <v>106</v>
      </c>
      <c r="F647" s="13">
        <f t="shared" si="21"/>
        <v>20</v>
      </c>
      <c r="G647" s="14" t="str">
        <f>IF('ESTOQUE DEZEMBRO'!$N647="outubro",_xlfn.XLOOKUP('ESTOQUE DEZEMBRO'!$A647,MEDIDAS!H:H,MEDIDAS!J:J,,0),IF('ESTOQUE DEZEMBRO'!$N647="novembro",_xlfn.XLOOKUP('ESTOQUE DEZEMBRO'!$A647,MEDIDAS!H:H,MEDIDAS!K:K,,0),"0"))</f>
        <v>0</v>
      </c>
      <c r="H647" s="16">
        <v>48</v>
      </c>
      <c r="I647" s="6" t="s">
        <v>1128</v>
      </c>
      <c r="J647" s="1">
        <f>'ESTOQUE DEZEMBRO'!$D647*'ESTOQUE DEZEMBRO'!$G647+'ESTOQUE DEZEMBRO'!$E647*'ESTOQUE DEZEMBRO'!$H647</f>
        <v>2352</v>
      </c>
      <c r="K647" s="1">
        <f>_xlfn.XLOOKUP(A647,MEDIDAS!A:A,MEDIDAS!D:D,,0)*5</f>
        <v>4</v>
      </c>
      <c r="L647" s="1">
        <f>SUM(K647,_xlfn.XLOOKUP(A647,MEDIDAS!A:A,MEDIDAS!D:D,,0)*5)</f>
        <v>8</v>
      </c>
      <c r="M64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47" t="str">
        <f>IF(Tabela57[[#This Row],[ABASTECIMENTO]]&gt;0,"janeiro",_xlfn.XLOOKUP(Tabela57[[#This Row],[SKU]],'ESTOQUE DEZEMBRO'!A:A,'ESTOQUE DEZEMBRO'!N:N,,0))</f>
        <v>janeiro</v>
      </c>
      <c r="O647" s="15">
        <v>45658</v>
      </c>
    </row>
    <row r="648" spans="1:15">
      <c r="A648" s="5" t="s">
        <v>714</v>
      </c>
      <c r="B648" s="6" t="s">
        <v>1202</v>
      </c>
      <c r="C648" s="8">
        <f t="shared" si="20"/>
        <v>64.89</v>
      </c>
      <c r="D648" s="13">
        <f>_xlfn.XLOOKUP(Tabela57[[#This Row],[SKU]],'ESTOQUE DEZEMBRO'!A:A,'ESTOQUE DEZEMBRO'!F:F,,0)-
_xlfn.XLOOKUP(Tabela57[[#This Row],[SKU]],'VENDA MES'!K:K,'VENDA MES'!L:L,0,0)</f>
        <v>21</v>
      </c>
      <c r="E648" s="13">
        <f>IF(D648&lt;=0,(L648 * 2.5) - D648,IF(AND(Tabela57[[#This Row],[ESTOQUE_INICIAL]]&lt;=Tabela57[[#This Row],[PONTO_DE_REPOSICAO]],Tabela57[[#This Row],[ESTOQUE_INICIAL]]&gt;0),L648*2.5,D648*0))</f>
        <v>0</v>
      </c>
      <c r="F648" s="13">
        <f t="shared" si="21"/>
        <v>21</v>
      </c>
      <c r="G648" s="14">
        <f>IF('ESTOQUE DEZEMBRO'!$N648="outubro",_xlfn.XLOOKUP('ESTOQUE DEZEMBRO'!$A648,MEDIDAS!H:H,MEDIDAS!J:J,,0),IF('ESTOQUE DEZEMBRO'!$N648="novembro",_xlfn.XLOOKUP('ESTOQUE DEZEMBRO'!$A648,MEDIDAS!H:H,MEDIDAS!K:K,,0),"0"))</f>
        <v>24</v>
      </c>
      <c r="H648" s="16">
        <v>48</v>
      </c>
      <c r="I648" s="6" t="s">
        <v>1128</v>
      </c>
      <c r="J648" s="1">
        <f>'ESTOQUE DEZEMBRO'!$D648*'ESTOQUE DEZEMBRO'!$G648+'ESTOQUE DEZEMBRO'!$E648*'ESTOQUE DEZEMBRO'!$H648</f>
        <v>2832</v>
      </c>
      <c r="K648" s="1">
        <f>_xlfn.XLOOKUP(A648,MEDIDAS!A:A,MEDIDAS!D:D,,0)*5</f>
        <v>1.7777777777777779</v>
      </c>
      <c r="L648" s="1">
        <f>SUM(K648,_xlfn.XLOOKUP(A648,MEDIDAS!A:A,MEDIDAS!D:D,,0)*5)</f>
        <v>3.5555555555555558</v>
      </c>
      <c r="M64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48" t="str">
        <f>IF(Tabela57[[#This Row],[ABASTECIMENTO]]&gt;0,"janeiro",_xlfn.XLOOKUP(Tabela57[[#This Row],[SKU]],'ESTOQUE DEZEMBRO'!A:A,'ESTOQUE DEZEMBRO'!N:N,,0))</f>
        <v>outubro</v>
      </c>
      <c r="O648" s="15">
        <v>45658</v>
      </c>
    </row>
    <row r="649" spans="1:15">
      <c r="A649" s="5" t="s">
        <v>645</v>
      </c>
      <c r="B649" s="6" t="s">
        <v>1202</v>
      </c>
      <c r="C649" s="8">
        <f t="shared" si="20"/>
        <v>64.89</v>
      </c>
      <c r="D649" s="13">
        <f>_xlfn.XLOOKUP(Tabela57[[#This Row],[SKU]],'ESTOQUE DEZEMBRO'!A:A,'ESTOQUE DEZEMBRO'!F:F,,0)-
_xlfn.XLOOKUP(Tabela57[[#This Row],[SKU]],'VENDA MES'!K:K,'VENDA MES'!L:L,0,0)</f>
        <v>85.600000000000023</v>
      </c>
      <c r="E649" s="13">
        <f>IF(D649&lt;=0,(L649 * 2.5) - D649,IF(AND(Tabela57[[#This Row],[ESTOQUE_INICIAL]]&lt;=Tabela57[[#This Row],[PONTO_DE_REPOSICAO]],Tabela57[[#This Row],[ESTOQUE_INICIAL]]&gt;0),L649*2.5,D649*0))</f>
        <v>0</v>
      </c>
      <c r="F649" s="13">
        <f t="shared" si="21"/>
        <v>85.600000000000023</v>
      </c>
      <c r="G649" s="14">
        <f>IF('ESTOQUE DEZEMBRO'!$N649="outubro",_xlfn.XLOOKUP('ESTOQUE DEZEMBRO'!$A649,MEDIDAS!H:H,MEDIDAS!J:J,,0),IF('ESTOQUE DEZEMBRO'!$N649="novembro",_xlfn.XLOOKUP('ESTOQUE DEZEMBRO'!$A649,MEDIDAS!H:H,MEDIDAS!K:K,,0),"0"))</f>
        <v>24</v>
      </c>
      <c r="H649" s="16">
        <v>48</v>
      </c>
      <c r="I649" s="6" t="s">
        <v>1128</v>
      </c>
      <c r="J649" s="1">
        <f>'ESTOQUE DEZEMBRO'!$D649*'ESTOQUE DEZEMBRO'!$G649+'ESTOQUE DEZEMBRO'!$E649*'ESTOQUE DEZEMBRO'!$H649</f>
        <v>4094.4000000000005</v>
      </c>
      <c r="K649" s="1">
        <f>_xlfn.XLOOKUP(A649,MEDIDAS!A:A,MEDIDAS!D:D,,0)*5</f>
        <v>7.3888888888888893</v>
      </c>
      <c r="L649" s="1">
        <f>SUM(K649,_xlfn.XLOOKUP(A649,MEDIDAS!A:A,MEDIDAS!D:D,,0)*5)</f>
        <v>14.777777777777779</v>
      </c>
      <c r="M64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49" t="str">
        <f>IF(Tabela57[[#This Row],[ABASTECIMENTO]]&gt;0,"janeiro",_xlfn.XLOOKUP(Tabela57[[#This Row],[SKU]],'ESTOQUE DEZEMBRO'!A:A,'ESTOQUE DEZEMBRO'!N:N,,0))</f>
        <v>outubro</v>
      </c>
      <c r="O649" s="15">
        <v>45658</v>
      </c>
    </row>
    <row r="650" spans="1:15">
      <c r="A650" s="5" t="s">
        <v>646</v>
      </c>
      <c r="B650" s="6" t="s">
        <v>1202</v>
      </c>
      <c r="C650" s="8">
        <f t="shared" si="20"/>
        <v>64.89</v>
      </c>
      <c r="D650" s="13">
        <f>_xlfn.XLOOKUP(Tabela57[[#This Row],[SKU]],'ESTOQUE DEZEMBRO'!A:A,'ESTOQUE DEZEMBRO'!F:F,,0)-
_xlfn.XLOOKUP(Tabela57[[#This Row],[SKU]],'VENDA MES'!K:K,'VENDA MES'!L:L,0,0)</f>
        <v>-24</v>
      </c>
      <c r="E650" s="13">
        <f>IF(D650&lt;=0,(L650 * 2.5) - D650,IF(AND(Tabela57[[#This Row],[ESTOQUE_INICIAL]]&lt;=Tabela57[[#This Row],[PONTO_DE_REPOSICAO]],Tabela57[[#This Row],[ESTOQUE_INICIAL]]&gt;0),L650*2.5,D650*0))</f>
        <v>50.944444444444443</v>
      </c>
      <c r="F650" s="13">
        <f t="shared" si="21"/>
        <v>26.944444444444443</v>
      </c>
      <c r="G650" s="14">
        <f>IF('ESTOQUE DEZEMBRO'!$N650="outubro",_xlfn.XLOOKUP('ESTOQUE DEZEMBRO'!$A650,MEDIDAS!H:H,MEDIDAS!J:J,,0),IF('ESTOQUE DEZEMBRO'!$N650="novembro",_xlfn.XLOOKUP('ESTOQUE DEZEMBRO'!$A650,MEDIDAS!H:H,MEDIDAS!K:K,,0),"0"))</f>
        <v>24</v>
      </c>
      <c r="H650" s="16">
        <v>48</v>
      </c>
      <c r="I650" s="6" t="s">
        <v>1128</v>
      </c>
      <c r="J650" s="1">
        <f>'ESTOQUE DEZEMBRO'!$D650*'ESTOQUE DEZEMBRO'!$G650+'ESTOQUE DEZEMBRO'!$E650*'ESTOQUE DEZEMBRO'!$H650</f>
        <v>840</v>
      </c>
      <c r="K650" s="1">
        <f>_xlfn.XLOOKUP(A650,MEDIDAS!A:A,MEDIDAS!D:D,,0)*5</f>
        <v>5.3888888888888884</v>
      </c>
      <c r="L650" s="1">
        <f>SUM(K650,_xlfn.XLOOKUP(A650,MEDIDAS!A:A,MEDIDAS!D:D,,0)*5)</f>
        <v>10.777777777777777</v>
      </c>
      <c r="M65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50" t="str">
        <f>IF(Tabela57[[#This Row],[ABASTECIMENTO]]&gt;0,"janeiro",_xlfn.XLOOKUP(Tabela57[[#This Row],[SKU]],'ESTOQUE DEZEMBRO'!A:A,'ESTOQUE DEZEMBRO'!N:N,,0))</f>
        <v>janeiro</v>
      </c>
      <c r="O650" s="15">
        <v>45658</v>
      </c>
    </row>
    <row r="651" spans="1:15">
      <c r="A651" s="5" t="s">
        <v>647</v>
      </c>
      <c r="B651" s="6" t="s">
        <v>1202</v>
      </c>
      <c r="C651" s="8">
        <f t="shared" si="20"/>
        <v>64.89</v>
      </c>
      <c r="D651" s="13">
        <f>_xlfn.XLOOKUP(Tabela57[[#This Row],[SKU]],'ESTOQUE DEZEMBRO'!A:A,'ESTOQUE DEZEMBRO'!F:F,,0)-
_xlfn.XLOOKUP(Tabela57[[#This Row],[SKU]],'VENDA MES'!K:K,'VENDA MES'!L:L,0,0)</f>
        <v>-52.188888888888876</v>
      </c>
      <c r="E651" s="13">
        <f>IF(D651&lt;=0,(L651 * 2.5) - D651,IF(AND(Tabela57[[#This Row],[ESTOQUE_INICIAL]]&lt;=Tabela57[[#This Row],[PONTO_DE_REPOSICAO]],Tabela57[[#This Row],[ESTOQUE_INICIAL]]&gt;0),L651*2.5,D651*0))</f>
        <v>80.799999999999983</v>
      </c>
      <c r="F651" s="13">
        <f t="shared" si="21"/>
        <v>28.611111111111107</v>
      </c>
      <c r="G651" s="14" t="str">
        <f>IF('ESTOQUE DEZEMBRO'!$N651="outubro",_xlfn.XLOOKUP('ESTOQUE DEZEMBRO'!$A651,MEDIDAS!H:H,MEDIDAS!J:J,,0),IF('ESTOQUE DEZEMBRO'!$N651="novembro",_xlfn.XLOOKUP('ESTOQUE DEZEMBRO'!$A651,MEDIDAS!H:H,MEDIDAS!K:K,,0),"0"))</f>
        <v>0</v>
      </c>
      <c r="H651" s="16">
        <v>48</v>
      </c>
      <c r="I651" s="6" t="s">
        <v>1128</v>
      </c>
      <c r="J651" s="1">
        <f>'ESTOQUE DEZEMBRO'!$D651*'ESTOQUE DEZEMBRO'!$G651+'ESTOQUE DEZEMBRO'!$E651*'ESTOQUE DEZEMBRO'!$H651</f>
        <v>1716.6666666666665</v>
      </c>
      <c r="K651" s="1">
        <f>_xlfn.XLOOKUP(A651,MEDIDAS!A:A,MEDIDAS!D:D,,0)*5</f>
        <v>5.7222222222222214</v>
      </c>
      <c r="L651" s="1">
        <f>SUM(K651,_xlfn.XLOOKUP(A651,MEDIDAS!A:A,MEDIDAS!D:D,,0)*5)</f>
        <v>11.444444444444443</v>
      </c>
      <c r="M65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51" t="str">
        <f>IF(Tabela57[[#This Row],[ABASTECIMENTO]]&gt;0,"janeiro",_xlfn.XLOOKUP(Tabela57[[#This Row],[SKU]],'ESTOQUE DEZEMBRO'!A:A,'ESTOQUE DEZEMBRO'!N:N,,0))</f>
        <v>janeiro</v>
      </c>
      <c r="O651" s="15">
        <v>45658</v>
      </c>
    </row>
    <row r="652" spans="1:15">
      <c r="A652" s="5" t="s">
        <v>649</v>
      </c>
      <c r="B652" s="6" t="s">
        <v>1202</v>
      </c>
      <c r="C652" s="8">
        <f t="shared" si="20"/>
        <v>64.89</v>
      </c>
      <c r="D652" s="13">
        <f>_xlfn.XLOOKUP(Tabela57[[#This Row],[SKU]],'ESTOQUE DEZEMBRO'!A:A,'ESTOQUE DEZEMBRO'!F:F,,0)-
_xlfn.XLOOKUP(Tabela57[[#This Row],[SKU]],'VENDA MES'!K:K,'VENDA MES'!L:L,0,0)</f>
        <v>55.800000000000011</v>
      </c>
      <c r="E652" s="13">
        <f>IF(D652&lt;=0,(L652 * 2.5) - D652,IF(AND(Tabela57[[#This Row],[ESTOQUE_INICIAL]]&lt;=Tabela57[[#This Row],[PONTO_DE_REPOSICAO]],Tabela57[[#This Row],[ESTOQUE_INICIAL]]&gt;0),L652*2.5,D652*0))</f>
        <v>0</v>
      </c>
      <c r="F652" s="13">
        <f t="shared" si="21"/>
        <v>55.800000000000011</v>
      </c>
      <c r="G652" s="14">
        <f>IF('ESTOQUE DEZEMBRO'!$N652="outubro",_xlfn.XLOOKUP('ESTOQUE DEZEMBRO'!$A652,MEDIDAS!H:H,MEDIDAS!J:J,,0),IF('ESTOQUE DEZEMBRO'!$N652="novembro",_xlfn.XLOOKUP('ESTOQUE DEZEMBRO'!$A652,MEDIDAS!H:H,MEDIDAS!K:K,,0),"0"))</f>
        <v>24</v>
      </c>
      <c r="H652" s="16">
        <v>48</v>
      </c>
      <c r="I652" s="6" t="s">
        <v>1128</v>
      </c>
      <c r="J652" s="1">
        <f>'ESTOQUE DEZEMBRO'!$D652*'ESTOQUE DEZEMBRO'!$G652+'ESTOQUE DEZEMBRO'!$E652*'ESTOQUE DEZEMBRO'!$H652</f>
        <v>3331.2000000000003</v>
      </c>
      <c r="K652" s="1">
        <f>_xlfn.XLOOKUP(A652,MEDIDAS!A:A,MEDIDAS!D:D,,0)*5</f>
        <v>8.0555555555555554</v>
      </c>
      <c r="L652" s="1">
        <f>SUM(K652,_xlfn.XLOOKUP(A652,MEDIDAS!A:A,MEDIDAS!D:D,,0)*5)</f>
        <v>16.111111111111111</v>
      </c>
      <c r="M65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52" t="str">
        <f>IF(Tabela57[[#This Row],[ABASTECIMENTO]]&gt;0,"janeiro",_xlfn.XLOOKUP(Tabela57[[#This Row],[SKU]],'ESTOQUE DEZEMBRO'!A:A,'ESTOQUE DEZEMBRO'!N:N,,0))</f>
        <v>outubro</v>
      </c>
      <c r="O652" s="15">
        <v>45658</v>
      </c>
    </row>
    <row r="653" spans="1:15">
      <c r="A653" s="5" t="s">
        <v>650</v>
      </c>
      <c r="B653" s="6" t="s">
        <v>1203</v>
      </c>
      <c r="C653" s="8">
        <f t="shared" si="20"/>
        <v>64.89</v>
      </c>
      <c r="D653" s="13">
        <f>_xlfn.XLOOKUP(Tabela57[[#This Row],[SKU]],'ESTOQUE DEZEMBRO'!A:A,'ESTOQUE DEZEMBRO'!F:F,,0)-
_xlfn.XLOOKUP(Tabela57[[#This Row],[SKU]],'VENDA MES'!K:K,'VENDA MES'!L:L,0,0)</f>
        <v>-26.400000000000006</v>
      </c>
      <c r="E653" s="13">
        <f>IF(D653&lt;=0,(L653 * 2.5) - D653,IF(AND(Tabela57[[#This Row],[ESTOQUE_INICIAL]]&lt;=Tabela57[[#This Row],[PONTO_DE_REPOSICAO]],Tabela57[[#This Row],[ESTOQUE_INICIAL]]&gt;0),L653*2.5,D653*0))</f>
        <v>57.788888888888891</v>
      </c>
      <c r="F653" s="13">
        <f t="shared" si="21"/>
        <v>31.388888888888886</v>
      </c>
      <c r="G653" s="14">
        <f>IF('ESTOQUE DEZEMBRO'!$N653="outubro",_xlfn.XLOOKUP('ESTOQUE DEZEMBRO'!$A653,MEDIDAS!H:H,MEDIDAS!J:J,,0),IF('ESTOQUE DEZEMBRO'!$N653="novembro",_xlfn.XLOOKUP('ESTOQUE DEZEMBRO'!$A653,MEDIDAS!H:H,MEDIDAS!K:K,,0),"0"))</f>
        <v>36</v>
      </c>
      <c r="H653" s="16">
        <v>72</v>
      </c>
      <c r="I653" s="6" t="s">
        <v>1152</v>
      </c>
      <c r="J653" s="1">
        <f>'ESTOQUE DEZEMBRO'!$D653*'ESTOQUE DEZEMBRO'!$G653+'ESTOQUE DEZEMBRO'!$E653*'ESTOQUE DEZEMBRO'!$H653</f>
        <v>921.5999999999998</v>
      </c>
      <c r="K653" s="1">
        <f>_xlfn.XLOOKUP(A653,MEDIDAS!A:A,MEDIDAS!D:D,,0)*5</f>
        <v>6.2777777777777777</v>
      </c>
      <c r="L653" s="1">
        <f>SUM(K653,_xlfn.XLOOKUP(A653,MEDIDAS!A:A,MEDIDAS!D:D,,0)*5)</f>
        <v>12.555555555555555</v>
      </c>
      <c r="M65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53" t="str">
        <f>IF(Tabela57[[#This Row],[ABASTECIMENTO]]&gt;0,"janeiro",_xlfn.XLOOKUP(Tabela57[[#This Row],[SKU]],'ESTOQUE DEZEMBRO'!A:A,'ESTOQUE DEZEMBRO'!N:N,,0))</f>
        <v>janeiro</v>
      </c>
      <c r="O653" s="15">
        <v>45658</v>
      </c>
    </row>
    <row r="654" spans="1:15">
      <c r="A654" s="5" t="s">
        <v>651</v>
      </c>
      <c r="B654" s="6" t="s">
        <v>1203</v>
      </c>
      <c r="C654" s="8">
        <f t="shared" si="20"/>
        <v>64.89</v>
      </c>
      <c r="D654" s="13">
        <f>_xlfn.XLOOKUP(Tabela57[[#This Row],[SKU]],'ESTOQUE DEZEMBRO'!A:A,'ESTOQUE DEZEMBRO'!F:F,,0)-
_xlfn.XLOOKUP(Tabela57[[#This Row],[SKU]],'VENDA MES'!K:K,'VENDA MES'!L:L,0,0)</f>
        <v>74.599999999999994</v>
      </c>
      <c r="E654" s="13">
        <f>IF(D654&lt;=0,(L654 * 2.5) - D654,IF(AND(Tabela57[[#This Row],[ESTOQUE_INICIAL]]&lt;=Tabela57[[#This Row],[PONTO_DE_REPOSICAO]],Tabela57[[#This Row],[ESTOQUE_INICIAL]]&gt;0),L654*2.5,D654*0))</f>
        <v>0</v>
      </c>
      <c r="F654" s="13">
        <f t="shared" si="21"/>
        <v>74.599999999999994</v>
      </c>
      <c r="G654" s="14">
        <f>IF('ESTOQUE DEZEMBRO'!$N654="outubro",_xlfn.XLOOKUP('ESTOQUE DEZEMBRO'!$A654,MEDIDAS!H:H,MEDIDAS!J:J,,0),IF('ESTOQUE DEZEMBRO'!$N654="novembro",_xlfn.XLOOKUP('ESTOQUE DEZEMBRO'!$A654,MEDIDAS!H:H,MEDIDAS!K:K,,0),"0"))</f>
        <v>36</v>
      </c>
      <c r="H654" s="16">
        <v>72</v>
      </c>
      <c r="I654" s="6" t="s">
        <v>1152</v>
      </c>
      <c r="J654" s="1">
        <f>'ESTOQUE DEZEMBRO'!$D654*'ESTOQUE DEZEMBRO'!$G654+'ESTOQUE DEZEMBRO'!$E654*'ESTOQUE DEZEMBRO'!$H654</f>
        <v>4917.5999999999995</v>
      </c>
      <c r="K654" s="1">
        <f>_xlfn.XLOOKUP(A654,MEDIDAS!A:A,MEDIDAS!D:D,,0)*5</f>
        <v>5.6111111111111107</v>
      </c>
      <c r="L654" s="1">
        <f>SUM(K654,_xlfn.XLOOKUP(A654,MEDIDAS!A:A,MEDIDAS!D:D,,0)*5)</f>
        <v>11.222222222222221</v>
      </c>
      <c r="M65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54" t="str">
        <f>IF(Tabela57[[#This Row],[ABASTECIMENTO]]&gt;0,"janeiro",_xlfn.XLOOKUP(Tabela57[[#This Row],[SKU]],'ESTOQUE DEZEMBRO'!A:A,'ESTOQUE DEZEMBRO'!N:N,,0))</f>
        <v>outubro</v>
      </c>
      <c r="O654" s="15">
        <v>45658</v>
      </c>
    </row>
    <row r="655" spans="1:15">
      <c r="A655" s="5" t="s">
        <v>652</v>
      </c>
      <c r="B655" s="6" t="s">
        <v>1203</v>
      </c>
      <c r="C655" s="8">
        <f t="shared" si="20"/>
        <v>64.89</v>
      </c>
      <c r="D655" s="13">
        <f>_xlfn.XLOOKUP(Tabela57[[#This Row],[SKU]],'ESTOQUE DEZEMBRO'!A:A,'ESTOQUE DEZEMBRO'!F:F,,0)-
_xlfn.XLOOKUP(Tabela57[[#This Row],[SKU]],'VENDA MES'!K:K,'VENDA MES'!L:L,0,0)</f>
        <v>-61.611111111111114</v>
      </c>
      <c r="E655" s="13">
        <f>IF(D655&lt;=0,(L655 * 2.5) - D655,IF(AND(Tabela57[[#This Row],[ESTOQUE_INICIAL]]&lt;=Tabela57[[#This Row],[PONTO_DE_REPOSICAO]],Tabela57[[#This Row],[ESTOQUE_INICIAL]]&gt;0),L655*2.5,D655*0))</f>
        <v>103</v>
      </c>
      <c r="F655" s="13">
        <f t="shared" si="21"/>
        <v>41.388888888888886</v>
      </c>
      <c r="G655" s="14" t="str">
        <f>IF('ESTOQUE DEZEMBRO'!$N655="outubro",_xlfn.XLOOKUP('ESTOQUE DEZEMBRO'!$A655,MEDIDAS!H:H,MEDIDAS!J:J,,0),IF('ESTOQUE DEZEMBRO'!$N655="novembro",_xlfn.XLOOKUP('ESTOQUE DEZEMBRO'!$A655,MEDIDAS!H:H,MEDIDAS!K:K,,0),"0"))</f>
        <v>0</v>
      </c>
      <c r="H655" s="16">
        <v>72</v>
      </c>
      <c r="I655" s="6" t="s">
        <v>1152</v>
      </c>
      <c r="J655" s="1">
        <f>'ESTOQUE DEZEMBRO'!$D655*'ESTOQUE DEZEMBRO'!$G655+'ESTOQUE DEZEMBRO'!$E655*'ESTOQUE DEZEMBRO'!$H655</f>
        <v>4066.9999999999982</v>
      </c>
      <c r="K655" s="1">
        <f>_xlfn.XLOOKUP(A655,MEDIDAS!A:A,MEDIDAS!D:D,,0)*5</f>
        <v>8.2777777777777768</v>
      </c>
      <c r="L655" s="1">
        <f>SUM(K655,_xlfn.XLOOKUP(A655,MEDIDAS!A:A,MEDIDAS!D:D,,0)*5)</f>
        <v>16.555555555555554</v>
      </c>
      <c r="M65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55" t="str">
        <f>IF(Tabela57[[#This Row],[ABASTECIMENTO]]&gt;0,"janeiro",_xlfn.XLOOKUP(Tabela57[[#This Row],[SKU]],'ESTOQUE DEZEMBRO'!A:A,'ESTOQUE DEZEMBRO'!N:N,,0))</f>
        <v>janeiro</v>
      </c>
      <c r="O655" s="15">
        <v>45658</v>
      </c>
    </row>
    <row r="656" spans="1:15">
      <c r="A656" s="5" t="s">
        <v>653</v>
      </c>
      <c r="B656" s="6" t="s">
        <v>1203</v>
      </c>
      <c r="C656" s="8">
        <f t="shared" si="20"/>
        <v>64.89</v>
      </c>
      <c r="D656" s="13">
        <f>_xlfn.XLOOKUP(Tabela57[[#This Row],[SKU]],'ESTOQUE DEZEMBRO'!A:A,'ESTOQUE DEZEMBRO'!F:F,,0)-
_xlfn.XLOOKUP(Tabela57[[#This Row],[SKU]],'VENDA MES'!K:K,'VENDA MES'!L:L,0,0)</f>
        <v>11.344444444444463</v>
      </c>
      <c r="E656" s="13">
        <f>IF(D656&lt;=0,(L656 * 2.5) - D656,IF(AND(Tabela57[[#This Row],[ESTOQUE_INICIAL]]&lt;=Tabela57[[#This Row],[PONTO_DE_REPOSICAO]],Tabela57[[#This Row],[ESTOQUE_INICIAL]]&gt;0),L656*2.5,D656*0))</f>
        <v>31.944444444444443</v>
      </c>
      <c r="F656" s="13">
        <f t="shared" si="21"/>
        <v>43.288888888888906</v>
      </c>
      <c r="G656" s="14" t="str">
        <f>IF('ESTOQUE DEZEMBRO'!$N656="outubro",_xlfn.XLOOKUP('ESTOQUE DEZEMBRO'!$A656,MEDIDAS!H:H,MEDIDAS!J:J,,0),IF('ESTOQUE DEZEMBRO'!$N656="novembro",_xlfn.XLOOKUP('ESTOQUE DEZEMBRO'!$A656,MEDIDAS!H:H,MEDIDAS!K:K,,0),"0"))</f>
        <v>0</v>
      </c>
      <c r="H656" s="16">
        <v>72</v>
      </c>
      <c r="I656" s="6" t="s">
        <v>1152</v>
      </c>
      <c r="J656" s="1">
        <f>'ESTOQUE DEZEMBRO'!$D656*'ESTOQUE DEZEMBRO'!$G656+'ESTOQUE DEZEMBRO'!$E656*'ESTOQUE DEZEMBRO'!$H656</f>
        <v>2875</v>
      </c>
      <c r="K656" s="1">
        <f>_xlfn.XLOOKUP(A656,MEDIDAS!A:A,MEDIDAS!D:D,,0)*5</f>
        <v>6.3888888888888884</v>
      </c>
      <c r="L656" s="1">
        <f>SUM(K656,_xlfn.XLOOKUP(A656,MEDIDAS!A:A,MEDIDAS!D:D,,0)*5)</f>
        <v>12.777777777777777</v>
      </c>
      <c r="M65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56" t="str">
        <f>IF(Tabela57[[#This Row],[ABASTECIMENTO]]&gt;0,"janeiro",_xlfn.XLOOKUP(Tabela57[[#This Row],[SKU]],'ESTOQUE DEZEMBRO'!A:A,'ESTOQUE DEZEMBRO'!N:N,,0))</f>
        <v>janeiro</v>
      </c>
      <c r="O656" s="15">
        <v>45658</v>
      </c>
    </row>
    <row r="657" spans="1:15">
      <c r="A657" s="5" t="s">
        <v>654</v>
      </c>
      <c r="B657" s="6" t="s">
        <v>1203</v>
      </c>
      <c r="C657" s="8">
        <f t="shared" si="20"/>
        <v>64.89</v>
      </c>
      <c r="D657" s="13">
        <f>_xlfn.XLOOKUP(Tabela57[[#This Row],[SKU]],'ESTOQUE DEZEMBRO'!A:A,'ESTOQUE DEZEMBRO'!F:F,,0)-
_xlfn.XLOOKUP(Tabela57[[#This Row],[SKU]],'VENDA MES'!K:K,'VENDA MES'!L:L,0,0)</f>
        <v>-57.888888888888886</v>
      </c>
      <c r="E657" s="13">
        <f>IF(D657&lt;=0,(L657 * 2.5) - D657,IF(AND(Tabela57[[#This Row],[ESTOQUE_INICIAL]]&lt;=Tabela57[[#This Row],[PONTO_DE_REPOSICAO]],Tabela57[[#This Row],[ESTOQUE_INICIAL]]&gt;0),L657*2.5,D657*0))</f>
        <v>74</v>
      </c>
      <c r="F657" s="13">
        <f t="shared" si="21"/>
        <v>16.111111111111114</v>
      </c>
      <c r="G657" s="14" t="str">
        <f>IF('ESTOQUE DEZEMBRO'!$N657="outubro",_xlfn.XLOOKUP('ESTOQUE DEZEMBRO'!$A657,MEDIDAS!H:H,MEDIDAS!J:J,,0),IF('ESTOQUE DEZEMBRO'!$N657="novembro",_xlfn.XLOOKUP('ESTOQUE DEZEMBRO'!$A657,MEDIDAS!H:H,MEDIDAS!K:K,,0),"0"))</f>
        <v>0</v>
      </c>
      <c r="H657" s="16">
        <v>72</v>
      </c>
      <c r="I657" s="6" t="s">
        <v>1152</v>
      </c>
      <c r="J657" s="1">
        <f>'ESTOQUE DEZEMBRO'!$D657*'ESTOQUE DEZEMBRO'!$G657+'ESTOQUE DEZEMBRO'!$E657*'ESTOQUE DEZEMBRO'!$H657</f>
        <v>1918.0000000000002</v>
      </c>
      <c r="K657" s="1">
        <f>_xlfn.XLOOKUP(A657,MEDIDAS!A:A,MEDIDAS!D:D,,0)*5</f>
        <v>3.2222222222222223</v>
      </c>
      <c r="L657" s="1">
        <f>SUM(K657,_xlfn.XLOOKUP(A657,MEDIDAS!A:A,MEDIDAS!D:D,,0)*5)</f>
        <v>6.4444444444444446</v>
      </c>
      <c r="M65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57" t="str">
        <f>IF(Tabela57[[#This Row],[ABASTECIMENTO]]&gt;0,"janeiro",_xlfn.XLOOKUP(Tabela57[[#This Row],[SKU]],'ESTOQUE DEZEMBRO'!A:A,'ESTOQUE DEZEMBRO'!N:N,,0))</f>
        <v>janeiro</v>
      </c>
      <c r="O657" s="15">
        <v>45658</v>
      </c>
    </row>
    <row r="658" spans="1:15">
      <c r="A658" s="5" t="s">
        <v>725</v>
      </c>
      <c r="B658" s="6" t="s">
        <v>1203</v>
      </c>
      <c r="C658" s="8">
        <f t="shared" si="20"/>
        <v>64.89</v>
      </c>
      <c r="D658" s="13">
        <f>_xlfn.XLOOKUP(Tabela57[[#This Row],[SKU]],'ESTOQUE DEZEMBRO'!A:A,'ESTOQUE DEZEMBRO'!F:F,,0)-
_xlfn.XLOOKUP(Tabela57[[#This Row],[SKU]],'VENDA MES'!K:K,'VENDA MES'!L:L,0,0)</f>
        <v>-35.5</v>
      </c>
      <c r="E658" s="13">
        <f>IF(D658&lt;=0,(L658 * 2.5) - D658,IF(AND(Tabela57[[#This Row],[ESTOQUE_INICIAL]]&lt;=Tabela57[[#This Row],[PONTO_DE_REPOSICAO]],Tabela57[[#This Row],[ESTOQUE_INICIAL]]&gt;0),L658*2.5,D658*0))</f>
        <v>78</v>
      </c>
      <c r="F658" s="13">
        <f t="shared" si="21"/>
        <v>42.5</v>
      </c>
      <c r="G658" s="14" t="str">
        <f>IF('ESTOQUE DEZEMBRO'!$N658="outubro",_xlfn.XLOOKUP('ESTOQUE DEZEMBRO'!$A658,MEDIDAS!H:H,MEDIDAS!J:J,,0),IF('ESTOQUE DEZEMBRO'!$N658="novembro",_xlfn.XLOOKUP('ESTOQUE DEZEMBRO'!$A658,MEDIDAS!H:H,MEDIDAS!K:K,,0),"0"))</f>
        <v>0</v>
      </c>
      <c r="H658" s="16">
        <v>72</v>
      </c>
      <c r="I658" s="6" t="s">
        <v>1152</v>
      </c>
      <c r="J658" s="1">
        <f>'ESTOQUE DEZEMBRO'!$D658*'ESTOQUE DEZEMBRO'!$G658+'ESTOQUE DEZEMBRO'!$E658*'ESTOQUE DEZEMBRO'!$H658</f>
        <v>4095</v>
      </c>
      <c r="K658" s="1">
        <f>_xlfn.XLOOKUP(A658,MEDIDAS!A:A,MEDIDAS!D:D,,0)*5</f>
        <v>8.5</v>
      </c>
      <c r="L658" s="1">
        <f>SUM(K658,_xlfn.XLOOKUP(A658,MEDIDAS!A:A,MEDIDAS!D:D,,0)*5)</f>
        <v>17</v>
      </c>
      <c r="M65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58" t="str">
        <f>IF(Tabela57[[#This Row],[ABASTECIMENTO]]&gt;0,"janeiro",_xlfn.XLOOKUP(Tabela57[[#This Row],[SKU]],'ESTOQUE DEZEMBRO'!A:A,'ESTOQUE DEZEMBRO'!N:N,,0))</f>
        <v>janeiro</v>
      </c>
      <c r="O658" s="15">
        <v>45658</v>
      </c>
    </row>
    <row r="659" spans="1:15">
      <c r="A659" s="5" t="s">
        <v>655</v>
      </c>
      <c r="B659" s="6" t="s">
        <v>1203</v>
      </c>
      <c r="C659" s="8">
        <f t="shared" si="20"/>
        <v>64.89</v>
      </c>
      <c r="D659" s="13">
        <f>_xlfn.XLOOKUP(Tabela57[[#This Row],[SKU]],'ESTOQUE DEZEMBRO'!A:A,'ESTOQUE DEZEMBRO'!F:F,,0)-
_xlfn.XLOOKUP(Tabela57[[#This Row],[SKU]],'VENDA MES'!K:K,'VENDA MES'!L:L,0,0)</f>
        <v>-8.1999999999999602</v>
      </c>
      <c r="E659" s="13">
        <f>IF(D659&lt;=0,(L659 * 2.5) - D659,IF(AND(Tabela57[[#This Row],[ESTOQUE_INICIAL]]&lt;=Tabela57[[#This Row],[PONTO_DE_REPOSICAO]],Tabela57[[#This Row],[ESTOQUE_INICIAL]]&gt;0),L659*2.5,D659*0))</f>
        <v>36.533333333333289</v>
      </c>
      <c r="F659" s="13">
        <f t="shared" si="21"/>
        <v>28.333333333333329</v>
      </c>
      <c r="G659" s="14">
        <f>IF('ESTOQUE DEZEMBRO'!$N659="outubro",_xlfn.XLOOKUP('ESTOQUE DEZEMBRO'!$A659,MEDIDAS!H:H,MEDIDAS!J:J,,0),IF('ESTOQUE DEZEMBRO'!$N659="novembro",_xlfn.XLOOKUP('ESTOQUE DEZEMBRO'!$A659,MEDIDAS!H:H,MEDIDAS!K:K,,0),"0"))</f>
        <v>36</v>
      </c>
      <c r="H659" s="16">
        <v>72</v>
      </c>
      <c r="I659" s="6" t="s">
        <v>1152</v>
      </c>
      <c r="J659" s="1">
        <f>'ESTOQUE DEZEMBRO'!$D659*'ESTOQUE DEZEMBRO'!$G659+'ESTOQUE DEZEMBRO'!$E659*'ESTOQUE DEZEMBRO'!$H659</f>
        <v>2980.8000000000015</v>
      </c>
      <c r="K659" s="1">
        <f>_xlfn.XLOOKUP(A659,MEDIDAS!A:A,MEDIDAS!D:D,,0)*5</f>
        <v>5.6666666666666661</v>
      </c>
      <c r="L659" s="1">
        <f>SUM(K659,_xlfn.XLOOKUP(A659,MEDIDAS!A:A,MEDIDAS!D:D,,0)*5)</f>
        <v>11.333333333333332</v>
      </c>
      <c r="M65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59" t="str">
        <f>IF(Tabela57[[#This Row],[ABASTECIMENTO]]&gt;0,"janeiro",_xlfn.XLOOKUP(Tabela57[[#This Row],[SKU]],'ESTOQUE DEZEMBRO'!A:A,'ESTOQUE DEZEMBRO'!N:N,,0))</f>
        <v>janeiro</v>
      </c>
      <c r="O659" s="15">
        <v>45658</v>
      </c>
    </row>
    <row r="660" spans="1:15">
      <c r="A660" s="5" t="s">
        <v>656</v>
      </c>
      <c r="B660" s="6" t="s">
        <v>1203</v>
      </c>
      <c r="C660" s="8">
        <f t="shared" si="20"/>
        <v>64.89</v>
      </c>
      <c r="D660" s="13">
        <f>_xlfn.XLOOKUP(Tabela57[[#This Row],[SKU]],'ESTOQUE DEZEMBRO'!A:A,'ESTOQUE DEZEMBRO'!F:F,,0)-
_xlfn.XLOOKUP(Tabela57[[#This Row],[SKU]],'VENDA MES'!K:K,'VENDA MES'!L:L,0,0)</f>
        <v>3.4000000000000057</v>
      </c>
      <c r="E660" s="13">
        <f>IF(D660&lt;=0,(L660 * 2.5) - D660,IF(AND(Tabela57[[#This Row],[ESTOQUE_INICIAL]]&lt;=Tabela57[[#This Row],[PONTO_DE_REPOSICAO]],Tabela57[[#This Row],[ESTOQUE_INICIAL]]&gt;0),L660*2.5,D660*0))</f>
        <v>30</v>
      </c>
      <c r="F660" s="13">
        <f t="shared" si="21"/>
        <v>33.400000000000006</v>
      </c>
      <c r="G660" s="14">
        <f>IF('ESTOQUE DEZEMBRO'!$N660="outubro",_xlfn.XLOOKUP('ESTOQUE DEZEMBRO'!$A660,MEDIDAS!H:H,MEDIDAS!J:J,,0),IF('ESTOQUE DEZEMBRO'!$N660="novembro",_xlfn.XLOOKUP('ESTOQUE DEZEMBRO'!$A660,MEDIDAS!H:H,MEDIDAS!K:K,,0),"0"))</f>
        <v>36</v>
      </c>
      <c r="H660" s="16">
        <v>72</v>
      </c>
      <c r="I660" s="6" t="s">
        <v>1152</v>
      </c>
      <c r="J660" s="1">
        <f>'ESTOQUE DEZEMBRO'!$D660*'ESTOQUE DEZEMBRO'!$G660+'ESTOQUE DEZEMBRO'!$E660*'ESTOQUE DEZEMBRO'!$H660</f>
        <v>3002.4</v>
      </c>
      <c r="K660" s="1">
        <f>_xlfn.XLOOKUP(A660,MEDIDAS!A:A,MEDIDAS!D:D,,0)*5</f>
        <v>6</v>
      </c>
      <c r="L660" s="1">
        <f>SUM(K660,_xlfn.XLOOKUP(A660,MEDIDAS!A:A,MEDIDAS!D:D,,0)*5)</f>
        <v>12</v>
      </c>
      <c r="M66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60" t="str">
        <f>IF(Tabela57[[#This Row],[ABASTECIMENTO]]&gt;0,"janeiro",_xlfn.XLOOKUP(Tabela57[[#This Row],[SKU]],'ESTOQUE DEZEMBRO'!A:A,'ESTOQUE DEZEMBRO'!N:N,,0))</f>
        <v>janeiro</v>
      </c>
      <c r="O660" s="15">
        <v>45658</v>
      </c>
    </row>
    <row r="661" spans="1:15">
      <c r="A661" s="5" t="s">
        <v>657</v>
      </c>
      <c r="B661" s="6" t="s">
        <v>1203</v>
      </c>
      <c r="C661" s="8">
        <f t="shared" si="20"/>
        <v>64.89</v>
      </c>
      <c r="D661" s="13">
        <f>_xlfn.XLOOKUP(Tabela57[[#This Row],[SKU]],'ESTOQUE DEZEMBRO'!A:A,'ESTOQUE DEZEMBRO'!F:F,,0)-
_xlfn.XLOOKUP(Tabela57[[#This Row],[SKU]],'VENDA MES'!K:K,'VENDA MES'!L:L,0,0)</f>
        <v>-8.8000000000000114</v>
      </c>
      <c r="E661" s="13">
        <f>IF(D661&lt;=0,(L661 * 2.5) - D661,IF(AND(Tabela57[[#This Row],[ESTOQUE_INICIAL]]&lt;=Tabela57[[#This Row],[PONTO_DE_REPOSICAO]],Tabela57[[#This Row],[ESTOQUE_INICIAL]]&gt;0),L661*2.5,D661*0))</f>
        <v>44.355555555555569</v>
      </c>
      <c r="F661" s="13">
        <f t="shared" si="21"/>
        <v>35.555555555555557</v>
      </c>
      <c r="G661" s="14">
        <f>IF('ESTOQUE DEZEMBRO'!$N661="outubro",_xlfn.XLOOKUP('ESTOQUE DEZEMBRO'!$A661,MEDIDAS!H:H,MEDIDAS!J:J,,0),IF('ESTOQUE DEZEMBRO'!$N661="novembro",_xlfn.XLOOKUP('ESTOQUE DEZEMBRO'!$A661,MEDIDAS!H:H,MEDIDAS!K:K,,0),"0"))</f>
        <v>36</v>
      </c>
      <c r="H661" s="16">
        <v>72</v>
      </c>
      <c r="I661" s="6" t="s">
        <v>1152</v>
      </c>
      <c r="J661" s="1">
        <f>'ESTOQUE DEZEMBRO'!$D661*'ESTOQUE DEZEMBRO'!$G661+'ESTOQUE DEZEMBRO'!$E661*'ESTOQUE DEZEMBRO'!$H661</f>
        <v>1807.1999999999996</v>
      </c>
      <c r="K661" s="1">
        <f>_xlfn.XLOOKUP(A661,MEDIDAS!A:A,MEDIDAS!D:D,,0)*5</f>
        <v>7.1111111111111116</v>
      </c>
      <c r="L661" s="1">
        <f>SUM(K661,_xlfn.XLOOKUP(A661,MEDIDAS!A:A,MEDIDAS!D:D,,0)*5)</f>
        <v>14.222222222222223</v>
      </c>
      <c r="M66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61" t="str">
        <f>IF(Tabela57[[#This Row],[ABASTECIMENTO]]&gt;0,"janeiro",_xlfn.XLOOKUP(Tabela57[[#This Row],[SKU]],'ESTOQUE DEZEMBRO'!A:A,'ESTOQUE DEZEMBRO'!N:N,,0))</f>
        <v>janeiro</v>
      </c>
      <c r="O661" s="15">
        <v>45658</v>
      </c>
    </row>
    <row r="662" spans="1:15">
      <c r="A662" s="5" t="s">
        <v>658</v>
      </c>
      <c r="B662" s="6" t="s">
        <v>1203</v>
      </c>
      <c r="C662" s="8">
        <f t="shared" si="20"/>
        <v>64.89</v>
      </c>
      <c r="D662" s="13">
        <f>_xlfn.XLOOKUP(Tabela57[[#This Row],[SKU]],'ESTOQUE DEZEMBRO'!A:A,'ESTOQUE DEZEMBRO'!F:F,,0)-
_xlfn.XLOOKUP(Tabela57[[#This Row],[SKU]],'VENDA MES'!K:K,'VENDA MES'!L:L,0,0)</f>
        <v>-17.222222222222221</v>
      </c>
      <c r="E662" s="13">
        <f>IF(D662&lt;=0,(L662 * 2.5) - D662,IF(AND(Tabela57[[#This Row],[ESTOQUE_INICIAL]]&lt;=Tabela57[[#This Row],[PONTO_DE_REPOSICAO]],Tabela57[[#This Row],[ESTOQUE_INICIAL]]&gt;0),L662*2.5,D662*0))</f>
        <v>50</v>
      </c>
      <c r="F662" s="13">
        <f t="shared" si="21"/>
        <v>32.777777777777779</v>
      </c>
      <c r="G662" s="14" t="str">
        <f>IF('ESTOQUE DEZEMBRO'!$N662="outubro",_xlfn.XLOOKUP('ESTOQUE DEZEMBRO'!$A662,MEDIDAS!H:H,MEDIDAS!J:J,,0),IF('ESTOQUE DEZEMBRO'!$N662="novembro",_xlfn.XLOOKUP('ESTOQUE DEZEMBRO'!$A662,MEDIDAS!H:H,MEDIDAS!K:K,,0),"0"))</f>
        <v>0</v>
      </c>
      <c r="H662" s="16">
        <v>72</v>
      </c>
      <c r="I662" s="6" t="s">
        <v>1152</v>
      </c>
      <c r="J662" s="1">
        <f>'ESTOQUE DEZEMBRO'!$D662*'ESTOQUE DEZEMBRO'!$G662+'ESTOQUE DEZEMBRO'!$E662*'ESTOQUE DEZEMBRO'!$H662</f>
        <v>3471.9999999999986</v>
      </c>
      <c r="K662" s="1">
        <f>_xlfn.XLOOKUP(A662,MEDIDAS!A:A,MEDIDAS!D:D,,0)*5</f>
        <v>6.5555555555555554</v>
      </c>
      <c r="L662" s="1">
        <f>SUM(K662,_xlfn.XLOOKUP(A662,MEDIDAS!A:A,MEDIDAS!D:D,,0)*5)</f>
        <v>13.111111111111111</v>
      </c>
      <c r="M66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62" t="str">
        <f>IF(Tabela57[[#This Row],[ABASTECIMENTO]]&gt;0,"janeiro",_xlfn.XLOOKUP(Tabela57[[#This Row],[SKU]],'ESTOQUE DEZEMBRO'!A:A,'ESTOQUE DEZEMBRO'!N:N,,0))</f>
        <v>janeiro</v>
      </c>
      <c r="O662" s="15">
        <v>45658</v>
      </c>
    </row>
    <row r="663" spans="1:15">
      <c r="A663" s="5" t="s">
        <v>660</v>
      </c>
      <c r="B663" s="6" t="s">
        <v>1204</v>
      </c>
      <c r="C663" s="8">
        <f t="shared" si="20"/>
        <v>64.89</v>
      </c>
      <c r="D663" s="13">
        <f>_xlfn.XLOOKUP(Tabela57[[#This Row],[SKU]],'ESTOQUE DEZEMBRO'!A:A,'ESTOQUE DEZEMBRO'!F:F,,0)-
_xlfn.XLOOKUP(Tabela57[[#This Row],[SKU]],'VENDA MES'!K:K,'VENDA MES'!L:L,0,0)</f>
        <v>-83.888888888888886</v>
      </c>
      <c r="E663" s="13">
        <f>IF(D663&lt;=0,(L663 * 2.5) - D663,IF(AND(Tabela57[[#This Row],[ESTOQUE_INICIAL]]&lt;=Tabela57[[#This Row],[PONTO_DE_REPOSICAO]],Tabela57[[#This Row],[ESTOQUE_INICIAL]]&gt;0),L663*2.5,D663*0))</f>
        <v>110</v>
      </c>
      <c r="F663" s="13">
        <f t="shared" si="21"/>
        <v>26.111111111111114</v>
      </c>
      <c r="G663" s="14" t="str">
        <f>IF('ESTOQUE DEZEMBRO'!$N663="outubro",_xlfn.XLOOKUP('ESTOQUE DEZEMBRO'!$A663,MEDIDAS!H:H,MEDIDAS!J:J,,0),IF('ESTOQUE DEZEMBRO'!$N663="novembro",_xlfn.XLOOKUP('ESTOQUE DEZEMBRO'!$A663,MEDIDAS!H:H,MEDIDAS!K:K,,0),"0"))</f>
        <v>0</v>
      </c>
      <c r="H663" s="16">
        <v>8</v>
      </c>
      <c r="I663" s="6" t="s">
        <v>1160</v>
      </c>
      <c r="J663" s="1">
        <f>'ESTOQUE DEZEMBRO'!$D663*'ESTOQUE DEZEMBRO'!$G663+'ESTOQUE DEZEMBRO'!$E663*'ESTOQUE DEZEMBRO'!$H663</f>
        <v>460</v>
      </c>
      <c r="K663" s="1">
        <f>_xlfn.XLOOKUP(A663,MEDIDAS!A:A,MEDIDAS!D:D,,0)*5</f>
        <v>5.2222222222222223</v>
      </c>
      <c r="L663" s="1">
        <f>SUM(K663,_xlfn.XLOOKUP(A663,MEDIDAS!A:A,MEDIDAS!D:D,,0)*5)</f>
        <v>10.444444444444445</v>
      </c>
      <c r="M66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63" t="str">
        <f>IF(Tabela57[[#This Row],[ABASTECIMENTO]]&gt;0,"janeiro",_xlfn.XLOOKUP(Tabela57[[#This Row],[SKU]],'ESTOQUE DEZEMBRO'!A:A,'ESTOQUE DEZEMBRO'!N:N,,0))</f>
        <v>janeiro</v>
      </c>
      <c r="O663" s="15">
        <v>45658</v>
      </c>
    </row>
    <row r="664" spans="1:15">
      <c r="A664" s="5" t="s">
        <v>661</v>
      </c>
      <c r="B664" s="6" t="s">
        <v>1204</v>
      </c>
      <c r="C664" s="8">
        <f t="shared" si="20"/>
        <v>64.89</v>
      </c>
      <c r="D664" s="13">
        <f>_xlfn.XLOOKUP(Tabela57[[#This Row],[SKU]],'ESTOQUE DEZEMBRO'!A:A,'ESTOQUE DEZEMBRO'!F:F,,0)-
_xlfn.XLOOKUP(Tabela57[[#This Row],[SKU]],'VENDA MES'!K:K,'VENDA MES'!L:L,0,0)</f>
        <v>133.19999999999999</v>
      </c>
      <c r="E664" s="13">
        <f>IF(D664&lt;=0,(L664 * 2.5) - D664,IF(AND(Tabela57[[#This Row],[ESTOQUE_INICIAL]]&lt;=Tabela57[[#This Row],[PONTO_DE_REPOSICAO]],Tabela57[[#This Row],[ESTOQUE_INICIAL]]&gt;0),L664*2.5,D664*0))</f>
        <v>0</v>
      </c>
      <c r="F664" s="13">
        <f t="shared" si="21"/>
        <v>133.19999999999999</v>
      </c>
      <c r="G664" s="14">
        <f>IF('ESTOQUE DEZEMBRO'!$N664="outubro",_xlfn.XLOOKUP('ESTOQUE DEZEMBRO'!$A664,MEDIDAS!H:H,MEDIDAS!J:J,,0),IF('ESTOQUE DEZEMBRO'!$N664="novembro",_xlfn.XLOOKUP('ESTOQUE DEZEMBRO'!$A664,MEDIDAS!H:H,MEDIDAS!K:K,,0),"0"))</f>
        <v>4</v>
      </c>
      <c r="H664" s="16">
        <v>8</v>
      </c>
      <c r="I664" s="6" t="s">
        <v>1160</v>
      </c>
      <c r="J664" s="1">
        <f>'ESTOQUE DEZEMBRO'!$D664*'ESTOQUE DEZEMBRO'!$G664+'ESTOQUE DEZEMBRO'!$E664*'ESTOQUE DEZEMBRO'!$H664</f>
        <v>668.8</v>
      </c>
      <c r="K664" s="1">
        <f>_xlfn.XLOOKUP(A664,MEDIDAS!A:A,MEDIDAS!D:D,,0)*5</f>
        <v>7.9444444444444438</v>
      </c>
      <c r="L664" s="1">
        <f>SUM(K664,_xlfn.XLOOKUP(A664,MEDIDAS!A:A,MEDIDAS!D:D,,0)*5)</f>
        <v>15.888888888888888</v>
      </c>
      <c r="M66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64" t="str">
        <f>IF(Tabela57[[#This Row],[ABASTECIMENTO]]&gt;0,"janeiro",_xlfn.XLOOKUP(Tabela57[[#This Row],[SKU]],'ESTOQUE DEZEMBRO'!A:A,'ESTOQUE DEZEMBRO'!N:N,,0))</f>
        <v>outubro</v>
      </c>
      <c r="O664" s="15">
        <v>45658</v>
      </c>
    </row>
    <row r="665" spans="1:15">
      <c r="A665" s="5" t="s">
        <v>662</v>
      </c>
      <c r="B665" s="6" t="s">
        <v>1204</v>
      </c>
      <c r="C665" s="8">
        <f t="shared" si="20"/>
        <v>64.89</v>
      </c>
      <c r="D665" s="13">
        <f>_xlfn.XLOOKUP(Tabela57[[#This Row],[SKU]],'ESTOQUE DEZEMBRO'!A:A,'ESTOQUE DEZEMBRO'!F:F,,0)-
_xlfn.XLOOKUP(Tabela57[[#This Row],[SKU]],'VENDA MES'!K:K,'VENDA MES'!L:L,0,0)</f>
        <v>76.400000000000034</v>
      </c>
      <c r="E665" s="13">
        <f>IF(D665&lt;=0,(L665 * 2.5) - D665,IF(AND(Tabela57[[#This Row],[ESTOQUE_INICIAL]]&lt;=Tabela57[[#This Row],[PONTO_DE_REPOSICAO]],Tabela57[[#This Row],[ESTOQUE_INICIAL]]&gt;0),L665*2.5,D665*0))</f>
        <v>0</v>
      </c>
      <c r="F665" s="13">
        <f t="shared" si="21"/>
        <v>76.400000000000034</v>
      </c>
      <c r="G665" s="14">
        <f>IF('ESTOQUE DEZEMBRO'!$N665="outubro",_xlfn.XLOOKUP('ESTOQUE DEZEMBRO'!$A665,MEDIDAS!H:H,MEDIDAS!J:J,,0),IF('ESTOQUE DEZEMBRO'!$N665="novembro",_xlfn.XLOOKUP('ESTOQUE DEZEMBRO'!$A665,MEDIDAS!H:H,MEDIDAS!K:K,,0),"0"))</f>
        <v>4</v>
      </c>
      <c r="H665" s="16">
        <v>8</v>
      </c>
      <c r="I665" s="6" t="s">
        <v>1160</v>
      </c>
      <c r="J665" s="1">
        <f>'ESTOQUE DEZEMBRO'!$D665*'ESTOQUE DEZEMBRO'!$G665+'ESTOQUE DEZEMBRO'!$E665*'ESTOQUE DEZEMBRO'!$H665</f>
        <v>581.60000000000014</v>
      </c>
      <c r="K665" s="1">
        <f>_xlfn.XLOOKUP(A665,MEDIDAS!A:A,MEDIDAS!D:D,,0)*5</f>
        <v>6.2222222222222223</v>
      </c>
      <c r="L665" s="1">
        <f>SUM(K665,_xlfn.XLOOKUP(A665,MEDIDAS!A:A,MEDIDAS!D:D,,0)*5)</f>
        <v>12.444444444444445</v>
      </c>
      <c r="M66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65" t="str">
        <f>IF(Tabela57[[#This Row],[ABASTECIMENTO]]&gt;0,"janeiro",_xlfn.XLOOKUP(Tabela57[[#This Row],[SKU]],'ESTOQUE DEZEMBRO'!A:A,'ESTOQUE DEZEMBRO'!N:N,,0))</f>
        <v>outubro</v>
      </c>
      <c r="O665" s="15">
        <v>45658</v>
      </c>
    </row>
    <row r="666" spans="1:15">
      <c r="A666" s="5" t="s">
        <v>663</v>
      </c>
      <c r="B666" s="6" t="s">
        <v>1204</v>
      </c>
      <c r="C666" s="8">
        <f t="shared" si="20"/>
        <v>64.89</v>
      </c>
      <c r="D666" s="13">
        <f>_xlfn.XLOOKUP(Tabela57[[#This Row],[SKU]],'ESTOQUE DEZEMBRO'!A:A,'ESTOQUE DEZEMBRO'!F:F,,0)-
_xlfn.XLOOKUP(Tabela57[[#This Row],[SKU]],'VENDA MES'!K:K,'VENDA MES'!L:L,0,0)</f>
        <v>-48.944444444444443</v>
      </c>
      <c r="E666" s="13">
        <f>IF(D666&lt;=0,(L666 * 2.5) - D666,IF(AND(Tabela57[[#This Row],[ESTOQUE_INICIAL]]&lt;=Tabela57[[#This Row],[PONTO_DE_REPOSICAO]],Tabela57[[#This Row],[ESTOQUE_INICIAL]]&gt;0),L666*2.5,D666*0))</f>
        <v>77</v>
      </c>
      <c r="F666" s="13">
        <f t="shared" si="21"/>
        <v>28.055555555555557</v>
      </c>
      <c r="G666" s="14" t="str">
        <f>IF('ESTOQUE DEZEMBRO'!$N666="outubro",_xlfn.XLOOKUP('ESTOQUE DEZEMBRO'!$A666,MEDIDAS!H:H,MEDIDAS!J:J,,0),IF('ESTOQUE DEZEMBRO'!$N666="novembro",_xlfn.XLOOKUP('ESTOQUE DEZEMBRO'!$A666,MEDIDAS!H:H,MEDIDAS!K:K,,0),"0"))</f>
        <v>0</v>
      </c>
      <c r="H666" s="16">
        <v>8</v>
      </c>
      <c r="I666" s="6" t="s">
        <v>1160</v>
      </c>
      <c r="J666" s="1">
        <f>'ESTOQUE DEZEMBRO'!$D666*'ESTOQUE DEZEMBRO'!$G666+'ESTOQUE DEZEMBRO'!$E666*'ESTOQUE DEZEMBRO'!$H666</f>
        <v>340</v>
      </c>
      <c r="K666" s="1">
        <f>_xlfn.XLOOKUP(A666,MEDIDAS!A:A,MEDIDAS!D:D,,0)*5</f>
        <v>5.6111111111111107</v>
      </c>
      <c r="L666" s="1">
        <f>SUM(K666,_xlfn.XLOOKUP(A666,MEDIDAS!A:A,MEDIDAS!D:D,,0)*5)</f>
        <v>11.222222222222221</v>
      </c>
      <c r="M66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66" t="str">
        <f>IF(Tabela57[[#This Row],[ABASTECIMENTO]]&gt;0,"janeiro",_xlfn.XLOOKUP(Tabela57[[#This Row],[SKU]],'ESTOQUE DEZEMBRO'!A:A,'ESTOQUE DEZEMBRO'!N:N,,0))</f>
        <v>janeiro</v>
      </c>
      <c r="O666" s="15">
        <v>45658</v>
      </c>
    </row>
    <row r="667" spans="1:15">
      <c r="A667" s="5" t="s">
        <v>664</v>
      </c>
      <c r="B667" s="6" t="s">
        <v>1204</v>
      </c>
      <c r="C667" s="8">
        <f t="shared" si="20"/>
        <v>64.89</v>
      </c>
      <c r="D667" s="13">
        <f>_xlfn.XLOOKUP(Tabela57[[#This Row],[SKU]],'ESTOQUE DEZEMBRO'!A:A,'ESTOQUE DEZEMBRO'!F:F,,0)-
_xlfn.XLOOKUP(Tabela57[[#This Row],[SKU]],'VENDA MES'!K:K,'VENDA MES'!L:L,0,0)</f>
        <v>-24.599999999999966</v>
      </c>
      <c r="E667" s="13">
        <f>IF(D667&lt;=0,(L667 * 2.5) - D667,IF(AND(Tabela57[[#This Row],[ESTOQUE_INICIAL]]&lt;=Tabela57[[#This Row],[PONTO_DE_REPOSICAO]],Tabela57[[#This Row],[ESTOQUE_INICIAL]]&gt;0),L667*2.5,D667*0))</f>
        <v>65.433333333333294</v>
      </c>
      <c r="F667" s="13">
        <f t="shared" si="21"/>
        <v>40.833333333333329</v>
      </c>
      <c r="G667" s="14">
        <f>IF('ESTOQUE DEZEMBRO'!$N667="outubro",_xlfn.XLOOKUP('ESTOQUE DEZEMBRO'!$A667,MEDIDAS!H:H,MEDIDAS!J:J,,0),IF('ESTOQUE DEZEMBRO'!$N667="novembro",_xlfn.XLOOKUP('ESTOQUE DEZEMBRO'!$A667,MEDIDAS!H:H,MEDIDAS!K:K,,0),"0"))</f>
        <v>4</v>
      </c>
      <c r="H667" s="16">
        <v>8</v>
      </c>
      <c r="I667" s="6" t="s">
        <v>1160</v>
      </c>
      <c r="J667" s="1">
        <f>'ESTOQUE DEZEMBRO'!$D667*'ESTOQUE DEZEMBRO'!$G667+'ESTOQUE DEZEMBRO'!$E667*'ESTOQUE DEZEMBRO'!$H667</f>
        <v>309.60000000000014</v>
      </c>
      <c r="K667" s="1">
        <f>_xlfn.XLOOKUP(A667,MEDIDAS!A:A,MEDIDAS!D:D,,0)*5</f>
        <v>8.1666666666666661</v>
      </c>
      <c r="L667" s="1">
        <f>SUM(K667,_xlfn.XLOOKUP(A667,MEDIDAS!A:A,MEDIDAS!D:D,,0)*5)</f>
        <v>16.333333333333332</v>
      </c>
      <c r="M66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67" t="str">
        <f>IF(Tabela57[[#This Row],[ABASTECIMENTO]]&gt;0,"janeiro",_xlfn.XLOOKUP(Tabela57[[#This Row],[SKU]],'ESTOQUE DEZEMBRO'!A:A,'ESTOQUE DEZEMBRO'!N:N,,0))</f>
        <v>janeiro</v>
      </c>
      <c r="O667" s="15">
        <v>45658</v>
      </c>
    </row>
    <row r="668" spans="1:15">
      <c r="A668" s="5" t="s">
        <v>736</v>
      </c>
      <c r="B668" s="6" t="s">
        <v>1204</v>
      </c>
      <c r="C668" s="8">
        <f t="shared" si="20"/>
        <v>64.89</v>
      </c>
      <c r="D668" s="13">
        <f>_xlfn.XLOOKUP(Tabela57[[#This Row],[SKU]],'ESTOQUE DEZEMBRO'!A:A,'ESTOQUE DEZEMBRO'!F:F,,0)-
_xlfn.XLOOKUP(Tabela57[[#This Row],[SKU]],'VENDA MES'!K:K,'VENDA MES'!L:L,0,0)</f>
        <v>-32</v>
      </c>
      <c r="E668" s="13">
        <f>IF(D668&lt;=0,(L668 * 2.5) - D668,IF(AND(Tabela57[[#This Row],[ESTOQUE_INICIAL]]&lt;=Tabela57[[#This Row],[PONTO_DE_REPOSICAO]],Tabela57[[#This Row],[ESTOQUE_INICIAL]]&gt;0),L668*2.5,D668*0))</f>
        <v>62.277777777777779</v>
      </c>
      <c r="F668" s="13">
        <f t="shared" si="21"/>
        <v>30.277777777777779</v>
      </c>
      <c r="G668" s="14">
        <f>IF('ESTOQUE DEZEMBRO'!$N668="outubro",_xlfn.XLOOKUP('ESTOQUE DEZEMBRO'!$A668,MEDIDAS!H:H,MEDIDAS!J:J,,0),IF('ESTOQUE DEZEMBRO'!$N668="novembro",_xlfn.XLOOKUP('ESTOQUE DEZEMBRO'!$A668,MEDIDAS!H:H,MEDIDAS!K:K,,0),"0"))</f>
        <v>4</v>
      </c>
      <c r="H668" s="16">
        <v>8</v>
      </c>
      <c r="I668" s="6" t="s">
        <v>1160</v>
      </c>
      <c r="J668" s="1">
        <f>'ESTOQUE DEZEMBRO'!$D668*'ESTOQUE DEZEMBRO'!$G668+'ESTOQUE DEZEMBRO'!$E668*'ESTOQUE DEZEMBRO'!$H668</f>
        <v>164</v>
      </c>
      <c r="K668" s="1">
        <f>_xlfn.XLOOKUP(A668,MEDIDAS!A:A,MEDIDAS!D:D,,0)*5</f>
        <v>6.0555555555555554</v>
      </c>
      <c r="L668" s="1">
        <f>SUM(K668,_xlfn.XLOOKUP(A668,MEDIDAS!A:A,MEDIDAS!D:D,,0)*5)</f>
        <v>12.111111111111111</v>
      </c>
      <c r="M66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68" t="str">
        <f>IF(Tabela57[[#This Row],[ABASTECIMENTO]]&gt;0,"janeiro",_xlfn.XLOOKUP(Tabela57[[#This Row],[SKU]],'ESTOQUE DEZEMBRO'!A:A,'ESTOQUE DEZEMBRO'!N:N,,0))</f>
        <v>janeiro</v>
      </c>
      <c r="O668" s="15">
        <v>45658</v>
      </c>
    </row>
    <row r="669" spans="1:15">
      <c r="A669" s="5" t="s">
        <v>665</v>
      </c>
      <c r="B669" s="6" t="s">
        <v>1204</v>
      </c>
      <c r="C669" s="8">
        <f t="shared" si="20"/>
        <v>64.89</v>
      </c>
      <c r="D669" s="13">
        <f>_xlfn.XLOOKUP(Tabela57[[#This Row],[SKU]],'ESTOQUE DEZEMBRO'!A:A,'ESTOQUE DEZEMBRO'!F:F,,0)-
_xlfn.XLOOKUP(Tabela57[[#This Row],[SKU]],'VENDA MES'!K:K,'VENDA MES'!L:L,0,0)</f>
        <v>19.200000000000017</v>
      </c>
      <c r="E669" s="13">
        <f>IF(D669&lt;=0,(L669 * 2.5) - D669,IF(AND(Tabela57[[#This Row],[ESTOQUE_INICIAL]]&lt;=Tabela57[[#This Row],[PONTO_DE_REPOSICAO]],Tabela57[[#This Row],[ESTOQUE_INICIAL]]&gt;0),L669*2.5,D669*0))</f>
        <v>0</v>
      </c>
      <c r="F669" s="13">
        <f t="shared" si="21"/>
        <v>19.200000000000017</v>
      </c>
      <c r="G669" s="14">
        <f>IF('ESTOQUE DEZEMBRO'!$N669="outubro",_xlfn.XLOOKUP('ESTOQUE DEZEMBRO'!$A669,MEDIDAS!H:H,MEDIDAS!J:J,,0),IF('ESTOQUE DEZEMBRO'!$N669="novembro",_xlfn.XLOOKUP('ESTOQUE DEZEMBRO'!$A669,MEDIDAS!H:H,MEDIDAS!K:K,,0),"0"))</f>
        <v>4</v>
      </c>
      <c r="H669" s="16">
        <v>8</v>
      </c>
      <c r="I669" s="6" t="s">
        <v>1160</v>
      </c>
      <c r="J669" s="1">
        <f>'ESTOQUE DEZEMBRO'!$D669*'ESTOQUE DEZEMBRO'!$G669+'ESTOQUE DEZEMBRO'!$E669*'ESTOQUE DEZEMBRO'!$H669</f>
        <v>264.80000000000007</v>
      </c>
      <c r="K669" s="1">
        <f>_xlfn.XLOOKUP(A669,MEDIDAS!A:A,MEDIDAS!D:D,,0)*5</f>
        <v>4.3888888888888893</v>
      </c>
      <c r="L669" s="1">
        <f>SUM(K669,_xlfn.XLOOKUP(A669,MEDIDAS!A:A,MEDIDAS!D:D,,0)*5)</f>
        <v>8.7777777777777786</v>
      </c>
      <c r="M66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69" t="str">
        <f>IF(Tabela57[[#This Row],[ABASTECIMENTO]]&gt;0,"janeiro",_xlfn.XLOOKUP(Tabela57[[#This Row],[SKU]],'ESTOQUE DEZEMBRO'!A:A,'ESTOQUE DEZEMBRO'!N:N,,0))</f>
        <v>outubro</v>
      </c>
      <c r="O669" s="15">
        <v>45658</v>
      </c>
    </row>
    <row r="670" spans="1:15">
      <c r="A670" s="5" t="s">
        <v>666</v>
      </c>
      <c r="B670" s="6" t="s">
        <v>1204</v>
      </c>
      <c r="C670" s="8">
        <f t="shared" si="20"/>
        <v>64.89</v>
      </c>
      <c r="D670" s="13">
        <f>_xlfn.XLOOKUP(Tabela57[[#This Row],[SKU]],'ESTOQUE DEZEMBRO'!A:A,'ESTOQUE DEZEMBRO'!F:F,,0)-
_xlfn.XLOOKUP(Tabela57[[#This Row],[SKU]],'VENDA MES'!K:K,'VENDA MES'!L:L,0,0)</f>
        <v>-18.277777777777779</v>
      </c>
      <c r="E670" s="13">
        <f>IF(D670&lt;=0,(L670 * 2.5) - D670,IF(AND(Tabela57[[#This Row],[ESTOQUE_INICIAL]]&lt;=Tabela57[[#This Row],[PONTO_DE_REPOSICAO]],Tabela57[[#This Row],[ESTOQUE_INICIAL]]&gt;0),L670*2.5,D670*0))</f>
        <v>48</v>
      </c>
      <c r="F670" s="13">
        <f t="shared" si="21"/>
        <v>29.722222222222221</v>
      </c>
      <c r="G670" s="14" t="str">
        <f>IF('ESTOQUE DEZEMBRO'!$N670="outubro",_xlfn.XLOOKUP('ESTOQUE DEZEMBRO'!$A670,MEDIDAS!H:H,MEDIDAS!J:J,,0),IF('ESTOQUE DEZEMBRO'!$N670="novembro",_xlfn.XLOOKUP('ESTOQUE DEZEMBRO'!$A670,MEDIDAS!H:H,MEDIDAS!K:K,,0),"0"))</f>
        <v>0</v>
      </c>
      <c r="H670" s="16">
        <v>8</v>
      </c>
      <c r="I670" s="6" t="s">
        <v>1160</v>
      </c>
      <c r="J670" s="1">
        <f>'ESTOQUE DEZEMBRO'!$D670*'ESTOQUE DEZEMBRO'!$G670+'ESTOQUE DEZEMBRO'!$E670*'ESTOQUE DEZEMBRO'!$H670</f>
        <v>443.222222222222</v>
      </c>
      <c r="K670" s="1">
        <f>_xlfn.XLOOKUP(A670,MEDIDAS!A:A,MEDIDAS!D:D,,0)*5</f>
        <v>5.9444444444444446</v>
      </c>
      <c r="L670" s="1">
        <f>SUM(K670,_xlfn.XLOOKUP(A670,MEDIDAS!A:A,MEDIDAS!D:D,,0)*5)</f>
        <v>11.888888888888889</v>
      </c>
      <c r="M67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70" t="str">
        <f>IF(Tabela57[[#This Row],[ABASTECIMENTO]]&gt;0,"janeiro",_xlfn.XLOOKUP(Tabela57[[#This Row],[SKU]],'ESTOQUE DEZEMBRO'!A:A,'ESTOQUE DEZEMBRO'!N:N,,0))</f>
        <v>janeiro</v>
      </c>
      <c r="O670" s="15">
        <v>45658</v>
      </c>
    </row>
    <row r="671" spans="1:15">
      <c r="A671" s="5" t="s">
        <v>667</v>
      </c>
      <c r="B671" s="6" t="s">
        <v>1204</v>
      </c>
      <c r="C671" s="8">
        <f t="shared" si="20"/>
        <v>64.89</v>
      </c>
      <c r="D671" s="13">
        <f>_xlfn.XLOOKUP(Tabela57[[#This Row],[SKU]],'ESTOQUE DEZEMBRO'!A:A,'ESTOQUE DEZEMBRO'!F:F,,0)-
_xlfn.XLOOKUP(Tabela57[[#This Row],[SKU]],'VENDA MES'!K:K,'VENDA MES'!L:L,0,0)</f>
        <v>-72.222222222222229</v>
      </c>
      <c r="E671" s="13">
        <f>IF(D671&lt;=0,(L671 * 2.5) - D671,IF(AND(Tabela57[[#This Row],[ESTOQUE_INICIAL]]&lt;=Tabela57[[#This Row],[PONTO_DE_REPOSICAO]],Tabela57[[#This Row],[ESTOQUE_INICIAL]]&gt;0),L671*2.5,D671*0))</f>
        <v>105</v>
      </c>
      <c r="F671" s="13">
        <f t="shared" si="21"/>
        <v>32.777777777777771</v>
      </c>
      <c r="G671" s="14" t="str">
        <f>IF('ESTOQUE DEZEMBRO'!$N671="outubro",_xlfn.XLOOKUP('ESTOQUE DEZEMBRO'!$A671,MEDIDAS!H:H,MEDIDAS!J:J,,0),IF('ESTOQUE DEZEMBRO'!$N671="novembro",_xlfn.XLOOKUP('ESTOQUE DEZEMBRO'!$A671,MEDIDAS!H:H,MEDIDAS!K:K,,0),"0"))</f>
        <v>0</v>
      </c>
      <c r="H671" s="16">
        <v>8</v>
      </c>
      <c r="I671" s="6" t="s">
        <v>1160</v>
      </c>
      <c r="J671" s="1">
        <f>'ESTOQUE DEZEMBRO'!$D671*'ESTOQUE DEZEMBRO'!$G671+'ESTOQUE DEZEMBRO'!$E671*'ESTOQUE DEZEMBRO'!$H671</f>
        <v>583.7777777777776</v>
      </c>
      <c r="K671" s="1">
        <f>_xlfn.XLOOKUP(A671,MEDIDAS!A:A,MEDIDAS!D:D,,0)*5</f>
        <v>6.5555555555555554</v>
      </c>
      <c r="L671" s="1">
        <f>SUM(K671,_xlfn.XLOOKUP(A671,MEDIDAS!A:A,MEDIDAS!D:D,,0)*5)</f>
        <v>13.111111111111111</v>
      </c>
      <c r="M67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71" t="str">
        <f>IF(Tabela57[[#This Row],[ABASTECIMENTO]]&gt;0,"janeiro",_xlfn.XLOOKUP(Tabela57[[#This Row],[SKU]],'ESTOQUE DEZEMBRO'!A:A,'ESTOQUE DEZEMBRO'!N:N,,0))</f>
        <v>janeiro</v>
      </c>
      <c r="O671" s="15">
        <v>45658</v>
      </c>
    </row>
    <row r="672" spans="1:15">
      <c r="A672" s="5" t="s">
        <v>668</v>
      </c>
      <c r="B672" s="6" t="s">
        <v>1204</v>
      </c>
      <c r="C672" s="8">
        <f t="shared" si="20"/>
        <v>64.89</v>
      </c>
      <c r="D672" s="13">
        <f>_xlfn.XLOOKUP(Tabela57[[#This Row],[SKU]],'ESTOQUE DEZEMBRO'!A:A,'ESTOQUE DEZEMBRO'!F:F,,0)-
_xlfn.XLOOKUP(Tabela57[[#This Row],[SKU]],'VENDA MES'!K:K,'VENDA MES'!L:L,0,0)</f>
        <v>19.599999999999994</v>
      </c>
      <c r="E672" s="13">
        <f>IF(D672&lt;=0,(L672 * 2.5) - D672,IF(AND(Tabela57[[#This Row],[ESTOQUE_INICIAL]]&lt;=Tabela57[[#This Row],[PONTO_DE_REPOSICAO]],Tabela57[[#This Row],[ESTOQUE_INICIAL]]&gt;0),L672*2.5,D672*0))</f>
        <v>0</v>
      </c>
      <c r="F672" s="13">
        <f t="shared" si="21"/>
        <v>19.599999999999994</v>
      </c>
      <c r="G672" s="14">
        <f>IF('ESTOQUE DEZEMBRO'!$N672="outubro",_xlfn.XLOOKUP('ESTOQUE DEZEMBRO'!$A672,MEDIDAS!H:H,MEDIDAS!J:J,,0),IF('ESTOQUE DEZEMBRO'!$N672="novembro",_xlfn.XLOOKUP('ESTOQUE DEZEMBRO'!$A672,MEDIDAS!H:H,MEDIDAS!K:K,,0),"0"))</f>
        <v>4</v>
      </c>
      <c r="H672" s="16">
        <v>8</v>
      </c>
      <c r="I672" s="6" t="s">
        <v>1160</v>
      </c>
      <c r="J672" s="1">
        <f>'ESTOQUE DEZEMBRO'!$D672*'ESTOQUE DEZEMBRO'!$G672+'ESTOQUE DEZEMBRO'!$E672*'ESTOQUE DEZEMBRO'!$H672</f>
        <v>378.4</v>
      </c>
      <c r="K672" s="1">
        <f>_xlfn.XLOOKUP(A672,MEDIDAS!A:A,MEDIDAS!D:D,,0)*5</f>
        <v>7.9444444444444438</v>
      </c>
      <c r="L672" s="1">
        <f>SUM(K672,_xlfn.XLOOKUP(A672,MEDIDAS!A:A,MEDIDAS!D:D,,0)*5)</f>
        <v>15.888888888888888</v>
      </c>
      <c r="M67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72" t="str">
        <f>IF(Tabela57[[#This Row],[ABASTECIMENTO]]&gt;0,"janeiro",_xlfn.XLOOKUP(Tabela57[[#This Row],[SKU]],'ESTOQUE DEZEMBRO'!A:A,'ESTOQUE DEZEMBRO'!N:N,,0))</f>
        <v>outubro</v>
      </c>
      <c r="O672" s="15">
        <v>45658</v>
      </c>
    </row>
    <row r="673" spans="1:15">
      <c r="A673" s="5" t="s">
        <v>669</v>
      </c>
      <c r="B673" s="6" t="s">
        <v>1205</v>
      </c>
      <c r="C673" s="8">
        <f t="shared" si="20"/>
        <v>64.89</v>
      </c>
      <c r="D673" s="13">
        <f>_xlfn.XLOOKUP(Tabela57[[#This Row],[SKU]],'ESTOQUE DEZEMBRO'!A:A,'ESTOQUE DEZEMBRO'!F:F,,0)-
_xlfn.XLOOKUP(Tabela57[[#This Row],[SKU]],'VENDA MES'!K:K,'VENDA MES'!L:L,0,0)</f>
        <v>-84.055555555555557</v>
      </c>
      <c r="E673" s="13">
        <f>IF(D673&lt;=0,(L673 * 2.5) - D673,IF(AND(Tabela57[[#This Row],[ESTOQUE_INICIAL]]&lt;=Tabela57[[#This Row],[PONTO_DE_REPOSICAO]],Tabela57[[#This Row],[ESTOQUE_INICIAL]]&gt;0),L673*2.5,D673*0))</f>
        <v>116</v>
      </c>
      <c r="F673" s="13">
        <f t="shared" si="21"/>
        <v>31.944444444444443</v>
      </c>
      <c r="G673" s="14" t="str">
        <f>IF('ESTOQUE DEZEMBRO'!$N673="outubro",_xlfn.XLOOKUP('ESTOQUE DEZEMBRO'!$A673,MEDIDAS!H:H,MEDIDAS!J:J,,0),IF('ESTOQUE DEZEMBRO'!$N673="novembro",_xlfn.XLOOKUP('ESTOQUE DEZEMBRO'!$A673,MEDIDAS!H:H,MEDIDAS!K:K,,0),"0"))</f>
        <v>0</v>
      </c>
      <c r="H673" s="16">
        <v>24</v>
      </c>
      <c r="I673" s="6" t="s">
        <v>1136</v>
      </c>
      <c r="J673" s="1">
        <f>'ESTOQUE DEZEMBRO'!$D673*'ESTOQUE DEZEMBRO'!$G673+'ESTOQUE DEZEMBRO'!$E673*'ESTOQUE DEZEMBRO'!$H673</f>
        <v>1834.3333333333335</v>
      </c>
      <c r="K673" s="1">
        <f>_xlfn.XLOOKUP(A673,MEDIDAS!A:A,MEDIDAS!D:D,,0)*5</f>
        <v>6.3888888888888884</v>
      </c>
      <c r="L673" s="1">
        <f>SUM(K673,_xlfn.XLOOKUP(A673,MEDIDAS!A:A,MEDIDAS!D:D,,0)*5)</f>
        <v>12.777777777777777</v>
      </c>
      <c r="M67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73" t="str">
        <f>IF(Tabela57[[#This Row],[ABASTECIMENTO]]&gt;0,"janeiro",_xlfn.XLOOKUP(Tabela57[[#This Row],[SKU]],'ESTOQUE DEZEMBRO'!A:A,'ESTOQUE DEZEMBRO'!N:N,,0))</f>
        <v>janeiro</v>
      </c>
      <c r="O673" s="15">
        <v>45658</v>
      </c>
    </row>
    <row r="674" spans="1:15">
      <c r="A674" s="5" t="s">
        <v>671</v>
      </c>
      <c r="B674" s="6" t="s">
        <v>1205</v>
      </c>
      <c r="C674" s="8">
        <f t="shared" si="20"/>
        <v>64.89</v>
      </c>
      <c r="D674" s="13">
        <f>_xlfn.XLOOKUP(Tabela57[[#This Row],[SKU]],'ESTOQUE DEZEMBRO'!A:A,'ESTOQUE DEZEMBRO'!F:F,,0)-
_xlfn.XLOOKUP(Tabela57[[#This Row],[SKU]],'VENDA MES'!K:K,'VENDA MES'!L:L,0,0)</f>
        <v>-43.333333333333336</v>
      </c>
      <c r="E674" s="13">
        <f>IF(D674&lt;=0,(L674 * 2.5) - D674,IF(AND(Tabela57[[#This Row],[ESTOQUE_INICIAL]]&lt;=Tabela57[[#This Row],[PONTO_DE_REPOSICAO]],Tabela57[[#This Row],[ESTOQUE_INICIAL]]&gt;0),L674*2.5,D674*0))</f>
        <v>80</v>
      </c>
      <c r="F674" s="13">
        <f t="shared" si="21"/>
        <v>36.666666666666664</v>
      </c>
      <c r="G674" s="14" t="str">
        <f>IF('ESTOQUE DEZEMBRO'!$N674="outubro",_xlfn.XLOOKUP('ESTOQUE DEZEMBRO'!$A674,MEDIDAS!H:H,MEDIDAS!J:J,,0),IF('ESTOQUE DEZEMBRO'!$N674="novembro",_xlfn.XLOOKUP('ESTOQUE DEZEMBRO'!$A674,MEDIDAS!H:H,MEDIDAS!K:K,,0),"0"))</f>
        <v>0</v>
      </c>
      <c r="H674" s="16">
        <v>24</v>
      </c>
      <c r="I674" s="6" t="s">
        <v>1136</v>
      </c>
      <c r="J674" s="1">
        <f>'ESTOQUE DEZEMBRO'!$D674*'ESTOQUE DEZEMBRO'!$G674+'ESTOQUE DEZEMBRO'!$E674*'ESTOQUE DEZEMBRO'!$H674</f>
        <v>1826</v>
      </c>
      <c r="K674" s="1">
        <f>_xlfn.XLOOKUP(A674,MEDIDAS!A:A,MEDIDAS!D:D,,0)*5</f>
        <v>7.333333333333333</v>
      </c>
      <c r="L674" s="1">
        <f>SUM(K674,_xlfn.XLOOKUP(A674,MEDIDAS!A:A,MEDIDAS!D:D,,0)*5)</f>
        <v>14.666666666666666</v>
      </c>
      <c r="M67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74" t="str">
        <f>IF(Tabela57[[#This Row],[ABASTECIMENTO]]&gt;0,"janeiro",_xlfn.XLOOKUP(Tabela57[[#This Row],[SKU]],'ESTOQUE DEZEMBRO'!A:A,'ESTOQUE DEZEMBRO'!N:N,,0))</f>
        <v>janeiro</v>
      </c>
      <c r="O674" s="15">
        <v>45658</v>
      </c>
    </row>
    <row r="675" spans="1:15">
      <c r="A675" s="5" t="s">
        <v>672</v>
      </c>
      <c r="B675" s="6" t="s">
        <v>1205</v>
      </c>
      <c r="C675" s="8">
        <f t="shared" si="20"/>
        <v>64.89</v>
      </c>
      <c r="D675" s="13">
        <f>_xlfn.XLOOKUP(Tabela57[[#This Row],[SKU]],'ESTOQUE DEZEMBRO'!A:A,'ESTOQUE DEZEMBRO'!F:F,,0)-
_xlfn.XLOOKUP(Tabela57[[#This Row],[SKU]],'VENDA MES'!K:K,'VENDA MES'!L:L,0,0)</f>
        <v>-30.59999999999998</v>
      </c>
      <c r="E675" s="13">
        <f>IF(D675&lt;=0,(L675 * 2.5) - D675,IF(AND(Tabela57[[#This Row],[ESTOQUE_INICIAL]]&lt;=Tabela57[[#This Row],[PONTO_DE_REPOSICAO]],Tabela57[[#This Row],[ESTOQUE_INICIAL]]&gt;0),L675*2.5,D675*0))</f>
        <v>60.322222222222202</v>
      </c>
      <c r="F675" s="13">
        <f t="shared" si="21"/>
        <v>29.722222222222221</v>
      </c>
      <c r="G675" s="14">
        <f>IF('ESTOQUE DEZEMBRO'!$N675="outubro",_xlfn.XLOOKUP('ESTOQUE DEZEMBRO'!$A675,MEDIDAS!H:H,MEDIDAS!J:J,,0),IF('ESTOQUE DEZEMBRO'!$N675="novembro",_xlfn.XLOOKUP('ESTOQUE DEZEMBRO'!$A675,MEDIDAS!H:H,MEDIDAS!K:K,,0),"0"))</f>
        <v>12</v>
      </c>
      <c r="H675" s="16">
        <v>24</v>
      </c>
      <c r="I675" s="6" t="s">
        <v>1136</v>
      </c>
      <c r="J675" s="1">
        <f>'ESTOQUE DEZEMBRO'!$D675*'ESTOQUE DEZEMBRO'!$G675+'ESTOQUE DEZEMBRO'!$E675*'ESTOQUE DEZEMBRO'!$H675</f>
        <v>220.80000000000024</v>
      </c>
      <c r="K675" s="1">
        <f>_xlfn.XLOOKUP(A675,MEDIDAS!A:A,MEDIDAS!D:D,,0)*5</f>
        <v>5.9444444444444446</v>
      </c>
      <c r="L675" s="1">
        <f>SUM(K675,_xlfn.XLOOKUP(A675,MEDIDAS!A:A,MEDIDAS!D:D,,0)*5)</f>
        <v>11.888888888888889</v>
      </c>
      <c r="M67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75" t="str">
        <f>IF(Tabela57[[#This Row],[ABASTECIMENTO]]&gt;0,"janeiro",_xlfn.XLOOKUP(Tabela57[[#This Row],[SKU]],'ESTOQUE DEZEMBRO'!A:A,'ESTOQUE DEZEMBRO'!N:N,,0))</f>
        <v>janeiro</v>
      </c>
      <c r="O675" s="15">
        <v>45658</v>
      </c>
    </row>
    <row r="676" spans="1:15">
      <c r="A676" s="5" t="s">
        <v>673</v>
      </c>
      <c r="B676" s="6" t="s">
        <v>1205</v>
      </c>
      <c r="C676" s="8">
        <f t="shared" si="20"/>
        <v>64.89</v>
      </c>
      <c r="D676" s="13">
        <f>_xlfn.XLOOKUP(Tabela57[[#This Row],[SKU]],'ESTOQUE DEZEMBRO'!A:A,'ESTOQUE DEZEMBRO'!F:F,,0)-
_xlfn.XLOOKUP(Tabela57[[#This Row],[SKU]],'VENDA MES'!K:K,'VENDA MES'!L:L,0,0)</f>
        <v>-67.055555555555557</v>
      </c>
      <c r="E676" s="13">
        <f>IF(D676&lt;=0,(L676 * 2.5) - D676,IF(AND(Tabela57[[#This Row],[ESTOQUE_INICIAL]]&lt;=Tabela57[[#This Row],[PONTO_DE_REPOSICAO]],Tabela57[[#This Row],[ESTOQUE_INICIAL]]&gt;0),L676*2.5,D676*0))</f>
        <v>99</v>
      </c>
      <c r="F676" s="13">
        <f t="shared" si="21"/>
        <v>31.944444444444443</v>
      </c>
      <c r="G676" s="14" t="str">
        <f>IF('ESTOQUE DEZEMBRO'!$N676="outubro",_xlfn.XLOOKUP('ESTOQUE DEZEMBRO'!$A676,MEDIDAS!H:H,MEDIDAS!J:J,,0),IF('ESTOQUE DEZEMBRO'!$N676="novembro",_xlfn.XLOOKUP('ESTOQUE DEZEMBRO'!$A676,MEDIDAS!H:H,MEDIDAS!K:K,,0),"0"))</f>
        <v>0</v>
      </c>
      <c r="H676" s="16">
        <v>24</v>
      </c>
      <c r="I676" s="6" t="s">
        <v>1136</v>
      </c>
      <c r="J676" s="1">
        <f>'ESTOQUE DEZEMBRO'!$D676*'ESTOQUE DEZEMBRO'!$G676+'ESTOQUE DEZEMBRO'!$E676*'ESTOQUE DEZEMBRO'!$H676</f>
        <v>1240.3333333333335</v>
      </c>
      <c r="K676" s="1">
        <f>_xlfn.XLOOKUP(A676,MEDIDAS!A:A,MEDIDAS!D:D,,0)*5</f>
        <v>6.3888888888888884</v>
      </c>
      <c r="L676" s="1">
        <f>SUM(K676,_xlfn.XLOOKUP(A676,MEDIDAS!A:A,MEDIDAS!D:D,,0)*5)</f>
        <v>12.777777777777777</v>
      </c>
      <c r="M67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76" t="str">
        <f>IF(Tabela57[[#This Row],[ABASTECIMENTO]]&gt;0,"janeiro",_xlfn.XLOOKUP(Tabela57[[#This Row],[SKU]],'ESTOQUE DEZEMBRO'!A:A,'ESTOQUE DEZEMBRO'!N:N,,0))</f>
        <v>janeiro</v>
      </c>
      <c r="O676" s="15">
        <v>45658</v>
      </c>
    </row>
    <row r="677" spans="1:15">
      <c r="A677" s="5" t="s">
        <v>674</v>
      </c>
      <c r="B677" s="6" t="s">
        <v>1205</v>
      </c>
      <c r="C677" s="8">
        <f t="shared" si="20"/>
        <v>64.89</v>
      </c>
      <c r="D677" s="13">
        <f>_xlfn.XLOOKUP(Tabela57[[#This Row],[SKU]],'ESTOQUE DEZEMBRO'!A:A,'ESTOQUE DEZEMBRO'!F:F,,0)-
_xlfn.XLOOKUP(Tabela57[[#This Row],[SKU]],'VENDA MES'!K:K,'VENDA MES'!L:L,0,0)</f>
        <v>-11.199999999999989</v>
      </c>
      <c r="E677" s="13">
        <f>IF(D677&lt;=0,(L677 * 2.5) - D677,IF(AND(Tabela57[[#This Row],[ESTOQUE_INICIAL]]&lt;=Tabela57[[#This Row],[PONTO_DE_REPOSICAO]],Tabela57[[#This Row],[ESTOQUE_INICIAL]]&gt;0),L677*2.5,D677*0))</f>
        <v>51.199999999999989</v>
      </c>
      <c r="F677" s="13">
        <f t="shared" si="21"/>
        <v>40</v>
      </c>
      <c r="G677" s="14" t="str">
        <f>IF('ESTOQUE DEZEMBRO'!$N677="outubro",_xlfn.XLOOKUP('ESTOQUE DEZEMBRO'!$A677,MEDIDAS!H:H,MEDIDAS!J:J,,0),IF('ESTOQUE DEZEMBRO'!$N677="novembro",_xlfn.XLOOKUP('ESTOQUE DEZEMBRO'!$A677,MEDIDAS!H:H,MEDIDAS!K:K,,0),"0"))</f>
        <v>0</v>
      </c>
      <c r="H677" s="16">
        <v>24</v>
      </c>
      <c r="I677" s="6" t="s">
        <v>1136</v>
      </c>
      <c r="J677" s="1">
        <f>'ESTOQUE DEZEMBRO'!$D677*'ESTOQUE DEZEMBRO'!$G677+'ESTOQUE DEZEMBRO'!$E677*'ESTOQUE DEZEMBRO'!$H677</f>
        <v>1200</v>
      </c>
      <c r="K677" s="1">
        <f>_xlfn.XLOOKUP(A677,MEDIDAS!A:A,MEDIDAS!D:D,,0)*5</f>
        <v>8</v>
      </c>
      <c r="L677" s="1">
        <f>SUM(K677,_xlfn.XLOOKUP(A677,MEDIDAS!A:A,MEDIDAS!D:D,,0)*5)</f>
        <v>16</v>
      </c>
      <c r="M67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77" t="str">
        <f>IF(Tabela57[[#This Row],[ABASTECIMENTO]]&gt;0,"janeiro",_xlfn.XLOOKUP(Tabela57[[#This Row],[SKU]],'ESTOQUE DEZEMBRO'!A:A,'ESTOQUE DEZEMBRO'!N:N,,0))</f>
        <v>janeiro</v>
      </c>
      <c r="O677" s="15">
        <v>45658</v>
      </c>
    </row>
    <row r="678" spans="1:15">
      <c r="A678" s="5" t="s">
        <v>747</v>
      </c>
      <c r="B678" s="6" t="s">
        <v>1205</v>
      </c>
      <c r="C678" s="8">
        <f t="shared" si="20"/>
        <v>64.89</v>
      </c>
      <c r="D678" s="13">
        <f>_xlfn.XLOOKUP(Tabela57[[#This Row],[SKU]],'ESTOQUE DEZEMBRO'!A:A,'ESTOQUE DEZEMBRO'!F:F,,0)-
_xlfn.XLOOKUP(Tabela57[[#This Row],[SKU]],'VENDA MES'!K:K,'VENDA MES'!L:L,0,0)</f>
        <v>14</v>
      </c>
      <c r="E678" s="13">
        <f>IF(D678&lt;=0,(L678 * 2.5) - D678,IF(AND(Tabela57[[#This Row],[ESTOQUE_INICIAL]]&lt;=Tabela57[[#This Row],[PONTO_DE_REPOSICAO]],Tabela57[[#This Row],[ESTOQUE_INICIAL]]&gt;0),L678*2.5,D678*0))</f>
        <v>0</v>
      </c>
      <c r="F678" s="13">
        <f t="shared" si="21"/>
        <v>14</v>
      </c>
      <c r="G678" s="14">
        <f>IF('ESTOQUE DEZEMBRO'!$N678="outubro",_xlfn.XLOOKUP('ESTOQUE DEZEMBRO'!$A678,MEDIDAS!H:H,MEDIDAS!J:J,,0),IF('ESTOQUE DEZEMBRO'!$N678="novembro",_xlfn.XLOOKUP('ESTOQUE DEZEMBRO'!$A678,MEDIDAS!H:H,MEDIDAS!K:K,,0),"0"))</f>
        <v>12</v>
      </c>
      <c r="H678" s="16">
        <v>24</v>
      </c>
      <c r="I678" s="6" t="s">
        <v>1136</v>
      </c>
      <c r="J678" s="1">
        <f>'ESTOQUE DEZEMBRO'!$D678*'ESTOQUE DEZEMBRO'!$G678+'ESTOQUE DEZEMBRO'!$E678*'ESTOQUE DEZEMBRO'!$H678</f>
        <v>900</v>
      </c>
      <c r="K678" s="1">
        <f>_xlfn.XLOOKUP(A678,MEDIDAS!A:A,MEDIDAS!D:D,,0)*5</f>
        <v>4.166666666666667</v>
      </c>
      <c r="L678" s="1">
        <f>SUM(K678,_xlfn.XLOOKUP(A678,MEDIDAS!A:A,MEDIDAS!D:D,,0)*5)</f>
        <v>8.3333333333333339</v>
      </c>
      <c r="M67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78" t="str">
        <f>IF(Tabela57[[#This Row],[ABASTECIMENTO]]&gt;0,"janeiro",_xlfn.XLOOKUP(Tabela57[[#This Row],[SKU]],'ESTOQUE DEZEMBRO'!A:A,'ESTOQUE DEZEMBRO'!N:N,,0))</f>
        <v>outubro</v>
      </c>
      <c r="O678" s="15">
        <v>45658</v>
      </c>
    </row>
    <row r="679" spans="1:15">
      <c r="A679" s="5" t="s">
        <v>675</v>
      </c>
      <c r="B679" s="6" t="s">
        <v>1205</v>
      </c>
      <c r="C679" s="8">
        <f t="shared" si="20"/>
        <v>64.89</v>
      </c>
      <c r="D679" s="13">
        <f>_xlfn.XLOOKUP(Tabela57[[#This Row],[SKU]],'ESTOQUE DEZEMBRO'!A:A,'ESTOQUE DEZEMBRO'!F:F,,0)-
_xlfn.XLOOKUP(Tabela57[[#This Row],[SKU]],'VENDA MES'!K:K,'VENDA MES'!L:L,0,0)</f>
        <v>-38.277777777777779</v>
      </c>
      <c r="E679" s="13">
        <f>IF(D679&lt;=0,(L679 * 2.5) - D679,IF(AND(Tabela57[[#This Row],[ESTOQUE_INICIAL]]&lt;=Tabela57[[#This Row],[PONTO_DE_REPOSICAO]],Tabela57[[#This Row],[ESTOQUE_INICIAL]]&gt;0),L679*2.5,D679*0))</f>
        <v>63</v>
      </c>
      <c r="F679" s="13">
        <f t="shared" si="21"/>
        <v>24.722222222222221</v>
      </c>
      <c r="G679" s="14" t="str">
        <f>IF('ESTOQUE DEZEMBRO'!$N679="outubro",_xlfn.XLOOKUP('ESTOQUE DEZEMBRO'!$A679,MEDIDAS!H:H,MEDIDAS!J:J,,0),IF('ESTOQUE DEZEMBRO'!$N679="novembro",_xlfn.XLOOKUP('ESTOQUE DEZEMBRO'!$A679,MEDIDAS!H:H,MEDIDAS!K:K,,0),"0"))</f>
        <v>0</v>
      </c>
      <c r="H679" s="16">
        <v>24</v>
      </c>
      <c r="I679" s="6" t="s">
        <v>1136</v>
      </c>
      <c r="J679" s="1">
        <f>'ESTOQUE DEZEMBRO'!$D679*'ESTOQUE DEZEMBRO'!$G679+'ESTOQUE DEZEMBRO'!$E679*'ESTOQUE DEZEMBRO'!$H679</f>
        <v>1233.6666666666663</v>
      </c>
      <c r="K679" s="1">
        <f>_xlfn.XLOOKUP(A679,MEDIDAS!A:A,MEDIDAS!D:D,,0)*5</f>
        <v>4.9444444444444446</v>
      </c>
      <c r="L679" s="1">
        <f>SUM(K679,_xlfn.XLOOKUP(A679,MEDIDAS!A:A,MEDIDAS!D:D,,0)*5)</f>
        <v>9.8888888888888893</v>
      </c>
      <c r="M67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79" t="str">
        <f>IF(Tabela57[[#This Row],[ABASTECIMENTO]]&gt;0,"janeiro",_xlfn.XLOOKUP(Tabela57[[#This Row],[SKU]],'ESTOQUE DEZEMBRO'!A:A,'ESTOQUE DEZEMBRO'!N:N,,0))</f>
        <v>janeiro</v>
      </c>
      <c r="O679" s="15">
        <v>45658</v>
      </c>
    </row>
    <row r="680" spans="1:15">
      <c r="A680" s="5" t="s">
        <v>676</v>
      </c>
      <c r="B680" s="6" t="s">
        <v>1205</v>
      </c>
      <c r="C680" s="8">
        <f t="shared" si="20"/>
        <v>64.89</v>
      </c>
      <c r="D680" s="13">
        <f>_xlfn.XLOOKUP(Tabela57[[#This Row],[SKU]],'ESTOQUE DEZEMBRO'!A:A,'ESTOQUE DEZEMBRO'!F:F,,0)-
_xlfn.XLOOKUP(Tabela57[[#This Row],[SKU]],'VENDA MES'!K:K,'VENDA MES'!L:L,0,0)</f>
        <v>146.80000000000001</v>
      </c>
      <c r="E680" s="13">
        <f>IF(D680&lt;=0,(L680 * 2.5) - D680,IF(AND(Tabela57[[#This Row],[ESTOQUE_INICIAL]]&lt;=Tabela57[[#This Row],[PONTO_DE_REPOSICAO]],Tabela57[[#This Row],[ESTOQUE_INICIAL]]&gt;0),L680*2.5,D680*0))</f>
        <v>0</v>
      </c>
      <c r="F680" s="13">
        <f t="shared" si="21"/>
        <v>146.80000000000001</v>
      </c>
      <c r="G680" s="14">
        <f>IF('ESTOQUE DEZEMBRO'!$N680="outubro",_xlfn.XLOOKUP('ESTOQUE DEZEMBRO'!$A680,MEDIDAS!H:H,MEDIDAS!J:J,,0),IF('ESTOQUE DEZEMBRO'!$N680="novembro",_xlfn.XLOOKUP('ESTOQUE DEZEMBRO'!$A680,MEDIDAS!H:H,MEDIDAS!K:K,,0),"0"))</f>
        <v>12</v>
      </c>
      <c r="H680" s="16">
        <v>24</v>
      </c>
      <c r="I680" s="6" t="s">
        <v>1136</v>
      </c>
      <c r="J680" s="1">
        <f>'ESTOQUE DEZEMBRO'!$D680*'ESTOQUE DEZEMBRO'!$G680+'ESTOQUE DEZEMBRO'!$E680*'ESTOQUE DEZEMBRO'!$H680</f>
        <v>2661.6000000000004</v>
      </c>
      <c r="K680" s="1">
        <f>_xlfn.XLOOKUP(A680,MEDIDAS!A:A,MEDIDAS!D:D,,0)*5</f>
        <v>7.1111111111111116</v>
      </c>
      <c r="L680" s="1">
        <f>SUM(K680,_xlfn.XLOOKUP(A680,MEDIDAS!A:A,MEDIDAS!D:D,,0)*5)</f>
        <v>14.222222222222223</v>
      </c>
      <c r="M68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80" t="str">
        <f>IF(Tabela57[[#This Row],[ABASTECIMENTO]]&gt;0,"janeiro",_xlfn.XLOOKUP(Tabela57[[#This Row],[SKU]],'ESTOQUE DEZEMBRO'!A:A,'ESTOQUE DEZEMBRO'!N:N,,0))</f>
        <v>outubro</v>
      </c>
      <c r="O680" s="15">
        <v>45658</v>
      </c>
    </row>
    <row r="681" spans="1:15">
      <c r="A681" s="5" t="s">
        <v>677</v>
      </c>
      <c r="B681" s="6" t="s">
        <v>1205</v>
      </c>
      <c r="C681" s="8">
        <f t="shared" si="20"/>
        <v>64.89</v>
      </c>
      <c r="D681" s="13">
        <f>_xlfn.XLOOKUP(Tabela57[[#This Row],[SKU]],'ESTOQUE DEZEMBRO'!A:A,'ESTOQUE DEZEMBRO'!F:F,,0)-
_xlfn.XLOOKUP(Tabela57[[#This Row],[SKU]],'VENDA MES'!K:K,'VENDA MES'!L:L,0,0)</f>
        <v>-51.111111111111114</v>
      </c>
      <c r="E681" s="13">
        <f>IF(D681&lt;=0,(L681 * 2.5) - D681,IF(AND(Tabela57[[#This Row],[ESTOQUE_INICIAL]]&lt;=Tabela57[[#This Row],[PONTO_DE_REPOSICAO]],Tabela57[[#This Row],[ESTOQUE_INICIAL]]&gt;0),L681*2.5,D681*0))</f>
        <v>80</v>
      </c>
      <c r="F681" s="13">
        <f t="shared" si="21"/>
        <v>28.888888888888886</v>
      </c>
      <c r="G681" s="14" t="str">
        <f>IF('ESTOQUE DEZEMBRO'!$N681="outubro",_xlfn.XLOOKUP('ESTOQUE DEZEMBRO'!$A681,MEDIDAS!H:H,MEDIDAS!J:J,,0),IF('ESTOQUE DEZEMBRO'!$N681="novembro",_xlfn.XLOOKUP('ESTOQUE DEZEMBRO'!$A681,MEDIDAS!H:H,MEDIDAS!K:K,,0),"0"))</f>
        <v>0</v>
      </c>
      <c r="H681" s="16">
        <v>24</v>
      </c>
      <c r="I681" s="6" t="s">
        <v>1136</v>
      </c>
      <c r="J681" s="1">
        <f>'ESTOQUE DEZEMBRO'!$D681*'ESTOQUE DEZEMBRO'!$G681+'ESTOQUE DEZEMBRO'!$E681*'ESTOQUE DEZEMBRO'!$H681</f>
        <v>1214.6666666666661</v>
      </c>
      <c r="K681" s="1">
        <f>_xlfn.XLOOKUP(A681,MEDIDAS!A:A,MEDIDAS!D:D,,0)*5</f>
        <v>5.7777777777777768</v>
      </c>
      <c r="L681" s="1">
        <f>SUM(K681,_xlfn.XLOOKUP(A681,MEDIDAS!A:A,MEDIDAS!D:D,,0)*5)</f>
        <v>11.555555555555554</v>
      </c>
      <c r="M68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81" t="str">
        <f>IF(Tabela57[[#This Row],[ABASTECIMENTO]]&gt;0,"janeiro",_xlfn.XLOOKUP(Tabela57[[#This Row],[SKU]],'ESTOQUE DEZEMBRO'!A:A,'ESTOQUE DEZEMBRO'!N:N,,0))</f>
        <v>janeiro</v>
      </c>
      <c r="O681" s="15">
        <v>45658</v>
      </c>
    </row>
    <row r="682" spans="1:15">
      <c r="A682" s="5" t="s">
        <v>678</v>
      </c>
      <c r="B682" s="6" t="s">
        <v>1205</v>
      </c>
      <c r="C682" s="8">
        <f t="shared" si="20"/>
        <v>64.89</v>
      </c>
      <c r="D682" s="13">
        <f>_xlfn.XLOOKUP(Tabela57[[#This Row],[SKU]],'ESTOQUE DEZEMBRO'!A:A,'ESTOQUE DEZEMBRO'!F:F,,0)-
_xlfn.XLOOKUP(Tabela57[[#This Row],[SKU]],'VENDA MES'!K:K,'VENDA MES'!L:L,0,0)</f>
        <v>66.400000000000034</v>
      </c>
      <c r="E682" s="13">
        <f>IF(D682&lt;=0,(L682 * 2.5) - D682,IF(AND(Tabela57[[#This Row],[ESTOQUE_INICIAL]]&lt;=Tabela57[[#This Row],[PONTO_DE_REPOSICAO]],Tabela57[[#This Row],[ESTOQUE_INICIAL]]&gt;0),L682*2.5,D682*0))</f>
        <v>0</v>
      </c>
      <c r="F682" s="13">
        <f t="shared" si="21"/>
        <v>66.400000000000034</v>
      </c>
      <c r="G682" s="14">
        <f>IF('ESTOQUE DEZEMBRO'!$N682="outubro",_xlfn.XLOOKUP('ESTOQUE DEZEMBRO'!$A682,MEDIDAS!H:H,MEDIDAS!J:J,,0),IF('ESTOQUE DEZEMBRO'!$N682="novembro",_xlfn.XLOOKUP('ESTOQUE DEZEMBRO'!$A682,MEDIDAS!H:H,MEDIDAS!K:K,,0),"0"))</f>
        <v>12</v>
      </c>
      <c r="H682" s="16">
        <v>24</v>
      </c>
      <c r="I682" s="6" t="s">
        <v>1136</v>
      </c>
      <c r="J682" s="1">
        <f>'ESTOQUE DEZEMBRO'!$D682*'ESTOQUE DEZEMBRO'!$G682+'ESTOQUE DEZEMBRO'!$E682*'ESTOQUE DEZEMBRO'!$H682</f>
        <v>1528.8000000000004</v>
      </c>
      <c r="K682" s="1">
        <f>_xlfn.XLOOKUP(A682,MEDIDAS!A:A,MEDIDAS!D:D,,0)*5</f>
        <v>7.2222222222222223</v>
      </c>
      <c r="L682" s="1">
        <f>SUM(K682,_xlfn.XLOOKUP(A682,MEDIDAS!A:A,MEDIDAS!D:D,,0)*5)</f>
        <v>14.444444444444445</v>
      </c>
      <c r="M68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82" t="str">
        <f>IF(Tabela57[[#This Row],[ABASTECIMENTO]]&gt;0,"janeiro",_xlfn.XLOOKUP(Tabela57[[#This Row],[SKU]],'ESTOQUE DEZEMBRO'!A:A,'ESTOQUE DEZEMBRO'!N:N,,0))</f>
        <v>outubro</v>
      </c>
      <c r="O682" s="15">
        <v>45658</v>
      </c>
    </row>
    <row r="683" spans="1:15">
      <c r="A683" s="5" t="s">
        <v>679</v>
      </c>
      <c r="B683" s="6" t="s">
        <v>1206</v>
      </c>
      <c r="C683" s="8">
        <f t="shared" si="20"/>
        <v>64.89</v>
      </c>
      <c r="D683" s="13">
        <f>_xlfn.XLOOKUP(Tabela57[[#This Row],[SKU]],'ESTOQUE DEZEMBRO'!A:A,'ESTOQUE DEZEMBRO'!F:F,,0)-
_xlfn.XLOOKUP(Tabela57[[#This Row],[SKU]],'VENDA MES'!K:K,'VENDA MES'!L:L,0,0)</f>
        <v>43.199999999999989</v>
      </c>
      <c r="E683" s="13">
        <f>IF(D683&lt;=0,(L683 * 2.5) - D683,IF(AND(Tabela57[[#This Row],[ESTOQUE_INICIAL]]&lt;=Tabela57[[#This Row],[PONTO_DE_REPOSICAO]],Tabela57[[#This Row],[ESTOQUE_INICIAL]]&gt;0),L683*2.5,D683*0))</f>
        <v>0</v>
      </c>
      <c r="F683" s="13">
        <f t="shared" si="21"/>
        <v>43.199999999999989</v>
      </c>
      <c r="G683" s="14">
        <f>IF('ESTOQUE DEZEMBRO'!$N683="outubro",_xlfn.XLOOKUP('ESTOQUE DEZEMBRO'!$A683,MEDIDAS!H:H,MEDIDAS!J:J,,0),IF('ESTOQUE DEZEMBRO'!$N683="novembro",_xlfn.XLOOKUP('ESTOQUE DEZEMBRO'!$A683,MEDIDAS!H:H,MEDIDAS!K:K,,0),"0"))</f>
        <v>60</v>
      </c>
      <c r="H683" s="16">
        <v>120</v>
      </c>
      <c r="I683" s="6" t="s">
        <v>1128</v>
      </c>
      <c r="J683" s="1">
        <f>'ESTOQUE DEZEMBRO'!$D683*'ESTOQUE DEZEMBRO'!$G683+'ESTOQUE DEZEMBRO'!$E683*'ESTOQUE DEZEMBRO'!$H683</f>
        <v>7211.9999999999991</v>
      </c>
      <c r="K683" s="1">
        <f>_xlfn.XLOOKUP(A683,MEDIDAS!A:A,MEDIDAS!D:D,,0)*5</f>
        <v>6.8888888888888893</v>
      </c>
      <c r="L683" s="1">
        <f>SUM(K683,_xlfn.XLOOKUP(A683,MEDIDAS!A:A,MEDIDAS!D:D,,0)*5)</f>
        <v>13.777777777777779</v>
      </c>
      <c r="M68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83" t="str">
        <f>IF(Tabela57[[#This Row],[ABASTECIMENTO]]&gt;0,"janeiro",_xlfn.XLOOKUP(Tabela57[[#This Row],[SKU]],'ESTOQUE DEZEMBRO'!A:A,'ESTOQUE DEZEMBRO'!N:N,,0))</f>
        <v>outubro</v>
      </c>
      <c r="O683" s="15">
        <v>45658</v>
      </c>
    </row>
    <row r="684" spans="1:15">
      <c r="A684" s="5" t="s">
        <v>680</v>
      </c>
      <c r="B684" s="6" t="s">
        <v>1206</v>
      </c>
      <c r="C684" s="8">
        <f t="shared" si="20"/>
        <v>64.89</v>
      </c>
      <c r="D684" s="13">
        <f>_xlfn.XLOOKUP(Tabela57[[#This Row],[SKU]],'ESTOQUE DEZEMBRO'!A:A,'ESTOQUE DEZEMBRO'!F:F,,0)-
_xlfn.XLOOKUP(Tabela57[[#This Row],[SKU]],'VENDA MES'!K:K,'VENDA MES'!L:L,0,0)</f>
        <v>-39.222222222222214</v>
      </c>
      <c r="E684" s="13">
        <f>IF(D684&lt;=0,(L684 * 2.5) - D684,IF(AND(Tabela57[[#This Row],[ESTOQUE_INICIAL]]&lt;=Tabela57[[#This Row],[PONTO_DE_REPOSICAO]],Tabela57[[#This Row],[ESTOQUE_INICIAL]]&gt;0),L684*2.5,D684*0))</f>
        <v>72</v>
      </c>
      <c r="F684" s="13">
        <f t="shared" si="21"/>
        <v>32.777777777777786</v>
      </c>
      <c r="G684" s="14" t="str">
        <f>IF('ESTOQUE DEZEMBRO'!$N684="outubro",_xlfn.XLOOKUP('ESTOQUE DEZEMBRO'!$A684,MEDIDAS!H:H,MEDIDAS!J:J,,0),IF('ESTOQUE DEZEMBRO'!$N684="novembro",_xlfn.XLOOKUP('ESTOQUE DEZEMBRO'!$A684,MEDIDAS!H:H,MEDIDAS!K:K,,0),"0"))</f>
        <v>0</v>
      </c>
      <c r="H684" s="16">
        <v>120</v>
      </c>
      <c r="I684" s="6" t="s">
        <v>1128</v>
      </c>
      <c r="J684" s="1">
        <f>'ESTOQUE DEZEMBRO'!$D684*'ESTOQUE DEZEMBRO'!$G684+'ESTOQUE DEZEMBRO'!$E684*'ESTOQUE DEZEMBRO'!$H684</f>
        <v>10736.666666666668</v>
      </c>
      <c r="K684" s="1">
        <f>_xlfn.XLOOKUP(A684,MEDIDAS!A:A,MEDIDAS!D:D,,0)*5</f>
        <v>6.5555555555555554</v>
      </c>
      <c r="L684" s="1">
        <f>SUM(K684,_xlfn.XLOOKUP(A684,MEDIDAS!A:A,MEDIDAS!D:D,,0)*5)</f>
        <v>13.111111111111111</v>
      </c>
      <c r="M68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84" t="str">
        <f>IF(Tabela57[[#This Row],[ABASTECIMENTO]]&gt;0,"janeiro",_xlfn.XLOOKUP(Tabela57[[#This Row],[SKU]],'ESTOQUE DEZEMBRO'!A:A,'ESTOQUE DEZEMBRO'!N:N,,0))</f>
        <v>janeiro</v>
      </c>
      <c r="O684" s="15">
        <v>45658</v>
      </c>
    </row>
    <row r="685" spans="1:15">
      <c r="A685" s="5" t="s">
        <v>682</v>
      </c>
      <c r="B685" s="6" t="s">
        <v>1206</v>
      </c>
      <c r="C685" s="8">
        <f t="shared" si="20"/>
        <v>64.89</v>
      </c>
      <c r="D685" s="13">
        <f>_xlfn.XLOOKUP(Tabela57[[#This Row],[SKU]],'ESTOQUE DEZEMBRO'!A:A,'ESTOQUE DEZEMBRO'!F:F,,0)-
_xlfn.XLOOKUP(Tabela57[[#This Row],[SKU]],'VENDA MES'!K:K,'VENDA MES'!L:L,0,0)</f>
        <v>6.4000000000000057</v>
      </c>
      <c r="E685" s="13">
        <f>IF(D685&lt;=0,(L685 * 2.5) - D685,IF(AND(Tabela57[[#This Row],[ESTOQUE_INICIAL]]&lt;=Tabela57[[#This Row],[PONTO_DE_REPOSICAO]],Tabela57[[#This Row],[ESTOQUE_INICIAL]]&gt;0),L685*2.5,D685*0))</f>
        <v>30.277777777777779</v>
      </c>
      <c r="F685" s="13">
        <f t="shared" si="21"/>
        <v>36.677777777777784</v>
      </c>
      <c r="G685" s="14">
        <f>IF('ESTOQUE DEZEMBRO'!$N685="outubro",_xlfn.XLOOKUP('ESTOQUE DEZEMBRO'!$A685,MEDIDAS!H:H,MEDIDAS!J:J,,0),IF('ESTOQUE DEZEMBRO'!$N685="novembro",_xlfn.XLOOKUP('ESTOQUE DEZEMBRO'!$A685,MEDIDAS!H:H,MEDIDAS!K:K,,0),"0"))</f>
        <v>60</v>
      </c>
      <c r="H685" s="16">
        <v>120</v>
      </c>
      <c r="I685" s="6" t="s">
        <v>1128</v>
      </c>
      <c r="J685" s="1">
        <f>'ESTOQUE DEZEMBRO'!$D685*'ESTOQUE DEZEMBRO'!$G685+'ESTOQUE DEZEMBRO'!$E685*'ESTOQUE DEZEMBRO'!$H685</f>
        <v>4944</v>
      </c>
      <c r="K685" s="1">
        <f>_xlfn.XLOOKUP(A685,MEDIDAS!A:A,MEDIDAS!D:D,,0)*5</f>
        <v>6.0555555555555554</v>
      </c>
      <c r="L685" s="1">
        <f>SUM(K685,_xlfn.XLOOKUP(A685,MEDIDAS!A:A,MEDIDAS!D:D,,0)*5)</f>
        <v>12.111111111111111</v>
      </c>
      <c r="M68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85" t="str">
        <f>IF(Tabela57[[#This Row],[ABASTECIMENTO]]&gt;0,"janeiro",_xlfn.XLOOKUP(Tabela57[[#This Row],[SKU]],'ESTOQUE DEZEMBRO'!A:A,'ESTOQUE DEZEMBRO'!N:N,,0))</f>
        <v>janeiro</v>
      </c>
      <c r="O685" s="15">
        <v>45658</v>
      </c>
    </row>
    <row r="686" spans="1:15">
      <c r="A686" s="5" t="s">
        <v>683</v>
      </c>
      <c r="B686" s="6" t="s">
        <v>1206</v>
      </c>
      <c r="C686" s="8">
        <f t="shared" si="20"/>
        <v>64.89</v>
      </c>
      <c r="D686" s="13">
        <f>_xlfn.XLOOKUP(Tabela57[[#This Row],[SKU]],'ESTOQUE DEZEMBRO'!A:A,'ESTOQUE DEZEMBRO'!F:F,,0)-
_xlfn.XLOOKUP(Tabela57[[#This Row],[SKU]],'VENDA MES'!K:K,'VENDA MES'!L:L,0,0)</f>
        <v>33.600000000000023</v>
      </c>
      <c r="E686" s="13">
        <f>IF(D686&lt;=0,(L686 * 2.5) - D686,IF(AND(Tabela57[[#This Row],[ESTOQUE_INICIAL]]&lt;=Tabela57[[#This Row],[PONTO_DE_REPOSICAO]],Tabela57[[#This Row],[ESTOQUE_INICIAL]]&gt;0),L686*2.5,D686*0))</f>
        <v>0</v>
      </c>
      <c r="F686" s="13">
        <f t="shared" si="21"/>
        <v>33.600000000000023</v>
      </c>
      <c r="G686" s="14">
        <f>IF('ESTOQUE DEZEMBRO'!$N686="outubro",_xlfn.XLOOKUP('ESTOQUE DEZEMBRO'!$A686,MEDIDAS!H:H,MEDIDAS!J:J,,0),IF('ESTOQUE DEZEMBRO'!$N686="novembro",_xlfn.XLOOKUP('ESTOQUE DEZEMBRO'!$A686,MEDIDAS!H:H,MEDIDAS!K:K,,0),"0"))</f>
        <v>60</v>
      </c>
      <c r="H686" s="16">
        <v>120</v>
      </c>
      <c r="I686" s="6" t="s">
        <v>1128</v>
      </c>
      <c r="J686" s="1">
        <f>'ESTOQUE DEZEMBRO'!$D686*'ESTOQUE DEZEMBRO'!$G686+'ESTOQUE DEZEMBRO'!$E686*'ESTOQUE DEZEMBRO'!$H686</f>
        <v>6276.0000000000018</v>
      </c>
      <c r="K686" s="1">
        <f>_xlfn.XLOOKUP(A686,MEDIDAS!A:A,MEDIDAS!D:D,,0)*5</f>
        <v>9.2222222222222232</v>
      </c>
      <c r="L686" s="1">
        <f>SUM(K686,_xlfn.XLOOKUP(A686,MEDIDAS!A:A,MEDIDAS!D:D,,0)*5)</f>
        <v>18.444444444444446</v>
      </c>
      <c r="M68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86" t="str">
        <f>IF(Tabela57[[#This Row],[ABASTECIMENTO]]&gt;0,"janeiro",_xlfn.XLOOKUP(Tabela57[[#This Row],[SKU]],'ESTOQUE DEZEMBRO'!A:A,'ESTOQUE DEZEMBRO'!N:N,,0))</f>
        <v>outubro</v>
      </c>
      <c r="O686" s="15">
        <v>45658</v>
      </c>
    </row>
    <row r="687" spans="1:15">
      <c r="A687" s="5" t="s">
        <v>684</v>
      </c>
      <c r="B687" s="6" t="s">
        <v>1206</v>
      </c>
      <c r="C687" s="8">
        <f t="shared" si="20"/>
        <v>64.89</v>
      </c>
      <c r="D687" s="13">
        <f>_xlfn.XLOOKUP(Tabela57[[#This Row],[SKU]],'ESTOQUE DEZEMBRO'!A:A,'ESTOQUE DEZEMBRO'!F:F,,0)-
_xlfn.XLOOKUP(Tabela57[[#This Row],[SKU]],'VENDA MES'!K:K,'VENDA MES'!L:L,0,0)</f>
        <v>-83.722222222222229</v>
      </c>
      <c r="E687" s="13">
        <f>IF(D687&lt;=0,(L687 * 2.5) - D687,IF(AND(Tabela57[[#This Row],[ESTOQUE_INICIAL]]&lt;=Tabela57[[#This Row],[PONTO_DE_REPOSICAO]],Tabela57[[#This Row],[ESTOQUE_INICIAL]]&gt;0),L687*2.5,D687*0))</f>
        <v>99</v>
      </c>
      <c r="F687" s="13">
        <f t="shared" si="21"/>
        <v>15.277777777777771</v>
      </c>
      <c r="G687" s="14" t="str">
        <f>IF('ESTOQUE DEZEMBRO'!$N687="outubro",_xlfn.XLOOKUP('ESTOQUE DEZEMBRO'!$A687,MEDIDAS!H:H,MEDIDAS!J:J,,0),IF('ESTOQUE DEZEMBRO'!$N687="novembro",_xlfn.XLOOKUP('ESTOQUE DEZEMBRO'!$A687,MEDIDAS!H:H,MEDIDAS!K:K,,0),"0"))</f>
        <v>0</v>
      </c>
      <c r="H687" s="16">
        <v>120</v>
      </c>
      <c r="I687" s="6" t="s">
        <v>1128</v>
      </c>
      <c r="J687" s="1">
        <f>'ESTOQUE DEZEMBRO'!$D687*'ESTOQUE DEZEMBRO'!$G687+'ESTOQUE DEZEMBRO'!$E687*'ESTOQUE DEZEMBRO'!$H687</f>
        <v>2621.6666666666674</v>
      </c>
      <c r="K687" s="1">
        <f>_xlfn.XLOOKUP(A687,MEDIDAS!A:A,MEDIDAS!D:D,,0)*5</f>
        <v>3.0555555555555558</v>
      </c>
      <c r="L687" s="1">
        <f>SUM(K687,_xlfn.XLOOKUP(A687,MEDIDAS!A:A,MEDIDAS!D:D,,0)*5)</f>
        <v>6.1111111111111116</v>
      </c>
      <c r="M68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87" t="str">
        <f>IF(Tabela57[[#This Row],[ABASTECIMENTO]]&gt;0,"janeiro",_xlfn.XLOOKUP(Tabela57[[#This Row],[SKU]],'ESTOQUE DEZEMBRO'!A:A,'ESTOQUE DEZEMBRO'!N:N,,0))</f>
        <v>janeiro</v>
      </c>
      <c r="O687" s="15">
        <v>45658</v>
      </c>
    </row>
    <row r="688" spans="1:15">
      <c r="A688" s="5" t="s">
        <v>758</v>
      </c>
      <c r="B688" s="6" t="s">
        <v>1206</v>
      </c>
      <c r="C688" s="8">
        <f t="shared" si="20"/>
        <v>64.89</v>
      </c>
      <c r="D688" s="13">
        <f>_xlfn.XLOOKUP(Tabela57[[#This Row],[SKU]],'ESTOQUE DEZEMBRO'!A:A,'ESTOQUE DEZEMBRO'!F:F,,0)-
_xlfn.XLOOKUP(Tabela57[[#This Row],[SKU]],'VENDA MES'!K:K,'VENDA MES'!L:L,0,0)</f>
        <v>29</v>
      </c>
      <c r="E688" s="13">
        <f>IF(D688&lt;=0,(L688 * 2.5) - D688,IF(AND(Tabela57[[#This Row],[ESTOQUE_INICIAL]]&lt;=Tabela57[[#This Row],[PONTO_DE_REPOSICAO]],Tabela57[[#This Row],[ESTOQUE_INICIAL]]&gt;0),L688*2.5,D688*0))</f>
        <v>0</v>
      </c>
      <c r="F688" s="13">
        <f t="shared" si="21"/>
        <v>29</v>
      </c>
      <c r="G688" s="14">
        <f>IF('ESTOQUE DEZEMBRO'!$N688="outubro",_xlfn.XLOOKUP('ESTOQUE DEZEMBRO'!$A688,MEDIDAS!H:H,MEDIDAS!J:J,,0),IF('ESTOQUE DEZEMBRO'!$N688="novembro",_xlfn.XLOOKUP('ESTOQUE DEZEMBRO'!$A688,MEDIDAS!H:H,MEDIDAS!K:K,,0),"0"))</f>
        <v>60</v>
      </c>
      <c r="H688" s="16">
        <v>120</v>
      </c>
      <c r="I688" s="6" t="s">
        <v>1128</v>
      </c>
      <c r="J688" s="1">
        <f>'ESTOQUE DEZEMBRO'!$D688*'ESTOQUE DEZEMBRO'!$G688+'ESTOQUE DEZEMBRO'!$E688*'ESTOQUE DEZEMBRO'!$H688</f>
        <v>3960</v>
      </c>
      <c r="K688" s="1">
        <f>_xlfn.XLOOKUP(A688,MEDIDAS!A:A,MEDIDAS!D:D,,0)*5</f>
        <v>4.666666666666667</v>
      </c>
      <c r="L688" s="1">
        <f>SUM(K688,_xlfn.XLOOKUP(A688,MEDIDAS!A:A,MEDIDAS!D:D,,0)*5)</f>
        <v>9.3333333333333339</v>
      </c>
      <c r="M68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88" t="str">
        <f>IF(Tabela57[[#This Row],[ABASTECIMENTO]]&gt;0,"janeiro",_xlfn.XLOOKUP(Tabela57[[#This Row],[SKU]],'ESTOQUE DEZEMBRO'!A:A,'ESTOQUE DEZEMBRO'!N:N,,0))</f>
        <v>outubro</v>
      </c>
      <c r="O688" s="15">
        <v>45658</v>
      </c>
    </row>
    <row r="689" spans="1:15">
      <c r="A689" s="5" t="s">
        <v>685</v>
      </c>
      <c r="B689" s="6" t="s">
        <v>1206</v>
      </c>
      <c r="C689" s="8">
        <f t="shared" si="20"/>
        <v>64.89</v>
      </c>
      <c r="D689" s="13">
        <f>_xlfn.XLOOKUP(Tabela57[[#This Row],[SKU]],'ESTOQUE DEZEMBRO'!A:A,'ESTOQUE DEZEMBRO'!F:F,,0)-
_xlfn.XLOOKUP(Tabela57[[#This Row],[SKU]],'VENDA MES'!K:K,'VENDA MES'!L:L,0,0)</f>
        <v>5.0000000000000284</v>
      </c>
      <c r="E689" s="13">
        <f>IF(D689&lt;=0,(L689 * 2.5) - D689,IF(AND(Tabela57[[#This Row],[ESTOQUE_INICIAL]]&lt;=Tabela57[[#This Row],[PONTO_DE_REPOSICAO]],Tabela57[[#This Row],[ESTOQUE_INICIAL]]&gt;0),L689*2.5,D689*0))</f>
        <v>31.388888888888889</v>
      </c>
      <c r="F689" s="13">
        <f t="shared" si="21"/>
        <v>36.388888888888914</v>
      </c>
      <c r="G689" s="14">
        <f>IF('ESTOQUE DEZEMBRO'!$N689="outubro",_xlfn.XLOOKUP('ESTOQUE DEZEMBRO'!$A689,MEDIDAS!H:H,MEDIDAS!J:J,,0),IF('ESTOQUE DEZEMBRO'!$N689="novembro",_xlfn.XLOOKUP('ESTOQUE DEZEMBRO'!$A689,MEDIDAS!H:H,MEDIDAS!K:K,,0),"0"))</f>
        <v>60</v>
      </c>
      <c r="H689" s="16">
        <v>120</v>
      </c>
      <c r="I689" s="6" t="s">
        <v>1128</v>
      </c>
      <c r="J689" s="1">
        <f>'ESTOQUE DEZEMBRO'!$D689*'ESTOQUE DEZEMBRO'!$G689+'ESTOQUE DEZEMBRO'!$E689*'ESTOQUE DEZEMBRO'!$H689</f>
        <v>3120.0000000000018</v>
      </c>
      <c r="K689" s="1">
        <f>_xlfn.XLOOKUP(A689,MEDIDAS!A:A,MEDIDAS!D:D,,0)*5</f>
        <v>6.2777777777777777</v>
      </c>
      <c r="L689" s="1">
        <f>SUM(K689,_xlfn.XLOOKUP(A689,MEDIDAS!A:A,MEDIDAS!D:D,,0)*5)</f>
        <v>12.555555555555555</v>
      </c>
      <c r="M68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89" t="str">
        <f>IF(Tabela57[[#This Row],[ABASTECIMENTO]]&gt;0,"janeiro",_xlfn.XLOOKUP(Tabela57[[#This Row],[SKU]],'ESTOQUE DEZEMBRO'!A:A,'ESTOQUE DEZEMBRO'!N:N,,0))</f>
        <v>janeiro</v>
      </c>
      <c r="O689" s="15">
        <v>45658</v>
      </c>
    </row>
    <row r="690" spans="1:15">
      <c r="A690" s="5" t="s">
        <v>686</v>
      </c>
      <c r="B690" s="6" t="s">
        <v>1206</v>
      </c>
      <c r="C690" s="8">
        <f t="shared" si="20"/>
        <v>64.89</v>
      </c>
      <c r="D690" s="13">
        <f>_xlfn.XLOOKUP(Tabela57[[#This Row],[SKU]],'ESTOQUE DEZEMBRO'!A:A,'ESTOQUE DEZEMBRO'!F:F,,0)-
_xlfn.XLOOKUP(Tabela57[[#This Row],[SKU]],'VENDA MES'!K:K,'VENDA MES'!L:L,0,0)</f>
        <v>114.19999999999999</v>
      </c>
      <c r="E690" s="13">
        <f>IF(D690&lt;=0,(L690 * 2.5) - D690,IF(AND(Tabela57[[#This Row],[ESTOQUE_INICIAL]]&lt;=Tabela57[[#This Row],[PONTO_DE_REPOSICAO]],Tabela57[[#This Row],[ESTOQUE_INICIAL]]&gt;0),L690*2.5,D690*0))</f>
        <v>0</v>
      </c>
      <c r="F690" s="13">
        <f t="shared" si="21"/>
        <v>114.19999999999999</v>
      </c>
      <c r="G690" s="14">
        <f>IF('ESTOQUE DEZEMBRO'!$N690="outubro",_xlfn.XLOOKUP('ESTOQUE DEZEMBRO'!$A690,MEDIDAS!H:H,MEDIDAS!J:J,,0),IF('ESTOQUE DEZEMBRO'!$N690="novembro",_xlfn.XLOOKUP('ESTOQUE DEZEMBRO'!$A690,MEDIDAS!H:H,MEDIDAS!K:K,,0),"0"))</f>
        <v>60</v>
      </c>
      <c r="H690" s="16">
        <v>120</v>
      </c>
      <c r="I690" s="6" t="s">
        <v>1128</v>
      </c>
      <c r="J690" s="1">
        <f>'ESTOQUE DEZEMBRO'!$D690*'ESTOQUE DEZEMBRO'!$G690+'ESTOQUE DEZEMBRO'!$E690*'ESTOQUE DEZEMBRO'!$H690</f>
        <v>10152</v>
      </c>
      <c r="K690" s="1">
        <f>_xlfn.XLOOKUP(A690,MEDIDAS!A:A,MEDIDAS!D:D,,0)*5</f>
        <v>6</v>
      </c>
      <c r="L690" s="1">
        <f>SUM(K690,_xlfn.XLOOKUP(A690,MEDIDAS!A:A,MEDIDAS!D:D,,0)*5)</f>
        <v>12</v>
      </c>
      <c r="M69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90" t="str">
        <f>IF(Tabela57[[#This Row],[ABASTECIMENTO]]&gt;0,"janeiro",_xlfn.XLOOKUP(Tabela57[[#This Row],[SKU]],'ESTOQUE DEZEMBRO'!A:A,'ESTOQUE DEZEMBRO'!N:N,,0))</f>
        <v>outubro</v>
      </c>
      <c r="O690" s="15">
        <v>45658</v>
      </c>
    </row>
    <row r="691" spans="1:15">
      <c r="A691" s="5" t="s">
        <v>687</v>
      </c>
      <c r="B691" s="6" t="s">
        <v>1206</v>
      </c>
      <c r="C691" s="8">
        <f t="shared" si="20"/>
        <v>64.89</v>
      </c>
      <c r="D691" s="13">
        <f>_xlfn.XLOOKUP(Tabela57[[#This Row],[SKU]],'ESTOQUE DEZEMBRO'!A:A,'ESTOQUE DEZEMBRO'!F:F,,0)-
_xlfn.XLOOKUP(Tabela57[[#This Row],[SKU]],'VENDA MES'!K:K,'VENDA MES'!L:L,0,0)</f>
        <v>52</v>
      </c>
      <c r="E691" s="13">
        <f>IF(D691&lt;=0,(L691 * 2.5) - D691,IF(AND(Tabela57[[#This Row],[ESTOQUE_INICIAL]]&lt;=Tabela57[[#This Row],[PONTO_DE_REPOSICAO]],Tabela57[[#This Row],[ESTOQUE_INICIAL]]&gt;0),L691*2.5,D691*0))</f>
        <v>0</v>
      </c>
      <c r="F691" s="13">
        <f t="shared" si="21"/>
        <v>52</v>
      </c>
      <c r="G691" s="14">
        <f>IF('ESTOQUE DEZEMBRO'!$N691="outubro",_xlfn.XLOOKUP('ESTOQUE DEZEMBRO'!$A691,MEDIDAS!H:H,MEDIDAS!J:J,,0),IF('ESTOQUE DEZEMBRO'!$N691="novembro",_xlfn.XLOOKUP('ESTOQUE DEZEMBRO'!$A691,MEDIDAS!H:H,MEDIDAS!K:K,,0),"0"))</f>
        <v>60</v>
      </c>
      <c r="H691" s="16">
        <v>120</v>
      </c>
      <c r="I691" s="6" t="s">
        <v>1128</v>
      </c>
      <c r="J691" s="1">
        <f>'ESTOQUE DEZEMBRO'!$D691*'ESTOQUE DEZEMBRO'!$G691+'ESTOQUE DEZEMBRO'!$E691*'ESTOQUE DEZEMBRO'!$H691</f>
        <v>6060</v>
      </c>
      <c r="K691" s="1">
        <f>_xlfn.XLOOKUP(A691,MEDIDAS!A:A,MEDIDAS!D:D,,0)*5</f>
        <v>9.0555555555555554</v>
      </c>
      <c r="L691" s="1">
        <f>SUM(K691,_xlfn.XLOOKUP(A691,MEDIDAS!A:A,MEDIDAS!D:D,,0)*5)</f>
        <v>18.111111111111111</v>
      </c>
      <c r="M69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91" t="str">
        <f>IF(Tabela57[[#This Row],[ABASTECIMENTO]]&gt;0,"janeiro",_xlfn.XLOOKUP(Tabela57[[#This Row],[SKU]],'ESTOQUE DEZEMBRO'!A:A,'ESTOQUE DEZEMBRO'!N:N,,0))</f>
        <v>outubro</v>
      </c>
      <c r="O691" s="15">
        <v>45658</v>
      </c>
    </row>
    <row r="692" spans="1:15">
      <c r="A692" s="5" t="s">
        <v>688</v>
      </c>
      <c r="B692" s="6" t="s">
        <v>1206</v>
      </c>
      <c r="C692" s="8">
        <f t="shared" si="20"/>
        <v>64.89</v>
      </c>
      <c r="D692" s="13">
        <f>_xlfn.XLOOKUP(Tabela57[[#This Row],[SKU]],'ESTOQUE DEZEMBRO'!A:A,'ESTOQUE DEZEMBRO'!F:F,,0)-
_xlfn.XLOOKUP(Tabela57[[#This Row],[SKU]],'VENDA MES'!K:K,'VENDA MES'!L:L,0,0)</f>
        <v>136.80000000000001</v>
      </c>
      <c r="E692" s="13">
        <f>IF(D692&lt;=0,(L692 * 2.5) - D692,IF(AND(Tabela57[[#This Row],[ESTOQUE_INICIAL]]&lt;=Tabela57[[#This Row],[PONTO_DE_REPOSICAO]],Tabela57[[#This Row],[ESTOQUE_INICIAL]]&gt;0),L692*2.5,D692*0))</f>
        <v>0</v>
      </c>
      <c r="F692" s="13">
        <f t="shared" si="21"/>
        <v>136.80000000000001</v>
      </c>
      <c r="G692" s="14">
        <f>IF('ESTOQUE DEZEMBRO'!$N692="outubro",_xlfn.XLOOKUP('ESTOQUE DEZEMBRO'!$A692,MEDIDAS!H:H,MEDIDAS!J:J,,0),IF('ESTOQUE DEZEMBRO'!$N692="novembro",_xlfn.XLOOKUP('ESTOQUE DEZEMBRO'!$A692,MEDIDAS!H:H,MEDIDAS!K:K,,0),"0"))</f>
        <v>60</v>
      </c>
      <c r="H692" s="16">
        <v>120</v>
      </c>
      <c r="I692" s="6" t="s">
        <v>1128</v>
      </c>
      <c r="J692" s="1">
        <f>'ESTOQUE DEZEMBRO'!$D692*'ESTOQUE DEZEMBRO'!$G692+'ESTOQUE DEZEMBRO'!$E692*'ESTOQUE DEZEMBRO'!$H692</f>
        <v>11868</v>
      </c>
      <c r="K692" s="1">
        <f>_xlfn.XLOOKUP(A692,MEDIDAS!A:A,MEDIDAS!D:D,,0)*5</f>
        <v>6.6111111111111107</v>
      </c>
      <c r="L692" s="1">
        <f>SUM(K692,_xlfn.XLOOKUP(A692,MEDIDAS!A:A,MEDIDAS!D:D,,0)*5)</f>
        <v>13.222222222222221</v>
      </c>
      <c r="M69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92" t="str">
        <f>IF(Tabela57[[#This Row],[ABASTECIMENTO]]&gt;0,"janeiro",_xlfn.XLOOKUP(Tabela57[[#This Row],[SKU]],'ESTOQUE DEZEMBRO'!A:A,'ESTOQUE DEZEMBRO'!N:N,,0))</f>
        <v>outubro</v>
      </c>
      <c r="O692" s="15">
        <v>45658</v>
      </c>
    </row>
    <row r="693" spans="1:15">
      <c r="A693" s="5" t="s">
        <v>689</v>
      </c>
      <c r="B693" s="6" t="s">
        <v>1207</v>
      </c>
      <c r="C693" s="8">
        <f t="shared" si="20"/>
        <v>64.89</v>
      </c>
      <c r="D693" s="13">
        <f>_xlfn.XLOOKUP(Tabela57[[#This Row],[SKU]],'ESTOQUE DEZEMBRO'!A:A,'ESTOQUE DEZEMBRO'!F:F,,0)-
_xlfn.XLOOKUP(Tabela57[[#This Row],[SKU]],'VENDA MES'!K:K,'VENDA MES'!L:L,0,0)</f>
        <v>-9.4444444444444429</v>
      </c>
      <c r="E693" s="13">
        <f>IF(D693&lt;=0,(L693 * 2.5) - D693,IF(AND(Tabela57[[#This Row],[ESTOQUE_INICIAL]]&lt;=Tabela57[[#This Row],[PONTO_DE_REPOSICAO]],Tabela57[[#This Row],[ESTOQUE_INICIAL]]&gt;0),L693*2.5,D693*0))</f>
        <v>45</v>
      </c>
      <c r="F693" s="13">
        <f t="shared" si="21"/>
        <v>35.555555555555557</v>
      </c>
      <c r="G693" s="14" t="str">
        <f>IF('ESTOQUE DEZEMBRO'!$N693="outubro",_xlfn.XLOOKUP('ESTOQUE DEZEMBRO'!$A693,MEDIDAS!H:H,MEDIDAS!J:J,,0),IF('ESTOQUE DEZEMBRO'!$N693="novembro",_xlfn.XLOOKUP('ESTOQUE DEZEMBRO'!$A693,MEDIDAS!H:H,MEDIDAS!K:K,,0),"0"))</f>
        <v>0</v>
      </c>
      <c r="H693" s="16">
        <v>20</v>
      </c>
      <c r="I693" s="6" t="s">
        <v>1134</v>
      </c>
      <c r="J693" s="1">
        <f>'ESTOQUE DEZEMBRO'!$D693*'ESTOQUE DEZEMBRO'!$G693+'ESTOQUE DEZEMBRO'!$E693*'ESTOQUE DEZEMBRO'!$H693</f>
        <v>953.88888888888846</v>
      </c>
      <c r="K693" s="1">
        <f>_xlfn.XLOOKUP(A693,MEDIDAS!A:A,MEDIDAS!D:D,,0)*5</f>
        <v>7.1111111111111116</v>
      </c>
      <c r="L693" s="1">
        <f>SUM(K693,_xlfn.XLOOKUP(A693,MEDIDAS!A:A,MEDIDAS!D:D,,0)*5)</f>
        <v>14.222222222222223</v>
      </c>
      <c r="M69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93" t="str">
        <f>IF(Tabela57[[#This Row],[ABASTECIMENTO]]&gt;0,"janeiro",_xlfn.XLOOKUP(Tabela57[[#This Row],[SKU]],'ESTOQUE DEZEMBRO'!A:A,'ESTOQUE DEZEMBRO'!N:N,,0))</f>
        <v>janeiro</v>
      </c>
      <c r="O693" s="15">
        <v>45658</v>
      </c>
    </row>
    <row r="694" spans="1:15">
      <c r="A694" s="5" t="s">
        <v>690</v>
      </c>
      <c r="B694" s="6" t="s">
        <v>1207</v>
      </c>
      <c r="C694" s="8">
        <f t="shared" si="20"/>
        <v>64.89</v>
      </c>
      <c r="D694" s="13">
        <f>_xlfn.XLOOKUP(Tabela57[[#This Row],[SKU]],'ESTOQUE DEZEMBRO'!A:A,'ESTOQUE DEZEMBRO'!F:F,,0)-
_xlfn.XLOOKUP(Tabela57[[#This Row],[SKU]],'VENDA MES'!K:K,'VENDA MES'!L:L,0,0)</f>
        <v>-86.333333333333343</v>
      </c>
      <c r="E694" s="13">
        <f>IF(D694&lt;=0,(L694 * 2.5) - D694,IF(AND(Tabela57[[#This Row],[ESTOQUE_INICIAL]]&lt;=Tabela57[[#This Row],[PONTO_DE_REPOSICAO]],Tabela57[[#This Row],[ESTOQUE_INICIAL]]&gt;0),L694*2.5,D694*0))</f>
        <v>118</v>
      </c>
      <c r="F694" s="13">
        <f t="shared" si="21"/>
        <v>31.666666666666657</v>
      </c>
      <c r="G694" s="14" t="str">
        <f>IF('ESTOQUE DEZEMBRO'!$N694="outubro",_xlfn.XLOOKUP('ESTOQUE DEZEMBRO'!$A694,MEDIDAS!H:H,MEDIDAS!J:J,,0),IF('ESTOQUE DEZEMBRO'!$N694="novembro",_xlfn.XLOOKUP('ESTOQUE DEZEMBRO'!$A694,MEDIDAS!H:H,MEDIDAS!K:K,,0),"0"))</f>
        <v>0</v>
      </c>
      <c r="H694" s="16">
        <v>20</v>
      </c>
      <c r="I694" s="6" t="s">
        <v>1134</v>
      </c>
      <c r="J694" s="1">
        <f>'ESTOQUE DEZEMBRO'!$D694*'ESTOQUE DEZEMBRO'!$G694+'ESTOQUE DEZEMBRO'!$E694*'ESTOQUE DEZEMBRO'!$H694</f>
        <v>1200</v>
      </c>
      <c r="K694" s="1">
        <f>_xlfn.XLOOKUP(A694,MEDIDAS!A:A,MEDIDAS!D:D,,0)*5</f>
        <v>6.333333333333333</v>
      </c>
      <c r="L694" s="1">
        <f>SUM(K694,_xlfn.XLOOKUP(A694,MEDIDAS!A:A,MEDIDAS!D:D,,0)*5)</f>
        <v>12.666666666666666</v>
      </c>
      <c r="M69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94" t="str">
        <f>IF(Tabela57[[#This Row],[ABASTECIMENTO]]&gt;0,"janeiro",_xlfn.XLOOKUP(Tabela57[[#This Row],[SKU]],'ESTOQUE DEZEMBRO'!A:A,'ESTOQUE DEZEMBRO'!N:N,,0))</f>
        <v>janeiro</v>
      </c>
      <c r="O694" s="15">
        <v>45658</v>
      </c>
    </row>
    <row r="695" spans="1:15">
      <c r="A695" s="5" t="s">
        <v>691</v>
      </c>
      <c r="B695" s="6" t="s">
        <v>1207</v>
      </c>
      <c r="C695" s="8">
        <f t="shared" si="20"/>
        <v>64.89</v>
      </c>
      <c r="D695" s="13">
        <f>_xlfn.XLOOKUP(Tabela57[[#This Row],[SKU]],'ESTOQUE DEZEMBRO'!A:A,'ESTOQUE DEZEMBRO'!F:F,,0)-
_xlfn.XLOOKUP(Tabela57[[#This Row],[SKU]],'VENDA MES'!K:K,'VENDA MES'!L:L,0,0)</f>
        <v>-0.25555555555555998</v>
      </c>
      <c r="E695" s="13">
        <f>IF(D695&lt;=0,(L695 * 2.5) - D695,IF(AND(Tabela57[[#This Row],[ESTOQUE_INICIAL]]&lt;=Tabela57[[#This Row],[PONTO_DE_REPOSICAO]],Tabela57[[#This Row],[ESTOQUE_INICIAL]]&gt;0),L695*2.5,D695*0))</f>
        <v>32.200000000000003</v>
      </c>
      <c r="F695" s="13">
        <f t="shared" si="21"/>
        <v>31.944444444444443</v>
      </c>
      <c r="G695" s="14" t="str">
        <f>IF('ESTOQUE DEZEMBRO'!$N695="outubro",_xlfn.XLOOKUP('ESTOQUE DEZEMBRO'!$A695,MEDIDAS!H:H,MEDIDAS!J:J,,0),IF('ESTOQUE DEZEMBRO'!$N695="novembro",_xlfn.XLOOKUP('ESTOQUE DEZEMBRO'!$A695,MEDIDAS!H:H,MEDIDAS!K:K,,0),"0"))</f>
        <v>0</v>
      </c>
      <c r="H695" s="16">
        <v>20</v>
      </c>
      <c r="I695" s="6" t="s">
        <v>1134</v>
      </c>
      <c r="J695" s="1">
        <f>'ESTOQUE DEZEMBRO'!$D695*'ESTOQUE DEZEMBRO'!$G695+'ESTOQUE DEZEMBRO'!$E695*'ESTOQUE DEZEMBRO'!$H695</f>
        <v>798.61111111111109</v>
      </c>
      <c r="K695" s="1">
        <f>_xlfn.XLOOKUP(A695,MEDIDAS!A:A,MEDIDAS!D:D,,0)*5</f>
        <v>6.3888888888888884</v>
      </c>
      <c r="L695" s="1">
        <f>SUM(K695,_xlfn.XLOOKUP(A695,MEDIDAS!A:A,MEDIDAS!D:D,,0)*5)</f>
        <v>12.777777777777777</v>
      </c>
      <c r="M69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95" t="str">
        <f>IF(Tabela57[[#This Row],[ABASTECIMENTO]]&gt;0,"janeiro",_xlfn.XLOOKUP(Tabela57[[#This Row],[SKU]],'ESTOQUE DEZEMBRO'!A:A,'ESTOQUE DEZEMBRO'!N:N,,0))</f>
        <v>janeiro</v>
      </c>
      <c r="O695" s="15">
        <v>45658</v>
      </c>
    </row>
    <row r="696" spans="1:15">
      <c r="A696" s="5" t="s">
        <v>693</v>
      </c>
      <c r="B696" s="6" t="s">
        <v>1207</v>
      </c>
      <c r="C696" s="8">
        <f t="shared" si="20"/>
        <v>64.89</v>
      </c>
      <c r="D696" s="13">
        <f>_xlfn.XLOOKUP(Tabela57[[#This Row],[SKU]],'ESTOQUE DEZEMBRO'!A:A,'ESTOQUE DEZEMBRO'!F:F,,0)-
_xlfn.XLOOKUP(Tabela57[[#This Row],[SKU]],'VENDA MES'!K:K,'VENDA MES'!L:L,0,0)</f>
        <v>-4.4777777777777814</v>
      </c>
      <c r="E696" s="13">
        <f>IF(D696&lt;=0,(L696 * 2.5) - D696,IF(AND(Tabela57[[#This Row],[ESTOQUE_INICIAL]]&lt;=Tabela57[[#This Row],[PONTO_DE_REPOSICAO]],Tabela57[[#This Row],[ESTOQUE_INICIAL]]&gt;0),L696*2.5,D696*0))</f>
        <v>34.200000000000003</v>
      </c>
      <c r="F696" s="13">
        <f t="shared" si="21"/>
        <v>29.722222222222221</v>
      </c>
      <c r="G696" s="14" t="str">
        <f>IF('ESTOQUE DEZEMBRO'!$N696="outubro",_xlfn.XLOOKUP('ESTOQUE DEZEMBRO'!$A696,MEDIDAS!H:H,MEDIDAS!J:J,,0),IF('ESTOQUE DEZEMBRO'!$N696="novembro",_xlfn.XLOOKUP('ESTOQUE DEZEMBRO'!$A696,MEDIDAS!H:H,MEDIDAS!K:K,,0),"0"))</f>
        <v>0</v>
      </c>
      <c r="H696" s="16">
        <v>20</v>
      </c>
      <c r="I696" s="6" t="s">
        <v>1134</v>
      </c>
      <c r="J696" s="1">
        <f>'ESTOQUE DEZEMBRO'!$D696*'ESTOQUE DEZEMBRO'!$G696+'ESTOQUE DEZEMBRO'!$E696*'ESTOQUE DEZEMBRO'!$H696</f>
        <v>743.05555555555554</v>
      </c>
      <c r="K696" s="1">
        <f>_xlfn.XLOOKUP(A696,MEDIDAS!A:A,MEDIDAS!D:D,,0)*5</f>
        <v>5.9444444444444446</v>
      </c>
      <c r="L696" s="1">
        <f>SUM(K696,_xlfn.XLOOKUP(A696,MEDIDAS!A:A,MEDIDAS!D:D,,0)*5)</f>
        <v>11.888888888888889</v>
      </c>
      <c r="M69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96" t="str">
        <f>IF(Tabela57[[#This Row],[ABASTECIMENTO]]&gt;0,"janeiro",_xlfn.XLOOKUP(Tabela57[[#This Row],[SKU]],'ESTOQUE DEZEMBRO'!A:A,'ESTOQUE DEZEMBRO'!N:N,,0))</f>
        <v>janeiro</v>
      </c>
      <c r="O696" s="15">
        <v>45658</v>
      </c>
    </row>
    <row r="697" spans="1:15">
      <c r="A697" s="5" t="s">
        <v>694</v>
      </c>
      <c r="B697" s="6" t="s">
        <v>1207</v>
      </c>
      <c r="C697" s="8">
        <f t="shared" si="20"/>
        <v>64.89</v>
      </c>
      <c r="D697" s="13">
        <f>_xlfn.XLOOKUP(Tabela57[[#This Row],[SKU]],'ESTOQUE DEZEMBRO'!A:A,'ESTOQUE DEZEMBRO'!F:F,,0)-
_xlfn.XLOOKUP(Tabela57[[#This Row],[SKU]],'VENDA MES'!K:K,'VENDA MES'!L:L,0,0)</f>
        <v>14.400000000000034</v>
      </c>
      <c r="E697" s="13">
        <f>IF(D697&lt;=0,(L697 * 2.5) - D697,IF(AND(Tabela57[[#This Row],[ESTOQUE_INICIAL]]&lt;=Tabela57[[#This Row],[PONTO_DE_REPOSICAO]],Tabela57[[#This Row],[ESTOQUE_INICIAL]]&gt;0),L697*2.5,D697*0))</f>
        <v>45.277777777777779</v>
      </c>
      <c r="F697" s="13">
        <f t="shared" si="21"/>
        <v>59.677777777777813</v>
      </c>
      <c r="G697" s="14">
        <f>IF('ESTOQUE DEZEMBRO'!$N697="outubro",_xlfn.XLOOKUP('ESTOQUE DEZEMBRO'!$A697,MEDIDAS!H:H,MEDIDAS!J:J,,0),IF('ESTOQUE DEZEMBRO'!$N697="novembro",_xlfn.XLOOKUP('ESTOQUE DEZEMBRO'!$A697,MEDIDAS!H:H,MEDIDAS!K:K,,0),"0"))</f>
        <v>10</v>
      </c>
      <c r="H697" s="16">
        <v>20</v>
      </c>
      <c r="I697" s="6" t="s">
        <v>1134</v>
      </c>
      <c r="J697" s="1">
        <f>'ESTOQUE DEZEMBRO'!$D697*'ESTOQUE DEZEMBRO'!$G697+'ESTOQUE DEZEMBRO'!$E697*'ESTOQUE DEZEMBRO'!$H697</f>
        <v>1274.0000000000005</v>
      </c>
      <c r="K697" s="1">
        <f>_xlfn.XLOOKUP(A697,MEDIDAS!A:A,MEDIDAS!D:D,,0)*5</f>
        <v>9.0555555555555554</v>
      </c>
      <c r="L697" s="1">
        <f>SUM(K697,_xlfn.XLOOKUP(A697,MEDIDAS!A:A,MEDIDAS!D:D,,0)*5)</f>
        <v>18.111111111111111</v>
      </c>
      <c r="M69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97" t="str">
        <f>IF(Tabela57[[#This Row],[ABASTECIMENTO]]&gt;0,"janeiro",_xlfn.XLOOKUP(Tabela57[[#This Row],[SKU]],'ESTOQUE DEZEMBRO'!A:A,'ESTOQUE DEZEMBRO'!N:N,,0))</f>
        <v>janeiro</v>
      </c>
      <c r="O697" s="15">
        <v>45658</v>
      </c>
    </row>
    <row r="698" spans="1:15">
      <c r="A698" s="5" t="s">
        <v>769</v>
      </c>
      <c r="B698" s="6" t="s">
        <v>1207</v>
      </c>
      <c r="C698" s="8">
        <f t="shared" si="20"/>
        <v>64.89</v>
      </c>
      <c r="D698" s="13">
        <f>_xlfn.XLOOKUP(Tabela57[[#This Row],[SKU]],'ESTOQUE DEZEMBRO'!A:A,'ESTOQUE DEZEMBRO'!F:F,,0)-
_xlfn.XLOOKUP(Tabela57[[#This Row],[SKU]],'VENDA MES'!K:K,'VENDA MES'!L:L,0,0)</f>
        <v>-45.777777777777779</v>
      </c>
      <c r="E698" s="13">
        <f>IF(D698&lt;=0,(L698 * 2.5) - D698,IF(AND(Tabela57[[#This Row],[ESTOQUE_INICIAL]]&lt;=Tabela57[[#This Row],[PONTO_DE_REPOSICAO]],Tabela57[[#This Row],[ESTOQUE_INICIAL]]&gt;0),L698*2.5,D698*0))</f>
        <v>88</v>
      </c>
      <c r="F698" s="13">
        <f t="shared" si="21"/>
        <v>42.222222222222221</v>
      </c>
      <c r="G698" s="14" t="str">
        <f>IF('ESTOQUE DEZEMBRO'!$N698="outubro",_xlfn.XLOOKUP('ESTOQUE DEZEMBRO'!$A698,MEDIDAS!H:H,MEDIDAS!J:J,,0),IF('ESTOQUE DEZEMBRO'!$N698="novembro",_xlfn.XLOOKUP('ESTOQUE DEZEMBRO'!$A698,MEDIDAS!H:H,MEDIDAS!K:K,,0),"0"))</f>
        <v>0</v>
      </c>
      <c r="H698" s="16">
        <v>20</v>
      </c>
      <c r="I698" s="6" t="s">
        <v>1134</v>
      </c>
      <c r="J698" s="1">
        <f>'ESTOQUE DEZEMBRO'!$D698*'ESTOQUE DEZEMBRO'!$G698+'ESTOQUE DEZEMBRO'!$E698*'ESTOQUE DEZEMBRO'!$H698</f>
        <v>1105.5555555555554</v>
      </c>
      <c r="K698" s="1">
        <f>_xlfn.XLOOKUP(A698,MEDIDAS!A:A,MEDIDAS!D:D,,0)*5</f>
        <v>8.4444444444444446</v>
      </c>
      <c r="L698" s="1">
        <f>SUM(K698,_xlfn.XLOOKUP(A698,MEDIDAS!A:A,MEDIDAS!D:D,,0)*5)</f>
        <v>16.888888888888889</v>
      </c>
      <c r="M69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698" t="str">
        <f>IF(Tabela57[[#This Row],[ABASTECIMENTO]]&gt;0,"janeiro",_xlfn.XLOOKUP(Tabela57[[#This Row],[SKU]],'ESTOQUE DEZEMBRO'!A:A,'ESTOQUE DEZEMBRO'!N:N,,0))</f>
        <v>janeiro</v>
      </c>
      <c r="O698" s="15">
        <v>45658</v>
      </c>
    </row>
    <row r="699" spans="1:15">
      <c r="A699" s="5" t="s">
        <v>695</v>
      </c>
      <c r="B699" s="6" t="s">
        <v>1207</v>
      </c>
      <c r="C699" s="8">
        <f t="shared" si="20"/>
        <v>64.89</v>
      </c>
      <c r="D699" s="13">
        <f>_xlfn.XLOOKUP(Tabela57[[#This Row],[SKU]],'ESTOQUE DEZEMBRO'!A:A,'ESTOQUE DEZEMBRO'!F:F,,0)-
_xlfn.XLOOKUP(Tabela57[[#This Row],[SKU]],'VENDA MES'!K:K,'VENDA MES'!L:L,0,0)</f>
        <v>15</v>
      </c>
      <c r="E699" s="13">
        <f>IF(D699&lt;=0,(L699 * 2.5) - D699,IF(AND(Tabela57[[#This Row],[ESTOQUE_INICIAL]]&lt;=Tabela57[[#This Row],[PONTO_DE_REPOSICAO]],Tabela57[[#This Row],[ESTOQUE_INICIAL]]&gt;0),L699*2.5,D699*0))</f>
        <v>40.555555555555557</v>
      </c>
      <c r="F699" s="13">
        <f t="shared" si="21"/>
        <v>55.555555555555557</v>
      </c>
      <c r="G699" s="14">
        <f>IF('ESTOQUE DEZEMBRO'!$N699="outubro",_xlfn.XLOOKUP('ESTOQUE DEZEMBRO'!$A699,MEDIDAS!H:H,MEDIDAS!J:J,,0),IF('ESTOQUE DEZEMBRO'!$N699="novembro",_xlfn.XLOOKUP('ESTOQUE DEZEMBRO'!$A699,MEDIDAS!H:H,MEDIDAS!K:K,,0),"0"))</f>
        <v>10</v>
      </c>
      <c r="H699" s="16">
        <v>20</v>
      </c>
      <c r="I699" s="6" t="s">
        <v>1134</v>
      </c>
      <c r="J699" s="1">
        <f>'ESTOQUE DEZEMBRO'!$D699*'ESTOQUE DEZEMBRO'!$G699+'ESTOQUE DEZEMBRO'!$E699*'ESTOQUE DEZEMBRO'!$H699</f>
        <v>520</v>
      </c>
      <c r="K699" s="1">
        <f>_xlfn.XLOOKUP(A699,MEDIDAS!A:A,MEDIDAS!D:D,,0)*5</f>
        <v>8.1111111111111107</v>
      </c>
      <c r="L699" s="1">
        <f>SUM(K699,_xlfn.XLOOKUP(A699,MEDIDAS!A:A,MEDIDAS!D:D,,0)*5)</f>
        <v>16.222222222222221</v>
      </c>
      <c r="M69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699" t="str">
        <f>IF(Tabela57[[#This Row],[ABASTECIMENTO]]&gt;0,"janeiro",_xlfn.XLOOKUP(Tabela57[[#This Row],[SKU]],'ESTOQUE DEZEMBRO'!A:A,'ESTOQUE DEZEMBRO'!N:N,,0))</f>
        <v>janeiro</v>
      </c>
      <c r="O699" s="15">
        <v>45658</v>
      </c>
    </row>
    <row r="700" spans="1:15">
      <c r="A700" s="5" t="s">
        <v>696</v>
      </c>
      <c r="B700" s="6" t="s">
        <v>1207</v>
      </c>
      <c r="C700" s="8">
        <f t="shared" si="20"/>
        <v>64.89</v>
      </c>
      <c r="D700" s="13">
        <f>_xlfn.XLOOKUP(Tabela57[[#This Row],[SKU]],'ESTOQUE DEZEMBRO'!A:A,'ESTOQUE DEZEMBRO'!F:F,,0)-
_xlfn.XLOOKUP(Tabela57[[#This Row],[SKU]],'VENDA MES'!K:K,'VENDA MES'!L:L,0,0)</f>
        <v>-74.377777777777766</v>
      </c>
      <c r="E700" s="13">
        <f>IF(D700&lt;=0,(L700 * 2.5) - D700,IF(AND(Tabela57[[#This Row],[ESTOQUE_INICIAL]]&lt;=Tabela57[[#This Row],[PONTO_DE_REPOSICAO]],Tabela57[[#This Row],[ESTOQUE_INICIAL]]&gt;0),L700*2.5,D700*0))</f>
        <v>106.6</v>
      </c>
      <c r="F700" s="13">
        <f t="shared" si="21"/>
        <v>32.222222222222229</v>
      </c>
      <c r="G700" s="14" t="str">
        <f>IF('ESTOQUE DEZEMBRO'!$N700="outubro",_xlfn.XLOOKUP('ESTOQUE DEZEMBRO'!$A700,MEDIDAS!H:H,MEDIDAS!J:J,,0),IF('ESTOQUE DEZEMBRO'!$N700="novembro",_xlfn.XLOOKUP('ESTOQUE DEZEMBRO'!$A700,MEDIDAS!H:H,MEDIDAS!K:K,,0),"0"))</f>
        <v>0</v>
      </c>
      <c r="H700" s="16">
        <v>20</v>
      </c>
      <c r="I700" s="6" t="s">
        <v>1134</v>
      </c>
      <c r="J700" s="1">
        <f>'ESTOQUE DEZEMBRO'!$D700*'ESTOQUE DEZEMBRO'!$G700+'ESTOQUE DEZEMBRO'!$E700*'ESTOQUE DEZEMBRO'!$H700</f>
        <v>805.55555555555554</v>
      </c>
      <c r="K700" s="1">
        <f>_xlfn.XLOOKUP(A700,MEDIDAS!A:A,MEDIDAS!D:D,,0)*5</f>
        <v>6.4444444444444446</v>
      </c>
      <c r="L700" s="1">
        <f>SUM(K700,_xlfn.XLOOKUP(A700,MEDIDAS!A:A,MEDIDAS!D:D,,0)*5)</f>
        <v>12.888888888888889</v>
      </c>
      <c r="M70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00" t="str">
        <f>IF(Tabela57[[#This Row],[ABASTECIMENTO]]&gt;0,"janeiro",_xlfn.XLOOKUP(Tabela57[[#This Row],[SKU]],'ESTOQUE DEZEMBRO'!A:A,'ESTOQUE DEZEMBRO'!N:N,,0))</f>
        <v>janeiro</v>
      </c>
      <c r="O700" s="15">
        <v>45658</v>
      </c>
    </row>
    <row r="701" spans="1:15">
      <c r="A701" s="5" t="s">
        <v>697</v>
      </c>
      <c r="B701" s="6" t="s">
        <v>1207</v>
      </c>
      <c r="C701" s="8">
        <f t="shared" si="20"/>
        <v>64.89</v>
      </c>
      <c r="D701" s="13">
        <f>_xlfn.XLOOKUP(Tabela57[[#This Row],[SKU]],'ESTOQUE DEZEMBRO'!A:A,'ESTOQUE DEZEMBRO'!F:F,,0)-
_xlfn.XLOOKUP(Tabela57[[#This Row],[SKU]],'VENDA MES'!K:K,'VENDA MES'!L:L,0,0)</f>
        <v>33.199999999999989</v>
      </c>
      <c r="E701" s="13">
        <f>IF(D701&lt;=0,(L701 * 2.5) - D701,IF(AND(Tabela57[[#This Row],[ESTOQUE_INICIAL]]&lt;=Tabela57[[#This Row],[PONTO_DE_REPOSICAO]],Tabela57[[#This Row],[ESTOQUE_INICIAL]]&gt;0),L701*2.5,D701*0))</f>
        <v>0</v>
      </c>
      <c r="F701" s="13">
        <f t="shared" si="21"/>
        <v>33.199999999999989</v>
      </c>
      <c r="G701" s="14">
        <f>IF('ESTOQUE DEZEMBRO'!$N701="outubro",_xlfn.XLOOKUP('ESTOQUE DEZEMBRO'!$A701,MEDIDAS!H:H,MEDIDAS!J:J,,0),IF('ESTOQUE DEZEMBRO'!$N701="novembro",_xlfn.XLOOKUP('ESTOQUE DEZEMBRO'!$A701,MEDIDAS!H:H,MEDIDAS!K:K,,0),"0"))</f>
        <v>10</v>
      </c>
      <c r="H701" s="16">
        <v>20</v>
      </c>
      <c r="I701" s="6" t="s">
        <v>1134</v>
      </c>
      <c r="J701" s="1">
        <f>'ESTOQUE DEZEMBRO'!$D701*'ESTOQUE DEZEMBRO'!$G701+'ESTOQUE DEZEMBRO'!$E701*'ESTOQUE DEZEMBRO'!$H701</f>
        <v>1032</v>
      </c>
      <c r="K701" s="1">
        <f>_xlfn.XLOOKUP(A701,MEDIDAS!A:A,MEDIDAS!D:D,,0)*5</f>
        <v>6</v>
      </c>
      <c r="L701" s="1">
        <f>SUM(K701,_xlfn.XLOOKUP(A701,MEDIDAS!A:A,MEDIDAS!D:D,,0)*5)</f>
        <v>12</v>
      </c>
      <c r="M70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01" t="str">
        <f>IF(Tabela57[[#This Row],[ABASTECIMENTO]]&gt;0,"janeiro",_xlfn.XLOOKUP(Tabela57[[#This Row],[SKU]],'ESTOQUE DEZEMBRO'!A:A,'ESTOQUE DEZEMBRO'!N:N,,0))</f>
        <v>outubro</v>
      </c>
      <c r="O701" s="15">
        <v>45658</v>
      </c>
    </row>
    <row r="702" spans="1:15">
      <c r="A702" s="5" t="s">
        <v>698</v>
      </c>
      <c r="B702" s="6" t="s">
        <v>1207</v>
      </c>
      <c r="C702" s="8">
        <f t="shared" si="20"/>
        <v>64.89</v>
      </c>
      <c r="D702" s="13">
        <f>_xlfn.XLOOKUP(Tabela57[[#This Row],[SKU]],'ESTOQUE DEZEMBRO'!A:A,'ESTOQUE DEZEMBRO'!F:F,,0)-
_xlfn.XLOOKUP(Tabela57[[#This Row],[SKU]],'VENDA MES'!K:K,'VENDA MES'!L:L,0,0)</f>
        <v>-29.799999999999983</v>
      </c>
      <c r="E702" s="13">
        <f>IF(D702&lt;=0,(L702 * 2.5) - D702,IF(AND(Tabela57[[#This Row],[ESTOQUE_INICIAL]]&lt;=Tabela57[[#This Row],[PONTO_DE_REPOSICAO]],Tabela57[[#This Row],[ESTOQUE_INICIAL]]&gt;0),L702*2.5,D702*0))</f>
        <v>59.522222222222204</v>
      </c>
      <c r="F702" s="13">
        <f t="shared" si="21"/>
        <v>29.722222222222221</v>
      </c>
      <c r="G702" s="14">
        <f>IF('ESTOQUE DEZEMBRO'!$N702="outubro",_xlfn.XLOOKUP('ESTOQUE DEZEMBRO'!$A702,MEDIDAS!H:H,MEDIDAS!J:J,,0),IF('ESTOQUE DEZEMBRO'!$N702="novembro",_xlfn.XLOOKUP('ESTOQUE DEZEMBRO'!$A702,MEDIDAS!H:H,MEDIDAS!K:K,,0),"0"))</f>
        <v>10</v>
      </c>
      <c r="H702" s="16">
        <v>20</v>
      </c>
      <c r="I702" s="6" t="s">
        <v>1134</v>
      </c>
      <c r="J702" s="1">
        <f>'ESTOQUE DEZEMBRO'!$D702*'ESTOQUE DEZEMBRO'!$G702+'ESTOQUE DEZEMBRO'!$E702*'ESTOQUE DEZEMBRO'!$H702</f>
        <v>382.00000000000017</v>
      </c>
      <c r="K702" s="1">
        <f>_xlfn.XLOOKUP(A702,MEDIDAS!A:A,MEDIDAS!D:D,,0)*5</f>
        <v>5.9444444444444446</v>
      </c>
      <c r="L702" s="1">
        <f>SUM(K702,_xlfn.XLOOKUP(A702,MEDIDAS!A:A,MEDIDAS!D:D,,0)*5)</f>
        <v>11.888888888888889</v>
      </c>
      <c r="M70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02" t="str">
        <f>IF(Tabela57[[#This Row],[ABASTECIMENTO]]&gt;0,"janeiro",_xlfn.XLOOKUP(Tabela57[[#This Row],[SKU]],'ESTOQUE DEZEMBRO'!A:A,'ESTOQUE DEZEMBRO'!N:N,,0))</f>
        <v>janeiro</v>
      </c>
      <c r="O702" s="15">
        <v>45658</v>
      </c>
    </row>
    <row r="703" spans="1:15">
      <c r="A703" s="5" t="s">
        <v>699</v>
      </c>
      <c r="B703" s="6" t="s">
        <v>1208</v>
      </c>
      <c r="C703" s="8">
        <f t="shared" si="20"/>
        <v>64.89</v>
      </c>
      <c r="D703" s="13">
        <f>_xlfn.XLOOKUP(Tabela57[[#This Row],[SKU]],'ESTOQUE DEZEMBRO'!A:A,'ESTOQUE DEZEMBRO'!F:F,,0)-
_xlfn.XLOOKUP(Tabela57[[#This Row],[SKU]],'VENDA MES'!K:K,'VENDA MES'!L:L,0,0)</f>
        <v>28.599999999999994</v>
      </c>
      <c r="E703" s="13">
        <f>IF(D703&lt;=0,(L703 * 2.5) - D703,IF(AND(Tabela57[[#This Row],[ESTOQUE_INICIAL]]&lt;=Tabela57[[#This Row],[PONTO_DE_REPOSICAO]],Tabela57[[#This Row],[ESTOQUE_INICIAL]]&gt;0),L703*2.5,D703*0))</f>
        <v>0</v>
      </c>
      <c r="F703" s="13">
        <f t="shared" si="21"/>
        <v>28.599999999999994</v>
      </c>
      <c r="G703" s="14">
        <f>IF('ESTOQUE DEZEMBRO'!$N703="outubro",_xlfn.XLOOKUP('ESTOQUE DEZEMBRO'!$A703,MEDIDAS!H:H,MEDIDAS!J:J,,0),IF('ESTOQUE DEZEMBRO'!$N703="novembro",_xlfn.XLOOKUP('ESTOQUE DEZEMBRO'!$A703,MEDIDAS!H:H,MEDIDAS!K:K,,0),"0"))</f>
        <v>12</v>
      </c>
      <c r="H703" s="16">
        <v>24</v>
      </c>
      <c r="I703" s="6" t="s">
        <v>1136</v>
      </c>
      <c r="J703" s="1">
        <f>'ESTOQUE DEZEMBRO'!$D703*'ESTOQUE DEZEMBRO'!$G703+'ESTOQUE DEZEMBRO'!$E703*'ESTOQUE DEZEMBRO'!$H703</f>
        <v>835.19999999999993</v>
      </c>
      <c r="K703" s="1">
        <f>_xlfn.XLOOKUP(A703,MEDIDAS!A:A,MEDIDAS!D:D,,0)*5</f>
        <v>5.6666666666666661</v>
      </c>
      <c r="L703" s="1">
        <f>SUM(K703,_xlfn.XLOOKUP(A703,MEDIDAS!A:A,MEDIDAS!D:D,,0)*5)</f>
        <v>11.333333333333332</v>
      </c>
      <c r="M70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03" t="str">
        <f>IF(Tabela57[[#This Row],[ABASTECIMENTO]]&gt;0,"janeiro",_xlfn.XLOOKUP(Tabela57[[#This Row],[SKU]],'ESTOQUE DEZEMBRO'!A:A,'ESTOQUE DEZEMBRO'!N:N,,0))</f>
        <v>outubro</v>
      </c>
      <c r="O703" s="15">
        <v>45658</v>
      </c>
    </row>
    <row r="704" spans="1:15">
      <c r="A704" s="5" t="s">
        <v>700</v>
      </c>
      <c r="B704" s="6" t="s">
        <v>1208</v>
      </c>
      <c r="C704" s="8">
        <f t="shared" si="20"/>
        <v>64.89</v>
      </c>
      <c r="D704" s="13">
        <f>_xlfn.XLOOKUP(Tabela57[[#This Row],[SKU]],'ESTOQUE DEZEMBRO'!A:A,'ESTOQUE DEZEMBRO'!F:F,,0)-
_xlfn.XLOOKUP(Tabela57[[#This Row],[SKU]],'VENDA MES'!K:K,'VENDA MES'!L:L,0,0)</f>
        <v>-41.666666666666664</v>
      </c>
      <c r="E704" s="13">
        <f>IF(D704&lt;=0,(L704 * 2.5) - D704,IF(AND(Tabela57[[#This Row],[ESTOQUE_INICIAL]]&lt;=Tabela57[[#This Row],[PONTO_DE_REPOSICAO]],Tabela57[[#This Row],[ESTOQUE_INICIAL]]&gt;0),L704*2.5,D704*0))</f>
        <v>80</v>
      </c>
      <c r="F704" s="13">
        <f t="shared" si="21"/>
        <v>38.333333333333336</v>
      </c>
      <c r="G704" s="14" t="str">
        <f>IF('ESTOQUE DEZEMBRO'!$N704="outubro",_xlfn.XLOOKUP('ESTOQUE DEZEMBRO'!$A704,MEDIDAS!H:H,MEDIDAS!J:J,,0),IF('ESTOQUE DEZEMBRO'!$N704="novembro",_xlfn.XLOOKUP('ESTOQUE DEZEMBRO'!$A704,MEDIDAS!H:H,MEDIDAS!K:K,,0),"0"))</f>
        <v>0</v>
      </c>
      <c r="H704" s="16">
        <v>24</v>
      </c>
      <c r="I704" s="6" t="s">
        <v>1136</v>
      </c>
      <c r="J704" s="1">
        <f>'ESTOQUE DEZEMBRO'!$D704*'ESTOQUE DEZEMBRO'!$G704+'ESTOQUE DEZEMBRO'!$E704*'ESTOQUE DEZEMBRO'!$H704</f>
        <v>1527.9999999999995</v>
      </c>
      <c r="K704" s="1">
        <f>_xlfn.XLOOKUP(A704,MEDIDAS!A:A,MEDIDAS!D:D,,0)*5</f>
        <v>7.666666666666667</v>
      </c>
      <c r="L704" s="1">
        <f>SUM(K704,_xlfn.XLOOKUP(A704,MEDIDAS!A:A,MEDIDAS!D:D,,0)*5)</f>
        <v>15.333333333333334</v>
      </c>
      <c r="M70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04" t="str">
        <f>IF(Tabela57[[#This Row],[ABASTECIMENTO]]&gt;0,"janeiro",_xlfn.XLOOKUP(Tabela57[[#This Row],[SKU]],'ESTOQUE DEZEMBRO'!A:A,'ESTOQUE DEZEMBRO'!N:N,,0))</f>
        <v>janeiro</v>
      </c>
      <c r="O704" s="15">
        <v>45658</v>
      </c>
    </row>
    <row r="705" spans="1:15">
      <c r="A705" s="5" t="s">
        <v>701</v>
      </c>
      <c r="B705" s="6" t="s">
        <v>1208</v>
      </c>
      <c r="C705" s="8">
        <f t="shared" si="20"/>
        <v>64.89</v>
      </c>
      <c r="D705" s="13">
        <f>_xlfn.XLOOKUP(Tabela57[[#This Row],[SKU]],'ESTOQUE DEZEMBRO'!A:A,'ESTOQUE DEZEMBRO'!F:F,,0)-
_xlfn.XLOOKUP(Tabela57[[#This Row],[SKU]],'VENDA MES'!K:K,'VENDA MES'!L:L,0,0)</f>
        <v>23.599999999999994</v>
      </c>
      <c r="E705" s="13">
        <f>IF(D705&lt;=0,(L705 * 2.5) - D705,IF(AND(Tabela57[[#This Row],[ESTOQUE_INICIAL]]&lt;=Tabela57[[#This Row],[PONTO_DE_REPOSICAO]],Tabela57[[#This Row],[ESTOQUE_INICIAL]]&gt;0),L705*2.5,D705*0))</f>
        <v>0</v>
      </c>
      <c r="F705" s="13">
        <f t="shared" si="21"/>
        <v>23.599999999999994</v>
      </c>
      <c r="G705" s="14">
        <f>IF('ESTOQUE DEZEMBRO'!$N705="outubro",_xlfn.XLOOKUP('ESTOQUE DEZEMBRO'!$A705,MEDIDAS!H:H,MEDIDAS!J:J,,0),IF('ESTOQUE DEZEMBRO'!$N705="novembro",_xlfn.XLOOKUP('ESTOQUE DEZEMBRO'!$A705,MEDIDAS!H:H,MEDIDAS!K:K,,0),"0"))</f>
        <v>12</v>
      </c>
      <c r="H705" s="16">
        <v>24</v>
      </c>
      <c r="I705" s="6" t="s">
        <v>1136</v>
      </c>
      <c r="J705" s="1">
        <f>'ESTOQUE DEZEMBRO'!$D705*'ESTOQUE DEZEMBRO'!$G705+'ESTOQUE DEZEMBRO'!$E705*'ESTOQUE DEZEMBRO'!$H705</f>
        <v>1015.1999999999999</v>
      </c>
      <c r="K705" s="1">
        <f>_xlfn.XLOOKUP(A705,MEDIDAS!A:A,MEDIDAS!D:D,,0)*5</f>
        <v>3</v>
      </c>
      <c r="L705" s="1">
        <f>SUM(K705,_xlfn.XLOOKUP(A705,MEDIDAS!A:A,MEDIDAS!D:D,,0)*5)</f>
        <v>6</v>
      </c>
      <c r="M70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05" t="str">
        <f>IF(Tabela57[[#This Row],[ABASTECIMENTO]]&gt;0,"janeiro",_xlfn.XLOOKUP(Tabela57[[#This Row],[SKU]],'ESTOQUE DEZEMBRO'!A:A,'ESTOQUE DEZEMBRO'!N:N,,0))</f>
        <v>outubro</v>
      </c>
      <c r="O705" s="15">
        <v>45658</v>
      </c>
    </row>
    <row r="706" spans="1:15">
      <c r="A706" s="5" t="s">
        <v>702</v>
      </c>
      <c r="B706" s="6" t="s">
        <v>1208</v>
      </c>
      <c r="C706" s="8">
        <f t="shared" ref="C706:C769" si="22">3.09*3*7</f>
        <v>64.89</v>
      </c>
      <c r="D706" s="13">
        <f>_xlfn.XLOOKUP(Tabela57[[#This Row],[SKU]],'ESTOQUE DEZEMBRO'!A:A,'ESTOQUE DEZEMBRO'!F:F,,0)-
_xlfn.XLOOKUP(Tabela57[[#This Row],[SKU]],'VENDA MES'!K:K,'VENDA MES'!L:L,0,0)</f>
        <v>-61.799999999999983</v>
      </c>
      <c r="E706" s="13">
        <f>IF(D706&lt;=0,(L706 * 2.5) - D706,IF(AND(Tabela57[[#This Row],[ESTOQUE_INICIAL]]&lt;=Tabela57[[#This Row],[PONTO_DE_REPOSICAO]],Tabela57[[#This Row],[ESTOQUE_INICIAL]]&gt;0),L706*2.5,D706*0))</f>
        <v>92.633333333333326</v>
      </c>
      <c r="F706" s="13">
        <f t="shared" ref="F706:F769" si="23">SUM(E706,D706)</f>
        <v>30.833333333333343</v>
      </c>
      <c r="G706" s="14">
        <f>IF('ESTOQUE DEZEMBRO'!$N706="outubro",_xlfn.XLOOKUP('ESTOQUE DEZEMBRO'!$A706,MEDIDAS!H:H,MEDIDAS!J:J,,0),IF('ESTOQUE DEZEMBRO'!$N706="novembro",_xlfn.XLOOKUP('ESTOQUE DEZEMBRO'!$A706,MEDIDAS!H:H,MEDIDAS!K:K,,0),"0"))</f>
        <v>12</v>
      </c>
      <c r="H706" s="16">
        <v>24</v>
      </c>
      <c r="I706" s="6" t="s">
        <v>1136</v>
      </c>
      <c r="J706" s="1">
        <f>'ESTOQUE DEZEMBRO'!$D706*'ESTOQUE DEZEMBRO'!$G706+'ESTOQUE DEZEMBRO'!$E706*'ESTOQUE DEZEMBRO'!$H706</f>
        <v>410.4000000000002</v>
      </c>
      <c r="K706" s="1">
        <f>_xlfn.XLOOKUP(A706,MEDIDAS!A:A,MEDIDAS!D:D,,0)*5</f>
        <v>6.166666666666667</v>
      </c>
      <c r="L706" s="1">
        <f>SUM(K706,_xlfn.XLOOKUP(A706,MEDIDAS!A:A,MEDIDAS!D:D,,0)*5)</f>
        <v>12.333333333333334</v>
      </c>
      <c r="M70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06" t="str">
        <f>IF(Tabela57[[#This Row],[ABASTECIMENTO]]&gt;0,"janeiro",_xlfn.XLOOKUP(Tabela57[[#This Row],[SKU]],'ESTOQUE DEZEMBRO'!A:A,'ESTOQUE DEZEMBRO'!N:N,,0))</f>
        <v>janeiro</v>
      </c>
      <c r="O706" s="15">
        <v>45658</v>
      </c>
    </row>
    <row r="707" spans="1:15">
      <c r="A707" s="5" t="s">
        <v>704</v>
      </c>
      <c r="B707" s="6" t="s">
        <v>1208</v>
      </c>
      <c r="C707" s="8">
        <f t="shared" si="22"/>
        <v>64.89</v>
      </c>
      <c r="D707" s="13">
        <f>_xlfn.XLOOKUP(Tabela57[[#This Row],[SKU]],'ESTOQUE DEZEMBRO'!A:A,'ESTOQUE DEZEMBRO'!F:F,,0)-
_xlfn.XLOOKUP(Tabela57[[#This Row],[SKU]],'VENDA MES'!K:K,'VENDA MES'!L:L,0,0)</f>
        <v>14.400000000000006</v>
      </c>
      <c r="E707" s="13">
        <f>IF(D707&lt;=0,(L707 * 2.5) - D707,IF(AND(Tabela57[[#This Row],[ESTOQUE_INICIAL]]&lt;=Tabela57[[#This Row],[PONTO_DE_REPOSICAO]],Tabela57[[#This Row],[ESTOQUE_INICIAL]]&gt;0),L707*2.5,D707*0))</f>
        <v>0</v>
      </c>
      <c r="F707" s="13">
        <f t="shared" si="23"/>
        <v>14.400000000000006</v>
      </c>
      <c r="G707" s="14">
        <f>IF('ESTOQUE DEZEMBRO'!$N707="outubro",_xlfn.XLOOKUP('ESTOQUE DEZEMBRO'!$A707,MEDIDAS!H:H,MEDIDAS!J:J,,0),IF('ESTOQUE DEZEMBRO'!$N707="novembro",_xlfn.XLOOKUP('ESTOQUE DEZEMBRO'!$A707,MEDIDAS!H:H,MEDIDAS!K:K,,0),"0"))</f>
        <v>12</v>
      </c>
      <c r="H707" s="16">
        <v>24</v>
      </c>
      <c r="I707" s="6" t="s">
        <v>1136</v>
      </c>
      <c r="J707" s="1">
        <f>'ESTOQUE DEZEMBRO'!$D707*'ESTOQUE DEZEMBRO'!$G707+'ESTOQUE DEZEMBRO'!$E707*'ESTOQUE DEZEMBRO'!$H707</f>
        <v>1012.8000000000001</v>
      </c>
      <c r="K707" s="1">
        <f>_xlfn.XLOOKUP(A707,MEDIDAS!A:A,MEDIDAS!D:D,,0)*5</f>
        <v>5.9444444444444446</v>
      </c>
      <c r="L707" s="1">
        <f>SUM(K707,_xlfn.XLOOKUP(A707,MEDIDAS!A:A,MEDIDAS!D:D,,0)*5)</f>
        <v>11.888888888888889</v>
      </c>
      <c r="M70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07" t="str">
        <f>IF(Tabela57[[#This Row],[ABASTECIMENTO]]&gt;0,"janeiro",_xlfn.XLOOKUP(Tabela57[[#This Row],[SKU]],'ESTOQUE DEZEMBRO'!A:A,'ESTOQUE DEZEMBRO'!N:N,,0))</f>
        <v>outubro</v>
      </c>
      <c r="O707" s="15">
        <v>45658</v>
      </c>
    </row>
    <row r="708" spans="1:15">
      <c r="A708" s="5" t="s">
        <v>780</v>
      </c>
      <c r="B708" s="6" t="s">
        <v>1208</v>
      </c>
      <c r="C708" s="8">
        <f t="shared" si="22"/>
        <v>64.89</v>
      </c>
      <c r="D708" s="13">
        <f>_xlfn.XLOOKUP(Tabela57[[#This Row],[SKU]],'ESTOQUE DEZEMBRO'!A:A,'ESTOQUE DEZEMBRO'!F:F,,0)-
_xlfn.XLOOKUP(Tabela57[[#This Row],[SKU]],'VENDA MES'!K:K,'VENDA MES'!L:L,0,0)</f>
        <v>-8</v>
      </c>
      <c r="E708" s="13">
        <f>IF(D708&lt;=0,(L708 * 2.5) - D708,IF(AND(Tabela57[[#This Row],[ESTOQUE_INICIAL]]&lt;=Tabela57[[#This Row],[PONTO_DE_REPOSICAO]],Tabela57[[#This Row],[ESTOQUE_INICIAL]]&gt;0),L708*2.5,D708*0))</f>
        <v>39.944444444444443</v>
      </c>
      <c r="F708" s="13">
        <f t="shared" si="23"/>
        <v>31.944444444444443</v>
      </c>
      <c r="G708" s="14">
        <f>IF('ESTOQUE DEZEMBRO'!$N708="outubro",_xlfn.XLOOKUP('ESTOQUE DEZEMBRO'!$A708,MEDIDAS!H:H,MEDIDAS!J:J,,0),IF('ESTOQUE DEZEMBRO'!$N708="novembro",_xlfn.XLOOKUP('ESTOQUE DEZEMBRO'!$A708,MEDIDAS!H:H,MEDIDAS!K:K,,0),"0"))</f>
        <v>12</v>
      </c>
      <c r="H708" s="16">
        <v>24</v>
      </c>
      <c r="I708" s="6" t="s">
        <v>1136</v>
      </c>
      <c r="J708" s="1">
        <f>'ESTOQUE DEZEMBRO'!$D708*'ESTOQUE DEZEMBRO'!$G708+'ESTOQUE DEZEMBRO'!$E708*'ESTOQUE DEZEMBRO'!$H708</f>
        <v>420</v>
      </c>
      <c r="K708" s="1">
        <f>_xlfn.XLOOKUP(A708,MEDIDAS!A:A,MEDIDAS!D:D,,0)*5</f>
        <v>6.3888888888888884</v>
      </c>
      <c r="L708" s="1">
        <f>SUM(K708,_xlfn.XLOOKUP(A708,MEDIDAS!A:A,MEDIDAS!D:D,,0)*5)</f>
        <v>12.777777777777777</v>
      </c>
      <c r="M70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08" t="str">
        <f>IF(Tabela57[[#This Row],[ABASTECIMENTO]]&gt;0,"janeiro",_xlfn.XLOOKUP(Tabela57[[#This Row],[SKU]],'ESTOQUE DEZEMBRO'!A:A,'ESTOQUE DEZEMBRO'!N:N,,0))</f>
        <v>janeiro</v>
      </c>
      <c r="O708" s="15">
        <v>45658</v>
      </c>
    </row>
    <row r="709" spans="1:15">
      <c r="A709" s="5" t="s">
        <v>705</v>
      </c>
      <c r="B709" s="6" t="s">
        <v>1208</v>
      </c>
      <c r="C709" s="8">
        <f t="shared" si="22"/>
        <v>64.89</v>
      </c>
      <c r="D709" s="13">
        <f>_xlfn.XLOOKUP(Tabela57[[#This Row],[SKU]],'ESTOQUE DEZEMBRO'!A:A,'ESTOQUE DEZEMBRO'!F:F,,0)-
_xlfn.XLOOKUP(Tabela57[[#This Row],[SKU]],'VENDA MES'!K:K,'VENDA MES'!L:L,0,0)</f>
        <v>33.199999999999989</v>
      </c>
      <c r="E709" s="13">
        <f>IF(D709&lt;=0,(L709 * 2.5) - D709,IF(AND(Tabela57[[#This Row],[ESTOQUE_INICIAL]]&lt;=Tabela57[[#This Row],[PONTO_DE_REPOSICAO]],Tabela57[[#This Row],[ESTOQUE_INICIAL]]&gt;0),L709*2.5,D709*0))</f>
        <v>0</v>
      </c>
      <c r="F709" s="13">
        <f t="shared" si="23"/>
        <v>33.199999999999989</v>
      </c>
      <c r="G709" s="14">
        <f>IF('ESTOQUE DEZEMBRO'!$N709="outubro",_xlfn.XLOOKUP('ESTOQUE DEZEMBRO'!$A709,MEDIDAS!H:H,MEDIDAS!J:J,,0),IF('ESTOQUE DEZEMBRO'!$N709="novembro",_xlfn.XLOOKUP('ESTOQUE DEZEMBRO'!$A709,MEDIDAS!H:H,MEDIDAS!K:K,,0),"0"))</f>
        <v>12</v>
      </c>
      <c r="H709" s="16">
        <v>24</v>
      </c>
      <c r="I709" s="6" t="s">
        <v>1136</v>
      </c>
      <c r="J709" s="1">
        <f>'ESTOQUE DEZEMBRO'!$D709*'ESTOQUE DEZEMBRO'!$G709+'ESTOQUE DEZEMBRO'!$E709*'ESTOQUE DEZEMBRO'!$H709</f>
        <v>1346.3999999999999</v>
      </c>
      <c r="K709" s="1">
        <f>_xlfn.XLOOKUP(A709,MEDIDAS!A:A,MEDIDAS!D:D,,0)*5</f>
        <v>5.5</v>
      </c>
      <c r="L709" s="1">
        <f>SUM(K709,_xlfn.XLOOKUP(A709,MEDIDAS!A:A,MEDIDAS!D:D,,0)*5)</f>
        <v>11</v>
      </c>
      <c r="M70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09" t="str">
        <f>IF(Tabela57[[#This Row],[ABASTECIMENTO]]&gt;0,"janeiro",_xlfn.XLOOKUP(Tabela57[[#This Row],[SKU]],'ESTOQUE DEZEMBRO'!A:A,'ESTOQUE DEZEMBRO'!N:N,,0))</f>
        <v>outubro</v>
      </c>
      <c r="O709" s="15">
        <v>45658</v>
      </c>
    </row>
    <row r="710" spans="1:15">
      <c r="A710" s="5" t="s">
        <v>706</v>
      </c>
      <c r="B710" s="6" t="s">
        <v>1208</v>
      </c>
      <c r="C710" s="8">
        <f t="shared" si="22"/>
        <v>64.89</v>
      </c>
      <c r="D710" s="13">
        <f>_xlfn.XLOOKUP(Tabela57[[#This Row],[SKU]],'ESTOQUE DEZEMBRO'!A:A,'ESTOQUE DEZEMBRO'!F:F,,0)-
_xlfn.XLOOKUP(Tabela57[[#This Row],[SKU]],'VENDA MES'!K:K,'VENDA MES'!L:L,0,0)</f>
        <v>-18</v>
      </c>
      <c r="E710" s="13">
        <f>IF(D710&lt;=0,(L710 * 2.5) - D710,IF(AND(Tabela57[[#This Row],[ESTOQUE_INICIAL]]&lt;=Tabela57[[#This Row],[PONTO_DE_REPOSICAO]],Tabela57[[#This Row],[ESTOQUE_INICIAL]]&gt;0),L710*2.5,D710*0))</f>
        <v>36.333333333333329</v>
      </c>
      <c r="F710" s="13">
        <f t="shared" si="23"/>
        <v>18.333333333333329</v>
      </c>
      <c r="G710" s="14">
        <f>IF('ESTOQUE DEZEMBRO'!$N710="outubro",_xlfn.XLOOKUP('ESTOQUE DEZEMBRO'!$A710,MEDIDAS!H:H,MEDIDAS!J:J,,0),IF('ESTOQUE DEZEMBRO'!$N710="novembro",_xlfn.XLOOKUP('ESTOQUE DEZEMBRO'!$A710,MEDIDAS!H:H,MEDIDAS!K:K,,0),"0"))</f>
        <v>12</v>
      </c>
      <c r="H710" s="16">
        <v>24</v>
      </c>
      <c r="I710" s="6" t="s">
        <v>1136</v>
      </c>
      <c r="J710" s="1">
        <f>'ESTOQUE DEZEMBRO'!$D710*'ESTOQUE DEZEMBRO'!$G710+'ESTOQUE DEZEMBRO'!$E710*'ESTOQUE DEZEMBRO'!$H710</f>
        <v>396</v>
      </c>
      <c r="K710" s="1">
        <f>_xlfn.XLOOKUP(A710,MEDIDAS!A:A,MEDIDAS!D:D,,0)*5</f>
        <v>3.6666666666666665</v>
      </c>
      <c r="L710" s="1">
        <f>SUM(K710,_xlfn.XLOOKUP(A710,MEDIDAS!A:A,MEDIDAS!D:D,,0)*5)</f>
        <v>7.333333333333333</v>
      </c>
      <c r="M71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10" t="str">
        <f>IF(Tabela57[[#This Row],[ABASTECIMENTO]]&gt;0,"janeiro",_xlfn.XLOOKUP(Tabela57[[#This Row],[SKU]],'ESTOQUE DEZEMBRO'!A:A,'ESTOQUE DEZEMBRO'!N:N,,0))</f>
        <v>janeiro</v>
      </c>
      <c r="O710" s="15">
        <v>45658</v>
      </c>
    </row>
    <row r="711" spans="1:15">
      <c r="A711" s="5" t="s">
        <v>707</v>
      </c>
      <c r="B711" s="6" t="s">
        <v>1208</v>
      </c>
      <c r="C711" s="8">
        <f t="shared" si="22"/>
        <v>64.89</v>
      </c>
      <c r="D711" s="13">
        <f>_xlfn.XLOOKUP(Tabela57[[#This Row],[SKU]],'ESTOQUE DEZEMBRO'!A:A,'ESTOQUE DEZEMBRO'!F:F,,0)-
_xlfn.XLOOKUP(Tabela57[[#This Row],[SKU]],'VENDA MES'!K:K,'VENDA MES'!L:L,0,0)</f>
        <v>-3.9999999999999716</v>
      </c>
      <c r="E711" s="13">
        <f>IF(D711&lt;=0,(L711 * 2.5) - D711,IF(AND(Tabela57[[#This Row],[ESTOQUE_INICIAL]]&lt;=Tabela57[[#This Row],[PONTO_DE_REPOSICAO]],Tabela57[[#This Row],[ESTOQUE_INICIAL]]&gt;0),L711*2.5,D711*0))</f>
        <v>31.499999999999972</v>
      </c>
      <c r="F711" s="13">
        <f t="shared" si="23"/>
        <v>27.5</v>
      </c>
      <c r="G711" s="14">
        <f>IF('ESTOQUE DEZEMBRO'!$N711="outubro",_xlfn.XLOOKUP('ESTOQUE DEZEMBRO'!$A711,MEDIDAS!H:H,MEDIDAS!J:J,,0),IF('ESTOQUE DEZEMBRO'!$N711="novembro",_xlfn.XLOOKUP('ESTOQUE DEZEMBRO'!$A711,MEDIDAS!H:H,MEDIDAS!K:K,,0),"0"))</f>
        <v>12</v>
      </c>
      <c r="H711" s="16">
        <v>24</v>
      </c>
      <c r="I711" s="6" t="s">
        <v>1136</v>
      </c>
      <c r="J711" s="1">
        <f>'ESTOQUE DEZEMBRO'!$D711*'ESTOQUE DEZEMBRO'!$G711+'ESTOQUE DEZEMBRO'!$E711*'ESTOQUE DEZEMBRO'!$H711</f>
        <v>792.00000000000034</v>
      </c>
      <c r="K711" s="1">
        <f>_xlfn.XLOOKUP(A711,MEDIDAS!A:A,MEDIDAS!D:D,,0)*5</f>
        <v>5.5</v>
      </c>
      <c r="L711" s="1">
        <f>SUM(K711,_xlfn.XLOOKUP(A711,MEDIDAS!A:A,MEDIDAS!D:D,,0)*5)</f>
        <v>11</v>
      </c>
      <c r="M71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11" t="str">
        <f>IF(Tabela57[[#This Row],[ABASTECIMENTO]]&gt;0,"janeiro",_xlfn.XLOOKUP(Tabela57[[#This Row],[SKU]],'ESTOQUE DEZEMBRO'!A:A,'ESTOQUE DEZEMBRO'!N:N,,0))</f>
        <v>janeiro</v>
      </c>
      <c r="O711" s="15">
        <v>45658</v>
      </c>
    </row>
    <row r="712" spans="1:15">
      <c r="A712" s="5" t="s">
        <v>708</v>
      </c>
      <c r="B712" s="6" t="s">
        <v>1208</v>
      </c>
      <c r="C712" s="8">
        <f t="shared" si="22"/>
        <v>64.89</v>
      </c>
      <c r="D712" s="13">
        <f>_xlfn.XLOOKUP(Tabela57[[#This Row],[SKU]],'ESTOQUE DEZEMBRO'!A:A,'ESTOQUE DEZEMBRO'!F:F,,0)-
_xlfn.XLOOKUP(Tabela57[[#This Row],[SKU]],'VENDA MES'!K:K,'VENDA MES'!L:L,0,0)</f>
        <v>-17.799999999999983</v>
      </c>
      <c r="E712" s="13">
        <f>IF(D712&lt;=0,(L712 * 2.5) - D712,IF(AND(Tabela57[[#This Row],[ESTOQUE_INICIAL]]&lt;=Tabela57[[#This Row],[PONTO_DE_REPOSICAO]],Tabela57[[#This Row],[ESTOQUE_INICIAL]]&gt;0),L712*2.5,D712*0))</f>
        <v>39.744444444444426</v>
      </c>
      <c r="F712" s="13">
        <f t="shared" si="23"/>
        <v>21.944444444444443</v>
      </c>
      <c r="G712" s="14">
        <f>IF('ESTOQUE DEZEMBRO'!$N712="outubro",_xlfn.XLOOKUP('ESTOQUE DEZEMBRO'!$A712,MEDIDAS!H:H,MEDIDAS!J:J,,0),IF('ESTOQUE DEZEMBRO'!$N712="novembro",_xlfn.XLOOKUP('ESTOQUE DEZEMBRO'!$A712,MEDIDAS!H:H,MEDIDAS!K:K,,0),"0"))</f>
        <v>12</v>
      </c>
      <c r="H712" s="16">
        <v>24</v>
      </c>
      <c r="I712" s="6" t="s">
        <v>1136</v>
      </c>
      <c r="J712" s="1">
        <f>'ESTOQUE DEZEMBRO'!$D712*'ESTOQUE DEZEMBRO'!$G712+'ESTOQUE DEZEMBRO'!$E712*'ESTOQUE DEZEMBRO'!$H712</f>
        <v>398.4000000000002</v>
      </c>
      <c r="K712" s="1">
        <f>_xlfn.XLOOKUP(A712,MEDIDAS!A:A,MEDIDAS!D:D,,0)*5</f>
        <v>4.3888888888888893</v>
      </c>
      <c r="L712" s="1">
        <f>SUM(K712,_xlfn.XLOOKUP(A712,MEDIDAS!A:A,MEDIDAS!D:D,,0)*5)</f>
        <v>8.7777777777777786</v>
      </c>
      <c r="M71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12" t="str">
        <f>IF(Tabela57[[#This Row],[ABASTECIMENTO]]&gt;0,"janeiro",_xlfn.XLOOKUP(Tabela57[[#This Row],[SKU]],'ESTOQUE DEZEMBRO'!A:A,'ESTOQUE DEZEMBRO'!N:N,,0))</f>
        <v>janeiro</v>
      </c>
      <c r="O712" s="15">
        <v>45658</v>
      </c>
    </row>
    <row r="713" spans="1:15">
      <c r="A713" s="5" t="s">
        <v>709</v>
      </c>
      <c r="B713" s="6" t="s">
        <v>1209</v>
      </c>
      <c r="C713" s="8">
        <f t="shared" si="22"/>
        <v>64.89</v>
      </c>
      <c r="D713" s="13">
        <f>_xlfn.XLOOKUP(Tabela57[[#This Row],[SKU]],'ESTOQUE DEZEMBRO'!A:A,'ESTOQUE DEZEMBRO'!F:F,,0)-
_xlfn.XLOOKUP(Tabela57[[#This Row],[SKU]],'VENDA MES'!K:K,'VENDA MES'!L:L,0,0)</f>
        <v>23</v>
      </c>
      <c r="E713" s="13">
        <f>IF(D713&lt;=0,(L713 * 2.5) - D713,IF(AND(Tabela57[[#This Row],[ESTOQUE_INICIAL]]&lt;=Tabela57[[#This Row],[PONTO_DE_REPOSICAO]],Tabela57[[#This Row],[ESTOQUE_INICIAL]]&gt;0),L713*2.5,D713*0))</f>
        <v>0</v>
      </c>
      <c r="F713" s="13">
        <f t="shared" si="23"/>
        <v>23</v>
      </c>
      <c r="G713" s="14">
        <f>IF('ESTOQUE DEZEMBRO'!$N713="outubro",_xlfn.XLOOKUP('ESTOQUE DEZEMBRO'!$A713,MEDIDAS!H:H,MEDIDAS!J:J,,0),IF('ESTOQUE DEZEMBRO'!$N713="novembro",_xlfn.XLOOKUP('ESTOQUE DEZEMBRO'!$A713,MEDIDAS!H:H,MEDIDAS!K:K,,0),"0"))</f>
        <v>10</v>
      </c>
      <c r="H713" s="16">
        <v>20</v>
      </c>
      <c r="I713" s="6" t="s">
        <v>1134</v>
      </c>
      <c r="J713" s="1">
        <f>'ESTOQUE DEZEMBRO'!$D713*'ESTOQUE DEZEMBRO'!$G713+'ESTOQUE DEZEMBRO'!$E713*'ESTOQUE DEZEMBRO'!$H713</f>
        <v>930</v>
      </c>
      <c r="K713" s="1">
        <f>_xlfn.XLOOKUP(A713,MEDIDAS!A:A,MEDIDAS!D:D,,0)*5</f>
        <v>7.666666666666667</v>
      </c>
      <c r="L713" s="1">
        <f>SUM(K713,_xlfn.XLOOKUP(A713,MEDIDAS!A:A,MEDIDAS!D:D,,0)*5)</f>
        <v>15.333333333333334</v>
      </c>
      <c r="M71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13" t="str">
        <f>IF(Tabela57[[#This Row],[ABASTECIMENTO]]&gt;0,"janeiro",_xlfn.XLOOKUP(Tabela57[[#This Row],[SKU]],'ESTOQUE DEZEMBRO'!A:A,'ESTOQUE DEZEMBRO'!N:N,,0))</f>
        <v>outubro</v>
      </c>
      <c r="O713" s="15">
        <v>45658</v>
      </c>
    </row>
    <row r="714" spans="1:15">
      <c r="A714" s="5" t="s">
        <v>710</v>
      </c>
      <c r="B714" s="6" t="s">
        <v>1209</v>
      </c>
      <c r="C714" s="8">
        <f t="shared" si="22"/>
        <v>64.89</v>
      </c>
      <c r="D714" s="13">
        <f>_xlfn.XLOOKUP(Tabela57[[#This Row],[SKU]],'ESTOQUE DEZEMBRO'!A:A,'ESTOQUE DEZEMBRO'!F:F,,0)-
_xlfn.XLOOKUP(Tabela57[[#This Row],[SKU]],'VENDA MES'!K:K,'VENDA MES'!L:L,0,0)</f>
        <v>74</v>
      </c>
      <c r="E714" s="13">
        <f>IF(D714&lt;=0,(L714 * 2.5) - D714,IF(AND(Tabela57[[#This Row],[ESTOQUE_INICIAL]]&lt;=Tabela57[[#This Row],[PONTO_DE_REPOSICAO]],Tabela57[[#This Row],[ESTOQUE_INICIAL]]&gt;0),L714*2.5,D714*0))</f>
        <v>0</v>
      </c>
      <c r="F714" s="13">
        <f t="shared" si="23"/>
        <v>74</v>
      </c>
      <c r="G714" s="14">
        <f>IF('ESTOQUE DEZEMBRO'!$N714="outubro",_xlfn.XLOOKUP('ESTOQUE DEZEMBRO'!$A714,MEDIDAS!H:H,MEDIDAS!J:J,,0),IF('ESTOQUE DEZEMBRO'!$N714="novembro",_xlfn.XLOOKUP('ESTOQUE DEZEMBRO'!$A714,MEDIDAS!H:H,MEDIDAS!K:K,,0),"0"))</f>
        <v>10</v>
      </c>
      <c r="H714" s="16">
        <v>20</v>
      </c>
      <c r="I714" s="6" t="s">
        <v>1134</v>
      </c>
      <c r="J714" s="1">
        <f>'ESTOQUE DEZEMBRO'!$D714*'ESTOQUE DEZEMBRO'!$G714+'ESTOQUE DEZEMBRO'!$E714*'ESTOQUE DEZEMBRO'!$H714</f>
        <v>1070</v>
      </c>
      <c r="K714" s="1">
        <f>_xlfn.XLOOKUP(A714,MEDIDAS!A:A,MEDIDAS!D:D,,0)*5</f>
        <v>6.8888888888888893</v>
      </c>
      <c r="L714" s="1">
        <f>SUM(K714,_xlfn.XLOOKUP(A714,MEDIDAS!A:A,MEDIDAS!D:D,,0)*5)</f>
        <v>13.777777777777779</v>
      </c>
      <c r="M71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14" t="str">
        <f>IF(Tabela57[[#This Row],[ABASTECIMENTO]]&gt;0,"janeiro",_xlfn.XLOOKUP(Tabela57[[#This Row],[SKU]],'ESTOQUE DEZEMBRO'!A:A,'ESTOQUE DEZEMBRO'!N:N,,0))</f>
        <v>outubro</v>
      </c>
      <c r="O714" s="15">
        <v>45658</v>
      </c>
    </row>
    <row r="715" spans="1:15">
      <c r="A715" s="5" t="s">
        <v>711</v>
      </c>
      <c r="B715" s="6" t="s">
        <v>1209</v>
      </c>
      <c r="C715" s="8">
        <f t="shared" si="22"/>
        <v>64.89</v>
      </c>
      <c r="D715" s="13">
        <f>_xlfn.XLOOKUP(Tabela57[[#This Row],[SKU]],'ESTOQUE DEZEMBRO'!A:A,'ESTOQUE DEZEMBRO'!F:F,,0)-
_xlfn.XLOOKUP(Tabela57[[#This Row],[SKU]],'VENDA MES'!K:K,'VENDA MES'!L:L,0,0)</f>
        <v>-22</v>
      </c>
      <c r="E715" s="13">
        <f>IF(D715&lt;=0,(L715 * 2.5) - D715,IF(AND(Tabela57[[#This Row],[ESTOQUE_INICIAL]]&lt;=Tabela57[[#This Row],[PONTO_DE_REPOSICAO]],Tabela57[[#This Row],[ESTOQUE_INICIAL]]&gt;0),L715*2.5,D715*0))</f>
        <v>58.111111111111114</v>
      </c>
      <c r="F715" s="13">
        <f t="shared" si="23"/>
        <v>36.111111111111114</v>
      </c>
      <c r="G715" s="14">
        <f>IF('ESTOQUE DEZEMBRO'!$N715="outubro",_xlfn.XLOOKUP('ESTOQUE DEZEMBRO'!$A715,MEDIDAS!H:H,MEDIDAS!J:J,,0),IF('ESTOQUE DEZEMBRO'!$N715="novembro",_xlfn.XLOOKUP('ESTOQUE DEZEMBRO'!$A715,MEDIDAS!H:H,MEDIDAS!K:K,,0),"0"))</f>
        <v>10</v>
      </c>
      <c r="H715" s="16">
        <v>20</v>
      </c>
      <c r="I715" s="6" t="s">
        <v>1134</v>
      </c>
      <c r="J715" s="1">
        <f>'ESTOQUE DEZEMBRO'!$D715*'ESTOQUE DEZEMBRO'!$G715+'ESTOQUE DEZEMBRO'!$E715*'ESTOQUE DEZEMBRO'!$H715</f>
        <v>680</v>
      </c>
      <c r="K715" s="1">
        <f>_xlfn.XLOOKUP(A715,MEDIDAS!A:A,MEDIDAS!D:D,,0)*5</f>
        <v>7.2222222222222223</v>
      </c>
      <c r="L715" s="1">
        <f>SUM(K715,_xlfn.XLOOKUP(A715,MEDIDAS!A:A,MEDIDAS!D:D,,0)*5)</f>
        <v>14.444444444444445</v>
      </c>
      <c r="M71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15" t="str">
        <f>IF(Tabela57[[#This Row],[ABASTECIMENTO]]&gt;0,"janeiro",_xlfn.XLOOKUP(Tabela57[[#This Row],[SKU]],'ESTOQUE DEZEMBRO'!A:A,'ESTOQUE DEZEMBRO'!N:N,,0))</f>
        <v>janeiro</v>
      </c>
      <c r="O715" s="15">
        <v>45658</v>
      </c>
    </row>
    <row r="716" spans="1:15">
      <c r="A716" s="5" t="s">
        <v>712</v>
      </c>
      <c r="B716" s="6" t="s">
        <v>1209</v>
      </c>
      <c r="C716" s="8">
        <f t="shared" si="22"/>
        <v>64.89</v>
      </c>
      <c r="D716" s="13">
        <f>_xlfn.XLOOKUP(Tabela57[[#This Row],[SKU]],'ESTOQUE DEZEMBRO'!A:A,'ESTOQUE DEZEMBRO'!F:F,,0)-
_xlfn.XLOOKUP(Tabela57[[#This Row],[SKU]],'VENDA MES'!K:K,'VENDA MES'!L:L,0,0)</f>
        <v>-32.388888888888893</v>
      </c>
      <c r="E716" s="13">
        <f>IF(D716&lt;=0,(L716 * 2.5) - D716,IF(AND(Tabela57[[#This Row],[ESTOQUE_INICIAL]]&lt;=Tabela57[[#This Row],[PONTO_DE_REPOSICAO]],Tabela57[[#This Row],[ESTOQUE_INICIAL]]&gt;0),L716*2.5,D716*0))</f>
        <v>61</v>
      </c>
      <c r="F716" s="13">
        <f t="shared" si="23"/>
        <v>28.611111111111107</v>
      </c>
      <c r="G716" s="14" t="str">
        <f>IF('ESTOQUE DEZEMBRO'!$N716="outubro",_xlfn.XLOOKUP('ESTOQUE DEZEMBRO'!$A716,MEDIDAS!H:H,MEDIDAS!J:J,,0),IF('ESTOQUE DEZEMBRO'!$N716="novembro",_xlfn.XLOOKUP('ESTOQUE DEZEMBRO'!$A716,MEDIDAS!H:H,MEDIDAS!K:K,,0),"0"))</f>
        <v>0</v>
      </c>
      <c r="H716" s="16">
        <v>20</v>
      </c>
      <c r="I716" s="6" t="s">
        <v>1134</v>
      </c>
      <c r="J716" s="1">
        <f>'ESTOQUE DEZEMBRO'!$D716*'ESTOQUE DEZEMBRO'!$G716+'ESTOQUE DEZEMBRO'!$E716*'ESTOQUE DEZEMBRO'!$H716</f>
        <v>925</v>
      </c>
      <c r="K716" s="1">
        <f>_xlfn.XLOOKUP(A716,MEDIDAS!A:A,MEDIDAS!D:D,,0)*5</f>
        <v>5.7222222222222214</v>
      </c>
      <c r="L716" s="1">
        <f>SUM(K716,_xlfn.XLOOKUP(A716,MEDIDAS!A:A,MEDIDAS!D:D,,0)*5)</f>
        <v>11.444444444444443</v>
      </c>
      <c r="M71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16" t="str">
        <f>IF(Tabela57[[#This Row],[ABASTECIMENTO]]&gt;0,"janeiro",_xlfn.XLOOKUP(Tabela57[[#This Row],[SKU]],'ESTOQUE DEZEMBRO'!A:A,'ESTOQUE DEZEMBRO'!N:N,,0))</f>
        <v>janeiro</v>
      </c>
      <c r="O716" s="15">
        <v>45658</v>
      </c>
    </row>
    <row r="717" spans="1:15">
      <c r="A717" s="5" t="s">
        <v>713</v>
      </c>
      <c r="B717" s="6" t="s">
        <v>1209</v>
      </c>
      <c r="C717" s="8">
        <f t="shared" si="22"/>
        <v>64.89</v>
      </c>
      <c r="D717" s="13">
        <f>_xlfn.XLOOKUP(Tabela57[[#This Row],[SKU]],'ESTOQUE DEZEMBRO'!A:A,'ESTOQUE DEZEMBRO'!F:F,,0)-
_xlfn.XLOOKUP(Tabela57[[#This Row],[SKU]],'VENDA MES'!K:K,'VENDA MES'!L:L,0,0)</f>
        <v>-9.8000000000000114</v>
      </c>
      <c r="E717" s="13">
        <f>IF(D717&lt;=0,(L717 * 2.5) - D717,IF(AND(Tabela57[[#This Row],[ESTOQUE_INICIAL]]&lt;=Tabela57[[#This Row],[PONTO_DE_REPOSICAO]],Tabela57[[#This Row],[ESTOQUE_INICIAL]]&gt;0),L717*2.5,D717*0))</f>
        <v>37.57777777777779</v>
      </c>
      <c r="F717" s="13">
        <f t="shared" si="23"/>
        <v>27.777777777777779</v>
      </c>
      <c r="G717" s="14">
        <f>IF('ESTOQUE DEZEMBRO'!$N717="outubro",_xlfn.XLOOKUP('ESTOQUE DEZEMBRO'!$A717,MEDIDAS!H:H,MEDIDAS!J:J,,0),IF('ESTOQUE DEZEMBRO'!$N717="novembro",_xlfn.XLOOKUP('ESTOQUE DEZEMBRO'!$A717,MEDIDAS!H:H,MEDIDAS!K:K,,0),"0"))</f>
        <v>10</v>
      </c>
      <c r="H717" s="16">
        <v>20</v>
      </c>
      <c r="I717" s="6" t="s">
        <v>1134</v>
      </c>
      <c r="J717" s="1">
        <f>'ESTOQUE DEZEMBRO'!$D717*'ESTOQUE DEZEMBRO'!$G717+'ESTOQUE DEZEMBRO'!$E717*'ESTOQUE DEZEMBRO'!$H717</f>
        <v>781.99999999999989</v>
      </c>
      <c r="K717" s="1">
        <f>_xlfn.XLOOKUP(A717,MEDIDAS!A:A,MEDIDAS!D:D,,0)*5</f>
        <v>5.5555555555555554</v>
      </c>
      <c r="L717" s="1">
        <f>SUM(K717,_xlfn.XLOOKUP(A717,MEDIDAS!A:A,MEDIDAS!D:D,,0)*5)</f>
        <v>11.111111111111111</v>
      </c>
      <c r="M71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17" t="str">
        <f>IF(Tabela57[[#This Row],[ABASTECIMENTO]]&gt;0,"janeiro",_xlfn.XLOOKUP(Tabela57[[#This Row],[SKU]],'ESTOQUE DEZEMBRO'!A:A,'ESTOQUE DEZEMBRO'!N:N,,0))</f>
        <v>janeiro</v>
      </c>
      <c r="O717" s="15">
        <v>45658</v>
      </c>
    </row>
    <row r="718" spans="1:15">
      <c r="A718" s="5" t="s">
        <v>791</v>
      </c>
      <c r="B718" s="6" t="s">
        <v>1209</v>
      </c>
      <c r="C718" s="8">
        <f t="shared" si="22"/>
        <v>64.89</v>
      </c>
      <c r="D718" s="13">
        <f>_xlfn.XLOOKUP(Tabela57[[#This Row],[SKU]],'ESTOQUE DEZEMBRO'!A:A,'ESTOQUE DEZEMBRO'!F:F,,0)-
_xlfn.XLOOKUP(Tabela57[[#This Row],[SKU]],'VENDA MES'!K:K,'VENDA MES'!L:L,0,0)</f>
        <v>55</v>
      </c>
      <c r="E718" s="13">
        <f>IF(D718&lt;=0,(L718 * 2.5) - D718,IF(AND(Tabela57[[#This Row],[ESTOQUE_INICIAL]]&lt;=Tabela57[[#This Row],[PONTO_DE_REPOSICAO]],Tabela57[[#This Row],[ESTOQUE_INICIAL]]&gt;0),L718*2.5,D718*0))</f>
        <v>0</v>
      </c>
      <c r="F718" s="13">
        <f t="shared" si="23"/>
        <v>55</v>
      </c>
      <c r="G718" s="14">
        <f>IF('ESTOQUE DEZEMBRO'!$N718="outubro",_xlfn.XLOOKUP('ESTOQUE DEZEMBRO'!$A718,MEDIDAS!H:H,MEDIDAS!J:J,,0),IF('ESTOQUE DEZEMBRO'!$N718="novembro",_xlfn.XLOOKUP('ESTOQUE DEZEMBRO'!$A718,MEDIDAS!H:H,MEDIDAS!K:K,,0),"0"))</f>
        <v>10</v>
      </c>
      <c r="H718" s="16">
        <v>20</v>
      </c>
      <c r="I718" s="6" t="s">
        <v>1134</v>
      </c>
      <c r="J718" s="1">
        <f>'ESTOQUE DEZEMBRO'!$D718*'ESTOQUE DEZEMBRO'!$G718+'ESTOQUE DEZEMBRO'!$E718*'ESTOQUE DEZEMBRO'!$H718</f>
        <v>970</v>
      </c>
      <c r="K718" s="1">
        <f>_xlfn.XLOOKUP(A718,MEDIDAS!A:A,MEDIDAS!D:D,,0)*5</f>
        <v>2.9444444444444446</v>
      </c>
      <c r="L718" s="1">
        <f>SUM(K718,_xlfn.XLOOKUP(A718,MEDIDAS!A:A,MEDIDAS!D:D,,0)*5)</f>
        <v>5.8888888888888893</v>
      </c>
      <c r="M71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18" t="str">
        <f>IF(Tabela57[[#This Row],[ABASTECIMENTO]]&gt;0,"janeiro",_xlfn.XLOOKUP(Tabela57[[#This Row],[SKU]],'ESTOQUE DEZEMBRO'!A:A,'ESTOQUE DEZEMBRO'!N:N,,0))</f>
        <v>outubro</v>
      </c>
      <c r="O718" s="15">
        <v>45658</v>
      </c>
    </row>
    <row r="719" spans="1:15">
      <c r="A719" s="5" t="s">
        <v>715</v>
      </c>
      <c r="B719" s="6" t="s">
        <v>1209</v>
      </c>
      <c r="C719" s="8">
        <f t="shared" si="22"/>
        <v>64.89</v>
      </c>
      <c r="D719" s="13">
        <f>_xlfn.XLOOKUP(Tabela57[[#This Row],[SKU]],'ESTOQUE DEZEMBRO'!A:A,'ESTOQUE DEZEMBRO'!F:F,,0)-
_xlfn.XLOOKUP(Tabela57[[#This Row],[SKU]],'VENDA MES'!K:K,'VENDA MES'!L:L,0,0)</f>
        <v>-117.59999999999998</v>
      </c>
      <c r="E719" s="13">
        <f>IF(D719&lt;=0,(L719 * 2.5) - D719,IF(AND(Tabela57[[#This Row],[ESTOQUE_INICIAL]]&lt;=Tabela57[[#This Row],[PONTO_DE_REPOSICAO]],Tabela57[[#This Row],[ESTOQUE_INICIAL]]&gt;0),L719*2.5,D719*0))</f>
        <v>144.54444444444442</v>
      </c>
      <c r="F719" s="13">
        <f t="shared" si="23"/>
        <v>26.944444444444443</v>
      </c>
      <c r="G719" s="14">
        <f>IF('ESTOQUE DEZEMBRO'!$N719="outubro",_xlfn.XLOOKUP('ESTOQUE DEZEMBRO'!$A719,MEDIDAS!H:H,MEDIDAS!J:J,,0),IF('ESTOQUE DEZEMBRO'!$N719="novembro",_xlfn.XLOOKUP('ESTOQUE DEZEMBRO'!$A719,MEDIDAS!H:H,MEDIDAS!K:K,,0),"0"))</f>
        <v>10</v>
      </c>
      <c r="H719" s="16">
        <v>20</v>
      </c>
      <c r="I719" s="6" t="s">
        <v>1134</v>
      </c>
      <c r="J719" s="1">
        <f>'ESTOQUE DEZEMBRO'!$D719*'ESTOQUE DEZEMBRO'!$G719+'ESTOQUE DEZEMBRO'!$E719*'ESTOQUE DEZEMBRO'!$H719</f>
        <v>284.00000000000023</v>
      </c>
      <c r="K719" s="1">
        <f>_xlfn.XLOOKUP(A719,MEDIDAS!A:A,MEDIDAS!D:D,,0)*5</f>
        <v>5.3888888888888884</v>
      </c>
      <c r="L719" s="1">
        <f>SUM(K719,_xlfn.XLOOKUP(A719,MEDIDAS!A:A,MEDIDAS!D:D,,0)*5)</f>
        <v>10.777777777777777</v>
      </c>
      <c r="M71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19" t="str">
        <f>IF(Tabela57[[#This Row],[ABASTECIMENTO]]&gt;0,"janeiro",_xlfn.XLOOKUP(Tabela57[[#This Row],[SKU]],'ESTOQUE DEZEMBRO'!A:A,'ESTOQUE DEZEMBRO'!N:N,,0))</f>
        <v>janeiro</v>
      </c>
      <c r="O719" s="15">
        <v>45658</v>
      </c>
    </row>
    <row r="720" spans="1:15">
      <c r="A720" s="5" t="s">
        <v>716</v>
      </c>
      <c r="B720" s="6" t="s">
        <v>1209</v>
      </c>
      <c r="C720" s="8">
        <f t="shared" si="22"/>
        <v>64.89</v>
      </c>
      <c r="D720" s="13">
        <f>_xlfn.XLOOKUP(Tabela57[[#This Row],[SKU]],'ESTOQUE DEZEMBRO'!A:A,'ESTOQUE DEZEMBRO'!F:F,,0)-
_xlfn.XLOOKUP(Tabela57[[#This Row],[SKU]],'VENDA MES'!K:K,'VENDA MES'!L:L,0,0)</f>
        <v>-55.666666666666671</v>
      </c>
      <c r="E720" s="13">
        <f>IF(D720&lt;=0,(L720 * 2.5) - D720,IF(AND(Tabela57[[#This Row],[ESTOQUE_INICIAL]]&lt;=Tabela57[[#This Row],[PONTO_DE_REPOSICAO]],Tabela57[[#This Row],[ESTOQUE_INICIAL]]&gt;0),L720*2.5,D720*0))</f>
        <v>104</v>
      </c>
      <c r="F720" s="13">
        <f t="shared" si="23"/>
        <v>48.333333333333329</v>
      </c>
      <c r="G720" s="14" t="str">
        <f>IF('ESTOQUE DEZEMBRO'!$N720="outubro",_xlfn.XLOOKUP('ESTOQUE DEZEMBRO'!$A720,MEDIDAS!H:H,MEDIDAS!J:J,,0),IF('ESTOQUE DEZEMBRO'!$N720="novembro",_xlfn.XLOOKUP('ESTOQUE DEZEMBRO'!$A720,MEDIDAS!H:H,MEDIDAS!K:K,,0),"0"))</f>
        <v>0</v>
      </c>
      <c r="H720" s="16">
        <v>20</v>
      </c>
      <c r="I720" s="6" t="s">
        <v>1134</v>
      </c>
      <c r="J720" s="1">
        <f>'ESTOQUE DEZEMBRO'!$D720*'ESTOQUE DEZEMBRO'!$G720+'ESTOQUE DEZEMBRO'!$E720*'ESTOQUE DEZEMBRO'!$H720</f>
        <v>1763.333333333333</v>
      </c>
      <c r="K720" s="1">
        <f>_xlfn.XLOOKUP(A720,MEDIDAS!A:A,MEDIDAS!D:D,,0)*5</f>
        <v>9.6666666666666661</v>
      </c>
      <c r="L720" s="1">
        <f>SUM(K720,_xlfn.XLOOKUP(A720,MEDIDAS!A:A,MEDIDAS!D:D,,0)*5)</f>
        <v>19.333333333333332</v>
      </c>
      <c r="M72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20" t="str">
        <f>IF(Tabela57[[#This Row],[ABASTECIMENTO]]&gt;0,"janeiro",_xlfn.XLOOKUP(Tabela57[[#This Row],[SKU]],'ESTOQUE DEZEMBRO'!A:A,'ESTOQUE DEZEMBRO'!N:N,,0))</f>
        <v>janeiro</v>
      </c>
      <c r="O720" s="15">
        <v>45658</v>
      </c>
    </row>
    <row r="721" spans="1:15">
      <c r="A721" s="5" t="s">
        <v>717</v>
      </c>
      <c r="B721" s="6" t="s">
        <v>1209</v>
      </c>
      <c r="C721" s="8">
        <f t="shared" si="22"/>
        <v>64.89</v>
      </c>
      <c r="D721" s="13">
        <f>_xlfn.XLOOKUP(Tabela57[[#This Row],[SKU]],'ESTOQUE DEZEMBRO'!A:A,'ESTOQUE DEZEMBRO'!F:F,,0)-
_xlfn.XLOOKUP(Tabela57[[#This Row],[SKU]],'VENDA MES'!K:K,'VENDA MES'!L:L,0,0)</f>
        <v>46</v>
      </c>
      <c r="E721" s="13">
        <f>IF(D721&lt;=0,(L721 * 2.5) - D721,IF(AND(Tabela57[[#This Row],[ESTOQUE_INICIAL]]&lt;=Tabela57[[#This Row],[PONTO_DE_REPOSICAO]],Tabela57[[#This Row],[ESTOQUE_INICIAL]]&gt;0),L721*2.5,D721*0))</f>
        <v>0</v>
      </c>
      <c r="F721" s="13">
        <f t="shared" si="23"/>
        <v>46</v>
      </c>
      <c r="G721" s="14">
        <f>IF('ESTOQUE DEZEMBRO'!$N721="outubro",_xlfn.XLOOKUP('ESTOQUE DEZEMBRO'!$A721,MEDIDAS!H:H,MEDIDAS!J:J,,0),IF('ESTOQUE DEZEMBRO'!$N721="novembro",_xlfn.XLOOKUP('ESTOQUE DEZEMBRO'!$A721,MEDIDAS!H:H,MEDIDAS!K:K,,0),"0"))</f>
        <v>10</v>
      </c>
      <c r="H721" s="16">
        <v>20</v>
      </c>
      <c r="I721" s="6" t="s">
        <v>1134</v>
      </c>
      <c r="J721" s="1">
        <f>'ESTOQUE DEZEMBRO'!$D721*'ESTOQUE DEZEMBRO'!$G721+'ESTOQUE DEZEMBRO'!$E721*'ESTOQUE DEZEMBRO'!$H721</f>
        <v>1070</v>
      </c>
      <c r="K721" s="1">
        <f>_xlfn.XLOOKUP(A721,MEDIDAS!A:A,MEDIDAS!D:D,,0)*5</f>
        <v>6.8888888888888893</v>
      </c>
      <c r="L721" s="1">
        <f>SUM(K721,_xlfn.XLOOKUP(A721,MEDIDAS!A:A,MEDIDAS!D:D,,0)*5)</f>
        <v>13.777777777777779</v>
      </c>
      <c r="M72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21" t="str">
        <f>IF(Tabela57[[#This Row],[ABASTECIMENTO]]&gt;0,"janeiro",_xlfn.XLOOKUP(Tabela57[[#This Row],[SKU]],'ESTOQUE DEZEMBRO'!A:A,'ESTOQUE DEZEMBRO'!N:N,,0))</f>
        <v>outubro</v>
      </c>
      <c r="O721" s="15">
        <v>45658</v>
      </c>
    </row>
    <row r="722" spans="1:15">
      <c r="A722" s="5" t="s">
        <v>718</v>
      </c>
      <c r="B722" s="6" t="s">
        <v>1209</v>
      </c>
      <c r="C722" s="8">
        <f t="shared" si="22"/>
        <v>64.89</v>
      </c>
      <c r="D722" s="13">
        <f>_xlfn.XLOOKUP(Tabela57[[#This Row],[SKU]],'ESTOQUE DEZEMBRO'!A:A,'ESTOQUE DEZEMBRO'!F:F,,0)-
_xlfn.XLOOKUP(Tabela57[[#This Row],[SKU]],'VENDA MES'!K:K,'VENDA MES'!L:L,0,0)</f>
        <v>-11.800000000000011</v>
      </c>
      <c r="E722" s="13">
        <f>IF(D722&lt;=0,(L722 * 2.5) - D722,IF(AND(Tabela57[[#This Row],[ESTOQUE_INICIAL]]&lt;=Tabela57[[#This Row],[PONTO_DE_REPOSICAO]],Tabela57[[#This Row],[ESTOQUE_INICIAL]]&gt;0),L722*2.5,D722*0))</f>
        <v>45.13333333333334</v>
      </c>
      <c r="F722" s="13">
        <f t="shared" si="23"/>
        <v>33.333333333333329</v>
      </c>
      <c r="G722" s="14">
        <f>IF('ESTOQUE DEZEMBRO'!$N722="outubro",_xlfn.XLOOKUP('ESTOQUE DEZEMBRO'!$A722,MEDIDAS!H:H,MEDIDAS!J:J,,0),IF('ESTOQUE DEZEMBRO'!$N722="novembro",_xlfn.XLOOKUP('ESTOQUE DEZEMBRO'!$A722,MEDIDAS!H:H,MEDIDAS!K:K,,0),"0"))</f>
        <v>10</v>
      </c>
      <c r="H722" s="16">
        <v>20</v>
      </c>
      <c r="I722" s="6" t="s">
        <v>1134</v>
      </c>
      <c r="J722" s="1">
        <f>'ESTOQUE DEZEMBRO'!$D722*'ESTOQUE DEZEMBRO'!$G722+'ESTOQUE DEZEMBRO'!$E722*'ESTOQUE DEZEMBRO'!$H722</f>
        <v>911.99999999999989</v>
      </c>
      <c r="K722" s="1">
        <f>_xlfn.XLOOKUP(A722,MEDIDAS!A:A,MEDIDAS!D:D,,0)*5</f>
        <v>6.6666666666666661</v>
      </c>
      <c r="L722" s="1">
        <f>SUM(K722,_xlfn.XLOOKUP(A722,MEDIDAS!A:A,MEDIDAS!D:D,,0)*5)</f>
        <v>13.333333333333332</v>
      </c>
      <c r="M72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22" t="str">
        <f>IF(Tabela57[[#This Row],[ABASTECIMENTO]]&gt;0,"janeiro",_xlfn.XLOOKUP(Tabela57[[#This Row],[SKU]],'ESTOQUE DEZEMBRO'!A:A,'ESTOQUE DEZEMBRO'!N:N,,0))</f>
        <v>janeiro</v>
      </c>
      <c r="O722" s="15">
        <v>45658</v>
      </c>
    </row>
    <row r="723" spans="1:15">
      <c r="A723" s="5" t="s">
        <v>719</v>
      </c>
      <c r="B723" s="6" t="s">
        <v>1210</v>
      </c>
      <c r="C723" s="8">
        <f t="shared" si="22"/>
        <v>64.89</v>
      </c>
      <c r="D723" s="13">
        <f>_xlfn.XLOOKUP(Tabela57[[#This Row],[SKU]],'ESTOQUE DEZEMBRO'!A:A,'ESTOQUE DEZEMBRO'!F:F,,0)-
_xlfn.XLOOKUP(Tabela57[[#This Row],[SKU]],'VENDA MES'!K:K,'VENDA MES'!L:L,0,0)</f>
        <v>-17.599999999999994</v>
      </c>
      <c r="E723" s="13">
        <f>IF(D723&lt;=0,(L723 * 2.5) - D723,IF(AND(Tabela57[[#This Row],[ESTOQUE_INICIAL]]&lt;=Tabela57[[#This Row],[PONTO_DE_REPOSICAO]],Tabela57[[#This Row],[ESTOQUE_INICIAL]]&gt;0),L723*2.5,D723*0))</f>
        <v>54.544444444444437</v>
      </c>
      <c r="F723" s="13">
        <f t="shared" si="23"/>
        <v>36.944444444444443</v>
      </c>
      <c r="G723" s="14">
        <f>IF('ESTOQUE DEZEMBRO'!$N723="outubro",_xlfn.XLOOKUP('ESTOQUE DEZEMBRO'!$A723,MEDIDAS!H:H,MEDIDAS!J:J,,0),IF('ESTOQUE DEZEMBRO'!$N723="novembro",_xlfn.XLOOKUP('ESTOQUE DEZEMBRO'!$A723,MEDIDAS!H:H,MEDIDAS!K:K,,0),"0"))</f>
        <v>36</v>
      </c>
      <c r="H723" s="16">
        <v>72</v>
      </c>
      <c r="I723" s="6" t="s">
        <v>1152</v>
      </c>
      <c r="J723" s="1">
        <f>'ESTOQUE DEZEMBRO'!$D723*'ESTOQUE DEZEMBRO'!$G723+'ESTOQUE DEZEMBRO'!$E723*'ESTOQUE DEZEMBRO'!$H723</f>
        <v>914.4000000000002</v>
      </c>
      <c r="K723" s="1">
        <f>_xlfn.XLOOKUP(A723,MEDIDAS!A:A,MEDIDAS!D:D,,0)*5</f>
        <v>7.3888888888888893</v>
      </c>
      <c r="L723" s="1">
        <f>SUM(K723,_xlfn.XLOOKUP(A723,MEDIDAS!A:A,MEDIDAS!D:D,,0)*5)</f>
        <v>14.777777777777779</v>
      </c>
      <c r="M72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23" t="str">
        <f>IF(Tabela57[[#This Row],[ABASTECIMENTO]]&gt;0,"janeiro",_xlfn.XLOOKUP(Tabela57[[#This Row],[SKU]],'ESTOQUE DEZEMBRO'!A:A,'ESTOQUE DEZEMBRO'!N:N,,0))</f>
        <v>janeiro</v>
      </c>
      <c r="O723" s="15">
        <v>45658</v>
      </c>
    </row>
    <row r="724" spans="1:15">
      <c r="A724" s="5" t="s">
        <v>720</v>
      </c>
      <c r="B724" s="6" t="s">
        <v>1210</v>
      </c>
      <c r="C724" s="8">
        <f t="shared" si="22"/>
        <v>64.89</v>
      </c>
      <c r="D724" s="13">
        <f>_xlfn.XLOOKUP(Tabela57[[#This Row],[SKU]],'ESTOQUE DEZEMBRO'!A:A,'ESTOQUE DEZEMBRO'!F:F,,0)-
_xlfn.XLOOKUP(Tabela57[[#This Row],[SKU]],'VENDA MES'!K:K,'VENDA MES'!L:L,0,0)</f>
        <v>-14.599999999999994</v>
      </c>
      <c r="E724" s="13">
        <f>IF(D724&lt;=0,(L724 * 2.5) - D724,IF(AND(Tabela57[[#This Row],[ESTOQUE_INICIAL]]&lt;=Tabela57[[#This Row],[PONTO_DE_REPOSICAO]],Tabela57[[#This Row],[ESTOQUE_INICIAL]]&gt;0),L724*2.5,D724*0))</f>
        <v>44.044444444444437</v>
      </c>
      <c r="F724" s="13">
        <f t="shared" si="23"/>
        <v>29.444444444444443</v>
      </c>
      <c r="G724" s="14">
        <f>IF('ESTOQUE DEZEMBRO'!$N724="outubro",_xlfn.XLOOKUP('ESTOQUE DEZEMBRO'!$A724,MEDIDAS!H:H,MEDIDAS!J:J,,0),IF('ESTOQUE DEZEMBRO'!$N724="novembro",_xlfn.XLOOKUP('ESTOQUE DEZEMBRO'!$A724,MEDIDAS!H:H,MEDIDAS!K:K,,0),"0"))</f>
        <v>36</v>
      </c>
      <c r="H724" s="16">
        <v>72</v>
      </c>
      <c r="I724" s="6" t="s">
        <v>1152</v>
      </c>
      <c r="J724" s="1">
        <f>'ESTOQUE DEZEMBRO'!$D724*'ESTOQUE DEZEMBRO'!$G724+'ESTOQUE DEZEMBRO'!$E724*'ESTOQUE DEZEMBRO'!$H724</f>
        <v>1886.4</v>
      </c>
      <c r="K724" s="1">
        <f>_xlfn.XLOOKUP(A724,MEDIDAS!A:A,MEDIDAS!D:D,,0)*5</f>
        <v>5.8888888888888893</v>
      </c>
      <c r="L724" s="1">
        <f>SUM(K724,_xlfn.XLOOKUP(A724,MEDIDAS!A:A,MEDIDAS!D:D,,0)*5)</f>
        <v>11.777777777777779</v>
      </c>
      <c r="M72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24" t="str">
        <f>IF(Tabela57[[#This Row],[ABASTECIMENTO]]&gt;0,"janeiro",_xlfn.XLOOKUP(Tabela57[[#This Row],[SKU]],'ESTOQUE DEZEMBRO'!A:A,'ESTOQUE DEZEMBRO'!N:N,,0))</f>
        <v>janeiro</v>
      </c>
      <c r="O724" s="15">
        <v>45658</v>
      </c>
    </row>
    <row r="725" spans="1:15">
      <c r="A725" s="5" t="s">
        <v>721</v>
      </c>
      <c r="B725" s="6" t="s">
        <v>1210</v>
      </c>
      <c r="C725" s="8">
        <f t="shared" si="22"/>
        <v>64.89</v>
      </c>
      <c r="D725" s="13">
        <f>_xlfn.XLOOKUP(Tabela57[[#This Row],[SKU]],'ESTOQUE DEZEMBRO'!A:A,'ESTOQUE DEZEMBRO'!F:F,,0)-
_xlfn.XLOOKUP(Tabela57[[#This Row],[SKU]],'VENDA MES'!K:K,'VENDA MES'!L:L,0,0)</f>
        <v>-37.555555555555557</v>
      </c>
      <c r="E725" s="13">
        <f>IF(D725&lt;=0,(L725 * 2.5) - D725,IF(AND(Tabela57[[#This Row],[ESTOQUE_INICIAL]]&lt;=Tabela57[[#This Row],[PONTO_DE_REPOSICAO]],Tabela57[[#This Row],[ESTOQUE_INICIAL]]&gt;0),L725*2.5,D725*0))</f>
        <v>67</v>
      </c>
      <c r="F725" s="13">
        <f t="shared" si="23"/>
        <v>29.444444444444443</v>
      </c>
      <c r="G725" s="14" t="str">
        <f>IF('ESTOQUE DEZEMBRO'!$N725="outubro",_xlfn.XLOOKUP('ESTOQUE DEZEMBRO'!$A725,MEDIDAS!H:H,MEDIDAS!J:J,,0),IF('ESTOQUE DEZEMBRO'!$N725="novembro",_xlfn.XLOOKUP('ESTOQUE DEZEMBRO'!$A725,MEDIDAS!H:H,MEDIDAS!K:K,,0),"0"))</f>
        <v>0</v>
      </c>
      <c r="H725" s="16">
        <v>72</v>
      </c>
      <c r="I725" s="6" t="s">
        <v>1152</v>
      </c>
      <c r="J725" s="1">
        <f>'ESTOQUE DEZEMBRO'!$D725*'ESTOQUE DEZEMBRO'!$G725+'ESTOQUE DEZEMBRO'!$E725*'ESTOQUE DEZEMBRO'!$H725</f>
        <v>2686.0000000000009</v>
      </c>
      <c r="K725" s="1">
        <f>_xlfn.XLOOKUP(A725,MEDIDAS!A:A,MEDIDAS!D:D,,0)*5</f>
        <v>5.8888888888888893</v>
      </c>
      <c r="L725" s="1">
        <f>SUM(K725,_xlfn.XLOOKUP(A725,MEDIDAS!A:A,MEDIDAS!D:D,,0)*5)</f>
        <v>11.777777777777779</v>
      </c>
      <c r="M72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25" t="str">
        <f>IF(Tabela57[[#This Row],[ABASTECIMENTO]]&gt;0,"janeiro",_xlfn.XLOOKUP(Tabela57[[#This Row],[SKU]],'ESTOQUE DEZEMBRO'!A:A,'ESTOQUE DEZEMBRO'!N:N,,0))</f>
        <v>janeiro</v>
      </c>
      <c r="O725" s="15">
        <v>45658</v>
      </c>
    </row>
    <row r="726" spans="1:15">
      <c r="A726" s="5" t="s">
        <v>722</v>
      </c>
      <c r="B726" s="6" t="s">
        <v>1210</v>
      </c>
      <c r="C726" s="8">
        <f t="shared" si="22"/>
        <v>64.89</v>
      </c>
      <c r="D726" s="13">
        <f>_xlfn.XLOOKUP(Tabela57[[#This Row],[SKU]],'ESTOQUE DEZEMBRO'!A:A,'ESTOQUE DEZEMBRO'!F:F,,0)-
_xlfn.XLOOKUP(Tabela57[[#This Row],[SKU]],'VENDA MES'!K:K,'VENDA MES'!L:L,0,0)</f>
        <v>5.4000000000000057</v>
      </c>
      <c r="E726" s="13">
        <f>IF(D726&lt;=0,(L726 * 2.5) - D726,IF(AND(Tabela57[[#This Row],[ESTOQUE_INICIAL]]&lt;=Tabela57[[#This Row],[PONTO_DE_REPOSICAO]],Tabela57[[#This Row],[ESTOQUE_INICIAL]]&gt;0),L726*2.5,D726*0))</f>
        <v>38.333333333333336</v>
      </c>
      <c r="F726" s="13">
        <f t="shared" si="23"/>
        <v>43.733333333333341</v>
      </c>
      <c r="G726" s="14">
        <f>IF('ESTOQUE DEZEMBRO'!$N726="outubro",_xlfn.XLOOKUP('ESTOQUE DEZEMBRO'!$A726,MEDIDAS!H:H,MEDIDAS!J:J,,0),IF('ESTOQUE DEZEMBRO'!$N726="novembro",_xlfn.XLOOKUP('ESTOQUE DEZEMBRO'!$A726,MEDIDAS!H:H,MEDIDAS!K:K,,0),"0"))</f>
        <v>36</v>
      </c>
      <c r="H726" s="16">
        <v>72</v>
      </c>
      <c r="I726" s="6" t="s">
        <v>1152</v>
      </c>
      <c r="J726" s="1">
        <f>'ESTOQUE DEZEMBRO'!$D726*'ESTOQUE DEZEMBRO'!$G726+'ESTOQUE DEZEMBRO'!$E726*'ESTOQUE DEZEMBRO'!$H726</f>
        <v>734.4000000000002</v>
      </c>
      <c r="K726" s="1">
        <f>_xlfn.XLOOKUP(A726,MEDIDAS!A:A,MEDIDAS!D:D,,0)*5</f>
        <v>7.666666666666667</v>
      </c>
      <c r="L726" s="1">
        <f>SUM(K726,_xlfn.XLOOKUP(A726,MEDIDAS!A:A,MEDIDAS!D:D,,0)*5)</f>
        <v>15.333333333333334</v>
      </c>
      <c r="M72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26" t="str">
        <f>IF(Tabela57[[#This Row],[ABASTECIMENTO]]&gt;0,"janeiro",_xlfn.XLOOKUP(Tabela57[[#This Row],[SKU]],'ESTOQUE DEZEMBRO'!A:A,'ESTOQUE DEZEMBRO'!N:N,,0))</f>
        <v>janeiro</v>
      </c>
      <c r="O726" s="15">
        <v>45658</v>
      </c>
    </row>
    <row r="727" spans="1:15">
      <c r="A727" s="5" t="s">
        <v>723</v>
      </c>
      <c r="B727" s="6" t="s">
        <v>1210</v>
      </c>
      <c r="C727" s="8">
        <f t="shared" si="22"/>
        <v>64.89</v>
      </c>
      <c r="D727" s="13">
        <f>_xlfn.XLOOKUP(Tabela57[[#This Row],[SKU]],'ESTOQUE DEZEMBRO'!A:A,'ESTOQUE DEZEMBRO'!F:F,,0)-
_xlfn.XLOOKUP(Tabela57[[#This Row],[SKU]],'VENDA MES'!K:K,'VENDA MES'!L:L,0,0)</f>
        <v>37.599999999999994</v>
      </c>
      <c r="E727" s="13">
        <f>IF(D727&lt;=0,(L727 * 2.5) - D727,IF(AND(Tabela57[[#This Row],[ESTOQUE_INICIAL]]&lt;=Tabela57[[#This Row],[PONTO_DE_REPOSICAO]],Tabela57[[#This Row],[ESTOQUE_INICIAL]]&gt;0),L727*2.5,D727*0))</f>
        <v>0</v>
      </c>
      <c r="F727" s="13">
        <f t="shared" si="23"/>
        <v>37.599999999999994</v>
      </c>
      <c r="G727" s="14">
        <f>IF('ESTOQUE DEZEMBRO'!$N727="outubro",_xlfn.XLOOKUP('ESTOQUE DEZEMBRO'!$A727,MEDIDAS!H:H,MEDIDAS!J:J,,0),IF('ESTOQUE DEZEMBRO'!$N727="novembro",_xlfn.XLOOKUP('ESTOQUE DEZEMBRO'!$A727,MEDIDAS!H:H,MEDIDAS!K:K,,0),"0"))</f>
        <v>36</v>
      </c>
      <c r="H727" s="16">
        <v>72</v>
      </c>
      <c r="I727" s="6" t="s">
        <v>1152</v>
      </c>
      <c r="J727" s="1">
        <f>'ESTOQUE DEZEMBRO'!$D727*'ESTOQUE DEZEMBRO'!$G727+'ESTOQUE DEZEMBRO'!$E727*'ESTOQUE DEZEMBRO'!$H727</f>
        <v>3909.6</v>
      </c>
      <c r="K727" s="1">
        <f>_xlfn.XLOOKUP(A727,MEDIDAS!A:A,MEDIDAS!D:D,,0)*5</f>
        <v>7.166666666666667</v>
      </c>
      <c r="L727" s="1">
        <f>SUM(K727,_xlfn.XLOOKUP(A727,MEDIDAS!A:A,MEDIDAS!D:D,,0)*5)</f>
        <v>14.333333333333334</v>
      </c>
      <c r="M72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27" t="str">
        <f>IF(Tabela57[[#This Row],[ABASTECIMENTO]]&gt;0,"janeiro",_xlfn.XLOOKUP(Tabela57[[#This Row],[SKU]],'ESTOQUE DEZEMBRO'!A:A,'ESTOQUE DEZEMBRO'!N:N,,0))</f>
        <v>outubro</v>
      </c>
      <c r="O727" s="15">
        <v>45658</v>
      </c>
    </row>
    <row r="728" spans="1:15">
      <c r="A728" s="5" t="s">
        <v>802</v>
      </c>
      <c r="B728" s="6" t="s">
        <v>1210</v>
      </c>
      <c r="C728" s="8">
        <f t="shared" si="22"/>
        <v>64.89</v>
      </c>
      <c r="D728" s="13">
        <f>_xlfn.XLOOKUP(Tabela57[[#This Row],[SKU]],'ESTOQUE DEZEMBRO'!A:A,'ESTOQUE DEZEMBRO'!F:F,,0)-
_xlfn.XLOOKUP(Tabela57[[#This Row],[SKU]],'VENDA MES'!K:K,'VENDA MES'!L:L,0,0)</f>
        <v>-21</v>
      </c>
      <c r="E728" s="13">
        <f>IF(D728&lt;=0,(L728 * 2.5) - D728,IF(AND(Tabela57[[#This Row],[ESTOQUE_INICIAL]]&lt;=Tabela57[[#This Row],[PONTO_DE_REPOSICAO]],Tabela57[[#This Row],[ESTOQUE_INICIAL]]&gt;0),L728*2.5,D728*0))</f>
        <v>43.222222222222221</v>
      </c>
      <c r="F728" s="13">
        <f t="shared" si="23"/>
        <v>22.222222222222221</v>
      </c>
      <c r="G728" s="14">
        <f>IF('ESTOQUE DEZEMBRO'!$N728="outubro",_xlfn.XLOOKUP('ESTOQUE DEZEMBRO'!$A728,MEDIDAS!H:H,MEDIDAS!J:J,,0),IF('ESTOQUE DEZEMBRO'!$N728="novembro",_xlfn.XLOOKUP('ESTOQUE DEZEMBRO'!$A728,MEDIDAS!H:H,MEDIDAS!K:K,,0),"0"))</f>
        <v>36</v>
      </c>
      <c r="H728" s="16">
        <v>72</v>
      </c>
      <c r="I728" s="6" t="s">
        <v>1152</v>
      </c>
      <c r="J728" s="1">
        <f>'ESTOQUE DEZEMBRO'!$D728*'ESTOQUE DEZEMBRO'!$G728+'ESTOQUE DEZEMBRO'!$E728*'ESTOQUE DEZEMBRO'!$H728</f>
        <v>2520</v>
      </c>
      <c r="K728" s="1">
        <f>_xlfn.XLOOKUP(A728,MEDIDAS!A:A,MEDIDAS!D:D,,0)*5</f>
        <v>4.4444444444444446</v>
      </c>
      <c r="L728" s="1">
        <f>SUM(K728,_xlfn.XLOOKUP(A728,MEDIDAS!A:A,MEDIDAS!D:D,,0)*5)</f>
        <v>8.8888888888888893</v>
      </c>
      <c r="M72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28" t="str">
        <f>IF(Tabela57[[#This Row],[ABASTECIMENTO]]&gt;0,"janeiro",_xlfn.XLOOKUP(Tabela57[[#This Row],[SKU]],'ESTOQUE DEZEMBRO'!A:A,'ESTOQUE DEZEMBRO'!N:N,,0))</f>
        <v>janeiro</v>
      </c>
      <c r="O728" s="15">
        <v>45658</v>
      </c>
    </row>
    <row r="729" spans="1:15">
      <c r="A729" s="5" t="s">
        <v>724</v>
      </c>
      <c r="B729" s="6" t="s">
        <v>1210</v>
      </c>
      <c r="C729" s="8">
        <f t="shared" si="22"/>
        <v>64.89</v>
      </c>
      <c r="D729" s="13">
        <f>_xlfn.XLOOKUP(Tabela57[[#This Row],[SKU]],'ESTOQUE DEZEMBRO'!A:A,'ESTOQUE DEZEMBRO'!F:F,,0)-
_xlfn.XLOOKUP(Tabela57[[#This Row],[SKU]],'VENDA MES'!K:K,'VENDA MES'!L:L,0,0)</f>
        <v>12.599999999999994</v>
      </c>
      <c r="E729" s="13">
        <f>IF(D729&lt;=0,(L729 * 2.5) - D729,IF(AND(Tabela57[[#This Row],[ESTOQUE_INICIAL]]&lt;=Tabela57[[#This Row],[PONTO_DE_REPOSICAO]],Tabela57[[#This Row],[ESTOQUE_INICIAL]]&gt;0),L729*2.5,D729*0))</f>
        <v>0</v>
      </c>
      <c r="F729" s="13">
        <f t="shared" si="23"/>
        <v>12.599999999999994</v>
      </c>
      <c r="G729" s="14">
        <f>IF('ESTOQUE DEZEMBRO'!$N729="outubro",_xlfn.XLOOKUP('ESTOQUE DEZEMBRO'!$A729,MEDIDAS!H:H,MEDIDAS!J:J,,0),IF('ESTOQUE DEZEMBRO'!$N729="novembro",_xlfn.XLOOKUP('ESTOQUE DEZEMBRO'!$A729,MEDIDAS!H:H,MEDIDAS!K:K,,0),"0"))</f>
        <v>36</v>
      </c>
      <c r="H729" s="16">
        <v>72</v>
      </c>
      <c r="I729" s="6" t="s">
        <v>1152</v>
      </c>
      <c r="J729" s="1">
        <f>'ESTOQUE DEZEMBRO'!$D729*'ESTOQUE DEZEMBRO'!$G729+'ESTOQUE DEZEMBRO'!$E729*'ESTOQUE DEZEMBRO'!$H729</f>
        <v>2685.6</v>
      </c>
      <c r="K729" s="1">
        <f>_xlfn.XLOOKUP(A729,MEDIDAS!A:A,MEDIDAS!D:D,,0)*5</f>
        <v>5.3888888888888884</v>
      </c>
      <c r="L729" s="1">
        <f>SUM(K729,_xlfn.XLOOKUP(A729,MEDIDAS!A:A,MEDIDAS!D:D,,0)*5)</f>
        <v>10.777777777777777</v>
      </c>
      <c r="M72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29" t="str">
        <f>IF(Tabela57[[#This Row],[ABASTECIMENTO]]&gt;0,"janeiro",_xlfn.XLOOKUP(Tabela57[[#This Row],[SKU]],'ESTOQUE DEZEMBRO'!A:A,'ESTOQUE DEZEMBRO'!N:N,,0))</f>
        <v>outubro</v>
      </c>
      <c r="O729" s="15">
        <v>45658</v>
      </c>
    </row>
    <row r="730" spans="1:15">
      <c r="A730" s="5" t="s">
        <v>726</v>
      </c>
      <c r="B730" s="6" t="s">
        <v>1210</v>
      </c>
      <c r="C730" s="8">
        <f t="shared" si="22"/>
        <v>64.89</v>
      </c>
      <c r="D730" s="13">
        <f>_xlfn.XLOOKUP(Tabela57[[#This Row],[SKU]],'ESTOQUE DEZEMBRO'!A:A,'ESTOQUE DEZEMBRO'!F:F,,0)-
_xlfn.XLOOKUP(Tabela57[[#This Row],[SKU]],'VENDA MES'!K:K,'VENDA MES'!L:L,0,0)</f>
        <v>85.399999999999977</v>
      </c>
      <c r="E730" s="13">
        <f>IF(D730&lt;=0,(L730 * 2.5) - D730,IF(AND(Tabela57[[#This Row],[ESTOQUE_INICIAL]]&lt;=Tabela57[[#This Row],[PONTO_DE_REPOSICAO]],Tabela57[[#This Row],[ESTOQUE_INICIAL]]&gt;0),L730*2.5,D730*0))</f>
        <v>0</v>
      </c>
      <c r="F730" s="13">
        <f t="shared" si="23"/>
        <v>85.399999999999977</v>
      </c>
      <c r="G730" s="14">
        <f>IF('ESTOQUE DEZEMBRO'!$N730="outubro",_xlfn.XLOOKUP('ESTOQUE DEZEMBRO'!$A730,MEDIDAS!H:H,MEDIDAS!J:J,,0),IF('ESTOQUE DEZEMBRO'!$N730="novembro",_xlfn.XLOOKUP('ESTOQUE DEZEMBRO'!$A730,MEDIDAS!H:H,MEDIDAS!K:K,,0),"0"))</f>
        <v>36</v>
      </c>
      <c r="H730" s="16">
        <v>72</v>
      </c>
      <c r="I730" s="6" t="s">
        <v>1152</v>
      </c>
      <c r="J730" s="1">
        <f>'ESTOQUE DEZEMBRO'!$D730*'ESTOQUE DEZEMBRO'!$G730+'ESTOQUE DEZEMBRO'!$E730*'ESTOQUE DEZEMBRO'!$H730</f>
        <v>6314.4</v>
      </c>
      <c r="K730" s="1">
        <f>_xlfn.XLOOKUP(A730,MEDIDAS!A:A,MEDIDAS!D:D,,0)*5</f>
        <v>8.2222222222222214</v>
      </c>
      <c r="L730" s="1">
        <f>SUM(K730,_xlfn.XLOOKUP(A730,MEDIDAS!A:A,MEDIDAS!D:D,,0)*5)</f>
        <v>16.444444444444443</v>
      </c>
      <c r="M73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30" t="str">
        <f>IF(Tabela57[[#This Row],[ABASTECIMENTO]]&gt;0,"janeiro",_xlfn.XLOOKUP(Tabela57[[#This Row],[SKU]],'ESTOQUE DEZEMBRO'!A:A,'ESTOQUE DEZEMBRO'!N:N,,0))</f>
        <v>outubro</v>
      </c>
      <c r="O730" s="15">
        <v>45658</v>
      </c>
    </row>
    <row r="731" spans="1:15">
      <c r="A731" s="5" t="s">
        <v>727</v>
      </c>
      <c r="B731" s="6" t="s">
        <v>1210</v>
      </c>
      <c r="C731" s="8">
        <f t="shared" si="22"/>
        <v>64.89</v>
      </c>
      <c r="D731" s="13">
        <f>_xlfn.XLOOKUP(Tabela57[[#This Row],[SKU]],'ESTOQUE DEZEMBRO'!A:A,'ESTOQUE DEZEMBRO'!F:F,,0)-
_xlfn.XLOOKUP(Tabela57[[#This Row],[SKU]],'VENDA MES'!K:K,'VENDA MES'!L:L,0,0)</f>
        <v>62</v>
      </c>
      <c r="E731" s="13">
        <f>IF(D731&lt;=0,(L731 * 2.5) - D731,IF(AND(Tabela57[[#This Row],[ESTOQUE_INICIAL]]&lt;=Tabela57[[#This Row],[PONTO_DE_REPOSICAO]],Tabela57[[#This Row],[ESTOQUE_INICIAL]]&gt;0),L731*2.5,D731*0))</f>
        <v>0</v>
      </c>
      <c r="F731" s="13">
        <f t="shared" si="23"/>
        <v>62</v>
      </c>
      <c r="G731" s="14">
        <f>IF('ESTOQUE DEZEMBRO'!$N731="outubro",_xlfn.XLOOKUP('ESTOQUE DEZEMBRO'!$A731,MEDIDAS!H:H,MEDIDAS!J:J,,0),IF('ESTOQUE DEZEMBRO'!$N731="novembro",_xlfn.XLOOKUP('ESTOQUE DEZEMBRO'!$A731,MEDIDAS!H:H,MEDIDAS!K:K,,0),"0"))</f>
        <v>36</v>
      </c>
      <c r="H731" s="16">
        <v>72</v>
      </c>
      <c r="I731" s="6" t="s">
        <v>1152</v>
      </c>
      <c r="J731" s="1">
        <f>'ESTOQUE DEZEMBRO'!$D731*'ESTOQUE DEZEMBRO'!$G731+'ESTOQUE DEZEMBRO'!$E731*'ESTOQUE DEZEMBRO'!$H731</f>
        <v>3996</v>
      </c>
      <c r="K731" s="1">
        <f>_xlfn.XLOOKUP(A731,MEDIDAS!A:A,MEDIDAS!D:D,,0)*5</f>
        <v>6.6666666666666661</v>
      </c>
      <c r="L731" s="1">
        <f>SUM(K731,_xlfn.XLOOKUP(A731,MEDIDAS!A:A,MEDIDAS!D:D,,0)*5)</f>
        <v>13.333333333333332</v>
      </c>
      <c r="M73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31" t="str">
        <f>IF(Tabela57[[#This Row],[ABASTECIMENTO]]&gt;0,"janeiro",_xlfn.XLOOKUP(Tabela57[[#This Row],[SKU]],'ESTOQUE DEZEMBRO'!A:A,'ESTOQUE DEZEMBRO'!N:N,,0))</f>
        <v>outubro</v>
      </c>
      <c r="O731" s="15">
        <v>45658</v>
      </c>
    </row>
    <row r="732" spans="1:15">
      <c r="A732" s="5" t="s">
        <v>728</v>
      </c>
      <c r="B732" s="6" t="s">
        <v>1210</v>
      </c>
      <c r="C732" s="8">
        <f t="shared" si="22"/>
        <v>64.89</v>
      </c>
      <c r="D732" s="13">
        <f>_xlfn.XLOOKUP(Tabela57[[#This Row],[SKU]],'ESTOQUE DEZEMBRO'!A:A,'ESTOQUE DEZEMBRO'!F:F,,0)-
_xlfn.XLOOKUP(Tabela57[[#This Row],[SKU]],'VENDA MES'!K:K,'VENDA MES'!L:L,0,0)</f>
        <v>-45.2</v>
      </c>
      <c r="E732" s="13">
        <f>IF(D732&lt;=0,(L732 * 2.5) - D732,IF(AND(Tabela57[[#This Row],[ESTOQUE_INICIAL]]&lt;=Tabela57[[#This Row],[PONTO_DE_REPOSICAO]],Tabela57[[#This Row],[ESTOQUE_INICIAL]]&gt;0),L732*2.5,D732*0))</f>
        <v>67.144444444444446</v>
      </c>
      <c r="F732" s="13">
        <f t="shared" si="23"/>
        <v>21.944444444444443</v>
      </c>
      <c r="G732" s="14">
        <f>IF('ESTOQUE DEZEMBRO'!$N732="outubro",_xlfn.XLOOKUP('ESTOQUE DEZEMBRO'!$A732,MEDIDAS!H:H,MEDIDAS!J:J,,0),IF('ESTOQUE DEZEMBRO'!$N732="novembro",_xlfn.XLOOKUP('ESTOQUE DEZEMBRO'!$A732,MEDIDAS!H:H,MEDIDAS!K:K,,0),"0"))</f>
        <v>36</v>
      </c>
      <c r="H732" s="16">
        <v>72</v>
      </c>
      <c r="I732" s="6" t="s">
        <v>1152</v>
      </c>
      <c r="J732" s="1">
        <f>'ESTOQUE DEZEMBRO'!$D732*'ESTOQUE DEZEMBRO'!$G732+'ESTOQUE DEZEMBRO'!$E732*'ESTOQUE DEZEMBRO'!$H732</f>
        <v>1432.8</v>
      </c>
      <c r="K732" s="1">
        <f>_xlfn.XLOOKUP(A732,MEDIDAS!A:A,MEDIDAS!D:D,,0)*5</f>
        <v>4.3888888888888893</v>
      </c>
      <c r="L732" s="1">
        <f>SUM(K732,_xlfn.XLOOKUP(A732,MEDIDAS!A:A,MEDIDAS!D:D,,0)*5)</f>
        <v>8.7777777777777786</v>
      </c>
      <c r="M73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32" t="str">
        <f>IF(Tabela57[[#This Row],[ABASTECIMENTO]]&gt;0,"janeiro",_xlfn.XLOOKUP(Tabela57[[#This Row],[SKU]],'ESTOQUE DEZEMBRO'!A:A,'ESTOQUE DEZEMBRO'!N:N,,0))</f>
        <v>janeiro</v>
      </c>
      <c r="O732" s="15">
        <v>45658</v>
      </c>
    </row>
    <row r="733" spans="1:15">
      <c r="A733" s="5" t="s">
        <v>729</v>
      </c>
      <c r="B733" s="6" t="s">
        <v>1210</v>
      </c>
      <c r="C733" s="8">
        <f t="shared" si="22"/>
        <v>64.89</v>
      </c>
      <c r="D733" s="13">
        <f>_xlfn.XLOOKUP(Tabela57[[#This Row],[SKU]],'ESTOQUE DEZEMBRO'!A:A,'ESTOQUE DEZEMBRO'!F:F,,0)-
_xlfn.XLOOKUP(Tabela57[[#This Row],[SKU]],'VENDA MES'!K:K,'VENDA MES'!L:L,0,0)</f>
        <v>164.2</v>
      </c>
      <c r="E733" s="13">
        <f>IF(D733&lt;=0,(L733 * 2.5) - D733,IF(AND(Tabela57[[#This Row],[ESTOQUE_INICIAL]]&lt;=Tabela57[[#This Row],[PONTO_DE_REPOSICAO]],Tabela57[[#This Row],[ESTOQUE_INICIAL]]&gt;0),L733*2.5,D733*0))</f>
        <v>0</v>
      </c>
      <c r="F733" s="13">
        <f t="shared" si="23"/>
        <v>164.2</v>
      </c>
      <c r="G733" s="14">
        <f>IF('ESTOQUE DEZEMBRO'!$N733="outubro",_xlfn.XLOOKUP('ESTOQUE DEZEMBRO'!$A733,MEDIDAS!H:H,MEDIDAS!J:J,,0),IF('ESTOQUE DEZEMBRO'!$N733="novembro",_xlfn.XLOOKUP('ESTOQUE DEZEMBRO'!$A733,MEDIDAS!H:H,MEDIDAS!K:K,,0),"0"))</f>
        <v>36</v>
      </c>
      <c r="H733" s="16">
        <v>72</v>
      </c>
      <c r="I733" s="6" t="s">
        <v>1152</v>
      </c>
      <c r="J733" s="1">
        <f>'ESTOQUE DEZEMBRO'!$D733*'ESTOQUE DEZEMBRO'!$G733+'ESTOQUE DEZEMBRO'!$E733*'ESTOQUE DEZEMBRO'!$H733</f>
        <v>5911.2</v>
      </c>
      <c r="K733" s="1">
        <f>_xlfn.XLOOKUP(A733,MEDIDAS!A:A,MEDIDAS!D:D,,0)*5</f>
        <v>4.4444444444444446</v>
      </c>
      <c r="L733" s="1">
        <f>SUM(K733,_xlfn.XLOOKUP(A733,MEDIDAS!A:A,MEDIDAS!D:D,,0)*5)</f>
        <v>8.8888888888888893</v>
      </c>
      <c r="M73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33" t="str">
        <f>IF(Tabela57[[#This Row],[ABASTECIMENTO]]&gt;0,"janeiro",_xlfn.XLOOKUP(Tabela57[[#This Row],[SKU]],'ESTOQUE DEZEMBRO'!A:A,'ESTOQUE DEZEMBRO'!N:N,,0))</f>
        <v>outubro</v>
      </c>
      <c r="O733" s="15">
        <v>45658</v>
      </c>
    </row>
    <row r="734" spans="1:15">
      <c r="A734" s="5" t="s">
        <v>730</v>
      </c>
      <c r="B734" s="6" t="s">
        <v>1211</v>
      </c>
      <c r="C734" s="8">
        <f t="shared" si="22"/>
        <v>64.89</v>
      </c>
      <c r="D734" s="13">
        <f>_xlfn.XLOOKUP(Tabela57[[#This Row],[SKU]],'ESTOQUE DEZEMBRO'!A:A,'ESTOQUE DEZEMBRO'!F:F,,0)-
_xlfn.XLOOKUP(Tabela57[[#This Row],[SKU]],'VENDA MES'!K:K,'VENDA MES'!L:L,0,0)</f>
        <v>0.59999999999999432</v>
      </c>
      <c r="E734" s="13">
        <f>IF(D734&lt;=0,(L734 * 2.5) - D734,IF(AND(Tabela57[[#This Row],[ESTOQUE_INICIAL]]&lt;=Tabela57[[#This Row],[PONTO_DE_REPOSICAO]],Tabela57[[#This Row],[ESTOQUE_INICIAL]]&gt;0),L734*2.5,D734*0))</f>
        <v>16.666666666666664</v>
      </c>
      <c r="F734" s="13">
        <f t="shared" si="23"/>
        <v>17.266666666666659</v>
      </c>
      <c r="G734" s="14">
        <f>IF('ESTOQUE DEZEMBRO'!$N734="outubro",_xlfn.XLOOKUP('ESTOQUE DEZEMBRO'!$A734,MEDIDAS!H:H,MEDIDAS!J:J,,0),IF('ESTOQUE DEZEMBRO'!$N734="novembro",_xlfn.XLOOKUP('ESTOQUE DEZEMBRO'!$A734,MEDIDAS!H:H,MEDIDAS!K:K,,0),"0"))</f>
        <v>10</v>
      </c>
      <c r="H734" s="16">
        <v>20</v>
      </c>
      <c r="I734" s="6" t="s">
        <v>1134</v>
      </c>
      <c r="J734" s="1">
        <f>'ESTOQUE DEZEMBRO'!$D734*'ESTOQUE DEZEMBRO'!$G734+'ESTOQUE DEZEMBRO'!$E734*'ESTOQUE DEZEMBRO'!$H734</f>
        <v>786</v>
      </c>
      <c r="K734" s="1">
        <f>_xlfn.XLOOKUP(A734,MEDIDAS!A:A,MEDIDAS!D:D,,0)*5</f>
        <v>3.333333333333333</v>
      </c>
      <c r="L734" s="1">
        <f>SUM(K734,_xlfn.XLOOKUP(A734,MEDIDAS!A:A,MEDIDAS!D:D,,0)*5)</f>
        <v>6.6666666666666661</v>
      </c>
      <c r="M73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34" t="str">
        <f>IF(Tabela57[[#This Row],[ABASTECIMENTO]]&gt;0,"janeiro",_xlfn.XLOOKUP(Tabela57[[#This Row],[SKU]],'ESTOQUE DEZEMBRO'!A:A,'ESTOQUE DEZEMBRO'!N:N,,0))</f>
        <v>janeiro</v>
      </c>
      <c r="O734" s="15">
        <v>45658</v>
      </c>
    </row>
    <row r="735" spans="1:15">
      <c r="A735" s="5" t="s">
        <v>731</v>
      </c>
      <c r="B735" s="6" t="s">
        <v>1211</v>
      </c>
      <c r="C735" s="8">
        <f t="shared" si="22"/>
        <v>64.89</v>
      </c>
      <c r="D735" s="13">
        <f>_xlfn.XLOOKUP(Tabela57[[#This Row],[SKU]],'ESTOQUE DEZEMBRO'!A:A,'ESTOQUE DEZEMBRO'!F:F,,0)-
_xlfn.XLOOKUP(Tabela57[[#This Row],[SKU]],'VENDA MES'!K:K,'VENDA MES'!L:L,0,0)</f>
        <v>-50.400000000000006</v>
      </c>
      <c r="E735" s="13">
        <f>IF(D735&lt;=0,(L735 * 2.5) - D735,IF(AND(Tabela57[[#This Row],[ESTOQUE_INICIAL]]&lt;=Tabela57[[#This Row],[PONTO_DE_REPOSICAO]],Tabela57[[#This Row],[ESTOQUE_INICIAL]]&gt;0),L735*2.5,D735*0))</f>
        <v>76.788888888888891</v>
      </c>
      <c r="F735" s="13">
        <f t="shared" si="23"/>
        <v>26.388888888888886</v>
      </c>
      <c r="G735" s="14">
        <f>IF('ESTOQUE DEZEMBRO'!$N735="outubro",_xlfn.XLOOKUP('ESTOQUE DEZEMBRO'!$A735,MEDIDAS!H:H,MEDIDAS!J:J,,0),IF('ESTOQUE DEZEMBRO'!$N735="novembro",_xlfn.XLOOKUP('ESTOQUE DEZEMBRO'!$A735,MEDIDAS!H:H,MEDIDAS!K:K,,0),"0"))</f>
        <v>10</v>
      </c>
      <c r="H735" s="16">
        <v>20</v>
      </c>
      <c r="I735" s="6" t="s">
        <v>1134</v>
      </c>
      <c r="J735" s="1">
        <f>'ESTOQUE DEZEMBRO'!$D735*'ESTOQUE DEZEMBRO'!$G735+'ESTOQUE DEZEMBRO'!$E735*'ESTOQUE DEZEMBRO'!$H735</f>
        <v>105.99999999999994</v>
      </c>
      <c r="K735" s="1">
        <f>_xlfn.XLOOKUP(A735,MEDIDAS!A:A,MEDIDAS!D:D,,0)*5</f>
        <v>5.2777777777777777</v>
      </c>
      <c r="L735" s="1">
        <f>SUM(K735,_xlfn.XLOOKUP(A735,MEDIDAS!A:A,MEDIDAS!D:D,,0)*5)</f>
        <v>10.555555555555555</v>
      </c>
      <c r="M73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35" t="str">
        <f>IF(Tabela57[[#This Row],[ABASTECIMENTO]]&gt;0,"janeiro",_xlfn.XLOOKUP(Tabela57[[#This Row],[SKU]],'ESTOQUE DEZEMBRO'!A:A,'ESTOQUE DEZEMBRO'!N:N,,0))</f>
        <v>janeiro</v>
      </c>
      <c r="O735" s="15">
        <v>45658</v>
      </c>
    </row>
    <row r="736" spans="1:15">
      <c r="A736" s="5" t="s">
        <v>732</v>
      </c>
      <c r="B736" s="6" t="s">
        <v>1211</v>
      </c>
      <c r="C736" s="8">
        <f t="shared" si="22"/>
        <v>64.89</v>
      </c>
      <c r="D736" s="13">
        <f>_xlfn.XLOOKUP(Tabela57[[#This Row],[SKU]],'ESTOQUE DEZEMBRO'!A:A,'ESTOQUE DEZEMBRO'!F:F,,0)-
_xlfn.XLOOKUP(Tabela57[[#This Row],[SKU]],'VENDA MES'!K:K,'VENDA MES'!L:L,0,0)</f>
        <v>-10.19999999999996</v>
      </c>
      <c r="E736" s="13">
        <f>IF(D736&lt;=0,(L736 * 2.5) - D736,IF(AND(Tabela57[[#This Row],[ESTOQUE_INICIAL]]&lt;=Tabela57[[#This Row],[PONTO_DE_REPOSICAO]],Tabela57[[#This Row],[ESTOQUE_INICIAL]]&gt;0),L736*2.5,D736*0))</f>
        <v>44.366666666666632</v>
      </c>
      <c r="F736" s="13">
        <f t="shared" si="23"/>
        <v>34.166666666666671</v>
      </c>
      <c r="G736" s="14">
        <f>IF('ESTOQUE DEZEMBRO'!$N736="outubro",_xlfn.XLOOKUP('ESTOQUE DEZEMBRO'!$A736,MEDIDAS!H:H,MEDIDAS!J:J,,0),IF('ESTOQUE DEZEMBRO'!$N736="novembro",_xlfn.XLOOKUP('ESTOQUE DEZEMBRO'!$A736,MEDIDAS!H:H,MEDIDAS!K:K,,0),"0"))</f>
        <v>10</v>
      </c>
      <c r="H736" s="16">
        <v>20</v>
      </c>
      <c r="I736" s="6" t="s">
        <v>1134</v>
      </c>
      <c r="J736" s="1">
        <f>'ESTOQUE DEZEMBRO'!$D736*'ESTOQUE DEZEMBRO'!$G736+'ESTOQUE DEZEMBRO'!$E736*'ESTOQUE DEZEMBRO'!$H736</f>
        <v>618.00000000000045</v>
      </c>
      <c r="K736" s="1">
        <f>_xlfn.XLOOKUP(A736,MEDIDAS!A:A,MEDIDAS!D:D,,0)*5</f>
        <v>6.8333333333333339</v>
      </c>
      <c r="L736" s="1">
        <f>SUM(K736,_xlfn.XLOOKUP(A736,MEDIDAS!A:A,MEDIDAS!D:D,,0)*5)</f>
        <v>13.666666666666668</v>
      </c>
      <c r="M73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36" t="str">
        <f>IF(Tabela57[[#This Row],[ABASTECIMENTO]]&gt;0,"janeiro",_xlfn.XLOOKUP(Tabela57[[#This Row],[SKU]],'ESTOQUE DEZEMBRO'!A:A,'ESTOQUE DEZEMBRO'!N:N,,0))</f>
        <v>janeiro</v>
      </c>
      <c r="O736" s="15">
        <v>45658</v>
      </c>
    </row>
    <row r="737" spans="1:15">
      <c r="A737" s="5" t="s">
        <v>733</v>
      </c>
      <c r="B737" s="6" t="s">
        <v>1211</v>
      </c>
      <c r="C737" s="8">
        <f t="shared" si="22"/>
        <v>64.89</v>
      </c>
      <c r="D737" s="13">
        <f>_xlfn.XLOOKUP(Tabela57[[#This Row],[SKU]],'ESTOQUE DEZEMBRO'!A:A,'ESTOQUE DEZEMBRO'!F:F,,0)-
_xlfn.XLOOKUP(Tabela57[[#This Row],[SKU]],'VENDA MES'!K:K,'VENDA MES'!L:L,0,0)</f>
        <v>-23.599999999999994</v>
      </c>
      <c r="E737" s="13">
        <f>IF(D737&lt;=0,(L737 * 2.5) - D737,IF(AND(Tabela57[[#This Row],[ESTOQUE_INICIAL]]&lt;=Tabela57[[#This Row],[PONTO_DE_REPOSICAO]],Tabela57[[#This Row],[ESTOQUE_INICIAL]]&gt;0),L737*2.5,D737*0))</f>
        <v>58.044444444444437</v>
      </c>
      <c r="F737" s="13">
        <f t="shared" si="23"/>
        <v>34.444444444444443</v>
      </c>
      <c r="G737" s="14">
        <f>IF('ESTOQUE DEZEMBRO'!$N737="outubro",_xlfn.XLOOKUP('ESTOQUE DEZEMBRO'!$A737,MEDIDAS!H:H,MEDIDAS!J:J,,0),IF('ESTOQUE DEZEMBRO'!$N737="novembro",_xlfn.XLOOKUP('ESTOQUE DEZEMBRO'!$A737,MEDIDAS!H:H,MEDIDAS!K:K,,0),"0"))</f>
        <v>10</v>
      </c>
      <c r="H737" s="16">
        <v>20</v>
      </c>
      <c r="I737" s="6" t="s">
        <v>1134</v>
      </c>
      <c r="J737" s="1">
        <f>'ESTOQUE DEZEMBRO'!$D737*'ESTOQUE DEZEMBRO'!$G737+'ESTOQUE DEZEMBRO'!$E737*'ESTOQUE DEZEMBRO'!$H737</f>
        <v>344.00000000000006</v>
      </c>
      <c r="K737" s="1">
        <f>_xlfn.XLOOKUP(A737,MEDIDAS!A:A,MEDIDAS!D:D,,0)*5</f>
        <v>6.8888888888888893</v>
      </c>
      <c r="L737" s="1">
        <f>SUM(K737,_xlfn.XLOOKUP(A737,MEDIDAS!A:A,MEDIDAS!D:D,,0)*5)</f>
        <v>13.777777777777779</v>
      </c>
      <c r="M73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37" t="str">
        <f>IF(Tabela57[[#This Row],[ABASTECIMENTO]]&gt;0,"janeiro",_xlfn.XLOOKUP(Tabela57[[#This Row],[SKU]],'ESTOQUE DEZEMBRO'!A:A,'ESTOQUE DEZEMBRO'!N:N,,0))</f>
        <v>janeiro</v>
      </c>
      <c r="O737" s="15">
        <v>45658</v>
      </c>
    </row>
    <row r="738" spans="1:15">
      <c r="A738" s="5" t="s">
        <v>734</v>
      </c>
      <c r="B738" s="6" t="s">
        <v>1211</v>
      </c>
      <c r="C738" s="8">
        <f t="shared" si="22"/>
        <v>64.89</v>
      </c>
      <c r="D738" s="13">
        <f>_xlfn.XLOOKUP(Tabela57[[#This Row],[SKU]],'ESTOQUE DEZEMBRO'!A:A,'ESTOQUE DEZEMBRO'!F:F,,0)-
_xlfn.XLOOKUP(Tabela57[[#This Row],[SKU]],'VENDA MES'!K:K,'VENDA MES'!L:L,0,0)</f>
        <v>-41.333333333333336</v>
      </c>
      <c r="E738" s="13">
        <f>IF(D738&lt;=0,(L738 * 2.5) - D738,IF(AND(Tabela57[[#This Row],[ESTOQUE_INICIAL]]&lt;=Tabela57[[#This Row],[PONTO_DE_REPOSICAO]],Tabela57[[#This Row],[ESTOQUE_INICIAL]]&gt;0),L738*2.5,D738*0))</f>
        <v>73</v>
      </c>
      <c r="F738" s="13">
        <f t="shared" si="23"/>
        <v>31.666666666666664</v>
      </c>
      <c r="G738" s="14" t="str">
        <f>IF('ESTOQUE DEZEMBRO'!$N738="outubro",_xlfn.XLOOKUP('ESTOQUE DEZEMBRO'!$A738,MEDIDAS!H:H,MEDIDAS!J:J,,0),IF('ESTOQUE DEZEMBRO'!$N738="novembro",_xlfn.XLOOKUP('ESTOQUE DEZEMBRO'!$A738,MEDIDAS!H:H,MEDIDAS!K:K,,0),"0"))</f>
        <v>0</v>
      </c>
      <c r="H738" s="16">
        <v>20</v>
      </c>
      <c r="I738" s="6" t="s">
        <v>1134</v>
      </c>
      <c r="J738" s="1">
        <f>'ESTOQUE DEZEMBRO'!$D738*'ESTOQUE DEZEMBRO'!$G738+'ESTOQUE DEZEMBRO'!$E738*'ESTOQUE DEZEMBRO'!$H738</f>
        <v>1681.6666666666667</v>
      </c>
      <c r="K738" s="1">
        <f>_xlfn.XLOOKUP(A738,MEDIDAS!A:A,MEDIDAS!D:D,,0)*5</f>
        <v>6.333333333333333</v>
      </c>
      <c r="L738" s="1">
        <f>SUM(K738,_xlfn.XLOOKUP(A738,MEDIDAS!A:A,MEDIDAS!D:D,,0)*5)</f>
        <v>12.666666666666666</v>
      </c>
      <c r="M73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38" t="str">
        <f>IF(Tabela57[[#This Row],[ABASTECIMENTO]]&gt;0,"janeiro",_xlfn.XLOOKUP(Tabela57[[#This Row],[SKU]],'ESTOQUE DEZEMBRO'!A:A,'ESTOQUE DEZEMBRO'!N:N,,0))</f>
        <v>janeiro</v>
      </c>
      <c r="O738" s="15">
        <v>45658</v>
      </c>
    </row>
    <row r="739" spans="1:15">
      <c r="A739" s="5" t="s">
        <v>813</v>
      </c>
      <c r="B739" s="6" t="s">
        <v>1211</v>
      </c>
      <c r="C739" s="8">
        <f t="shared" si="22"/>
        <v>64.89</v>
      </c>
      <c r="D739" s="13">
        <f>_xlfn.XLOOKUP(Tabela57[[#This Row],[SKU]],'ESTOQUE DEZEMBRO'!A:A,'ESTOQUE DEZEMBRO'!F:F,,0)-
_xlfn.XLOOKUP(Tabela57[[#This Row],[SKU]],'VENDA MES'!K:K,'VENDA MES'!L:L,0,0)</f>
        <v>45</v>
      </c>
      <c r="E739" s="13">
        <f>IF(D739&lt;=0,(L739 * 2.5) - D739,IF(AND(Tabela57[[#This Row],[ESTOQUE_INICIAL]]&lt;=Tabela57[[#This Row],[PONTO_DE_REPOSICAO]],Tabela57[[#This Row],[ESTOQUE_INICIAL]]&gt;0),L739*2.5,D739*0))</f>
        <v>0</v>
      </c>
      <c r="F739" s="13">
        <f t="shared" si="23"/>
        <v>45</v>
      </c>
      <c r="G739" s="14">
        <f>IF('ESTOQUE DEZEMBRO'!$N739="outubro",_xlfn.XLOOKUP('ESTOQUE DEZEMBRO'!$A739,MEDIDAS!H:H,MEDIDAS!J:J,,0),IF('ESTOQUE DEZEMBRO'!$N739="novembro",_xlfn.XLOOKUP('ESTOQUE DEZEMBRO'!$A739,MEDIDAS!H:H,MEDIDAS!K:K,,0),"0"))</f>
        <v>10</v>
      </c>
      <c r="H739" s="16">
        <v>20</v>
      </c>
      <c r="I739" s="6" t="s">
        <v>1134</v>
      </c>
      <c r="J739" s="1">
        <f>'ESTOQUE DEZEMBRO'!$D739*'ESTOQUE DEZEMBRO'!$G739+'ESTOQUE DEZEMBRO'!$E739*'ESTOQUE DEZEMBRO'!$H739</f>
        <v>830</v>
      </c>
      <c r="K739" s="1">
        <f>_xlfn.XLOOKUP(A739,MEDIDAS!A:A,MEDIDAS!D:D,,0)*5</f>
        <v>3.7222222222222223</v>
      </c>
      <c r="L739" s="1">
        <f>SUM(K739,_xlfn.XLOOKUP(A739,MEDIDAS!A:A,MEDIDAS!D:D,,0)*5)</f>
        <v>7.4444444444444446</v>
      </c>
      <c r="M73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39" t="str">
        <f>IF(Tabela57[[#This Row],[ABASTECIMENTO]]&gt;0,"janeiro",_xlfn.XLOOKUP(Tabela57[[#This Row],[SKU]],'ESTOQUE DEZEMBRO'!A:A,'ESTOQUE DEZEMBRO'!N:N,,0))</f>
        <v>outubro</v>
      </c>
      <c r="O739" s="15">
        <v>45658</v>
      </c>
    </row>
    <row r="740" spans="1:15">
      <c r="A740" s="5" t="s">
        <v>735</v>
      </c>
      <c r="B740" s="6" t="s">
        <v>1211</v>
      </c>
      <c r="C740" s="8">
        <f t="shared" si="22"/>
        <v>64.89</v>
      </c>
      <c r="D740" s="13">
        <f>_xlfn.XLOOKUP(Tabela57[[#This Row],[SKU]],'ESTOQUE DEZEMBRO'!A:A,'ESTOQUE DEZEMBRO'!F:F,,0)-
_xlfn.XLOOKUP(Tabela57[[#This Row],[SKU]],'VENDA MES'!K:K,'VENDA MES'!L:L,0,0)</f>
        <v>-1.1666666666666643</v>
      </c>
      <c r="E740" s="13">
        <f>IF(D740&lt;=0,(L740 * 2.5) - D740,IF(AND(Tabela57[[#This Row],[ESTOQUE_INICIAL]]&lt;=Tabela57[[#This Row],[PONTO_DE_REPOSICAO]],Tabela57[[#This Row],[ESTOQUE_INICIAL]]&gt;0),L740*2.5,D740*0))</f>
        <v>32</v>
      </c>
      <c r="F740" s="13">
        <f t="shared" si="23"/>
        <v>30.833333333333336</v>
      </c>
      <c r="G740" s="14" t="str">
        <f>IF('ESTOQUE DEZEMBRO'!$N740="outubro",_xlfn.XLOOKUP('ESTOQUE DEZEMBRO'!$A740,MEDIDAS!H:H,MEDIDAS!J:J,,0),IF('ESTOQUE DEZEMBRO'!$N740="novembro",_xlfn.XLOOKUP('ESTOQUE DEZEMBRO'!$A740,MEDIDAS!H:H,MEDIDAS!K:K,,0),"0"))</f>
        <v>0</v>
      </c>
      <c r="H740" s="16">
        <v>20</v>
      </c>
      <c r="I740" s="6" t="s">
        <v>1134</v>
      </c>
      <c r="J740" s="1">
        <f>'ESTOQUE DEZEMBRO'!$D740*'ESTOQUE DEZEMBRO'!$G740+'ESTOQUE DEZEMBRO'!$E740*'ESTOQUE DEZEMBRO'!$H740</f>
        <v>1235.8333333333328</v>
      </c>
      <c r="K740" s="1">
        <f>_xlfn.XLOOKUP(A740,MEDIDAS!A:A,MEDIDAS!D:D,,0)*5</f>
        <v>6.166666666666667</v>
      </c>
      <c r="L740" s="1">
        <f>SUM(K740,_xlfn.XLOOKUP(A740,MEDIDAS!A:A,MEDIDAS!D:D,,0)*5)</f>
        <v>12.333333333333334</v>
      </c>
      <c r="M74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40" t="str">
        <f>IF(Tabela57[[#This Row],[ABASTECIMENTO]]&gt;0,"janeiro",_xlfn.XLOOKUP(Tabela57[[#This Row],[SKU]],'ESTOQUE DEZEMBRO'!A:A,'ESTOQUE DEZEMBRO'!N:N,,0))</f>
        <v>janeiro</v>
      </c>
      <c r="O740" s="15">
        <v>45658</v>
      </c>
    </row>
    <row r="741" spans="1:15">
      <c r="A741" s="5" t="s">
        <v>737</v>
      </c>
      <c r="B741" s="6" t="s">
        <v>1211</v>
      </c>
      <c r="C741" s="8">
        <f t="shared" si="22"/>
        <v>64.89</v>
      </c>
      <c r="D741" s="13">
        <f>_xlfn.XLOOKUP(Tabela57[[#This Row],[SKU]],'ESTOQUE DEZEMBRO'!A:A,'ESTOQUE DEZEMBRO'!F:F,,0)-
_xlfn.XLOOKUP(Tabela57[[#This Row],[SKU]],'VENDA MES'!K:K,'VENDA MES'!L:L,0,0)</f>
        <v>-20.400000000000006</v>
      </c>
      <c r="E741" s="13">
        <f>IF(D741&lt;=0,(L741 * 2.5) - D741,IF(AND(Tabela57[[#This Row],[ESTOQUE_INICIAL]]&lt;=Tabela57[[#This Row],[PONTO_DE_REPOSICAO]],Tabela57[[#This Row],[ESTOQUE_INICIAL]]&gt;0),L741*2.5,D741*0))</f>
        <v>53.455555555555563</v>
      </c>
      <c r="F741" s="13">
        <f t="shared" si="23"/>
        <v>33.055555555555557</v>
      </c>
      <c r="G741" s="14">
        <f>IF('ESTOQUE DEZEMBRO'!$N741="outubro",_xlfn.XLOOKUP('ESTOQUE DEZEMBRO'!$A741,MEDIDAS!H:H,MEDIDAS!J:J,,0),IF('ESTOQUE DEZEMBRO'!$N741="novembro",_xlfn.XLOOKUP('ESTOQUE DEZEMBRO'!$A741,MEDIDAS!H:H,MEDIDAS!K:K,,0),"0"))</f>
        <v>10</v>
      </c>
      <c r="H741" s="16">
        <v>20</v>
      </c>
      <c r="I741" s="6" t="s">
        <v>1134</v>
      </c>
      <c r="J741" s="1">
        <f>'ESTOQUE DEZEMBRO'!$D741*'ESTOQUE DEZEMBRO'!$G741+'ESTOQUE DEZEMBRO'!$E741*'ESTOQUE DEZEMBRO'!$H741</f>
        <v>195.99999999999994</v>
      </c>
      <c r="K741" s="1">
        <f>_xlfn.XLOOKUP(A741,MEDIDAS!A:A,MEDIDAS!D:D,,0)*5</f>
        <v>6.6111111111111107</v>
      </c>
      <c r="L741" s="1">
        <f>SUM(K741,_xlfn.XLOOKUP(A741,MEDIDAS!A:A,MEDIDAS!D:D,,0)*5)</f>
        <v>13.222222222222221</v>
      </c>
      <c r="M74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41" t="str">
        <f>IF(Tabela57[[#This Row],[ABASTECIMENTO]]&gt;0,"janeiro",_xlfn.XLOOKUP(Tabela57[[#This Row],[SKU]],'ESTOQUE DEZEMBRO'!A:A,'ESTOQUE DEZEMBRO'!N:N,,0))</f>
        <v>janeiro</v>
      </c>
      <c r="O741" s="15">
        <v>45658</v>
      </c>
    </row>
    <row r="742" spans="1:15">
      <c r="A742" s="5" t="s">
        <v>738</v>
      </c>
      <c r="B742" s="6" t="s">
        <v>1211</v>
      </c>
      <c r="C742" s="8">
        <f t="shared" si="22"/>
        <v>64.89</v>
      </c>
      <c r="D742" s="13">
        <f>_xlfn.XLOOKUP(Tabela57[[#This Row],[SKU]],'ESTOQUE DEZEMBRO'!A:A,'ESTOQUE DEZEMBRO'!F:F,,0)-
_xlfn.XLOOKUP(Tabela57[[#This Row],[SKU]],'VENDA MES'!K:K,'VENDA MES'!L:L,0,0)</f>
        <v>-81.400000000000006</v>
      </c>
      <c r="E742" s="13">
        <f>IF(D742&lt;=0,(L742 * 2.5) - D742,IF(AND(Tabela57[[#This Row],[ESTOQUE_INICIAL]]&lt;=Tabela57[[#This Row],[PONTO_DE_REPOSICAO]],Tabela57[[#This Row],[ESTOQUE_INICIAL]]&gt;0),L742*2.5,D742*0))</f>
        <v>115.56666666666668</v>
      </c>
      <c r="F742" s="13">
        <f t="shared" si="23"/>
        <v>34.166666666666671</v>
      </c>
      <c r="G742" s="14">
        <f>IF('ESTOQUE DEZEMBRO'!$N742="outubro",_xlfn.XLOOKUP('ESTOQUE DEZEMBRO'!$A742,MEDIDAS!H:H,MEDIDAS!J:J,,0),IF('ESTOQUE DEZEMBRO'!$N742="novembro",_xlfn.XLOOKUP('ESTOQUE DEZEMBRO'!$A742,MEDIDAS!H:H,MEDIDAS!K:K,,0),"0"))</f>
        <v>10</v>
      </c>
      <c r="H742" s="16">
        <v>20</v>
      </c>
      <c r="I742" s="6" t="s">
        <v>1134</v>
      </c>
      <c r="J742" s="1">
        <f>'ESTOQUE DEZEMBRO'!$D742*'ESTOQUE DEZEMBRO'!$G742+'ESTOQUE DEZEMBRO'!$E742*'ESTOQUE DEZEMBRO'!$H742</f>
        <v>155.99999999999994</v>
      </c>
      <c r="K742" s="1">
        <f>_xlfn.XLOOKUP(A742,MEDIDAS!A:A,MEDIDAS!D:D,,0)*5</f>
        <v>6.8333333333333339</v>
      </c>
      <c r="L742" s="1">
        <f>SUM(K742,_xlfn.XLOOKUP(A742,MEDIDAS!A:A,MEDIDAS!D:D,,0)*5)</f>
        <v>13.666666666666668</v>
      </c>
      <c r="M74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42" t="str">
        <f>IF(Tabela57[[#This Row],[ABASTECIMENTO]]&gt;0,"janeiro",_xlfn.XLOOKUP(Tabela57[[#This Row],[SKU]],'ESTOQUE DEZEMBRO'!A:A,'ESTOQUE DEZEMBRO'!N:N,,0))</f>
        <v>janeiro</v>
      </c>
      <c r="O742" s="15">
        <v>45658</v>
      </c>
    </row>
    <row r="743" spans="1:15">
      <c r="A743" s="5" t="s">
        <v>739</v>
      </c>
      <c r="B743" s="6" t="s">
        <v>1211</v>
      </c>
      <c r="C743" s="8">
        <f t="shared" si="22"/>
        <v>64.89</v>
      </c>
      <c r="D743" s="13">
        <f>_xlfn.XLOOKUP(Tabela57[[#This Row],[SKU]],'ESTOQUE DEZEMBRO'!A:A,'ESTOQUE DEZEMBRO'!F:F,,0)-
_xlfn.XLOOKUP(Tabela57[[#This Row],[SKU]],'VENDA MES'!K:K,'VENDA MES'!L:L,0,0)</f>
        <v>-51.999999999999972</v>
      </c>
      <c r="E743" s="13">
        <f>IF(D743&lt;=0,(L743 * 2.5) - D743,IF(AND(Tabela57[[#This Row],[ESTOQUE_INICIAL]]&lt;=Tabela57[[#This Row],[PONTO_DE_REPOSICAO]],Tabela57[[#This Row],[ESTOQUE_INICIAL]]&gt;0),L743*2.5,D743*0))</f>
        <v>89.777777777777743</v>
      </c>
      <c r="F743" s="13">
        <f t="shared" si="23"/>
        <v>37.777777777777771</v>
      </c>
      <c r="G743" s="14">
        <f>IF('ESTOQUE DEZEMBRO'!$N743="outubro",_xlfn.XLOOKUP('ESTOQUE DEZEMBRO'!$A743,MEDIDAS!H:H,MEDIDAS!J:J,,0),IF('ESTOQUE DEZEMBRO'!$N743="novembro",_xlfn.XLOOKUP('ESTOQUE DEZEMBRO'!$A743,MEDIDAS!H:H,MEDIDAS!K:K,,0),"0"))</f>
        <v>10</v>
      </c>
      <c r="H743" s="16">
        <v>20</v>
      </c>
      <c r="I743" s="6" t="s">
        <v>1134</v>
      </c>
      <c r="J743" s="1">
        <f>'ESTOQUE DEZEMBRO'!$D743*'ESTOQUE DEZEMBRO'!$G743+'ESTOQUE DEZEMBRO'!$E743*'ESTOQUE DEZEMBRO'!$H743</f>
        <v>290.00000000000028</v>
      </c>
      <c r="K743" s="1">
        <f>_xlfn.XLOOKUP(A743,MEDIDAS!A:A,MEDIDAS!D:D,,0)*5</f>
        <v>7.5555555555555554</v>
      </c>
      <c r="L743" s="1">
        <f>SUM(K743,_xlfn.XLOOKUP(A743,MEDIDAS!A:A,MEDIDAS!D:D,,0)*5)</f>
        <v>15.111111111111111</v>
      </c>
      <c r="M74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43" t="str">
        <f>IF(Tabela57[[#This Row],[ABASTECIMENTO]]&gt;0,"janeiro",_xlfn.XLOOKUP(Tabela57[[#This Row],[SKU]],'ESTOQUE DEZEMBRO'!A:A,'ESTOQUE DEZEMBRO'!N:N,,0))</f>
        <v>janeiro</v>
      </c>
      <c r="O743" s="15">
        <v>45658</v>
      </c>
    </row>
    <row r="744" spans="1:15">
      <c r="A744" s="5" t="s">
        <v>740</v>
      </c>
      <c r="B744" s="6" t="s">
        <v>1212</v>
      </c>
      <c r="C744" s="8">
        <f t="shared" si="22"/>
        <v>64.89</v>
      </c>
      <c r="D744" s="13">
        <f>_xlfn.XLOOKUP(Tabela57[[#This Row],[SKU]],'ESTOQUE DEZEMBRO'!A:A,'ESTOQUE DEZEMBRO'!F:F,,0)-
_xlfn.XLOOKUP(Tabela57[[#This Row],[SKU]],'VENDA MES'!K:K,'VENDA MES'!L:L,0,0)</f>
        <v>-25.833333333333329</v>
      </c>
      <c r="E744" s="13">
        <f>IF(D744&lt;=0,(L744 * 2.5) - D744,IF(AND(Tabela57[[#This Row],[ESTOQUE_INICIAL]]&lt;=Tabela57[[#This Row],[PONTO_DE_REPOSICAO]],Tabela57[[#This Row],[ESTOQUE_INICIAL]]&gt;0),L744*2.5,D744*0))</f>
        <v>55</v>
      </c>
      <c r="F744" s="13">
        <f t="shared" si="23"/>
        <v>29.166666666666671</v>
      </c>
      <c r="G744" s="14" t="str">
        <f>IF('ESTOQUE DEZEMBRO'!$N744="outubro",_xlfn.XLOOKUP('ESTOQUE DEZEMBRO'!$A744,MEDIDAS!H:H,MEDIDAS!J:J,,0),IF('ESTOQUE DEZEMBRO'!$N744="novembro",_xlfn.XLOOKUP('ESTOQUE DEZEMBRO'!$A744,MEDIDAS!H:H,MEDIDAS!K:K,,0),"0"))</f>
        <v>0</v>
      </c>
      <c r="H744" s="16">
        <v>80</v>
      </c>
      <c r="I744" s="6" t="s">
        <v>1138</v>
      </c>
      <c r="J744" s="1">
        <f>'ESTOQUE DEZEMBRO'!$D744*'ESTOQUE DEZEMBRO'!$G744+'ESTOQUE DEZEMBRO'!$E744*'ESTOQUE DEZEMBRO'!$H744</f>
        <v>4836.6666666666679</v>
      </c>
      <c r="K744" s="1">
        <f>_xlfn.XLOOKUP(A744,MEDIDAS!A:A,MEDIDAS!D:D,,0)*5</f>
        <v>5.8333333333333339</v>
      </c>
      <c r="L744" s="1">
        <f>SUM(K744,_xlfn.XLOOKUP(A744,MEDIDAS!A:A,MEDIDAS!D:D,,0)*5)</f>
        <v>11.666666666666668</v>
      </c>
      <c r="M74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44" t="str">
        <f>IF(Tabela57[[#This Row],[ABASTECIMENTO]]&gt;0,"janeiro",_xlfn.XLOOKUP(Tabela57[[#This Row],[SKU]],'ESTOQUE DEZEMBRO'!A:A,'ESTOQUE DEZEMBRO'!N:N,,0))</f>
        <v>janeiro</v>
      </c>
      <c r="O744" s="15">
        <v>45658</v>
      </c>
    </row>
    <row r="745" spans="1:15">
      <c r="A745" s="5" t="s">
        <v>741</v>
      </c>
      <c r="B745" s="6" t="s">
        <v>1212</v>
      </c>
      <c r="C745" s="8">
        <f t="shared" si="22"/>
        <v>64.89</v>
      </c>
      <c r="D745" s="13">
        <f>_xlfn.XLOOKUP(Tabela57[[#This Row],[SKU]],'ESTOQUE DEZEMBRO'!A:A,'ESTOQUE DEZEMBRO'!F:F,,0)-
_xlfn.XLOOKUP(Tabela57[[#This Row],[SKU]],'VENDA MES'!K:K,'VENDA MES'!L:L,0,0)</f>
        <v>-65.85555555555554</v>
      </c>
      <c r="E745" s="13">
        <f>IF(D745&lt;=0,(L745 * 2.5) - D745,IF(AND(Tabela57[[#This Row],[ESTOQUE_INICIAL]]&lt;=Tabela57[[#This Row],[PONTO_DE_REPOSICAO]],Tabela57[[#This Row],[ESTOQUE_INICIAL]]&gt;0),L745*2.5,D745*0))</f>
        <v>102.79999999999998</v>
      </c>
      <c r="F745" s="13">
        <f t="shared" si="23"/>
        <v>36.944444444444443</v>
      </c>
      <c r="G745" s="14" t="str">
        <f>IF('ESTOQUE DEZEMBRO'!$N745="outubro",_xlfn.XLOOKUP('ESTOQUE DEZEMBRO'!$A745,MEDIDAS!H:H,MEDIDAS!J:J,,0),IF('ESTOQUE DEZEMBRO'!$N745="novembro",_xlfn.XLOOKUP('ESTOQUE DEZEMBRO'!$A745,MEDIDAS!H:H,MEDIDAS!K:K,,0),"0"))</f>
        <v>0</v>
      </c>
      <c r="H745" s="16">
        <v>80</v>
      </c>
      <c r="I745" s="6" t="s">
        <v>1138</v>
      </c>
      <c r="J745" s="1">
        <f>'ESTOQUE DEZEMBRO'!$D745*'ESTOQUE DEZEMBRO'!$G745+'ESTOQUE DEZEMBRO'!$E745*'ESTOQUE DEZEMBRO'!$H745</f>
        <v>3694.4444444444443</v>
      </c>
      <c r="K745" s="1">
        <f>_xlfn.XLOOKUP(A745,MEDIDAS!A:A,MEDIDAS!D:D,,0)*5</f>
        <v>7.3888888888888893</v>
      </c>
      <c r="L745" s="1">
        <f>SUM(K745,_xlfn.XLOOKUP(A745,MEDIDAS!A:A,MEDIDAS!D:D,,0)*5)</f>
        <v>14.777777777777779</v>
      </c>
      <c r="M74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45" t="str">
        <f>IF(Tabela57[[#This Row],[ABASTECIMENTO]]&gt;0,"janeiro",_xlfn.XLOOKUP(Tabela57[[#This Row],[SKU]],'ESTOQUE DEZEMBRO'!A:A,'ESTOQUE DEZEMBRO'!N:N,,0))</f>
        <v>janeiro</v>
      </c>
      <c r="O745" s="15">
        <v>45658</v>
      </c>
    </row>
    <row r="746" spans="1:15">
      <c r="A746" s="5" t="s">
        <v>742</v>
      </c>
      <c r="B746" s="6" t="s">
        <v>1212</v>
      </c>
      <c r="C746" s="8">
        <f t="shared" si="22"/>
        <v>64.89</v>
      </c>
      <c r="D746" s="13">
        <f>_xlfn.XLOOKUP(Tabela57[[#This Row],[SKU]],'ESTOQUE DEZEMBRO'!A:A,'ESTOQUE DEZEMBRO'!F:F,,0)-
_xlfn.XLOOKUP(Tabela57[[#This Row],[SKU]],'VENDA MES'!K:K,'VENDA MES'!L:L,0,0)</f>
        <v>-29.944444444444443</v>
      </c>
      <c r="E746" s="13">
        <f>IF(D746&lt;=0,(L746 * 2.5) - D746,IF(AND(Tabela57[[#This Row],[ESTOQUE_INICIAL]]&lt;=Tabela57[[#This Row],[PONTO_DE_REPOSICAO]],Tabela57[[#This Row],[ESTOQUE_INICIAL]]&gt;0),L746*2.5,D746*0))</f>
        <v>63</v>
      </c>
      <c r="F746" s="13">
        <f t="shared" si="23"/>
        <v>33.055555555555557</v>
      </c>
      <c r="G746" s="14" t="str">
        <f>IF('ESTOQUE DEZEMBRO'!$N746="outubro",_xlfn.XLOOKUP('ESTOQUE DEZEMBRO'!$A746,MEDIDAS!H:H,MEDIDAS!J:J,,0),IF('ESTOQUE DEZEMBRO'!$N746="novembro",_xlfn.XLOOKUP('ESTOQUE DEZEMBRO'!$A746,MEDIDAS!H:H,MEDIDAS!K:K,,0),"0"))</f>
        <v>0</v>
      </c>
      <c r="H746" s="16">
        <v>80</v>
      </c>
      <c r="I746" s="6" t="s">
        <v>1138</v>
      </c>
      <c r="J746" s="1">
        <f>'ESTOQUE DEZEMBRO'!$D746*'ESTOQUE DEZEMBRO'!$G746+'ESTOQUE DEZEMBRO'!$E746*'ESTOQUE DEZEMBRO'!$H746</f>
        <v>6300</v>
      </c>
      <c r="K746" s="1">
        <f>_xlfn.XLOOKUP(A746,MEDIDAS!A:A,MEDIDAS!D:D,,0)*5</f>
        <v>6.6111111111111107</v>
      </c>
      <c r="L746" s="1">
        <f>SUM(K746,_xlfn.XLOOKUP(A746,MEDIDAS!A:A,MEDIDAS!D:D,,0)*5)</f>
        <v>13.222222222222221</v>
      </c>
      <c r="M74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46" t="str">
        <f>IF(Tabela57[[#This Row],[ABASTECIMENTO]]&gt;0,"janeiro",_xlfn.XLOOKUP(Tabela57[[#This Row],[SKU]],'ESTOQUE DEZEMBRO'!A:A,'ESTOQUE DEZEMBRO'!N:N,,0))</f>
        <v>janeiro</v>
      </c>
      <c r="O746" s="15">
        <v>45658</v>
      </c>
    </row>
    <row r="747" spans="1:15">
      <c r="A747" s="5" t="s">
        <v>743</v>
      </c>
      <c r="B747" s="6" t="s">
        <v>1212</v>
      </c>
      <c r="C747" s="8">
        <f t="shared" si="22"/>
        <v>64.89</v>
      </c>
      <c r="D747" s="13">
        <f>_xlfn.XLOOKUP(Tabela57[[#This Row],[SKU]],'ESTOQUE DEZEMBRO'!A:A,'ESTOQUE DEZEMBRO'!F:F,,0)-
_xlfn.XLOOKUP(Tabela57[[#This Row],[SKU]],'VENDA MES'!K:K,'VENDA MES'!L:L,0,0)</f>
        <v>-29.733333333333341</v>
      </c>
      <c r="E747" s="13">
        <f>IF(D747&lt;=0,(L747 * 2.5) - D747,IF(AND(Tabela57[[#This Row],[ESTOQUE_INICIAL]]&lt;=Tabela57[[#This Row],[PONTO_DE_REPOSICAO]],Tabela57[[#This Row],[ESTOQUE_INICIAL]]&gt;0),L747*2.5,D747*0))</f>
        <v>66.400000000000006</v>
      </c>
      <c r="F747" s="13">
        <f t="shared" si="23"/>
        <v>36.666666666666664</v>
      </c>
      <c r="G747" s="14" t="str">
        <f>IF('ESTOQUE DEZEMBRO'!$N747="outubro",_xlfn.XLOOKUP('ESTOQUE DEZEMBRO'!$A747,MEDIDAS!H:H,MEDIDAS!J:J,,0),IF('ESTOQUE DEZEMBRO'!$N747="novembro",_xlfn.XLOOKUP('ESTOQUE DEZEMBRO'!$A747,MEDIDAS!H:H,MEDIDAS!K:K,,0),"0"))</f>
        <v>0</v>
      </c>
      <c r="H747" s="16">
        <v>80</v>
      </c>
      <c r="I747" s="6" t="s">
        <v>1138</v>
      </c>
      <c r="J747" s="1">
        <f>'ESTOQUE DEZEMBRO'!$D747*'ESTOQUE DEZEMBRO'!$G747+'ESTOQUE DEZEMBRO'!$E747*'ESTOQUE DEZEMBRO'!$H747</f>
        <v>3666.6666666666665</v>
      </c>
      <c r="K747" s="1">
        <f>_xlfn.XLOOKUP(A747,MEDIDAS!A:A,MEDIDAS!D:D,,0)*5</f>
        <v>7.333333333333333</v>
      </c>
      <c r="L747" s="1">
        <f>SUM(K747,_xlfn.XLOOKUP(A747,MEDIDAS!A:A,MEDIDAS!D:D,,0)*5)</f>
        <v>14.666666666666666</v>
      </c>
      <c r="M74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47" t="str">
        <f>IF(Tabela57[[#This Row],[ABASTECIMENTO]]&gt;0,"janeiro",_xlfn.XLOOKUP(Tabela57[[#This Row],[SKU]],'ESTOQUE DEZEMBRO'!A:A,'ESTOQUE DEZEMBRO'!N:N,,0))</f>
        <v>janeiro</v>
      </c>
      <c r="O747" s="15">
        <v>45658</v>
      </c>
    </row>
    <row r="748" spans="1:15">
      <c r="A748" s="5" t="s">
        <v>744</v>
      </c>
      <c r="B748" s="6" t="s">
        <v>1212</v>
      </c>
      <c r="C748" s="8">
        <f t="shared" si="22"/>
        <v>64.89</v>
      </c>
      <c r="D748" s="13">
        <f>_xlfn.XLOOKUP(Tabela57[[#This Row],[SKU]],'ESTOQUE DEZEMBRO'!A:A,'ESTOQUE DEZEMBRO'!F:F,,0)-
_xlfn.XLOOKUP(Tabela57[[#This Row],[SKU]],'VENDA MES'!K:K,'VENDA MES'!L:L,0,0)</f>
        <v>-32.599999999999994</v>
      </c>
      <c r="E748" s="13">
        <f>IF(D748&lt;=0,(L748 * 2.5) - D748,IF(AND(Tabela57[[#This Row],[ESTOQUE_INICIAL]]&lt;=Tabela57[[#This Row],[PONTO_DE_REPOSICAO]],Tabela57[[#This Row],[ESTOQUE_INICIAL]]&gt;0),L748*2.5,D748*0))</f>
        <v>60.099999999999994</v>
      </c>
      <c r="F748" s="13">
        <f t="shared" si="23"/>
        <v>27.5</v>
      </c>
      <c r="G748" s="14">
        <f>IF('ESTOQUE DEZEMBRO'!$N748="outubro",_xlfn.XLOOKUP('ESTOQUE DEZEMBRO'!$A748,MEDIDAS!H:H,MEDIDAS!J:J,,0),IF('ESTOQUE DEZEMBRO'!$N748="novembro",_xlfn.XLOOKUP('ESTOQUE DEZEMBRO'!$A748,MEDIDAS!H:H,MEDIDAS!K:K,,0),"0"))</f>
        <v>40</v>
      </c>
      <c r="H748" s="16">
        <v>80</v>
      </c>
      <c r="I748" s="6" t="s">
        <v>1138</v>
      </c>
      <c r="J748" s="1">
        <f>'ESTOQUE DEZEMBRO'!$D748*'ESTOQUE DEZEMBRO'!$G748+'ESTOQUE DEZEMBRO'!$E748*'ESTOQUE DEZEMBRO'!$H748</f>
        <v>2376</v>
      </c>
      <c r="K748" s="1">
        <f>_xlfn.XLOOKUP(A748,MEDIDAS!A:A,MEDIDAS!D:D,,0)*5</f>
        <v>5.5</v>
      </c>
      <c r="L748" s="1">
        <f>SUM(K748,_xlfn.XLOOKUP(A748,MEDIDAS!A:A,MEDIDAS!D:D,,0)*5)</f>
        <v>11</v>
      </c>
      <c r="M74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48" t="str">
        <f>IF(Tabela57[[#This Row],[ABASTECIMENTO]]&gt;0,"janeiro",_xlfn.XLOOKUP(Tabela57[[#This Row],[SKU]],'ESTOQUE DEZEMBRO'!A:A,'ESTOQUE DEZEMBRO'!N:N,,0))</f>
        <v>janeiro</v>
      </c>
      <c r="O748" s="15">
        <v>45658</v>
      </c>
    </row>
    <row r="749" spans="1:15">
      <c r="A749" s="5" t="s">
        <v>824</v>
      </c>
      <c r="B749" s="6" t="s">
        <v>1212</v>
      </c>
      <c r="C749" s="8">
        <f t="shared" si="22"/>
        <v>64.89</v>
      </c>
      <c r="D749" s="13">
        <f>_xlfn.XLOOKUP(Tabela57[[#This Row],[SKU]],'ESTOQUE DEZEMBRO'!A:A,'ESTOQUE DEZEMBRO'!F:F,,0)-
_xlfn.XLOOKUP(Tabela57[[#This Row],[SKU]],'VENDA MES'!K:K,'VENDA MES'!L:L,0,0)</f>
        <v>-3</v>
      </c>
      <c r="E749" s="13">
        <f>IF(D749&lt;=0,(L749 * 2.5) - D749,IF(AND(Tabela57[[#This Row],[ESTOQUE_INICIAL]]&lt;=Tabela57[[#This Row],[PONTO_DE_REPOSICAO]],Tabela57[[#This Row],[ESTOQUE_INICIAL]]&gt;0),L749*2.5,D749*0))</f>
        <v>29.388888888888889</v>
      </c>
      <c r="F749" s="13">
        <f t="shared" si="23"/>
        <v>26.388888888888889</v>
      </c>
      <c r="G749" s="14">
        <f>IF('ESTOQUE DEZEMBRO'!$N749="outubro",_xlfn.XLOOKUP('ESTOQUE DEZEMBRO'!$A749,MEDIDAS!H:H,MEDIDAS!J:J,,0),IF('ESTOQUE DEZEMBRO'!$N749="novembro",_xlfn.XLOOKUP('ESTOQUE DEZEMBRO'!$A749,MEDIDAS!H:H,MEDIDAS!K:K,,0),"0"))</f>
        <v>40</v>
      </c>
      <c r="H749" s="16">
        <v>80</v>
      </c>
      <c r="I749" s="6" t="s">
        <v>1138</v>
      </c>
      <c r="J749" s="1">
        <f>'ESTOQUE DEZEMBRO'!$D749*'ESTOQUE DEZEMBRO'!$G749+'ESTOQUE DEZEMBRO'!$E749*'ESTOQUE DEZEMBRO'!$H749</f>
        <v>2200</v>
      </c>
      <c r="K749" s="1">
        <f>_xlfn.XLOOKUP(A749,MEDIDAS!A:A,MEDIDAS!D:D,,0)*5</f>
        <v>5.2777777777777777</v>
      </c>
      <c r="L749" s="1">
        <f>SUM(K749,_xlfn.XLOOKUP(A749,MEDIDAS!A:A,MEDIDAS!D:D,,0)*5)</f>
        <v>10.555555555555555</v>
      </c>
      <c r="M74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49" t="str">
        <f>IF(Tabela57[[#This Row],[ABASTECIMENTO]]&gt;0,"janeiro",_xlfn.XLOOKUP(Tabela57[[#This Row],[SKU]],'ESTOQUE DEZEMBRO'!A:A,'ESTOQUE DEZEMBRO'!N:N,,0))</f>
        <v>janeiro</v>
      </c>
      <c r="O749" s="15">
        <v>45658</v>
      </c>
    </row>
    <row r="750" spans="1:15">
      <c r="A750" s="5" t="s">
        <v>745</v>
      </c>
      <c r="B750" s="6" t="s">
        <v>1212</v>
      </c>
      <c r="C750" s="8">
        <f t="shared" si="22"/>
        <v>64.89</v>
      </c>
      <c r="D750" s="13">
        <f>_xlfn.XLOOKUP(Tabela57[[#This Row],[SKU]],'ESTOQUE DEZEMBRO'!A:A,'ESTOQUE DEZEMBRO'!F:F,,0)-
_xlfn.XLOOKUP(Tabela57[[#This Row],[SKU]],'VENDA MES'!K:K,'VENDA MES'!L:L,0,0)</f>
        <v>-47.599999999999994</v>
      </c>
      <c r="E750" s="13">
        <f>IF(D750&lt;=0,(L750 * 2.5) - D750,IF(AND(Tabela57[[#This Row],[ESTOQUE_INICIAL]]&lt;=Tabela57[[#This Row],[PONTO_DE_REPOSICAO]],Tabela57[[#This Row],[ESTOQUE_INICIAL]]&gt;0),L750*2.5,D750*0))</f>
        <v>84.544444444444437</v>
      </c>
      <c r="F750" s="13">
        <f t="shared" si="23"/>
        <v>36.944444444444443</v>
      </c>
      <c r="G750" s="14">
        <f>IF('ESTOQUE DEZEMBRO'!$N750="outubro",_xlfn.XLOOKUP('ESTOQUE DEZEMBRO'!$A750,MEDIDAS!H:H,MEDIDAS!J:J,,0),IF('ESTOQUE DEZEMBRO'!$N750="novembro",_xlfn.XLOOKUP('ESTOQUE DEZEMBRO'!$A750,MEDIDAS!H:H,MEDIDAS!K:K,,0),"0"))</f>
        <v>40</v>
      </c>
      <c r="H750" s="16">
        <v>80</v>
      </c>
      <c r="I750" s="6" t="s">
        <v>1138</v>
      </c>
      <c r="J750" s="1">
        <f>'ESTOQUE DEZEMBRO'!$D750*'ESTOQUE DEZEMBRO'!$G750+'ESTOQUE DEZEMBRO'!$E750*'ESTOQUE DEZEMBRO'!$H750</f>
        <v>2336</v>
      </c>
      <c r="K750" s="1">
        <f>_xlfn.XLOOKUP(A750,MEDIDAS!A:A,MEDIDAS!D:D,,0)*5</f>
        <v>7.3888888888888893</v>
      </c>
      <c r="L750" s="1">
        <f>SUM(K750,_xlfn.XLOOKUP(A750,MEDIDAS!A:A,MEDIDAS!D:D,,0)*5)</f>
        <v>14.777777777777779</v>
      </c>
      <c r="M75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50" t="str">
        <f>IF(Tabela57[[#This Row],[ABASTECIMENTO]]&gt;0,"janeiro",_xlfn.XLOOKUP(Tabela57[[#This Row],[SKU]],'ESTOQUE DEZEMBRO'!A:A,'ESTOQUE DEZEMBRO'!N:N,,0))</f>
        <v>janeiro</v>
      </c>
      <c r="O750" s="15">
        <v>45658</v>
      </c>
    </row>
    <row r="751" spans="1:15">
      <c r="A751" s="5" t="s">
        <v>746</v>
      </c>
      <c r="B751" s="6" t="s">
        <v>1212</v>
      </c>
      <c r="C751" s="8">
        <f t="shared" si="22"/>
        <v>64.89</v>
      </c>
      <c r="D751" s="13">
        <f>_xlfn.XLOOKUP(Tabela57[[#This Row],[SKU]],'ESTOQUE DEZEMBRO'!A:A,'ESTOQUE DEZEMBRO'!F:F,,0)-
_xlfn.XLOOKUP(Tabela57[[#This Row],[SKU]],'VENDA MES'!K:K,'VENDA MES'!L:L,0,0)</f>
        <v>-2.1999999999999886</v>
      </c>
      <c r="E751" s="13">
        <f>IF(D751&lt;=0,(L751 * 2.5) - D751,IF(AND(Tabela57[[#This Row],[ESTOQUE_INICIAL]]&lt;=Tabela57[[#This Row],[PONTO_DE_REPOSICAO]],Tabela57[[#This Row],[ESTOQUE_INICIAL]]&gt;0),L751*2.5,D751*0))</f>
        <v>30.255555555555542</v>
      </c>
      <c r="F751" s="13">
        <f t="shared" si="23"/>
        <v>28.055555555555554</v>
      </c>
      <c r="G751" s="14">
        <f>IF('ESTOQUE DEZEMBRO'!$N751="outubro",_xlfn.XLOOKUP('ESTOQUE DEZEMBRO'!$A751,MEDIDAS!H:H,MEDIDAS!J:J,,0),IF('ESTOQUE DEZEMBRO'!$N751="novembro",_xlfn.XLOOKUP('ESTOQUE DEZEMBRO'!$A751,MEDIDAS!H:H,MEDIDAS!K:K,,0),"0"))</f>
        <v>40</v>
      </c>
      <c r="H751" s="16">
        <v>80</v>
      </c>
      <c r="I751" s="6" t="s">
        <v>1138</v>
      </c>
      <c r="J751" s="1">
        <f>'ESTOQUE DEZEMBRO'!$D751*'ESTOQUE DEZEMBRO'!$G751+'ESTOQUE DEZEMBRO'!$E751*'ESTOQUE DEZEMBRO'!$H751</f>
        <v>2032.0000000000005</v>
      </c>
      <c r="K751" s="1">
        <f>_xlfn.XLOOKUP(A751,MEDIDAS!A:A,MEDIDAS!D:D,,0)*5</f>
        <v>5.6111111111111107</v>
      </c>
      <c r="L751" s="1">
        <f>SUM(K751,_xlfn.XLOOKUP(A751,MEDIDAS!A:A,MEDIDAS!D:D,,0)*5)</f>
        <v>11.222222222222221</v>
      </c>
      <c r="M75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51" t="str">
        <f>IF(Tabela57[[#This Row],[ABASTECIMENTO]]&gt;0,"janeiro",_xlfn.XLOOKUP(Tabela57[[#This Row],[SKU]],'ESTOQUE DEZEMBRO'!A:A,'ESTOQUE DEZEMBRO'!N:N,,0))</f>
        <v>janeiro</v>
      </c>
      <c r="O751" s="15">
        <v>45658</v>
      </c>
    </row>
    <row r="752" spans="1:15">
      <c r="A752" s="5" t="s">
        <v>748</v>
      </c>
      <c r="B752" s="6" t="s">
        <v>1212</v>
      </c>
      <c r="C752" s="8">
        <f t="shared" si="22"/>
        <v>64.89</v>
      </c>
      <c r="D752" s="13">
        <f>_xlfn.XLOOKUP(Tabela57[[#This Row],[SKU]],'ESTOQUE DEZEMBRO'!A:A,'ESTOQUE DEZEMBRO'!F:F,,0)-
_xlfn.XLOOKUP(Tabela57[[#This Row],[SKU]],'VENDA MES'!K:K,'VENDA MES'!L:L,0,0)</f>
        <v>58.400000000000034</v>
      </c>
      <c r="E752" s="13">
        <f>IF(D752&lt;=0,(L752 * 2.5) - D752,IF(AND(Tabela57[[#This Row],[ESTOQUE_INICIAL]]&lt;=Tabela57[[#This Row],[PONTO_DE_REPOSICAO]],Tabela57[[#This Row],[ESTOQUE_INICIAL]]&gt;0),L752*2.5,D752*0))</f>
        <v>0</v>
      </c>
      <c r="F752" s="13">
        <f t="shared" si="23"/>
        <v>58.400000000000034</v>
      </c>
      <c r="G752" s="14">
        <f>IF('ESTOQUE DEZEMBRO'!$N752="outubro",_xlfn.XLOOKUP('ESTOQUE DEZEMBRO'!$A752,MEDIDAS!H:H,MEDIDAS!J:J,,0),IF('ESTOQUE DEZEMBRO'!$N752="novembro",_xlfn.XLOOKUP('ESTOQUE DEZEMBRO'!$A752,MEDIDAS!H:H,MEDIDAS!K:K,,0),"0"))</f>
        <v>40</v>
      </c>
      <c r="H752" s="16">
        <v>80</v>
      </c>
      <c r="I752" s="6" t="s">
        <v>1138</v>
      </c>
      <c r="J752" s="1">
        <f>'ESTOQUE DEZEMBRO'!$D752*'ESTOQUE DEZEMBRO'!$G752+'ESTOQUE DEZEMBRO'!$E752*'ESTOQUE DEZEMBRO'!$H752</f>
        <v>4536.0000000000018</v>
      </c>
      <c r="K752" s="1">
        <f>_xlfn.XLOOKUP(A752,MEDIDAS!A:A,MEDIDAS!D:D,,0)*5</f>
        <v>6.166666666666667</v>
      </c>
      <c r="L752" s="1">
        <f>SUM(K752,_xlfn.XLOOKUP(A752,MEDIDAS!A:A,MEDIDAS!D:D,,0)*5)</f>
        <v>12.333333333333334</v>
      </c>
      <c r="M75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52" t="str">
        <f>IF(Tabela57[[#This Row],[ABASTECIMENTO]]&gt;0,"janeiro",_xlfn.XLOOKUP(Tabela57[[#This Row],[SKU]],'ESTOQUE DEZEMBRO'!A:A,'ESTOQUE DEZEMBRO'!N:N,,0))</f>
        <v>outubro</v>
      </c>
      <c r="O752" s="15">
        <v>45658</v>
      </c>
    </row>
    <row r="753" spans="1:15">
      <c r="A753" s="5" t="s">
        <v>749</v>
      </c>
      <c r="B753" s="6" t="s">
        <v>1212</v>
      </c>
      <c r="C753" s="8">
        <f t="shared" si="22"/>
        <v>64.89</v>
      </c>
      <c r="D753" s="13">
        <f>_xlfn.XLOOKUP(Tabela57[[#This Row],[SKU]],'ESTOQUE DEZEMBRO'!A:A,'ESTOQUE DEZEMBRO'!F:F,,0)-
_xlfn.XLOOKUP(Tabela57[[#This Row],[SKU]],'VENDA MES'!K:K,'VENDA MES'!L:L,0,0)</f>
        <v>36.000000000000028</v>
      </c>
      <c r="E753" s="13">
        <f>IF(D753&lt;=0,(L753 * 2.5) - D753,IF(AND(Tabela57[[#This Row],[ESTOQUE_INICIAL]]&lt;=Tabela57[[#This Row],[PONTO_DE_REPOSICAO]],Tabela57[[#This Row],[ESTOQUE_INICIAL]]&gt;0),L753*2.5,D753*0))</f>
        <v>0</v>
      </c>
      <c r="F753" s="13">
        <f t="shared" si="23"/>
        <v>36.000000000000028</v>
      </c>
      <c r="G753" s="14">
        <f>IF('ESTOQUE DEZEMBRO'!$N753="outubro",_xlfn.XLOOKUP('ESTOQUE DEZEMBRO'!$A753,MEDIDAS!H:H,MEDIDAS!J:J,,0),IF('ESTOQUE DEZEMBRO'!$N753="novembro",_xlfn.XLOOKUP('ESTOQUE DEZEMBRO'!$A753,MEDIDAS!H:H,MEDIDAS!K:K,,0),"0"))</f>
        <v>40</v>
      </c>
      <c r="H753" s="16">
        <v>80</v>
      </c>
      <c r="I753" s="6" t="s">
        <v>1138</v>
      </c>
      <c r="J753" s="1">
        <f>'ESTOQUE DEZEMBRO'!$D753*'ESTOQUE DEZEMBRO'!$G753+'ESTOQUE DEZEMBRO'!$E753*'ESTOQUE DEZEMBRO'!$H753</f>
        <v>3600.0000000000009</v>
      </c>
      <c r="K753" s="1">
        <f>_xlfn.XLOOKUP(A753,MEDIDAS!A:A,MEDIDAS!D:D,,0)*5</f>
        <v>4.166666666666667</v>
      </c>
      <c r="L753" s="1">
        <f>SUM(K753,_xlfn.XLOOKUP(A753,MEDIDAS!A:A,MEDIDAS!D:D,,0)*5)</f>
        <v>8.3333333333333339</v>
      </c>
      <c r="M75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53" t="str">
        <f>IF(Tabela57[[#This Row],[ABASTECIMENTO]]&gt;0,"janeiro",_xlfn.XLOOKUP(Tabela57[[#This Row],[SKU]],'ESTOQUE DEZEMBRO'!A:A,'ESTOQUE DEZEMBRO'!N:N,,0))</f>
        <v>outubro</v>
      </c>
      <c r="O753" s="15">
        <v>45658</v>
      </c>
    </row>
    <row r="754" spans="1:15">
      <c r="A754" s="5" t="s">
        <v>750</v>
      </c>
      <c r="B754" s="6" t="s">
        <v>1213</v>
      </c>
      <c r="C754" s="8">
        <f t="shared" si="22"/>
        <v>64.89</v>
      </c>
      <c r="D754" s="13">
        <f>_xlfn.XLOOKUP(Tabela57[[#This Row],[SKU]],'ESTOQUE DEZEMBRO'!A:A,'ESTOQUE DEZEMBRO'!F:F,,0)-
_xlfn.XLOOKUP(Tabela57[[#This Row],[SKU]],'VENDA MES'!K:K,'VENDA MES'!L:L,0,0)</f>
        <v>36.80000000000004</v>
      </c>
      <c r="E754" s="13">
        <f>IF(D754&lt;=0,(L754 * 2.5) - D754,IF(AND(Tabela57[[#This Row],[ESTOQUE_INICIAL]]&lt;=Tabela57[[#This Row],[PONTO_DE_REPOSICAO]],Tabela57[[#This Row],[ESTOQUE_INICIAL]]&gt;0),L754*2.5,D754*0))</f>
        <v>0</v>
      </c>
      <c r="F754" s="13">
        <f t="shared" si="23"/>
        <v>36.80000000000004</v>
      </c>
      <c r="G754" s="14">
        <f>IF('ESTOQUE DEZEMBRO'!$N754="outubro",_xlfn.XLOOKUP('ESTOQUE DEZEMBRO'!$A754,MEDIDAS!H:H,MEDIDAS!J:J,,0),IF('ESTOQUE DEZEMBRO'!$N754="novembro",_xlfn.XLOOKUP('ESTOQUE DEZEMBRO'!$A754,MEDIDAS!H:H,MEDIDAS!K:K,,0),"0"))</f>
        <v>12</v>
      </c>
      <c r="H754" s="16">
        <v>24</v>
      </c>
      <c r="I754" s="6" t="s">
        <v>1136</v>
      </c>
      <c r="J754" s="1">
        <f>'ESTOQUE DEZEMBRO'!$D754*'ESTOQUE DEZEMBRO'!$G754+'ESTOQUE DEZEMBRO'!$E754*'ESTOQUE DEZEMBRO'!$H754</f>
        <v>1449.6000000000004</v>
      </c>
      <c r="K754" s="1">
        <f>_xlfn.XLOOKUP(A754,MEDIDAS!A:A,MEDIDAS!D:D,,0)*5</f>
        <v>5.3888888888888884</v>
      </c>
      <c r="L754" s="1">
        <f>SUM(K754,_xlfn.XLOOKUP(A754,MEDIDAS!A:A,MEDIDAS!D:D,,0)*5)</f>
        <v>10.777777777777777</v>
      </c>
      <c r="M75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54" t="str">
        <f>IF(Tabela57[[#This Row],[ABASTECIMENTO]]&gt;0,"janeiro",_xlfn.XLOOKUP(Tabela57[[#This Row],[SKU]],'ESTOQUE DEZEMBRO'!A:A,'ESTOQUE DEZEMBRO'!N:N,,0))</f>
        <v>outubro</v>
      </c>
      <c r="O754" s="15">
        <v>45658</v>
      </c>
    </row>
    <row r="755" spans="1:15">
      <c r="A755" s="5" t="s">
        <v>751</v>
      </c>
      <c r="B755" s="6" t="s">
        <v>1213</v>
      </c>
      <c r="C755" s="8">
        <f t="shared" si="22"/>
        <v>64.89</v>
      </c>
      <c r="D755" s="13">
        <f>_xlfn.XLOOKUP(Tabela57[[#This Row],[SKU]],'ESTOQUE DEZEMBRO'!A:A,'ESTOQUE DEZEMBRO'!F:F,,0)-
_xlfn.XLOOKUP(Tabela57[[#This Row],[SKU]],'VENDA MES'!K:K,'VENDA MES'!L:L,0,0)</f>
        <v>-25.199999999999989</v>
      </c>
      <c r="E755" s="13">
        <f>IF(D755&lt;=0,(L755 * 2.5) - D755,IF(AND(Tabela57[[#This Row],[ESTOQUE_INICIAL]]&lt;=Tabela57[[#This Row],[PONTO_DE_REPOSICAO]],Tabela57[[#This Row],[ESTOQUE_INICIAL]]&gt;0),L755*2.5,D755*0))</f>
        <v>62.699999999999989</v>
      </c>
      <c r="F755" s="13">
        <f t="shared" si="23"/>
        <v>37.5</v>
      </c>
      <c r="G755" s="14">
        <f>IF('ESTOQUE DEZEMBRO'!$N755="outubro",_xlfn.XLOOKUP('ESTOQUE DEZEMBRO'!$A755,MEDIDAS!H:H,MEDIDAS!J:J,,0),IF('ESTOQUE DEZEMBRO'!$N755="novembro",_xlfn.XLOOKUP('ESTOQUE DEZEMBRO'!$A755,MEDIDAS!H:H,MEDIDAS!K:K,,0),"0"))</f>
        <v>12</v>
      </c>
      <c r="H755" s="16">
        <v>24</v>
      </c>
      <c r="I755" s="6" t="s">
        <v>1136</v>
      </c>
      <c r="J755" s="1">
        <f>'ESTOQUE DEZEMBRO'!$D755*'ESTOQUE DEZEMBRO'!$G755+'ESTOQUE DEZEMBRO'!$E755*'ESTOQUE DEZEMBRO'!$H755</f>
        <v>201.60000000000014</v>
      </c>
      <c r="K755" s="1">
        <f>_xlfn.XLOOKUP(A755,MEDIDAS!A:A,MEDIDAS!D:D,,0)*5</f>
        <v>7.5</v>
      </c>
      <c r="L755" s="1">
        <f>SUM(K755,_xlfn.XLOOKUP(A755,MEDIDAS!A:A,MEDIDAS!D:D,,0)*5)</f>
        <v>15</v>
      </c>
      <c r="M75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55" t="str">
        <f>IF(Tabela57[[#This Row],[ABASTECIMENTO]]&gt;0,"janeiro",_xlfn.XLOOKUP(Tabela57[[#This Row],[SKU]],'ESTOQUE DEZEMBRO'!A:A,'ESTOQUE DEZEMBRO'!N:N,,0))</f>
        <v>janeiro</v>
      </c>
      <c r="O755" s="15">
        <v>45658</v>
      </c>
    </row>
    <row r="756" spans="1:15">
      <c r="A756" s="5" t="s">
        <v>752</v>
      </c>
      <c r="B756" s="6" t="s">
        <v>1213</v>
      </c>
      <c r="C756" s="8">
        <f t="shared" si="22"/>
        <v>64.89</v>
      </c>
      <c r="D756" s="13">
        <f>_xlfn.XLOOKUP(Tabela57[[#This Row],[SKU]],'ESTOQUE DEZEMBRO'!A:A,'ESTOQUE DEZEMBRO'!F:F,,0)-
_xlfn.XLOOKUP(Tabela57[[#This Row],[SKU]],'VENDA MES'!K:K,'VENDA MES'!L:L,0,0)</f>
        <v>-10.333333333333336</v>
      </c>
      <c r="E756" s="13">
        <f>IF(D756&lt;=0,(L756 * 2.5) - D756,IF(AND(Tabela57[[#This Row],[ESTOQUE_INICIAL]]&lt;=Tabela57[[#This Row],[PONTO_DE_REPOSICAO]],Tabela57[[#This Row],[ESTOQUE_INICIAL]]&gt;0),L756*2.5,D756*0))</f>
        <v>37</v>
      </c>
      <c r="F756" s="13">
        <f t="shared" si="23"/>
        <v>26.666666666666664</v>
      </c>
      <c r="G756" s="14" t="str">
        <f>IF('ESTOQUE DEZEMBRO'!$N756="outubro",_xlfn.XLOOKUP('ESTOQUE DEZEMBRO'!$A756,MEDIDAS!H:H,MEDIDAS!J:J,,0),IF('ESTOQUE DEZEMBRO'!$N756="novembro",_xlfn.XLOOKUP('ESTOQUE DEZEMBRO'!$A756,MEDIDAS!H:H,MEDIDAS!K:K,,0),"0"))</f>
        <v>0</v>
      </c>
      <c r="H756" s="16">
        <v>24</v>
      </c>
      <c r="I756" s="6" t="s">
        <v>1136</v>
      </c>
      <c r="J756" s="1">
        <f>'ESTOQUE DEZEMBRO'!$D756*'ESTOQUE DEZEMBRO'!$G756+'ESTOQUE DEZEMBRO'!$E756*'ESTOQUE DEZEMBRO'!$H756</f>
        <v>1501.9999999999998</v>
      </c>
      <c r="K756" s="1">
        <f>_xlfn.XLOOKUP(A756,MEDIDAS!A:A,MEDIDAS!D:D,,0)*5</f>
        <v>5.333333333333333</v>
      </c>
      <c r="L756" s="1">
        <f>SUM(K756,_xlfn.XLOOKUP(A756,MEDIDAS!A:A,MEDIDAS!D:D,,0)*5)</f>
        <v>10.666666666666666</v>
      </c>
      <c r="M75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56" t="str">
        <f>IF(Tabela57[[#This Row],[ABASTECIMENTO]]&gt;0,"janeiro",_xlfn.XLOOKUP(Tabela57[[#This Row],[SKU]],'ESTOQUE DEZEMBRO'!A:A,'ESTOQUE DEZEMBRO'!N:N,,0))</f>
        <v>janeiro</v>
      </c>
      <c r="O756" s="15">
        <v>45658</v>
      </c>
    </row>
    <row r="757" spans="1:15">
      <c r="A757" s="5" t="s">
        <v>753</v>
      </c>
      <c r="B757" s="6" t="s">
        <v>1213</v>
      </c>
      <c r="C757" s="8">
        <f t="shared" si="22"/>
        <v>64.89</v>
      </c>
      <c r="D757" s="13">
        <f>_xlfn.XLOOKUP(Tabela57[[#This Row],[SKU]],'ESTOQUE DEZEMBRO'!A:A,'ESTOQUE DEZEMBRO'!F:F,,0)-
_xlfn.XLOOKUP(Tabela57[[#This Row],[SKU]],'VENDA MES'!K:K,'VENDA MES'!L:L,0,0)</f>
        <v>32.400000000000006</v>
      </c>
      <c r="E757" s="13">
        <f>IF(D757&lt;=0,(L757 * 2.5) - D757,IF(AND(Tabela57[[#This Row],[ESTOQUE_INICIAL]]&lt;=Tabela57[[#This Row],[PONTO_DE_REPOSICAO]],Tabela57[[#This Row],[ESTOQUE_INICIAL]]&gt;0),L757*2.5,D757*0))</f>
        <v>0</v>
      </c>
      <c r="F757" s="13">
        <f t="shared" si="23"/>
        <v>32.400000000000006</v>
      </c>
      <c r="G757" s="14">
        <f>IF('ESTOQUE DEZEMBRO'!$N757="outubro",_xlfn.XLOOKUP('ESTOQUE DEZEMBRO'!$A757,MEDIDAS!H:H,MEDIDAS!J:J,,0),IF('ESTOQUE DEZEMBRO'!$N757="novembro",_xlfn.XLOOKUP('ESTOQUE DEZEMBRO'!$A757,MEDIDAS!H:H,MEDIDAS!K:K,,0),"0"))</f>
        <v>12</v>
      </c>
      <c r="H757" s="16">
        <v>24</v>
      </c>
      <c r="I757" s="6" t="s">
        <v>1136</v>
      </c>
      <c r="J757" s="1">
        <f>'ESTOQUE DEZEMBRO'!$D757*'ESTOQUE DEZEMBRO'!$G757+'ESTOQUE DEZEMBRO'!$E757*'ESTOQUE DEZEMBRO'!$H757</f>
        <v>1036.8000000000002</v>
      </c>
      <c r="K757" s="1">
        <f>_xlfn.XLOOKUP(A757,MEDIDAS!A:A,MEDIDAS!D:D,,0)*5</f>
        <v>5.8333333333333339</v>
      </c>
      <c r="L757" s="1">
        <f>SUM(K757,_xlfn.XLOOKUP(A757,MEDIDAS!A:A,MEDIDAS!D:D,,0)*5)</f>
        <v>11.666666666666668</v>
      </c>
      <c r="M75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57" t="str">
        <f>IF(Tabela57[[#This Row],[ABASTECIMENTO]]&gt;0,"janeiro",_xlfn.XLOOKUP(Tabela57[[#This Row],[SKU]],'ESTOQUE DEZEMBRO'!A:A,'ESTOQUE DEZEMBRO'!N:N,,0))</f>
        <v>outubro</v>
      </c>
      <c r="O757" s="15">
        <v>45658</v>
      </c>
    </row>
    <row r="758" spans="1:15">
      <c r="A758" s="5" t="s">
        <v>754</v>
      </c>
      <c r="B758" s="6" t="s">
        <v>1213</v>
      </c>
      <c r="C758" s="8">
        <f t="shared" si="22"/>
        <v>64.89</v>
      </c>
      <c r="D758" s="13">
        <f>_xlfn.XLOOKUP(Tabela57[[#This Row],[SKU]],'ESTOQUE DEZEMBRO'!A:A,'ESTOQUE DEZEMBRO'!F:F,,0)-
_xlfn.XLOOKUP(Tabela57[[#This Row],[SKU]],'VENDA MES'!K:K,'VENDA MES'!L:L,0,0)</f>
        <v>-96.611111111111114</v>
      </c>
      <c r="E758" s="13">
        <f>IF(D758&lt;=0,(L758 * 2.5) - D758,IF(AND(Tabela57[[#This Row],[ESTOQUE_INICIAL]]&lt;=Tabela57[[#This Row],[PONTO_DE_REPOSICAO]],Tabela57[[#This Row],[ESTOQUE_INICIAL]]&gt;0),L758*2.5,D758*0))</f>
        <v>133</v>
      </c>
      <c r="F758" s="13">
        <f t="shared" si="23"/>
        <v>36.388888888888886</v>
      </c>
      <c r="G758" s="14" t="str">
        <f>IF('ESTOQUE DEZEMBRO'!$N758="outubro",_xlfn.XLOOKUP('ESTOQUE DEZEMBRO'!$A758,MEDIDAS!H:H,MEDIDAS!J:J,,0),IF('ESTOQUE DEZEMBRO'!$N758="novembro",_xlfn.XLOOKUP('ESTOQUE DEZEMBRO'!$A758,MEDIDAS!H:H,MEDIDAS!K:K,,0),"0"))</f>
        <v>0</v>
      </c>
      <c r="H758" s="16">
        <v>24</v>
      </c>
      <c r="I758" s="6" t="s">
        <v>1136</v>
      </c>
      <c r="J758" s="1">
        <f>'ESTOQUE DEZEMBRO'!$D758*'ESTOQUE DEZEMBRO'!$G758+'ESTOQUE DEZEMBRO'!$E758*'ESTOQUE DEZEMBRO'!$H758</f>
        <v>1320</v>
      </c>
      <c r="K758" s="1">
        <f>_xlfn.XLOOKUP(A758,MEDIDAS!A:A,MEDIDAS!D:D,,0)*5</f>
        <v>7.2777777777777777</v>
      </c>
      <c r="L758" s="1">
        <f>SUM(K758,_xlfn.XLOOKUP(A758,MEDIDAS!A:A,MEDIDAS!D:D,,0)*5)</f>
        <v>14.555555555555555</v>
      </c>
      <c r="M75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58" t="str">
        <f>IF(Tabela57[[#This Row],[ABASTECIMENTO]]&gt;0,"janeiro",_xlfn.XLOOKUP(Tabela57[[#This Row],[SKU]],'ESTOQUE DEZEMBRO'!A:A,'ESTOQUE DEZEMBRO'!N:N,,0))</f>
        <v>janeiro</v>
      </c>
      <c r="O758" s="15">
        <v>45658</v>
      </c>
    </row>
    <row r="759" spans="1:15">
      <c r="A759" s="5" t="s">
        <v>835</v>
      </c>
      <c r="B759" s="6" t="s">
        <v>1213</v>
      </c>
      <c r="C759" s="8">
        <f t="shared" si="22"/>
        <v>64.89</v>
      </c>
      <c r="D759" s="13">
        <f>_xlfn.XLOOKUP(Tabela57[[#This Row],[SKU]],'ESTOQUE DEZEMBRO'!A:A,'ESTOQUE DEZEMBRO'!F:F,,0)-
_xlfn.XLOOKUP(Tabela57[[#This Row],[SKU]],'VENDA MES'!K:K,'VENDA MES'!L:L,0,0)</f>
        <v>-37</v>
      </c>
      <c r="E759" s="13">
        <f>IF(D759&lt;=0,(L759 * 2.5) - D759,IF(AND(Tabela57[[#This Row],[ESTOQUE_INICIAL]]&lt;=Tabela57[[#This Row],[PONTO_DE_REPOSICAO]],Tabela57[[#This Row],[ESTOQUE_INICIAL]]&gt;0),L759*2.5,D759*0))</f>
        <v>68.666666666666657</v>
      </c>
      <c r="F759" s="13">
        <f t="shared" si="23"/>
        <v>31.666666666666657</v>
      </c>
      <c r="G759" s="14">
        <f>IF('ESTOQUE DEZEMBRO'!$N759="outubro",_xlfn.XLOOKUP('ESTOQUE DEZEMBRO'!$A759,MEDIDAS!H:H,MEDIDAS!J:J,,0),IF('ESTOQUE DEZEMBRO'!$N759="novembro",_xlfn.XLOOKUP('ESTOQUE DEZEMBRO'!$A759,MEDIDAS!H:H,MEDIDAS!K:K,,0),"0"))</f>
        <v>12</v>
      </c>
      <c r="H759" s="16">
        <v>24</v>
      </c>
      <c r="I759" s="6" t="s">
        <v>1136</v>
      </c>
      <c r="J759" s="1">
        <f>'ESTOQUE DEZEMBRO'!$D759*'ESTOQUE DEZEMBRO'!$G759+'ESTOQUE DEZEMBRO'!$E759*'ESTOQUE DEZEMBRO'!$H759</f>
        <v>432</v>
      </c>
      <c r="K759" s="1">
        <f>_xlfn.XLOOKUP(A759,MEDIDAS!A:A,MEDIDAS!D:D,,0)*5</f>
        <v>6.333333333333333</v>
      </c>
      <c r="L759" s="1">
        <f>SUM(K759,_xlfn.XLOOKUP(A759,MEDIDAS!A:A,MEDIDAS!D:D,,0)*5)</f>
        <v>12.666666666666666</v>
      </c>
      <c r="M75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59" t="str">
        <f>IF(Tabela57[[#This Row],[ABASTECIMENTO]]&gt;0,"janeiro",_xlfn.XLOOKUP(Tabela57[[#This Row],[SKU]],'ESTOQUE DEZEMBRO'!A:A,'ESTOQUE DEZEMBRO'!N:N,,0))</f>
        <v>janeiro</v>
      </c>
      <c r="O759" s="15">
        <v>45658</v>
      </c>
    </row>
    <row r="760" spans="1:15">
      <c r="A760" s="5" t="s">
        <v>755</v>
      </c>
      <c r="B760" s="6" t="s">
        <v>1213</v>
      </c>
      <c r="C760" s="8">
        <f t="shared" si="22"/>
        <v>64.89</v>
      </c>
      <c r="D760" s="13">
        <f>_xlfn.XLOOKUP(Tabela57[[#This Row],[SKU]],'ESTOQUE DEZEMBRO'!A:A,'ESTOQUE DEZEMBRO'!F:F,,0)-
_xlfn.XLOOKUP(Tabela57[[#This Row],[SKU]],'VENDA MES'!K:K,'VENDA MES'!L:L,0,0)</f>
        <v>-41.400000000000006</v>
      </c>
      <c r="E760" s="13">
        <f>IF(D760&lt;=0,(L760 * 2.5) - D760,IF(AND(Tabela57[[#This Row],[ESTOQUE_INICIAL]]&lt;=Tabela57[[#This Row],[PONTO_DE_REPOSICAO]],Tabela57[[#This Row],[ESTOQUE_INICIAL]]&gt;0),L760*2.5,D760*0))</f>
        <v>67.233333333333348</v>
      </c>
      <c r="F760" s="13">
        <f t="shared" si="23"/>
        <v>25.833333333333343</v>
      </c>
      <c r="G760" s="14">
        <f>IF('ESTOQUE DEZEMBRO'!$N760="outubro",_xlfn.XLOOKUP('ESTOQUE DEZEMBRO'!$A760,MEDIDAS!H:H,MEDIDAS!J:J,,0),IF('ESTOQUE DEZEMBRO'!$N760="novembro",_xlfn.XLOOKUP('ESTOQUE DEZEMBRO'!$A760,MEDIDAS!H:H,MEDIDAS!K:K,,0),"0"))</f>
        <v>12</v>
      </c>
      <c r="H760" s="16">
        <v>24</v>
      </c>
      <c r="I760" s="6" t="s">
        <v>1136</v>
      </c>
      <c r="J760" s="1">
        <f>'ESTOQUE DEZEMBRO'!$D760*'ESTOQUE DEZEMBRO'!$G760+'ESTOQUE DEZEMBRO'!$E760*'ESTOQUE DEZEMBRO'!$H760</f>
        <v>547.19999999999993</v>
      </c>
      <c r="K760" s="1">
        <f>_xlfn.XLOOKUP(A760,MEDIDAS!A:A,MEDIDAS!D:D,,0)*5</f>
        <v>5.166666666666667</v>
      </c>
      <c r="L760" s="1">
        <f>SUM(K760,_xlfn.XLOOKUP(A760,MEDIDAS!A:A,MEDIDAS!D:D,,0)*5)</f>
        <v>10.333333333333334</v>
      </c>
      <c r="M76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60" t="str">
        <f>IF(Tabela57[[#This Row],[ABASTECIMENTO]]&gt;0,"janeiro",_xlfn.XLOOKUP(Tabela57[[#This Row],[SKU]],'ESTOQUE DEZEMBRO'!A:A,'ESTOQUE DEZEMBRO'!N:N,,0))</f>
        <v>janeiro</v>
      </c>
      <c r="O760" s="15">
        <v>45658</v>
      </c>
    </row>
    <row r="761" spans="1:15">
      <c r="A761" s="5" t="s">
        <v>756</v>
      </c>
      <c r="B761" s="6" t="s">
        <v>1213</v>
      </c>
      <c r="C761" s="8">
        <f t="shared" si="22"/>
        <v>64.89</v>
      </c>
      <c r="D761" s="13">
        <f>_xlfn.XLOOKUP(Tabela57[[#This Row],[SKU]],'ESTOQUE DEZEMBRO'!A:A,'ESTOQUE DEZEMBRO'!F:F,,0)-
_xlfn.XLOOKUP(Tabela57[[#This Row],[SKU]],'VENDA MES'!K:K,'VENDA MES'!L:L,0,0)</f>
        <v>-14.722222222222214</v>
      </c>
      <c r="E761" s="13">
        <f>IF(D761&lt;=0,(L761 * 2.5) - D761,IF(AND(Tabela57[[#This Row],[ESTOQUE_INICIAL]]&lt;=Tabela57[[#This Row],[PONTO_DE_REPOSICAO]],Tabela57[[#This Row],[ESTOQUE_INICIAL]]&gt;0),L761*2.5,D761*0))</f>
        <v>49.999999999999993</v>
      </c>
      <c r="F761" s="13">
        <f t="shared" si="23"/>
        <v>35.277777777777779</v>
      </c>
      <c r="G761" s="14" t="str">
        <f>IF('ESTOQUE DEZEMBRO'!$N761="outubro",_xlfn.XLOOKUP('ESTOQUE DEZEMBRO'!$A761,MEDIDAS!H:H,MEDIDAS!J:J,,0),IF('ESTOQUE DEZEMBRO'!$N761="novembro",_xlfn.XLOOKUP('ESTOQUE DEZEMBRO'!$A761,MEDIDAS!H:H,MEDIDAS!K:K,,0),"0"))</f>
        <v>0</v>
      </c>
      <c r="H761" s="16">
        <v>24</v>
      </c>
      <c r="I761" s="6" t="s">
        <v>1136</v>
      </c>
      <c r="J761" s="1">
        <f>'ESTOQUE DEZEMBRO'!$D761*'ESTOQUE DEZEMBRO'!$G761+'ESTOQUE DEZEMBRO'!$E761*'ESTOQUE DEZEMBRO'!$H761</f>
        <v>2096.333333333333</v>
      </c>
      <c r="K761" s="1">
        <f>_xlfn.XLOOKUP(A761,MEDIDAS!A:A,MEDIDAS!D:D,,0)*5</f>
        <v>7.0555555555555562</v>
      </c>
      <c r="L761" s="1">
        <f>SUM(K761,_xlfn.XLOOKUP(A761,MEDIDAS!A:A,MEDIDAS!D:D,,0)*5)</f>
        <v>14.111111111111112</v>
      </c>
      <c r="M76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61" t="str">
        <f>IF(Tabela57[[#This Row],[ABASTECIMENTO]]&gt;0,"janeiro",_xlfn.XLOOKUP(Tabela57[[#This Row],[SKU]],'ESTOQUE DEZEMBRO'!A:A,'ESTOQUE DEZEMBRO'!N:N,,0))</f>
        <v>janeiro</v>
      </c>
      <c r="O761" s="15">
        <v>45658</v>
      </c>
    </row>
    <row r="762" spans="1:15">
      <c r="A762" s="5" t="s">
        <v>757</v>
      </c>
      <c r="B762" s="6" t="s">
        <v>1213</v>
      </c>
      <c r="C762" s="8">
        <f t="shared" si="22"/>
        <v>64.89</v>
      </c>
      <c r="D762" s="13">
        <f>_xlfn.XLOOKUP(Tabela57[[#This Row],[SKU]],'ESTOQUE DEZEMBRO'!A:A,'ESTOQUE DEZEMBRO'!F:F,,0)-
_xlfn.XLOOKUP(Tabela57[[#This Row],[SKU]],'VENDA MES'!K:K,'VENDA MES'!L:L,0,0)</f>
        <v>-26.200000000000003</v>
      </c>
      <c r="E762" s="13">
        <f>IF(D762&lt;=0,(L762 * 2.5) - D762,IF(AND(Tabela57[[#This Row],[ESTOQUE_INICIAL]]&lt;=Tabela57[[#This Row],[PONTO_DE_REPOSICAO]],Tabela57[[#This Row],[ESTOQUE_INICIAL]]&gt;0),L762*2.5,D762*0))</f>
        <v>43.977777777777781</v>
      </c>
      <c r="F762" s="13">
        <f t="shared" si="23"/>
        <v>17.777777777777779</v>
      </c>
      <c r="G762" s="14">
        <f>IF('ESTOQUE DEZEMBRO'!$N762="outubro",_xlfn.XLOOKUP('ESTOQUE DEZEMBRO'!$A762,MEDIDAS!H:H,MEDIDAS!J:J,,0),IF('ESTOQUE DEZEMBRO'!$N762="novembro",_xlfn.XLOOKUP('ESTOQUE DEZEMBRO'!$A762,MEDIDAS!H:H,MEDIDAS!K:K,,0),"0"))</f>
        <v>12</v>
      </c>
      <c r="H762" s="16">
        <v>24</v>
      </c>
      <c r="I762" s="6" t="s">
        <v>1136</v>
      </c>
      <c r="J762" s="1">
        <f>'ESTOQUE DEZEMBRO'!$D762*'ESTOQUE DEZEMBRO'!$G762+'ESTOQUE DEZEMBRO'!$E762*'ESTOQUE DEZEMBRO'!$H762</f>
        <v>261.59999999999997</v>
      </c>
      <c r="K762" s="1">
        <f>_xlfn.XLOOKUP(A762,MEDIDAS!A:A,MEDIDAS!D:D,,0)*5</f>
        <v>3.5555555555555558</v>
      </c>
      <c r="L762" s="1">
        <f>SUM(K762,_xlfn.XLOOKUP(A762,MEDIDAS!A:A,MEDIDAS!D:D,,0)*5)</f>
        <v>7.1111111111111116</v>
      </c>
      <c r="M76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62" t="str">
        <f>IF(Tabela57[[#This Row],[ABASTECIMENTO]]&gt;0,"janeiro",_xlfn.XLOOKUP(Tabela57[[#This Row],[SKU]],'ESTOQUE DEZEMBRO'!A:A,'ESTOQUE DEZEMBRO'!N:N,,0))</f>
        <v>janeiro</v>
      </c>
      <c r="O762" s="15">
        <v>45658</v>
      </c>
    </row>
    <row r="763" spans="1:15">
      <c r="A763" s="5" t="s">
        <v>759</v>
      </c>
      <c r="B763" s="6" t="s">
        <v>1213</v>
      </c>
      <c r="C763" s="8">
        <f t="shared" si="22"/>
        <v>64.89</v>
      </c>
      <c r="D763" s="13">
        <f>_xlfn.XLOOKUP(Tabela57[[#This Row],[SKU]],'ESTOQUE DEZEMBRO'!A:A,'ESTOQUE DEZEMBRO'!F:F,,0)-
_xlfn.XLOOKUP(Tabela57[[#This Row],[SKU]],'VENDA MES'!K:K,'VENDA MES'!L:L,0,0)</f>
        <v>24.800000000000011</v>
      </c>
      <c r="E763" s="13">
        <f>IF(D763&lt;=0,(L763 * 2.5) - D763,IF(AND(Tabela57[[#This Row],[ESTOQUE_INICIAL]]&lt;=Tabela57[[#This Row],[PONTO_DE_REPOSICAO]],Tabela57[[#This Row],[ESTOQUE_INICIAL]]&gt;0),L763*2.5,D763*0))</f>
        <v>0</v>
      </c>
      <c r="F763" s="13">
        <f t="shared" si="23"/>
        <v>24.800000000000011</v>
      </c>
      <c r="G763" s="14">
        <f>IF('ESTOQUE DEZEMBRO'!$N763="outubro",_xlfn.XLOOKUP('ESTOQUE DEZEMBRO'!$A763,MEDIDAS!H:H,MEDIDAS!J:J,,0),IF('ESTOQUE DEZEMBRO'!$N763="novembro",_xlfn.XLOOKUP('ESTOQUE DEZEMBRO'!$A763,MEDIDAS!H:H,MEDIDAS!K:K,,0),"0"))</f>
        <v>12</v>
      </c>
      <c r="H763" s="16">
        <v>24</v>
      </c>
      <c r="I763" s="6" t="s">
        <v>1136</v>
      </c>
      <c r="J763" s="1">
        <f>'ESTOQUE DEZEMBRO'!$D763*'ESTOQUE DEZEMBRO'!$G763+'ESTOQUE DEZEMBRO'!$E763*'ESTOQUE DEZEMBRO'!$H763</f>
        <v>1545.6000000000001</v>
      </c>
      <c r="K763" s="1">
        <f>_xlfn.XLOOKUP(A763,MEDIDAS!A:A,MEDIDAS!D:D,,0)*5</f>
        <v>8.6111111111111107</v>
      </c>
      <c r="L763" s="1">
        <f>SUM(K763,_xlfn.XLOOKUP(A763,MEDIDAS!A:A,MEDIDAS!D:D,,0)*5)</f>
        <v>17.222222222222221</v>
      </c>
      <c r="M76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63" t="str">
        <f>IF(Tabela57[[#This Row],[ABASTECIMENTO]]&gt;0,"janeiro",_xlfn.XLOOKUP(Tabela57[[#This Row],[SKU]],'ESTOQUE DEZEMBRO'!A:A,'ESTOQUE DEZEMBRO'!N:N,,0))</f>
        <v>outubro</v>
      </c>
      <c r="O763" s="15">
        <v>45658</v>
      </c>
    </row>
    <row r="764" spans="1:15">
      <c r="A764" s="5" t="s">
        <v>760</v>
      </c>
      <c r="B764" s="6" t="s">
        <v>1214</v>
      </c>
      <c r="C764" s="8">
        <f t="shared" si="22"/>
        <v>64.89</v>
      </c>
      <c r="D764" s="13">
        <f>_xlfn.XLOOKUP(Tabela57[[#This Row],[SKU]],'ESTOQUE DEZEMBRO'!A:A,'ESTOQUE DEZEMBRO'!F:F,,0)-
_xlfn.XLOOKUP(Tabela57[[#This Row],[SKU]],'VENDA MES'!K:K,'VENDA MES'!L:L,0,0)</f>
        <v>-21.19999999999996</v>
      </c>
      <c r="E764" s="13">
        <f>IF(D764&lt;=0,(L764 * 2.5) - D764,IF(AND(Tabela57[[#This Row],[ESTOQUE_INICIAL]]&lt;=Tabela57[[#This Row],[PONTO_DE_REPOSICAO]],Tabela57[[#This Row],[ESTOQUE_INICIAL]]&gt;0),L764*2.5,D764*0))</f>
        <v>61.755555555555517</v>
      </c>
      <c r="F764" s="13">
        <f t="shared" si="23"/>
        <v>40.555555555555557</v>
      </c>
      <c r="G764" s="14">
        <f>IF('ESTOQUE DEZEMBRO'!$N764="outubro",_xlfn.XLOOKUP('ESTOQUE DEZEMBRO'!$A764,MEDIDAS!H:H,MEDIDAS!J:J,,0),IF('ESTOQUE DEZEMBRO'!$N764="novembro",_xlfn.XLOOKUP('ESTOQUE DEZEMBRO'!$A764,MEDIDAS!H:H,MEDIDAS!K:K,,0),"0"))</f>
        <v>60</v>
      </c>
      <c r="H764" s="16">
        <v>120</v>
      </c>
      <c r="I764" s="6" t="s">
        <v>1128</v>
      </c>
      <c r="J764" s="1">
        <f>'ESTOQUE DEZEMBRO'!$D764*'ESTOQUE DEZEMBRO'!$G764+'ESTOQUE DEZEMBRO'!$E764*'ESTOQUE DEZEMBRO'!$H764</f>
        <v>4308.0000000000027</v>
      </c>
      <c r="K764" s="1">
        <f>_xlfn.XLOOKUP(A764,MEDIDAS!A:A,MEDIDAS!D:D,,0)*5</f>
        <v>8.1111111111111107</v>
      </c>
      <c r="L764" s="1">
        <f>SUM(K764,_xlfn.XLOOKUP(A764,MEDIDAS!A:A,MEDIDAS!D:D,,0)*5)</f>
        <v>16.222222222222221</v>
      </c>
      <c r="M76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64" t="str">
        <f>IF(Tabela57[[#This Row],[ABASTECIMENTO]]&gt;0,"janeiro",_xlfn.XLOOKUP(Tabela57[[#This Row],[SKU]],'ESTOQUE DEZEMBRO'!A:A,'ESTOQUE DEZEMBRO'!N:N,,0))</f>
        <v>janeiro</v>
      </c>
      <c r="O764" s="15">
        <v>45658</v>
      </c>
    </row>
    <row r="765" spans="1:15">
      <c r="A765" s="5" t="s">
        <v>761</v>
      </c>
      <c r="B765" s="6" t="s">
        <v>1214</v>
      </c>
      <c r="C765" s="8">
        <f t="shared" si="22"/>
        <v>64.89</v>
      </c>
      <c r="D765" s="13">
        <f>_xlfn.XLOOKUP(Tabela57[[#This Row],[SKU]],'ESTOQUE DEZEMBRO'!A:A,'ESTOQUE DEZEMBRO'!F:F,,0)-
_xlfn.XLOOKUP(Tabela57[[#This Row],[SKU]],'VENDA MES'!K:K,'VENDA MES'!L:L,0,0)</f>
        <v>-56.711111111111087</v>
      </c>
      <c r="E765" s="13">
        <f>IF(D765&lt;=0,(L765 * 2.5) - D765,IF(AND(Tabela57[[#This Row],[ESTOQUE_INICIAL]]&lt;=Tabela57[[#This Row],[PONTO_DE_REPOSICAO]],Tabela57[[#This Row],[ESTOQUE_INICIAL]]&gt;0),L765*2.5,D765*0))</f>
        <v>87.266666666666652</v>
      </c>
      <c r="F765" s="13">
        <f t="shared" si="23"/>
        <v>30.555555555555564</v>
      </c>
      <c r="G765" s="14" t="str">
        <f>IF('ESTOQUE DEZEMBRO'!$N765="outubro",_xlfn.XLOOKUP('ESTOQUE DEZEMBRO'!$A765,MEDIDAS!H:H,MEDIDAS!J:J,,0),IF('ESTOQUE DEZEMBRO'!$N765="novembro",_xlfn.XLOOKUP('ESTOQUE DEZEMBRO'!$A765,MEDIDAS!H:H,MEDIDAS!K:K,,0),"0"))</f>
        <v>0</v>
      </c>
      <c r="H765" s="16">
        <v>120</v>
      </c>
      <c r="I765" s="6" t="s">
        <v>1128</v>
      </c>
      <c r="J765" s="1">
        <f>'ESTOQUE DEZEMBRO'!$D765*'ESTOQUE DEZEMBRO'!$G765+'ESTOQUE DEZEMBRO'!$E765*'ESTOQUE DEZEMBRO'!$H765</f>
        <v>4583.3333333333339</v>
      </c>
      <c r="K765" s="1">
        <f>_xlfn.XLOOKUP(A765,MEDIDAS!A:A,MEDIDAS!D:D,,0)*5</f>
        <v>6.1111111111111116</v>
      </c>
      <c r="L765" s="1">
        <f>SUM(K765,_xlfn.XLOOKUP(A765,MEDIDAS!A:A,MEDIDAS!D:D,,0)*5)</f>
        <v>12.222222222222223</v>
      </c>
      <c r="M76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65" t="str">
        <f>IF(Tabela57[[#This Row],[ABASTECIMENTO]]&gt;0,"janeiro",_xlfn.XLOOKUP(Tabela57[[#This Row],[SKU]],'ESTOQUE DEZEMBRO'!A:A,'ESTOQUE DEZEMBRO'!N:N,,0))</f>
        <v>janeiro</v>
      </c>
      <c r="O765" s="15">
        <v>45658</v>
      </c>
    </row>
    <row r="766" spans="1:15">
      <c r="A766" s="5" t="s">
        <v>762</v>
      </c>
      <c r="B766" s="6" t="s">
        <v>1214</v>
      </c>
      <c r="C766" s="8">
        <f t="shared" si="22"/>
        <v>64.89</v>
      </c>
      <c r="D766" s="13">
        <f>_xlfn.XLOOKUP(Tabela57[[#This Row],[SKU]],'ESTOQUE DEZEMBRO'!A:A,'ESTOQUE DEZEMBRO'!F:F,,0)-
_xlfn.XLOOKUP(Tabela57[[#This Row],[SKU]],'VENDA MES'!K:K,'VENDA MES'!L:L,0,0)</f>
        <v>-57.444444444444443</v>
      </c>
      <c r="E766" s="13">
        <f>IF(D766&lt;=0,(L766 * 2.5) - D766,IF(AND(Tabela57[[#This Row],[ESTOQUE_INICIAL]]&lt;=Tabela57[[#This Row],[PONTO_DE_REPOSICAO]],Tabela57[[#This Row],[ESTOQUE_INICIAL]]&gt;0),L766*2.5,D766*0))</f>
        <v>88</v>
      </c>
      <c r="F766" s="13">
        <f t="shared" si="23"/>
        <v>30.555555555555557</v>
      </c>
      <c r="G766" s="14" t="str">
        <f>IF('ESTOQUE DEZEMBRO'!$N766="outubro",_xlfn.XLOOKUP('ESTOQUE DEZEMBRO'!$A766,MEDIDAS!H:H,MEDIDAS!J:J,,0),IF('ESTOQUE DEZEMBRO'!$N766="novembro",_xlfn.XLOOKUP('ESTOQUE DEZEMBRO'!$A766,MEDIDAS!H:H,MEDIDAS!K:K,,0),"0"))</f>
        <v>0</v>
      </c>
      <c r="H766" s="16">
        <v>120</v>
      </c>
      <c r="I766" s="6" t="s">
        <v>1128</v>
      </c>
      <c r="J766" s="1">
        <f>'ESTOQUE DEZEMBRO'!$D766*'ESTOQUE DEZEMBRO'!$G766+'ESTOQUE DEZEMBRO'!$E766*'ESTOQUE DEZEMBRO'!$H766</f>
        <v>6233.3333333333339</v>
      </c>
      <c r="K766" s="1">
        <f>_xlfn.XLOOKUP(A766,MEDIDAS!A:A,MEDIDAS!D:D,,0)*5</f>
        <v>6.1111111111111116</v>
      </c>
      <c r="L766" s="1">
        <f>SUM(K766,_xlfn.XLOOKUP(A766,MEDIDAS!A:A,MEDIDAS!D:D,,0)*5)</f>
        <v>12.222222222222223</v>
      </c>
      <c r="M76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66" t="str">
        <f>IF(Tabela57[[#This Row],[ABASTECIMENTO]]&gt;0,"janeiro",_xlfn.XLOOKUP(Tabela57[[#This Row],[SKU]],'ESTOQUE DEZEMBRO'!A:A,'ESTOQUE DEZEMBRO'!N:N,,0))</f>
        <v>janeiro</v>
      </c>
      <c r="O766" s="15">
        <v>45658</v>
      </c>
    </row>
    <row r="767" spans="1:15">
      <c r="A767" s="5" t="s">
        <v>763</v>
      </c>
      <c r="B767" s="6" t="s">
        <v>1214</v>
      </c>
      <c r="C767" s="8">
        <f t="shared" si="22"/>
        <v>64.89</v>
      </c>
      <c r="D767" s="13">
        <f>_xlfn.XLOOKUP(Tabela57[[#This Row],[SKU]],'ESTOQUE DEZEMBRO'!A:A,'ESTOQUE DEZEMBRO'!F:F,,0)-
_xlfn.XLOOKUP(Tabela57[[#This Row],[SKU]],'VENDA MES'!K:K,'VENDA MES'!L:L,0,0)</f>
        <v>9.8000000000000114</v>
      </c>
      <c r="E767" s="13">
        <f>IF(D767&lt;=0,(L767 * 2.5) - D767,IF(AND(Tabela57[[#This Row],[ESTOQUE_INICIAL]]&lt;=Tabela57[[#This Row],[PONTO_DE_REPOSICAO]],Tabela57[[#This Row],[ESTOQUE_INICIAL]]&gt;0),L767*2.5,D767*0))</f>
        <v>51.944444444444443</v>
      </c>
      <c r="F767" s="13">
        <f t="shared" si="23"/>
        <v>61.744444444444454</v>
      </c>
      <c r="G767" s="14">
        <f>IF('ESTOQUE DEZEMBRO'!$N767="outubro",_xlfn.XLOOKUP('ESTOQUE DEZEMBRO'!$A767,MEDIDAS!H:H,MEDIDAS!J:J,,0),IF('ESTOQUE DEZEMBRO'!$N767="novembro",_xlfn.XLOOKUP('ESTOQUE DEZEMBRO'!$A767,MEDIDAS!H:H,MEDIDAS!K:K,,0),"0"))</f>
        <v>60</v>
      </c>
      <c r="H767" s="16">
        <v>120</v>
      </c>
      <c r="I767" s="6" t="s">
        <v>1128</v>
      </c>
      <c r="J767" s="1">
        <f>'ESTOQUE DEZEMBRO'!$D767*'ESTOQUE DEZEMBRO'!$G767+'ESTOQUE DEZEMBRO'!$E767*'ESTOQUE DEZEMBRO'!$H767</f>
        <v>5808.0000000000009</v>
      </c>
      <c r="K767" s="1">
        <f>_xlfn.XLOOKUP(A767,MEDIDAS!A:A,MEDIDAS!D:D,,0)*5</f>
        <v>10.388888888888889</v>
      </c>
      <c r="L767" s="1">
        <f>SUM(K767,_xlfn.XLOOKUP(A767,MEDIDAS!A:A,MEDIDAS!D:D,,0)*5)</f>
        <v>20.777777777777779</v>
      </c>
      <c r="M76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67" t="str">
        <f>IF(Tabela57[[#This Row],[ABASTECIMENTO]]&gt;0,"janeiro",_xlfn.XLOOKUP(Tabela57[[#This Row],[SKU]],'ESTOQUE DEZEMBRO'!A:A,'ESTOQUE DEZEMBRO'!N:N,,0))</f>
        <v>janeiro</v>
      </c>
      <c r="O767" s="15">
        <v>45658</v>
      </c>
    </row>
    <row r="768" spans="1:15">
      <c r="A768" s="5" t="s">
        <v>764</v>
      </c>
      <c r="B768" s="6" t="s">
        <v>1214</v>
      </c>
      <c r="C768" s="8">
        <f t="shared" si="22"/>
        <v>64.89</v>
      </c>
      <c r="D768" s="13">
        <f>_xlfn.XLOOKUP(Tabela57[[#This Row],[SKU]],'ESTOQUE DEZEMBRO'!A:A,'ESTOQUE DEZEMBRO'!F:F,,0)-
_xlfn.XLOOKUP(Tabela57[[#This Row],[SKU]],'VENDA MES'!K:K,'VENDA MES'!L:L,0,0)</f>
        <v>-12.400000000000006</v>
      </c>
      <c r="E768" s="13">
        <f>IF(D768&lt;=0,(L768 * 2.5) - D768,IF(AND(Tabela57[[#This Row],[ESTOQUE_INICIAL]]&lt;=Tabela57[[#This Row],[PONTO_DE_REPOSICAO]],Tabela57[[#This Row],[ESTOQUE_INICIAL]]&gt;0),L768*2.5,D768*0))</f>
        <v>43.788888888888891</v>
      </c>
      <c r="F768" s="13">
        <f t="shared" si="23"/>
        <v>31.388888888888886</v>
      </c>
      <c r="G768" s="14">
        <f>IF('ESTOQUE DEZEMBRO'!$N768="outubro",_xlfn.XLOOKUP('ESTOQUE DEZEMBRO'!$A768,MEDIDAS!H:H,MEDIDAS!J:J,,0),IF('ESTOQUE DEZEMBRO'!$N768="novembro",_xlfn.XLOOKUP('ESTOQUE DEZEMBRO'!$A768,MEDIDAS!H:H,MEDIDAS!K:K,,0),"0"))</f>
        <v>60</v>
      </c>
      <c r="H768" s="16">
        <v>120</v>
      </c>
      <c r="I768" s="6" t="s">
        <v>1128</v>
      </c>
      <c r="J768" s="1">
        <f>'ESTOQUE DEZEMBRO'!$D768*'ESTOQUE DEZEMBRO'!$G768+'ESTOQUE DEZEMBRO'!$E768*'ESTOQUE DEZEMBRO'!$H768</f>
        <v>3515.9999999999995</v>
      </c>
      <c r="K768" s="1">
        <f>_xlfn.XLOOKUP(A768,MEDIDAS!A:A,MEDIDAS!D:D,,0)*5</f>
        <v>6.2777777777777777</v>
      </c>
      <c r="L768" s="1">
        <f>SUM(K768,_xlfn.XLOOKUP(A768,MEDIDAS!A:A,MEDIDAS!D:D,,0)*5)</f>
        <v>12.555555555555555</v>
      </c>
      <c r="M76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68" t="str">
        <f>IF(Tabela57[[#This Row],[ABASTECIMENTO]]&gt;0,"janeiro",_xlfn.XLOOKUP(Tabela57[[#This Row],[SKU]],'ESTOQUE DEZEMBRO'!A:A,'ESTOQUE DEZEMBRO'!N:N,,0))</f>
        <v>janeiro</v>
      </c>
      <c r="O768" s="15">
        <v>45658</v>
      </c>
    </row>
    <row r="769" spans="1:15">
      <c r="A769" s="5" t="s">
        <v>846</v>
      </c>
      <c r="B769" s="6" t="s">
        <v>1214</v>
      </c>
      <c r="C769" s="8">
        <f t="shared" si="22"/>
        <v>64.89</v>
      </c>
      <c r="D769" s="13">
        <f>_xlfn.XLOOKUP(Tabela57[[#This Row],[SKU]],'ESTOQUE DEZEMBRO'!A:A,'ESTOQUE DEZEMBRO'!F:F,,0)-
_xlfn.XLOOKUP(Tabela57[[#This Row],[SKU]],'VENDA MES'!K:K,'VENDA MES'!L:L,0,0)</f>
        <v>-19</v>
      </c>
      <c r="E769" s="13">
        <f>IF(D769&lt;=0,(L769 * 2.5) - D769,IF(AND(Tabela57[[#This Row],[ESTOQUE_INICIAL]]&lt;=Tabela57[[#This Row],[PONTO_DE_REPOSICAO]],Tabela57[[#This Row],[ESTOQUE_INICIAL]]&gt;0),L769*2.5,D769*0))</f>
        <v>46.5</v>
      </c>
      <c r="F769" s="13">
        <f t="shared" si="23"/>
        <v>27.5</v>
      </c>
      <c r="G769" s="14">
        <f>IF('ESTOQUE DEZEMBRO'!$N769="outubro",_xlfn.XLOOKUP('ESTOQUE DEZEMBRO'!$A769,MEDIDAS!H:H,MEDIDAS!J:J,,0),IF('ESTOQUE DEZEMBRO'!$N769="novembro",_xlfn.XLOOKUP('ESTOQUE DEZEMBRO'!$A769,MEDIDAS!H:H,MEDIDAS!K:K,,0),"0"))</f>
        <v>60</v>
      </c>
      <c r="H769" s="16">
        <v>120</v>
      </c>
      <c r="I769" s="6" t="s">
        <v>1128</v>
      </c>
      <c r="J769" s="1">
        <f>'ESTOQUE DEZEMBRO'!$D769*'ESTOQUE DEZEMBRO'!$G769+'ESTOQUE DEZEMBRO'!$E769*'ESTOQUE DEZEMBRO'!$H769</f>
        <v>3060</v>
      </c>
      <c r="K769" s="1">
        <f>_xlfn.XLOOKUP(A769,MEDIDAS!A:A,MEDIDAS!D:D,,0)*5</f>
        <v>5.5</v>
      </c>
      <c r="L769" s="1">
        <f>SUM(K769,_xlfn.XLOOKUP(A769,MEDIDAS!A:A,MEDIDAS!D:D,,0)*5)</f>
        <v>11</v>
      </c>
      <c r="M76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69" t="str">
        <f>IF(Tabela57[[#This Row],[ABASTECIMENTO]]&gt;0,"janeiro",_xlfn.XLOOKUP(Tabela57[[#This Row],[SKU]],'ESTOQUE DEZEMBRO'!A:A,'ESTOQUE DEZEMBRO'!N:N,,0))</f>
        <v>janeiro</v>
      </c>
      <c r="O769" s="15">
        <v>45658</v>
      </c>
    </row>
    <row r="770" spans="1:15">
      <c r="A770" s="5" t="s">
        <v>765</v>
      </c>
      <c r="B770" s="6" t="s">
        <v>1214</v>
      </c>
      <c r="C770" s="8">
        <f t="shared" ref="C770:C833" si="24">3.09*3*7</f>
        <v>64.89</v>
      </c>
      <c r="D770" s="13">
        <f>_xlfn.XLOOKUP(Tabela57[[#This Row],[SKU]],'ESTOQUE DEZEMBRO'!A:A,'ESTOQUE DEZEMBRO'!F:F,,0)-
_xlfn.XLOOKUP(Tabela57[[#This Row],[SKU]],'VENDA MES'!K:K,'VENDA MES'!L:L,0,0)</f>
        <v>-28.59999999999998</v>
      </c>
      <c r="E770" s="13">
        <f>IF(D770&lt;=0,(L770 * 2.5) - D770,IF(AND(Tabela57[[#This Row],[ESTOQUE_INICIAL]]&lt;=Tabela57[[#This Row],[PONTO_DE_REPOSICAO]],Tabela57[[#This Row],[ESTOQUE_INICIAL]]&gt;0),L770*2.5,D770*0))</f>
        <v>56.377777777777759</v>
      </c>
      <c r="F770" s="13">
        <f t="shared" ref="F770:F833" si="25">SUM(E770,D770)</f>
        <v>27.777777777777779</v>
      </c>
      <c r="G770" s="14">
        <f>IF('ESTOQUE DEZEMBRO'!$N770="outubro",_xlfn.XLOOKUP('ESTOQUE DEZEMBRO'!$A770,MEDIDAS!H:H,MEDIDAS!J:J,,0),IF('ESTOQUE DEZEMBRO'!$N770="novembro",_xlfn.XLOOKUP('ESTOQUE DEZEMBRO'!$A770,MEDIDAS!H:H,MEDIDAS!K:K,,0),"0"))</f>
        <v>60</v>
      </c>
      <c r="H770" s="16">
        <v>120</v>
      </c>
      <c r="I770" s="6" t="s">
        <v>1128</v>
      </c>
      <c r="J770" s="1">
        <f>'ESTOQUE DEZEMBRO'!$D770*'ESTOQUE DEZEMBRO'!$G770+'ESTOQUE DEZEMBRO'!$E770*'ESTOQUE DEZEMBRO'!$H770</f>
        <v>1524.0000000000011</v>
      </c>
      <c r="K770" s="1">
        <f>_xlfn.XLOOKUP(A770,MEDIDAS!A:A,MEDIDAS!D:D,,0)*5</f>
        <v>5.5555555555555554</v>
      </c>
      <c r="L770" s="1">
        <f>SUM(K770,_xlfn.XLOOKUP(A770,MEDIDAS!A:A,MEDIDAS!D:D,,0)*5)</f>
        <v>11.111111111111111</v>
      </c>
      <c r="M77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70" t="str">
        <f>IF(Tabela57[[#This Row],[ABASTECIMENTO]]&gt;0,"janeiro",_xlfn.XLOOKUP(Tabela57[[#This Row],[SKU]],'ESTOQUE DEZEMBRO'!A:A,'ESTOQUE DEZEMBRO'!N:N,,0))</f>
        <v>janeiro</v>
      </c>
      <c r="O770" s="15">
        <v>45658</v>
      </c>
    </row>
    <row r="771" spans="1:15">
      <c r="A771" s="5" t="s">
        <v>766</v>
      </c>
      <c r="B771" s="6" t="s">
        <v>1214</v>
      </c>
      <c r="C771" s="8">
        <f t="shared" si="24"/>
        <v>64.89</v>
      </c>
      <c r="D771" s="13">
        <f>_xlfn.XLOOKUP(Tabela57[[#This Row],[SKU]],'ESTOQUE DEZEMBRO'!A:A,'ESTOQUE DEZEMBRO'!F:F,,0)-
_xlfn.XLOOKUP(Tabela57[[#This Row],[SKU]],'VENDA MES'!K:K,'VENDA MES'!L:L,0,0)</f>
        <v>97.4</v>
      </c>
      <c r="E771" s="13">
        <f>IF(D771&lt;=0,(L771 * 2.5) - D771,IF(AND(Tabela57[[#This Row],[ESTOQUE_INICIAL]]&lt;=Tabela57[[#This Row],[PONTO_DE_REPOSICAO]],Tabela57[[#This Row],[ESTOQUE_INICIAL]]&gt;0),L771*2.5,D771*0))</f>
        <v>0</v>
      </c>
      <c r="F771" s="13">
        <f t="shared" si="25"/>
        <v>97.4</v>
      </c>
      <c r="G771" s="14">
        <f>IF('ESTOQUE DEZEMBRO'!$N771="outubro",_xlfn.XLOOKUP('ESTOQUE DEZEMBRO'!$A771,MEDIDAS!H:H,MEDIDAS!J:J,,0),IF('ESTOQUE DEZEMBRO'!$N771="novembro",_xlfn.XLOOKUP('ESTOQUE DEZEMBRO'!$A771,MEDIDAS!H:H,MEDIDAS!K:K,,0),"0"))</f>
        <v>60</v>
      </c>
      <c r="H771" s="16">
        <v>120</v>
      </c>
      <c r="I771" s="6" t="s">
        <v>1128</v>
      </c>
      <c r="J771" s="1">
        <f>'ESTOQUE DEZEMBRO'!$D771*'ESTOQUE DEZEMBRO'!$G771+'ESTOQUE DEZEMBRO'!$E771*'ESTOQUE DEZEMBRO'!$H771</f>
        <v>7824</v>
      </c>
      <c r="K771" s="1">
        <f>_xlfn.XLOOKUP(A771,MEDIDAS!A:A,MEDIDAS!D:D,,0)*5</f>
        <v>3.3888888888888893</v>
      </c>
      <c r="L771" s="1">
        <f>SUM(K771,_xlfn.XLOOKUP(A771,MEDIDAS!A:A,MEDIDAS!D:D,,0)*5)</f>
        <v>6.7777777777777786</v>
      </c>
      <c r="M77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71" t="str">
        <f>IF(Tabela57[[#This Row],[ABASTECIMENTO]]&gt;0,"janeiro",_xlfn.XLOOKUP(Tabela57[[#This Row],[SKU]],'ESTOQUE DEZEMBRO'!A:A,'ESTOQUE DEZEMBRO'!N:N,,0))</f>
        <v>outubro</v>
      </c>
      <c r="O771" s="15">
        <v>45658</v>
      </c>
    </row>
    <row r="772" spans="1:15">
      <c r="A772" s="5" t="s">
        <v>767</v>
      </c>
      <c r="B772" s="6" t="s">
        <v>1214</v>
      </c>
      <c r="C772" s="8">
        <f t="shared" si="24"/>
        <v>64.89</v>
      </c>
      <c r="D772" s="13">
        <f>_xlfn.XLOOKUP(Tabela57[[#This Row],[SKU]],'ESTOQUE DEZEMBRO'!A:A,'ESTOQUE DEZEMBRO'!F:F,,0)-
_xlfn.XLOOKUP(Tabela57[[#This Row],[SKU]],'VENDA MES'!K:K,'VENDA MES'!L:L,0,0)</f>
        <v>-10.611111111111114</v>
      </c>
      <c r="E772" s="13">
        <f>IF(D772&lt;=0,(L772 * 2.5) - D772,IF(AND(Tabela57[[#This Row],[ESTOQUE_INICIAL]]&lt;=Tabela57[[#This Row],[PONTO_DE_REPOSICAO]],Tabela57[[#This Row],[ESTOQUE_INICIAL]]&gt;0),L772*2.5,D772*0))</f>
        <v>42</v>
      </c>
      <c r="F772" s="13">
        <f t="shared" si="25"/>
        <v>31.388888888888886</v>
      </c>
      <c r="G772" s="14" t="str">
        <f>IF('ESTOQUE DEZEMBRO'!$N772="outubro",_xlfn.XLOOKUP('ESTOQUE DEZEMBRO'!$A772,MEDIDAS!H:H,MEDIDAS!J:J,,0),IF('ESTOQUE DEZEMBRO'!$N772="novembro",_xlfn.XLOOKUP('ESTOQUE DEZEMBRO'!$A772,MEDIDAS!H:H,MEDIDAS!K:K,,0),"0"))</f>
        <v>0</v>
      </c>
      <c r="H772" s="16">
        <v>120</v>
      </c>
      <c r="I772" s="6" t="s">
        <v>1128</v>
      </c>
      <c r="J772" s="1">
        <f>'ESTOQUE DEZEMBRO'!$D772*'ESTOQUE DEZEMBRO'!$G772+'ESTOQUE DEZEMBRO'!$E772*'ESTOQUE DEZEMBRO'!$H772</f>
        <v>6808.333333333333</v>
      </c>
      <c r="K772" s="1">
        <f>_xlfn.XLOOKUP(A772,MEDIDAS!A:A,MEDIDAS!D:D,,0)*5</f>
        <v>6.2777777777777777</v>
      </c>
      <c r="L772" s="1">
        <f>SUM(K772,_xlfn.XLOOKUP(A772,MEDIDAS!A:A,MEDIDAS!D:D,,0)*5)</f>
        <v>12.555555555555555</v>
      </c>
      <c r="M77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72" t="str">
        <f>IF(Tabela57[[#This Row],[ABASTECIMENTO]]&gt;0,"janeiro",_xlfn.XLOOKUP(Tabela57[[#This Row],[SKU]],'ESTOQUE DEZEMBRO'!A:A,'ESTOQUE DEZEMBRO'!N:N,,0))</f>
        <v>janeiro</v>
      </c>
      <c r="O772" s="15">
        <v>45658</v>
      </c>
    </row>
    <row r="773" spans="1:15">
      <c r="A773" s="5" t="s">
        <v>768</v>
      </c>
      <c r="B773" s="6" t="s">
        <v>1214</v>
      </c>
      <c r="C773" s="8">
        <f t="shared" si="24"/>
        <v>64.89</v>
      </c>
      <c r="D773" s="13">
        <f>_xlfn.XLOOKUP(Tabela57[[#This Row],[SKU]],'ESTOQUE DEZEMBRO'!A:A,'ESTOQUE DEZEMBRO'!F:F,,0)-
_xlfn.XLOOKUP(Tabela57[[#This Row],[SKU]],'VENDA MES'!K:K,'VENDA MES'!L:L,0,0)</f>
        <v>22.80000000000004</v>
      </c>
      <c r="E773" s="13">
        <f>IF(D773&lt;=0,(L773 * 2.5) - D773,IF(AND(Tabela57[[#This Row],[ESTOQUE_INICIAL]]&lt;=Tabela57[[#This Row],[PONTO_DE_REPOSICAO]],Tabela57[[#This Row],[ESTOQUE_INICIAL]]&gt;0),L773*2.5,D773*0))</f>
        <v>0</v>
      </c>
      <c r="F773" s="13">
        <f t="shared" si="25"/>
        <v>22.80000000000004</v>
      </c>
      <c r="G773" s="14">
        <f>IF('ESTOQUE DEZEMBRO'!$N773="outubro",_xlfn.XLOOKUP('ESTOQUE DEZEMBRO'!$A773,MEDIDAS!H:H,MEDIDAS!J:J,,0),IF('ESTOQUE DEZEMBRO'!$N773="novembro",_xlfn.XLOOKUP('ESTOQUE DEZEMBRO'!$A773,MEDIDAS!H:H,MEDIDAS!K:K,,0),"0"))</f>
        <v>60</v>
      </c>
      <c r="H773" s="16">
        <v>120</v>
      </c>
      <c r="I773" s="6" t="s">
        <v>1128</v>
      </c>
      <c r="J773" s="1">
        <f>'ESTOQUE DEZEMBRO'!$D773*'ESTOQUE DEZEMBRO'!$G773+'ESTOQUE DEZEMBRO'!$E773*'ESTOQUE DEZEMBRO'!$H773</f>
        <v>7668.0000000000027</v>
      </c>
      <c r="K773" s="1">
        <f>_xlfn.XLOOKUP(A773,MEDIDAS!A:A,MEDIDAS!D:D,,0)*5</f>
        <v>5</v>
      </c>
      <c r="L773" s="1">
        <f>SUM(K773,_xlfn.XLOOKUP(A773,MEDIDAS!A:A,MEDIDAS!D:D,,0)*5)</f>
        <v>10</v>
      </c>
      <c r="M77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73" t="str">
        <f>IF(Tabela57[[#This Row],[ABASTECIMENTO]]&gt;0,"janeiro",_xlfn.XLOOKUP(Tabela57[[#This Row],[SKU]],'ESTOQUE DEZEMBRO'!A:A,'ESTOQUE DEZEMBRO'!N:N,,0))</f>
        <v>outubro</v>
      </c>
      <c r="O773" s="15">
        <v>45658</v>
      </c>
    </row>
    <row r="774" spans="1:15">
      <c r="A774" s="5" t="s">
        <v>770</v>
      </c>
      <c r="B774" s="6" t="s">
        <v>1215</v>
      </c>
      <c r="C774" s="8">
        <f t="shared" si="24"/>
        <v>64.89</v>
      </c>
      <c r="D774" s="13">
        <f>_xlfn.XLOOKUP(Tabela57[[#This Row],[SKU]],'ESTOQUE DEZEMBRO'!A:A,'ESTOQUE DEZEMBRO'!F:F,,0)-
_xlfn.XLOOKUP(Tabela57[[#This Row],[SKU]],'VENDA MES'!K:K,'VENDA MES'!L:L,0,0)</f>
        <v>-36.344444444444449</v>
      </c>
      <c r="E774" s="13">
        <f>IF(D774&lt;=0,(L774 * 2.5) - D774,IF(AND(Tabela57[[#This Row],[ESTOQUE_INICIAL]]&lt;=Tabela57[[#This Row],[PONTO_DE_REPOSICAO]],Tabela57[[#This Row],[ESTOQUE_INICIAL]]&gt;0),L774*2.5,D774*0))</f>
        <v>64.400000000000006</v>
      </c>
      <c r="F774" s="13">
        <f t="shared" si="25"/>
        <v>28.055555555555557</v>
      </c>
      <c r="G774" s="14" t="str">
        <f>IF('ESTOQUE DEZEMBRO'!$N774="outubro",_xlfn.XLOOKUP('ESTOQUE DEZEMBRO'!$A774,MEDIDAS!H:H,MEDIDAS!J:J,,0),IF('ESTOQUE DEZEMBRO'!$N774="novembro",_xlfn.XLOOKUP('ESTOQUE DEZEMBRO'!$A774,MEDIDAS!H:H,MEDIDAS!K:K,,0),"0"))</f>
        <v>0</v>
      </c>
      <c r="H774" s="16">
        <v>20</v>
      </c>
      <c r="I774" s="6" t="s">
        <v>1134</v>
      </c>
      <c r="J774" s="1">
        <f>'ESTOQUE DEZEMBRO'!$D774*'ESTOQUE DEZEMBRO'!$G774+'ESTOQUE DEZEMBRO'!$E774*'ESTOQUE DEZEMBRO'!$H774</f>
        <v>701.3888888888888</v>
      </c>
      <c r="K774" s="1">
        <f>_xlfn.XLOOKUP(A774,MEDIDAS!A:A,MEDIDAS!D:D,,0)*5</f>
        <v>5.6111111111111107</v>
      </c>
      <c r="L774" s="1">
        <f>SUM(K774,_xlfn.XLOOKUP(A774,MEDIDAS!A:A,MEDIDAS!D:D,,0)*5)</f>
        <v>11.222222222222221</v>
      </c>
      <c r="M77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74" t="str">
        <f>IF(Tabela57[[#This Row],[ABASTECIMENTO]]&gt;0,"janeiro",_xlfn.XLOOKUP(Tabela57[[#This Row],[SKU]],'ESTOQUE DEZEMBRO'!A:A,'ESTOQUE DEZEMBRO'!N:N,,0))</f>
        <v>janeiro</v>
      </c>
      <c r="O774" s="15">
        <v>45658</v>
      </c>
    </row>
    <row r="775" spans="1:15">
      <c r="A775" s="5" t="s">
        <v>771</v>
      </c>
      <c r="B775" s="6" t="s">
        <v>1215</v>
      </c>
      <c r="C775" s="8">
        <f t="shared" si="24"/>
        <v>64.89</v>
      </c>
      <c r="D775" s="13">
        <f>_xlfn.XLOOKUP(Tabela57[[#This Row],[SKU]],'ESTOQUE DEZEMBRO'!A:A,'ESTOQUE DEZEMBRO'!F:F,,0)-
_xlfn.XLOOKUP(Tabela57[[#This Row],[SKU]],'VENDA MES'!K:K,'VENDA MES'!L:L,0,0)</f>
        <v>116.00000000000006</v>
      </c>
      <c r="E775" s="13">
        <f>IF(D775&lt;=0,(L775 * 2.5) - D775,IF(AND(Tabela57[[#This Row],[ESTOQUE_INICIAL]]&lt;=Tabela57[[#This Row],[PONTO_DE_REPOSICAO]],Tabela57[[#This Row],[ESTOQUE_INICIAL]]&gt;0),L775*2.5,D775*0))</f>
        <v>0</v>
      </c>
      <c r="F775" s="13">
        <f t="shared" si="25"/>
        <v>116.00000000000006</v>
      </c>
      <c r="G775" s="14">
        <f>IF('ESTOQUE DEZEMBRO'!$N775="outubro",_xlfn.XLOOKUP('ESTOQUE DEZEMBRO'!$A775,MEDIDAS!H:H,MEDIDAS!J:J,,0),IF('ESTOQUE DEZEMBRO'!$N775="novembro",_xlfn.XLOOKUP('ESTOQUE DEZEMBRO'!$A775,MEDIDAS!H:H,MEDIDAS!K:K,,0),"0"))</f>
        <v>10</v>
      </c>
      <c r="H775" s="16">
        <v>20</v>
      </c>
      <c r="I775" s="6" t="s">
        <v>1134</v>
      </c>
      <c r="J775" s="1">
        <f>'ESTOQUE DEZEMBRO'!$D775*'ESTOQUE DEZEMBRO'!$G775+'ESTOQUE DEZEMBRO'!$E775*'ESTOQUE DEZEMBRO'!$H775</f>
        <v>1960.0000000000005</v>
      </c>
      <c r="K775" s="1">
        <f>_xlfn.XLOOKUP(A775,MEDIDAS!A:A,MEDIDAS!D:D,,0)*5</f>
        <v>5.6111111111111107</v>
      </c>
      <c r="L775" s="1">
        <f>SUM(K775,_xlfn.XLOOKUP(A775,MEDIDAS!A:A,MEDIDAS!D:D,,0)*5)</f>
        <v>11.222222222222221</v>
      </c>
      <c r="M77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75" t="str">
        <f>IF(Tabela57[[#This Row],[ABASTECIMENTO]]&gt;0,"janeiro",_xlfn.XLOOKUP(Tabela57[[#This Row],[SKU]],'ESTOQUE DEZEMBRO'!A:A,'ESTOQUE DEZEMBRO'!N:N,,0))</f>
        <v>outubro</v>
      </c>
      <c r="O775" s="15">
        <v>45658</v>
      </c>
    </row>
    <row r="776" spans="1:15">
      <c r="A776" s="5" t="s">
        <v>772</v>
      </c>
      <c r="B776" s="6" t="s">
        <v>1215</v>
      </c>
      <c r="C776" s="8">
        <f t="shared" si="24"/>
        <v>64.89</v>
      </c>
      <c r="D776" s="13">
        <f>_xlfn.XLOOKUP(Tabela57[[#This Row],[SKU]],'ESTOQUE DEZEMBRO'!A:A,'ESTOQUE DEZEMBRO'!F:F,,0)-
_xlfn.XLOOKUP(Tabela57[[#This Row],[SKU]],'VENDA MES'!K:K,'VENDA MES'!L:L,0,0)</f>
        <v>-34.19999999999996</v>
      </c>
      <c r="E776" s="13">
        <f>IF(D776&lt;=0,(L776 * 2.5) - D776,IF(AND(Tabela57[[#This Row],[ESTOQUE_INICIAL]]&lt;=Tabela57[[#This Row],[PONTO_DE_REPOSICAO]],Tabela57[[#This Row],[ESTOQUE_INICIAL]]&gt;0),L776*2.5,D776*0))</f>
        <v>82.811111111111074</v>
      </c>
      <c r="F776" s="13">
        <f t="shared" si="25"/>
        <v>48.611111111111114</v>
      </c>
      <c r="G776" s="14">
        <f>IF('ESTOQUE DEZEMBRO'!$N776="outubro",_xlfn.XLOOKUP('ESTOQUE DEZEMBRO'!$A776,MEDIDAS!H:H,MEDIDAS!J:J,,0),IF('ESTOQUE DEZEMBRO'!$N776="novembro",_xlfn.XLOOKUP('ESTOQUE DEZEMBRO'!$A776,MEDIDAS!H:H,MEDIDAS!K:K,,0),"0"))</f>
        <v>10</v>
      </c>
      <c r="H776" s="16">
        <v>20</v>
      </c>
      <c r="I776" s="6" t="s">
        <v>1134</v>
      </c>
      <c r="J776" s="1">
        <f>'ESTOQUE DEZEMBRO'!$D776*'ESTOQUE DEZEMBRO'!$G776+'ESTOQUE DEZEMBRO'!$E776*'ESTOQUE DEZEMBRO'!$H776</f>
        <v>428.0000000000004</v>
      </c>
      <c r="K776" s="1">
        <f>_xlfn.XLOOKUP(A776,MEDIDAS!A:A,MEDIDAS!D:D,,0)*5</f>
        <v>9.7222222222222214</v>
      </c>
      <c r="L776" s="1">
        <f>SUM(K776,_xlfn.XLOOKUP(A776,MEDIDAS!A:A,MEDIDAS!D:D,,0)*5)</f>
        <v>19.444444444444443</v>
      </c>
      <c r="M77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76" t="str">
        <f>IF(Tabela57[[#This Row],[ABASTECIMENTO]]&gt;0,"janeiro",_xlfn.XLOOKUP(Tabela57[[#This Row],[SKU]],'ESTOQUE DEZEMBRO'!A:A,'ESTOQUE DEZEMBRO'!N:N,,0))</f>
        <v>janeiro</v>
      </c>
      <c r="O776" s="15">
        <v>45658</v>
      </c>
    </row>
    <row r="777" spans="1:15">
      <c r="A777" s="5" t="s">
        <v>773</v>
      </c>
      <c r="B777" s="6" t="s">
        <v>1215</v>
      </c>
      <c r="C777" s="8">
        <f t="shared" si="24"/>
        <v>64.89</v>
      </c>
      <c r="D777" s="13">
        <f>_xlfn.XLOOKUP(Tabela57[[#This Row],[SKU]],'ESTOQUE DEZEMBRO'!A:A,'ESTOQUE DEZEMBRO'!F:F,,0)-
_xlfn.XLOOKUP(Tabela57[[#This Row],[SKU]],'VENDA MES'!K:K,'VENDA MES'!L:L,0,0)</f>
        <v>-50.722222222222221</v>
      </c>
      <c r="E777" s="13">
        <f>IF(D777&lt;=0,(L777 * 2.5) - D777,IF(AND(Tabela57[[#This Row],[ESTOQUE_INICIAL]]&lt;=Tabela57[[#This Row],[PONTO_DE_REPOSICAO]],Tabela57[[#This Row],[ESTOQUE_INICIAL]]&gt;0),L777*2.5,D777*0))</f>
        <v>76</v>
      </c>
      <c r="F777" s="13">
        <f t="shared" si="25"/>
        <v>25.277777777777779</v>
      </c>
      <c r="G777" s="14" t="str">
        <f>IF('ESTOQUE DEZEMBRO'!$N777="outubro",_xlfn.XLOOKUP('ESTOQUE DEZEMBRO'!$A777,MEDIDAS!H:H,MEDIDAS!J:J,,0),IF('ESTOQUE DEZEMBRO'!$N777="novembro",_xlfn.XLOOKUP('ESTOQUE DEZEMBRO'!$A777,MEDIDAS!H:H,MEDIDAS!K:K,,0),"0"))</f>
        <v>0</v>
      </c>
      <c r="H777" s="16">
        <v>20</v>
      </c>
      <c r="I777" s="6" t="s">
        <v>1134</v>
      </c>
      <c r="J777" s="1">
        <f>'ESTOQUE DEZEMBRO'!$D777*'ESTOQUE DEZEMBRO'!$G777+'ESTOQUE DEZEMBRO'!$E777*'ESTOQUE DEZEMBRO'!$H777</f>
        <v>761.94444444444457</v>
      </c>
      <c r="K777" s="1">
        <f>_xlfn.XLOOKUP(A777,MEDIDAS!A:A,MEDIDAS!D:D,,0)*5</f>
        <v>5.0555555555555554</v>
      </c>
      <c r="L777" s="1">
        <f>SUM(K777,_xlfn.XLOOKUP(A777,MEDIDAS!A:A,MEDIDAS!D:D,,0)*5)</f>
        <v>10.111111111111111</v>
      </c>
      <c r="M77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77" t="str">
        <f>IF(Tabela57[[#This Row],[ABASTECIMENTO]]&gt;0,"janeiro",_xlfn.XLOOKUP(Tabela57[[#This Row],[SKU]],'ESTOQUE DEZEMBRO'!A:A,'ESTOQUE DEZEMBRO'!N:N,,0))</f>
        <v>janeiro</v>
      </c>
      <c r="O777" s="15">
        <v>45658</v>
      </c>
    </row>
    <row r="778" spans="1:15">
      <c r="A778" s="5" t="s">
        <v>774</v>
      </c>
      <c r="B778" s="6" t="s">
        <v>1215</v>
      </c>
      <c r="C778" s="8">
        <f t="shared" si="24"/>
        <v>64.89</v>
      </c>
      <c r="D778" s="13">
        <f>_xlfn.XLOOKUP(Tabela57[[#This Row],[SKU]],'ESTOQUE DEZEMBRO'!A:A,'ESTOQUE DEZEMBRO'!F:F,,0)-
_xlfn.XLOOKUP(Tabela57[[#This Row],[SKU]],'VENDA MES'!K:K,'VENDA MES'!L:L,0,0)</f>
        <v>20.599999999999994</v>
      </c>
      <c r="E778" s="13">
        <f>IF(D778&lt;=0,(L778 * 2.5) - D778,IF(AND(Tabela57[[#This Row],[ESTOQUE_INICIAL]]&lt;=Tabela57[[#This Row],[PONTO_DE_REPOSICAO]],Tabela57[[#This Row],[ESTOQUE_INICIAL]]&gt;0),L778*2.5,D778*0))</f>
        <v>0</v>
      </c>
      <c r="F778" s="13">
        <f t="shared" si="25"/>
        <v>20.599999999999994</v>
      </c>
      <c r="G778" s="14">
        <f>IF('ESTOQUE DEZEMBRO'!$N778="outubro",_xlfn.XLOOKUP('ESTOQUE DEZEMBRO'!$A778,MEDIDAS!H:H,MEDIDAS!J:J,,0),IF('ESTOQUE DEZEMBRO'!$N778="novembro",_xlfn.XLOOKUP('ESTOQUE DEZEMBRO'!$A778,MEDIDAS!H:H,MEDIDAS!K:K,,0),"0"))</f>
        <v>10</v>
      </c>
      <c r="H778" s="16">
        <v>20</v>
      </c>
      <c r="I778" s="6" t="s">
        <v>1134</v>
      </c>
      <c r="J778" s="1">
        <f>'ESTOQUE DEZEMBRO'!$D778*'ESTOQUE DEZEMBRO'!$G778+'ESTOQUE DEZEMBRO'!$E778*'ESTOQUE DEZEMBRO'!$H778</f>
        <v>556</v>
      </c>
      <c r="K778" s="1">
        <f>_xlfn.XLOOKUP(A778,MEDIDAS!A:A,MEDIDAS!D:D,,0)*5</f>
        <v>8.2777777777777768</v>
      </c>
      <c r="L778" s="1">
        <f>SUM(K778,_xlfn.XLOOKUP(A778,MEDIDAS!A:A,MEDIDAS!D:D,,0)*5)</f>
        <v>16.555555555555554</v>
      </c>
      <c r="M77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78" t="str">
        <f>IF(Tabela57[[#This Row],[ABASTECIMENTO]]&gt;0,"janeiro",_xlfn.XLOOKUP(Tabela57[[#This Row],[SKU]],'ESTOQUE DEZEMBRO'!A:A,'ESTOQUE DEZEMBRO'!N:N,,0))</f>
        <v>outubro</v>
      </c>
      <c r="O778" s="15">
        <v>45658</v>
      </c>
    </row>
    <row r="779" spans="1:15">
      <c r="A779" s="5" t="s">
        <v>856</v>
      </c>
      <c r="B779" s="6" t="s">
        <v>1215</v>
      </c>
      <c r="C779" s="8">
        <f t="shared" si="24"/>
        <v>64.89</v>
      </c>
      <c r="D779" s="13">
        <f>_xlfn.XLOOKUP(Tabela57[[#This Row],[SKU]],'ESTOQUE DEZEMBRO'!A:A,'ESTOQUE DEZEMBRO'!F:F,,0)-
_xlfn.XLOOKUP(Tabela57[[#This Row],[SKU]],'VENDA MES'!K:K,'VENDA MES'!L:L,0,0)</f>
        <v>15</v>
      </c>
      <c r="E779" s="13">
        <f>IF(D779&lt;=0,(L779 * 2.5) - D779,IF(AND(Tabela57[[#This Row],[ESTOQUE_INICIAL]]&lt;=Tabela57[[#This Row],[PONTO_DE_REPOSICAO]],Tabela57[[#This Row],[ESTOQUE_INICIAL]]&gt;0),L779*2.5,D779*0))</f>
        <v>0</v>
      </c>
      <c r="F779" s="13">
        <f t="shared" si="25"/>
        <v>15</v>
      </c>
      <c r="G779" s="14">
        <f>IF('ESTOQUE DEZEMBRO'!$N779="outubro",_xlfn.XLOOKUP('ESTOQUE DEZEMBRO'!$A779,MEDIDAS!H:H,MEDIDAS!J:J,,0),IF('ESTOQUE DEZEMBRO'!$N779="novembro",_xlfn.XLOOKUP('ESTOQUE DEZEMBRO'!$A779,MEDIDAS!H:H,MEDIDAS!K:K,,0),"0"))</f>
        <v>10</v>
      </c>
      <c r="H779" s="16">
        <v>20</v>
      </c>
      <c r="I779" s="6" t="s">
        <v>1134</v>
      </c>
      <c r="J779" s="1">
        <f>'ESTOQUE DEZEMBRO'!$D779*'ESTOQUE DEZEMBRO'!$G779+'ESTOQUE DEZEMBRO'!$E779*'ESTOQUE DEZEMBRO'!$H779</f>
        <v>600</v>
      </c>
      <c r="K779" s="1">
        <f>_xlfn.XLOOKUP(A779,MEDIDAS!A:A,MEDIDAS!D:D,,0)*5</f>
        <v>5</v>
      </c>
      <c r="L779" s="1">
        <f>SUM(K779,_xlfn.XLOOKUP(A779,MEDIDAS!A:A,MEDIDAS!D:D,,0)*5)</f>
        <v>10</v>
      </c>
      <c r="M77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79" t="str">
        <f>IF(Tabela57[[#This Row],[ABASTECIMENTO]]&gt;0,"janeiro",_xlfn.XLOOKUP(Tabela57[[#This Row],[SKU]],'ESTOQUE DEZEMBRO'!A:A,'ESTOQUE DEZEMBRO'!N:N,,0))</f>
        <v>outubro</v>
      </c>
      <c r="O779" s="15">
        <v>45658</v>
      </c>
    </row>
    <row r="780" spans="1:15">
      <c r="A780" s="5" t="s">
        <v>775</v>
      </c>
      <c r="B780" s="6" t="s">
        <v>1215</v>
      </c>
      <c r="C780" s="8">
        <f t="shared" si="24"/>
        <v>64.89</v>
      </c>
      <c r="D780" s="13">
        <f>_xlfn.XLOOKUP(Tabela57[[#This Row],[SKU]],'ESTOQUE DEZEMBRO'!A:A,'ESTOQUE DEZEMBRO'!F:F,,0)-
_xlfn.XLOOKUP(Tabela57[[#This Row],[SKU]],'VENDA MES'!K:K,'VENDA MES'!L:L,0,0)</f>
        <v>-30.800000000000011</v>
      </c>
      <c r="E780" s="13">
        <f>IF(D780&lt;=0,(L780 * 2.5) - D780,IF(AND(Tabela57[[#This Row],[ESTOQUE_INICIAL]]&lt;=Tabela57[[#This Row],[PONTO_DE_REPOSICAO]],Tabela57[[#This Row],[ESTOQUE_INICIAL]]&gt;0),L780*2.5,D780*0))</f>
        <v>65.52222222222224</v>
      </c>
      <c r="F780" s="13">
        <f t="shared" si="25"/>
        <v>34.722222222222229</v>
      </c>
      <c r="G780" s="14">
        <f>IF('ESTOQUE DEZEMBRO'!$N780="outubro",_xlfn.XLOOKUP('ESTOQUE DEZEMBRO'!$A780,MEDIDAS!H:H,MEDIDAS!J:J,,0),IF('ESTOQUE DEZEMBRO'!$N780="novembro",_xlfn.XLOOKUP('ESTOQUE DEZEMBRO'!$A780,MEDIDAS!H:H,MEDIDAS!K:K,,0),"0"))</f>
        <v>10</v>
      </c>
      <c r="H780" s="16">
        <v>20</v>
      </c>
      <c r="I780" s="6" t="s">
        <v>1134</v>
      </c>
      <c r="J780" s="1">
        <f>'ESTOQUE DEZEMBRO'!$D780*'ESTOQUE DEZEMBRO'!$G780+'ESTOQUE DEZEMBRO'!$E780*'ESTOQUE DEZEMBRO'!$H780</f>
        <v>531.99999999999989</v>
      </c>
      <c r="K780" s="1">
        <f>_xlfn.XLOOKUP(A780,MEDIDAS!A:A,MEDIDAS!D:D,,0)*5</f>
        <v>6.9444444444444446</v>
      </c>
      <c r="L780" s="1">
        <f>SUM(K780,_xlfn.XLOOKUP(A780,MEDIDAS!A:A,MEDIDAS!D:D,,0)*5)</f>
        <v>13.888888888888889</v>
      </c>
      <c r="M78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80" t="str">
        <f>IF(Tabela57[[#This Row],[ABASTECIMENTO]]&gt;0,"janeiro",_xlfn.XLOOKUP(Tabela57[[#This Row],[SKU]],'ESTOQUE DEZEMBRO'!A:A,'ESTOQUE DEZEMBRO'!N:N,,0))</f>
        <v>janeiro</v>
      </c>
      <c r="O780" s="15">
        <v>45658</v>
      </c>
    </row>
    <row r="781" spans="1:15">
      <c r="A781" s="5" t="s">
        <v>776</v>
      </c>
      <c r="B781" s="6" t="s">
        <v>1215</v>
      </c>
      <c r="C781" s="8">
        <f t="shared" si="24"/>
        <v>64.89</v>
      </c>
      <c r="D781" s="13">
        <f>_xlfn.XLOOKUP(Tabela57[[#This Row],[SKU]],'ESTOQUE DEZEMBRO'!A:A,'ESTOQUE DEZEMBRO'!F:F,,0)-
_xlfn.XLOOKUP(Tabela57[[#This Row],[SKU]],'VENDA MES'!K:K,'VENDA MES'!L:L,0,0)</f>
        <v>-18.777777777777779</v>
      </c>
      <c r="E781" s="13">
        <f>IF(D781&lt;=0,(L781 * 2.5) - D781,IF(AND(Tabela57[[#This Row],[ESTOQUE_INICIAL]]&lt;=Tabela57[[#This Row],[PONTO_DE_REPOSICAO]],Tabela57[[#This Row],[ESTOQUE_INICIAL]]&gt;0),L781*2.5,D781*0))</f>
        <v>51</v>
      </c>
      <c r="F781" s="13">
        <f t="shared" si="25"/>
        <v>32.222222222222221</v>
      </c>
      <c r="G781" s="14" t="str">
        <f>IF('ESTOQUE DEZEMBRO'!$N781="outubro",_xlfn.XLOOKUP('ESTOQUE DEZEMBRO'!$A781,MEDIDAS!H:H,MEDIDAS!J:J,,0),IF('ESTOQUE DEZEMBRO'!$N781="novembro",_xlfn.XLOOKUP('ESTOQUE DEZEMBRO'!$A781,MEDIDAS!H:H,MEDIDAS!K:K,,0),"0"))</f>
        <v>0</v>
      </c>
      <c r="H781" s="16">
        <v>20</v>
      </c>
      <c r="I781" s="6" t="s">
        <v>1134</v>
      </c>
      <c r="J781" s="1">
        <f>'ESTOQUE DEZEMBRO'!$D781*'ESTOQUE DEZEMBRO'!$G781+'ESTOQUE DEZEMBRO'!$E781*'ESTOQUE DEZEMBRO'!$H781</f>
        <v>850</v>
      </c>
      <c r="K781" s="1">
        <f>_xlfn.XLOOKUP(A781,MEDIDAS!A:A,MEDIDAS!D:D,,0)*5</f>
        <v>6.4444444444444446</v>
      </c>
      <c r="L781" s="1">
        <f>SUM(K781,_xlfn.XLOOKUP(A781,MEDIDAS!A:A,MEDIDAS!D:D,,0)*5)</f>
        <v>12.888888888888889</v>
      </c>
      <c r="M78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81" t="str">
        <f>IF(Tabela57[[#This Row],[ABASTECIMENTO]]&gt;0,"janeiro",_xlfn.XLOOKUP(Tabela57[[#This Row],[SKU]],'ESTOQUE DEZEMBRO'!A:A,'ESTOQUE DEZEMBRO'!N:N,,0))</f>
        <v>janeiro</v>
      </c>
      <c r="O781" s="15">
        <v>45658</v>
      </c>
    </row>
    <row r="782" spans="1:15">
      <c r="A782" s="5" t="s">
        <v>777</v>
      </c>
      <c r="B782" s="6" t="s">
        <v>1215</v>
      </c>
      <c r="C782" s="8">
        <f t="shared" si="24"/>
        <v>64.89</v>
      </c>
      <c r="D782" s="13">
        <f>_xlfn.XLOOKUP(Tabela57[[#This Row],[SKU]],'ESTOQUE DEZEMBRO'!A:A,'ESTOQUE DEZEMBRO'!F:F,,0)-
_xlfn.XLOOKUP(Tabela57[[#This Row],[SKU]],'VENDA MES'!K:K,'VENDA MES'!L:L,0,0)</f>
        <v>134.00000000000006</v>
      </c>
      <c r="E782" s="13">
        <f>IF(D782&lt;=0,(L782 * 2.5) - D782,IF(AND(Tabela57[[#This Row],[ESTOQUE_INICIAL]]&lt;=Tabela57[[#This Row],[PONTO_DE_REPOSICAO]],Tabela57[[#This Row],[ESTOQUE_INICIAL]]&gt;0),L782*2.5,D782*0))</f>
        <v>0</v>
      </c>
      <c r="F782" s="13">
        <f t="shared" si="25"/>
        <v>134.00000000000006</v>
      </c>
      <c r="G782" s="14">
        <f>IF('ESTOQUE DEZEMBRO'!$N782="outubro",_xlfn.XLOOKUP('ESTOQUE DEZEMBRO'!$A782,MEDIDAS!H:H,MEDIDAS!J:J,,0),IF('ESTOQUE DEZEMBRO'!$N782="novembro",_xlfn.XLOOKUP('ESTOQUE DEZEMBRO'!$A782,MEDIDAS!H:H,MEDIDAS!K:K,,0),"0"))</f>
        <v>10</v>
      </c>
      <c r="H782" s="16">
        <v>20</v>
      </c>
      <c r="I782" s="6" t="s">
        <v>1134</v>
      </c>
      <c r="J782" s="1">
        <f>'ESTOQUE DEZEMBRO'!$D782*'ESTOQUE DEZEMBRO'!$G782+'ESTOQUE DEZEMBRO'!$E782*'ESTOQUE DEZEMBRO'!$H782</f>
        <v>2010.0000000000005</v>
      </c>
      <c r="K782" s="1">
        <f>_xlfn.XLOOKUP(A782,MEDIDAS!A:A,MEDIDAS!D:D,,0)*5</f>
        <v>7.166666666666667</v>
      </c>
      <c r="L782" s="1">
        <f>SUM(K782,_xlfn.XLOOKUP(A782,MEDIDAS!A:A,MEDIDAS!D:D,,0)*5)</f>
        <v>14.333333333333334</v>
      </c>
      <c r="M78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82" t="str">
        <f>IF(Tabela57[[#This Row],[ABASTECIMENTO]]&gt;0,"janeiro",_xlfn.XLOOKUP(Tabela57[[#This Row],[SKU]],'ESTOQUE DEZEMBRO'!A:A,'ESTOQUE DEZEMBRO'!N:N,,0))</f>
        <v>outubro</v>
      </c>
      <c r="O782" s="15">
        <v>45658</v>
      </c>
    </row>
    <row r="783" spans="1:15">
      <c r="A783" s="5" t="s">
        <v>778</v>
      </c>
      <c r="B783" s="6" t="s">
        <v>1215</v>
      </c>
      <c r="C783" s="8">
        <f t="shared" si="24"/>
        <v>64.89</v>
      </c>
      <c r="D783" s="13">
        <f>_xlfn.XLOOKUP(Tabela57[[#This Row],[SKU]],'ESTOQUE DEZEMBRO'!A:A,'ESTOQUE DEZEMBRO'!F:F,,0)-
_xlfn.XLOOKUP(Tabela57[[#This Row],[SKU]],'VENDA MES'!K:K,'VENDA MES'!L:L,0,0)</f>
        <v>-34.999999999999972</v>
      </c>
      <c r="E783" s="13">
        <f>IF(D783&lt;=0,(L783 * 2.5) - D783,IF(AND(Tabela57[[#This Row],[ESTOQUE_INICIAL]]&lt;=Tabela57[[#This Row],[PONTO_DE_REPOSICAO]],Tabela57[[#This Row],[ESTOQUE_INICIAL]]&gt;0),L783*2.5,D783*0))</f>
        <v>66.666666666666629</v>
      </c>
      <c r="F783" s="13">
        <f t="shared" si="25"/>
        <v>31.666666666666657</v>
      </c>
      <c r="G783" s="14">
        <f>IF('ESTOQUE DEZEMBRO'!$N783="outubro",_xlfn.XLOOKUP('ESTOQUE DEZEMBRO'!$A783,MEDIDAS!H:H,MEDIDAS!J:J,,0),IF('ESTOQUE DEZEMBRO'!$N783="novembro",_xlfn.XLOOKUP('ESTOQUE DEZEMBRO'!$A783,MEDIDAS!H:H,MEDIDAS!K:K,,0),"0"))</f>
        <v>10</v>
      </c>
      <c r="H783" s="16">
        <v>20</v>
      </c>
      <c r="I783" s="6" t="s">
        <v>1134</v>
      </c>
      <c r="J783" s="1">
        <f>'ESTOQUE DEZEMBRO'!$D783*'ESTOQUE DEZEMBRO'!$G783+'ESTOQUE DEZEMBRO'!$E783*'ESTOQUE DEZEMBRO'!$H783</f>
        <v>510.00000000000028</v>
      </c>
      <c r="K783" s="1">
        <f>_xlfn.XLOOKUP(A783,MEDIDAS!A:A,MEDIDAS!D:D,,0)*5</f>
        <v>6.333333333333333</v>
      </c>
      <c r="L783" s="1">
        <f>SUM(K783,_xlfn.XLOOKUP(A783,MEDIDAS!A:A,MEDIDAS!D:D,,0)*5)</f>
        <v>12.666666666666666</v>
      </c>
      <c r="M78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83" t="str">
        <f>IF(Tabela57[[#This Row],[ABASTECIMENTO]]&gt;0,"janeiro",_xlfn.XLOOKUP(Tabela57[[#This Row],[SKU]],'ESTOQUE DEZEMBRO'!A:A,'ESTOQUE DEZEMBRO'!N:N,,0))</f>
        <v>janeiro</v>
      </c>
      <c r="O783" s="15">
        <v>45658</v>
      </c>
    </row>
    <row r="784" spans="1:15">
      <c r="A784" s="5" t="s">
        <v>779</v>
      </c>
      <c r="B784" s="6" t="s">
        <v>1216</v>
      </c>
      <c r="C784" s="8">
        <f t="shared" si="24"/>
        <v>64.89</v>
      </c>
      <c r="D784" s="13">
        <f>_xlfn.XLOOKUP(Tabela57[[#This Row],[SKU]],'ESTOQUE DEZEMBRO'!A:A,'ESTOQUE DEZEMBRO'!F:F,,0)-
_xlfn.XLOOKUP(Tabela57[[#This Row],[SKU]],'VENDA MES'!K:K,'VENDA MES'!L:L,0,0)</f>
        <v>-53.800000000000011</v>
      </c>
      <c r="E784" s="13">
        <f>IF(D784&lt;=0,(L784 * 2.5) - D784,IF(AND(Tabela57[[#This Row],[ESTOQUE_INICIAL]]&lt;=Tabela57[[#This Row],[PONTO_DE_REPOSICAO]],Tabela57[[#This Row],[ESTOQUE_INICIAL]]&gt;0),L784*2.5,D784*0))</f>
        <v>84.077777777777783</v>
      </c>
      <c r="F784" s="13">
        <f t="shared" si="25"/>
        <v>30.277777777777771</v>
      </c>
      <c r="G784" s="14">
        <f>IF('ESTOQUE DEZEMBRO'!$N784="outubro",_xlfn.XLOOKUP('ESTOQUE DEZEMBRO'!$A784,MEDIDAS!H:H,MEDIDAS!J:J,,0),IF('ESTOQUE DEZEMBRO'!$N784="novembro",_xlfn.XLOOKUP('ESTOQUE DEZEMBRO'!$A784,MEDIDAS!H:H,MEDIDAS!K:K,,0),"0"))</f>
        <v>36</v>
      </c>
      <c r="H784" s="16">
        <v>72</v>
      </c>
      <c r="I784" s="6" t="s">
        <v>1152</v>
      </c>
      <c r="J784" s="1">
        <f>'ESTOQUE DEZEMBRO'!$D784*'ESTOQUE DEZEMBRO'!$G784+'ESTOQUE DEZEMBRO'!$E784*'ESTOQUE DEZEMBRO'!$H784</f>
        <v>2491.1999999999998</v>
      </c>
      <c r="K784" s="1">
        <f>_xlfn.XLOOKUP(A784,MEDIDAS!A:A,MEDIDAS!D:D,,0)*5</f>
        <v>6.0555555555555554</v>
      </c>
      <c r="L784" s="1">
        <f>SUM(K784,_xlfn.XLOOKUP(A784,MEDIDAS!A:A,MEDIDAS!D:D,,0)*5)</f>
        <v>12.111111111111111</v>
      </c>
      <c r="M78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84" t="str">
        <f>IF(Tabela57[[#This Row],[ABASTECIMENTO]]&gt;0,"janeiro",_xlfn.XLOOKUP(Tabela57[[#This Row],[SKU]],'ESTOQUE DEZEMBRO'!A:A,'ESTOQUE DEZEMBRO'!N:N,,0))</f>
        <v>janeiro</v>
      </c>
      <c r="O784" s="15">
        <v>45658</v>
      </c>
    </row>
    <row r="785" spans="1:15">
      <c r="A785" s="5" t="s">
        <v>781</v>
      </c>
      <c r="B785" s="6" t="s">
        <v>1216</v>
      </c>
      <c r="C785" s="8">
        <f t="shared" si="24"/>
        <v>64.89</v>
      </c>
      <c r="D785" s="13">
        <f>_xlfn.XLOOKUP(Tabela57[[#This Row],[SKU]],'ESTOQUE DEZEMBRO'!A:A,'ESTOQUE DEZEMBRO'!F:F,,0)-
_xlfn.XLOOKUP(Tabela57[[#This Row],[SKU]],'VENDA MES'!K:K,'VENDA MES'!L:L,0,0)</f>
        <v>35.80000000000004</v>
      </c>
      <c r="E785" s="13">
        <f>IF(D785&lt;=0,(L785 * 2.5) - D785,IF(AND(Tabela57[[#This Row],[ESTOQUE_INICIAL]]&lt;=Tabela57[[#This Row],[PONTO_DE_REPOSICAO]],Tabela57[[#This Row],[ESTOQUE_INICIAL]]&gt;0),L785*2.5,D785*0))</f>
        <v>0</v>
      </c>
      <c r="F785" s="13">
        <f t="shared" si="25"/>
        <v>35.80000000000004</v>
      </c>
      <c r="G785" s="14">
        <f>IF('ESTOQUE DEZEMBRO'!$N785="outubro",_xlfn.XLOOKUP('ESTOQUE DEZEMBRO'!$A785,MEDIDAS!H:H,MEDIDAS!J:J,,0),IF('ESTOQUE DEZEMBRO'!$N785="novembro",_xlfn.XLOOKUP('ESTOQUE DEZEMBRO'!$A785,MEDIDAS!H:H,MEDIDAS!K:K,,0),"0"))</f>
        <v>36</v>
      </c>
      <c r="H785" s="16">
        <v>72</v>
      </c>
      <c r="I785" s="6" t="s">
        <v>1152</v>
      </c>
      <c r="J785" s="1">
        <f>'ESTOQUE DEZEMBRO'!$D785*'ESTOQUE DEZEMBRO'!$G785+'ESTOQUE DEZEMBRO'!$E785*'ESTOQUE DEZEMBRO'!$H785</f>
        <v>3376.8000000000015</v>
      </c>
      <c r="K785" s="1">
        <f>_xlfn.XLOOKUP(A785,MEDIDAS!A:A,MEDIDAS!D:D,,0)*5</f>
        <v>5.0555555555555554</v>
      </c>
      <c r="L785" s="1">
        <f>SUM(K785,_xlfn.XLOOKUP(A785,MEDIDAS!A:A,MEDIDAS!D:D,,0)*5)</f>
        <v>10.111111111111111</v>
      </c>
      <c r="M78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85" t="str">
        <f>IF(Tabela57[[#This Row],[ABASTECIMENTO]]&gt;0,"janeiro",_xlfn.XLOOKUP(Tabela57[[#This Row],[SKU]],'ESTOQUE DEZEMBRO'!A:A,'ESTOQUE DEZEMBRO'!N:N,,0))</f>
        <v>outubro</v>
      </c>
      <c r="O785" s="15">
        <v>45658</v>
      </c>
    </row>
    <row r="786" spans="1:15">
      <c r="A786" s="5" t="s">
        <v>782</v>
      </c>
      <c r="B786" s="6" t="s">
        <v>1216</v>
      </c>
      <c r="C786" s="8">
        <f t="shared" si="24"/>
        <v>64.89</v>
      </c>
      <c r="D786" s="13">
        <f>_xlfn.XLOOKUP(Tabela57[[#This Row],[SKU]],'ESTOQUE DEZEMBRO'!A:A,'ESTOQUE DEZEMBRO'!F:F,,0)-
_xlfn.XLOOKUP(Tabela57[[#This Row],[SKU]],'VENDA MES'!K:K,'VENDA MES'!L:L,0,0)</f>
        <v>-87.444444444444443</v>
      </c>
      <c r="E786" s="13">
        <f>IF(D786&lt;=0,(L786 * 2.5) - D786,IF(AND(Tabela57[[#This Row],[ESTOQUE_INICIAL]]&lt;=Tabela57[[#This Row],[PONTO_DE_REPOSICAO]],Tabela57[[#This Row],[ESTOQUE_INICIAL]]&gt;0),L786*2.5,D786*0))</f>
        <v>118</v>
      </c>
      <c r="F786" s="13">
        <f t="shared" si="25"/>
        <v>30.555555555555557</v>
      </c>
      <c r="G786" s="14" t="str">
        <f>IF('ESTOQUE DEZEMBRO'!$N786="outubro",_xlfn.XLOOKUP('ESTOQUE DEZEMBRO'!$A786,MEDIDAS!H:H,MEDIDAS!J:J,,0),IF('ESTOQUE DEZEMBRO'!$N786="novembro",_xlfn.XLOOKUP('ESTOQUE DEZEMBRO'!$A786,MEDIDAS!H:H,MEDIDAS!K:K,,0),"0"))</f>
        <v>0</v>
      </c>
      <c r="H786" s="16">
        <v>72</v>
      </c>
      <c r="I786" s="6" t="s">
        <v>1152</v>
      </c>
      <c r="J786" s="1">
        <f>'ESTOQUE DEZEMBRO'!$D786*'ESTOQUE DEZEMBRO'!$G786+'ESTOQUE DEZEMBRO'!$E786*'ESTOQUE DEZEMBRO'!$H786</f>
        <v>3740</v>
      </c>
      <c r="K786" s="1">
        <f>_xlfn.XLOOKUP(A786,MEDIDAS!A:A,MEDIDAS!D:D,,0)*5</f>
        <v>6.1111111111111116</v>
      </c>
      <c r="L786" s="1">
        <f>SUM(K786,_xlfn.XLOOKUP(A786,MEDIDAS!A:A,MEDIDAS!D:D,,0)*5)</f>
        <v>12.222222222222223</v>
      </c>
      <c r="M78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86" t="str">
        <f>IF(Tabela57[[#This Row],[ABASTECIMENTO]]&gt;0,"janeiro",_xlfn.XLOOKUP(Tabela57[[#This Row],[SKU]],'ESTOQUE DEZEMBRO'!A:A,'ESTOQUE DEZEMBRO'!N:N,,0))</f>
        <v>janeiro</v>
      </c>
      <c r="O786" s="15">
        <v>45658</v>
      </c>
    </row>
    <row r="787" spans="1:15">
      <c r="A787" s="5" t="s">
        <v>783</v>
      </c>
      <c r="B787" s="6" t="s">
        <v>1216</v>
      </c>
      <c r="C787" s="8">
        <f t="shared" si="24"/>
        <v>64.89</v>
      </c>
      <c r="D787" s="13">
        <f>_xlfn.XLOOKUP(Tabela57[[#This Row],[SKU]],'ESTOQUE DEZEMBRO'!A:A,'ESTOQUE DEZEMBRO'!F:F,,0)-
_xlfn.XLOOKUP(Tabela57[[#This Row],[SKU]],'VENDA MES'!K:K,'VENDA MES'!L:L,0,0)</f>
        <v>-48</v>
      </c>
      <c r="E787" s="13">
        <f>IF(D787&lt;=0,(L787 * 2.5) - D787,IF(AND(Tabela57[[#This Row],[ESTOQUE_INICIAL]]&lt;=Tabela57[[#This Row],[PONTO_DE_REPOSICAO]],Tabela57[[#This Row],[ESTOQUE_INICIAL]]&gt;0),L787*2.5,D787*0))</f>
        <v>75.5</v>
      </c>
      <c r="F787" s="13">
        <f t="shared" si="25"/>
        <v>27.5</v>
      </c>
      <c r="G787" s="14">
        <f>IF('ESTOQUE DEZEMBRO'!$N787="outubro",_xlfn.XLOOKUP('ESTOQUE DEZEMBRO'!$A787,MEDIDAS!H:H,MEDIDAS!J:J,,0),IF('ESTOQUE DEZEMBRO'!$N787="novembro",_xlfn.XLOOKUP('ESTOQUE DEZEMBRO'!$A787,MEDIDAS!H:H,MEDIDAS!K:K,,0),"0"))</f>
        <v>36</v>
      </c>
      <c r="H787" s="16">
        <v>72</v>
      </c>
      <c r="I787" s="6" t="s">
        <v>1152</v>
      </c>
      <c r="J787" s="1">
        <f>'ESTOQUE DEZEMBRO'!$D787*'ESTOQUE DEZEMBRO'!$G787+'ESTOQUE DEZEMBRO'!$E787*'ESTOQUE DEZEMBRO'!$H787</f>
        <v>1188</v>
      </c>
      <c r="K787" s="1">
        <f>_xlfn.XLOOKUP(A787,MEDIDAS!A:A,MEDIDAS!D:D,,0)*5</f>
        <v>5.5</v>
      </c>
      <c r="L787" s="1">
        <f>SUM(K787,_xlfn.XLOOKUP(A787,MEDIDAS!A:A,MEDIDAS!D:D,,0)*5)</f>
        <v>11</v>
      </c>
      <c r="M78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87" t="str">
        <f>IF(Tabela57[[#This Row],[ABASTECIMENTO]]&gt;0,"janeiro",_xlfn.XLOOKUP(Tabela57[[#This Row],[SKU]],'ESTOQUE DEZEMBRO'!A:A,'ESTOQUE DEZEMBRO'!N:N,,0))</f>
        <v>janeiro</v>
      </c>
      <c r="O787" s="15">
        <v>45658</v>
      </c>
    </row>
    <row r="788" spans="1:15">
      <c r="A788" s="5" t="s">
        <v>784</v>
      </c>
      <c r="B788" s="6" t="s">
        <v>1216</v>
      </c>
      <c r="C788" s="8">
        <f t="shared" si="24"/>
        <v>64.89</v>
      </c>
      <c r="D788" s="13">
        <f>_xlfn.XLOOKUP(Tabela57[[#This Row],[SKU]],'ESTOQUE DEZEMBRO'!A:A,'ESTOQUE DEZEMBRO'!F:F,,0)-
_xlfn.XLOOKUP(Tabela57[[#This Row],[SKU]],'VENDA MES'!K:K,'VENDA MES'!L:L,0,0)</f>
        <v>32.199999999999989</v>
      </c>
      <c r="E788" s="13">
        <f>IF(D788&lt;=0,(L788 * 2.5) - D788,IF(AND(Tabela57[[#This Row],[ESTOQUE_INICIAL]]&lt;=Tabela57[[#This Row],[PONTO_DE_REPOSICAO]],Tabela57[[#This Row],[ESTOQUE_INICIAL]]&gt;0),L788*2.5,D788*0))</f>
        <v>0</v>
      </c>
      <c r="F788" s="13">
        <f t="shared" si="25"/>
        <v>32.199999999999989</v>
      </c>
      <c r="G788" s="14">
        <f>IF('ESTOQUE DEZEMBRO'!$N788="outubro",_xlfn.XLOOKUP('ESTOQUE DEZEMBRO'!$A788,MEDIDAS!H:H,MEDIDAS!J:J,,0),IF('ESTOQUE DEZEMBRO'!$N788="novembro",_xlfn.XLOOKUP('ESTOQUE DEZEMBRO'!$A788,MEDIDAS!H:H,MEDIDAS!K:K,,0),"0"))</f>
        <v>36</v>
      </c>
      <c r="H788" s="16">
        <v>72</v>
      </c>
      <c r="I788" s="6" t="s">
        <v>1152</v>
      </c>
      <c r="J788" s="1">
        <f>'ESTOQUE DEZEMBRO'!$D788*'ESTOQUE DEZEMBRO'!$G788+'ESTOQUE DEZEMBRO'!$E788*'ESTOQUE DEZEMBRO'!$H788</f>
        <v>2923.2</v>
      </c>
      <c r="K788" s="1">
        <f>_xlfn.XLOOKUP(A788,MEDIDAS!A:A,MEDIDAS!D:D,,0)*5</f>
        <v>9.0555555555555554</v>
      </c>
      <c r="L788" s="1">
        <f>SUM(K788,_xlfn.XLOOKUP(A788,MEDIDAS!A:A,MEDIDAS!D:D,,0)*5)</f>
        <v>18.111111111111111</v>
      </c>
      <c r="M78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88" t="str">
        <f>IF(Tabela57[[#This Row],[ABASTECIMENTO]]&gt;0,"janeiro",_xlfn.XLOOKUP(Tabela57[[#This Row],[SKU]],'ESTOQUE DEZEMBRO'!A:A,'ESTOQUE DEZEMBRO'!N:N,,0))</f>
        <v>outubro</v>
      </c>
      <c r="O788" s="15">
        <v>45658</v>
      </c>
    </row>
    <row r="789" spans="1:15">
      <c r="A789" s="5" t="s">
        <v>867</v>
      </c>
      <c r="B789" s="6" t="s">
        <v>1216</v>
      </c>
      <c r="C789" s="8">
        <f t="shared" si="24"/>
        <v>64.89</v>
      </c>
      <c r="D789" s="13">
        <f>_xlfn.XLOOKUP(Tabela57[[#This Row],[SKU]],'ESTOQUE DEZEMBRO'!A:A,'ESTOQUE DEZEMBRO'!F:F,,0)-
_xlfn.XLOOKUP(Tabela57[[#This Row],[SKU]],'VENDA MES'!K:K,'VENDA MES'!L:L,0,0)</f>
        <v>2</v>
      </c>
      <c r="E789" s="13">
        <f>IF(D789&lt;=0,(L789 * 2.5) - D789,IF(AND(Tabela57[[#This Row],[ESTOQUE_INICIAL]]&lt;=Tabela57[[#This Row],[PONTO_DE_REPOSICAO]],Tabela57[[#This Row],[ESTOQUE_INICIAL]]&gt;0),L789*2.5,D789*0))</f>
        <v>20.555555555555554</v>
      </c>
      <c r="F789" s="13">
        <f t="shared" si="25"/>
        <v>22.555555555555554</v>
      </c>
      <c r="G789" s="14">
        <f>IF('ESTOQUE DEZEMBRO'!$N789="outubro",_xlfn.XLOOKUP('ESTOQUE DEZEMBRO'!$A789,MEDIDAS!H:H,MEDIDAS!J:J,,0),IF('ESTOQUE DEZEMBRO'!$N789="novembro",_xlfn.XLOOKUP('ESTOQUE DEZEMBRO'!$A789,MEDIDAS!H:H,MEDIDAS!K:K,,0),"0"))</f>
        <v>36</v>
      </c>
      <c r="H789" s="16">
        <v>72</v>
      </c>
      <c r="I789" s="6" t="s">
        <v>1152</v>
      </c>
      <c r="J789" s="1">
        <f>'ESTOQUE DEZEMBRO'!$D789*'ESTOQUE DEZEMBRO'!$G789+'ESTOQUE DEZEMBRO'!$E789*'ESTOQUE DEZEMBRO'!$H789</f>
        <v>2736</v>
      </c>
      <c r="K789" s="1">
        <f>_xlfn.XLOOKUP(A789,MEDIDAS!A:A,MEDIDAS!D:D,,0)*5</f>
        <v>4.1111111111111107</v>
      </c>
      <c r="L789" s="1">
        <f>SUM(K789,_xlfn.XLOOKUP(A789,MEDIDAS!A:A,MEDIDAS!D:D,,0)*5)</f>
        <v>8.2222222222222214</v>
      </c>
      <c r="M78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89" t="str">
        <f>IF(Tabela57[[#This Row],[ABASTECIMENTO]]&gt;0,"janeiro",_xlfn.XLOOKUP(Tabela57[[#This Row],[SKU]],'ESTOQUE DEZEMBRO'!A:A,'ESTOQUE DEZEMBRO'!N:N,,0))</f>
        <v>janeiro</v>
      </c>
      <c r="O789" s="15">
        <v>45658</v>
      </c>
    </row>
    <row r="790" spans="1:15">
      <c r="A790" s="5" t="s">
        <v>785</v>
      </c>
      <c r="B790" s="6" t="s">
        <v>1216</v>
      </c>
      <c r="C790" s="8">
        <f t="shared" si="24"/>
        <v>64.89</v>
      </c>
      <c r="D790" s="13">
        <f>_xlfn.XLOOKUP(Tabela57[[#This Row],[SKU]],'ESTOQUE DEZEMBRO'!A:A,'ESTOQUE DEZEMBRO'!F:F,,0)-
_xlfn.XLOOKUP(Tabela57[[#This Row],[SKU]],'VENDA MES'!K:K,'VENDA MES'!L:L,0,0)</f>
        <v>65.199999999999989</v>
      </c>
      <c r="E790" s="13">
        <f>IF(D790&lt;=0,(L790 * 2.5) - D790,IF(AND(Tabela57[[#This Row],[ESTOQUE_INICIAL]]&lt;=Tabela57[[#This Row],[PONTO_DE_REPOSICAO]],Tabela57[[#This Row],[ESTOQUE_INICIAL]]&gt;0),L790*2.5,D790*0))</f>
        <v>0</v>
      </c>
      <c r="F790" s="13">
        <f t="shared" si="25"/>
        <v>65.199999999999989</v>
      </c>
      <c r="G790" s="14">
        <f>IF('ESTOQUE DEZEMBRO'!$N790="outubro",_xlfn.XLOOKUP('ESTOQUE DEZEMBRO'!$A790,MEDIDAS!H:H,MEDIDAS!J:J,,0),IF('ESTOQUE DEZEMBRO'!$N790="novembro",_xlfn.XLOOKUP('ESTOQUE DEZEMBRO'!$A790,MEDIDAS!H:H,MEDIDAS!K:K,,0),"0"))</f>
        <v>36</v>
      </c>
      <c r="H790" s="16">
        <v>72</v>
      </c>
      <c r="I790" s="6" t="s">
        <v>1152</v>
      </c>
      <c r="J790" s="1">
        <f>'ESTOQUE DEZEMBRO'!$D790*'ESTOQUE DEZEMBRO'!$G790+'ESTOQUE DEZEMBRO'!$E790*'ESTOQUE DEZEMBRO'!$H790</f>
        <v>4003.2</v>
      </c>
      <c r="K790" s="1">
        <f>_xlfn.XLOOKUP(A790,MEDIDAS!A:A,MEDIDAS!D:D,,0)*5</f>
        <v>7.3888888888888893</v>
      </c>
      <c r="L790" s="1">
        <f>SUM(K790,_xlfn.XLOOKUP(A790,MEDIDAS!A:A,MEDIDAS!D:D,,0)*5)</f>
        <v>14.777777777777779</v>
      </c>
      <c r="M79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90" t="str">
        <f>IF(Tabela57[[#This Row],[ABASTECIMENTO]]&gt;0,"janeiro",_xlfn.XLOOKUP(Tabela57[[#This Row],[SKU]],'ESTOQUE DEZEMBRO'!A:A,'ESTOQUE DEZEMBRO'!N:N,,0))</f>
        <v>outubro</v>
      </c>
      <c r="O790" s="15">
        <v>45658</v>
      </c>
    </row>
    <row r="791" spans="1:15">
      <c r="A791" s="5" t="s">
        <v>786</v>
      </c>
      <c r="B791" s="6" t="s">
        <v>1216</v>
      </c>
      <c r="C791" s="8">
        <f t="shared" si="24"/>
        <v>64.89</v>
      </c>
      <c r="D791" s="13">
        <f>_xlfn.XLOOKUP(Tabela57[[#This Row],[SKU]],'ESTOQUE DEZEMBRO'!A:A,'ESTOQUE DEZEMBRO'!F:F,,0)-
_xlfn.XLOOKUP(Tabela57[[#This Row],[SKU]],'VENDA MES'!K:K,'VENDA MES'!L:L,0,0)</f>
        <v>-9.5999999999999943</v>
      </c>
      <c r="E791" s="13">
        <f>IF(D791&lt;=0,(L791 * 2.5) - D791,IF(AND(Tabela57[[#This Row],[ESTOQUE_INICIAL]]&lt;=Tabela57[[#This Row],[PONTO_DE_REPOSICAO]],Tabela57[[#This Row],[ESTOQUE_INICIAL]]&gt;0),L791*2.5,D791*0))</f>
        <v>54.322222222222216</v>
      </c>
      <c r="F791" s="13">
        <f t="shared" si="25"/>
        <v>44.722222222222221</v>
      </c>
      <c r="G791" s="14">
        <f>IF('ESTOQUE DEZEMBRO'!$N791="outubro",_xlfn.XLOOKUP('ESTOQUE DEZEMBRO'!$A791,MEDIDAS!H:H,MEDIDAS!J:J,,0),IF('ESTOQUE DEZEMBRO'!$N791="novembro",_xlfn.XLOOKUP('ESTOQUE DEZEMBRO'!$A791,MEDIDAS!H:H,MEDIDAS!K:K,,0),"0"))</f>
        <v>36</v>
      </c>
      <c r="H791" s="16">
        <v>72</v>
      </c>
      <c r="I791" s="6" t="s">
        <v>1152</v>
      </c>
      <c r="J791" s="1">
        <f>'ESTOQUE DEZEMBRO'!$D791*'ESTOQUE DEZEMBRO'!$G791+'ESTOQUE DEZEMBRO'!$E791*'ESTOQUE DEZEMBRO'!$H791</f>
        <v>1094.4000000000001</v>
      </c>
      <c r="K791" s="1">
        <f>_xlfn.XLOOKUP(A791,MEDIDAS!A:A,MEDIDAS!D:D,,0)*5</f>
        <v>8.9444444444444446</v>
      </c>
      <c r="L791" s="1">
        <f>SUM(K791,_xlfn.XLOOKUP(A791,MEDIDAS!A:A,MEDIDAS!D:D,,0)*5)</f>
        <v>17.888888888888889</v>
      </c>
      <c r="M79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91" t="str">
        <f>IF(Tabela57[[#This Row],[ABASTECIMENTO]]&gt;0,"janeiro",_xlfn.XLOOKUP(Tabela57[[#This Row],[SKU]],'ESTOQUE DEZEMBRO'!A:A,'ESTOQUE DEZEMBRO'!N:N,,0))</f>
        <v>janeiro</v>
      </c>
      <c r="O791" s="15">
        <v>45658</v>
      </c>
    </row>
    <row r="792" spans="1:15">
      <c r="A792" s="5" t="s">
        <v>787</v>
      </c>
      <c r="B792" s="6" t="s">
        <v>1216</v>
      </c>
      <c r="C792" s="8">
        <f t="shared" si="24"/>
        <v>64.89</v>
      </c>
      <c r="D792" s="13">
        <f>_xlfn.XLOOKUP(Tabela57[[#This Row],[SKU]],'ESTOQUE DEZEMBRO'!A:A,'ESTOQUE DEZEMBRO'!F:F,,0)-
_xlfn.XLOOKUP(Tabela57[[#This Row],[SKU]],'VENDA MES'!K:K,'VENDA MES'!L:L,0,0)</f>
        <v>-56.555555555555557</v>
      </c>
      <c r="E792" s="13">
        <f>IF(D792&lt;=0,(L792 * 2.5) - D792,IF(AND(Tabela57[[#This Row],[ESTOQUE_INICIAL]]&lt;=Tabela57[[#This Row],[PONTO_DE_REPOSICAO]],Tabela57[[#This Row],[ESTOQUE_INICIAL]]&gt;0),L792*2.5,D792*0))</f>
        <v>86.277777777777771</v>
      </c>
      <c r="F792" s="13">
        <f t="shared" si="25"/>
        <v>29.722222222222214</v>
      </c>
      <c r="G792" s="14" t="str">
        <f>IF('ESTOQUE DEZEMBRO'!$N792="outubro",_xlfn.XLOOKUP('ESTOQUE DEZEMBRO'!$A792,MEDIDAS!H:H,MEDIDAS!J:J,,0),IF('ESTOQUE DEZEMBRO'!$N792="novembro",_xlfn.XLOOKUP('ESTOQUE DEZEMBRO'!$A792,MEDIDAS!H:H,MEDIDAS!K:K,,0),"0"))</f>
        <v>0</v>
      </c>
      <c r="H792" s="16">
        <v>72</v>
      </c>
      <c r="I792" s="6" t="s">
        <v>1152</v>
      </c>
      <c r="J792" s="1">
        <f>'ESTOQUE DEZEMBRO'!$D792*'ESTOQUE DEZEMBRO'!$G792+'ESTOQUE DEZEMBRO'!$E792*'ESTOQUE DEZEMBRO'!$H792</f>
        <v>2675</v>
      </c>
      <c r="K792" s="1">
        <f>_xlfn.XLOOKUP(A792,MEDIDAS!A:A,MEDIDAS!D:D,,0)*5</f>
        <v>5.9444444444444446</v>
      </c>
      <c r="L792" s="1">
        <f>SUM(K792,_xlfn.XLOOKUP(A792,MEDIDAS!A:A,MEDIDAS!D:D,,0)*5)</f>
        <v>11.888888888888889</v>
      </c>
      <c r="M79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92" t="str">
        <f>IF(Tabela57[[#This Row],[ABASTECIMENTO]]&gt;0,"janeiro",_xlfn.XLOOKUP(Tabela57[[#This Row],[SKU]],'ESTOQUE DEZEMBRO'!A:A,'ESTOQUE DEZEMBRO'!N:N,,0))</f>
        <v>janeiro</v>
      </c>
      <c r="O792" s="15">
        <v>45658</v>
      </c>
    </row>
    <row r="793" spans="1:15">
      <c r="A793" s="5" t="s">
        <v>788</v>
      </c>
      <c r="B793" s="6" t="s">
        <v>1216</v>
      </c>
      <c r="C793" s="8">
        <f t="shared" si="24"/>
        <v>64.89</v>
      </c>
      <c r="D793" s="13">
        <f>_xlfn.XLOOKUP(Tabela57[[#This Row],[SKU]],'ESTOQUE DEZEMBRO'!A:A,'ESTOQUE DEZEMBRO'!F:F,,0)-
_xlfn.XLOOKUP(Tabela57[[#This Row],[SKU]],'VENDA MES'!K:K,'VENDA MES'!L:L,0,0)</f>
        <v>37.199999999999989</v>
      </c>
      <c r="E793" s="13">
        <f>IF(D793&lt;=0,(L793 * 2.5) - D793,IF(AND(Tabela57[[#This Row],[ESTOQUE_INICIAL]]&lt;=Tabela57[[#This Row],[PONTO_DE_REPOSICAO]],Tabela57[[#This Row],[ESTOQUE_INICIAL]]&gt;0),L793*2.5,D793*0))</f>
        <v>0</v>
      </c>
      <c r="F793" s="13">
        <f t="shared" si="25"/>
        <v>37.199999999999989</v>
      </c>
      <c r="G793" s="14">
        <f>IF('ESTOQUE DEZEMBRO'!$N793="outubro",_xlfn.XLOOKUP('ESTOQUE DEZEMBRO'!$A793,MEDIDAS!H:H,MEDIDAS!J:J,,0),IF('ESTOQUE DEZEMBRO'!$N793="novembro",_xlfn.XLOOKUP('ESTOQUE DEZEMBRO'!$A793,MEDIDAS!H:H,MEDIDAS!K:K,,0),"0"))</f>
        <v>36</v>
      </c>
      <c r="H793" s="16">
        <v>72</v>
      </c>
      <c r="I793" s="6" t="s">
        <v>1152</v>
      </c>
      <c r="J793" s="1">
        <f>'ESTOQUE DEZEMBRO'!$D793*'ESTOQUE DEZEMBRO'!$G793+'ESTOQUE DEZEMBRO'!$E793*'ESTOQUE DEZEMBRO'!$H793</f>
        <v>3319.2</v>
      </c>
      <c r="K793" s="1">
        <f>_xlfn.XLOOKUP(A793,MEDIDAS!A:A,MEDIDAS!D:D,,0)*5</f>
        <v>6.6111111111111107</v>
      </c>
      <c r="L793" s="1">
        <f>SUM(K793,_xlfn.XLOOKUP(A793,MEDIDAS!A:A,MEDIDAS!D:D,,0)*5)</f>
        <v>13.222222222222221</v>
      </c>
      <c r="M79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93" t="str">
        <f>IF(Tabela57[[#This Row],[ABASTECIMENTO]]&gt;0,"janeiro",_xlfn.XLOOKUP(Tabela57[[#This Row],[SKU]],'ESTOQUE DEZEMBRO'!A:A,'ESTOQUE DEZEMBRO'!N:N,,0))</f>
        <v>outubro</v>
      </c>
      <c r="O793" s="15">
        <v>45658</v>
      </c>
    </row>
    <row r="794" spans="1:15">
      <c r="A794" s="5" t="s">
        <v>789</v>
      </c>
      <c r="B794" s="6" t="s">
        <v>1217</v>
      </c>
      <c r="C794" s="8">
        <f t="shared" si="24"/>
        <v>64.89</v>
      </c>
      <c r="D794" s="13">
        <f>_xlfn.XLOOKUP(Tabela57[[#This Row],[SKU]],'ESTOQUE DEZEMBRO'!A:A,'ESTOQUE DEZEMBRO'!F:F,,0)-
_xlfn.XLOOKUP(Tabela57[[#This Row],[SKU]],'VENDA MES'!K:K,'VENDA MES'!L:L,0,0)</f>
        <v>-42.666666666666664</v>
      </c>
      <c r="E794" s="13">
        <f>IF(D794&lt;=0,(L794 * 2.5) - D794,IF(AND(Tabela57[[#This Row],[ESTOQUE_INICIAL]]&lt;=Tabela57[[#This Row],[PONTO_DE_REPOSICAO]],Tabela57[[#This Row],[ESTOQUE_INICIAL]]&gt;0),L794*2.5,D794*0))</f>
        <v>81</v>
      </c>
      <c r="F794" s="13">
        <f t="shared" si="25"/>
        <v>38.333333333333336</v>
      </c>
      <c r="G794" s="14" t="str">
        <f>IF('ESTOQUE DEZEMBRO'!$N794="outubro",_xlfn.XLOOKUP('ESTOQUE DEZEMBRO'!$A794,MEDIDAS!H:H,MEDIDAS!J:J,,0),IF('ESTOQUE DEZEMBRO'!$N794="novembro",_xlfn.XLOOKUP('ESTOQUE DEZEMBRO'!$A794,MEDIDAS!H:H,MEDIDAS!K:K,,0),"0"))</f>
        <v>0</v>
      </c>
      <c r="H794" s="16">
        <v>48</v>
      </c>
      <c r="I794" s="6" t="s">
        <v>1128</v>
      </c>
      <c r="J794" s="1">
        <f>'ESTOQUE DEZEMBRO'!$D794*'ESTOQUE DEZEMBRO'!$G794+'ESTOQUE DEZEMBRO'!$E794*'ESTOQUE DEZEMBRO'!$H794</f>
        <v>2820</v>
      </c>
      <c r="K794" s="1">
        <f>_xlfn.XLOOKUP(A794,MEDIDAS!A:A,MEDIDAS!D:D,,0)*5</f>
        <v>7.666666666666667</v>
      </c>
      <c r="L794" s="1">
        <f>SUM(K794,_xlfn.XLOOKUP(A794,MEDIDAS!A:A,MEDIDAS!D:D,,0)*5)</f>
        <v>15.333333333333334</v>
      </c>
      <c r="M79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794" t="str">
        <f>IF(Tabela57[[#This Row],[ABASTECIMENTO]]&gt;0,"janeiro",_xlfn.XLOOKUP(Tabela57[[#This Row],[SKU]],'ESTOQUE DEZEMBRO'!A:A,'ESTOQUE DEZEMBRO'!N:N,,0))</f>
        <v>janeiro</v>
      </c>
      <c r="O794" s="15">
        <v>45658</v>
      </c>
    </row>
    <row r="795" spans="1:15">
      <c r="A795" s="5" t="s">
        <v>790</v>
      </c>
      <c r="B795" s="6" t="s">
        <v>1217</v>
      </c>
      <c r="C795" s="8">
        <f t="shared" si="24"/>
        <v>64.89</v>
      </c>
      <c r="D795" s="13">
        <f>_xlfn.XLOOKUP(Tabela57[[#This Row],[SKU]],'ESTOQUE DEZEMBRO'!A:A,'ESTOQUE DEZEMBRO'!F:F,,0)-
_xlfn.XLOOKUP(Tabela57[[#This Row],[SKU]],'VENDA MES'!K:K,'VENDA MES'!L:L,0,0)</f>
        <v>17.599999999999994</v>
      </c>
      <c r="E795" s="13">
        <f>IF(D795&lt;=0,(L795 * 2.5) - D795,IF(AND(Tabela57[[#This Row],[ESTOQUE_INICIAL]]&lt;=Tabela57[[#This Row],[PONTO_DE_REPOSICAO]],Tabela57[[#This Row],[ESTOQUE_INICIAL]]&gt;0),L795*2.5,D795*0))</f>
        <v>0</v>
      </c>
      <c r="F795" s="13">
        <f t="shared" si="25"/>
        <v>17.599999999999994</v>
      </c>
      <c r="G795" s="14">
        <f>IF('ESTOQUE DEZEMBRO'!$N795="outubro",_xlfn.XLOOKUP('ESTOQUE DEZEMBRO'!$A795,MEDIDAS!H:H,MEDIDAS!J:J,,0),IF('ESTOQUE DEZEMBRO'!$N795="novembro",_xlfn.XLOOKUP('ESTOQUE DEZEMBRO'!$A795,MEDIDAS!H:H,MEDIDAS!K:K,,0),"0"))</f>
        <v>24</v>
      </c>
      <c r="H795" s="16">
        <v>48</v>
      </c>
      <c r="I795" s="6" t="s">
        <v>1128</v>
      </c>
      <c r="J795" s="1">
        <f>'ESTOQUE DEZEMBRO'!$D795*'ESTOQUE DEZEMBRO'!$G795+'ESTOQUE DEZEMBRO'!$E795*'ESTOQUE DEZEMBRO'!$H795</f>
        <v>1430.3999999999999</v>
      </c>
      <c r="K795" s="1">
        <f>_xlfn.XLOOKUP(A795,MEDIDAS!A:A,MEDIDAS!D:D,,0)*5</f>
        <v>6.2222222222222223</v>
      </c>
      <c r="L795" s="1">
        <f>SUM(K795,_xlfn.XLOOKUP(A795,MEDIDAS!A:A,MEDIDAS!D:D,,0)*5)</f>
        <v>12.444444444444445</v>
      </c>
      <c r="M79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95" t="str">
        <f>IF(Tabela57[[#This Row],[ABASTECIMENTO]]&gt;0,"janeiro",_xlfn.XLOOKUP(Tabela57[[#This Row],[SKU]],'ESTOQUE DEZEMBRO'!A:A,'ESTOQUE DEZEMBRO'!N:N,,0))</f>
        <v>outubro</v>
      </c>
      <c r="O795" s="15">
        <v>45658</v>
      </c>
    </row>
    <row r="796" spans="1:15">
      <c r="A796" s="5" t="s">
        <v>792</v>
      </c>
      <c r="B796" s="6" t="s">
        <v>1217</v>
      </c>
      <c r="C796" s="8">
        <f t="shared" si="24"/>
        <v>64.89</v>
      </c>
      <c r="D796" s="13">
        <f>_xlfn.XLOOKUP(Tabela57[[#This Row],[SKU]],'ESTOQUE DEZEMBRO'!A:A,'ESTOQUE DEZEMBRO'!F:F,,0)-
_xlfn.XLOOKUP(Tabela57[[#This Row],[SKU]],'VENDA MES'!K:K,'VENDA MES'!L:L,0,0)</f>
        <v>-3.4000000000000057</v>
      </c>
      <c r="E796" s="13">
        <f>IF(D796&lt;=0,(L796 * 2.5) - D796,IF(AND(Tabela57[[#This Row],[ESTOQUE_INICIAL]]&lt;=Tabela57[[#This Row],[PONTO_DE_REPOSICAO]],Tabela57[[#This Row],[ESTOQUE_INICIAL]]&gt;0),L796*2.5,D796*0))</f>
        <v>29.511111111111116</v>
      </c>
      <c r="F796" s="13">
        <f t="shared" si="25"/>
        <v>26.111111111111111</v>
      </c>
      <c r="G796" s="14">
        <f>IF('ESTOQUE DEZEMBRO'!$N796="outubro",_xlfn.XLOOKUP('ESTOQUE DEZEMBRO'!$A796,MEDIDAS!H:H,MEDIDAS!J:J,,0),IF('ESTOQUE DEZEMBRO'!$N796="novembro",_xlfn.XLOOKUP('ESTOQUE DEZEMBRO'!$A796,MEDIDAS!H:H,MEDIDAS!K:K,,0),"0"))</f>
        <v>24</v>
      </c>
      <c r="H796" s="16">
        <v>48</v>
      </c>
      <c r="I796" s="6" t="s">
        <v>1128</v>
      </c>
      <c r="J796" s="1">
        <f>'ESTOQUE DEZEMBRO'!$D796*'ESTOQUE DEZEMBRO'!$G796+'ESTOQUE DEZEMBRO'!$E796*'ESTOQUE DEZEMBRO'!$H796</f>
        <v>1862.3999999999999</v>
      </c>
      <c r="K796" s="1">
        <f>_xlfn.XLOOKUP(A796,MEDIDAS!A:A,MEDIDAS!D:D,,0)*5</f>
        <v>5.2222222222222223</v>
      </c>
      <c r="L796" s="1">
        <f>SUM(K796,_xlfn.XLOOKUP(A796,MEDIDAS!A:A,MEDIDAS!D:D,,0)*5)</f>
        <v>10.444444444444445</v>
      </c>
      <c r="M79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96" t="str">
        <f>IF(Tabela57[[#This Row],[ABASTECIMENTO]]&gt;0,"janeiro",_xlfn.XLOOKUP(Tabela57[[#This Row],[SKU]],'ESTOQUE DEZEMBRO'!A:A,'ESTOQUE DEZEMBRO'!N:N,,0))</f>
        <v>janeiro</v>
      </c>
      <c r="O796" s="15">
        <v>45658</v>
      </c>
    </row>
    <row r="797" spans="1:15">
      <c r="A797" s="5" t="s">
        <v>793</v>
      </c>
      <c r="B797" s="6" t="s">
        <v>1217</v>
      </c>
      <c r="C797" s="8">
        <f t="shared" si="24"/>
        <v>64.89</v>
      </c>
      <c r="D797" s="13">
        <f>_xlfn.XLOOKUP(Tabela57[[#This Row],[SKU]],'ESTOQUE DEZEMBRO'!A:A,'ESTOQUE DEZEMBRO'!F:F,,0)-
_xlfn.XLOOKUP(Tabela57[[#This Row],[SKU]],'VENDA MES'!K:K,'VENDA MES'!L:L,0,0)</f>
        <v>-93.277777777777771</v>
      </c>
      <c r="E797" s="13">
        <f>IF(D797&lt;=0,(L797 * 2.5) - D797,IF(AND(Tabela57[[#This Row],[ESTOQUE_INICIAL]]&lt;=Tabela57[[#This Row],[PONTO_DE_REPOSICAO]],Tabela57[[#This Row],[ESTOQUE_INICIAL]]&gt;0),L797*2.5,D797*0))</f>
        <v>128</v>
      </c>
      <c r="F797" s="13">
        <f t="shared" si="25"/>
        <v>34.722222222222229</v>
      </c>
      <c r="G797" s="14" t="str">
        <f>IF('ESTOQUE DEZEMBRO'!$N797="outubro",_xlfn.XLOOKUP('ESTOQUE DEZEMBRO'!$A797,MEDIDAS!H:H,MEDIDAS!J:J,,0),IF('ESTOQUE DEZEMBRO'!$N797="novembro",_xlfn.XLOOKUP('ESTOQUE DEZEMBRO'!$A797,MEDIDAS!H:H,MEDIDAS!K:K,,0),"0"))</f>
        <v>0</v>
      </c>
      <c r="H797" s="16">
        <v>48</v>
      </c>
      <c r="I797" s="6" t="s">
        <v>1128</v>
      </c>
      <c r="J797" s="1">
        <f>'ESTOQUE DEZEMBRO'!$D797*'ESTOQUE DEZEMBRO'!$G797+'ESTOQUE DEZEMBRO'!$E797*'ESTOQUE DEZEMBRO'!$H797</f>
        <v>2083.3333333333335</v>
      </c>
      <c r="K797" s="1">
        <f>_xlfn.XLOOKUP(A797,MEDIDAS!A:A,MEDIDAS!D:D,,0)*5</f>
        <v>6.9444444444444446</v>
      </c>
      <c r="L797" s="1">
        <f>SUM(K797,_xlfn.XLOOKUP(A797,MEDIDAS!A:A,MEDIDAS!D:D,,0)*5)</f>
        <v>13.888888888888889</v>
      </c>
      <c r="M79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97" t="str">
        <f>IF(Tabela57[[#This Row],[ABASTECIMENTO]]&gt;0,"janeiro",_xlfn.XLOOKUP(Tabela57[[#This Row],[SKU]],'ESTOQUE DEZEMBRO'!A:A,'ESTOQUE DEZEMBRO'!N:N,,0))</f>
        <v>janeiro</v>
      </c>
      <c r="O797" s="15">
        <v>45658</v>
      </c>
    </row>
    <row r="798" spans="1:15">
      <c r="A798" s="5" t="s">
        <v>794</v>
      </c>
      <c r="B798" s="6" t="s">
        <v>1217</v>
      </c>
      <c r="C798" s="8">
        <f t="shared" si="24"/>
        <v>64.89</v>
      </c>
      <c r="D798" s="13">
        <f>_xlfn.XLOOKUP(Tabela57[[#This Row],[SKU]],'ESTOQUE DEZEMBRO'!A:A,'ESTOQUE DEZEMBRO'!F:F,,0)-
_xlfn.XLOOKUP(Tabela57[[#This Row],[SKU]],'VENDA MES'!K:K,'VENDA MES'!L:L,0,0)</f>
        <v>-3.9999999999999716</v>
      </c>
      <c r="E798" s="13">
        <f>IF(D798&lt;=0,(L798 * 2.5) - D798,IF(AND(Tabela57[[#This Row],[ESTOQUE_INICIAL]]&lt;=Tabela57[[#This Row],[PONTO_DE_REPOSICAO]],Tabela57[[#This Row],[ESTOQUE_INICIAL]]&gt;0),L798*2.5,D798*0))</f>
        <v>39.27777777777775</v>
      </c>
      <c r="F798" s="13">
        <f t="shared" si="25"/>
        <v>35.277777777777779</v>
      </c>
      <c r="G798" s="14">
        <f>IF('ESTOQUE DEZEMBRO'!$N798="outubro",_xlfn.XLOOKUP('ESTOQUE DEZEMBRO'!$A798,MEDIDAS!H:H,MEDIDAS!J:J,,0),IF('ESTOQUE DEZEMBRO'!$N798="novembro",_xlfn.XLOOKUP('ESTOQUE DEZEMBRO'!$A798,MEDIDAS!H:H,MEDIDAS!K:K,,0),"0"))</f>
        <v>24</v>
      </c>
      <c r="H798" s="16">
        <v>48</v>
      </c>
      <c r="I798" s="6" t="s">
        <v>1128</v>
      </c>
      <c r="J798" s="1">
        <f>'ESTOQUE DEZEMBRO'!$D798*'ESTOQUE DEZEMBRO'!$G798+'ESTOQUE DEZEMBRO'!$E798*'ESTOQUE DEZEMBRO'!$H798</f>
        <v>912.00000000000068</v>
      </c>
      <c r="K798" s="1">
        <f>_xlfn.XLOOKUP(A798,MEDIDAS!A:A,MEDIDAS!D:D,,0)*5</f>
        <v>7.0555555555555562</v>
      </c>
      <c r="L798" s="1">
        <f>SUM(K798,_xlfn.XLOOKUP(A798,MEDIDAS!A:A,MEDIDAS!D:D,,0)*5)</f>
        <v>14.111111111111112</v>
      </c>
      <c r="M79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98" t="str">
        <f>IF(Tabela57[[#This Row],[ABASTECIMENTO]]&gt;0,"janeiro",_xlfn.XLOOKUP(Tabela57[[#This Row],[SKU]],'ESTOQUE DEZEMBRO'!A:A,'ESTOQUE DEZEMBRO'!N:N,,0))</f>
        <v>janeiro</v>
      </c>
      <c r="O798" s="15">
        <v>45658</v>
      </c>
    </row>
    <row r="799" spans="1:15">
      <c r="A799" s="5" t="s">
        <v>878</v>
      </c>
      <c r="B799" s="6" t="s">
        <v>1217</v>
      </c>
      <c r="C799" s="8">
        <f t="shared" si="24"/>
        <v>64.89</v>
      </c>
      <c r="D799" s="13">
        <f>_xlfn.XLOOKUP(Tabela57[[#This Row],[SKU]],'ESTOQUE DEZEMBRO'!A:A,'ESTOQUE DEZEMBRO'!F:F,,0)-
_xlfn.XLOOKUP(Tabela57[[#This Row],[SKU]],'VENDA MES'!K:K,'VENDA MES'!L:L,0,0)</f>
        <v>-39</v>
      </c>
      <c r="E799" s="13">
        <f>IF(D799&lt;=0,(L799 * 2.5) - D799,IF(AND(Tabela57[[#This Row],[ESTOQUE_INICIAL]]&lt;=Tabela57[[#This Row],[PONTO_DE_REPOSICAO]],Tabela57[[#This Row],[ESTOQUE_INICIAL]]&gt;0),L799*2.5,D799*0))</f>
        <v>75.944444444444443</v>
      </c>
      <c r="F799" s="13">
        <f t="shared" si="25"/>
        <v>36.944444444444443</v>
      </c>
      <c r="G799" s="14">
        <f>IF('ESTOQUE DEZEMBRO'!$N799="outubro",_xlfn.XLOOKUP('ESTOQUE DEZEMBRO'!$A799,MEDIDAS!H:H,MEDIDAS!J:J,,0),IF('ESTOQUE DEZEMBRO'!$N799="novembro",_xlfn.XLOOKUP('ESTOQUE DEZEMBRO'!$A799,MEDIDAS!H:H,MEDIDAS!K:K,,0),"0"))</f>
        <v>24</v>
      </c>
      <c r="H799" s="16">
        <v>48</v>
      </c>
      <c r="I799" s="6" t="s">
        <v>1128</v>
      </c>
      <c r="J799" s="1">
        <f>'ESTOQUE DEZEMBRO'!$D799*'ESTOQUE DEZEMBRO'!$G799+'ESTOQUE DEZEMBRO'!$E799*'ESTOQUE DEZEMBRO'!$H799</f>
        <v>408</v>
      </c>
      <c r="K799" s="1">
        <f>_xlfn.XLOOKUP(A799,MEDIDAS!A:A,MEDIDAS!D:D,,0)*5</f>
        <v>7.3888888888888893</v>
      </c>
      <c r="L799" s="1">
        <f>SUM(K799,_xlfn.XLOOKUP(A799,MEDIDAS!A:A,MEDIDAS!D:D,,0)*5)</f>
        <v>14.777777777777779</v>
      </c>
      <c r="M79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799" t="str">
        <f>IF(Tabela57[[#This Row],[ABASTECIMENTO]]&gt;0,"janeiro",_xlfn.XLOOKUP(Tabela57[[#This Row],[SKU]],'ESTOQUE DEZEMBRO'!A:A,'ESTOQUE DEZEMBRO'!N:N,,0))</f>
        <v>janeiro</v>
      </c>
      <c r="O799" s="15">
        <v>45658</v>
      </c>
    </row>
    <row r="800" spans="1:15">
      <c r="A800" s="5" t="s">
        <v>795</v>
      </c>
      <c r="B800" s="6" t="s">
        <v>1217</v>
      </c>
      <c r="C800" s="8">
        <f t="shared" si="24"/>
        <v>64.89</v>
      </c>
      <c r="D800" s="13">
        <f>_xlfn.XLOOKUP(Tabela57[[#This Row],[SKU]],'ESTOQUE DEZEMBRO'!A:A,'ESTOQUE DEZEMBRO'!F:F,,0)-
_xlfn.XLOOKUP(Tabela57[[#This Row],[SKU]],'VENDA MES'!K:K,'VENDA MES'!L:L,0,0)</f>
        <v>127.80000000000001</v>
      </c>
      <c r="E800" s="13">
        <f>IF(D800&lt;=0,(L800 * 2.5) - D800,IF(AND(Tabela57[[#This Row],[ESTOQUE_INICIAL]]&lt;=Tabela57[[#This Row],[PONTO_DE_REPOSICAO]],Tabela57[[#This Row],[ESTOQUE_INICIAL]]&gt;0),L800*2.5,D800*0))</f>
        <v>0</v>
      </c>
      <c r="F800" s="13">
        <f t="shared" si="25"/>
        <v>127.80000000000001</v>
      </c>
      <c r="G800" s="14">
        <f>IF('ESTOQUE DEZEMBRO'!$N800="outubro",_xlfn.XLOOKUP('ESTOQUE DEZEMBRO'!$A800,MEDIDAS!H:H,MEDIDAS!J:J,,0),IF('ESTOQUE DEZEMBRO'!$N800="novembro",_xlfn.XLOOKUP('ESTOQUE DEZEMBRO'!$A800,MEDIDAS!H:H,MEDIDAS!K:K,,0),"0"))</f>
        <v>24</v>
      </c>
      <c r="H800" s="16">
        <v>48</v>
      </c>
      <c r="I800" s="6" t="s">
        <v>1128</v>
      </c>
      <c r="J800" s="1">
        <f>'ESTOQUE DEZEMBRO'!$D800*'ESTOQUE DEZEMBRO'!$G800+'ESTOQUE DEZEMBRO'!$E800*'ESTOQUE DEZEMBRO'!$H800</f>
        <v>3907.2000000000003</v>
      </c>
      <c r="K800" s="1">
        <f>_xlfn.XLOOKUP(A800,MEDIDAS!A:A,MEDIDAS!D:D,,0)*5</f>
        <v>8.5555555555555554</v>
      </c>
      <c r="L800" s="1">
        <f>SUM(K800,_xlfn.XLOOKUP(A800,MEDIDAS!A:A,MEDIDAS!D:D,,0)*5)</f>
        <v>17.111111111111111</v>
      </c>
      <c r="M80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00" t="str">
        <f>IF(Tabela57[[#This Row],[ABASTECIMENTO]]&gt;0,"janeiro",_xlfn.XLOOKUP(Tabela57[[#This Row],[SKU]],'ESTOQUE DEZEMBRO'!A:A,'ESTOQUE DEZEMBRO'!N:N,,0))</f>
        <v>outubro</v>
      </c>
      <c r="O800" s="15">
        <v>45658</v>
      </c>
    </row>
    <row r="801" spans="1:15">
      <c r="A801" s="5" t="s">
        <v>796</v>
      </c>
      <c r="B801" s="6" t="s">
        <v>1217</v>
      </c>
      <c r="C801" s="8">
        <f t="shared" si="24"/>
        <v>64.89</v>
      </c>
      <c r="D801" s="13">
        <f>_xlfn.XLOOKUP(Tabela57[[#This Row],[SKU]],'ESTOQUE DEZEMBRO'!A:A,'ESTOQUE DEZEMBRO'!F:F,,0)-
_xlfn.XLOOKUP(Tabela57[[#This Row],[SKU]],'VENDA MES'!K:K,'VENDA MES'!L:L,0,0)</f>
        <v>-30.666666666666671</v>
      </c>
      <c r="E801" s="13">
        <f>IF(D801&lt;=0,(L801 * 2.5) - D801,IF(AND(Tabela57[[#This Row],[ESTOQUE_INICIAL]]&lt;=Tabela57[[#This Row],[PONTO_DE_REPOSICAO]],Tabela57[[#This Row],[ESTOQUE_INICIAL]]&gt;0),L801*2.5,D801*0))</f>
        <v>64</v>
      </c>
      <c r="F801" s="13">
        <f t="shared" si="25"/>
        <v>33.333333333333329</v>
      </c>
      <c r="G801" s="14" t="str">
        <f>IF('ESTOQUE DEZEMBRO'!$N801="outubro",_xlfn.XLOOKUP('ESTOQUE DEZEMBRO'!$A801,MEDIDAS!H:H,MEDIDAS!J:J,,0),IF('ESTOQUE DEZEMBRO'!$N801="novembro",_xlfn.XLOOKUP('ESTOQUE DEZEMBRO'!$A801,MEDIDAS!H:H,MEDIDAS!K:K,,0),"0"))</f>
        <v>0</v>
      </c>
      <c r="H801" s="16">
        <v>48</v>
      </c>
      <c r="I801" s="6" t="s">
        <v>1128</v>
      </c>
      <c r="J801" s="1">
        <f>'ESTOQUE DEZEMBRO'!$D801*'ESTOQUE DEZEMBRO'!$G801+'ESTOQUE DEZEMBRO'!$E801*'ESTOQUE DEZEMBRO'!$H801</f>
        <v>3259.9999999999995</v>
      </c>
      <c r="K801" s="1">
        <f>_xlfn.XLOOKUP(A801,MEDIDAS!A:A,MEDIDAS!D:D,,0)*5</f>
        <v>6.6666666666666661</v>
      </c>
      <c r="L801" s="1">
        <f>SUM(K801,_xlfn.XLOOKUP(A801,MEDIDAS!A:A,MEDIDAS!D:D,,0)*5)</f>
        <v>13.333333333333332</v>
      </c>
      <c r="M80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01" t="str">
        <f>IF(Tabela57[[#This Row],[ABASTECIMENTO]]&gt;0,"janeiro",_xlfn.XLOOKUP(Tabela57[[#This Row],[SKU]],'ESTOQUE DEZEMBRO'!A:A,'ESTOQUE DEZEMBRO'!N:N,,0))</f>
        <v>janeiro</v>
      </c>
      <c r="O801" s="15">
        <v>45658</v>
      </c>
    </row>
    <row r="802" spans="1:15">
      <c r="A802" s="5" t="s">
        <v>797</v>
      </c>
      <c r="B802" s="6" t="s">
        <v>1217</v>
      </c>
      <c r="C802" s="8">
        <f t="shared" si="24"/>
        <v>64.89</v>
      </c>
      <c r="D802" s="13">
        <f>_xlfn.XLOOKUP(Tabela57[[#This Row],[SKU]],'ESTOQUE DEZEMBRO'!A:A,'ESTOQUE DEZEMBRO'!F:F,,0)-
_xlfn.XLOOKUP(Tabela57[[#This Row],[SKU]],'VENDA MES'!K:K,'VENDA MES'!L:L,0,0)</f>
        <v>-0.59999999999996589</v>
      </c>
      <c r="E802" s="13">
        <f>IF(D802&lt;=0,(L802 * 2.5) - D802,IF(AND(Tabela57[[#This Row],[ESTOQUE_INICIAL]]&lt;=Tabela57[[#This Row],[PONTO_DE_REPOSICAO]],Tabela57[[#This Row],[ESTOQUE_INICIAL]]&gt;0),L802*2.5,D802*0))</f>
        <v>28.655555555555519</v>
      </c>
      <c r="F802" s="13">
        <f t="shared" si="25"/>
        <v>28.055555555555554</v>
      </c>
      <c r="G802" s="14">
        <f>IF('ESTOQUE DEZEMBRO'!$N802="outubro",_xlfn.XLOOKUP('ESTOQUE DEZEMBRO'!$A802,MEDIDAS!H:H,MEDIDAS!J:J,,0),IF('ESTOQUE DEZEMBRO'!$N802="novembro",_xlfn.XLOOKUP('ESTOQUE DEZEMBRO'!$A802,MEDIDAS!H:H,MEDIDAS!K:K,,0),"0"))</f>
        <v>24</v>
      </c>
      <c r="H802" s="16">
        <v>48</v>
      </c>
      <c r="I802" s="6" t="s">
        <v>1128</v>
      </c>
      <c r="J802" s="1">
        <f>'ESTOQUE DEZEMBRO'!$D802*'ESTOQUE DEZEMBRO'!$G802+'ESTOQUE DEZEMBRO'!$E802*'ESTOQUE DEZEMBRO'!$H802</f>
        <v>2961.6000000000008</v>
      </c>
      <c r="K802" s="1">
        <f>_xlfn.XLOOKUP(A802,MEDIDAS!A:A,MEDIDAS!D:D,,0)*5</f>
        <v>5.6111111111111107</v>
      </c>
      <c r="L802" s="1">
        <f>SUM(K802,_xlfn.XLOOKUP(A802,MEDIDAS!A:A,MEDIDAS!D:D,,0)*5)</f>
        <v>11.222222222222221</v>
      </c>
      <c r="M80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02" t="str">
        <f>IF(Tabela57[[#This Row],[ABASTECIMENTO]]&gt;0,"janeiro",_xlfn.XLOOKUP(Tabela57[[#This Row],[SKU]],'ESTOQUE DEZEMBRO'!A:A,'ESTOQUE DEZEMBRO'!N:N,,0))</f>
        <v>janeiro</v>
      </c>
      <c r="O802" s="15">
        <v>45658</v>
      </c>
    </row>
    <row r="803" spans="1:15">
      <c r="A803" s="5" t="s">
        <v>798</v>
      </c>
      <c r="B803" s="6" t="s">
        <v>1217</v>
      </c>
      <c r="C803" s="8">
        <f t="shared" si="24"/>
        <v>64.89</v>
      </c>
      <c r="D803" s="13">
        <f>_xlfn.XLOOKUP(Tabela57[[#This Row],[SKU]],'ESTOQUE DEZEMBRO'!A:A,'ESTOQUE DEZEMBRO'!F:F,,0)-
_xlfn.XLOOKUP(Tabela57[[#This Row],[SKU]],'VENDA MES'!K:K,'VENDA MES'!L:L,0,0)</f>
        <v>27.199999999999989</v>
      </c>
      <c r="E803" s="13">
        <f>IF(D803&lt;=0,(L803 * 2.5) - D803,IF(AND(Tabela57[[#This Row],[ESTOQUE_INICIAL]]&lt;=Tabela57[[#This Row],[PONTO_DE_REPOSICAO]],Tabela57[[#This Row],[ESTOQUE_INICIAL]]&gt;0),L803*2.5,D803*0))</f>
        <v>0</v>
      </c>
      <c r="F803" s="13">
        <f t="shared" si="25"/>
        <v>27.199999999999989</v>
      </c>
      <c r="G803" s="14">
        <f>IF('ESTOQUE DEZEMBRO'!$N803="outubro",_xlfn.XLOOKUP('ESTOQUE DEZEMBRO'!$A803,MEDIDAS!H:H,MEDIDAS!J:J,,0),IF('ESTOQUE DEZEMBRO'!$N803="novembro",_xlfn.XLOOKUP('ESTOQUE DEZEMBRO'!$A803,MEDIDAS!H:H,MEDIDAS!K:K,,0),"0"))</f>
        <v>24</v>
      </c>
      <c r="H803" s="16">
        <v>48</v>
      </c>
      <c r="I803" s="6" t="s">
        <v>1128</v>
      </c>
      <c r="J803" s="1">
        <f>'ESTOQUE DEZEMBRO'!$D803*'ESTOQUE DEZEMBRO'!$G803+'ESTOQUE DEZEMBRO'!$E803*'ESTOQUE DEZEMBRO'!$H803</f>
        <v>1924.7999999999997</v>
      </c>
      <c r="K803" s="1">
        <f>_xlfn.XLOOKUP(A803,MEDIDAS!A:A,MEDIDAS!D:D,,0)*5</f>
        <v>5.4444444444444438</v>
      </c>
      <c r="L803" s="1">
        <f>SUM(K803,_xlfn.XLOOKUP(A803,MEDIDAS!A:A,MEDIDAS!D:D,,0)*5)</f>
        <v>10.888888888888888</v>
      </c>
      <c r="M80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03" t="str">
        <f>IF(Tabela57[[#This Row],[ABASTECIMENTO]]&gt;0,"janeiro",_xlfn.XLOOKUP(Tabela57[[#This Row],[SKU]],'ESTOQUE DEZEMBRO'!A:A,'ESTOQUE DEZEMBRO'!N:N,,0))</f>
        <v>outubro</v>
      </c>
      <c r="O803" s="15">
        <v>45658</v>
      </c>
    </row>
    <row r="804" spans="1:15">
      <c r="A804" s="5" t="s">
        <v>799</v>
      </c>
      <c r="B804" s="6" t="s">
        <v>1218</v>
      </c>
      <c r="C804" s="8">
        <f t="shared" si="24"/>
        <v>64.89</v>
      </c>
      <c r="D804" s="13">
        <f>_xlfn.XLOOKUP(Tabela57[[#This Row],[SKU]],'ESTOQUE DEZEMBRO'!A:A,'ESTOQUE DEZEMBRO'!F:F,,0)-
_xlfn.XLOOKUP(Tabela57[[#This Row],[SKU]],'VENDA MES'!K:K,'VENDA MES'!L:L,0,0)</f>
        <v>-63.5</v>
      </c>
      <c r="E804" s="13">
        <f>IF(D804&lt;=0,(L804 * 2.5) - D804,IF(AND(Tabela57[[#This Row],[ESTOQUE_INICIAL]]&lt;=Tabela57[[#This Row],[PONTO_DE_REPOSICAO]],Tabela57[[#This Row],[ESTOQUE_INICIAL]]&gt;0),L804*2.5,D804*0))</f>
        <v>96</v>
      </c>
      <c r="F804" s="13">
        <f t="shared" si="25"/>
        <v>32.5</v>
      </c>
      <c r="G804" s="14" t="str">
        <f>IF('ESTOQUE DEZEMBRO'!$N804="outubro",_xlfn.XLOOKUP('ESTOQUE DEZEMBRO'!$A804,MEDIDAS!H:H,MEDIDAS!J:J,,0),IF('ESTOQUE DEZEMBRO'!$N804="novembro",_xlfn.XLOOKUP('ESTOQUE DEZEMBRO'!$A804,MEDIDAS!H:H,MEDIDAS!K:K,,0),"0"))</f>
        <v>0</v>
      </c>
      <c r="H804" s="16">
        <v>28</v>
      </c>
      <c r="I804" s="6" t="s">
        <v>1142</v>
      </c>
      <c r="J804" s="1">
        <f>'ESTOQUE DEZEMBRO'!$D804*'ESTOQUE DEZEMBRO'!$G804+'ESTOQUE DEZEMBRO'!$E804*'ESTOQUE DEZEMBRO'!$H804</f>
        <v>2415</v>
      </c>
      <c r="K804" s="1">
        <f>_xlfn.XLOOKUP(A804,MEDIDAS!A:A,MEDIDAS!D:D,,0)*5</f>
        <v>6.5</v>
      </c>
      <c r="L804" s="1">
        <f>SUM(K804,_xlfn.XLOOKUP(A804,MEDIDAS!A:A,MEDIDAS!D:D,,0)*5)</f>
        <v>13</v>
      </c>
      <c r="M80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04" t="str">
        <f>IF(Tabela57[[#This Row],[ABASTECIMENTO]]&gt;0,"janeiro",_xlfn.XLOOKUP(Tabela57[[#This Row],[SKU]],'ESTOQUE DEZEMBRO'!A:A,'ESTOQUE DEZEMBRO'!N:N,,0))</f>
        <v>janeiro</v>
      </c>
      <c r="O804" s="15">
        <v>45658</v>
      </c>
    </row>
    <row r="805" spans="1:15">
      <c r="A805" s="5" t="s">
        <v>800</v>
      </c>
      <c r="B805" s="6" t="s">
        <v>1218</v>
      </c>
      <c r="C805" s="8">
        <f t="shared" si="24"/>
        <v>64.89</v>
      </c>
      <c r="D805" s="13">
        <f>_xlfn.XLOOKUP(Tabela57[[#This Row],[SKU]],'ESTOQUE DEZEMBRO'!A:A,'ESTOQUE DEZEMBRO'!F:F,,0)-
_xlfn.XLOOKUP(Tabela57[[#This Row],[SKU]],'VENDA MES'!K:K,'VENDA MES'!L:L,0,0)</f>
        <v>-45</v>
      </c>
      <c r="E805" s="13">
        <f>IF(D805&lt;=0,(L805 * 2.5) - D805,IF(AND(Tabela57[[#This Row],[ESTOQUE_INICIAL]]&lt;=Tabela57[[#This Row],[PONTO_DE_REPOSICAO]],Tabela57[[#This Row],[ESTOQUE_INICIAL]]&gt;0),L805*2.5,D805*0))</f>
        <v>70</v>
      </c>
      <c r="F805" s="13">
        <f t="shared" si="25"/>
        <v>25</v>
      </c>
      <c r="G805" s="14">
        <f>IF('ESTOQUE DEZEMBRO'!$N805="outubro",_xlfn.XLOOKUP('ESTOQUE DEZEMBRO'!$A805,MEDIDAS!H:H,MEDIDAS!J:J,,0),IF('ESTOQUE DEZEMBRO'!$N805="novembro",_xlfn.XLOOKUP('ESTOQUE DEZEMBRO'!$A805,MEDIDAS!H:H,MEDIDAS!K:K,,0),"0"))</f>
        <v>14</v>
      </c>
      <c r="H805" s="16">
        <v>28</v>
      </c>
      <c r="I805" s="6" t="s">
        <v>1142</v>
      </c>
      <c r="J805" s="1">
        <f>'ESTOQUE DEZEMBRO'!$D805*'ESTOQUE DEZEMBRO'!$G805+'ESTOQUE DEZEMBRO'!$E805*'ESTOQUE DEZEMBRO'!$H805</f>
        <v>588</v>
      </c>
      <c r="K805" s="1">
        <f>_xlfn.XLOOKUP(A805,MEDIDAS!A:A,MEDIDAS!D:D,,0)*5</f>
        <v>5</v>
      </c>
      <c r="L805" s="1">
        <f>SUM(K805,_xlfn.XLOOKUP(A805,MEDIDAS!A:A,MEDIDAS!D:D,,0)*5)</f>
        <v>10</v>
      </c>
      <c r="M80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05" t="str">
        <f>IF(Tabela57[[#This Row],[ABASTECIMENTO]]&gt;0,"janeiro",_xlfn.XLOOKUP(Tabela57[[#This Row],[SKU]],'ESTOQUE DEZEMBRO'!A:A,'ESTOQUE DEZEMBRO'!N:N,,0))</f>
        <v>janeiro</v>
      </c>
      <c r="O805" s="15">
        <v>45658</v>
      </c>
    </row>
    <row r="806" spans="1:15">
      <c r="A806" s="5" t="s">
        <v>801</v>
      </c>
      <c r="B806" s="6" t="s">
        <v>1218</v>
      </c>
      <c r="C806" s="8">
        <f t="shared" si="24"/>
        <v>64.89</v>
      </c>
      <c r="D806" s="13">
        <f>_xlfn.XLOOKUP(Tabela57[[#This Row],[SKU]],'ESTOQUE DEZEMBRO'!A:A,'ESTOQUE DEZEMBRO'!F:F,,0)-
_xlfn.XLOOKUP(Tabela57[[#This Row],[SKU]],'VENDA MES'!K:K,'VENDA MES'!L:L,0,0)</f>
        <v>-75.599999999999994</v>
      </c>
      <c r="E806" s="13">
        <f>IF(D806&lt;=0,(L806 * 2.5) - D806,IF(AND(Tabela57[[#This Row],[ESTOQUE_INICIAL]]&lt;=Tabela57[[#This Row],[PONTO_DE_REPOSICAO]],Tabela57[[#This Row],[ESTOQUE_INICIAL]]&gt;0),L806*2.5,D806*0))</f>
        <v>114.21111111111111</v>
      </c>
      <c r="F806" s="13">
        <f t="shared" si="25"/>
        <v>38.611111111111114</v>
      </c>
      <c r="G806" s="14">
        <f>IF('ESTOQUE DEZEMBRO'!$N806="outubro",_xlfn.XLOOKUP('ESTOQUE DEZEMBRO'!$A806,MEDIDAS!H:H,MEDIDAS!J:J,,0),IF('ESTOQUE DEZEMBRO'!$N806="novembro",_xlfn.XLOOKUP('ESTOQUE DEZEMBRO'!$A806,MEDIDAS!H:H,MEDIDAS!K:K,,0),"0"))</f>
        <v>14</v>
      </c>
      <c r="H806" s="16">
        <v>28</v>
      </c>
      <c r="I806" s="6" t="s">
        <v>1142</v>
      </c>
      <c r="J806" s="1">
        <f>'ESTOQUE DEZEMBRO'!$D806*'ESTOQUE DEZEMBRO'!$G806+'ESTOQUE DEZEMBRO'!$E806*'ESTOQUE DEZEMBRO'!$H806</f>
        <v>271.60000000000008</v>
      </c>
      <c r="K806" s="1">
        <f>_xlfn.XLOOKUP(A806,MEDIDAS!A:A,MEDIDAS!D:D,,0)*5</f>
        <v>7.7222222222222223</v>
      </c>
      <c r="L806" s="1">
        <f>SUM(K806,_xlfn.XLOOKUP(A806,MEDIDAS!A:A,MEDIDAS!D:D,,0)*5)</f>
        <v>15.444444444444445</v>
      </c>
      <c r="M80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06" t="str">
        <f>IF(Tabela57[[#This Row],[ABASTECIMENTO]]&gt;0,"janeiro",_xlfn.XLOOKUP(Tabela57[[#This Row],[SKU]],'ESTOQUE DEZEMBRO'!A:A,'ESTOQUE DEZEMBRO'!N:N,,0))</f>
        <v>janeiro</v>
      </c>
      <c r="O806" s="15">
        <v>45658</v>
      </c>
    </row>
    <row r="807" spans="1:15">
      <c r="A807" s="5" t="s">
        <v>803</v>
      </c>
      <c r="B807" s="6" t="s">
        <v>1218</v>
      </c>
      <c r="C807" s="8">
        <f t="shared" si="24"/>
        <v>64.89</v>
      </c>
      <c r="D807" s="13">
        <f>_xlfn.XLOOKUP(Tabela57[[#This Row],[SKU]],'ESTOQUE DEZEMBRO'!A:A,'ESTOQUE DEZEMBRO'!F:F,,0)-
_xlfn.XLOOKUP(Tabela57[[#This Row],[SKU]],'VENDA MES'!K:K,'VENDA MES'!L:L,0,0)</f>
        <v>35.599999999999994</v>
      </c>
      <c r="E807" s="13">
        <f>IF(D807&lt;=0,(L807 * 2.5) - D807,IF(AND(Tabela57[[#This Row],[ESTOQUE_INICIAL]]&lt;=Tabela57[[#This Row],[PONTO_DE_REPOSICAO]],Tabela57[[#This Row],[ESTOQUE_INICIAL]]&gt;0),L807*2.5,D807*0))</f>
        <v>0</v>
      </c>
      <c r="F807" s="13">
        <f t="shared" si="25"/>
        <v>35.599999999999994</v>
      </c>
      <c r="G807" s="14">
        <f>IF('ESTOQUE DEZEMBRO'!$N807="outubro",_xlfn.XLOOKUP('ESTOQUE DEZEMBRO'!$A807,MEDIDAS!H:H,MEDIDAS!J:J,,0),IF('ESTOQUE DEZEMBRO'!$N807="novembro",_xlfn.XLOOKUP('ESTOQUE DEZEMBRO'!$A807,MEDIDAS!H:H,MEDIDAS!K:K,,0),"0"))</f>
        <v>14</v>
      </c>
      <c r="H807" s="16">
        <v>28</v>
      </c>
      <c r="I807" s="6" t="s">
        <v>1142</v>
      </c>
      <c r="J807" s="1">
        <f>'ESTOQUE DEZEMBRO'!$D807*'ESTOQUE DEZEMBRO'!$G807+'ESTOQUE DEZEMBRO'!$E807*'ESTOQUE DEZEMBRO'!$H807</f>
        <v>1618.3999999999999</v>
      </c>
      <c r="K807" s="1">
        <f>_xlfn.XLOOKUP(A807,MEDIDAS!A:A,MEDIDAS!D:D,,0)*5</f>
        <v>4.9444444444444446</v>
      </c>
      <c r="L807" s="1">
        <f>SUM(K807,_xlfn.XLOOKUP(A807,MEDIDAS!A:A,MEDIDAS!D:D,,0)*5)</f>
        <v>9.8888888888888893</v>
      </c>
      <c r="M80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07" t="str">
        <f>IF(Tabela57[[#This Row],[ABASTECIMENTO]]&gt;0,"janeiro",_xlfn.XLOOKUP(Tabela57[[#This Row],[SKU]],'ESTOQUE DEZEMBRO'!A:A,'ESTOQUE DEZEMBRO'!N:N,,0))</f>
        <v>outubro</v>
      </c>
      <c r="O807" s="15">
        <v>45658</v>
      </c>
    </row>
    <row r="808" spans="1:15">
      <c r="A808" s="5" t="s">
        <v>804</v>
      </c>
      <c r="B808" s="6" t="s">
        <v>1218</v>
      </c>
      <c r="C808" s="8">
        <f t="shared" si="24"/>
        <v>64.89</v>
      </c>
      <c r="D808" s="13">
        <f>_xlfn.XLOOKUP(Tabela57[[#This Row],[SKU]],'ESTOQUE DEZEMBRO'!A:A,'ESTOQUE DEZEMBRO'!F:F,,0)-
_xlfn.XLOOKUP(Tabela57[[#This Row],[SKU]],'VENDA MES'!K:K,'VENDA MES'!L:L,0,0)</f>
        <v>14.199999999999989</v>
      </c>
      <c r="E808" s="13">
        <f>IF(D808&lt;=0,(L808 * 2.5) - D808,IF(AND(Tabela57[[#This Row],[ESTOQUE_INICIAL]]&lt;=Tabela57[[#This Row],[PONTO_DE_REPOSICAO]],Tabela57[[#This Row],[ESTOQUE_INICIAL]]&gt;0),L808*2.5,D808*0))</f>
        <v>36.666666666666664</v>
      </c>
      <c r="F808" s="13">
        <f t="shared" si="25"/>
        <v>50.866666666666653</v>
      </c>
      <c r="G808" s="14">
        <f>IF('ESTOQUE DEZEMBRO'!$N808="outubro",_xlfn.XLOOKUP('ESTOQUE DEZEMBRO'!$A808,MEDIDAS!H:H,MEDIDAS!J:J,,0),IF('ESTOQUE DEZEMBRO'!$N808="novembro",_xlfn.XLOOKUP('ESTOQUE DEZEMBRO'!$A808,MEDIDAS!H:H,MEDIDAS!K:K,,0),"0"))</f>
        <v>14</v>
      </c>
      <c r="H808" s="16">
        <v>28</v>
      </c>
      <c r="I808" s="6" t="s">
        <v>1142</v>
      </c>
      <c r="J808" s="1">
        <f>'ESTOQUE DEZEMBRO'!$D808*'ESTOQUE DEZEMBRO'!$G808+'ESTOQUE DEZEMBRO'!$E808*'ESTOQUE DEZEMBRO'!$H808</f>
        <v>1570.7999999999997</v>
      </c>
      <c r="K808" s="1">
        <f>_xlfn.XLOOKUP(A808,MEDIDAS!A:A,MEDIDAS!D:D,,0)*5</f>
        <v>7.333333333333333</v>
      </c>
      <c r="L808" s="1">
        <f>SUM(K808,_xlfn.XLOOKUP(A808,MEDIDAS!A:A,MEDIDAS!D:D,,0)*5)</f>
        <v>14.666666666666666</v>
      </c>
      <c r="M80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08" t="str">
        <f>IF(Tabela57[[#This Row],[ABASTECIMENTO]]&gt;0,"janeiro",_xlfn.XLOOKUP(Tabela57[[#This Row],[SKU]],'ESTOQUE DEZEMBRO'!A:A,'ESTOQUE DEZEMBRO'!N:N,,0))</f>
        <v>janeiro</v>
      </c>
      <c r="O808" s="15">
        <v>45658</v>
      </c>
    </row>
    <row r="809" spans="1:15">
      <c r="A809" s="5" t="s">
        <v>889</v>
      </c>
      <c r="B809" s="6" t="s">
        <v>1218</v>
      </c>
      <c r="C809" s="8">
        <f t="shared" si="24"/>
        <v>64.89</v>
      </c>
      <c r="D809" s="13">
        <f>_xlfn.XLOOKUP(Tabela57[[#This Row],[SKU]],'ESTOQUE DEZEMBRO'!A:A,'ESTOQUE DEZEMBRO'!F:F,,0)-
_xlfn.XLOOKUP(Tabela57[[#This Row],[SKU]],'VENDA MES'!K:K,'VENDA MES'!L:L,0,0)</f>
        <v>18</v>
      </c>
      <c r="E809" s="13">
        <f>IF(D809&lt;=0,(L809 * 2.5) - D809,IF(AND(Tabela57[[#This Row],[ESTOQUE_INICIAL]]&lt;=Tabela57[[#This Row],[PONTO_DE_REPOSICAO]],Tabela57[[#This Row],[ESTOQUE_INICIAL]]&gt;0),L809*2.5,D809*0))</f>
        <v>0</v>
      </c>
      <c r="F809" s="13">
        <f t="shared" si="25"/>
        <v>18</v>
      </c>
      <c r="G809" s="14">
        <f>IF('ESTOQUE DEZEMBRO'!$N809="outubro",_xlfn.XLOOKUP('ESTOQUE DEZEMBRO'!$A809,MEDIDAS!H:H,MEDIDAS!J:J,,0),IF('ESTOQUE DEZEMBRO'!$N809="novembro",_xlfn.XLOOKUP('ESTOQUE DEZEMBRO'!$A809,MEDIDAS!H:H,MEDIDAS!K:K,,0),"0"))</f>
        <v>14</v>
      </c>
      <c r="H809" s="16">
        <v>28</v>
      </c>
      <c r="I809" s="6" t="s">
        <v>1142</v>
      </c>
      <c r="J809" s="1">
        <f>'ESTOQUE DEZEMBRO'!$D809*'ESTOQUE DEZEMBRO'!$G809+'ESTOQUE DEZEMBRO'!$E809*'ESTOQUE DEZEMBRO'!$H809</f>
        <v>714</v>
      </c>
      <c r="K809" s="1">
        <f>_xlfn.XLOOKUP(A809,MEDIDAS!A:A,MEDIDAS!D:D,,0)*5</f>
        <v>5.5</v>
      </c>
      <c r="L809" s="1">
        <f>SUM(K809,_xlfn.XLOOKUP(A809,MEDIDAS!A:A,MEDIDAS!D:D,,0)*5)</f>
        <v>11</v>
      </c>
      <c r="M80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09" t="str">
        <f>IF(Tabela57[[#This Row],[ABASTECIMENTO]]&gt;0,"janeiro",_xlfn.XLOOKUP(Tabela57[[#This Row],[SKU]],'ESTOQUE DEZEMBRO'!A:A,'ESTOQUE DEZEMBRO'!N:N,,0))</f>
        <v>outubro</v>
      </c>
      <c r="O809" s="15">
        <v>45658</v>
      </c>
    </row>
    <row r="810" spans="1:15">
      <c r="A810" s="5" t="s">
        <v>805</v>
      </c>
      <c r="B810" s="6" t="s">
        <v>1218</v>
      </c>
      <c r="C810" s="8">
        <f t="shared" si="24"/>
        <v>64.89</v>
      </c>
      <c r="D810" s="13">
        <f>_xlfn.XLOOKUP(Tabela57[[#This Row],[SKU]],'ESTOQUE DEZEMBRO'!A:A,'ESTOQUE DEZEMBRO'!F:F,,0)-
_xlfn.XLOOKUP(Tabela57[[#This Row],[SKU]],'VENDA MES'!K:K,'VENDA MES'!L:L,0,0)</f>
        <v>136.19999999999999</v>
      </c>
      <c r="E810" s="13">
        <f>IF(D810&lt;=0,(L810 * 2.5) - D810,IF(AND(Tabela57[[#This Row],[ESTOQUE_INICIAL]]&lt;=Tabela57[[#This Row],[PONTO_DE_REPOSICAO]],Tabela57[[#This Row],[ESTOQUE_INICIAL]]&gt;0),L810*2.5,D810*0))</f>
        <v>0</v>
      </c>
      <c r="F810" s="13">
        <f t="shared" si="25"/>
        <v>136.19999999999999</v>
      </c>
      <c r="G810" s="14">
        <f>IF('ESTOQUE DEZEMBRO'!$N810="outubro",_xlfn.XLOOKUP('ESTOQUE DEZEMBRO'!$A810,MEDIDAS!H:H,MEDIDAS!J:J,,0),IF('ESTOQUE DEZEMBRO'!$N810="novembro",_xlfn.XLOOKUP('ESTOQUE DEZEMBRO'!$A810,MEDIDAS!H:H,MEDIDAS!K:K,,0),"0"))</f>
        <v>14</v>
      </c>
      <c r="H810" s="16">
        <v>28</v>
      </c>
      <c r="I810" s="6" t="s">
        <v>1142</v>
      </c>
      <c r="J810" s="1">
        <f>'ESTOQUE DEZEMBRO'!$D810*'ESTOQUE DEZEMBRO'!$G810+'ESTOQUE DEZEMBRO'!$E810*'ESTOQUE DEZEMBRO'!$H810</f>
        <v>2858.7999999999997</v>
      </c>
      <c r="K810" s="1">
        <f>_xlfn.XLOOKUP(A810,MEDIDAS!A:A,MEDIDAS!D:D,,0)*5</f>
        <v>5.8888888888888893</v>
      </c>
      <c r="L810" s="1">
        <f>SUM(K810,_xlfn.XLOOKUP(A810,MEDIDAS!A:A,MEDIDAS!D:D,,0)*5)</f>
        <v>11.777777777777779</v>
      </c>
      <c r="M81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10" t="str">
        <f>IF(Tabela57[[#This Row],[ABASTECIMENTO]]&gt;0,"janeiro",_xlfn.XLOOKUP(Tabela57[[#This Row],[SKU]],'ESTOQUE DEZEMBRO'!A:A,'ESTOQUE DEZEMBRO'!N:N,,0))</f>
        <v>outubro</v>
      </c>
      <c r="O810" s="15">
        <v>45658</v>
      </c>
    </row>
    <row r="811" spans="1:15">
      <c r="A811" s="5" t="s">
        <v>806</v>
      </c>
      <c r="B811" s="6" t="s">
        <v>1218</v>
      </c>
      <c r="C811" s="8">
        <f t="shared" si="24"/>
        <v>64.89</v>
      </c>
      <c r="D811" s="13">
        <f>_xlfn.XLOOKUP(Tabela57[[#This Row],[SKU]],'ESTOQUE DEZEMBRO'!A:A,'ESTOQUE DEZEMBRO'!F:F,,0)-
_xlfn.XLOOKUP(Tabela57[[#This Row],[SKU]],'VENDA MES'!K:K,'VENDA MES'!L:L,0,0)</f>
        <v>-48.599999999999994</v>
      </c>
      <c r="E811" s="13">
        <f>IF(D811&lt;=0,(L811 * 2.5) - D811,IF(AND(Tabela57[[#This Row],[ESTOQUE_INICIAL]]&lt;=Tabela57[[#This Row],[PONTO_DE_REPOSICAO]],Tabela57[[#This Row],[ESTOQUE_INICIAL]]&gt;0),L811*2.5,D811*0))</f>
        <v>87.766666666666652</v>
      </c>
      <c r="F811" s="13">
        <f t="shared" si="25"/>
        <v>39.166666666666657</v>
      </c>
      <c r="G811" s="14">
        <f>IF('ESTOQUE DEZEMBRO'!$N811="outubro",_xlfn.XLOOKUP('ESTOQUE DEZEMBRO'!$A811,MEDIDAS!H:H,MEDIDAS!J:J,,0),IF('ESTOQUE DEZEMBRO'!$N811="novembro",_xlfn.XLOOKUP('ESTOQUE DEZEMBRO'!$A811,MEDIDAS!H:H,MEDIDAS!K:K,,0),"0"))</f>
        <v>14</v>
      </c>
      <c r="H811" s="16">
        <v>28</v>
      </c>
      <c r="I811" s="6" t="s">
        <v>1142</v>
      </c>
      <c r="J811" s="1">
        <f>'ESTOQUE DEZEMBRO'!$D811*'ESTOQUE DEZEMBRO'!$G811+'ESTOQUE DEZEMBRO'!$E811*'ESTOQUE DEZEMBRO'!$H811</f>
        <v>243.60000000000008</v>
      </c>
      <c r="K811" s="1">
        <f>_xlfn.XLOOKUP(A811,MEDIDAS!A:A,MEDIDAS!D:D,,0)*5</f>
        <v>7.833333333333333</v>
      </c>
      <c r="L811" s="1">
        <f>SUM(K811,_xlfn.XLOOKUP(A811,MEDIDAS!A:A,MEDIDAS!D:D,,0)*5)</f>
        <v>15.666666666666666</v>
      </c>
      <c r="M81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11" t="str">
        <f>IF(Tabela57[[#This Row],[ABASTECIMENTO]]&gt;0,"janeiro",_xlfn.XLOOKUP(Tabela57[[#This Row],[SKU]],'ESTOQUE DEZEMBRO'!A:A,'ESTOQUE DEZEMBRO'!N:N,,0))</f>
        <v>janeiro</v>
      </c>
      <c r="O811" s="15">
        <v>45658</v>
      </c>
    </row>
    <row r="812" spans="1:15">
      <c r="A812" s="5" t="s">
        <v>807</v>
      </c>
      <c r="B812" s="6" t="s">
        <v>1218</v>
      </c>
      <c r="C812" s="8">
        <f t="shared" si="24"/>
        <v>64.89</v>
      </c>
      <c r="D812" s="13">
        <f>_xlfn.XLOOKUP(Tabela57[[#This Row],[SKU]],'ESTOQUE DEZEMBRO'!A:A,'ESTOQUE DEZEMBRO'!F:F,,0)-
_xlfn.XLOOKUP(Tabela57[[#This Row],[SKU]],'VENDA MES'!K:K,'VENDA MES'!L:L,0,0)</f>
        <v>37.400000000000034</v>
      </c>
      <c r="E812" s="13">
        <f>IF(D812&lt;=0,(L812 * 2.5) - D812,IF(AND(Tabela57[[#This Row],[ESTOQUE_INICIAL]]&lt;=Tabela57[[#This Row],[PONTO_DE_REPOSICAO]],Tabela57[[#This Row],[ESTOQUE_INICIAL]]&gt;0),L812*2.5,D812*0))</f>
        <v>0</v>
      </c>
      <c r="F812" s="13">
        <f t="shared" si="25"/>
        <v>37.400000000000034</v>
      </c>
      <c r="G812" s="14">
        <f>IF('ESTOQUE DEZEMBRO'!$N812="outubro",_xlfn.XLOOKUP('ESTOQUE DEZEMBRO'!$A812,MEDIDAS!H:H,MEDIDAS!J:J,,0),IF('ESTOQUE DEZEMBRO'!$N812="novembro",_xlfn.XLOOKUP('ESTOQUE DEZEMBRO'!$A812,MEDIDAS!H:H,MEDIDAS!K:K,,0),"0"))</f>
        <v>14</v>
      </c>
      <c r="H812" s="16">
        <v>28</v>
      </c>
      <c r="I812" s="6" t="s">
        <v>1142</v>
      </c>
      <c r="J812" s="1">
        <f>'ESTOQUE DEZEMBRO'!$D812*'ESTOQUE DEZEMBRO'!$G812+'ESTOQUE DEZEMBRO'!$E812*'ESTOQUE DEZEMBRO'!$H812</f>
        <v>1615.6000000000004</v>
      </c>
      <c r="K812" s="1">
        <f>_xlfn.XLOOKUP(A812,MEDIDAS!A:A,MEDIDAS!D:D,,0)*5</f>
        <v>6.0555555555555554</v>
      </c>
      <c r="L812" s="1">
        <f>SUM(K812,_xlfn.XLOOKUP(A812,MEDIDAS!A:A,MEDIDAS!D:D,,0)*5)</f>
        <v>12.111111111111111</v>
      </c>
      <c r="M81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12" t="str">
        <f>IF(Tabela57[[#This Row],[ABASTECIMENTO]]&gt;0,"janeiro",_xlfn.XLOOKUP(Tabela57[[#This Row],[SKU]],'ESTOQUE DEZEMBRO'!A:A,'ESTOQUE DEZEMBRO'!N:N,,0))</f>
        <v>outubro</v>
      </c>
      <c r="O812" s="15">
        <v>45658</v>
      </c>
    </row>
    <row r="813" spans="1:15">
      <c r="A813" s="5" t="s">
        <v>808</v>
      </c>
      <c r="B813" s="6" t="s">
        <v>1218</v>
      </c>
      <c r="C813" s="8">
        <f t="shared" si="24"/>
        <v>64.89</v>
      </c>
      <c r="D813" s="13">
        <f>_xlfn.XLOOKUP(Tabela57[[#This Row],[SKU]],'ESTOQUE DEZEMBRO'!A:A,'ESTOQUE DEZEMBRO'!F:F,,0)-
_xlfn.XLOOKUP(Tabela57[[#This Row],[SKU]],'VENDA MES'!K:K,'VENDA MES'!L:L,0,0)</f>
        <v>-59.444444444444443</v>
      </c>
      <c r="E813" s="13">
        <f>IF(D813&lt;=0,(L813 * 2.5) - D813,IF(AND(Tabela57[[#This Row],[ESTOQUE_INICIAL]]&lt;=Tabela57[[#This Row],[PONTO_DE_REPOSICAO]],Tabela57[[#This Row],[ESTOQUE_INICIAL]]&gt;0),L813*2.5,D813*0))</f>
        <v>85</v>
      </c>
      <c r="F813" s="13">
        <f t="shared" si="25"/>
        <v>25.555555555555557</v>
      </c>
      <c r="G813" s="14" t="str">
        <f>IF('ESTOQUE DEZEMBRO'!$N813="outubro",_xlfn.XLOOKUP('ESTOQUE DEZEMBRO'!$A813,MEDIDAS!H:H,MEDIDAS!J:J,,0),IF('ESTOQUE DEZEMBRO'!$N813="novembro",_xlfn.XLOOKUP('ESTOQUE DEZEMBRO'!$A813,MEDIDAS!H:H,MEDIDAS!K:K,,0),"0"))</f>
        <v>0</v>
      </c>
      <c r="H813" s="16">
        <v>28</v>
      </c>
      <c r="I813" s="6" t="s">
        <v>1142</v>
      </c>
      <c r="J813" s="1">
        <f>'ESTOQUE DEZEMBRO'!$D813*'ESTOQUE DEZEMBRO'!$G813+'ESTOQUE DEZEMBRO'!$E813*'ESTOQUE DEZEMBRO'!$H813</f>
        <v>1804.4444444444446</v>
      </c>
      <c r="K813" s="1">
        <f>_xlfn.XLOOKUP(A813,MEDIDAS!A:A,MEDIDAS!D:D,,0)*5</f>
        <v>5.1111111111111107</v>
      </c>
      <c r="L813" s="1">
        <f>SUM(K813,_xlfn.XLOOKUP(A813,MEDIDAS!A:A,MEDIDAS!D:D,,0)*5)</f>
        <v>10.222222222222221</v>
      </c>
      <c r="M81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13" t="str">
        <f>IF(Tabela57[[#This Row],[ABASTECIMENTO]]&gt;0,"janeiro",_xlfn.XLOOKUP(Tabela57[[#This Row],[SKU]],'ESTOQUE DEZEMBRO'!A:A,'ESTOQUE DEZEMBRO'!N:N,,0))</f>
        <v>janeiro</v>
      </c>
      <c r="O813" s="15">
        <v>45658</v>
      </c>
    </row>
    <row r="814" spans="1:15">
      <c r="A814" s="5" t="s">
        <v>809</v>
      </c>
      <c r="B814" s="6" t="s">
        <v>1219</v>
      </c>
      <c r="C814" s="8">
        <f t="shared" si="24"/>
        <v>64.89</v>
      </c>
      <c r="D814" s="13">
        <f>_xlfn.XLOOKUP(Tabela57[[#This Row],[SKU]],'ESTOQUE DEZEMBRO'!A:A,'ESTOQUE DEZEMBRO'!F:F,,0)-
_xlfn.XLOOKUP(Tabela57[[#This Row],[SKU]],'VENDA MES'!K:K,'VENDA MES'!L:L,0,0)</f>
        <v>-29.599999999999994</v>
      </c>
      <c r="E814" s="13">
        <f>IF(D814&lt;=0,(L814 * 2.5) - D814,IF(AND(Tabela57[[#This Row],[ESTOQUE_INICIAL]]&lt;=Tabela57[[#This Row],[PONTO_DE_REPOSICAO]],Tabela57[[#This Row],[ESTOQUE_INICIAL]]&gt;0),L814*2.5,D814*0))</f>
        <v>53.211111111111109</v>
      </c>
      <c r="F814" s="13">
        <f t="shared" si="25"/>
        <v>23.611111111111114</v>
      </c>
      <c r="G814" s="14">
        <f>IF('ESTOQUE DEZEMBRO'!$N814="outubro",_xlfn.XLOOKUP('ESTOQUE DEZEMBRO'!$A814,MEDIDAS!H:H,MEDIDAS!J:J,,0),IF('ESTOQUE DEZEMBRO'!$N814="novembro",_xlfn.XLOOKUP('ESTOQUE DEZEMBRO'!$A814,MEDIDAS!H:H,MEDIDAS!K:K,,0),"0"))</f>
        <v>12</v>
      </c>
      <c r="H814" s="16">
        <v>24</v>
      </c>
      <c r="I814" s="6" t="s">
        <v>1136</v>
      </c>
      <c r="J814" s="1">
        <f>'ESTOQUE DEZEMBRO'!$D814*'ESTOQUE DEZEMBRO'!$G814+'ESTOQUE DEZEMBRO'!$E814*'ESTOQUE DEZEMBRO'!$H814</f>
        <v>880.80000000000007</v>
      </c>
      <c r="K814" s="1">
        <f>_xlfn.XLOOKUP(A814,MEDIDAS!A:A,MEDIDAS!D:D,,0)*5</f>
        <v>4.7222222222222223</v>
      </c>
      <c r="L814" s="1">
        <f>SUM(K814,_xlfn.XLOOKUP(A814,MEDIDAS!A:A,MEDIDAS!D:D,,0)*5)</f>
        <v>9.4444444444444446</v>
      </c>
      <c r="M81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14" t="str">
        <f>IF(Tabela57[[#This Row],[ABASTECIMENTO]]&gt;0,"janeiro",_xlfn.XLOOKUP(Tabela57[[#This Row],[SKU]],'ESTOQUE DEZEMBRO'!A:A,'ESTOQUE DEZEMBRO'!N:N,,0))</f>
        <v>janeiro</v>
      </c>
      <c r="O814" s="15">
        <v>45658</v>
      </c>
    </row>
    <row r="815" spans="1:15">
      <c r="A815" s="5" t="s">
        <v>810</v>
      </c>
      <c r="B815" s="6" t="s">
        <v>1219</v>
      </c>
      <c r="C815" s="8">
        <f t="shared" si="24"/>
        <v>64.89</v>
      </c>
      <c r="D815" s="13">
        <f>_xlfn.XLOOKUP(Tabela57[[#This Row],[SKU]],'ESTOQUE DEZEMBRO'!A:A,'ESTOQUE DEZEMBRO'!F:F,,0)-
_xlfn.XLOOKUP(Tabela57[[#This Row],[SKU]],'VENDA MES'!K:K,'VENDA MES'!L:L,0,0)</f>
        <v>47.800000000000011</v>
      </c>
      <c r="E815" s="13">
        <f>IF(D815&lt;=0,(L815 * 2.5) - D815,IF(AND(Tabela57[[#This Row],[ESTOQUE_INICIAL]]&lt;=Tabela57[[#This Row],[PONTO_DE_REPOSICAO]],Tabela57[[#This Row],[ESTOQUE_INICIAL]]&gt;0),L815*2.5,D815*0))</f>
        <v>0</v>
      </c>
      <c r="F815" s="13">
        <f t="shared" si="25"/>
        <v>47.800000000000011</v>
      </c>
      <c r="G815" s="14">
        <f>IF('ESTOQUE DEZEMBRO'!$N815="outubro",_xlfn.XLOOKUP('ESTOQUE DEZEMBRO'!$A815,MEDIDAS!H:H,MEDIDAS!J:J,,0),IF('ESTOQUE DEZEMBRO'!$N815="novembro",_xlfn.XLOOKUP('ESTOQUE DEZEMBRO'!$A815,MEDIDAS!H:H,MEDIDAS!K:K,,0),"0"))</f>
        <v>12</v>
      </c>
      <c r="H815" s="16">
        <v>24</v>
      </c>
      <c r="I815" s="6" t="s">
        <v>1136</v>
      </c>
      <c r="J815" s="1">
        <f>'ESTOQUE DEZEMBRO'!$D815*'ESTOQUE DEZEMBRO'!$G815+'ESTOQUE DEZEMBRO'!$E815*'ESTOQUE DEZEMBRO'!$H815</f>
        <v>1269.6000000000001</v>
      </c>
      <c r="K815" s="1">
        <f>_xlfn.XLOOKUP(A815,MEDIDAS!A:A,MEDIDAS!D:D,,0)*5</f>
        <v>9.8888888888888893</v>
      </c>
      <c r="L815" s="1">
        <f>SUM(K815,_xlfn.XLOOKUP(A815,MEDIDAS!A:A,MEDIDAS!D:D,,0)*5)</f>
        <v>19.777777777777779</v>
      </c>
      <c r="M81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15" t="str">
        <f>IF(Tabela57[[#This Row],[ABASTECIMENTO]]&gt;0,"janeiro",_xlfn.XLOOKUP(Tabela57[[#This Row],[SKU]],'ESTOQUE DEZEMBRO'!A:A,'ESTOQUE DEZEMBRO'!N:N,,0))</f>
        <v>outubro</v>
      </c>
      <c r="O815" s="15">
        <v>45658</v>
      </c>
    </row>
    <row r="816" spans="1:15">
      <c r="A816" s="5" t="s">
        <v>811</v>
      </c>
      <c r="B816" s="6" t="s">
        <v>1219</v>
      </c>
      <c r="C816" s="8">
        <f t="shared" si="24"/>
        <v>64.89</v>
      </c>
      <c r="D816" s="13">
        <f>_xlfn.XLOOKUP(Tabela57[[#This Row],[SKU]],'ESTOQUE DEZEMBRO'!A:A,'ESTOQUE DEZEMBRO'!F:F,,0)-
_xlfn.XLOOKUP(Tabela57[[#This Row],[SKU]],'VENDA MES'!K:K,'VENDA MES'!L:L,0,0)</f>
        <v>-2.7222222222222214</v>
      </c>
      <c r="E816" s="13">
        <f>IF(D816&lt;=0,(L816 * 2.5) - D816,IF(AND(Tabela57[[#This Row],[ESTOQUE_INICIAL]]&lt;=Tabela57[[#This Row],[PONTO_DE_REPOSICAO]],Tabela57[[#This Row],[ESTOQUE_INICIAL]]&gt;0),L816*2.5,D816*0))</f>
        <v>38</v>
      </c>
      <c r="F816" s="13">
        <f t="shared" si="25"/>
        <v>35.277777777777779</v>
      </c>
      <c r="G816" s="14" t="str">
        <f>IF('ESTOQUE DEZEMBRO'!$N816="outubro",_xlfn.XLOOKUP('ESTOQUE DEZEMBRO'!$A816,MEDIDAS!H:H,MEDIDAS!J:J,,0),IF('ESTOQUE DEZEMBRO'!$N816="novembro",_xlfn.XLOOKUP('ESTOQUE DEZEMBRO'!$A816,MEDIDAS!H:H,MEDIDAS!K:K,,0),"0"))</f>
        <v>0</v>
      </c>
      <c r="H816" s="16">
        <v>24</v>
      </c>
      <c r="I816" s="6" t="s">
        <v>1136</v>
      </c>
      <c r="J816" s="1">
        <f>'ESTOQUE DEZEMBRO'!$D816*'ESTOQUE DEZEMBRO'!$G816+'ESTOQUE DEZEMBRO'!$E816*'ESTOQUE DEZEMBRO'!$H816</f>
        <v>1058.3333333333333</v>
      </c>
      <c r="K816" s="1">
        <f>_xlfn.XLOOKUP(A816,MEDIDAS!A:A,MEDIDAS!D:D,,0)*5</f>
        <v>7.0555555555555562</v>
      </c>
      <c r="L816" s="1">
        <f>SUM(K816,_xlfn.XLOOKUP(A816,MEDIDAS!A:A,MEDIDAS!D:D,,0)*5)</f>
        <v>14.111111111111112</v>
      </c>
      <c r="M81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16" t="str">
        <f>IF(Tabela57[[#This Row],[ABASTECIMENTO]]&gt;0,"janeiro",_xlfn.XLOOKUP(Tabela57[[#This Row],[SKU]],'ESTOQUE DEZEMBRO'!A:A,'ESTOQUE DEZEMBRO'!N:N,,0))</f>
        <v>janeiro</v>
      </c>
      <c r="O816" s="15">
        <v>45658</v>
      </c>
    </row>
    <row r="817" spans="1:15">
      <c r="A817" s="5" t="s">
        <v>812</v>
      </c>
      <c r="B817" s="6" t="s">
        <v>1219</v>
      </c>
      <c r="C817" s="8">
        <f t="shared" si="24"/>
        <v>64.89</v>
      </c>
      <c r="D817" s="13">
        <f>_xlfn.XLOOKUP(Tabela57[[#This Row],[SKU]],'ESTOQUE DEZEMBRO'!A:A,'ESTOQUE DEZEMBRO'!F:F,,0)-
_xlfn.XLOOKUP(Tabela57[[#This Row],[SKU]],'VENDA MES'!K:K,'VENDA MES'!L:L,0,0)</f>
        <v>-29.444444444444443</v>
      </c>
      <c r="E817" s="13">
        <f>IF(D817&lt;=0,(L817 * 2.5) - D817,IF(AND(Tabela57[[#This Row],[ESTOQUE_INICIAL]]&lt;=Tabela57[[#This Row],[PONTO_DE_REPOSICAO]],Tabela57[[#This Row],[ESTOQUE_INICIAL]]&gt;0),L817*2.5,D817*0))</f>
        <v>70</v>
      </c>
      <c r="F817" s="13">
        <f t="shared" si="25"/>
        <v>40.555555555555557</v>
      </c>
      <c r="G817" s="14" t="str">
        <f>IF('ESTOQUE DEZEMBRO'!$N817="outubro",_xlfn.XLOOKUP('ESTOQUE DEZEMBRO'!$A817,MEDIDAS!H:H,MEDIDAS!J:J,,0),IF('ESTOQUE DEZEMBRO'!$N817="novembro",_xlfn.XLOOKUP('ESTOQUE DEZEMBRO'!$A817,MEDIDAS!H:H,MEDIDAS!K:K,,0),"0"))</f>
        <v>0</v>
      </c>
      <c r="H817" s="16">
        <v>24</v>
      </c>
      <c r="I817" s="6" t="s">
        <v>1136</v>
      </c>
      <c r="J817" s="1">
        <f>'ESTOQUE DEZEMBRO'!$D817*'ESTOQUE DEZEMBRO'!$G817+'ESTOQUE DEZEMBRO'!$E817*'ESTOQUE DEZEMBRO'!$H817</f>
        <v>2428.666666666667</v>
      </c>
      <c r="K817" s="1">
        <f>_xlfn.XLOOKUP(A817,MEDIDAS!A:A,MEDIDAS!D:D,,0)*5</f>
        <v>8.1111111111111107</v>
      </c>
      <c r="L817" s="1">
        <f>SUM(K817,_xlfn.XLOOKUP(A817,MEDIDAS!A:A,MEDIDAS!D:D,,0)*5)</f>
        <v>16.222222222222221</v>
      </c>
      <c r="M81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17" t="str">
        <f>IF(Tabela57[[#This Row],[ABASTECIMENTO]]&gt;0,"janeiro",_xlfn.XLOOKUP(Tabela57[[#This Row],[SKU]],'ESTOQUE DEZEMBRO'!A:A,'ESTOQUE DEZEMBRO'!N:N,,0))</f>
        <v>janeiro</v>
      </c>
      <c r="O817" s="15">
        <v>45658</v>
      </c>
    </row>
    <row r="818" spans="1:15">
      <c r="A818" s="5" t="s">
        <v>814</v>
      </c>
      <c r="B818" s="6" t="s">
        <v>1219</v>
      </c>
      <c r="C818" s="8">
        <f t="shared" si="24"/>
        <v>64.89</v>
      </c>
      <c r="D818" s="13">
        <f>_xlfn.XLOOKUP(Tabela57[[#This Row],[SKU]],'ESTOQUE DEZEMBRO'!A:A,'ESTOQUE DEZEMBRO'!F:F,,0)-
_xlfn.XLOOKUP(Tabela57[[#This Row],[SKU]],'VENDA MES'!K:K,'VENDA MES'!L:L,0,0)</f>
        <v>-36.799999999999983</v>
      </c>
      <c r="E818" s="13">
        <f>IF(D818&lt;=0,(L818 * 2.5) - D818,IF(AND(Tabela57[[#This Row],[ESTOQUE_INICIAL]]&lt;=Tabela57[[#This Row],[PONTO_DE_REPOSICAO]],Tabela57[[#This Row],[ESTOQUE_INICIAL]]&gt;0),L818*2.5,D818*0))</f>
        <v>64.299999999999983</v>
      </c>
      <c r="F818" s="13">
        <f t="shared" si="25"/>
        <v>27.5</v>
      </c>
      <c r="G818" s="14">
        <f>IF('ESTOQUE DEZEMBRO'!$N818="outubro",_xlfn.XLOOKUP('ESTOQUE DEZEMBRO'!$A818,MEDIDAS!H:H,MEDIDAS!J:J,,0),IF('ESTOQUE DEZEMBRO'!$N818="novembro",_xlfn.XLOOKUP('ESTOQUE DEZEMBRO'!$A818,MEDIDAS!H:H,MEDIDAS!K:K,,0),"0"))</f>
        <v>12</v>
      </c>
      <c r="H818" s="16">
        <v>24</v>
      </c>
      <c r="I818" s="6" t="s">
        <v>1136</v>
      </c>
      <c r="J818" s="1">
        <f>'ESTOQUE DEZEMBRO'!$D818*'ESTOQUE DEZEMBRO'!$G818+'ESTOQUE DEZEMBRO'!$E818*'ESTOQUE DEZEMBRO'!$H818</f>
        <v>554.4000000000002</v>
      </c>
      <c r="K818" s="1">
        <f>_xlfn.XLOOKUP(A818,MEDIDAS!A:A,MEDIDAS!D:D,,0)*5</f>
        <v>5.5</v>
      </c>
      <c r="L818" s="1">
        <f>SUM(K818,_xlfn.XLOOKUP(A818,MEDIDAS!A:A,MEDIDAS!D:D,,0)*5)</f>
        <v>11</v>
      </c>
      <c r="M81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18" t="str">
        <f>IF(Tabela57[[#This Row],[ABASTECIMENTO]]&gt;0,"janeiro",_xlfn.XLOOKUP(Tabela57[[#This Row],[SKU]],'ESTOQUE DEZEMBRO'!A:A,'ESTOQUE DEZEMBRO'!N:N,,0))</f>
        <v>janeiro</v>
      </c>
      <c r="O818" s="15">
        <v>45658</v>
      </c>
    </row>
    <row r="819" spans="1:15">
      <c r="A819" s="5" t="s">
        <v>900</v>
      </c>
      <c r="B819" s="6" t="s">
        <v>1219</v>
      </c>
      <c r="C819" s="8">
        <f t="shared" si="24"/>
        <v>64.89</v>
      </c>
      <c r="D819" s="13">
        <f>_xlfn.XLOOKUP(Tabela57[[#This Row],[SKU]],'ESTOQUE DEZEMBRO'!A:A,'ESTOQUE DEZEMBRO'!F:F,,0)-
_xlfn.XLOOKUP(Tabela57[[#This Row],[SKU]],'VENDA MES'!K:K,'VENDA MES'!L:L,0,0)</f>
        <v>-32</v>
      </c>
      <c r="E819" s="13">
        <f>IF(D819&lt;=0,(L819 * 2.5) - D819,IF(AND(Tabela57[[#This Row],[ESTOQUE_INICIAL]]&lt;=Tabela57[[#This Row],[PONTO_DE_REPOSICAO]],Tabela57[[#This Row],[ESTOQUE_INICIAL]]&gt;0),L819*2.5,D819*0))</f>
        <v>68.111111111111114</v>
      </c>
      <c r="F819" s="13">
        <f t="shared" si="25"/>
        <v>36.111111111111114</v>
      </c>
      <c r="G819" s="14">
        <f>IF('ESTOQUE DEZEMBRO'!$N819="outubro",_xlfn.XLOOKUP('ESTOQUE DEZEMBRO'!$A819,MEDIDAS!H:H,MEDIDAS!J:J,,0),IF('ESTOQUE DEZEMBRO'!$N819="novembro",_xlfn.XLOOKUP('ESTOQUE DEZEMBRO'!$A819,MEDIDAS!H:H,MEDIDAS!K:K,,0),"0"))</f>
        <v>12</v>
      </c>
      <c r="H819" s="16">
        <v>24</v>
      </c>
      <c r="I819" s="6" t="s">
        <v>1136</v>
      </c>
      <c r="J819" s="1">
        <f>'ESTOQUE DEZEMBRO'!$D819*'ESTOQUE DEZEMBRO'!$G819+'ESTOQUE DEZEMBRO'!$E819*'ESTOQUE DEZEMBRO'!$H819</f>
        <v>240</v>
      </c>
      <c r="K819" s="1">
        <f>_xlfn.XLOOKUP(A819,MEDIDAS!A:A,MEDIDAS!D:D,,0)*5</f>
        <v>7.2222222222222223</v>
      </c>
      <c r="L819" s="1">
        <f>SUM(K819,_xlfn.XLOOKUP(A819,MEDIDAS!A:A,MEDIDAS!D:D,,0)*5)</f>
        <v>14.444444444444445</v>
      </c>
      <c r="M81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19" t="str">
        <f>IF(Tabela57[[#This Row],[ABASTECIMENTO]]&gt;0,"janeiro",_xlfn.XLOOKUP(Tabela57[[#This Row],[SKU]],'ESTOQUE DEZEMBRO'!A:A,'ESTOQUE DEZEMBRO'!N:N,,0))</f>
        <v>janeiro</v>
      </c>
      <c r="O819" s="15">
        <v>45658</v>
      </c>
    </row>
    <row r="820" spans="1:15">
      <c r="A820" s="5" t="s">
        <v>815</v>
      </c>
      <c r="B820" s="6" t="s">
        <v>1219</v>
      </c>
      <c r="C820" s="8">
        <f t="shared" si="24"/>
        <v>64.89</v>
      </c>
      <c r="D820" s="13">
        <f>_xlfn.XLOOKUP(Tabela57[[#This Row],[SKU]],'ESTOQUE DEZEMBRO'!A:A,'ESTOQUE DEZEMBRO'!F:F,,0)-
_xlfn.XLOOKUP(Tabela57[[#This Row],[SKU]],'VENDA MES'!K:K,'VENDA MES'!L:L,0,0)</f>
        <v>21.400000000000034</v>
      </c>
      <c r="E820" s="13">
        <f>IF(D820&lt;=0,(L820 * 2.5) - D820,IF(AND(Tabela57[[#This Row],[ESTOQUE_INICIAL]]&lt;=Tabela57[[#This Row],[PONTO_DE_REPOSICAO]],Tabela57[[#This Row],[ESTOQUE_INICIAL]]&gt;0),L820*2.5,D820*0))</f>
        <v>0</v>
      </c>
      <c r="F820" s="13">
        <f t="shared" si="25"/>
        <v>21.400000000000034</v>
      </c>
      <c r="G820" s="14">
        <f>IF('ESTOQUE DEZEMBRO'!$N820="outubro",_xlfn.XLOOKUP('ESTOQUE DEZEMBRO'!$A820,MEDIDAS!H:H,MEDIDAS!J:J,,0),IF('ESTOQUE DEZEMBRO'!$N820="novembro",_xlfn.XLOOKUP('ESTOQUE DEZEMBRO'!$A820,MEDIDAS!H:H,MEDIDAS!K:K,,0),"0"))</f>
        <v>12</v>
      </c>
      <c r="H820" s="16">
        <v>24</v>
      </c>
      <c r="I820" s="6" t="s">
        <v>1136</v>
      </c>
      <c r="J820" s="1">
        <f>'ESTOQUE DEZEMBRO'!$D820*'ESTOQUE DEZEMBRO'!$G820+'ESTOQUE DEZEMBRO'!$E820*'ESTOQUE DEZEMBRO'!$H820</f>
        <v>1360.8000000000004</v>
      </c>
      <c r="K820" s="1">
        <f>_xlfn.XLOOKUP(A820,MEDIDAS!A:A,MEDIDAS!D:D,,0)*5</f>
        <v>6.166666666666667</v>
      </c>
      <c r="L820" s="1">
        <f>SUM(K820,_xlfn.XLOOKUP(A820,MEDIDAS!A:A,MEDIDAS!D:D,,0)*5)</f>
        <v>12.333333333333334</v>
      </c>
      <c r="M82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20" t="str">
        <f>IF(Tabela57[[#This Row],[ABASTECIMENTO]]&gt;0,"janeiro",_xlfn.XLOOKUP(Tabela57[[#This Row],[SKU]],'ESTOQUE DEZEMBRO'!A:A,'ESTOQUE DEZEMBRO'!N:N,,0))</f>
        <v>outubro</v>
      </c>
      <c r="O820" s="15">
        <v>45658</v>
      </c>
    </row>
    <row r="821" spans="1:15">
      <c r="A821" s="5" t="s">
        <v>816</v>
      </c>
      <c r="B821" s="6" t="s">
        <v>1219</v>
      </c>
      <c r="C821" s="8">
        <f t="shared" si="24"/>
        <v>64.89</v>
      </c>
      <c r="D821" s="13">
        <f>_xlfn.XLOOKUP(Tabela57[[#This Row],[SKU]],'ESTOQUE DEZEMBRO'!A:A,'ESTOQUE DEZEMBRO'!F:F,,0)-
_xlfn.XLOOKUP(Tabela57[[#This Row],[SKU]],'VENDA MES'!K:K,'VENDA MES'!L:L,0,0)</f>
        <v>4.5999999999999943</v>
      </c>
      <c r="E821" s="13">
        <f>IF(D821&lt;=0,(L821 * 2.5) - D821,IF(AND(Tabela57[[#This Row],[ESTOQUE_INICIAL]]&lt;=Tabela57[[#This Row],[PONTO_DE_REPOSICAO]],Tabela57[[#This Row],[ESTOQUE_INICIAL]]&gt;0),L821*2.5,D821*0))</f>
        <v>32.222222222222221</v>
      </c>
      <c r="F821" s="13">
        <f t="shared" si="25"/>
        <v>36.822222222222216</v>
      </c>
      <c r="G821" s="14">
        <f>IF('ESTOQUE DEZEMBRO'!$N821="outubro",_xlfn.XLOOKUP('ESTOQUE DEZEMBRO'!$A821,MEDIDAS!H:H,MEDIDAS!J:J,,0),IF('ESTOQUE DEZEMBRO'!$N821="novembro",_xlfn.XLOOKUP('ESTOQUE DEZEMBRO'!$A821,MEDIDAS!H:H,MEDIDAS!K:K,,0),"0"))</f>
        <v>12</v>
      </c>
      <c r="H821" s="16">
        <v>24</v>
      </c>
      <c r="I821" s="6" t="s">
        <v>1136</v>
      </c>
      <c r="J821" s="1">
        <f>'ESTOQUE DEZEMBRO'!$D821*'ESTOQUE DEZEMBRO'!$G821+'ESTOQUE DEZEMBRO'!$E821*'ESTOQUE DEZEMBRO'!$H821</f>
        <v>667.19999999999993</v>
      </c>
      <c r="K821" s="1">
        <f>_xlfn.XLOOKUP(A821,MEDIDAS!A:A,MEDIDAS!D:D,,0)*5</f>
        <v>6.4444444444444446</v>
      </c>
      <c r="L821" s="1">
        <f>SUM(K821,_xlfn.XLOOKUP(A821,MEDIDAS!A:A,MEDIDAS!D:D,,0)*5)</f>
        <v>12.888888888888889</v>
      </c>
      <c r="M82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21" t="str">
        <f>IF(Tabela57[[#This Row],[ABASTECIMENTO]]&gt;0,"janeiro",_xlfn.XLOOKUP(Tabela57[[#This Row],[SKU]],'ESTOQUE DEZEMBRO'!A:A,'ESTOQUE DEZEMBRO'!N:N,,0))</f>
        <v>janeiro</v>
      </c>
      <c r="O821" s="15">
        <v>45658</v>
      </c>
    </row>
    <row r="822" spans="1:15">
      <c r="A822" s="5" t="s">
        <v>817</v>
      </c>
      <c r="B822" s="6" t="s">
        <v>1219</v>
      </c>
      <c r="C822" s="8">
        <f t="shared" si="24"/>
        <v>64.89</v>
      </c>
      <c r="D822" s="13">
        <f>_xlfn.XLOOKUP(Tabela57[[#This Row],[SKU]],'ESTOQUE DEZEMBRO'!A:A,'ESTOQUE DEZEMBRO'!F:F,,0)-
_xlfn.XLOOKUP(Tabela57[[#This Row],[SKU]],'VENDA MES'!K:K,'VENDA MES'!L:L,0,0)</f>
        <v>-29.666666666666671</v>
      </c>
      <c r="E822" s="13">
        <f>IF(D822&lt;=0,(L822 * 2.5) - D822,IF(AND(Tabela57[[#This Row],[ESTOQUE_INICIAL]]&lt;=Tabela57[[#This Row],[PONTO_DE_REPOSICAO]],Tabela57[[#This Row],[ESTOQUE_INICIAL]]&gt;0),L822*2.5,D822*0))</f>
        <v>63</v>
      </c>
      <c r="F822" s="13">
        <f t="shared" si="25"/>
        <v>33.333333333333329</v>
      </c>
      <c r="G822" s="14" t="str">
        <f>IF('ESTOQUE DEZEMBRO'!$N822="outubro",_xlfn.XLOOKUP('ESTOQUE DEZEMBRO'!$A822,MEDIDAS!H:H,MEDIDAS!J:J,,0),IF('ESTOQUE DEZEMBRO'!$N822="novembro",_xlfn.XLOOKUP('ESTOQUE DEZEMBRO'!$A822,MEDIDAS!H:H,MEDIDAS!K:K,,0),"0"))</f>
        <v>0</v>
      </c>
      <c r="H822" s="16">
        <v>24</v>
      </c>
      <c r="I822" s="6" t="s">
        <v>1136</v>
      </c>
      <c r="J822" s="1">
        <f>'ESTOQUE DEZEMBRO'!$D822*'ESTOQUE DEZEMBRO'!$G822+'ESTOQUE DEZEMBRO'!$E822*'ESTOQUE DEZEMBRO'!$H822</f>
        <v>1233.9999999999993</v>
      </c>
      <c r="K822" s="1">
        <f>_xlfn.XLOOKUP(A822,MEDIDAS!A:A,MEDIDAS!D:D,,0)*5</f>
        <v>6.6666666666666661</v>
      </c>
      <c r="L822" s="1">
        <f>SUM(K822,_xlfn.XLOOKUP(A822,MEDIDAS!A:A,MEDIDAS!D:D,,0)*5)</f>
        <v>13.333333333333332</v>
      </c>
      <c r="M82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22" t="str">
        <f>IF(Tabela57[[#This Row],[ABASTECIMENTO]]&gt;0,"janeiro",_xlfn.XLOOKUP(Tabela57[[#This Row],[SKU]],'ESTOQUE DEZEMBRO'!A:A,'ESTOQUE DEZEMBRO'!N:N,,0))</f>
        <v>janeiro</v>
      </c>
      <c r="O822" s="15">
        <v>45658</v>
      </c>
    </row>
    <row r="823" spans="1:15">
      <c r="A823" s="5" t="s">
        <v>818</v>
      </c>
      <c r="B823" s="6" t="s">
        <v>1219</v>
      </c>
      <c r="C823" s="8">
        <f t="shared" si="24"/>
        <v>64.89</v>
      </c>
      <c r="D823" s="13">
        <f>_xlfn.XLOOKUP(Tabela57[[#This Row],[SKU]],'ESTOQUE DEZEMBRO'!A:A,'ESTOQUE DEZEMBRO'!F:F,,0)-
_xlfn.XLOOKUP(Tabela57[[#This Row],[SKU]],'VENDA MES'!K:K,'VENDA MES'!L:L,0,0)</f>
        <v>48.80000000000004</v>
      </c>
      <c r="E823" s="13">
        <f>IF(D823&lt;=0,(L823 * 2.5) - D823,IF(AND(Tabela57[[#This Row],[ESTOQUE_INICIAL]]&lt;=Tabela57[[#This Row],[PONTO_DE_REPOSICAO]],Tabela57[[#This Row],[ESTOQUE_INICIAL]]&gt;0),L823*2.5,D823*0))</f>
        <v>0</v>
      </c>
      <c r="F823" s="13">
        <f t="shared" si="25"/>
        <v>48.80000000000004</v>
      </c>
      <c r="G823" s="14">
        <f>IF('ESTOQUE DEZEMBRO'!$N823="outubro",_xlfn.XLOOKUP('ESTOQUE DEZEMBRO'!$A823,MEDIDAS!H:H,MEDIDAS!J:J,,0),IF('ESTOQUE DEZEMBRO'!$N823="novembro",_xlfn.XLOOKUP('ESTOQUE DEZEMBRO'!$A823,MEDIDAS!H:H,MEDIDAS!K:K,,0),"0"))</f>
        <v>12</v>
      </c>
      <c r="H823" s="16">
        <v>24</v>
      </c>
      <c r="I823" s="6" t="s">
        <v>1136</v>
      </c>
      <c r="J823" s="1">
        <f>'ESTOQUE DEZEMBRO'!$D823*'ESTOQUE DEZEMBRO'!$G823+'ESTOQUE DEZEMBRO'!$E823*'ESTOQUE DEZEMBRO'!$H823</f>
        <v>1857.6000000000004</v>
      </c>
      <c r="K823" s="1">
        <f>_xlfn.XLOOKUP(A823,MEDIDAS!A:A,MEDIDAS!D:D,,0)*5</f>
        <v>5.333333333333333</v>
      </c>
      <c r="L823" s="1">
        <f>SUM(K823,_xlfn.XLOOKUP(A823,MEDIDAS!A:A,MEDIDAS!D:D,,0)*5)</f>
        <v>10.666666666666666</v>
      </c>
      <c r="M82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23" t="str">
        <f>IF(Tabela57[[#This Row],[ABASTECIMENTO]]&gt;0,"janeiro",_xlfn.XLOOKUP(Tabela57[[#This Row],[SKU]],'ESTOQUE DEZEMBRO'!A:A,'ESTOQUE DEZEMBRO'!N:N,,0))</f>
        <v>outubro</v>
      </c>
      <c r="O823" s="15">
        <v>45658</v>
      </c>
    </row>
    <row r="824" spans="1:15">
      <c r="A824" s="5" t="s">
        <v>819</v>
      </c>
      <c r="B824" s="6" t="s">
        <v>1220</v>
      </c>
      <c r="C824" s="8">
        <f t="shared" si="24"/>
        <v>64.89</v>
      </c>
      <c r="D824" s="13">
        <f>_xlfn.XLOOKUP(Tabela57[[#This Row],[SKU]],'ESTOQUE DEZEMBRO'!A:A,'ESTOQUE DEZEMBRO'!F:F,,0)-
_xlfn.XLOOKUP(Tabela57[[#This Row],[SKU]],'VENDA MES'!K:K,'VENDA MES'!L:L,0,0)</f>
        <v>15.80000000000004</v>
      </c>
      <c r="E824" s="13">
        <f>IF(D824&lt;=0,(L824 * 2.5) - D824,IF(AND(Tabela57[[#This Row],[ESTOQUE_INICIAL]]&lt;=Tabela57[[#This Row],[PONTO_DE_REPOSICAO]],Tabela57[[#This Row],[ESTOQUE_INICIAL]]&gt;0),L824*2.5,D824*0))</f>
        <v>0</v>
      </c>
      <c r="F824" s="13">
        <f t="shared" si="25"/>
        <v>15.80000000000004</v>
      </c>
      <c r="G824" s="14">
        <f>IF('ESTOQUE DEZEMBRO'!$N824="outubro",_xlfn.XLOOKUP('ESTOQUE DEZEMBRO'!$A824,MEDIDAS!H:H,MEDIDAS!J:J,,0),IF('ESTOQUE DEZEMBRO'!$N824="novembro",_xlfn.XLOOKUP('ESTOQUE DEZEMBRO'!$A824,MEDIDAS!H:H,MEDIDAS!K:K,,0),"0"))</f>
        <v>4</v>
      </c>
      <c r="H824" s="16">
        <v>8</v>
      </c>
      <c r="I824" s="6" t="s">
        <v>1160</v>
      </c>
      <c r="J824" s="1">
        <f>'ESTOQUE DEZEMBRO'!$D824*'ESTOQUE DEZEMBRO'!$G824+'ESTOQUE DEZEMBRO'!$E824*'ESTOQUE DEZEMBRO'!$H824</f>
        <v>435.20000000000016</v>
      </c>
      <c r="K824" s="1">
        <f>_xlfn.XLOOKUP(A824,MEDIDAS!A:A,MEDIDAS!D:D,,0)*5</f>
        <v>7.8888888888888884</v>
      </c>
      <c r="L824" s="1">
        <f>SUM(K824,_xlfn.XLOOKUP(A824,MEDIDAS!A:A,MEDIDAS!D:D,,0)*5)</f>
        <v>15.777777777777777</v>
      </c>
      <c r="M82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24" t="str">
        <f>IF(Tabela57[[#This Row],[ABASTECIMENTO]]&gt;0,"janeiro",_xlfn.XLOOKUP(Tabela57[[#This Row],[SKU]],'ESTOQUE DEZEMBRO'!A:A,'ESTOQUE DEZEMBRO'!N:N,,0))</f>
        <v>outubro</v>
      </c>
      <c r="O824" s="15">
        <v>45658</v>
      </c>
    </row>
    <row r="825" spans="1:15">
      <c r="A825" s="5" t="s">
        <v>820</v>
      </c>
      <c r="B825" s="6" t="s">
        <v>1220</v>
      </c>
      <c r="C825" s="8">
        <f t="shared" si="24"/>
        <v>64.89</v>
      </c>
      <c r="D825" s="13">
        <f>_xlfn.XLOOKUP(Tabela57[[#This Row],[SKU]],'ESTOQUE DEZEMBRO'!A:A,'ESTOQUE DEZEMBRO'!F:F,,0)-
_xlfn.XLOOKUP(Tabela57[[#This Row],[SKU]],'VENDA MES'!K:K,'VENDA MES'!L:L,0,0)</f>
        <v>-63.277777777777779</v>
      </c>
      <c r="E825" s="13">
        <f>IF(D825&lt;=0,(L825 * 2.5) - D825,IF(AND(Tabela57[[#This Row],[ESTOQUE_INICIAL]]&lt;=Tabela57[[#This Row],[PONTO_DE_REPOSICAO]],Tabela57[[#This Row],[ESTOQUE_INICIAL]]&gt;0),L825*2.5,D825*0))</f>
        <v>83</v>
      </c>
      <c r="F825" s="13">
        <f t="shared" si="25"/>
        <v>19.722222222222221</v>
      </c>
      <c r="G825" s="14" t="str">
        <f>IF('ESTOQUE DEZEMBRO'!$N825="outubro",_xlfn.XLOOKUP('ESTOQUE DEZEMBRO'!$A825,MEDIDAS!H:H,MEDIDAS!J:J,,0),IF('ESTOQUE DEZEMBRO'!$N825="novembro",_xlfn.XLOOKUP('ESTOQUE DEZEMBRO'!$A825,MEDIDAS!H:H,MEDIDAS!K:K,,0),"0"))</f>
        <v>0</v>
      </c>
      <c r="H825" s="16">
        <v>8</v>
      </c>
      <c r="I825" s="6" t="s">
        <v>1160</v>
      </c>
      <c r="J825" s="1">
        <f>'ESTOQUE DEZEMBRO'!$D825*'ESTOQUE DEZEMBRO'!$G825+'ESTOQUE DEZEMBRO'!$E825*'ESTOQUE DEZEMBRO'!$H825</f>
        <v>379.22222222222223</v>
      </c>
      <c r="K825" s="1">
        <f>_xlfn.XLOOKUP(A825,MEDIDAS!A:A,MEDIDAS!D:D,,0)*5</f>
        <v>3.9444444444444442</v>
      </c>
      <c r="L825" s="1">
        <f>SUM(K825,_xlfn.XLOOKUP(A825,MEDIDAS!A:A,MEDIDAS!D:D,,0)*5)</f>
        <v>7.8888888888888884</v>
      </c>
      <c r="M82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25" t="str">
        <f>IF(Tabela57[[#This Row],[ABASTECIMENTO]]&gt;0,"janeiro",_xlfn.XLOOKUP(Tabela57[[#This Row],[SKU]],'ESTOQUE DEZEMBRO'!A:A,'ESTOQUE DEZEMBRO'!N:N,,0))</f>
        <v>janeiro</v>
      </c>
      <c r="O825" s="15">
        <v>45658</v>
      </c>
    </row>
    <row r="826" spans="1:15">
      <c r="A826" s="5" t="s">
        <v>821</v>
      </c>
      <c r="B826" s="6" t="s">
        <v>1220</v>
      </c>
      <c r="C826" s="8">
        <f t="shared" si="24"/>
        <v>64.89</v>
      </c>
      <c r="D826" s="13">
        <f>_xlfn.XLOOKUP(Tabela57[[#This Row],[SKU]],'ESTOQUE DEZEMBRO'!A:A,'ESTOQUE DEZEMBRO'!F:F,,0)-
_xlfn.XLOOKUP(Tabela57[[#This Row],[SKU]],'VENDA MES'!K:K,'VENDA MES'!L:L,0,0)</f>
        <v>-61</v>
      </c>
      <c r="E826" s="13">
        <f>IF(D826&lt;=0,(L826 * 2.5) - D826,IF(AND(Tabela57[[#This Row],[ESTOQUE_INICIAL]]&lt;=Tabela57[[#This Row],[PONTO_DE_REPOSICAO]],Tabela57[[#This Row],[ESTOQUE_INICIAL]]&gt;0),L826*2.5,D826*0))</f>
        <v>93.777777777777771</v>
      </c>
      <c r="F826" s="13">
        <f t="shared" si="25"/>
        <v>32.777777777777771</v>
      </c>
      <c r="G826" s="14">
        <f>IF('ESTOQUE DEZEMBRO'!$N826="outubro",_xlfn.XLOOKUP('ESTOQUE DEZEMBRO'!$A826,MEDIDAS!H:H,MEDIDAS!J:J,,0),IF('ESTOQUE DEZEMBRO'!$N826="novembro",_xlfn.XLOOKUP('ESTOQUE DEZEMBRO'!$A826,MEDIDAS!H:H,MEDIDAS!K:K,,0),"0"))</f>
        <v>4</v>
      </c>
      <c r="H826" s="16">
        <v>8</v>
      </c>
      <c r="I826" s="6" t="s">
        <v>1160</v>
      </c>
      <c r="J826" s="1">
        <f>'ESTOQUE DEZEMBRO'!$D826*'ESTOQUE DEZEMBRO'!$G826+'ESTOQUE DEZEMBRO'!$E826*'ESTOQUE DEZEMBRO'!$H826</f>
        <v>56</v>
      </c>
      <c r="K826" s="1">
        <f>_xlfn.XLOOKUP(A826,MEDIDAS!A:A,MEDIDAS!D:D,,0)*5</f>
        <v>6.5555555555555554</v>
      </c>
      <c r="L826" s="1">
        <f>SUM(K826,_xlfn.XLOOKUP(A826,MEDIDAS!A:A,MEDIDAS!D:D,,0)*5)</f>
        <v>13.111111111111111</v>
      </c>
      <c r="M82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26" t="str">
        <f>IF(Tabela57[[#This Row],[ABASTECIMENTO]]&gt;0,"janeiro",_xlfn.XLOOKUP(Tabela57[[#This Row],[SKU]],'ESTOQUE DEZEMBRO'!A:A,'ESTOQUE DEZEMBRO'!N:N,,0))</f>
        <v>janeiro</v>
      </c>
      <c r="O826" s="15">
        <v>45658</v>
      </c>
    </row>
    <row r="827" spans="1:15">
      <c r="A827" s="5" t="s">
        <v>822</v>
      </c>
      <c r="B827" s="6" t="s">
        <v>1220</v>
      </c>
      <c r="C827" s="8">
        <f t="shared" si="24"/>
        <v>64.89</v>
      </c>
      <c r="D827" s="13">
        <f>_xlfn.XLOOKUP(Tabela57[[#This Row],[SKU]],'ESTOQUE DEZEMBRO'!A:A,'ESTOQUE DEZEMBRO'!F:F,,0)-
_xlfn.XLOOKUP(Tabela57[[#This Row],[SKU]],'VENDA MES'!K:K,'VENDA MES'!L:L,0,0)</f>
        <v>-57</v>
      </c>
      <c r="E827" s="13">
        <f>IF(D827&lt;=0,(L827 * 2.5) - D827,IF(AND(Tabela57[[#This Row],[ESTOQUE_INICIAL]]&lt;=Tabela57[[#This Row],[PONTO_DE_REPOSICAO]],Tabela57[[#This Row],[ESTOQUE_INICIAL]]&gt;0),L827*2.5,D827*0))</f>
        <v>79.5</v>
      </c>
      <c r="F827" s="13">
        <f t="shared" si="25"/>
        <v>22.5</v>
      </c>
      <c r="G827" s="14">
        <f>IF('ESTOQUE DEZEMBRO'!$N827="outubro",_xlfn.XLOOKUP('ESTOQUE DEZEMBRO'!$A827,MEDIDAS!H:H,MEDIDAS!J:J,,0),IF('ESTOQUE DEZEMBRO'!$N827="novembro",_xlfn.XLOOKUP('ESTOQUE DEZEMBRO'!$A827,MEDIDAS!H:H,MEDIDAS!K:K,,0),"0"))</f>
        <v>4</v>
      </c>
      <c r="H827" s="16">
        <v>8</v>
      </c>
      <c r="I827" s="6" t="s">
        <v>1160</v>
      </c>
      <c r="J827" s="1">
        <f>'ESTOQUE DEZEMBRO'!$D827*'ESTOQUE DEZEMBRO'!$G827+'ESTOQUE DEZEMBRO'!$E827*'ESTOQUE DEZEMBRO'!$H827</f>
        <v>72</v>
      </c>
      <c r="K827" s="1">
        <f>_xlfn.XLOOKUP(A827,MEDIDAS!A:A,MEDIDAS!D:D,,0)*5</f>
        <v>4.5</v>
      </c>
      <c r="L827" s="1">
        <f>SUM(K827,_xlfn.XLOOKUP(A827,MEDIDAS!A:A,MEDIDAS!D:D,,0)*5)</f>
        <v>9</v>
      </c>
      <c r="M82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27" t="str">
        <f>IF(Tabela57[[#This Row],[ABASTECIMENTO]]&gt;0,"janeiro",_xlfn.XLOOKUP(Tabela57[[#This Row],[SKU]],'ESTOQUE DEZEMBRO'!A:A,'ESTOQUE DEZEMBRO'!N:N,,0))</f>
        <v>janeiro</v>
      </c>
      <c r="O827" s="15">
        <v>45658</v>
      </c>
    </row>
    <row r="828" spans="1:15">
      <c r="A828" s="5" t="s">
        <v>823</v>
      </c>
      <c r="B828" s="6" t="s">
        <v>1220</v>
      </c>
      <c r="C828" s="8">
        <f t="shared" si="24"/>
        <v>64.89</v>
      </c>
      <c r="D828" s="13">
        <f>_xlfn.XLOOKUP(Tabela57[[#This Row],[SKU]],'ESTOQUE DEZEMBRO'!A:A,'ESTOQUE DEZEMBRO'!F:F,,0)-
_xlfn.XLOOKUP(Tabela57[[#This Row],[SKU]],'VENDA MES'!K:K,'VENDA MES'!L:L,0,0)</f>
        <v>34</v>
      </c>
      <c r="E828" s="13">
        <f>IF(D828&lt;=0,(L828 * 2.5) - D828,IF(AND(Tabela57[[#This Row],[ESTOQUE_INICIAL]]&lt;=Tabela57[[#This Row],[PONTO_DE_REPOSICAO]],Tabela57[[#This Row],[ESTOQUE_INICIAL]]&gt;0),L828*2.5,D828*0))</f>
        <v>0</v>
      </c>
      <c r="F828" s="13">
        <f t="shared" si="25"/>
        <v>34</v>
      </c>
      <c r="G828" s="14">
        <f>IF('ESTOQUE DEZEMBRO'!$N828="outubro",_xlfn.XLOOKUP('ESTOQUE DEZEMBRO'!$A828,MEDIDAS!H:H,MEDIDAS!J:J,,0),IF('ESTOQUE DEZEMBRO'!$N828="novembro",_xlfn.XLOOKUP('ESTOQUE DEZEMBRO'!$A828,MEDIDAS!H:H,MEDIDAS!K:K,,0),"0"))</f>
        <v>4</v>
      </c>
      <c r="H828" s="16">
        <v>8</v>
      </c>
      <c r="I828" s="6" t="s">
        <v>1160</v>
      </c>
      <c r="J828" s="1">
        <f>'ESTOQUE DEZEMBRO'!$D828*'ESTOQUE DEZEMBRO'!$G828+'ESTOQUE DEZEMBRO'!$E828*'ESTOQUE DEZEMBRO'!$H828</f>
        <v>204</v>
      </c>
      <c r="K828" s="1">
        <f>_xlfn.XLOOKUP(A828,MEDIDAS!A:A,MEDIDAS!D:D,,0)*5</f>
        <v>4.5</v>
      </c>
      <c r="L828" s="1">
        <f>SUM(K828,_xlfn.XLOOKUP(A828,MEDIDAS!A:A,MEDIDAS!D:D,,0)*5)</f>
        <v>9</v>
      </c>
      <c r="M82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28" t="str">
        <f>IF(Tabela57[[#This Row],[ABASTECIMENTO]]&gt;0,"janeiro",_xlfn.XLOOKUP(Tabela57[[#This Row],[SKU]],'ESTOQUE DEZEMBRO'!A:A,'ESTOQUE DEZEMBRO'!N:N,,0))</f>
        <v>outubro</v>
      </c>
      <c r="O828" s="15">
        <v>45658</v>
      </c>
    </row>
    <row r="829" spans="1:15">
      <c r="A829" s="5" t="s">
        <v>911</v>
      </c>
      <c r="B829" s="6" t="s">
        <v>1220</v>
      </c>
      <c r="C829" s="8">
        <f t="shared" si="24"/>
        <v>64.89</v>
      </c>
      <c r="D829" s="13">
        <f>_xlfn.XLOOKUP(Tabela57[[#This Row],[SKU]],'ESTOQUE DEZEMBRO'!A:A,'ESTOQUE DEZEMBRO'!F:F,,0)-
_xlfn.XLOOKUP(Tabela57[[#This Row],[SKU]],'VENDA MES'!K:K,'VENDA MES'!L:L,0,0)</f>
        <v>-6</v>
      </c>
      <c r="E829" s="13">
        <f>IF(D829&lt;=0,(L829 * 2.5) - D829,IF(AND(Tabela57[[#This Row],[ESTOQUE_INICIAL]]&lt;=Tabela57[[#This Row],[PONTO_DE_REPOSICAO]],Tabela57[[#This Row],[ESTOQUE_INICIAL]]&gt;0),L829*2.5,D829*0))</f>
        <v>26</v>
      </c>
      <c r="F829" s="13">
        <f t="shared" si="25"/>
        <v>20</v>
      </c>
      <c r="G829" s="14">
        <f>IF('ESTOQUE DEZEMBRO'!$N829="outubro",_xlfn.XLOOKUP('ESTOQUE DEZEMBRO'!$A829,MEDIDAS!H:H,MEDIDAS!J:J,,0),IF('ESTOQUE DEZEMBRO'!$N829="novembro",_xlfn.XLOOKUP('ESTOQUE DEZEMBRO'!$A829,MEDIDAS!H:H,MEDIDAS!K:K,,0),"0"))</f>
        <v>4</v>
      </c>
      <c r="H829" s="16">
        <v>8</v>
      </c>
      <c r="I829" s="6" t="s">
        <v>1160</v>
      </c>
      <c r="J829" s="1">
        <f>'ESTOQUE DEZEMBRO'!$D829*'ESTOQUE DEZEMBRO'!$G829+'ESTOQUE DEZEMBRO'!$E829*'ESTOQUE DEZEMBRO'!$H829</f>
        <v>312</v>
      </c>
      <c r="K829" s="1">
        <f>_xlfn.XLOOKUP(A829,MEDIDAS!A:A,MEDIDAS!D:D,,0)*5</f>
        <v>4</v>
      </c>
      <c r="L829" s="1">
        <f>SUM(K829,_xlfn.XLOOKUP(A829,MEDIDAS!A:A,MEDIDAS!D:D,,0)*5)</f>
        <v>8</v>
      </c>
      <c r="M82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29" t="str">
        <f>IF(Tabela57[[#This Row],[ABASTECIMENTO]]&gt;0,"janeiro",_xlfn.XLOOKUP(Tabela57[[#This Row],[SKU]],'ESTOQUE DEZEMBRO'!A:A,'ESTOQUE DEZEMBRO'!N:N,,0))</f>
        <v>janeiro</v>
      </c>
      <c r="O829" s="15">
        <v>45658</v>
      </c>
    </row>
    <row r="830" spans="1:15">
      <c r="A830" s="5" t="s">
        <v>825</v>
      </c>
      <c r="B830" s="6" t="s">
        <v>1220</v>
      </c>
      <c r="C830" s="8">
        <f t="shared" si="24"/>
        <v>64.89</v>
      </c>
      <c r="D830" s="13">
        <f>_xlfn.XLOOKUP(Tabela57[[#This Row],[SKU]],'ESTOQUE DEZEMBRO'!A:A,'ESTOQUE DEZEMBRO'!F:F,,0)-
_xlfn.XLOOKUP(Tabela57[[#This Row],[SKU]],'VENDA MES'!K:K,'VENDA MES'!L:L,0,0)</f>
        <v>45</v>
      </c>
      <c r="E830" s="13">
        <f>IF(D830&lt;=0,(L830 * 2.5) - D830,IF(AND(Tabela57[[#This Row],[ESTOQUE_INICIAL]]&lt;=Tabela57[[#This Row],[PONTO_DE_REPOSICAO]],Tabela57[[#This Row],[ESTOQUE_INICIAL]]&gt;0),L830*2.5,D830*0))</f>
        <v>0</v>
      </c>
      <c r="F830" s="13">
        <f t="shared" si="25"/>
        <v>45</v>
      </c>
      <c r="G830" s="14">
        <f>IF('ESTOQUE DEZEMBRO'!$N830="outubro",_xlfn.XLOOKUP('ESTOQUE DEZEMBRO'!$A830,MEDIDAS!H:H,MEDIDAS!J:J,,0),IF('ESTOQUE DEZEMBRO'!$N830="novembro",_xlfn.XLOOKUP('ESTOQUE DEZEMBRO'!$A830,MEDIDAS!H:H,MEDIDAS!K:K,,0),"0"))</f>
        <v>4</v>
      </c>
      <c r="H830" s="16">
        <v>8</v>
      </c>
      <c r="I830" s="6" t="s">
        <v>1160</v>
      </c>
      <c r="J830" s="1">
        <f>'ESTOQUE DEZEMBRO'!$D830*'ESTOQUE DEZEMBRO'!$G830+'ESTOQUE DEZEMBRO'!$E830*'ESTOQUE DEZEMBRO'!$H830</f>
        <v>376</v>
      </c>
      <c r="K830" s="1">
        <f>_xlfn.XLOOKUP(A830,MEDIDAS!A:A,MEDIDAS!D:D,,0)*5</f>
        <v>7.6111111111111107</v>
      </c>
      <c r="L830" s="1">
        <f>SUM(K830,_xlfn.XLOOKUP(A830,MEDIDAS!A:A,MEDIDAS!D:D,,0)*5)</f>
        <v>15.222222222222221</v>
      </c>
      <c r="M83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30" t="str">
        <f>IF(Tabela57[[#This Row],[ABASTECIMENTO]]&gt;0,"janeiro",_xlfn.XLOOKUP(Tabela57[[#This Row],[SKU]],'ESTOQUE DEZEMBRO'!A:A,'ESTOQUE DEZEMBRO'!N:N,,0))</f>
        <v>outubro</v>
      </c>
      <c r="O830" s="15">
        <v>45658</v>
      </c>
    </row>
    <row r="831" spans="1:15">
      <c r="A831" s="5" t="s">
        <v>826</v>
      </c>
      <c r="B831" s="6" t="s">
        <v>1220</v>
      </c>
      <c r="C831" s="8">
        <f t="shared" si="24"/>
        <v>64.89</v>
      </c>
      <c r="D831" s="13">
        <f>_xlfn.XLOOKUP(Tabela57[[#This Row],[SKU]],'ESTOQUE DEZEMBRO'!A:A,'ESTOQUE DEZEMBRO'!F:F,,0)-
_xlfn.XLOOKUP(Tabela57[[#This Row],[SKU]],'VENDA MES'!K:K,'VENDA MES'!L:L,0,0)</f>
        <v>22</v>
      </c>
      <c r="E831" s="13">
        <f>IF(D831&lt;=0,(L831 * 2.5) - D831,IF(AND(Tabela57[[#This Row],[ESTOQUE_INICIAL]]&lt;=Tabela57[[#This Row],[PONTO_DE_REPOSICAO]],Tabela57[[#This Row],[ESTOQUE_INICIAL]]&gt;0),L831*2.5,D831*0))</f>
        <v>0</v>
      </c>
      <c r="F831" s="13">
        <f t="shared" si="25"/>
        <v>22</v>
      </c>
      <c r="G831" s="14">
        <f>IF('ESTOQUE DEZEMBRO'!$N831="outubro",_xlfn.XLOOKUP('ESTOQUE DEZEMBRO'!$A831,MEDIDAS!H:H,MEDIDAS!J:J,,0),IF('ESTOQUE DEZEMBRO'!$N831="novembro",_xlfn.XLOOKUP('ESTOQUE DEZEMBRO'!$A831,MEDIDAS!H:H,MEDIDAS!K:K,,0),"0"))</f>
        <v>4</v>
      </c>
      <c r="H831" s="16">
        <v>8</v>
      </c>
      <c r="I831" s="6" t="s">
        <v>1160</v>
      </c>
      <c r="J831" s="1">
        <f>'ESTOQUE DEZEMBRO'!$D831*'ESTOQUE DEZEMBRO'!$G831+'ESTOQUE DEZEMBRO'!$E831*'ESTOQUE DEZEMBRO'!$H831</f>
        <v>392</v>
      </c>
      <c r="K831" s="1">
        <f>_xlfn.XLOOKUP(A831,MEDIDAS!A:A,MEDIDAS!D:D,,0)*5</f>
        <v>5.5555555555555554</v>
      </c>
      <c r="L831" s="1">
        <f>SUM(K831,_xlfn.XLOOKUP(A831,MEDIDAS!A:A,MEDIDAS!D:D,,0)*5)</f>
        <v>11.111111111111111</v>
      </c>
      <c r="M83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31" t="str">
        <f>IF(Tabela57[[#This Row],[ABASTECIMENTO]]&gt;0,"janeiro",_xlfn.XLOOKUP(Tabela57[[#This Row],[SKU]],'ESTOQUE DEZEMBRO'!A:A,'ESTOQUE DEZEMBRO'!N:N,,0))</f>
        <v>outubro</v>
      </c>
      <c r="O831" s="15">
        <v>45658</v>
      </c>
    </row>
    <row r="832" spans="1:15">
      <c r="A832" s="5" t="s">
        <v>827</v>
      </c>
      <c r="B832" s="6" t="s">
        <v>1220</v>
      </c>
      <c r="C832" s="8">
        <f t="shared" si="24"/>
        <v>64.89</v>
      </c>
      <c r="D832" s="13">
        <f>_xlfn.XLOOKUP(Tabela57[[#This Row],[SKU]],'ESTOQUE DEZEMBRO'!A:A,'ESTOQUE DEZEMBRO'!F:F,,0)-
_xlfn.XLOOKUP(Tabela57[[#This Row],[SKU]],'VENDA MES'!K:K,'VENDA MES'!L:L,0,0)</f>
        <v>-36.400000000000006</v>
      </c>
      <c r="E832" s="13">
        <f>IF(D832&lt;=0,(L832 * 2.5) - D832,IF(AND(Tabela57[[#This Row],[ESTOQUE_INICIAL]]&lt;=Tabela57[[#This Row],[PONTO_DE_REPOSICAO]],Tabela57[[#This Row],[ESTOQUE_INICIAL]]&gt;0),L832*2.5,D832*0))</f>
        <v>58.622222222222227</v>
      </c>
      <c r="F832" s="13">
        <f t="shared" si="25"/>
        <v>22.222222222222221</v>
      </c>
      <c r="G832" s="14">
        <f>IF('ESTOQUE DEZEMBRO'!$N832="outubro",_xlfn.XLOOKUP('ESTOQUE DEZEMBRO'!$A832,MEDIDAS!H:H,MEDIDAS!J:J,,0),IF('ESTOQUE DEZEMBRO'!$N832="novembro",_xlfn.XLOOKUP('ESTOQUE DEZEMBRO'!$A832,MEDIDAS!H:H,MEDIDAS!K:K,,0),"0"))</f>
        <v>4</v>
      </c>
      <c r="H832" s="16">
        <v>8</v>
      </c>
      <c r="I832" s="6" t="s">
        <v>1160</v>
      </c>
      <c r="J832" s="1">
        <f>'ESTOQUE DEZEMBRO'!$D832*'ESTOQUE DEZEMBRO'!$G832+'ESTOQUE DEZEMBRO'!$E832*'ESTOQUE DEZEMBRO'!$H832</f>
        <v>102.39999999999998</v>
      </c>
      <c r="K832" s="1">
        <f>_xlfn.XLOOKUP(A832,MEDIDAS!A:A,MEDIDAS!D:D,,0)*5</f>
        <v>4.4444444444444446</v>
      </c>
      <c r="L832" s="1">
        <f>SUM(K832,_xlfn.XLOOKUP(A832,MEDIDAS!A:A,MEDIDAS!D:D,,0)*5)</f>
        <v>8.8888888888888893</v>
      </c>
      <c r="M83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32" t="str">
        <f>IF(Tabela57[[#This Row],[ABASTECIMENTO]]&gt;0,"janeiro",_xlfn.XLOOKUP(Tabela57[[#This Row],[SKU]],'ESTOQUE DEZEMBRO'!A:A,'ESTOQUE DEZEMBRO'!N:N,,0))</f>
        <v>janeiro</v>
      </c>
      <c r="O832" s="15">
        <v>45658</v>
      </c>
    </row>
    <row r="833" spans="1:15">
      <c r="A833" s="5" t="s">
        <v>828</v>
      </c>
      <c r="B833" s="6" t="s">
        <v>1220</v>
      </c>
      <c r="C833" s="8">
        <f t="shared" si="24"/>
        <v>64.89</v>
      </c>
      <c r="D833" s="13">
        <f>_xlfn.XLOOKUP(Tabela57[[#This Row],[SKU]],'ESTOQUE DEZEMBRO'!A:A,'ESTOQUE DEZEMBRO'!F:F,,0)-
_xlfn.XLOOKUP(Tabela57[[#This Row],[SKU]],'VENDA MES'!K:K,'VENDA MES'!L:L,0,0)</f>
        <v>-45.722222222222221</v>
      </c>
      <c r="E833" s="13">
        <f>IF(D833&lt;=0,(L833 * 2.5) - D833,IF(AND(Tabela57[[#This Row],[ESTOQUE_INICIAL]]&lt;=Tabela57[[#This Row],[PONTO_DE_REPOSICAO]],Tabela57[[#This Row],[ESTOQUE_INICIAL]]&gt;0),L833*2.5,D833*0))</f>
        <v>66</v>
      </c>
      <c r="F833" s="13">
        <f t="shared" si="25"/>
        <v>20.277777777777779</v>
      </c>
      <c r="G833" s="14" t="str">
        <f>IF('ESTOQUE DEZEMBRO'!$N833="outubro",_xlfn.XLOOKUP('ESTOQUE DEZEMBRO'!$A833,MEDIDAS!H:H,MEDIDAS!J:J,,0),IF('ESTOQUE DEZEMBRO'!$N833="novembro",_xlfn.XLOOKUP('ESTOQUE DEZEMBRO'!$A833,MEDIDAS!H:H,MEDIDAS!K:K,,0),"0"))</f>
        <v>0</v>
      </c>
      <c r="H833" s="16">
        <v>8</v>
      </c>
      <c r="I833" s="6" t="s">
        <v>1160</v>
      </c>
      <c r="J833" s="1">
        <f>'ESTOQUE DEZEMBRO'!$D833*'ESTOQUE DEZEMBRO'!$G833+'ESTOQUE DEZEMBRO'!$E833*'ESTOQUE DEZEMBRO'!$H833</f>
        <v>283.1111111111112</v>
      </c>
      <c r="K833" s="1">
        <f>_xlfn.XLOOKUP(A833,MEDIDAS!A:A,MEDIDAS!D:D,,0)*5</f>
        <v>4.0555555555555554</v>
      </c>
      <c r="L833" s="1">
        <f>SUM(K833,_xlfn.XLOOKUP(A833,MEDIDAS!A:A,MEDIDAS!D:D,,0)*5)</f>
        <v>8.1111111111111107</v>
      </c>
      <c r="M83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33" t="str">
        <f>IF(Tabela57[[#This Row],[ABASTECIMENTO]]&gt;0,"janeiro",_xlfn.XLOOKUP(Tabela57[[#This Row],[SKU]],'ESTOQUE DEZEMBRO'!A:A,'ESTOQUE DEZEMBRO'!N:N,,0))</f>
        <v>janeiro</v>
      </c>
      <c r="O833" s="15">
        <v>45658</v>
      </c>
    </row>
    <row r="834" spans="1:15">
      <c r="A834" s="5" t="s">
        <v>829</v>
      </c>
      <c r="B834" s="6" t="s">
        <v>1221</v>
      </c>
      <c r="C834" s="8">
        <f t="shared" ref="C834:C897" si="26">3.09*3*7</f>
        <v>64.89</v>
      </c>
      <c r="D834" s="13">
        <f>_xlfn.XLOOKUP(Tabela57[[#This Row],[SKU]],'ESTOQUE DEZEMBRO'!A:A,'ESTOQUE DEZEMBRO'!F:F,,0)-
_xlfn.XLOOKUP(Tabela57[[#This Row],[SKU]],'VENDA MES'!K:K,'VENDA MES'!L:L,0,0)</f>
        <v>-2.9999999999999716</v>
      </c>
      <c r="E834" s="13">
        <f>IF(D834&lt;=0,(L834 * 2.5) - D834,IF(AND(Tabela57[[#This Row],[ESTOQUE_INICIAL]]&lt;=Tabela57[[#This Row],[PONTO_DE_REPOSICAO]],Tabela57[[#This Row],[ESTOQUE_INICIAL]]&gt;0),L834*2.5,D834*0))</f>
        <v>34.111111111111086</v>
      </c>
      <c r="F834" s="13">
        <f t="shared" ref="F834:F897" si="27">SUM(E834,D834)</f>
        <v>31.111111111111114</v>
      </c>
      <c r="G834" s="14">
        <f>IF('ESTOQUE DEZEMBRO'!$N834="outubro",_xlfn.XLOOKUP('ESTOQUE DEZEMBRO'!$A834,MEDIDAS!H:H,MEDIDAS!J:J,,0),IF('ESTOQUE DEZEMBRO'!$N834="novembro",_xlfn.XLOOKUP('ESTOQUE DEZEMBRO'!$A834,MEDIDAS!H:H,MEDIDAS!K:K,,0),"0"))</f>
        <v>60</v>
      </c>
      <c r="H834" s="16">
        <v>120</v>
      </c>
      <c r="I834" s="6" t="s">
        <v>1128</v>
      </c>
      <c r="J834" s="1">
        <f>'ESTOQUE DEZEMBRO'!$D834*'ESTOQUE DEZEMBRO'!$G834+'ESTOQUE DEZEMBRO'!$E834*'ESTOQUE DEZEMBRO'!$H834</f>
        <v>3180.0000000000018</v>
      </c>
      <c r="K834" s="1">
        <f>_xlfn.XLOOKUP(A834,MEDIDAS!A:A,MEDIDAS!D:D,,0)*5</f>
        <v>6.2222222222222223</v>
      </c>
      <c r="L834" s="1">
        <f>SUM(K834,_xlfn.XLOOKUP(A834,MEDIDAS!A:A,MEDIDAS!D:D,,0)*5)</f>
        <v>12.444444444444445</v>
      </c>
      <c r="M83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34" t="str">
        <f>IF(Tabela57[[#This Row],[ABASTECIMENTO]]&gt;0,"janeiro",_xlfn.XLOOKUP(Tabela57[[#This Row],[SKU]],'ESTOQUE DEZEMBRO'!A:A,'ESTOQUE DEZEMBRO'!N:N,,0))</f>
        <v>janeiro</v>
      </c>
      <c r="O834" s="15">
        <v>45658</v>
      </c>
    </row>
    <row r="835" spans="1:15">
      <c r="A835" s="5" t="s">
        <v>830</v>
      </c>
      <c r="B835" s="6" t="s">
        <v>1221</v>
      </c>
      <c r="C835" s="8">
        <f t="shared" si="26"/>
        <v>64.89</v>
      </c>
      <c r="D835" s="13">
        <f>_xlfn.XLOOKUP(Tabela57[[#This Row],[SKU]],'ESTOQUE DEZEMBRO'!A:A,'ESTOQUE DEZEMBRO'!F:F,,0)-
_xlfn.XLOOKUP(Tabela57[[#This Row],[SKU]],'VENDA MES'!K:K,'VENDA MES'!L:L,0,0)</f>
        <v>30.599999999999994</v>
      </c>
      <c r="E835" s="13">
        <f>IF(D835&lt;=0,(L835 * 2.5) - D835,IF(AND(Tabela57[[#This Row],[ESTOQUE_INICIAL]]&lt;=Tabela57[[#This Row],[PONTO_DE_REPOSICAO]],Tabela57[[#This Row],[ESTOQUE_INICIAL]]&gt;0),L835*2.5,D835*0))</f>
        <v>0</v>
      </c>
      <c r="F835" s="13">
        <f t="shared" si="27"/>
        <v>30.599999999999994</v>
      </c>
      <c r="G835" s="14">
        <f>IF('ESTOQUE DEZEMBRO'!$N835="outubro",_xlfn.XLOOKUP('ESTOQUE DEZEMBRO'!$A835,MEDIDAS!H:H,MEDIDAS!J:J,,0),IF('ESTOQUE DEZEMBRO'!$N835="novembro",_xlfn.XLOOKUP('ESTOQUE DEZEMBRO'!$A835,MEDIDAS!H:H,MEDIDAS!K:K,,0),"0"))</f>
        <v>60</v>
      </c>
      <c r="H835" s="16">
        <v>120</v>
      </c>
      <c r="I835" s="6" t="s">
        <v>1128</v>
      </c>
      <c r="J835" s="1">
        <f>'ESTOQUE DEZEMBRO'!$D835*'ESTOQUE DEZEMBRO'!$G835+'ESTOQUE DEZEMBRO'!$E835*'ESTOQUE DEZEMBRO'!$H835</f>
        <v>4055.9999999999995</v>
      </c>
      <c r="K835" s="1">
        <f>_xlfn.XLOOKUP(A835,MEDIDAS!A:A,MEDIDAS!D:D,,0)*5</f>
        <v>3.9444444444444442</v>
      </c>
      <c r="L835" s="1">
        <f>SUM(K835,_xlfn.XLOOKUP(A835,MEDIDAS!A:A,MEDIDAS!D:D,,0)*5)</f>
        <v>7.8888888888888884</v>
      </c>
      <c r="M83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35" t="str">
        <f>IF(Tabela57[[#This Row],[ABASTECIMENTO]]&gt;0,"janeiro",_xlfn.XLOOKUP(Tabela57[[#This Row],[SKU]],'ESTOQUE DEZEMBRO'!A:A,'ESTOQUE DEZEMBRO'!N:N,,0))</f>
        <v>outubro</v>
      </c>
      <c r="O835" s="15">
        <v>45658</v>
      </c>
    </row>
    <row r="836" spans="1:15">
      <c r="A836" s="5" t="s">
        <v>831</v>
      </c>
      <c r="B836" s="6" t="s">
        <v>1221</v>
      </c>
      <c r="C836" s="8">
        <f t="shared" si="26"/>
        <v>64.89</v>
      </c>
      <c r="D836" s="13">
        <f>_xlfn.XLOOKUP(Tabela57[[#This Row],[SKU]],'ESTOQUE DEZEMBRO'!A:A,'ESTOQUE DEZEMBRO'!F:F,,0)-
_xlfn.XLOOKUP(Tabela57[[#This Row],[SKU]],'VENDA MES'!K:K,'VENDA MES'!L:L,0,0)</f>
        <v>-12.999999999999972</v>
      </c>
      <c r="E836" s="13">
        <f>IF(D836&lt;=0,(L836 * 2.5) - D836,IF(AND(Tabela57[[#This Row],[ESTOQUE_INICIAL]]&lt;=Tabela57[[#This Row],[PONTO_DE_REPOSICAO]],Tabela57[[#This Row],[ESTOQUE_INICIAL]]&gt;0),L836*2.5,D836*0))</f>
        <v>45.77777777777775</v>
      </c>
      <c r="F836" s="13">
        <f t="shared" si="27"/>
        <v>32.777777777777779</v>
      </c>
      <c r="G836" s="14">
        <f>IF('ESTOQUE DEZEMBRO'!$N836="outubro",_xlfn.XLOOKUP('ESTOQUE DEZEMBRO'!$A836,MEDIDAS!H:H,MEDIDAS!J:J,,0),IF('ESTOQUE DEZEMBRO'!$N836="novembro",_xlfn.XLOOKUP('ESTOQUE DEZEMBRO'!$A836,MEDIDAS!H:H,MEDIDAS!K:K,,0),"0"))</f>
        <v>60</v>
      </c>
      <c r="H836" s="16">
        <v>120</v>
      </c>
      <c r="I836" s="6" t="s">
        <v>1128</v>
      </c>
      <c r="J836" s="1">
        <f>'ESTOQUE DEZEMBRO'!$D836*'ESTOQUE DEZEMBRO'!$G836+'ESTOQUE DEZEMBRO'!$E836*'ESTOQUE DEZEMBRO'!$H836</f>
        <v>2820.0000000000018</v>
      </c>
      <c r="K836" s="1">
        <f>_xlfn.XLOOKUP(A836,MEDIDAS!A:A,MEDIDAS!D:D,,0)*5</f>
        <v>6.5555555555555554</v>
      </c>
      <c r="L836" s="1">
        <f>SUM(K836,_xlfn.XLOOKUP(A836,MEDIDAS!A:A,MEDIDAS!D:D,,0)*5)</f>
        <v>13.111111111111111</v>
      </c>
      <c r="M83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36" t="str">
        <f>IF(Tabela57[[#This Row],[ABASTECIMENTO]]&gt;0,"janeiro",_xlfn.XLOOKUP(Tabela57[[#This Row],[SKU]],'ESTOQUE DEZEMBRO'!A:A,'ESTOQUE DEZEMBRO'!N:N,,0))</f>
        <v>janeiro</v>
      </c>
      <c r="O836" s="15">
        <v>45658</v>
      </c>
    </row>
    <row r="837" spans="1:15">
      <c r="A837" s="5" t="s">
        <v>832</v>
      </c>
      <c r="B837" s="6" t="s">
        <v>1221</v>
      </c>
      <c r="C837" s="8">
        <f t="shared" si="26"/>
        <v>64.89</v>
      </c>
      <c r="D837" s="13">
        <f>_xlfn.XLOOKUP(Tabela57[[#This Row],[SKU]],'ESTOQUE DEZEMBRO'!A:A,'ESTOQUE DEZEMBRO'!F:F,,0)-
_xlfn.XLOOKUP(Tabela57[[#This Row],[SKU]],'VENDA MES'!K:K,'VENDA MES'!L:L,0,0)</f>
        <v>12.400000000000006</v>
      </c>
      <c r="E837" s="13">
        <f>IF(D837&lt;=0,(L837 * 2.5) - D837,IF(AND(Tabela57[[#This Row],[ESTOQUE_INICIAL]]&lt;=Tabela57[[#This Row],[PONTO_DE_REPOSICAO]],Tabela57[[#This Row],[ESTOQUE_INICIAL]]&gt;0),L837*2.5,D837*0))</f>
        <v>36.944444444444443</v>
      </c>
      <c r="F837" s="13">
        <f t="shared" si="27"/>
        <v>49.344444444444449</v>
      </c>
      <c r="G837" s="14">
        <f>IF('ESTOQUE DEZEMBRO'!$N837="outubro",_xlfn.XLOOKUP('ESTOQUE DEZEMBRO'!$A837,MEDIDAS!H:H,MEDIDAS!J:J,,0),IF('ESTOQUE DEZEMBRO'!$N837="novembro",_xlfn.XLOOKUP('ESTOQUE DEZEMBRO'!$A837,MEDIDAS!H:H,MEDIDAS!K:K,,0),"0"))</f>
        <v>60</v>
      </c>
      <c r="H837" s="16">
        <v>120</v>
      </c>
      <c r="I837" s="6" t="s">
        <v>1128</v>
      </c>
      <c r="J837" s="1">
        <f>'ESTOQUE DEZEMBRO'!$D837*'ESTOQUE DEZEMBRO'!$G837+'ESTOQUE DEZEMBRO'!$E837*'ESTOQUE DEZEMBRO'!$H837</f>
        <v>3504.0000000000005</v>
      </c>
      <c r="K837" s="1">
        <f>_xlfn.XLOOKUP(A837,MEDIDAS!A:A,MEDIDAS!D:D,,0)*5</f>
        <v>7.3888888888888893</v>
      </c>
      <c r="L837" s="1">
        <f>SUM(K837,_xlfn.XLOOKUP(A837,MEDIDAS!A:A,MEDIDAS!D:D,,0)*5)</f>
        <v>14.777777777777779</v>
      </c>
      <c r="M83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37" t="str">
        <f>IF(Tabela57[[#This Row],[ABASTECIMENTO]]&gt;0,"janeiro",_xlfn.XLOOKUP(Tabela57[[#This Row],[SKU]],'ESTOQUE DEZEMBRO'!A:A,'ESTOQUE DEZEMBRO'!N:N,,0))</f>
        <v>janeiro</v>
      </c>
      <c r="O837" s="15">
        <v>45658</v>
      </c>
    </row>
    <row r="838" spans="1:15">
      <c r="A838" s="5" t="s">
        <v>833</v>
      </c>
      <c r="B838" s="6" t="s">
        <v>1221</v>
      </c>
      <c r="C838" s="8">
        <f t="shared" si="26"/>
        <v>64.89</v>
      </c>
      <c r="D838" s="13">
        <f>_xlfn.XLOOKUP(Tabela57[[#This Row],[SKU]],'ESTOQUE DEZEMBRO'!A:A,'ESTOQUE DEZEMBRO'!F:F,,0)-
_xlfn.XLOOKUP(Tabela57[[#This Row],[SKU]],'VENDA MES'!K:K,'VENDA MES'!L:L,0,0)</f>
        <v>-21.400000000000006</v>
      </c>
      <c r="E838" s="13">
        <f>IF(D838&lt;=0,(L838 * 2.5) - D838,IF(AND(Tabela57[[#This Row],[ESTOQUE_INICIAL]]&lt;=Tabela57[[#This Row],[PONTO_DE_REPOSICAO]],Tabela57[[#This Row],[ESTOQUE_INICIAL]]&gt;0),L838*2.5,D838*0))</f>
        <v>44.733333333333341</v>
      </c>
      <c r="F838" s="13">
        <f t="shared" si="27"/>
        <v>23.333333333333336</v>
      </c>
      <c r="G838" s="14">
        <f>IF('ESTOQUE DEZEMBRO'!$N838="outubro",_xlfn.XLOOKUP('ESTOQUE DEZEMBRO'!$A838,MEDIDAS!H:H,MEDIDAS!J:J,,0),IF('ESTOQUE DEZEMBRO'!$N838="novembro",_xlfn.XLOOKUP('ESTOQUE DEZEMBRO'!$A838,MEDIDAS!H:H,MEDIDAS!K:K,,0),"0"))</f>
        <v>60</v>
      </c>
      <c r="H838" s="16">
        <v>120</v>
      </c>
      <c r="I838" s="6" t="s">
        <v>1128</v>
      </c>
      <c r="J838" s="1">
        <f>'ESTOQUE DEZEMBRO'!$D838*'ESTOQUE DEZEMBRO'!$G838+'ESTOQUE DEZEMBRO'!$E838*'ESTOQUE DEZEMBRO'!$H838</f>
        <v>3275.9999999999995</v>
      </c>
      <c r="K838" s="1">
        <f>_xlfn.XLOOKUP(A838,MEDIDAS!A:A,MEDIDAS!D:D,,0)*5</f>
        <v>4.666666666666667</v>
      </c>
      <c r="L838" s="1">
        <f>SUM(K838,_xlfn.XLOOKUP(A838,MEDIDAS!A:A,MEDIDAS!D:D,,0)*5)</f>
        <v>9.3333333333333339</v>
      </c>
      <c r="M83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38" t="str">
        <f>IF(Tabela57[[#This Row],[ABASTECIMENTO]]&gt;0,"janeiro",_xlfn.XLOOKUP(Tabela57[[#This Row],[SKU]],'ESTOQUE DEZEMBRO'!A:A,'ESTOQUE DEZEMBRO'!N:N,,0))</f>
        <v>janeiro</v>
      </c>
      <c r="O838" s="15">
        <v>45658</v>
      </c>
    </row>
    <row r="839" spans="1:15">
      <c r="A839" s="5" t="s">
        <v>922</v>
      </c>
      <c r="B839" s="6" t="s">
        <v>1221</v>
      </c>
      <c r="C839" s="8">
        <f t="shared" si="26"/>
        <v>64.89</v>
      </c>
      <c r="D839" s="13">
        <f>_xlfn.XLOOKUP(Tabela57[[#This Row],[SKU]],'ESTOQUE DEZEMBRO'!A:A,'ESTOQUE DEZEMBRO'!F:F,,0)-
_xlfn.XLOOKUP(Tabela57[[#This Row],[SKU]],'VENDA MES'!K:K,'VENDA MES'!L:L,0,0)</f>
        <v>-59</v>
      </c>
      <c r="E839" s="13">
        <f>IF(D839&lt;=0,(L839 * 2.5) - D839,IF(AND(Tabela57[[#This Row],[ESTOQUE_INICIAL]]&lt;=Tabela57[[#This Row],[PONTO_DE_REPOSICAO]],Tabela57[[#This Row],[ESTOQUE_INICIAL]]&gt;0),L839*2.5,D839*0))</f>
        <v>94.277777777777771</v>
      </c>
      <c r="F839" s="13">
        <f t="shared" si="27"/>
        <v>35.277777777777771</v>
      </c>
      <c r="G839" s="14">
        <f>IF('ESTOQUE DEZEMBRO'!$N839="outubro",_xlfn.XLOOKUP('ESTOQUE DEZEMBRO'!$A839,MEDIDAS!H:H,MEDIDAS!J:J,,0),IF('ESTOQUE DEZEMBRO'!$N839="novembro",_xlfn.XLOOKUP('ESTOQUE DEZEMBRO'!$A839,MEDIDAS!H:H,MEDIDAS!K:K,,0),"0"))</f>
        <v>60</v>
      </c>
      <c r="H839" s="16">
        <v>120</v>
      </c>
      <c r="I839" s="6" t="s">
        <v>1128</v>
      </c>
      <c r="J839" s="1">
        <f>'ESTOQUE DEZEMBRO'!$D839*'ESTOQUE DEZEMBRO'!$G839+'ESTOQUE DEZEMBRO'!$E839*'ESTOQUE DEZEMBRO'!$H839</f>
        <v>1380</v>
      </c>
      <c r="K839" s="1">
        <f>_xlfn.XLOOKUP(A839,MEDIDAS!A:A,MEDIDAS!D:D,,0)*5</f>
        <v>7.0555555555555562</v>
      </c>
      <c r="L839" s="1">
        <f>SUM(K839,_xlfn.XLOOKUP(A839,MEDIDAS!A:A,MEDIDAS!D:D,,0)*5)</f>
        <v>14.111111111111112</v>
      </c>
      <c r="M83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39" t="str">
        <f>IF(Tabela57[[#This Row],[ABASTECIMENTO]]&gt;0,"janeiro",_xlfn.XLOOKUP(Tabela57[[#This Row],[SKU]],'ESTOQUE DEZEMBRO'!A:A,'ESTOQUE DEZEMBRO'!N:N,,0))</f>
        <v>janeiro</v>
      </c>
      <c r="O839" s="15">
        <v>45658</v>
      </c>
    </row>
    <row r="840" spans="1:15">
      <c r="A840" s="5" t="s">
        <v>834</v>
      </c>
      <c r="B840" s="6" t="s">
        <v>1221</v>
      </c>
      <c r="C840" s="8">
        <f t="shared" si="26"/>
        <v>64.89</v>
      </c>
      <c r="D840" s="13">
        <f>_xlfn.XLOOKUP(Tabela57[[#This Row],[SKU]],'ESTOQUE DEZEMBRO'!A:A,'ESTOQUE DEZEMBRO'!F:F,,0)-
_xlfn.XLOOKUP(Tabela57[[#This Row],[SKU]],'VENDA MES'!K:K,'VENDA MES'!L:L,0,0)</f>
        <v>16.80000000000004</v>
      </c>
      <c r="E840" s="13">
        <f>IF(D840&lt;=0,(L840 * 2.5) - D840,IF(AND(Tabela57[[#This Row],[ESTOQUE_INICIAL]]&lt;=Tabela57[[#This Row],[PONTO_DE_REPOSICAO]],Tabela57[[#This Row],[ESTOQUE_INICIAL]]&gt;0),L840*2.5,D840*0))</f>
        <v>48.611111111111107</v>
      </c>
      <c r="F840" s="13">
        <f t="shared" si="27"/>
        <v>65.411111111111154</v>
      </c>
      <c r="G840" s="14">
        <f>IF('ESTOQUE DEZEMBRO'!$N840="outubro",_xlfn.XLOOKUP('ESTOQUE DEZEMBRO'!$A840,MEDIDAS!H:H,MEDIDAS!J:J,,0),IF('ESTOQUE DEZEMBRO'!$N840="novembro",_xlfn.XLOOKUP('ESTOQUE DEZEMBRO'!$A840,MEDIDAS!H:H,MEDIDAS!K:K,,0),"0"))</f>
        <v>60</v>
      </c>
      <c r="H840" s="16">
        <v>120</v>
      </c>
      <c r="I840" s="6" t="s">
        <v>1128</v>
      </c>
      <c r="J840" s="1">
        <f>'ESTOQUE DEZEMBRO'!$D840*'ESTOQUE DEZEMBRO'!$G840+'ESTOQUE DEZEMBRO'!$E840*'ESTOQUE DEZEMBRO'!$H840</f>
        <v>4548.0000000000027</v>
      </c>
      <c r="K840" s="1">
        <f>_xlfn.XLOOKUP(A840,MEDIDAS!A:A,MEDIDAS!D:D,,0)*5</f>
        <v>9.7222222222222214</v>
      </c>
      <c r="L840" s="1">
        <f>SUM(K840,_xlfn.XLOOKUP(A840,MEDIDAS!A:A,MEDIDAS!D:D,,0)*5)</f>
        <v>19.444444444444443</v>
      </c>
      <c r="M84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40" t="str">
        <f>IF(Tabela57[[#This Row],[ABASTECIMENTO]]&gt;0,"janeiro",_xlfn.XLOOKUP(Tabela57[[#This Row],[SKU]],'ESTOQUE DEZEMBRO'!A:A,'ESTOQUE DEZEMBRO'!N:N,,0))</f>
        <v>janeiro</v>
      </c>
      <c r="O840" s="15">
        <v>45658</v>
      </c>
    </row>
    <row r="841" spans="1:15">
      <c r="A841" s="5" t="s">
        <v>836</v>
      </c>
      <c r="B841" s="6" t="s">
        <v>1221</v>
      </c>
      <c r="C841" s="8">
        <f t="shared" si="26"/>
        <v>64.89</v>
      </c>
      <c r="D841" s="13">
        <f>_xlfn.XLOOKUP(Tabela57[[#This Row],[SKU]],'ESTOQUE DEZEMBRO'!A:A,'ESTOQUE DEZEMBRO'!F:F,,0)-
_xlfn.XLOOKUP(Tabela57[[#This Row],[SKU]],'VENDA MES'!K:K,'VENDA MES'!L:L,0,0)</f>
        <v>-24.999999999999972</v>
      </c>
      <c r="E841" s="13">
        <f>IF(D841&lt;=0,(L841 * 2.5) - D841,IF(AND(Tabela57[[#This Row],[ESTOQUE_INICIAL]]&lt;=Tabela57[[#This Row],[PONTO_DE_REPOSICAO]],Tabela57[[#This Row],[ESTOQUE_INICIAL]]&gt;0),L841*2.5,D841*0))</f>
        <v>57.77777777777775</v>
      </c>
      <c r="F841" s="13">
        <f t="shared" si="27"/>
        <v>32.777777777777779</v>
      </c>
      <c r="G841" s="14">
        <f>IF('ESTOQUE DEZEMBRO'!$N841="outubro",_xlfn.XLOOKUP('ESTOQUE DEZEMBRO'!$A841,MEDIDAS!H:H,MEDIDAS!J:J,,0),IF('ESTOQUE DEZEMBRO'!$N841="novembro",_xlfn.XLOOKUP('ESTOQUE DEZEMBRO'!$A841,MEDIDAS!H:H,MEDIDAS!K:K,,0),"0"))</f>
        <v>60</v>
      </c>
      <c r="H841" s="16">
        <v>120</v>
      </c>
      <c r="I841" s="6" t="s">
        <v>1128</v>
      </c>
      <c r="J841" s="1">
        <f>'ESTOQUE DEZEMBRO'!$D841*'ESTOQUE DEZEMBRO'!$G841+'ESTOQUE DEZEMBRO'!$E841*'ESTOQUE DEZEMBRO'!$H841</f>
        <v>2820.0000000000018</v>
      </c>
      <c r="K841" s="1">
        <f>_xlfn.XLOOKUP(A841,MEDIDAS!A:A,MEDIDAS!D:D,,0)*5</f>
        <v>6.5555555555555554</v>
      </c>
      <c r="L841" s="1">
        <f>SUM(K841,_xlfn.XLOOKUP(A841,MEDIDAS!A:A,MEDIDAS!D:D,,0)*5)</f>
        <v>13.111111111111111</v>
      </c>
      <c r="M84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41" t="str">
        <f>IF(Tabela57[[#This Row],[ABASTECIMENTO]]&gt;0,"janeiro",_xlfn.XLOOKUP(Tabela57[[#This Row],[SKU]],'ESTOQUE DEZEMBRO'!A:A,'ESTOQUE DEZEMBRO'!N:N,,0))</f>
        <v>janeiro</v>
      </c>
      <c r="O841" s="15">
        <v>45658</v>
      </c>
    </row>
    <row r="842" spans="1:15">
      <c r="A842" s="5" t="s">
        <v>837</v>
      </c>
      <c r="B842" s="6" t="s">
        <v>1221</v>
      </c>
      <c r="C842" s="8">
        <f t="shared" si="26"/>
        <v>64.89</v>
      </c>
      <c r="D842" s="13">
        <f>_xlfn.XLOOKUP(Tabela57[[#This Row],[SKU]],'ESTOQUE DEZEMBRO'!A:A,'ESTOQUE DEZEMBRO'!F:F,,0)-
_xlfn.XLOOKUP(Tabela57[[#This Row],[SKU]],'VENDA MES'!K:K,'VENDA MES'!L:L,0,0)</f>
        <v>-48.888888888888886</v>
      </c>
      <c r="E842" s="13">
        <f>IF(D842&lt;=0,(L842 * 2.5) - D842,IF(AND(Tabela57[[#This Row],[ESTOQUE_INICIAL]]&lt;=Tabela57[[#This Row],[PONTO_DE_REPOSICAO]],Tabela57[[#This Row],[ESTOQUE_INICIAL]]&gt;0),L842*2.5,D842*0))</f>
        <v>75</v>
      </c>
      <c r="F842" s="13">
        <f t="shared" si="27"/>
        <v>26.111111111111114</v>
      </c>
      <c r="G842" s="14" t="str">
        <f>IF('ESTOQUE DEZEMBRO'!$N842="outubro",_xlfn.XLOOKUP('ESTOQUE DEZEMBRO'!$A842,MEDIDAS!H:H,MEDIDAS!J:J,,0),IF('ESTOQUE DEZEMBRO'!$N842="novembro",_xlfn.XLOOKUP('ESTOQUE DEZEMBRO'!$A842,MEDIDAS!H:H,MEDIDAS!K:K,,0),"0"))</f>
        <v>0</v>
      </c>
      <c r="H842" s="16">
        <v>120</v>
      </c>
      <c r="I842" s="6" t="s">
        <v>1128</v>
      </c>
      <c r="J842" s="1">
        <f>'ESTOQUE DEZEMBRO'!$D842*'ESTOQUE DEZEMBRO'!$G842+'ESTOQUE DEZEMBRO'!$E842*'ESTOQUE DEZEMBRO'!$H842</f>
        <v>13066.666666666668</v>
      </c>
      <c r="K842" s="1">
        <f>_xlfn.XLOOKUP(A842,MEDIDAS!A:A,MEDIDAS!D:D,,0)*5</f>
        <v>5.2222222222222223</v>
      </c>
      <c r="L842" s="1">
        <f>SUM(K842,_xlfn.XLOOKUP(A842,MEDIDAS!A:A,MEDIDAS!D:D,,0)*5)</f>
        <v>10.444444444444445</v>
      </c>
      <c r="M84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42" t="str">
        <f>IF(Tabela57[[#This Row],[ABASTECIMENTO]]&gt;0,"janeiro",_xlfn.XLOOKUP(Tabela57[[#This Row],[SKU]],'ESTOQUE DEZEMBRO'!A:A,'ESTOQUE DEZEMBRO'!N:N,,0))</f>
        <v>janeiro</v>
      </c>
      <c r="O842" s="15">
        <v>45658</v>
      </c>
    </row>
    <row r="843" spans="1:15">
      <c r="A843" s="5" t="s">
        <v>838</v>
      </c>
      <c r="B843" s="6" t="s">
        <v>1221</v>
      </c>
      <c r="C843" s="8">
        <f t="shared" si="26"/>
        <v>64.89</v>
      </c>
      <c r="D843" s="13">
        <f>_xlfn.XLOOKUP(Tabela57[[#This Row],[SKU]],'ESTOQUE DEZEMBRO'!A:A,'ESTOQUE DEZEMBRO'!F:F,,0)-
_xlfn.XLOOKUP(Tabela57[[#This Row],[SKU]],'VENDA MES'!K:K,'VENDA MES'!L:L,0,0)</f>
        <v>17.400000000000006</v>
      </c>
      <c r="E843" s="13">
        <f>IF(D843&lt;=0,(L843 * 2.5) - D843,IF(AND(Tabela57[[#This Row],[ESTOQUE_INICIAL]]&lt;=Tabela57[[#This Row],[PONTO_DE_REPOSICAO]],Tabela57[[#This Row],[ESTOQUE_INICIAL]]&gt;0),L843*2.5,D843*0))</f>
        <v>0</v>
      </c>
      <c r="F843" s="13">
        <f t="shared" si="27"/>
        <v>17.400000000000006</v>
      </c>
      <c r="G843" s="14">
        <f>IF('ESTOQUE DEZEMBRO'!$N843="outubro",_xlfn.XLOOKUP('ESTOQUE DEZEMBRO'!$A843,MEDIDAS!H:H,MEDIDAS!J:J,,0),IF('ESTOQUE DEZEMBRO'!$N843="novembro",_xlfn.XLOOKUP('ESTOQUE DEZEMBRO'!$A843,MEDIDAS!H:H,MEDIDAS!K:K,,0),"0"))</f>
        <v>60</v>
      </c>
      <c r="H843" s="16">
        <v>120</v>
      </c>
      <c r="I843" s="6" t="s">
        <v>1128</v>
      </c>
      <c r="J843" s="1">
        <f>'ESTOQUE DEZEMBRO'!$D843*'ESTOQUE DEZEMBRO'!$G843+'ESTOQUE DEZEMBRO'!$E843*'ESTOQUE DEZEMBRO'!$H843</f>
        <v>5964</v>
      </c>
      <c r="K843" s="1">
        <f>_xlfn.XLOOKUP(A843,MEDIDAS!A:A,MEDIDAS!D:D,,0)*5</f>
        <v>5.1111111111111107</v>
      </c>
      <c r="L843" s="1">
        <f>SUM(K843,_xlfn.XLOOKUP(A843,MEDIDAS!A:A,MEDIDAS!D:D,,0)*5)</f>
        <v>10.222222222222221</v>
      </c>
      <c r="M84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43" t="str">
        <f>IF(Tabela57[[#This Row],[ABASTECIMENTO]]&gt;0,"janeiro",_xlfn.XLOOKUP(Tabela57[[#This Row],[SKU]],'ESTOQUE DEZEMBRO'!A:A,'ESTOQUE DEZEMBRO'!N:N,,0))</f>
        <v>outubro</v>
      </c>
      <c r="O843" s="15">
        <v>45658</v>
      </c>
    </row>
    <row r="844" spans="1:15">
      <c r="A844" s="5" t="s">
        <v>839</v>
      </c>
      <c r="B844" s="6" t="s">
        <v>1222</v>
      </c>
      <c r="C844" s="8">
        <f t="shared" si="26"/>
        <v>64.89</v>
      </c>
      <c r="D844" s="13">
        <f>_xlfn.XLOOKUP(Tabela57[[#This Row],[SKU]],'ESTOQUE DEZEMBRO'!A:A,'ESTOQUE DEZEMBRO'!F:F,,0)-
_xlfn.XLOOKUP(Tabela57[[#This Row],[SKU]],'VENDA MES'!K:K,'VENDA MES'!L:L,0,0)</f>
        <v>-32.400000000000006</v>
      </c>
      <c r="E844" s="13">
        <f>IF(D844&lt;=0,(L844 * 2.5) - D844,IF(AND(Tabela57[[#This Row],[ESTOQUE_INICIAL]]&lt;=Tabela57[[#This Row],[PONTO_DE_REPOSICAO]],Tabela57[[#This Row],[ESTOQUE_INICIAL]]&gt;0),L844*2.5,D844*0))</f>
        <v>80.177777777777777</v>
      </c>
      <c r="F844" s="13">
        <f t="shared" si="27"/>
        <v>47.777777777777771</v>
      </c>
      <c r="G844" s="14">
        <f>IF('ESTOQUE DEZEMBRO'!$N844="outubro",_xlfn.XLOOKUP('ESTOQUE DEZEMBRO'!$A844,MEDIDAS!H:H,MEDIDAS!J:J,,0),IF('ESTOQUE DEZEMBRO'!$N844="novembro",_xlfn.XLOOKUP('ESTOQUE DEZEMBRO'!$A844,MEDIDAS!H:H,MEDIDAS!K:K,,0),"0"))</f>
        <v>12</v>
      </c>
      <c r="H844" s="16">
        <v>24</v>
      </c>
      <c r="I844" s="6" t="s">
        <v>1136</v>
      </c>
      <c r="J844" s="1">
        <f>'ESTOQUE DEZEMBRO'!$D844*'ESTOQUE DEZEMBRO'!$G844+'ESTOQUE DEZEMBRO'!$E844*'ESTOQUE DEZEMBRO'!$H844</f>
        <v>391.19999999999993</v>
      </c>
      <c r="K844" s="1">
        <f>_xlfn.XLOOKUP(A844,MEDIDAS!A:A,MEDIDAS!D:D,,0)*5</f>
        <v>9.5555555555555554</v>
      </c>
      <c r="L844" s="1">
        <f>SUM(K844,_xlfn.XLOOKUP(A844,MEDIDAS!A:A,MEDIDAS!D:D,,0)*5)</f>
        <v>19.111111111111111</v>
      </c>
      <c r="M84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44" t="str">
        <f>IF(Tabela57[[#This Row],[ABASTECIMENTO]]&gt;0,"janeiro",_xlfn.XLOOKUP(Tabela57[[#This Row],[SKU]],'ESTOQUE DEZEMBRO'!A:A,'ESTOQUE DEZEMBRO'!N:N,,0))</f>
        <v>janeiro</v>
      </c>
      <c r="O844" s="15">
        <v>45658</v>
      </c>
    </row>
    <row r="845" spans="1:15">
      <c r="A845" s="5" t="s">
        <v>840</v>
      </c>
      <c r="B845" s="6" t="s">
        <v>1222</v>
      </c>
      <c r="C845" s="8">
        <f t="shared" si="26"/>
        <v>64.89</v>
      </c>
      <c r="D845" s="13">
        <f>_xlfn.XLOOKUP(Tabela57[[#This Row],[SKU]],'ESTOQUE DEZEMBRO'!A:A,'ESTOQUE DEZEMBRO'!F:F,,0)-
_xlfn.XLOOKUP(Tabela57[[#This Row],[SKU]],'VENDA MES'!K:K,'VENDA MES'!L:L,0,0)</f>
        <v>-43.59999999999998</v>
      </c>
      <c r="E845" s="13">
        <f>IF(D845&lt;=0,(L845 * 2.5) - D845,IF(AND(Tabela57[[#This Row],[ESTOQUE_INICIAL]]&lt;=Tabela57[[#This Row],[PONTO_DE_REPOSICAO]],Tabela57[[#This Row],[ESTOQUE_INICIAL]]&gt;0),L845*2.5,D845*0))</f>
        <v>66.377777777777766</v>
      </c>
      <c r="F845" s="13">
        <f t="shared" si="27"/>
        <v>22.777777777777786</v>
      </c>
      <c r="G845" s="14">
        <f>IF('ESTOQUE DEZEMBRO'!$N845="outubro",_xlfn.XLOOKUP('ESTOQUE DEZEMBRO'!$A845,MEDIDAS!H:H,MEDIDAS!J:J,,0),IF('ESTOQUE DEZEMBRO'!$N845="novembro",_xlfn.XLOOKUP('ESTOQUE DEZEMBRO'!$A845,MEDIDAS!H:H,MEDIDAS!K:K,,0),"0"))</f>
        <v>12</v>
      </c>
      <c r="H845" s="16">
        <v>24</v>
      </c>
      <c r="I845" s="6" t="s">
        <v>1136</v>
      </c>
      <c r="J845" s="1">
        <f>'ESTOQUE DEZEMBRO'!$D845*'ESTOQUE DEZEMBRO'!$G845+'ESTOQUE DEZEMBRO'!$E845*'ESTOQUE DEZEMBRO'!$H845</f>
        <v>124.80000000000024</v>
      </c>
      <c r="K845" s="1">
        <f>_xlfn.XLOOKUP(A845,MEDIDAS!A:A,MEDIDAS!D:D,,0)*5</f>
        <v>4.5555555555555554</v>
      </c>
      <c r="L845" s="1">
        <f>SUM(K845,_xlfn.XLOOKUP(A845,MEDIDAS!A:A,MEDIDAS!D:D,,0)*5)</f>
        <v>9.1111111111111107</v>
      </c>
      <c r="M84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45" t="str">
        <f>IF(Tabela57[[#This Row],[ABASTECIMENTO]]&gt;0,"janeiro",_xlfn.XLOOKUP(Tabela57[[#This Row],[SKU]],'ESTOQUE DEZEMBRO'!A:A,'ESTOQUE DEZEMBRO'!N:N,,0))</f>
        <v>janeiro</v>
      </c>
      <c r="O845" s="15">
        <v>45658</v>
      </c>
    </row>
    <row r="846" spans="1:15">
      <c r="A846" s="5" t="s">
        <v>841</v>
      </c>
      <c r="B846" s="6" t="s">
        <v>1222</v>
      </c>
      <c r="C846" s="8">
        <f t="shared" si="26"/>
        <v>64.89</v>
      </c>
      <c r="D846" s="13">
        <f>_xlfn.XLOOKUP(Tabela57[[#This Row],[SKU]],'ESTOQUE DEZEMBRO'!A:A,'ESTOQUE DEZEMBRO'!F:F,,0)-
_xlfn.XLOOKUP(Tabela57[[#This Row],[SKU]],'VENDA MES'!K:K,'VENDA MES'!L:L,0,0)</f>
        <v>-61.55555555555555</v>
      </c>
      <c r="E846" s="13">
        <f>IF(D846&lt;=0,(L846 * 2.5) - D846,IF(AND(Tabela57[[#This Row],[ESTOQUE_INICIAL]]&lt;=Tabela57[[#This Row],[PONTO_DE_REPOSICAO]],Tabela57[[#This Row],[ESTOQUE_INICIAL]]&gt;0),L846*2.5,D846*0))</f>
        <v>101</v>
      </c>
      <c r="F846" s="13">
        <f t="shared" si="27"/>
        <v>39.44444444444445</v>
      </c>
      <c r="G846" s="14" t="str">
        <f>IF('ESTOQUE DEZEMBRO'!$N846="outubro",_xlfn.XLOOKUP('ESTOQUE DEZEMBRO'!$A846,MEDIDAS!H:H,MEDIDAS!J:J,,0),IF('ESTOQUE DEZEMBRO'!$N846="novembro",_xlfn.XLOOKUP('ESTOQUE DEZEMBRO'!$A846,MEDIDAS!H:H,MEDIDAS!K:K,,0),"0"))</f>
        <v>0</v>
      </c>
      <c r="H846" s="16">
        <v>24</v>
      </c>
      <c r="I846" s="6" t="s">
        <v>1136</v>
      </c>
      <c r="J846" s="1">
        <f>'ESTOQUE DEZEMBRO'!$D846*'ESTOQUE DEZEMBRO'!$G846+'ESTOQUE DEZEMBRO'!$E846*'ESTOQUE DEZEMBRO'!$H846</f>
        <v>1961.333333333333</v>
      </c>
      <c r="K846" s="1">
        <f>_xlfn.XLOOKUP(A846,MEDIDAS!A:A,MEDIDAS!D:D,,0)*5</f>
        <v>7.8888888888888884</v>
      </c>
      <c r="L846" s="1">
        <f>SUM(K846,_xlfn.XLOOKUP(A846,MEDIDAS!A:A,MEDIDAS!D:D,,0)*5)</f>
        <v>15.777777777777777</v>
      </c>
      <c r="M84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46" t="str">
        <f>IF(Tabela57[[#This Row],[ABASTECIMENTO]]&gt;0,"janeiro",_xlfn.XLOOKUP(Tabela57[[#This Row],[SKU]],'ESTOQUE DEZEMBRO'!A:A,'ESTOQUE DEZEMBRO'!N:N,,0))</f>
        <v>janeiro</v>
      </c>
      <c r="O846" s="15">
        <v>45658</v>
      </c>
    </row>
    <row r="847" spans="1:15">
      <c r="A847" s="5" t="s">
        <v>842</v>
      </c>
      <c r="B847" s="6" t="s">
        <v>1222</v>
      </c>
      <c r="C847" s="8">
        <f t="shared" si="26"/>
        <v>64.89</v>
      </c>
      <c r="D847" s="13">
        <f>_xlfn.XLOOKUP(Tabela57[[#This Row],[SKU]],'ESTOQUE DEZEMBRO'!A:A,'ESTOQUE DEZEMBRO'!F:F,,0)-
_xlfn.XLOOKUP(Tabela57[[#This Row],[SKU]],'VENDA MES'!K:K,'VENDA MES'!L:L,0,0)</f>
        <v>-66.400000000000006</v>
      </c>
      <c r="E847" s="13">
        <f>IF(D847&lt;=0,(L847 * 2.5) - D847,IF(AND(Tabela57[[#This Row],[ESTOQUE_INICIAL]]&lt;=Tabela57[[#This Row],[PONTO_DE_REPOSICAO]],Tabela57[[#This Row],[ESTOQUE_INICIAL]]&gt;0),L847*2.5,D847*0))</f>
        <v>90.844444444444449</v>
      </c>
      <c r="F847" s="13">
        <f t="shared" si="27"/>
        <v>24.444444444444443</v>
      </c>
      <c r="G847" s="14">
        <f>IF('ESTOQUE DEZEMBRO'!$N847="outubro",_xlfn.XLOOKUP('ESTOQUE DEZEMBRO'!$A847,MEDIDAS!H:H,MEDIDAS!J:J,,0),IF('ESTOQUE DEZEMBRO'!$N847="novembro",_xlfn.XLOOKUP('ESTOQUE DEZEMBRO'!$A847,MEDIDAS!H:H,MEDIDAS!K:K,,0),"0"))</f>
        <v>12</v>
      </c>
      <c r="H847" s="16">
        <v>24</v>
      </c>
      <c r="I847" s="6" t="s">
        <v>1136</v>
      </c>
      <c r="J847" s="1">
        <f>'ESTOQUE DEZEMBRO'!$D847*'ESTOQUE DEZEMBRO'!$G847+'ESTOQUE DEZEMBRO'!$E847*'ESTOQUE DEZEMBRO'!$H847</f>
        <v>211.19999999999993</v>
      </c>
      <c r="K847" s="1">
        <f>_xlfn.XLOOKUP(A847,MEDIDAS!A:A,MEDIDAS!D:D,,0)*5</f>
        <v>4.8888888888888884</v>
      </c>
      <c r="L847" s="1">
        <f>SUM(K847,_xlfn.XLOOKUP(A847,MEDIDAS!A:A,MEDIDAS!D:D,,0)*5)</f>
        <v>9.7777777777777768</v>
      </c>
      <c r="M84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47" t="str">
        <f>IF(Tabela57[[#This Row],[ABASTECIMENTO]]&gt;0,"janeiro",_xlfn.XLOOKUP(Tabela57[[#This Row],[SKU]],'ESTOQUE DEZEMBRO'!A:A,'ESTOQUE DEZEMBRO'!N:N,,0))</f>
        <v>janeiro</v>
      </c>
      <c r="O847" s="15">
        <v>45658</v>
      </c>
    </row>
    <row r="848" spans="1:15">
      <c r="A848" s="5" t="s">
        <v>843</v>
      </c>
      <c r="B848" s="6" t="s">
        <v>1222</v>
      </c>
      <c r="C848" s="8">
        <f t="shared" si="26"/>
        <v>64.89</v>
      </c>
      <c r="D848" s="13">
        <f>_xlfn.XLOOKUP(Tabela57[[#This Row],[SKU]],'ESTOQUE DEZEMBRO'!A:A,'ESTOQUE DEZEMBRO'!F:F,,0)-
_xlfn.XLOOKUP(Tabela57[[#This Row],[SKU]],'VENDA MES'!K:K,'VENDA MES'!L:L,0,0)</f>
        <v>37.199999999999989</v>
      </c>
      <c r="E848" s="13">
        <f>IF(D848&lt;=0,(L848 * 2.5) - D848,IF(AND(Tabela57[[#This Row],[ESTOQUE_INICIAL]]&lt;=Tabela57[[#This Row],[PONTO_DE_REPOSICAO]],Tabela57[[#This Row],[ESTOQUE_INICIAL]]&gt;0),L848*2.5,D848*0))</f>
        <v>0</v>
      </c>
      <c r="F848" s="13">
        <f t="shared" si="27"/>
        <v>37.199999999999989</v>
      </c>
      <c r="G848" s="14">
        <f>IF('ESTOQUE DEZEMBRO'!$N848="outubro",_xlfn.XLOOKUP('ESTOQUE DEZEMBRO'!$A848,MEDIDAS!H:H,MEDIDAS!J:J,,0),IF('ESTOQUE DEZEMBRO'!$N848="novembro",_xlfn.XLOOKUP('ESTOQUE DEZEMBRO'!$A848,MEDIDAS!H:H,MEDIDAS!K:K,,0),"0"))</f>
        <v>12</v>
      </c>
      <c r="H848" s="16">
        <v>24</v>
      </c>
      <c r="I848" s="6" t="s">
        <v>1136</v>
      </c>
      <c r="J848" s="1">
        <f>'ESTOQUE DEZEMBRO'!$D848*'ESTOQUE DEZEMBRO'!$G848+'ESTOQUE DEZEMBRO'!$E848*'ESTOQUE DEZEMBRO'!$H848</f>
        <v>1742.3999999999999</v>
      </c>
      <c r="K848" s="1">
        <f>_xlfn.XLOOKUP(A848,MEDIDAS!A:A,MEDIDAS!D:D,,0)*5</f>
        <v>5.5</v>
      </c>
      <c r="L848" s="1">
        <f>SUM(K848,_xlfn.XLOOKUP(A848,MEDIDAS!A:A,MEDIDAS!D:D,,0)*5)</f>
        <v>11</v>
      </c>
      <c r="M84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48" t="str">
        <f>IF(Tabela57[[#This Row],[ABASTECIMENTO]]&gt;0,"janeiro",_xlfn.XLOOKUP(Tabela57[[#This Row],[SKU]],'ESTOQUE DEZEMBRO'!A:A,'ESTOQUE DEZEMBRO'!N:N,,0))</f>
        <v>outubro</v>
      </c>
      <c r="O848" s="15">
        <v>45658</v>
      </c>
    </row>
    <row r="849" spans="1:15">
      <c r="A849" s="5" t="s">
        <v>933</v>
      </c>
      <c r="B849" s="6" t="s">
        <v>1222</v>
      </c>
      <c r="C849" s="8">
        <f t="shared" si="26"/>
        <v>64.89</v>
      </c>
      <c r="D849" s="13">
        <f>_xlfn.XLOOKUP(Tabela57[[#This Row],[SKU]],'ESTOQUE DEZEMBRO'!A:A,'ESTOQUE DEZEMBRO'!F:F,,0)-
_xlfn.XLOOKUP(Tabela57[[#This Row],[SKU]],'VENDA MES'!K:K,'VENDA MES'!L:L,0,0)</f>
        <v>-16</v>
      </c>
      <c r="E849" s="13">
        <f>IF(D849&lt;=0,(L849 * 2.5) - D849,IF(AND(Tabela57[[#This Row],[ESTOQUE_INICIAL]]&lt;=Tabela57[[#This Row],[PONTO_DE_REPOSICAO]],Tabela57[[#This Row],[ESTOQUE_INICIAL]]&gt;0),L849*2.5,D849*0))</f>
        <v>38.5</v>
      </c>
      <c r="F849" s="13">
        <f t="shared" si="27"/>
        <v>22.5</v>
      </c>
      <c r="G849" s="14">
        <f>IF('ESTOQUE DEZEMBRO'!$N849="outubro",_xlfn.XLOOKUP('ESTOQUE DEZEMBRO'!$A849,MEDIDAS!H:H,MEDIDAS!J:J,,0),IF('ESTOQUE DEZEMBRO'!$N849="novembro",_xlfn.XLOOKUP('ESTOQUE DEZEMBRO'!$A849,MEDIDAS!H:H,MEDIDAS!K:K,,0),"0"))</f>
        <v>12</v>
      </c>
      <c r="H849" s="16">
        <v>24</v>
      </c>
      <c r="I849" s="6" t="s">
        <v>1136</v>
      </c>
      <c r="J849" s="1">
        <f>'ESTOQUE DEZEMBRO'!$D849*'ESTOQUE DEZEMBRO'!$G849+'ESTOQUE DEZEMBRO'!$E849*'ESTOQUE DEZEMBRO'!$H849</f>
        <v>828</v>
      </c>
      <c r="K849" s="1">
        <f>_xlfn.XLOOKUP(A849,MEDIDAS!A:A,MEDIDAS!D:D,,0)*5</f>
        <v>4.5</v>
      </c>
      <c r="L849" s="1">
        <f>SUM(K849,_xlfn.XLOOKUP(A849,MEDIDAS!A:A,MEDIDAS!D:D,,0)*5)</f>
        <v>9</v>
      </c>
      <c r="M84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49" t="str">
        <f>IF(Tabela57[[#This Row],[ABASTECIMENTO]]&gt;0,"janeiro",_xlfn.XLOOKUP(Tabela57[[#This Row],[SKU]],'ESTOQUE DEZEMBRO'!A:A,'ESTOQUE DEZEMBRO'!N:N,,0))</f>
        <v>janeiro</v>
      </c>
      <c r="O849" s="15">
        <v>45658</v>
      </c>
    </row>
    <row r="850" spans="1:15">
      <c r="A850" s="5" t="s">
        <v>844</v>
      </c>
      <c r="B850" s="6" t="s">
        <v>1222</v>
      </c>
      <c r="C850" s="8">
        <f t="shared" si="26"/>
        <v>64.89</v>
      </c>
      <c r="D850" s="13">
        <f>_xlfn.XLOOKUP(Tabela57[[#This Row],[SKU]],'ESTOQUE DEZEMBRO'!A:A,'ESTOQUE DEZEMBRO'!F:F,,0)-
_xlfn.XLOOKUP(Tabela57[[#This Row],[SKU]],'VENDA MES'!K:K,'VENDA MES'!L:L,0,0)</f>
        <v>66.199999999999989</v>
      </c>
      <c r="E850" s="13">
        <f>IF(D850&lt;=0,(L850 * 2.5) - D850,IF(AND(Tabela57[[#This Row],[ESTOQUE_INICIAL]]&lt;=Tabela57[[#This Row],[PONTO_DE_REPOSICAO]],Tabela57[[#This Row],[ESTOQUE_INICIAL]]&gt;0),L850*2.5,D850*0))</f>
        <v>0</v>
      </c>
      <c r="F850" s="13">
        <f t="shared" si="27"/>
        <v>66.199999999999989</v>
      </c>
      <c r="G850" s="14">
        <f>IF('ESTOQUE DEZEMBRO'!$N850="outubro",_xlfn.XLOOKUP('ESTOQUE DEZEMBRO'!$A850,MEDIDAS!H:H,MEDIDAS!J:J,,0),IF('ESTOQUE DEZEMBRO'!$N850="novembro",_xlfn.XLOOKUP('ESTOQUE DEZEMBRO'!$A850,MEDIDAS!H:H,MEDIDAS!K:K,,0),"0"))</f>
        <v>12</v>
      </c>
      <c r="H850" s="16">
        <v>24</v>
      </c>
      <c r="I850" s="6" t="s">
        <v>1136</v>
      </c>
      <c r="J850" s="1">
        <f>'ESTOQUE DEZEMBRO'!$D850*'ESTOQUE DEZEMBRO'!$G850+'ESTOQUE DEZEMBRO'!$E850*'ESTOQUE DEZEMBRO'!$H850</f>
        <v>1946.3999999999999</v>
      </c>
      <c r="K850" s="1">
        <f>_xlfn.XLOOKUP(A850,MEDIDAS!A:A,MEDIDAS!D:D,,0)*5</f>
        <v>6.3888888888888884</v>
      </c>
      <c r="L850" s="1">
        <f>SUM(K850,_xlfn.XLOOKUP(A850,MEDIDAS!A:A,MEDIDAS!D:D,,0)*5)</f>
        <v>12.777777777777777</v>
      </c>
      <c r="M85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50" t="str">
        <f>IF(Tabela57[[#This Row],[ABASTECIMENTO]]&gt;0,"janeiro",_xlfn.XLOOKUP(Tabela57[[#This Row],[SKU]],'ESTOQUE DEZEMBRO'!A:A,'ESTOQUE DEZEMBRO'!N:N,,0))</f>
        <v>outubro</v>
      </c>
      <c r="O850" s="15">
        <v>45658</v>
      </c>
    </row>
    <row r="851" spans="1:15">
      <c r="A851" s="5" t="s">
        <v>845</v>
      </c>
      <c r="B851" s="6" t="s">
        <v>1222</v>
      </c>
      <c r="C851" s="8">
        <f t="shared" si="26"/>
        <v>64.89</v>
      </c>
      <c r="D851" s="13">
        <f>_xlfn.XLOOKUP(Tabela57[[#This Row],[SKU]],'ESTOQUE DEZEMBRO'!A:A,'ESTOQUE DEZEMBRO'!F:F,,0)-
_xlfn.XLOOKUP(Tabela57[[#This Row],[SKU]],'VENDA MES'!K:K,'VENDA MES'!L:L,0,0)</f>
        <v>23.133333333333347</v>
      </c>
      <c r="E851" s="13">
        <f>IF(D851&lt;=0,(L851 * 2.5) - D851,IF(AND(Tabela57[[#This Row],[ESTOQUE_INICIAL]]&lt;=Tabela57[[#This Row],[PONTO_DE_REPOSICAO]],Tabela57[[#This Row],[ESTOQUE_INICIAL]]&gt;0),L851*2.5,D851*0))</f>
        <v>0</v>
      </c>
      <c r="F851" s="13">
        <f t="shared" si="27"/>
        <v>23.133333333333347</v>
      </c>
      <c r="G851" s="14" t="str">
        <f>IF('ESTOQUE DEZEMBRO'!$N851="outubro",_xlfn.XLOOKUP('ESTOQUE DEZEMBRO'!$A851,MEDIDAS!H:H,MEDIDAS!J:J,,0),IF('ESTOQUE DEZEMBRO'!$N851="novembro",_xlfn.XLOOKUP('ESTOQUE DEZEMBRO'!$A851,MEDIDAS!H:H,MEDIDAS!K:K,,0),"0"))</f>
        <v>0</v>
      </c>
      <c r="H851" s="16">
        <v>24</v>
      </c>
      <c r="I851" s="6" t="s">
        <v>1136</v>
      </c>
      <c r="J851" s="1">
        <f>'ESTOQUE DEZEMBRO'!$D851*'ESTOQUE DEZEMBRO'!$G851+'ESTOQUE DEZEMBRO'!$E851*'ESTOQUE DEZEMBRO'!$H851</f>
        <v>1150</v>
      </c>
      <c r="K851" s="1">
        <f>_xlfn.XLOOKUP(A851,MEDIDAS!A:A,MEDIDAS!D:D,,0)*5</f>
        <v>7.666666666666667</v>
      </c>
      <c r="L851" s="1">
        <f>SUM(K851,_xlfn.XLOOKUP(A851,MEDIDAS!A:A,MEDIDAS!D:D,,0)*5)</f>
        <v>15.333333333333334</v>
      </c>
      <c r="M85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51" t="str">
        <f>IF(Tabela57[[#This Row],[ABASTECIMENTO]]&gt;0,"janeiro",_xlfn.XLOOKUP(Tabela57[[#This Row],[SKU]],'ESTOQUE DEZEMBRO'!A:A,'ESTOQUE DEZEMBRO'!N:N,,0))</f>
        <v>dezembro</v>
      </c>
      <c r="O851" s="15">
        <v>45658</v>
      </c>
    </row>
    <row r="852" spans="1:15">
      <c r="A852" s="5" t="s">
        <v>847</v>
      </c>
      <c r="B852" s="6" t="s">
        <v>1222</v>
      </c>
      <c r="C852" s="8">
        <f t="shared" si="26"/>
        <v>64.89</v>
      </c>
      <c r="D852" s="13">
        <f>_xlfn.XLOOKUP(Tabela57[[#This Row],[SKU]],'ESTOQUE DEZEMBRO'!A:A,'ESTOQUE DEZEMBRO'!F:F,,0)-
_xlfn.XLOOKUP(Tabela57[[#This Row],[SKU]],'VENDA MES'!K:K,'VENDA MES'!L:L,0,0)</f>
        <v>-26.777777777777779</v>
      </c>
      <c r="E852" s="13">
        <f>IF(D852&lt;=0,(L852 * 2.5) - D852,IF(AND(Tabela57[[#This Row],[ESTOQUE_INICIAL]]&lt;=Tabela57[[#This Row],[PONTO_DE_REPOSICAO]],Tabela57[[#This Row],[ESTOQUE_INICIAL]]&gt;0),L852*2.5,D852*0))</f>
        <v>64</v>
      </c>
      <c r="F852" s="13">
        <f t="shared" si="27"/>
        <v>37.222222222222221</v>
      </c>
      <c r="G852" s="14" t="str">
        <f>IF('ESTOQUE DEZEMBRO'!$N852="outubro",_xlfn.XLOOKUP('ESTOQUE DEZEMBRO'!$A852,MEDIDAS!H:H,MEDIDAS!J:J,,0),IF('ESTOQUE DEZEMBRO'!$N852="novembro",_xlfn.XLOOKUP('ESTOQUE DEZEMBRO'!$A852,MEDIDAS!H:H,MEDIDAS!K:K,,0),"0"))</f>
        <v>0</v>
      </c>
      <c r="H852" s="16">
        <v>24</v>
      </c>
      <c r="I852" s="6" t="s">
        <v>1136</v>
      </c>
      <c r="J852" s="1">
        <f>'ESTOQUE DEZEMBRO'!$D852*'ESTOQUE DEZEMBRO'!$G852+'ESTOQUE DEZEMBRO'!$E852*'ESTOQUE DEZEMBRO'!$H852</f>
        <v>1176.6666666666667</v>
      </c>
      <c r="K852" s="1">
        <f>_xlfn.XLOOKUP(A852,MEDIDAS!A:A,MEDIDAS!D:D,,0)*5</f>
        <v>7.4444444444444446</v>
      </c>
      <c r="L852" s="1">
        <f>SUM(K852,_xlfn.XLOOKUP(A852,MEDIDAS!A:A,MEDIDAS!D:D,,0)*5)</f>
        <v>14.888888888888889</v>
      </c>
      <c r="M85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52" t="str">
        <f>IF(Tabela57[[#This Row],[ABASTECIMENTO]]&gt;0,"janeiro",_xlfn.XLOOKUP(Tabela57[[#This Row],[SKU]],'ESTOQUE DEZEMBRO'!A:A,'ESTOQUE DEZEMBRO'!N:N,,0))</f>
        <v>janeiro</v>
      </c>
      <c r="O852" s="15">
        <v>45658</v>
      </c>
    </row>
    <row r="853" spans="1:15">
      <c r="A853" s="5" t="s">
        <v>848</v>
      </c>
      <c r="B853" s="6" t="s">
        <v>1222</v>
      </c>
      <c r="C853" s="8">
        <f t="shared" si="26"/>
        <v>64.89</v>
      </c>
      <c r="D853" s="13">
        <f>_xlfn.XLOOKUP(Tabela57[[#This Row],[SKU]],'ESTOQUE DEZEMBRO'!A:A,'ESTOQUE DEZEMBRO'!F:F,,0)-
_xlfn.XLOOKUP(Tabela57[[#This Row],[SKU]],'VENDA MES'!K:K,'VENDA MES'!L:L,0,0)</f>
        <v>18.199999999999989</v>
      </c>
      <c r="E853" s="13">
        <f>IF(D853&lt;=0,(L853 * 2.5) - D853,IF(AND(Tabela57[[#This Row],[ESTOQUE_INICIAL]]&lt;=Tabela57[[#This Row],[PONTO_DE_REPOSICAO]],Tabela57[[#This Row],[ESTOQUE_INICIAL]]&gt;0),L853*2.5,D853*0))</f>
        <v>0</v>
      </c>
      <c r="F853" s="13">
        <f t="shared" si="27"/>
        <v>18.199999999999989</v>
      </c>
      <c r="G853" s="14">
        <f>IF('ESTOQUE DEZEMBRO'!$N853="outubro",_xlfn.XLOOKUP('ESTOQUE DEZEMBRO'!$A853,MEDIDAS!H:H,MEDIDAS!J:J,,0),IF('ESTOQUE DEZEMBRO'!$N853="novembro",_xlfn.XLOOKUP('ESTOQUE DEZEMBRO'!$A853,MEDIDAS!H:H,MEDIDAS!K:K,,0),"0"))</f>
        <v>12</v>
      </c>
      <c r="H853" s="16">
        <v>24</v>
      </c>
      <c r="I853" s="6" t="s">
        <v>1136</v>
      </c>
      <c r="J853" s="1">
        <f>'ESTOQUE DEZEMBRO'!$D853*'ESTOQUE DEZEMBRO'!$G853+'ESTOQUE DEZEMBRO'!$E853*'ESTOQUE DEZEMBRO'!$H853</f>
        <v>1262.3999999999999</v>
      </c>
      <c r="K853" s="1">
        <f>_xlfn.XLOOKUP(A853,MEDIDAS!A:A,MEDIDAS!D:D,,0)*5</f>
        <v>4.0555555555555554</v>
      </c>
      <c r="L853" s="1">
        <f>SUM(K853,_xlfn.XLOOKUP(A853,MEDIDAS!A:A,MEDIDAS!D:D,,0)*5)</f>
        <v>8.1111111111111107</v>
      </c>
      <c r="M85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53" t="str">
        <f>IF(Tabela57[[#This Row],[ABASTECIMENTO]]&gt;0,"janeiro",_xlfn.XLOOKUP(Tabela57[[#This Row],[SKU]],'ESTOQUE DEZEMBRO'!A:A,'ESTOQUE DEZEMBRO'!N:N,,0))</f>
        <v>outubro</v>
      </c>
      <c r="O853" s="15">
        <v>45658</v>
      </c>
    </row>
    <row r="854" spans="1:15">
      <c r="A854" s="5" t="s">
        <v>849</v>
      </c>
      <c r="B854" s="6" t="s">
        <v>1223</v>
      </c>
      <c r="C854" s="8">
        <f t="shared" si="26"/>
        <v>64.89</v>
      </c>
      <c r="D854" s="13">
        <f>_xlfn.XLOOKUP(Tabela57[[#This Row],[SKU]],'ESTOQUE DEZEMBRO'!A:A,'ESTOQUE DEZEMBRO'!F:F,,0)-
_xlfn.XLOOKUP(Tabela57[[#This Row],[SKU]],'VENDA MES'!K:K,'VENDA MES'!L:L,0,0)</f>
        <v>-55.777777777777786</v>
      </c>
      <c r="E854" s="13">
        <f>IF(D854&lt;=0,(L854 * 2.5) - D854,IF(AND(Tabela57[[#This Row],[ESTOQUE_INICIAL]]&lt;=Tabela57[[#This Row],[PONTO_DE_REPOSICAO]],Tabela57[[#This Row],[ESTOQUE_INICIAL]]&gt;0),L854*2.5,D854*0))</f>
        <v>83</v>
      </c>
      <c r="F854" s="13">
        <f t="shared" si="27"/>
        <v>27.222222222222214</v>
      </c>
      <c r="G854" s="14" t="str">
        <f>IF('ESTOQUE DEZEMBRO'!$N854="outubro",_xlfn.XLOOKUP('ESTOQUE DEZEMBRO'!$A854,MEDIDAS!H:H,MEDIDAS!J:J,,0),IF('ESTOQUE DEZEMBRO'!$N854="novembro",_xlfn.XLOOKUP('ESTOQUE DEZEMBRO'!$A854,MEDIDAS!H:H,MEDIDAS!K:K,,0),"0"))</f>
        <v>0</v>
      </c>
      <c r="H854" s="16">
        <v>24</v>
      </c>
      <c r="I854" s="6" t="s">
        <v>1136</v>
      </c>
      <c r="J854" s="1">
        <f>'ESTOQUE DEZEMBRO'!$D854*'ESTOQUE DEZEMBRO'!$G854+'ESTOQUE DEZEMBRO'!$E854*'ESTOQUE DEZEMBRO'!$H854</f>
        <v>1682.6666666666667</v>
      </c>
      <c r="K854" s="1">
        <f>_xlfn.XLOOKUP(A854,MEDIDAS!A:A,MEDIDAS!D:D,,0)*5</f>
        <v>5.4444444444444438</v>
      </c>
      <c r="L854" s="1">
        <f>SUM(K854,_xlfn.XLOOKUP(A854,MEDIDAS!A:A,MEDIDAS!D:D,,0)*5)</f>
        <v>10.888888888888888</v>
      </c>
      <c r="M85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54" t="str">
        <f>IF(Tabela57[[#This Row],[ABASTECIMENTO]]&gt;0,"janeiro",_xlfn.XLOOKUP(Tabela57[[#This Row],[SKU]],'ESTOQUE DEZEMBRO'!A:A,'ESTOQUE DEZEMBRO'!N:N,,0))</f>
        <v>janeiro</v>
      </c>
      <c r="O854" s="15">
        <v>45658</v>
      </c>
    </row>
    <row r="855" spans="1:15">
      <c r="A855" s="5" t="s">
        <v>850</v>
      </c>
      <c r="B855" s="6" t="s">
        <v>1223</v>
      </c>
      <c r="C855" s="8">
        <f t="shared" si="26"/>
        <v>64.89</v>
      </c>
      <c r="D855" s="13">
        <f>_xlfn.XLOOKUP(Tabela57[[#This Row],[SKU]],'ESTOQUE DEZEMBRO'!A:A,'ESTOQUE DEZEMBRO'!F:F,,0)-
_xlfn.XLOOKUP(Tabela57[[#This Row],[SKU]],'VENDA MES'!K:K,'VENDA MES'!L:L,0,0)</f>
        <v>7.4000000000000057</v>
      </c>
      <c r="E855" s="13">
        <f>IF(D855&lt;=0,(L855 * 2.5) - D855,IF(AND(Tabela57[[#This Row],[ESTOQUE_INICIAL]]&lt;=Tabela57[[#This Row],[PONTO_DE_REPOSICAO]],Tabela57[[#This Row],[ESTOQUE_INICIAL]]&gt;0),L855*2.5,D855*0))</f>
        <v>25</v>
      </c>
      <c r="F855" s="13">
        <f t="shared" si="27"/>
        <v>32.400000000000006</v>
      </c>
      <c r="G855" s="14">
        <f>IF('ESTOQUE DEZEMBRO'!$N855="outubro",_xlfn.XLOOKUP('ESTOQUE DEZEMBRO'!$A855,MEDIDAS!H:H,MEDIDAS!J:J,,0),IF('ESTOQUE DEZEMBRO'!$N855="novembro",_xlfn.XLOOKUP('ESTOQUE DEZEMBRO'!$A855,MEDIDAS!H:H,MEDIDAS!K:K,,0),"0"))</f>
        <v>12</v>
      </c>
      <c r="H855" s="16">
        <v>24</v>
      </c>
      <c r="I855" s="6" t="s">
        <v>1136</v>
      </c>
      <c r="J855" s="1">
        <f>'ESTOQUE DEZEMBRO'!$D855*'ESTOQUE DEZEMBRO'!$G855+'ESTOQUE DEZEMBRO'!$E855*'ESTOQUE DEZEMBRO'!$H855</f>
        <v>1216.8000000000002</v>
      </c>
      <c r="K855" s="1">
        <f>_xlfn.XLOOKUP(A855,MEDIDAS!A:A,MEDIDAS!D:D,,0)*5</f>
        <v>5</v>
      </c>
      <c r="L855" s="1">
        <f>SUM(K855,_xlfn.XLOOKUP(A855,MEDIDAS!A:A,MEDIDAS!D:D,,0)*5)</f>
        <v>10</v>
      </c>
      <c r="M85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55" t="str">
        <f>IF(Tabela57[[#This Row],[ABASTECIMENTO]]&gt;0,"janeiro",_xlfn.XLOOKUP(Tabela57[[#This Row],[SKU]],'ESTOQUE DEZEMBRO'!A:A,'ESTOQUE DEZEMBRO'!N:N,,0))</f>
        <v>janeiro</v>
      </c>
      <c r="O855" s="15">
        <v>45658</v>
      </c>
    </row>
    <row r="856" spans="1:15">
      <c r="A856" s="5" t="s">
        <v>851</v>
      </c>
      <c r="B856" s="6" t="s">
        <v>1223</v>
      </c>
      <c r="C856" s="8">
        <f t="shared" si="26"/>
        <v>64.89</v>
      </c>
      <c r="D856" s="13">
        <f>_xlfn.XLOOKUP(Tabela57[[#This Row],[SKU]],'ESTOQUE DEZEMBRO'!A:A,'ESTOQUE DEZEMBRO'!F:F,,0)-
_xlfn.XLOOKUP(Tabela57[[#This Row],[SKU]],'VENDA MES'!K:K,'VENDA MES'!L:L,0,0)</f>
        <v>-22.799999999999983</v>
      </c>
      <c r="E856" s="13">
        <f>IF(D856&lt;=0,(L856 * 2.5) - D856,IF(AND(Tabela57[[#This Row],[ESTOQUE_INICIAL]]&lt;=Tabela57[[#This Row],[PONTO_DE_REPOSICAO]],Tabela57[[#This Row],[ESTOQUE_INICIAL]]&gt;0),L856*2.5,D856*0))</f>
        <v>49.466666666666647</v>
      </c>
      <c r="F856" s="13">
        <f t="shared" si="27"/>
        <v>26.666666666666664</v>
      </c>
      <c r="G856" s="14">
        <f>IF('ESTOQUE DEZEMBRO'!$N856="outubro",_xlfn.XLOOKUP('ESTOQUE DEZEMBRO'!$A856,MEDIDAS!H:H,MEDIDAS!J:J,,0),IF('ESTOQUE DEZEMBRO'!$N856="novembro",_xlfn.XLOOKUP('ESTOQUE DEZEMBRO'!$A856,MEDIDAS!H:H,MEDIDAS!K:K,,0),"0"))</f>
        <v>12</v>
      </c>
      <c r="H856" s="16">
        <v>24</v>
      </c>
      <c r="I856" s="6" t="s">
        <v>1136</v>
      </c>
      <c r="J856" s="1">
        <f>'ESTOQUE DEZEMBRO'!$D856*'ESTOQUE DEZEMBRO'!$G856+'ESTOQUE DEZEMBRO'!$E856*'ESTOQUE DEZEMBRO'!$H856</f>
        <v>590.4000000000002</v>
      </c>
      <c r="K856" s="1">
        <f>_xlfn.XLOOKUP(A856,MEDIDAS!A:A,MEDIDAS!D:D,,0)*5</f>
        <v>5.333333333333333</v>
      </c>
      <c r="L856" s="1">
        <f>SUM(K856,_xlfn.XLOOKUP(A856,MEDIDAS!A:A,MEDIDAS!D:D,,0)*5)</f>
        <v>10.666666666666666</v>
      </c>
      <c r="M85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56" t="str">
        <f>IF(Tabela57[[#This Row],[ABASTECIMENTO]]&gt;0,"janeiro",_xlfn.XLOOKUP(Tabela57[[#This Row],[SKU]],'ESTOQUE DEZEMBRO'!A:A,'ESTOQUE DEZEMBRO'!N:N,,0))</f>
        <v>janeiro</v>
      </c>
      <c r="O856" s="15">
        <v>45658</v>
      </c>
    </row>
    <row r="857" spans="1:15">
      <c r="A857" s="5" t="s">
        <v>852</v>
      </c>
      <c r="B857" s="6" t="s">
        <v>1223</v>
      </c>
      <c r="C857" s="8">
        <f t="shared" si="26"/>
        <v>64.89</v>
      </c>
      <c r="D857" s="13">
        <f>_xlfn.XLOOKUP(Tabela57[[#This Row],[SKU]],'ESTOQUE DEZEMBRO'!A:A,'ESTOQUE DEZEMBRO'!F:F,,0)-
_xlfn.XLOOKUP(Tabela57[[#This Row],[SKU]],'VENDA MES'!K:K,'VENDA MES'!L:L,0,0)</f>
        <v>-29.888888888888893</v>
      </c>
      <c r="E857" s="13">
        <f>IF(D857&lt;=0,(L857 * 2.5) - D857,IF(AND(Tabela57[[#This Row],[ESTOQUE_INICIAL]]&lt;=Tabela57[[#This Row],[PONTO_DE_REPOSICAO]],Tabela57[[#This Row],[ESTOQUE_INICIAL]]&gt;0),L857*2.5,D857*0))</f>
        <v>61</v>
      </c>
      <c r="F857" s="13">
        <f t="shared" si="27"/>
        <v>31.111111111111107</v>
      </c>
      <c r="G857" s="14" t="str">
        <f>IF('ESTOQUE DEZEMBRO'!$N857="outubro",_xlfn.XLOOKUP('ESTOQUE DEZEMBRO'!$A857,MEDIDAS!H:H,MEDIDAS!J:J,,0),IF('ESTOQUE DEZEMBRO'!$N857="novembro",_xlfn.XLOOKUP('ESTOQUE DEZEMBRO'!$A857,MEDIDAS!H:H,MEDIDAS!K:K,,0),"0"))</f>
        <v>0</v>
      </c>
      <c r="H857" s="16">
        <v>24</v>
      </c>
      <c r="I857" s="6" t="s">
        <v>1136</v>
      </c>
      <c r="J857" s="1">
        <f>'ESTOQUE DEZEMBRO'!$D857*'ESTOQUE DEZEMBRO'!$G857+'ESTOQUE DEZEMBRO'!$E857*'ESTOQUE DEZEMBRO'!$H857</f>
        <v>2511.333333333333</v>
      </c>
      <c r="K857" s="1">
        <f>_xlfn.XLOOKUP(A857,MEDIDAS!A:A,MEDIDAS!D:D,,0)*5</f>
        <v>6.2222222222222223</v>
      </c>
      <c r="L857" s="1">
        <f>SUM(K857,_xlfn.XLOOKUP(A857,MEDIDAS!A:A,MEDIDAS!D:D,,0)*5)</f>
        <v>12.444444444444445</v>
      </c>
      <c r="M85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57" t="str">
        <f>IF(Tabela57[[#This Row],[ABASTECIMENTO]]&gt;0,"janeiro",_xlfn.XLOOKUP(Tabela57[[#This Row],[SKU]],'ESTOQUE DEZEMBRO'!A:A,'ESTOQUE DEZEMBRO'!N:N,,0))</f>
        <v>janeiro</v>
      </c>
      <c r="O857" s="15">
        <v>45658</v>
      </c>
    </row>
    <row r="858" spans="1:15">
      <c r="A858" s="5" t="s">
        <v>853</v>
      </c>
      <c r="B858" s="6" t="s">
        <v>1223</v>
      </c>
      <c r="C858" s="8">
        <f t="shared" si="26"/>
        <v>64.89</v>
      </c>
      <c r="D858" s="13">
        <f>_xlfn.XLOOKUP(Tabela57[[#This Row],[SKU]],'ESTOQUE DEZEMBRO'!A:A,'ESTOQUE DEZEMBRO'!F:F,,0)-
_xlfn.XLOOKUP(Tabela57[[#This Row],[SKU]],'VENDA MES'!K:K,'VENDA MES'!L:L,0,0)</f>
        <v>-30.944444444444443</v>
      </c>
      <c r="E858" s="13">
        <f>IF(D858&lt;=0,(L858 * 2.5) - D858,IF(AND(Tabela57[[#This Row],[ESTOQUE_INICIAL]]&lt;=Tabela57[[#This Row],[PONTO_DE_REPOSICAO]],Tabela57[[#This Row],[ESTOQUE_INICIAL]]&gt;0),L858*2.5,D858*0))</f>
        <v>64</v>
      </c>
      <c r="F858" s="13">
        <f t="shared" si="27"/>
        <v>33.055555555555557</v>
      </c>
      <c r="G858" s="14" t="str">
        <f>IF('ESTOQUE DEZEMBRO'!$N858="outubro",_xlfn.XLOOKUP('ESTOQUE DEZEMBRO'!$A858,MEDIDAS!H:H,MEDIDAS!J:J,,0),IF('ESTOQUE DEZEMBRO'!$N858="novembro",_xlfn.XLOOKUP('ESTOQUE DEZEMBRO'!$A858,MEDIDAS!H:H,MEDIDAS!K:K,,0),"0"))</f>
        <v>0</v>
      </c>
      <c r="H858" s="16">
        <v>24</v>
      </c>
      <c r="I858" s="6" t="s">
        <v>1136</v>
      </c>
      <c r="J858" s="1">
        <f>'ESTOQUE DEZEMBRO'!$D858*'ESTOQUE DEZEMBRO'!$G858+'ESTOQUE DEZEMBRO'!$E858*'ESTOQUE DEZEMBRO'!$H858</f>
        <v>1987.6666666666667</v>
      </c>
      <c r="K858" s="1">
        <f>_xlfn.XLOOKUP(A858,MEDIDAS!A:A,MEDIDAS!D:D,,0)*5</f>
        <v>6.6111111111111107</v>
      </c>
      <c r="L858" s="1">
        <f>SUM(K858,_xlfn.XLOOKUP(A858,MEDIDAS!A:A,MEDIDAS!D:D,,0)*5)</f>
        <v>13.222222222222221</v>
      </c>
      <c r="M85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58" t="str">
        <f>IF(Tabela57[[#This Row],[ABASTECIMENTO]]&gt;0,"janeiro",_xlfn.XLOOKUP(Tabela57[[#This Row],[SKU]],'ESTOQUE DEZEMBRO'!A:A,'ESTOQUE DEZEMBRO'!N:N,,0))</f>
        <v>janeiro</v>
      </c>
      <c r="O858" s="15">
        <v>45658</v>
      </c>
    </row>
    <row r="859" spans="1:15">
      <c r="A859" s="5" t="s">
        <v>944</v>
      </c>
      <c r="B859" s="6" t="s">
        <v>1223</v>
      </c>
      <c r="C859" s="8">
        <f t="shared" si="26"/>
        <v>64.89</v>
      </c>
      <c r="D859" s="13">
        <f>_xlfn.XLOOKUP(Tabela57[[#This Row],[SKU]],'ESTOQUE DEZEMBRO'!A:A,'ESTOQUE DEZEMBRO'!F:F,,0)-
_xlfn.XLOOKUP(Tabela57[[#This Row],[SKU]],'VENDA MES'!K:K,'VENDA MES'!L:L,0,0)</f>
        <v>-7.8333333333333357</v>
      </c>
      <c r="E859" s="13">
        <f>IF(D859&lt;=0,(L859 * 2.5) - D859,IF(AND(Tabela57[[#This Row],[ESTOQUE_INICIAL]]&lt;=Tabela57[[#This Row],[PONTO_DE_REPOSICAO]],Tabela57[[#This Row],[ESTOQUE_INICIAL]]&gt;0),L859*2.5,D859*0))</f>
        <v>47</v>
      </c>
      <c r="F859" s="13">
        <f t="shared" si="27"/>
        <v>39.166666666666664</v>
      </c>
      <c r="G859" s="14" t="str">
        <f>IF('ESTOQUE DEZEMBRO'!$N859="outubro",_xlfn.XLOOKUP('ESTOQUE DEZEMBRO'!$A859,MEDIDAS!H:H,MEDIDAS!J:J,,0),IF('ESTOQUE DEZEMBRO'!$N859="novembro",_xlfn.XLOOKUP('ESTOQUE DEZEMBRO'!$A859,MEDIDAS!H:H,MEDIDAS!K:K,,0),"0"))</f>
        <v>0</v>
      </c>
      <c r="H859" s="16">
        <v>24</v>
      </c>
      <c r="I859" s="6" t="s">
        <v>1136</v>
      </c>
      <c r="J859" s="1">
        <f>'ESTOQUE DEZEMBRO'!$D859*'ESTOQUE DEZEMBRO'!$G859+'ESTOQUE DEZEMBRO'!$E859*'ESTOQUE DEZEMBRO'!$H859</f>
        <v>1175</v>
      </c>
      <c r="K859" s="1">
        <f>_xlfn.XLOOKUP(A859,MEDIDAS!A:A,MEDIDAS!D:D,,0)*5</f>
        <v>7.833333333333333</v>
      </c>
      <c r="L859" s="1">
        <f>SUM(K859,_xlfn.XLOOKUP(A859,MEDIDAS!A:A,MEDIDAS!D:D,,0)*5)</f>
        <v>15.666666666666666</v>
      </c>
      <c r="M85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59" t="str">
        <f>IF(Tabela57[[#This Row],[ABASTECIMENTO]]&gt;0,"janeiro",_xlfn.XLOOKUP(Tabela57[[#This Row],[SKU]],'ESTOQUE DEZEMBRO'!A:A,'ESTOQUE DEZEMBRO'!N:N,,0))</f>
        <v>janeiro</v>
      </c>
      <c r="O859" s="15">
        <v>45658</v>
      </c>
    </row>
    <row r="860" spans="1:15">
      <c r="A860" s="5" t="s">
        <v>854</v>
      </c>
      <c r="B860" s="6" t="s">
        <v>1223</v>
      </c>
      <c r="C860" s="8">
        <f t="shared" si="26"/>
        <v>64.89</v>
      </c>
      <c r="D860" s="13">
        <f>_xlfn.XLOOKUP(Tabela57[[#This Row],[SKU]],'ESTOQUE DEZEMBRO'!A:A,'ESTOQUE DEZEMBRO'!F:F,,0)-
_xlfn.XLOOKUP(Tabela57[[#This Row],[SKU]],'VENDA MES'!K:K,'VENDA MES'!L:L,0,0)</f>
        <v>-13.666666666666671</v>
      </c>
      <c r="E860" s="13">
        <f>IF(D860&lt;=0,(L860 * 2.5) - D860,IF(AND(Tabela57[[#This Row],[ESTOQUE_INICIAL]]&lt;=Tabela57[[#This Row],[PONTO_DE_REPOSICAO]],Tabela57[[#This Row],[ESTOQUE_INICIAL]]&gt;0),L860*2.5,D860*0))</f>
        <v>47</v>
      </c>
      <c r="F860" s="13">
        <f t="shared" si="27"/>
        <v>33.333333333333329</v>
      </c>
      <c r="G860" s="14" t="str">
        <f>IF('ESTOQUE DEZEMBRO'!$N860="outubro",_xlfn.XLOOKUP('ESTOQUE DEZEMBRO'!$A860,MEDIDAS!H:H,MEDIDAS!J:J,,0),IF('ESTOQUE DEZEMBRO'!$N860="novembro",_xlfn.XLOOKUP('ESTOQUE DEZEMBRO'!$A860,MEDIDAS!H:H,MEDIDAS!K:K,,0),"0"))</f>
        <v>0</v>
      </c>
      <c r="H860" s="16">
        <v>24</v>
      </c>
      <c r="I860" s="6" t="s">
        <v>1136</v>
      </c>
      <c r="J860" s="1">
        <f>'ESTOQUE DEZEMBRO'!$D860*'ESTOQUE DEZEMBRO'!$G860+'ESTOQUE DEZEMBRO'!$E860*'ESTOQUE DEZEMBRO'!$H860</f>
        <v>2026</v>
      </c>
      <c r="K860" s="1">
        <f>_xlfn.XLOOKUP(A860,MEDIDAS!A:A,MEDIDAS!D:D,,0)*5</f>
        <v>6.6666666666666661</v>
      </c>
      <c r="L860" s="1">
        <f>SUM(K860,_xlfn.XLOOKUP(A860,MEDIDAS!A:A,MEDIDAS!D:D,,0)*5)</f>
        <v>13.333333333333332</v>
      </c>
      <c r="M86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60" t="str">
        <f>IF(Tabela57[[#This Row],[ABASTECIMENTO]]&gt;0,"janeiro",_xlfn.XLOOKUP(Tabela57[[#This Row],[SKU]],'ESTOQUE DEZEMBRO'!A:A,'ESTOQUE DEZEMBRO'!N:N,,0))</f>
        <v>janeiro</v>
      </c>
      <c r="O860" s="15">
        <v>45658</v>
      </c>
    </row>
    <row r="861" spans="1:15">
      <c r="A861" s="5" t="s">
        <v>855</v>
      </c>
      <c r="B861" s="6" t="s">
        <v>1223</v>
      </c>
      <c r="C861" s="8">
        <f t="shared" si="26"/>
        <v>64.89</v>
      </c>
      <c r="D861" s="13">
        <f>_xlfn.XLOOKUP(Tabela57[[#This Row],[SKU]],'ESTOQUE DEZEMBRO'!A:A,'ESTOQUE DEZEMBRO'!F:F,,0)-
_xlfn.XLOOKUP(Tabela57[[#This Row],[SKU]],'VENDA MES'!K:K,'VENDA MES'!L:L,0,0)</f>
        <v>-62.555555555555557</v>
      </c>
      <c r="E861" s="13">
        <f>IF(D861&lt;=0,(L861 * 2.5) - D861,IF(AND(Tabela57[[#This Row],[ESTOQUE_INICIAL]]&lt;=Tabela57[[#This Row],[PONTO_DE_REPOSICAO]],Tabela57[[#This Row],[ESTOQUE_INICIAL]]&gt;0),L861*2.5,D861*0))</f>
        <v>97</v>
      </c>
      <c r="F861" s="13">
        <f t="shared" si="27"/>
        <v>34.444444444444443</v>
      </c>
      <c r="G861" s="14" t="str">
        <f>IF('ESTOQUE DEZEMBRO'!$N861="outubro",_xlfn.XLOOKUP('ESTOQUE DEZEMBRO'!$A861,MEDIDAS!H:H,MEDIDAS!J:J,,0),IF('ESTOQUE DEZEMBRO'!$N861="novembro",_xlfn.XLOOKUP('ESTOQUE DEZEMBRO'!$A861,MEDIDAS!H:H,MEDIDAS!K:K,,0),"0"))</f>
        <v>0</v>
      </c>
      <c r="H861" s="16">
        <v>24</v>
      </c>
      <c r="I861" s="6" t="s">
        <v>1136</v>
      </c>
      <c r="J861" s="1">
        <f>'ESTOQUE DEZEMBRO'!$D861*'ESTOQUE DEZEMBRO'!$G861+'ESTOQUE DEZEMBRO'!$E861*'ESTOQUE DEZEMBRO'!$H861</f>
        <v>1585.3333333333335</v>
      </c>
      <c r="K861" s="1">
        <f>_xlfn.XLOOKUP(A861,MEDIDAS!A:A,MEDIDAS!D:D,,0)*5</f>
        <v>6.8888888888888893</v>
      </c>
      <c r="L861" s="1">
        <f>SUM(K861,_xlfn.XLOOKUP(A861,MEDIDAS!A:A,MEDIDAS!D:D,,0)*5)</f>
        <v>13.777777777777779</v>
      </c>
      <c r="M86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61" t="str">
        <f>IF(Tabela57[[#This Row],[ABASTECIMENTO]]&gt;0,"janeiro",_xlfn.XLOOKUP(Tabela57[[#This Row],[SKU]],'ESTOQUE DEZEMBRO'!A:A,'ESTOQUE DEZEMBRO'!N:N,,0))</f>
        <v>janeiro</v>
      </c>
      <c r="O861" s="15">
        <v>45658</v>
      </c>
    </row>
    <row r="862" spans="1:15">
      <c r="A862" s="5" t="s">
        <v>857</v>
      </c>
      <c r="B862" s="6" t="s">
        <v>1223</v>
      </c>
      <c r="C862" s="8">
        <f t="shared" si="26"/>
        <v>64.89</v>
      </c>
      <c r="D862" s="13">
        <f>_xlfn.XLOOKUP(Tabela57[[#This Row],[SKU]],'ESTOQUE DEZEMBRO'!A:A,'ESTOQUE DEZEMBRO'!F:F,,0)-
_xlfn.XLOOKUP(Tabela57[[#This Row],[SKU]],'VENDA MES'!K:K,'VENDA MES'!L:L,0,0)</f>
        <v>21.80000000000004</v>
      </c>
      <c r="E862" s="13">
        <f>IF(D862&lt;=0,(L862 * 2.5) - D862,IF(AND(Tabela57[[#This Row],[ESTOQUE_INICIAL]]&lt;=Tabela57[[#This Row],[PONTO_DE_REPOSICAO]],Tabela57[[#This Row],[ESTOQUE_INICIAL]]&gt;0),L862*2.5,D862*0))</f>
        <v>0</v>
      </c>
      <c r="F862" s="13">
        <f t="shared" si="27"/>
        <v>21.80000000000004</v>
      </c>
      <c r="G862" s="14">
        <f>IF('ESTOQUE DEZEMBRO'!$N862="outubro",_xlfn.XLOOKUP('ESTOQUE DEZEMBRO'!$A862,MEDIDAS!H:H,MEDIDAS!J:J,,0),IF('ESTOQUE DEZEMBRO'!$N862="novembro",_xlfn.XLOOKUP('ESTOQUE DEZEMBRO'!$A862,MEDIDAS!H:H,MEDIDAS!K:K,,0),"0"))</f>
        <v>12</v>
      </c>
      <c r="H862" s="16">
        <v>24</v>
      </c>
      <c r="I862" s="6" t="s">
        <v>1136</v>
      </c>
      <c r="J862" s="1">
        <f>'ESTOQUE DEZEMBRO'!$D862*'ESTOQUE DEZEMBRO'!$G862+'ESTOQUE DEZEMBRO'!$E862*'ESTOQUE DEZEMBRO'!$H862</f>
        <v>681.60000000000048</v>
      </c>
      <c r="K862" s="1">
        <f>_xlfn.XLOOKUP(A862,MEDIDAS!A:A,MEDIDAS!D:D,,0)*5</f>
        <v>7.1111111111111116</v>
      </c>
      <c r="L862" s="1">
        <f>SUM(K862,_xlfn.XLOOKUP(A862,MEDIDAS!A:A,MEDIDAS!D:D,,0)*5)</f>
        <v>14.222222222222223</v>
      </c>
      <c r="M86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62" t="str">
        <f>IF(Tabela57[[#This Row],[ABASTECIMENTO]]&gt;0,"janeiro",_xlfn.XLOOKUP(Tabela57[[#This Row],[SKU]],'ESTOQUE DEZEMBRO'!A:A,'ESTOQUE DEZEMBRO'!N:N,,0))</f>
        <v>outubro</v>
      </c>
      <c r="O862" s="15">
        <v>45658</v>
      </c>
    </row>
    <row r="863" spans="1:15">
      <c r="A863" s="5" t="s">
        <v>858</v>
      </c>
      <c r="B863" s="6" t="s">
        <v>1223</v>
      </c>
      <c r="C863" s="8">
        <f t="shared" si="26"/>
        <v>64.89</v>
      </c>
      <c r="D863" s="13">
        <f>_xlfn.XLOOKUP(Tabela57[[#This Row],[SKU]],'ESTOQUE DEZEMBRO'!A:A,'ESTOQUE DEZEMBRO'!F:F,,0)-
_xlfn.XLOOKUP(Tabela57[[#This Row],[SKU]],'VENDA MES'!K:K,'VENDA MES'!L:L,0,0)</f>
        <v>-46.59999999999998</v>
      </c>
      <c r="E863" s="13">
        <f>IF(D863&lt;=0,(L863 * 2.5) - D863,IF(AND(Tabela57[[#This Row],[ESTOQUE_INICIAL]]&lt;=Tabela57[[#This Row],[PONTO_DE_REPOSICAO]],Tabela57[[#This Row],[ESTOQUE_INICIAL]]&gt;0),L863*2.5,D863*0))</f>
        <v>74.933333333333309</v>
      </c>
      <c r="F863" s="13">
        <f t="shared" si="27"/>
        <v>28.333333333333329</v>
      </c>
      <c r="G863" s="14">
        <f>IF('ESTOQUE DEZEMBRO'!$N863="outubro",_xlfn.XLOOKUP('ESTOQUE DEZEMBRO'!$A863,MEDIDAS!H:H,MEDIDAS!J:J,,0),IF('ESTOQUE DEZEMBRO'!$N863="novembro",_xlfn.XLOOKUP('ESTOQUE DEZEMBRO'!$A863,MEDIDAS!H:H,MEDIDAS!K:K,,0),"0"))</f>
        <v>12</v>
      </c>
      <c r="H863" s="16">
        <v>24</v>
      </c>
      <c r="I863" s="6" t="s">
        <v>1136</v>
      </c>
      <c r="J863" s="1">
        <f>'ESTOQUE DEZEMBRO'!$D863*'ESTOQUE DEZEMBRO'!$G863+'ESTOQUE DEZEMBRO'!$E863*'ESTOQUE DEZEMBRO'!$H863</f>
        <v>280.80000000000024</v>
      </c>
      <c r="K863" s="1">
        <f>_xlfn.XLOOKUP(A863,MEDIDAS!A:A,MEDIDAS!D:D,,0)*5</f>
        <v>5.6666666666666661</v>
      </c>
      <c r="L863" s="1">
        <f>SUM(K863,_xlfn.XLOOKUP(A863,MEDIDAS!A:A,MEDIDAS!D:D,,0)*5)</f>
        <v>11.333333333333332</v>
      </c>
      <c r="M86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63" t="str">
        <f>IF(Tabela57[[#This Row],[ABASTECIMENTO]]&gt;0,"janeiro",_xlfn.XLOOKUP(Tabela57[[#This Row],[SKU]],'ESTOQUE DEZEMBRO'!A:A,'ESTOQUE DEZEMBRO'!N:N,,0))</f>
        <v>janeiro</v>
      </c>
      <c r="O863" s="15">
        <v>45658</v>
      </c>
    </row>
    <row r="864" spans="1:15">
      <c r="A864" s="5" t="s">
        <v>859</v>
      </c>
      <c r="B864" s="6" t="s">
        <v>1224</v>
      </c>
      <c r="C864" s="8">
        <f t="shared" si="26"/>
        <v>64.89</v>
      </c>
      <c r="D864" s="13">
        <f>_xlfn.XLOOKUP(Tabela57[[#This Row],[SKU]],'ESTOQUE DEZEMBRO'!A:A,'ESTOQUE DEZEMBRO'!F:F,,0)-
_xlfn.XLOOKUP(Tabela57[[#This Row],[SKU]],'VENDA MES'!K:K,'VENDA MES'!L:L,0,0)</f>
        <v>79</v>
      </c>
      <c r="E864" s="13">
        <f>IF(D864&lt;=0,(L864 * 2.5) - D864,IF(AND(Tabela57[[#This Row],[ESTOQUE_INICIAL]]&lt;=Tabela57[[#This Row],[PONTO_DE_REPOSICAO]],Tabela57[[#This Row],[ESTOQUE_INICIAL]]&gt;0),L864*2.5,D864*0))</f>
        <v>0</v>
      </c>
      <c r="F864" s="13">
        <f t="shared" si="27"/>
        <v>79</v>
      </c>
      <c r="G864" s="14">
        <f>IF('ESTOQUE DEZEMBRO'!$N864="outubro",_xlfn.XLOOKUP('ESTOQUE DEZEMBRO'!$A864,MEDIDAS!H:H,MEDIDAS!J:J,,0),IF('ESTOQUE DEZEMBRO'!$N864="novembro",_xlfn.XLOOKUP('ESTOQUE DEZEMBRO'!$A864,MEDIDAS!H:H,MEDIDAS!K:K,,0),"0"))</f>
        <v>10</v>
      </c>
      <c r="H864" s="16">
        <v>20</v>
      </c>
      <c r="I864" s="6" t="s">
        <v>1134</v>
      </c>
      <c r="J864" s="1">
        <f>'ESTOQUE DEZEMBRO'!$D864*'ESTOQUE DEZEMBRO'!$G864+'ESTOQUE DEZEMBRO'!$E864*'ESTOQUE DEZEMBRO'!$H864</f>
        <v>1070</v>
      </c>
      <c r="K864" s="1">
        <f>_xlfn.XLOOKUP(A864,MEDIDAS!A:A,MEDIDAS!D:D,,0)*5</f>
        <v>6.8888888888888893</v>
      </c>
      <c r="L864" s="1">
        <f>SUM(K864,_xlfn.XLOOKUP(A864,MEDIDAS!A:A,MEDIDAS!D:D,,0)*5)</f>
        <v>13.777777777777779</v>
      </c>
      <c r="M86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64" t="str">
        <f>IF(Tabela57[[#This Row],[ABASTECIMENTO]]&gt;0,"janeiro",_xlfn.XLOOKUP(Tabela57[[#This Row],[SKU]],'ESTOQUE DEZEMBRO'!A:A,'ESTOQUE DEZEMBRO'!N:N,,0))</f>
        <v>outubro</v>
      </c>
      <c r="O864" s="15">
        <v>45658</v>
      </c>
    </row>
    <row r="865" spans="1:15">
      <c r="A865" s="5" t="s">
        <v>860</v>
      </c>
      <c r="B865" s="6" t="s">
        <v>1224</v>
      </c>
      <c r="C865" s="8">
        <f t="shared" si="26"/>
        <v>64.89</v>
      </c>
      <c r="D865" s="13">
        <f>_xlfn.XLOOKUP(Tabela57[[#This Row],[SKU]],'ESTOQUE DEZEMBRO'!A:A,'ESTOQUE DEZEMBRO'!F:F,,0)-
_xlfn.XLOOKUP(Tabela57[[#This Row],[SKU]],'VENDA MES'!K:K,'VENDA MES'!L:L,0,0)</f>
        <v>-15</v>
      </c>
      <c r="E865" s="13">
        <f>IF(D865&lt;=0,(L865 * 2.5) - D865,IF(AND(Tabela57[[#This Row],[ESTOQUE_INICIAL]]&lt;=Tabela57[[#This Row],[PONTO_DE_REPOSICAO]],Tabela57[[#This Row],[ESTOQUE_INICIAL]]&gt;0),L865*2.5,D865*0))</f>
        <v>60.277777777777779</v>
      </c>
      <c r="F865" s="13">
        <f t="shared" si="27"/>
        <v>45.277777777777779</v>
      </c>
      <c r="G865" s="14">
        <f>IF('ESTOQUE DEZEMBRO'!$N865="outubro",_xlfn.XLOOKUP('ESTOQUE DEZEMBRO'!$A865,MEDIDAS!H:H,MEDIDAS!J:J,,0),IF('ESTOQUE DEZEMBRO'!$N865="novembro",_xlfn.XLOOKUP('ESTOQUE DEZEMBRO'!$A865,MEDIDAS!H:H,MEDIDAS!K:K,,0),"0"))</f>
        <v>10</v>
      </c>
      <c r="H865" s="16">
        <v>20</v>
      </c>
      <c r="I865" s="6" t="s">
        <v>1134</v>
      </c>
      <c r="J865" s="1">
        <f>'ESTOQUE DEZEMBRO'!$D865*'ESTOQUE DEZEMBRO'!$G865+'ESTOQUE DEZEMBRO'!$E865*'ESTOQUE DEZEMBRO'!$H865</f>
        <v>680</v>
      </c>
      <c r="K865" s="1">
        <f>_xlfn.XLOOKUP(A865,MEDIDAS!A:A,MEDIDAS!D:D,,0)*5</f>
        <v>9.0555555555555554</v>
      </c>
      <c r="L865" s="1">
        <f>SUM(K865,_xlfn.XLOOKUP(A865,MEDIDAS!A:A,MEDIDAS!D:D,,0)*5)</f>
        <v>18.111111111111111</v>
      </c>
      <c r="M86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65" t="str">
        <f>IF(Tabela57[[#This Row],[ABASTECIMENTO]]&gt;0,"janeiro",_xlfn.XLOOKUP(Tabela57[[#This Row],[SKU]],'ESTOQUE DEZEMBRO'!A:A,'ESTOQUE DEZEMBRO'!N:N,,0))</f>
        <v>janeiro</v>
      </c>
      <c r="O865" s="15">
        <v>45658</v>
      </c>
    </row>
    <row r="866" spans="1:15">
      <c r="A866" s="5" t="s">
        <v>861</v>
      </c>
      <c r="B866" s="6" t="s">
        <v>1224</v>
      </c>
      <c r="C866" s="8">
        <f t="shared" si="26"/>
        <v>64.89</v>
      </c>
      <c r="D866" s="13">
        <f>_xlfn.XLOOKUP(Tabela57[[#This Row],[SKU]],'ESTOQUE DEZEMBRO'!A:A,'ESTOQUE DEZEMBRO'!F:F,,0)-
_xlfn.XLOOKUP(Tabela57[[#This Row],[SKU]],'VENDA MES'!K:K,'VENDA MES'!L:L,0,0)</f>
        <v>-47.999999999999972</v>
      </c>
      <c r="E866" s="13">
        <f>IF(D866&lt;=0,(L866 * 2.5) - D866,IF(AND(Tabela57[[#This Row],[ESTOQUE_INICIAL]]&lt;=Tabela57[[#This Row],[PONTO_DE_REPOSICAO]],Tabela57[[#This Row],[ESTOQUE_INICIAL]]&gt;0),L866*2.5,D866*0))</f>
        <v>84.111111111111086</v>
      </c>
      <c r="F866" s="13">
        <f t="shared" si="27"/>
        <v>36.111111111111114</v>
      </c>
      <c r="G866" s="14">
        <f>IF('ESTOQUE DEZEMBRO'!$N866="outubro",_xlfn.XLOOKUP('ESTOQUE DEZEMBRO'!$A866,MEDIDAS!H:H,MEDIDAS!J:J,,0),IF('ESTOQUE DEZEMBRO'!$N866="novembro",_xlfn.XLOOKUP('ESTOQUE DEZEMBRO'!$A866,MEDIDAS!H:H,MEDIDAS!K:K,,0),"0"))</f>
        <v>10</v>
      </c>
      <c r="H866" s="16">
        <v>20</v>
      </c>
      <c r="I866" s="6" t="s">
        <v>1134</v>
      </c>
      <c r="J866" s="1">
        <f>'ESTOQUE DEZEMBRO'!$D866*'ESTOQUE DEZEMBRO'!$G866+'ESTOQUE DEZEMBRO'!$E866*'ESTOQUE DEZEMBRO'!$H866</f>
        <v>350.00000000000028</v>
      </c>
      <c r="K866" s="1">
        <f>_xlfn.XLOOKUP(A866,MEDIDAS!A:A,MEDIDAS!D:D,,0)*5</f>
        <v>7.2222222222222223</v>
      </c>
      <c r="L866" s="1">
        <f>SUM(K866,_xlfn.XLOOKUP(A866,MEDIDAS!A:A,MEDIDAS!D:D,,0)*5)</f>
        <v>14.444444444444445</v>
      </c>
      <c r="M86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66" t="str">
        <f>IF(Tabela57[[#This Row],[ABASTECIMENTO]]&gt;0,"janeiro",_xlfn.XLOOKUP(Tabela57[[#This Row],[SKU]],'ESTOQUE DEZEMBRO'!A:A,'ESTOQUE DEZEMBRO'!N:N,,0))</f>
        <v>janeiro</v>
      </c>
      <c r="O866" s="15">
        <v>45658</v>
      </c>
    </row>
    <row r="867" spans="1:15">
      <c r="A867" s="5" t="s">
        <v>862</v>
      </c>
      <c r="B867" s="6" t="s">
        <v>1224</v>
      </c>
      <c r="C867" s="8">
        <f t="shared" si="26"/>
        <v>64.89</v>
      </c>
      <c r="D867" s="13">
        <f>_xlfn.XLOOKUP(Tabela57[[#This Row],[SKU]],'ESTOQUE DEZEMBRO'!A:A,'ESTOQUE DEZEMBRO'!F:F,,0)-
_xlfn.XLOOKUP(Tabela57[[#This Row],[SKU]],'VENDA MES'!K:K,'VENDA MES'!L:L,0,0)</f>
        <v>-46.633333333333319</v>
      </c>
      <c r="E867" s="13">
        <f>IF(D867&lt;=0,(L867 * 2.5) - D867,IF(AND(Tabela57[[#This Row],[ESTOQUE_INICIAL]]&lt;=Tabela57[[#This Row],[PONTO_DE_REPOSICAO]],Tabela57[[#This Row],[ESTOQUE_INICIAL]]&gt;0),L867*2.5,D867*0))</f>
        <v>85.799999999999983</v>
      </c>
      <c r="F867" s="13">
        <f t="shared" si="27"/>
        <v>39.166666666666664</v>
      </c>
      <c r="G867" s="14" t="str">
        <f>IF('ESTOQUE DEZEMBRO'!$N867="outubro",_xlfn.XLOOKUP('ESTOQUE DEZEMBRO'!$A867,MEDIDAS!H:H,MEDIDAS!J:J,,0),IF('ESTOQUE DEZEMBRO'!$N867="novembro",_xlfn.XLOOKUP('ESTOQUE DEZEMBRO'!$A867,MEDIDAS!H:H,MEDIDAS!K:K,,0),"0"))</f>
        <v>0</v>
      </c>
      <c r="H867" s="16">
        <v>20</v>
      </c>
      <c r="I867" s="6" t="s">
        <v>1134</v>
      </c>
      <c r="J867" s="1">
        <f>'ESTOQUE DEZEMBRO'!$D867*'ESTOQUE DEZEMBRO'!$G867+'ESTOQUE DEZEMBRO'!$E867*'ESTOQUE DEZEMBRO'!$H867</f>
        <v>979.16666666666663</v>
      </c>
      <c r="K867" s="1">
        <f>_xlfn.XLOOKUP(A867,MEDIDAS!A:A,MEDIDAS!D:D,,0)*5</f>
        <v>7.833333333333333</v>
      </c>
      <c r="L867" s="1">
        <f>SUM(K867,_xlfn.XLOOKUP(A867,MEDIDAS!A:A,MEDIDAS!D:D,,0)*5)</f>
        <v>15.666666666666666</v>
      </c>
      <c r="M86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67" t="str">
        <f>IF(Tabela57[[#This Row],[ABASTECIMENTO]]&gt;0,"janeiro",_xlfn.XLOOKUP(Tabela57[[#This Row],[SKU]],'ESTOQUE DEZEMBRO'!A:A,'ESTOQUE DEZEMBRO'!N:N,,0))</f>
        <v>janeiro</v>
      </c>
      <c r="O867" s="15">
        <v>45658</v>
      </c>
    </row>
    <row r="868" spans="1:15">
      <c r="A868" s="5" t="s">
        <v>863</v>
      </c>
      <c r="B868" s="6" t="s">
        <v>1224</v>
      </c>
      <c r="C868" s="8">
        <f t="shared" si="26"/>
        <v>64.89</v>
      </c>
      <c r="D868" s="13">
        <f>_xlfn.XLOOKUP(Tabela57[[#This Row],[SKU]],'ESTOQUE DEZEMBRO'!A:A,'ESTOQUE DEZEMBRO'!F:F,,0)-
_xlfn.XLOOKUP(Tabela57[[#This Row],[SKU]],'VENDA MES'!K:K,'VENDA MES'!L:L,0,0)</f>
        <v>-14.599999999999994</v>
      </c>
      <c r="E868" s="13">
        <f>IF(D868&lt;=0,(L868 * 2.5) - D868,IF(AND(Tabela57[[#This Row],[ESTOQUE_INICIAL]]&lt;=Tabela57[[#This Row],[PONTO_DE_REPOSICAO]],Tabela57[[#This Row],[ESTOQUE_INICIAL]]&gt;0),L868*2.5,D868*0))</f>
        <v>40.711111111111109</v>
      </c>
      <c r="F868" s="13">
        <f t="shared" si="27"/>
        <v>26.111111111111114</v>
      </c>
      <c r="G868" s="14">
        <f>IF('ESTOQUE DEZEMBRO'!$N868="outubro",_xlfn.XLOOKUP('ESTOQUE DEZEMBRO'!$A868,MEDIDAS!H:H,MEDIDAS!J:J,,0),IF('ESTOQUE DEZEMBRO'!$N868="novembro",_xlfn.XLOOKUP('ESTOQUE DEZEMBRO'!$A868,MEDIDAS!H:H,MEDIDAS!K:K,,0),"0"))</f>
        <v>10</v>
      </c>
      <c r="H868" s="16">
        <v>20</v>
      </c>
      <c r="I868" s="6" t="s">
        <v>1134</v>
      </c>
      <c r="J868" s="1">
        <f>'ESTOQUE DEZEMBRO'!$D868*'ESTOQUE DEZEMBRO'!$G868+'ESTOQUE DEZEMBRO'!$E868*'ESTOQUE DEZEMBRO'!$H868</f>
        <v>644</v>
      </c>
      <c r="K868" s="1">
        <f>_xlfn.XLOOKUP(A868,MEDIDAS!A:A,MEDIDAS!D:D,,0)*5</f>
        <v>5.2222222222222223</v>
      </c>
      <c r="L868" s="1">
        <f>SUM(K868,_xlfn.XLOOKUP(A868,MEDIDAS!A:A,MEDIDAS!D:D,,0)*5)</f>
        <v>10.444444444444445</v>
      </c>
      <c r="M86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68" t="str">
        <f>IF(Tabela57[[#This Row],[ABASTECIMENTO]]&gt;0,"janeiro",_xlfn.XLOOKUP(Tabela57[[#This Row],[SKU]],'ESTOQUE DEZEMBRO'!A:A,'ESTOQUE DEZEMBRO'!N:N,,0))</f>
        <v>janeiro</v>
      </c>
      <c r="O868" s="15">
        <v>45658</v>
      </c>
    </row>
    <row r="869" spans="1:15">
      <c r="A869" s="5" t="s">
        <v>955</v>
      </c>
      <c r="B869" s="6" t="s">
        <v>1224</v>
      </c>
      <c r="C869" s="8">
        <f t="shared" si="26"/>
        <v>64.89</v>
      </c>
      <c r="D869" s="13">
        <f>_xlfn.XLOOKUP(Tabela57[[#This Row],[SKU]],'ESTOQUE DEZEMBRO'!A:A,'ESTOQUE DEZEMBRO'!F:F,,0)-
_xlfn.XLOOKUP(Tabela57[[#This Row],[SKU]],'VENDA MES'!K:K,'VENDA MES'!L:L,0,0)</f>
        <v>-23</v>
      </c>
      <c r="E869" s="13">
        <f>IF(D869&lt;=0,(L869 * 2.5) - D869,IF(AND(Tabela57[[#This Row],[ESTOQUE_INICIAL]]&lt;=Tabela57[[#This Row],[PONTO_DE_REPOSICAO]],Tabela57[[#This Row],[ESTOQUE_INICIAL]]&gt;0),L869*2.5,D869*0))</f>
        <v>56.055555555555557</v>
      </c>
      <c r="F869" s="13">
        <f t="shared" si="27"/>
        <v>33.055555555555557</v>
      </c>
      <c r="G869" s="14">
        <f>IF('ESTOQUE DEZEMBRO'!$N869="outubro",_xlfn.XLOOKUP('ESTOQUE DEZEMBRO'!$A869,MEDIDAS!H:H,MEDIDAS!J:J,,0),IF('ESTOQUE DEZEMBRO'!$N869="novembro",_xlfn.XLOOKUP('ESTOQUE DEZEMBRO'!$A869,MEDIDAS!H:H,MEDIDAS!K:K,,0),"0"))</f>
        <v>10</v>
      </c>
      <c r="H869" s="16">
        <v>20</v>
      </c>
      <c r="I869" s="6" t="s">
        <v>1134</v>
      </c>
      <c r="J869" s="1">
        <f>'ESTOQUE DEZEMBRO'!$D869*'ESTOQUE DEZEMBRO'!$G869+'ESTOQUE DEZEMBRO'!$E869*'ESTOQUE DEZEMBRO'!$H869</f>
        <v>310</v>
      </c>
      <c r="K869" s="1">
        <f>_xlfn.XLOOKUP(A869,MEDIDAS!A:A,MEDIDAS!D:D,,0)*5</f>
        <v>6.6111111111111107</v>
      </c>
      <c r="L869" s="1">
        <f>SUM(K869,_xlfn.XLOOKUP(A869,MEDIDAS!A:A,MEDIDAS!D:D,,0)*5)</f>
        <v>13.222222222222221</v>
      </c>
      <c r="M86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69" t="str">
        <f>IF(Tabela57[[#This Row],[ABASTECIMENTO]]&gt;0,"janeiro",_xlfn.XLOOKUP(Tabela57[[#This Row],[SKU]],'ESTOQUE DEZEMBRO'!A:A,'ESTOQUE DEZEMBRO'!N:N,,0))</f>
        <v>janeiro</v>
      </c>
      <c r="O869" s="15">
        <v>45658</v>
      </c>
    </row>
    <row r="870" spans="1:15">
      <c r="A870" s="5" t="s">
        <v>864</v>
      </c>
      <c r="B870" s="6" t="s">
        <v>1224</v>
      </c>
      <c r="C870" s="8">
        <f t="shared" si="26"/>
        <v>64.89</v>
      </c>
      <c r="D870" s="13">
        <f>_xlfn.XLOOKUP(Tabela57[[#This Row],[SKU]],'ESTOQUE DEZEMBRO'!A:A,'ESTOQUE DEZEMBRO'!F:F,,0)-
_xlfn.XLOOKUP(Tabela57[[#This Row],[SKU]],'VENDA MES'!K:K,'VENDA MES'!L:L,0,0)</f>
        <v>-38.166666666666671</v>
      </c>
      <c r="E870" s="13">
        <f>IF(D870&lt;=0,(L870 * 2.5) - D870,IF(AND(Tabela57[[#This Row],[ESTOQUE_INICIAL]]&lt;=Tabela57[[#This Row],[PONTO_DE_REPOSICAO]],Tabela57[[#This Row],[ESTOQUE_INICIAL]]&gt;0),L870*2.5,D870*0))</f>
        <v>84</v>
      </c>
      <c r="F870" s="13">
        <f t="shared" si="27"/>
        <v>45.833333333333329</v>
      </c>
      <c r="G870" s="14" t="str">
        <f>IF('ESTOQUE DEZEMBRO'!$N870="outubro",_xlfn.XLOOKUP('ESTOQUE DEZEMBRO'!$A870,MEDIDAS!H:H,MEDIDAS!J:J,,0),IF('ESTOQUE DEZEMBRO'!$N870="novembro",_xlfn.XLOOKUP('ESTOQUE DEZEMBRO'!$A870,MEDIDAS!H:H,MEDIDAS!K:K,,0),"0"))</f>
        <v>0</v>
      </c>
      <c r="H870" s="16">
        <v>20</v>
      </c>
      <c r="I870" s="6" t="s">
        <v>1134</v>
      </c>
      <c r="J870" s="1">
        <f>'ESTOQUE DEZEMBRO'!$D870*'ESTOQUE DEZEMBRO'!$G870+'ESTOQUE DEZEMBRO'!$E870*'ESTOQUE DEZEMBRO'!$H870</f>
        <v>1613.3333333333333</v>
      </c>
      <c r="K870" s="1">
        <f>_xlfn.XLOOKUP(A870,MEDIDAS!A:A,MEDIDAS!D:D,,0)*5</f>
        <v>9.1666666666666661</v>
      </c>
      <c r="L870" s="1">
        <f>SUM(K870,_xlfn.XLOOKUP(A870,MEDIDAS!A:A,MEDIDAS!D:D,,0)*5)</f>
        <v>18.333333333333332</v>
      </c>
      <c r="M87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70" t="str">
        <f>IF(Tabela57[[#This Row],[ABASTECIMENTO]]&gt;0,"janeiro",_xlfn.XLOOKUP(Tabela57[[#This Row],[SKU]],'ESTOQUE DEZEMBRO'!A:A,'ESTOQUE DEZEMBRO'!N:N,,0))</f>
        <v>janeiro</v>
      </c>
      <c r="O870" s="15">
        <v>45658</v>
      </c>
    </row>
    <row r="871" spans="1:15">
      <c r="A871" s="5" t="s">
        <v>865</v>
      </c>
      <c r="B871" s="6" t="s">
        <v>1224</v>
      </c>
      <c r="C871" s="8">
        <f t="shared" si="26"/>
        <v>64.89</v>
      </c>
      <c r="D871" s="13">
        <f>_xlfn.XLOOKUP(Tabela57[[#This Row],[SKU]],'ESTOQUE DEZEMBRO'!A:A,'ESTOQUE DEZEMBRO'!F:F,,0)-
_xlfn.XLOOKUP(Tabela57[[#This Row],[SKU]],'VENDA MES'!K:K,'VENDA MES'!L:L,0,0)</f>
        <v>-12.166666666666671</v>
      </c>
      <c r="E871" s="13">
        <f>IF(D871&lt;=0,(L871 * 2.5) - D871,IF(AND(Tabela57[[#This Row],[ESTOQUE_INICIAL]]&lt;=Tabela57[[#This Row],[PONTO_DE_REPOSICAO]],Tabela57[[#This Row],[ESTOQUE_INICIAL]]&gt;0),L871*2.5,D871*0))</f>
        <v>43.000000000000007</v>
      </c>
      <c r="F871" s="13">
        <f t="shared" si="27"/>
        <v>30.833333333333336</v>
      </c>
      <c r="G871" s="14" t="str">
        <f>IF('ESTOQUE DEZEMBRO'!$N871="outubro",_xlfn.XLOOKUP('ESTOQUE DEZEMBRO'!$A871,MEDIDAS!H:H,MEDIDAS!J:J,,0),IF('ESTOQUE DEZEMBRO'!$N871="novembro",_xlfn.XLOOKUP('ESTOQUE DEZEMBRO'!$A871,MEDIDAS!H:H,MEDIDAS!K:K,,0),"0"))</f>
        <v>0</v>
      </c>
      <c r="H871" s="16">
        <v>20</v>
      </c>
      <c r="I871" s="6" t="s">
        <v>1134</v>
      </c>
      <c r="J871" s="1">
        <f>'ESTOQUE DEZEMBRO'!$D871*'ESTOQUE DEZEMBRO'!$G871+'ESTOQUE DEZEMBRO'!$E871*'ESTOQUE DEZEMBRO'!$H871</f>
        <v>1730.833333333333</v>
      </c>
      <c r="K871" s="1">
        <f>_xlfn.XLOOKUP(A871,MEDIDAS!A:A,MEDIDAS!D:D,,0)*5</f>
        <v>6.166666666666667</v>
      </c>
      <c r="L871" s="1">
        <f>SUM(K871,_xlfn.XLOOKUP(A871,MEDIDAS!A:A,MEDIDAS!D:D,,0)*5)</f>
        <v>12.333333333333334</v>
      </c>
      <c r="M87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71" t="str">
        <f>IF(Tabela57[[#This Row],[ABASTECIMENTO]]&gt;0,"janeiro",_xlfn.XLOOKUP(Tabela57[[#This Row],[SKU]],'ESTOQUE DEZEMBRO'!A:A,'ESTOQUE DEZEMBRO'!N:N,,0))</f>
        <v>janeiro</v>
      </c>
      <c r="O871" s="15">
        <v>45658</v>
      </c>
    </row>
    <row r="872" spans="1:15">
      <c r="A872" s="5" t="s">
        <v>866</v>
      </c>
      <c r="B872" s="6" t="s">
        <v>1224</v>
      </c>
      <c r="C872" s="8">
        <f t="shared" si="26"/>
        <v>64.89</v>
      </c>
      <c r="D872" s="13">
        <f>_xlfn.XLOOKUP(Tabela57[[#This Row],[SKU]],'ESTOQUE DEZEMBRO'!A:A,'ESTOQUE DEZEMBRO'!F:F,,0)-
_xlfn.XLOOKUP(Tabela57[[#This Row],[SKU]],'VENDA MES'!K:K,'VENDA MES'!L:L,0,0)</f>
        <v>-14.400000000000006</v>
      </c>
      <c r="E872" s="13">
        <f>IF(D872&lt;=0,(L872 * 2.5) - D872,IF(AND(Tabela57[[#This Row],[ESTOQUE_INICIAL]]&lt;=Tabela57[[#This Row],[PONTO_DE_REPOSICAO]],Tabela57[[#This Row],[ESTOQUE_INICIAL]]&gt;0),L872*2.5,D872*0))</f>
        <v>54.400000000000006</v>
      </c>
      <c r="F872" s="13">
        <f t="shared" si="27"/>
        <v>40</v>
      </c>
      <c r="G872" s="14">
        <f>IF('ESTOQUE DEZEMBRO'!$N872="outubro",_xlfn.XLOOKUP('ESTOQUE DEZEMBRO'!$A872,MEDIDAS!H:H,MEDIDAS!J:J,,0),IF('ESTOQUE DEZEMBRO'!$N872="novembro",_xlfn.XLOOKUP('ESTOQUE DEZEMBRO'!$A872,MEDIDAS!H:H,MEDIDAS!K:K,,0),"0"))</f>
        <v>10</v>
      </c>
      <c r="H872" s="16">
        <v>20</v>
      </c>
      <c r="I872" s="6" t="s">
        <v>1134</v>
      </c>
      <c r="J872" s="1">
        <f>'ESTOQUE DEZEMBRO'!$D872*'ESTOQUE DEZEMBRO'!$G872+'ESTOQUE DEZEMBRO'!$E872*'ESTOQUE DEZEMBRO'!$H872</f>
        <v>606</v>
      </c>
      <c r="K872" s="1">
        <f>_xlfn.XLOOKUP(A872,MEDIDAS!A:A,MEDIDAS!D:D,,0)*5</f>
        <v>8</v>
      </c>
      <c r="L872" s="1">
        <f>SUM(K872,_xlfn.XLOOKUP(A872,MEDIDAS!A:A,MEDIDAS!D:D,,0)*5)</f>
        <v>16</v>
      </c>
      <c r="M87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72" t="str">
        <f>IF(Tabela57[[#This Row],[ABASTECIMENTO]]&gt;0,"janeiro",_xlfn.XLOOKUP(Tabela57[[#This Row],[SKU]],'ESTOQUE DEZEMBRO'!A:A,'ESTOQUE DEZEMBRO'!N:N,,0))</f>
        <v>janeiro</v>
      </c>
      <c r="O872" s="15">
        <v>45658</v>
      </c>
    </row>
    <row r="873" spans="1:15">
      <c r="A873" s="5" t="s">
        <v>868</v>
      </c>
      <c r="B873" s="6" t="s">
        <v>1224</v>
      </c>
      <c r="C873" s="8">
        <f t="shared" si="26"/>
        <v>64.89</v>
      </c>
      <c r="D873" s="13">
        <f>_xlfn.XLOOKUP(Tabela57[[#This Row],[SKU]],'ESTOQUE DEZEMBRO'!A:A,'ESTOQUE DEZEMBRO'!F:F,,0)-
_xlfn.XLOOKUP(Tabela57[[#This Row],[SKU]],'VENDA MES'!K:K,'VENDA MES'!L:L,0,0)</f>
        <v>55.599999999999994</v>
      </c>
      <c r="E873" s="13">
        <f>IF(D873&lt;=0,(L873 * 2.5) - D873,IF(AND(Tabela57[[#This Row],[ESTOQUE_INICIAL]]&lt;=Tabela57[[#This Row],[PONTO_DE_REPOSICAO]],Tabela57[[#This Row],[ESTOQUE_INICIAL]]&gt;0),L873*2.5,D873*0))</f>
        <v>0</v>
      </c>
      <c r="F873" s="13">
        <f t="shared" si="27"/>
        <v>55.599999999999994</v>
      </c>
      <c r="G873" s="14">
        <f>IF('ESTOQUE DEZEMBRO'!$N873="outubro",_xlfn.XLOOKUP('ESTOQUE DEZEMBRO'!$A873,MEDIDAS!H:H,MEDIDAS!J:J,,0),IF('ESTOQUE DEZEMBRO'!$N873="novembro",_xlfn.XLOOKUP('ESTOQUE DEZEMBRO'!$A873,MEDIDAS!H:H,MEDIDAS!K:K,,0),"0"))</f>
        <v>10</v>
      </c>
      <c r="H873" s="16">
        <v>20</v>
      </c>
      <c r="I873" s="6" t="s">
        <v>1134</v>
      </c>
      <c r="J873" s="1">
        <f>'ESTOQUE DEZEMBRO'!$D873*'ESTOQUE DEZEMBRO'!$G873+'ESTOQUE DEZEMBRO'!$E873*'ESTOQUE DEZEMBRO'!$H873</f>
        <v>816</v>
      </c>
      <c r="K873" s="1">
        <f>_xlfn.XLOOKUP(A873,MEDIDAS!A:A,MEDIDAS!D:D,,0)*5</f>
        <v>6.8333333333333339</v>
      </c>
      <c r="L873" s="1">
        <f>SUM(K873,_xlfn.XLOOKUP(A873,MEDIDAS!A:A,MEDIDAS!D:D,,0)*5)</f>
        <v>13.666666666666668</v>
      </c>
      <c r="M87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73" t="str">
        <f>IF(Tabela57[[#This Row],[ABASTECIMENTO]]&gt;0,"janeiro",_xlfn.XLOOKUP(Tabela57[[#This Row],[SKU]],'ESTOQUE DEZEMBRO'!A:A,'ESTOQUE DEZEMBRO'!N:N,,0))</f>
        <v>outubro</v>
      </c>
      <c r="O873" s="15">
        <v>45658</v>
      </c>
    </row>
    <row r="874" spans="1:15">
      <c r="A874" s="5" t="s">
        <v>869</v>
      </c>
      <c r="B874" s="6" t="s">
        <v>1225</v>
      </c>
      <c r="C874" s="8">
        <f t="shared" si="26"/>
        <v>64.89</v>
      </c>
      <c r="D874" s="13">
        <f>_xlfn.XLOOKUP(Tabela57[[#This Row],[SKU]],'ESTOQUE DEZEMBRO'!A:A,'ESTOQUE DEZEMBRO'!F:F,,0)-
_xlfn.XLOOKUP(Tabela57[[#This Row],[SKU]],'VENDA MES'!K:K,'VENDA MES'!L:L,0,0)</f>
        <v>18.599999999999994</v>
      </c>
      <c r="E874" s="13">
        <f>IF(D874&lt;=0,(L874 * 2.5) - D874,IF(AND(Tabela57[[#This Row],[ESTOQUE_INICIAL]]&lt;=Tabela57[[#This Row],[PONTO_DE_REPOSICAO]],Tabela57[[#This Row],[ESTOQUE_INICIAL]]&gt;0),L874*2.5,D874*0))</f>
        <v>0</v>
      </c>
      <c r="F874" s="13">
        <f t="shared" si="27"/>
        <v>18.599999999999994</v>
      </c>
      <c r="G874" s="14">
        <f>IF('ESTOQUE DEZEMBRO'!$N874="outubro",_xlfn.XLOOKUP('ESTOQUE DEZEMBRO'!$A874,MEDIDAS!H:H,MEDIDAS!J:J,,0),IF('ESTOQUE DEZEMBRO'!$N874="novembro",_xlfn.XLOOKUP('ESTOQUE DEZEMBRO'!$A874,MEDIDAS!H:H,MEDIDAS!K:K,,0),"0"))</f>
        <v>14</v>
      </c>
      <c r="H874" s="16">
        <v>28</v>
      </c>
      <c r="I874" s="6" t="s">
        <v>1142</v>
      </c>
      <c r="J874" s="1">
        <f>'ESTOQUE DEZEMBRO'!$D874*'ESTOQUE DEZEMBRO'!$G874+'ESTOQUE DEZEMBRO'!$E874*'ESTOQUE DEZEMBRO'!$H874</f>
        <v>1338.3999999999999</v>
      </c>
      <c r="K874" s="1">
        <f>_xlfn.XLOOKUP(A874,MEDIDAS!A:A,MEDIDAS!D:D,,0)*5</f>
        <v>4.2222222222222223</v>
      </c>
      <c r="L874" s="1">
        <f>SUM(K874,_xlfn.XLOOKUP(A874,MEDIDAS!A:A,MEDIDAS!D:D,,0)*5)</f>
        <v>8.4444444444444446</v>
      </c>
      <c r="M87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74" t="str">
        <f>IF(Tabela57[[#This Row],[ABASTECIMENTO]]&gt;0,"janeiro",_xlfn.XLOOKUP(Tabela57[[#This Row],[SKU]],'ESTOQUE DEZEMBRO'!A:A,'ESTOQUE DEZEMBRO'!N:N,,0))</f>
        <v>outubro</v>
      </c>
      <c r="O874" s="15">
        <v>45658</v>
      </c>
    </row>
    <row r="875" spans="1:15">
      <c r="A875" s="5" t="s">
        <v>870</v>
      </c>
      <c r="B875" s="6" t="s">
        <v>1225</v>
      </c>
      <c r="C875" s="8">
        <f t="shared" si="26"/>
        <v>64.89</v>
      </c>
      <c r="D875" s="13">
        <f>_xlfn.XLOOKUP(Tabela57[[#This Row],[SKU]],'ESTOQUE DEZEMBRO'!A:A,'ESTOQUE DEZEMBRO'!F:F,,0)-
_xlfn.XLOOKUP(Tabela57[[#This Row],[SKU]],'VENDA MES'!K:K,'VENDA MES'!L:L,0,0)</f>
        <v>-21.599999999999994</v>
      </c>
      <c r="E875" s="13">
        <f>IF(D875&lt;=0,(L875 * 2.5) - D875,IF(AND(Tabela57[[#This Row],[ESTOQUE_INICIAL]]&lt;=Tabela57[[#This Row],[PONTO_DE_REPOSICAO]],Tabela57[[#This Row],[ESTOQUE_INICIAL]]&gt;0),L875*2.5,D875*0))</f>
        <v>61.877777777777773</v>
      </c>
      <c r="F875" s="13">
        <f t="shared" si="27"/>
        <v>40.277777777777779</v>
      </c>
      <c r="G875" s="14">
        <f>IF('ESTOQUE DEZEMBRO'!$N875="outubro",_xlfn.XLOOKUP('ESTOQUE DEZEMBRO'!$A875,MEDIDAS!H:H,MEDIDAS!J:J,,0),IF('ESTOQUE DEZEMBRO'!$N875="novembro",_xlfn.XLOOKUP('ESTOQUE DEZEMBRO'!$A875,MEDIDAS!H:H,MEDIDAS!K:K,,0),"0"))</f>
        <v>14</v>
      </c>
      <c r="H875" s="16">
        <v>28</v>
      </c>
      <c r="I875" s="6" t="s">
        <v>1142</v>
      </c>
      <c r="J875" s="1">
        <f>'ESTOQUE DEZEMBRO'!$D875*'ESTOQUE DEZEMBRO'!$G875+'ESTOQUE DEZEMBRO'!$E875*'ESTOQUE DEZEMBRO'!$H875</f>
        <v>649.60000000000014</v>
      </c>
      <c r="K875" s="1">
        <f>_xlfn.XLOOKUP(A875,MEDIDAS!A:A,MEDIDAS!D:D,,0)*5</f>
        <v>8.0555555555555554</v>
      </c>
      <c r="L875" s="1">
        <f>SUM(K875,_xlfn.XLOOKUP(A875,MEDIDAS!A:A,MEDIDAS!D:D,,0)*5)</f>
        <v>16.111111111111111</v>
      </c>
      <c r="M87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75" t="str">
        <f>IF(Tabela57[[#This Row],[ABASTECIMENTO]]&gt;0,"janeiro",_xlfn.XLOOKUP(Tabela57[[#This Row],[SKU]],'ESTOQUE DEZEMBRO'!A:A,'ESTOQUE DEZEMBRO'!N:N,,0))</f>
        <v>janeiro</v>
      </c>
      <c r="O875" s="15">
        <v>45658</v>
      </c>
    </row>
    <row r="876" spans="1:15">
      <c r="A876" s="5" t="s">
        <v>871</v>
      </c>
      <c r="B876" s="6" t="s">
        <v>1225</v>
      </c>
      <c r="C876" s="8">
        <f t="shared" si="26"/>
        <v>64.89</v>
      </c>
      <c r="D876" s="13">
        <f>_xlfn.XLOOKUP(Tabela57[[#This Row],[SKU]],'ESTOQUE DEZEMBRO'!A:A,'ESTOQUE DEZEMBRO'!F:F,,0)-
_xlfn.XLOOKUP(Tabela57[[#This Row],[SKU]],'VENDA MES'!K:K,'VENDA MES'!L:L,0,0)</f>
        <v>19.000000000000028</v>
      </c>
      <c r="E876" s="13">
        <f>IF(D876&lt;=0,(L876 * 2.5) - D876,IF(AND(Tabela57[[#This Row],[ESTOQUE_INICIAL]]&lt;=Tabela57[[#This Row],[PONTO_DE_REPOSICAO]],Tabela57[[#This Row],[ESTOQUE_INICIAL]]&gt;0),L876*2.5,D876*0))</f>
        <v>0</v>
      </c>
      <c r="F876" s="13">
        <f t="shared" si="27"/>
        <v>19.000000000000028</v>
      </c>
      <c r="G876" s="14">
        <f>IF('ESTOQUE DEZEMBRO'!$N876="outubro",_xlfn.XLOOKUP('ESTOQUE DEZEMBRO'!$A876,MEDIDAS!H:H,MEDIDAS!J:J,,0),IF('ESTOQUE DEZEMBRO'!$N876="novembro",_xlfn.XLOOKUP('ESTOQUE DEZEMBRO'!$A876,MEDIDAS!H:H,MEDIDAS!K:K,,0),"0"))</f>
        <v>14</v>
      </c>
      <c r="H876" s="16">
        <v>28</v>
      </c>
      <c r="I876" s="6" t="s">
        <v>1142</v>
      </c>
      <c r="J876" s="1">
        <f>'ESTOQUE DEZEMBRO'!$D876*'ESTOQUE DEZEMBRO'!$G876+'ESTOQUE DEZEMBRO'!$E876*'ESTOQUE DEZEMBRO'!$H876</f>
        <v>1106.0000000000005</v>
      </c>
      <c r="K876" s="1">
        <f>_xlfn.XLOOKUP(A876,MEDIDAS!A:A,MEDIDAS!D:D,,0)*5</f>
        <v>4.7777777777777777</v>
      </c>
      <c r="L876" s="1">
        <f>SUM(K876,_xlfn.XLOOKUP(A876,MEDIDAS!A:A,MEDIDAS!D:D,,0)*5)</f>
        <v>9.5555555555555554</v>
      </c>
      <c r="M87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76" t="str">
        <f>IF(Tabela57[[#This Row],[ABASTECIMENTO]]&gt;0,"janeiro",_xlfn.XLOOKUP(Tabela57[[#This Row],[SKU]],'ESTOQUE DEZEMBRO'!A:A,'ESTOQUE DEZEMBRO'!N:N,,0))</f>
        <v>outubro</v>
      </c>
      <c r="O876" s="15">
        <v>45658</v>
      </c>
    </row>
    <row r="877" spans="1:15">
      <c r="A877" s="5" t="s">
        <v>872</v>
      </c>
      <c r="B877" s="6" t="s">
        <v>1225</v>
      </c>
      <c r="C877" s="8">
        <f t="shared" si="26"/>
        <v>64.89</v>
      </c>
      <c r="D877" s="13">
        <f>_xlfn.XLOOKUP(Tabela57[[#This Row],[SKU]],'ESTOQUE DEZEMBRO'!A:A,'ESTOQUE DEZEMBRO'!F:F,,0)-
_xlfn.XLOOKUP(Tabela57[[#This Row],[SKU]],'VENDA MES'!K:K,'VENDA MES'!L:L,0,0)</f>
        <v>-41.277777777777771</v>
      </c>
      <c r="E877" s="13">
        <f>IF(D877&lt;=0,(L877 * 2.5) - D877,IF(AND(Tabela57[[#This Row],[ESTOQUE_INICIAL]]&lt;=Tabela57[[#This Row],[PONTO_DE_REPOSICAO]],Tabela57[[#This Row],[ESTOQUE_INICIAL]]&gt;0),L877*2.5,D877*0))</f>
        <v>86</v>
      </c>
      <c r="F877" s="13">
        <f t="shared" si="27"/>
        <v>44.722222222222229</v>
      </c>
      <c r="G877" s="14" t="str">
        <f>IF('ESTOQUE DEZEMBRO'!$N877="outubro",_xlfn.XLOOKUP('ESTOQUE DEZEMBRO'!$A877,MEDIDAS!H:H,MEDIDAS!J:J,,0),IF('ESTOQUE DEZEMBRO'!$N877="novembro",_xlfn.XLOOKUP('ESTOQUE DEZEMBRO'!$A877,MEDIDAS!H:H,MEDIDAS!K:K,,0),"0"))</f>
        <v>0</v>
      </c>
      <c r="H877" s="16">
        <v>28</v>
      </c>
      <c r="I877" s="6" t="s">
        <v>1142</v>
      </c>
      <c r="J877" s="1">
        <f>'ESTOQUE DEZEMBRO'!$D877*'ESTOQUE DEZEMBRO'!$G877+'ESTOQUE DEZEMBRO'!$E877*'ESTOQUE DEZEMBRO'!$H877</f>
        <v>3273.2777777777774</v>
      </c>
      <c r="K877" s="1">
        <f>_xlfn.XLOOKUP(A877,MEDIDAS!A:A,MEDIDAS!D:D,,0)*5</f>
        <v>8.9444444444444446</v>
      </c>
      <c r="L877" s="1">
        <f>SUM(K877,_xlfn.XLOOKUP(A877,MEDIDAS!A:A,MEDIDAS!D:D,,0)*5)</f>
        <v>17.888888888888889</v>
      </c>
      <c r="M87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77" t="str">
        <f>IF(Tabela57[[#This Row],[ABASTECIMENTO]]&gt;0,"janeiro",_xlfn.XLOOKUP(Tabela57[[#This Row],[SKU]],'ESTOQUE DEZEMBRO'!A:A,'ESTOQUE DEZEMBRO'!N:N,,0))</f>
        <v>janeiro</v>
      </c>
      <c r="O877" s="15">
        <v>45658</v>
      </c>
    </row>
    <row r="878" spans="1:15">
      <c r="A878" s="5" t="s">
        <v>873</v>
      </c>
      <c r="B878" s="6" t="s">
        <v>1225</v>
      </c>
      <c r="C878" s="8">
        <f t="shared" si="26"/>
        <v>64.89</v>
      </c>
      <c r="D878" s="13">
        <f>_xlfn.XLOOKUP(Tabela57[[#This Row],[SKU]],'ESTOQUE DEZEMBRO'!A:A,'ESTOQUE DEZEMBRO'!F:F,,0)-
_xlfn.XLOOKUP(Tabela57[[#This Row],[SKU]],'VENDA MES'!K:K,'VENDA MES'!L:L,0,0)</f>
        <v>-31.555555555555557</v>
      </c>
      <c r="E878" s="13">
        <f>IF(D878&lt;=0,(L878 * 2.5) - D878,IF(AND(Tabela57[[#This Row],[ESTOQUE_INICIAL]]&lt;=Tabela57[[#This Row],[PONTO_DE_REPOSICAO]],Tabela57[[#This Row],[ESTOQUE_INICIAL]]&gt;0),L878*2.5,D878*0))</f>
        <v>81</v>
      </c>
      <c r="F878" s="13">
        <f t="shared" si="27"/>
        <v>49.444444444444443</v>
      </c>
      <c r="G878" s="14" t="str">
        <f>IF('ESTOQUE DEZEMBRO'!$N878="outubro",_xlfn.XLOOKUP('ESTOQUE DEZEMBRO'!$A878,MEDIDAS!H:H,MEDIDAS!J:J,,0),IF('ESTOQUE DEZEMBRO'!$N878="novembro",_xlfn.XLOOKUP('ESTOQUE DEZEMBRO'!$A878,MEDIDAS!H:H,MEDIDAS!K:K,,0),"0"))</f>
        <v>0</v>
      </c>
      <c r="H878" s="16">
        <v>28</v>
      </c>
      <c r="I878" s="6" t="s">
        <v>1142</v>
      </c>
      <c r="J878" s="1">
        <f>'ESTOQUE DEZEMBRO'!$D878*'ESTOQUE DEZEMBRO'!$G878+'ESTOQUE DEZEMBRO'!$E878*'ESTOQUE DEZEMBRO'!$H878</f>
        <v>2878.5555555555547</v>
      </c>
      <c r="K878" s="1">
        <f>_xlfn.XLOOKUP(A878,MEDIDAS!A:A,MEDIDAS!D:D,,0)*5</f>
        <v>9.8888888888888893</v>
      </c>
      <c r="L878" s="1">
        <f>SUM(K878,_xlfn.XLOOKUP(A878,MEDIDAS!A:A,MEDIDAS!D:D,,0)*5)</f>
        <v>19.777777777777779</v>
      </c>
      <c r="M87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78" t="str">
        <f>IF(Tabela57[[#This Row],[ABASTECIMENTO]]&gt;0,"janeiro",_xlfn.XLOOKUP(Tabela57[[#This Row],[SKU]],'ESTOQUE DEZEMBRO'!A:A,'ESTOQUE DEZEMBRO'!N:N,,0))</f>
        <v>janeiro</v>
      </c>
      <c r="O878" s="15">
        <v>45658</v>
      </c>
    </row>
    <row r="879" spans="1:15">
      <c r="A879" s="5" t="s">
        <v>966</v>
      </c>
      <c r="B879" s="6" t="s">
        <v>1225</v>
      </c>
      <c r="C879" s="8">
        <f t="shared" si="26"/>
        <v>64.89</v>
      </c>
      <c r="D879" s="13">
        <f>_xlfn.XLOOKUP(Tabela57[[#This Row],[SKU]],'ESTOQUE DEZEMBRO'!A:A,'ESTOQUE DEZEMBRO'!F:F,,0)-
_xlfn.XLOOKUP(Tabela57[[#This Row],[SKU]],'VENDA MES'!K:K,'VENDA MES'!L:L,0,0)</f>
        <v>-60</v>
      </c>
      <c r="E879" s="13">
        <f>IF(D879&lt;=0,(L879 * 2.5) - D879,IF(AND(Tabela57[[#This Row],[ESTOQUE_INICIAL]]&lt;=Tabela57[[#This Row],[PONTO_DE_REPOSICAO]],Tabela57[[#This Row],[ESTOQUE_INICIAL]]&gt;0),L879*2.5,D879*0))</f>
        <v>84.444444444444443</v>
      </c>
      <c r="F879" s="13">
        <f t="shared" si="27"/>
        <v>24.444444444444443</v>
      </c>
      <c r="G879" s="14">
        <f>IF('ESTOQUE DEZEMBRO'!$N879="outubro",_xlfn.XLOOKUP('ESTOQUE DEZEMBRO'!$A879,MEDIDAS!H:H,MEDIDAS!J:J,,0),IF('ESTOQUE DEZEMBRO'!$N879="novembro",_xlfn.XLOOKUP('ESTOQUE DEZEMBRO'!$A879,MEDIDAS!H:H,MEDIDAS!K:K,,0),"0"))</f>
        <v>14</v>
      </c>
      <c r="H879" s="16">
        <v>28</v>
      </c>
      <c r="I879" s="6" t="s">
        <v>1142</v>
      </c>
      <c r="J879" s="1">
        <f>'ESTOQUE DEZEMBRO'!$D879*'ESTOQUE DEZEMBRO'!$G879+'ESTOQUE DEZEMBRO'!$E879*'ESTOQUE DEZEMBRO'!$H879</f>
        <v>868</v>
      </c>
      <c r="K879" s="1">
        <f>_xlfn.XLOOKUP(A879,MEDIDAS!A:A,MEDIDAS!D:D,,0)*5</f>
        <v>4.8888888888888884</v>
      </c>
      <c r="L879" s="1">
        <f>SUM(K879,_xlfn.XLOOKUP(A879,MEDIDAS!A:A,MEDIDAS!D:D,,0)*5)</f>
        <v>9.7777777777777768</v>
      </c>
      <c r="M87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79" t="str">
        <f>IF(Tabela57[[#This Row],[ABASTECIMENTO]]&gt;0,"janeiro",_xlfn.XLOOKUP(Tabela57[[#This Row],[SKU]],'ESTOQUE DEZEMBRO'!A:A,'ESTOQUE DEZEMBRO'!N:N,,0))</f>
        <v>janeiro</v>
      </c>
      <c r="O879" s="15">
        <v>45658</v>
      </c>
    </row>
    <row r="880" spans="1:15">
      <c r="A880" s="5" t="s">
        <v>874</v>
      </c>
      <c r="B880" s="6" t="s">
        <v>1225</v>
      </c>
      <c r="C880" s="8">
        <f t="shared" si="26"/>
        <v>64.89</v>
      </c>
      <c r="D880" s="13">
        <f>_xlfn.XLOOKUP(Tabela57[[#This Row],[SKU]],'ESTOQUE DEZEMBRO'!A:A,'ESTOQUE DEZEMBRO'!F:F,,0)-
_xlfn.XLOOKUP(Tabela57[[#This Row],[SKU]],'VENDA MES'!K:K,'VENDA MES'!L:L,0,0)</f>
        <v>-16.19999999999996</v>
      </c>
      <c r="E880" s="13">
        <f>IF(D880&lt;=0,(L880 * 2.5) - D880,IF(AND(Tabela57[[#This Row],[ESTOQUE_INICIAL]]&lt;=Tabela57[[#This Row],[PONTO_DE_REPOSICAO]],Tabela57[[#This Row],[ESTOQUE_INICIAL]]&gt;0),L880*2.5,D880*0))</f>
        <v>52.588888888888846</v>
      </c>
      <c r="F880" s="13">
        <f t="shared" si="27"/>
        <v>36.388888888888886</v>
      </c>
      <c r="G880" s="14">
        <f>IF('ESTOQUE DEZEMBRO'!$N880="outubro",_xlfn.XLOOKUP('ESTOQUE DEZEMBRO'!$A880,MEDIDAS!H:H,MEDIDAS!J:J,,0),IF('ESTOQUE DEZEMBRO'!$N880="novembro",_xlfn.XLOOKUP('ESTOQUE DEZEMBRO'!$A880,MEDIDAS!H:H,MEDIDAS!K:K,,0),"0"))</f>
        <v>14</v>
      </c>
      <c r="H880" s="16">
        <v>28</v>
      </c>
      <c r="I880" s="6" t="s">
        <v>1142</v>
      </c>
      <c r="J880" s="1">
        <f>'ESTOQUE DEZEMBRO'!$D880*'ESTOQUE DEZEMBRO'!$G880+'ESTOQUE DEZEMBRO'!$E880*'ESTOQUE DEZEMBRO'!$H880</f>
        <v>753.2000000000005</v>
      </c>
      <c r="K880" s="1">
        <f>_xlfn.XLOOKUP(A880,MEDIDAS!A:A,MEDIDAS!D:D,,0)*5</f>
        <v>7.2777777777777777</v>
      </c>
      <c r="L880" s="1">
        <f>SUM(K880,_xlfn.XLOOKUP(A880,MEDIDAS!A:A,MEDIDAS!D:D,,0)*5)</f>
        <v>14.555555555555555</v>
      </c>
      <c r="M88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80" t="str">
        <f>IF(Tabela57[[#This Row],[ABASTECIMENTO]]&gt;0,"janeiro",_xlfn.XLOOKUP(Tabela57[[#This Row],[SKU]],'ESTOQUE DEZEMBRO'!A:A,'ESTOQUE DEZEMBRO'!N:N,,0))</f>
        <v>janeiro</v>
      </c>
      <c r="O880" s="15">
        <v>45658</v>
      </c>
    </row>
    <row r="881" spans="1:15">
      <c r="A881" s="5" t="s">
        <v>875</v>
      </c>
      <c r="B881" s="6" t="s">
        <v>1225</v>
      </c>
      <c r="C881" s="8">
        <f t="shared" si="26"/>
        <v>64.89</v>
      </c>
      <c r="D881" s="13">
        <f>_xlfn.XLOOKUP(Tabela57[[#This Row],[SKU]],'ESTOQUE DEZEMBRO'!A:A,'ESTOQUE DEZEMBRO'!F:F,,0)-
_xlfn.XLOOKUP(Tabela57[[#This Row],[SKU]],'VENDA MES'!K:K,'VENDA MES'!L:L,0,0)</f>
        <v>-32.222222222222221</v>
      </c>
      <c r="E881" s="13">
        <f>IF(D881&lt;=0,(L881 * 2.5) - D881,IF(AND(Tabela57[[#This Row],[ESTOQUE_INICIAL]]&lt;=Tabela57[[#This Row],[PONTO_DE_REPOSICAO]],Tabela57[[#This Row],[ESTOQUE_INICIAL]]&gt;0),L881*2.5,D881*0))</f>
        <v>70</v>
      </c>
      <c r="F881" s="13">
        <f t="shared" si="27"/>
        <v>37.777777777777779</v>
      </c>
      <c r="G881" s="14" t="str">
        <f>IF('ESTOQUE DEZEMBRO'!$N881="outubro",_xlfn.XLOOKUP('ESTOQUE DEZEMBRO'!$A881,MEDIDAS!H:H,MEDIDAS!J:J,,0),IF('ESTOQUE DEZEMBRO'!$N881="novembro",_xlfn.XLOOKUP('ESTOQUE DEZEMBRO'!$A881,MEDIDAS!H:H,MEDIDAS!K:K,,0),"0"))</f>
        <v>0</v>
      </c>
      <c r="H881" s="16">
        <v>28</v>
      </c>
      <c r="I881" s="6" t="s">
        <v>1142</v>
      </c>
      <c r="J881" s="1">
        <f>'ESTOQUE DEZEMBRO'!$D881*'ESTOQUE DEZEMBRO'!$G881+'ESTOQUE DEZEMBRO'!$E881*'ESTOQUE DEZEMBRO'!$H881</f>
        <v>1924.2222222222224</v>
      </c>
      <c r="K881" s="1">
        <f>_xlfn.XLOOKUP(A881,MEDIDAS!A:A,MEDIDAS!D:D,,0)*5</f>
        <v>7.5555555555555554</v>
      </c>
      <c r="L881" s="1">
        <f>SUM(K881,_xlfn.XLOOKUP(A881,MEDIDAS!A:A,MEDIDAS!D:D,,0)*5)</f>
        <v>15.111111111111111</v>
      </c>
      <c r="M88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81" t="str">
        <f>IF(Tabela57[[#This Row],[ABASTECIMENTO]]&gt;0,"janeiro",_xlfn.XLOOKUP(Tabela57[[#This Row],[SKU]],'ESTOQUE DEZEMBRO'!A:A,'ESTOQUE DEZEMBRO'!N:N,,0))</f>
        <v>janeiro</v>
      </c>
      <c r="O881" s="15">
        <v>45658</v>
      </c>
    </row>
    <row r="882" spans="1:15">
      <c r="A882" s="5" t="s">
        <v>876</v>
      </c>
      <c r="B882" s="6" t="s">
        <v>1225</v>
      </c>
      <c r="C882" s="8">
        <f t="shared" si="26"/>
        <v>64.89</v>
      </c>
      <c r="D882" s="13">
        <f>_xlfn.XLOOKUP(Tabela57[[#This Row],[SKU]],'ESTOQUE DEZEMBRO'!A:A,'ESTOQUE DEZEMBRO'!F:F,,0)-
_xlfn.XLOOKUP(Tabela57[[#This Row],[SKU]],'VENDA MES'!K:K,'VENDA MES'!L:L,0,0)</f>
        <v>-4.8333333333333428</v>
      </c>
      <c r="E882" s="13">
        <f>IF(D882&lt;=0,(L882 * 2.5) - D882,IF(AND(Tabela57[[#This Row],[ESTOQUE_INICIAL]]&lt;=Tabela57[[#This Row],[PONTO_DE_REPOSICAO]],Tabela57[[#This Row],[ESTOQUE_INICIAL]]&gt;0),L882*2.5,D882*0))</f>
        <v>54</v>
      </c>
      <c r="F882" s="13">
        <f t="shared" si="27"/>
        <v>49.166666666666657</v>
      </c>
      <c r="G882" s="14" t="str">
        <f>IF('ESTOQUE DEZEMBRO'!$N882="outubro",_xlfn.XLOOKUP('ESTOQUE DEZEMBRO'!$A882,MEDIDAS!H:H,MEDIDAS!J:J,,0),IF('ESTOQUE DEZEMBRO'!$N882="novembro",_xlfn.XLOOKUP('ESTOQUE DEZEMBRO'!$A882,MEDIDAS!H:H,MEDIDAS!K:K,,0),"0"))</f>
        <v>0</v>
      </c>
      <c r="H882" s="16">
        <v>28</v>
      </c>
      <c r="I882" s="6" t="s">
        <v>1142</v>
      </c>
      <c r="J882" s="1">
        <f>'ESTOQUE DEZEMBRO'!$D882*'ESTOQUE DEZEMBRO'!$G882+'ESTOQUE DEZEMBRO'!$E882*'ESTOQUE DEZEMBRO'!$H882</f>
        <v>3295.833333333333</v>
      </c>
      <c r="K882" s="1">
        <f>_xlfn.XLOOKUP(A882,MEDIDAS!A:A,MEDIDAS!D:D,,0)*5</f>
        <v>9.8333333333333321</v>
      </c>
      <c r="L882" s="1">
        <f>SUM(K882,_xlfn.XLOOKUP(A882,MEDIDAS!A:A,MEDIDAS!D:D,,0)*5)</f>
        <v>19.666666666666664</v>
      </c>
      <c r="M88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82" t="str">
        <f>IF(Tabela57[[#This Row],[ABASTECIMENTO]]&gt;0,"janeiro",_xlfn.XLOOKUP(Tabela57[[#This Row],[SKU]],'ESTOQUE DEZEMBRO'!A:A,'ESTOQUE DEZEMBRO'!N:N,,0))</f>
        <v>janeiro</v>
      </c>
      <c r="O882" s="15">
        <v>45658</v>
      </c>
    </row>
    <row r="883" spans="1:15">
      <c r="A883" s="5" t="s">
        <v>877</v>
      </c>
      <c r="B883" s="6" t="s">
        <v>1225</v>
      </c>
      <c r="C883" s="8">
        <f t="shared" si="26"/>
        <v>64.89</v>
      </c>
      <c r="D883" s="13">
        <f>_xlfn.XLOOKUP(Tabela57[[#This Row],[SKU]],'ESTOQUE DEZEMBRO'!A:A,'ESTOQUE DEZEMBRO'!F:F,,0)-
_xlfn.XLOOKUP(Tabela57[[#This Row],[SKU]],'VENDA MES'!K:K,'VENDA MES'!L:L,0,0)</f>
        <v>-16.388888888888893</v>
      </c>
      <c r="E883" s="13">
        <f>IF(D883&lt;=0,(L883 * 2.5) - D883,IF(AND(Tabela57[[#This Row],[ESTOQUE_INICIAL]]&lt;=Tabela57[[#This Row],[PONTO_DE_REPOSICAO]],Tabela57[[#This Row],[ESTOQUE_INICIAL]]&gt;0),L883*2.5,D883*0))</f>
        <v>60</v>
      </c>
      <c r="F883" s="13">
        <f t="shared" si="27"/>
        <v>43.611111111111107</v>
      </c>
      <c r="G883" s="14" t="str">
        <f>IF('ESTOQUE DEZEMBRO'!$N883="outubro",_xlfn.XLOOKUP('ESTOQUE DEZEMBRO'!$A883,MEDIDAS!H:H,MEDIDAS!J:J,,0),IF('ESTOQUE DEZEMBRO'!$N883="novembro",_xlfn.XLOOKUP('ESTOQUE DEZEMBRO'!$A883,MEDIDAS!H:H,MEDIDAS!K:K,,0),"0"))</f>
        <v>0</v>
      </c>
      <c r="H883" s="16">
        <v>28</v>
      </c>
      <c r="I883" s="6" t="s">
        <v>1142</v>
      </c>
      <c r="J883" s="1">
        <f>'ESTOQUE DEZEMBRO'!$D883*'ESTOQUE DEZEMBRO'!$G883+'ESTOQUE DEZEMBRO'!$E883*'ESTOQUE DEZEMBRO'!$H883</f>
        <v>1939.3888888888882</v>
      </c>
      <c r="K883" s="1">
        <f>_xlfn.XLOOKUP(A883,MEDIDAS!A:A,MEDIDAS!D:D,,0)*5</f>
        <v>8.7222222222222214</v>
      </c>
      <c r="L883" s="1">
        <f>SUM(K883,_xlfn.XLOOKUP(A883,MEDIDAS!A:A,MEDIDAS!D:D,,0)*5)</f>
        <v>17.444444444444443</v>
      </c>
      <c r="M88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83" t="str">
        <f>IF(Tabela57[[#This Row],[ABASTECIMENTO]]&gt;0,"janeiro",_xlfn.XLOOKUP(Tabela57[[#This Row],[SKU]],'ESTOQUE DEZEMBRO'!A:A,'ESTOQUE DEZEMBRO'!N:N,,0))</f>
        <v>janeiro</v>
      </c>
      <c r="O883" s="15">
        <v>45658</v>
      </c>
    </row>
    <row r="884" spans="1:15">
      <c r="A884" s="5" t="s">
        <v>879</v>
      </c>
      <c r="B884" s="6" t="s">
        <v>1226</v>
      </c>
      <c r="C884" s="8">
        <f t="shared" si="26"/>
        <v>64.89</v>
      </c>
      <c r="D884" s="13">
        <f>_xlfn.XLOOKUP(Tabela57[[#This Row],[SKU]],'ESTOQUE DEZEMBRO'!A:A,'ESTOQUE DEZEMBRO'!F:F,,0)-
_xlfn.XLOOKUP(Tabela57[[#This Row],[SKU]],'VENDA MES'!K:K,'VENDA MES'!L:L,0,0)</f>
        <v>-24.59999999999998</v>
      </c>
      <c r="E884" s="13">
        <f>IF(D884&lt;=0,(L884 * 2.5) - D884,IF(AND(Tabela57[[#This Row],[ESTOQUE_INICIAL]]&lt;=Tabela57[[#This Row],[PONTO_DE_REPOSICAO]],Tabela57[[#This Row],[ESTOQUE_INICIAL]]&gt;0),L884*2.5,D884*0))</f>
        <v>51.822222222222194</v>
      </c>
      <c r="F884" s="13">
        <f t="shared" si="27"/>
        <v>27.222222222222214</v>
      </c>
      <c r="G884" s="14">
        <f>IF('ESTOQUE DEZEMBRO'!$N884="outubro",_xlfn.XLOOKUP('ESTOQUE DEZEMBRO'!$A884,MEDIDAS!H:H,MEDIDAS!J:J,,0),IF('ESTOQUE DEZEMBRO'!$N884="novembro",_xlfn.XLOOKUP('ESTOQUE DEZEMBRO'!$A884,MEDIDAS!H:H,MEDIDAS!K:K,,0),"0"))</f>
        <v>12</v>
      </c>
      <c r="H884" s="16">
        <v>24</v>
      </c>
      <c r="I884" s="6" t="s">
        <v>1136</v>
      </c>
      <c r="J884" s="1">
        <f>'ESTOQUE DEZEMBRO'!$D884*'ESTOQUE DEZEMBRO'!$G884+'ESTOQUE DEZEMBRO'!$E884*'ESTOQUE DEZEMBRO'!$H884</f>
        <v>328.80000000000024</v>
      </c>
      <c r="K884" s="1">
        <f>_xlfn.XLOOKUP(A884,MEDIDAS!A:A,MEDIDAS!D:D,,0)*5</f>
        <v>5.4444444444444438</v>
      </c>
      <c r="L884" s="1">
        <f>SUM(K884,_xlfn.XLOOKUP(A884,MEDIDAS!A:A,MEDIDAS!D:D,,0)*5)</f>
        <v>10.888888888888888</v>
      </c>
      <c r="M88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84" t="str">
        <f>IF(Tabela57[[#This Row],[ABASTECIMENTO]]&gt;0,"janeiro",_xlfn.XLOOKUP(Tabela57[[#This Row],[SKU]],'ESTOQUE DEZEMBRO'!A:A,'ESTOQUE DEZEMBRO'!N:N,,0))</f>
        <v>janeiro</v>
      </c>
      <c r="O884" s="15">
        <v>45658</v>
      </c>
    </row>
    <row r="885" spans="1:15">
      <c r="A885" s="5" t="s">
        <v>880</v>
      </c>
      <c r="B885" s="6" t="s">
        <v>1226</v>
      </c>
      <c r="C885" s="8">
        <f t="shared" si="26"/>
        <v>64.89</v>
      </c>
      <c r="D885" s="13">
        <f>_xlfn.XLOOKUP(Tabela57[[#This Row],[SKU]],'ESTOQUE DEZEMBRO'!A:A,'ESTOQUE DEZEMBRO'!F:F,,0)-
_xlfn.XLOOKUP(Tabela57[[#This Row],[SKU]],'VENDA MES'!K:K,'VENDA MES'!L:L,0,0)</f>
        <v>14.80000000000004</v>
      </c>
      <c r="E885" s="13">
        <f>IF(D885&lt;=0,(L885 * 2.5) - D885,IF(AND(Tabela57[[#This Row],[ESTOQUE_INICIAL]]&lt;=Tabela57[[#This Row],[PONTO_DE_REPOSICAO]],Tabela57[[#This Row],[ESTOQUE_INICIAL]]&gt;0),L885*2.5,D885*0))</f>
        <v>0</v>
      </c>
      <c r="F885" s="13">
        <f t="shared" si="27"/>
        <v>14.80000000000004</v>
      </c>
      <c r="G885" s="14">
        <f>IF('ESTOQUE DEZEMBRO'!$N885="outubro",_xlfn.XLOOKUP('ESTOQUE DEZEMBRO'!$A885,MEDIDAS!H:H,MEDIDAS!J:J,,0),IF('ESTOQUE DEZEMBRO'!$N885="novembro",_xlfn.XLOOKUP('ESTOQUE DEZEMBRO'!$A885,MEDIDAS!H:H,MEDIDAS!K:K,,0),"0"))</f>
        <v>12</v>
      </c>
      <c r="H885" s="16">
        <v>24</v>
      </c>
      <c r="I885" s="6" t="s">
        <v>1136</v>
      </c>
      <c r="J885" s="1">
        <f>'ESTOQUE DEZEMBRO'!$D885*'ESTOQUE DEZEMBRO'!$G885+'ESTOQUE DEZEMBRO'!$E885*'ESTOQUE DEZEMBRO'!$H885</f>
        <v>1365.6000000000004</v>
      </c>
      <c r="K885" s="1">
        <f>_xlfn.XLOOKUP(A885,MEDIDAS!A:A,MEDIDAS!D:D,,0)*5</f>
        <v>5.7777777777777768</v>
      </c>
      <c r="L885" s="1">
        <f>SUM(K885,_xlfn.XLOOKUP(A885,MEDIDAS!A:A,MEDIDAS!D:D,,0)*5)</f>
        <v>11.555555555555554</v>
      </c>
      <c r="M88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85" t="str">
        <f>IF(Tabela57[[#This Row],[ABASTECIMENTO]]&gt;0,"janeiro",_xlfn.XLOOKUP(Tabela57[[#This Row],[SKU]],'ESTOQUE DEZEMBRO'!A:A,'ESTOQUE DEZEMBRO'!N:N,,0))</f>
        <v>outubro</v>
      </c>
      <c r="O885" s="15">
        <v>45658</v>
      </c>
    </row>
    <row r="886" spans="1:15">
      <c r="A886" s="5" t="s">
        <v>881</v>
      </c>
      <c r="B886" s="6" t="s">
        <v>1226</v>
      </c>
      <c r="C886" s="8">
        <f t="shared" si="26"/>
        <v>64.89</v>
      </c>
      <c r="D886" s="13">
        <f>_xlfn.XLOOKUP(Tabela57[[#This Row],[SKU]],'ESTOQUE DEZEMBRO'!A:A,'ESTOQUE DEZEMBRO'!F:F,,0)-
_xlfn.XLOOKUP(Tabela57[[#This Row],[SKU]],'VENDA MES'!K:K,'VENDA MES'!L:L,0,0)</f>
        <v>-41.611111111111114</v>
      </c>
      <c r="E886" s="13">
        <f>IF(D886&lt;=0,(L886 * 2.5) - D886,IF(AND(Tabela57[[#This Row],[ESTOQUE_INICIAL]]&lt;=Tabela57[[#This Row],[PONTO_DE_REPOSICAO]],Tabela57[[#This Row],[ESTOQUE_INICIAL]]&gt;0),L886*2.5,D886*0))</f>
        <v>78</v>
      </c>
      <c r="F886" s="13">
        <f t="shared" si="27"/>
        <v>36.388888888888886</v>
      </c>
      <c r="G886" s="14" t="str">
        <f>IF('ESTOQUE DEZEMBRO'!$N886="outubro",_xlfn.XLOOKUP('ESTOQUE DEZEMBRO'!$A886,MEDIDAS!H:H,MEDIDAS!J:J,,0),IF('ESTOQUE DEZEMBRO'!$N886="novembro",_xlfn.XLOOKUP('ESTOQUE DEZEMBRO'!$A886,MEDIDAS!H:H,MEDIDAS!K:K,,0),"0"))</f>
        <v>0</v>
      </c>
      <c r="H886" s="16">
        <v>24</v>
      </c>
      <c r="I886" s="6" t="s">
        <v>1136</v>
      </c>
      <c r="J886" s="1">
        <f>'ESTOQUE DEZEMBRO'!$D886*'ESTOQUE DEZEMBRO'!$G886+'ESTOQUE DEZEMBRO'!$E886*'ESTOQUE DEZEMBRO'!$H886</f>
        <v>1853.6666666666667</v>
      </c>
      <c r="K886" s="1">
        <f>_xlfn.XLOOKUP(A886,MEDIDAS!A:A,MEDIDAS!D:D,,0)*5</f>
        <v>7.2777777777777777</v>
      </c>
      <c r="L886" s="1">
        <f>SUM(K886,_xlfn.XLOOKUP(A886,MEDIDAS!A:A,MEDIDAS!D:D,,0)*5)</f>
        <v>14.555555555555555</v>
      </c>
      <c r="M88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86" t="str">
        <f>IF(Tabela57[[#This Row],[ABASTECIMENTO]]&gt;0,"janeiro",_xlfn.XLOOKUP(Tabela57[[#This Row],[SKU]],'ESTOQUE DEZEMBRO'!A:A,'ESTOQUE DEZEMBRO'!N:N,,0))</f>
        <v>janeiro</v>
      </c>
      <c r="O886" s="15">
        <v>45658</v>
      </c>
    </row>
    <row r="887" spans="1:15">
      <c r="A887" s="5" t="s">
        <v>882</v>
      </c>
      <c r="B887" s="6" t="s">
        <v>1226</v>
      </c>
      <c r="C887" s="8">
        <f t="shared" si="26"/>
        <v>64.89</v>
      </c>
      <c r="D887" s="13">
        <f>_xlfn.XLOOKUP(Tabela57[[#This Row],[SKU]],'ESTOQUE DEZEMBRO'!A:A,'ESTOQUE DEZEMBRO'!F:F,,0)-
_xlfn.XLOOKUP(Tabela57[[#This Row],[SKU]],'VENDA MES'!K:K,'VENDA MES'!L:L,0,0)</f>
        <v>-11.433333333333309</v>
      </c>
      <c r="E887" s="13">
        <f>IF(D887&lt;=0,(L887 * 2.5) - D887,IF(AND(Tabela57[[#This Row],[ESTOQUE_INICIAL]]&lt;=Tabela57[[#This Row],[PONTO_DE_REPOSICAO]],Tabela57[[#This Row],[ESTOQUE_INICIAL]]&gt;0),L887*2.5,D887*0))</f>
        <v>45.59999999999998</v>
      </c>
      <c r="F887" s="13">
        <f t="shared" si="27"/>
        <v>34.166666666666671</v>
      </c>
      <c r="G887" s="14" t="str">
        <f>IF('ESTOQUE DEZEMBRO'!$N887="outubro",_xlfn.XLOOKUP('ESTOQUE DEZEMBRO'!$A887,MEDIDAS!H:H,MEDIDAS!J:J,,0),IF('ESTOQUE DEZEMBRO'!$N887="novembro",_xlfn.XLOOKUP('ESTOQUE DEZEMBRO'!$A887,MEDIDAS!H:H,MEDIDAS!K:K,,0),"0"))</f>
        <v>0</v>
      </c>
      <c r="H887" s="16">
        <v>24</v>
      </c>
      <c r="I887" s="6" t="s">
        <v>1136</v>
      </c>
      <c r="J887" s="1">
        <f>'ESTOQUE DEZEMBRO'!$D887*'ESTOQUE DEZEMBRO'!$G887+'ESTOQUE DEZEMBRO'!$E887*'ESTOQUE DEZEMBRO'!$H887</f>
        <v>1025.0000000000002</v>
      </c>
      <c r="K887" s="1">
        <f>_xlfn.XLOOKUP(A887,MEDIDAS!A:A,MEDIDAS!D:D,,0)*5</f>
        <v>6.8333333333333339</v>
      </c>
      <c r="L887" s="1">
        <f>SUM(K887,_xlfn.XLOOKUP(A887,MEDIDAS!A:A,MEDIDAS!D:D,,0)*5)</f>
        <v>13.666666666666668</v>
      </c>
      <c r="M88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87" t="str">
        <f>IF(Tabela57[[#This Row],[ABASTECIMENTO]]&gt;0,"janeiro",_xlfn.XLOOKUP(Tabela57[[#This Row],[SKU]],'ESTOQUE DEZEMBRO'!A:A,'ESTOQUE DEZEMBRO'!N:N,,0))</f>
        <v>janeiro</v>
      </c>
      <c r="O887" s="15">
        <v>45658</v>
      </c>
    </row>
    <row r="888" spans="1:15">
      <c r="A888" s="5" t="s">
        <v>883</v>
      </c>
      <c r="B888" s="6" t="s">
        <v>1226</v>
      </c>
      <c r="C888" s="8">
        <f t="shared" si="26"/>
        <v>64.89</v>
      </c>
      <c r="D888" s="13">
        <f>_xlfn.XLOOKUP(Tabela57[[#This Row],[SKU]],'ESTOQUE DEZEMBRO'!A:A,'ESTOQUE DEZEMBRO'!F:F,,0)-
_xlfn.XLOOKUP(Tabela57[[#This Row],[SKU]],'VENDA MES'!K:K,'VENDA MES'!L:L,0,0)</f>
        <v>-45.111111111111114</v>
      </c>
      <c r="E888" s="13">
        <f>IF(D888&lt;=0,(L888 * 2.5) - D888,IF(AND(Tabela57[[#This Row],[ESTOQUE_INICIAL]]&lt;=Tabela57[[#This Row],[PONTO_DE_REPOSICAO]],Tabela57[[#This Row],[ESTOQUE_INICIAL]]&gt;0),L888*2.5,D888*0))</f>
        <v>74</v>
      </c>
      <c r="F888" s="13">
        <f t="shared" si="27"/>
        <v>28.888888888888886</v>
      </c>
      <c r="G888" s="14" t="str">
        <f>IF('ESTOQUE DEZEMBRO'!$N888="outubro",_xlfn.XLOOKUP('ESTOQUE DEZEMBRO'!$A888,MEDIDAS!H:H,MEDIDAS!J:J,,0),IF('ESTOQUE DEZEMBRO'!$N888="novembro",_xlfn.XLOOKUP('ESTOQUE DEZEMBRO'!$A888,MEDIDAS!H:H,MEDIDAS!K:K,,0),"0"))</f>
        <v>0</v>
      </c>
      <c r="H888" s="16">
        <v>24</v>
      </c>
      <c r="I888" s="6" t="s">
        <v>1136</v>
      </c>
      <c r="J888" s="1">
        <f>'ESTOQUE DEZEMBRO'!$D888*'ESTOQUE DEZEMBRO'!$G888+'ESTOQUE DEZEMBRO'!$E888*'ESTOQUE DEZEMBRO'!$H888</f>
        <v>1412.6666666666667</v>
      </c>
      <c r="K888" s="1">
        <f>_xlfn.XLOOKUP(A888,MEDIDAS!A:A,MEDIDAS!D:D,,0)*5</f>
        <v>5.7777777777777768</v>
      </c>
      <c r="L888" s="1">
        <f>SUM(K888,_xlfn.XLOOKUP(A888,MEDIDAS!A:A,MEDIDAS!D:D,,0)*5)</f>
        <v>11.555555555555554</v>
      </c>
      <c r="M88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888" t="str">
        <f>IF(Tabela57[[#This Row],[ABASTECIMENTO]]&gt;0,"janeiro",_xlfn.XLOOKUP(Tabela57[[#This Row],[SKU]],'ESTOQUE DEZEMBRO'!A:A,'ESTOQUE DEZEMBRO'!N:N,,0))</f>
        <v>janeiro</v>
      </c>
      <c r="O888" s="15">
        <v>45658</v>
      </c>
    </row>
    <row r="889" spans="1:15">
      <c r="A889" s="5" t="s">
        <v>977</v>
      </c>
      <c r="B889" s="6" t="s">
        <v>1226</v>
      </c>
      <c r="C889" s="8">
        <f t="shared" si="26"/>
        <v>64.89</v>
      </c>
      <c r="D889" s="13">
        <f>_xlfn.XLOOKUP(Tabela57[[#This Row],[SKU]],'ESTOQUE DEZEMBRO'!A:A,'ESTOQUE DEZEMBRO'!F:F,,0)-
_xlfn.XLOOKUP(Tabela57[[#This Row],[SKU]],'VENDA MES'!K:K,'VENDA MES'!L:L,0,0)</f>
        <v>23</v>
      </c>
      <c r="E889" s="13">
        <f>IF(D889&lt;=0,(L889 * 2.5) - D889,IF(AND(Tabela57[[#This Row],[ESTOQUE_INICIAL]]&lt;=Tabela57[[#This Row],[PONTO_DE_REPOSICAO]],Tabela57[[#This Row],[ESTOQUE_INICIAL]]&gt;0),L889*2.5,D889*0))</f>
        <v>0</v>
      </c>
      <c r="F889" s="13">
        <f t="shared" si="27"/>
        <v>23</v>
      </c>
      <c r="G889" s="14">
        <f>IF('ESTOQUE DEZEMBRO'!$N889="outubro",_xlfn.XLOOKUP('ESTOQUE DEZEMBRO'!$A889,MEDIDAS!H:H,MEDIDAS!J:J,,0),IF('ESTOQUE DEZEMBRO'!$N889="novembro",_xlfn.XLOOKUP('ESTOQUE DEZEMBRO'!$A889,MEDIDAS!H:H,MEDIDAS!K:K,,0),"0"))</f>
        <v>12</v>
      </c>
      <c r="H889" s="16">
        <v>24</v>
      </c>
      <c r="I889" s="6" t="s">
        <v>1136</v>
      </c>
      <c r="J889" s="1">
        <f>'ESTOQUE DEZEMBRO'!$D889*'ESTOQUE DEZEMBRO'!$G889+'ESTOQUE DEZEMBRO'!$E889*'ESTOQUE DEZEMBRO'!$H889</f>
        <v>1308</v>
      </c>
      <c r="K889" s="1">
        <f>_xlfn.XLOOKUP(A889,MEDIDAS!A:A,MEDIDAS!D:D,,0)*5</f>
        <v>2.2777777777777777</v>
      </c>
      <c r="L889" s="1">
        <f>SUM(K889,_xlfn.XLOOKUP(A889,MEDIDAS!A:A,MEDIDAS!D:D,,0)*5)</f>
        <v>4.5555555555555554</v>
      </c>
      <c r="M88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89" t="str">
        <f>IF(Tabela57[[#This Row],[ABASTECIMENTO]]&gt;0,"janeiro",_xlfn.XLOOKUP(Tabela57[[#This Row],[SKU]],'ESTOQUE DEZEMBRO'!A:A,'ESTOQUE DEZEMBRO'!N:N,,0))</f>
        <v>outubro</v>
      </c>
      <c r="O889" s="15">
        <v>45658</v>
      </c>
    </row>
    <row r="890" spans="1:15">
      <c r="A890" s="5" t="s">
        <v>884</v>
      </c>
      <c r="B890" s="6" t="s">
        <v>1226</v>
      </c>
      <c r="C890" s="8">
        <f t="shared" si="26"/>
        <v>64.89</v>
      </c>
      <c r="D890" s="13">
        <f>_xlfn.XLOOKUP(Tabela57[[#This Row],[SKU]],'ESTOQUE DEZEMBRO'!A:A,'ESTOQUE DEZEMBRO'!F:F,,0)-
_xlfn.XLOOKUP(Tabela57[[#This Row],[SKU]],'VENDA MES'!K:K,'VENDA MES'!L:L,0,0)</f>
        <v>31.400000000000034</v>
      </c>
      <c r="E890" s="13">
        <f>IF(D890&lt;=0,(L890 * 2.5) - D890,IF(AND(Tabela57[[#This Row],[ESTOQUE_INICIAL]]&lt;=Tabela57[[#This Row],[PONTO_DE_REPOSICAO]],Tabela57[[#This Row],[ESTOQUE_INICIAL]]&gt;0),L890*2.5,D890*0))</f>
        <v>0</v>
      </c>
      <c r="F890" s="13">
        <f t="shared" si="27"/>
        <v>31.400000000000034</v>
      </c>
      <c r="G890" s="14">
        <f>IF('ESTOQUE DEZEMBRO'!$N890="outubro",_xlfn.XLOOKUP('ESTOQUE DEZEMBRO'!$A890,MEDIDAS!H:H,MEDIDAS!J:J,,0),IF('ESTOQUE DEZEMBRO'!$N890="novembro",_xlfn.XLOOKUP('ESTOQUE DEZEMBRO'!$A890,MEDIDAS!H:H,MEDIDAS!K:K,,0),"0"))</f>
        <v>12</v>
      </c>
      <c r="H890" s="16">
        <v>24</v>
      </c>
      <c r="I890" s="6" t="s">
        <v>1136</v>
      </c>
      <c r="J890" s="1">
        <f>'ESTOQUE DEZEMBRO'!$D890*'ESTOQUE DEZEMBRO'!$G890+'ESTOQUE DEZEMBRO'!$E890*'ESTOQUE DEZEMBRO'!$H890</f>
        <v>1120.8000000000004</v>
      </c>
      <c r="K890" s="1">
        <f>_xlfn.XLOOKUP(A890,MEDIDAS!A:A,MEDIDAS!D:D,,0)*5</f>
        <v>9.1111111111111107</v>
      </c>
      <c r="L890" s="1">
        <f>SUM(K890,_xlfn.XLOOKUP(A890,MEDIDAS!A:A,MEDIDAS!D:D,,0)*5)</f>
        <v>18.222222222222221</v>
      </c>
      <c r="M89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90" t="str">
        <f>IF(Tabela57[[#This Row],[ABASTECIMENTO]]&gt;0,"janeiro",_xlfn.XLOOKUP(Tabela57[[#This Row],[SKU]],'ESTOQUE DEZEMBRO'!A:A,'ESTOQUE DEZEMBRO'!N:N,,0))</f>
        <v>outubro</v>
      </c>
      <c r="O890" s="15">
        <v>45658</v>
      </c>
    </row>
    <row r="891" spans="1:15">
      <c r="A891" s="5" t="s">
        <v>885</v>
      </c>
      <c r="B891" s="6" t="s">
        <v>1226</v>
      </c>
      <c r="C891" s="8">
        <f t="shared" si="26"/>
        <v>64.89</v>
      </c>
      <c r="D891" s="13">
        <f>_xlfn.XLOOKUP(Tabela57[[#This Row],[SKU]],'ESTOQUE DEZEMBRO'!A:A,'ESTOQUE DEZEMBRO'!F:F,,0)-
_xlfn.XLOOKUP(Tabela57[[#This Row],[SKU]],'VENDA MES'!K:K,'VENDA MES'!L:L,0,0)</f>
        <v>-47.400000000000006</v>
      </c>
      <c r="E891" s="13">
        <f>IF(D891&lt;=0,(L891 * 2.5) - D891,IF(AND(Tabela57[[#This Row],[ESTOQUE_INICIAL]]&lt;=Tabela57[[#This Row],[PONTO_DE_REPOSICAO]],Tabela57[[#This Row],[ESTOQUE_INICIAL]]&gt;0),L891*2.5,D891*0))</f>
        <v>89.066666666666677</v>
      </c>
      <c r="F891" s="13">
        <f t="shared" si="27"/>
        <v>41.666666666666671</v>
      </c>
      <c r="G891" s="14">
        <f>IF('ESTOQUE DEZEMBRO'!$N891="outubro",_xlfn.XLOOKUP('ESTOQUE DEZEMBRO'!$A891,MEDIDAS!H:H,MEDIDAS!J:J,,0),IF('ESTOQUE DEZEMBRO'!$N891="novembro",_xlfn.XLOOKUP('ESTOQUE DEZEMBRO'!$A891,MEDIDAS!H:H,MEDIDAS!K:K,,0),"0"))</f>
        <v>12</v>
      </c>
      <c r="H891" s="16">
        <v>24</v>
      </c>
      <c r="I891" s="6" t="s">
        <v>1136</v>
      </c>
      <c r="J891" s="1">
        <f>'ESTOQUE DEZEMBRO'!$D891*'ESTOQUE DEZEMBRO'!$G891+'ESTOQUE DEZEMBRO'!$E891*'ESTOQUE DEZEMBRO'!$H891</f>
        <v>259.19999999999993</v>
      </c>
      <c r="K891" s="1">
        <f>_xlfn.XLOOKUP(A891,MEDIDAS!A:A,MEDIDAS!D:D,,0)*5</f>
        <v>8.3333333333333339</v>
      </c>
      <c r="L891" s="1">
        <f>SUM(K891,_xlfn.XLOOKUP(A891,MEDIDAS!A:A,MEDIDAS!D:D,,0)*5)</f>
        <v>16.666666666666668</v>
      </c>
      <c r="M89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91" t="str">
        <f>IF(Tabela57[[#This Row],[ABASTECIMENTO]]&gt;0,"janeiro",_xlfn.XLOOKUP(Tabela57[[#This Row],[SKU]],'ESTOQUE DEZEMBRO'!A:A,'ESTOQUE DEZEMBRO'!N:N,,0))</f>
        <v>janeiro</v>
      </c>
      <c r="O891" s="15">
        <v>45658</v>
      </c>
    </row>
    <row r="892" spans="1:15">
      <c r="A892" s="5" t="s">
        <v>886</v>
      </c>
      <c r="B892" s="6" t="s">
        <v>1226</v>
      </c>
      <c r="C892" s="8">
        <f t="shared" si="26"/>
        <v>64.89</v>
      </c>
      <c r="D892" s="13">
        <f>_xlfn.XLOOKUP(Tabela57[[#This Row],[SKU]],'ESTOQUE DEZEMBRO'!A:A,'ESTOQUE DEZEMBRO'!F:F,,0)-
_xlfn.XLOOKUP(Tabela57[[#This Row],[SKU]],'VENDA MES'!K:K,'VENDA MES'!L:L,0,0)</f>
        <v>-16.599999999999994</v>
      </c>
      <c r="E892" s="13">
        <f>IF(D892&lt;=0,(L892 * 2.5) - D892,IF(AND(Tabela57[[#This Row],[ESTOQUE_INICIAL]]&lt;=Tabela57[[#This Row],[PONTO_DE_REPOSICAO]],Tabela57[[#This Row],[ESTOQUE_INICIAL]]&gt;0),L892*2.5,D892*0))</f>
        <v>48.266666666666659</v>
      </c>
      <c r="F892" s="13">
        <f t="shared" si="27"/>
        <v>31.666666666666664</v>
      </c>
      <c r="G892" s="14">
        <f>IF('ESTOQUE DEZEMBRO'!$N892="outubro",_xlfn.XLOOKUP('ESTOQUE DEZEMBRO'!$A892,MEDIDAS!H:H,MEDIDAS!J:J,,0),IF('ESTOQUE DEZEMBRO'!$N892="novembro",_xlfn.XLOOKUP('ESTOQUE DEZEMBRO'!$A892,MEDIDAS!H:H,MEDIDAS!K:K,,0),"0"))</f>
        <v>12</v>
      </c>
      <c r="H892" s="16">
        <v>24</v>
      </c>
      <c r="I892" s="6" t="s">
        <v>1136</v>
      </c>
      <c r="J892" s="1">
        <f>'ESTOQUE DEZEMBRO'!$D892*'ESTOQUE DEZEMBRO'!$G892+'ESTOQUE DEZEMBRO'!$E892*'ESTOQUE DEZEMBRO'!$H892</f>
        <v>532.80000000000007</v>
      </c>
      <c r="K892" s="1">
        <f>_xlfn.XLOOKUP(A892,MEDIDAS!A:A,MEDIDAS!D:D,,0)*5</f>
        <v>6.333333333333333</v>
      </c>
      <c r="L892" s="1">
        <f>SUM(K892,_xlfn.XLOOKUP(A892,MEDIDAS!A:A,MEDIDAS!D:D,,0)*5)</f>
        <v>12.666666666666666</v>
      </c>
      <c r="M89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92" t="str">
        <f>IF(Tabela57[[#This Row],[ABASTECIMENTO]]&gt;0,"janeiro",_xlfn.XLOOKUP(Tabela57[[#This Row],[SKU]],'ESTOQUE DEZEMBRO'!A:A,'ESTOQUE DEZEMBRO'!N:N,,0))</f>
        <v>janeiro</v>
      </c>
      <c r="O892" s="15">
        <v>45658</v>
      </c>
    </row>
    <row r="893" spans="1:15">
      <c r="A893" s="5" t="s">
        <v>887</v>
      </c>
      <c r="B893" s="6" t="s">
        <v>1226</v>
      </c>
      <c r="C893" s="8">
        <f t="shared" si="26"/>
        <v>64.89</v>
      </c>
      <c r="D893" s="13">
        <f>_xlfn.XLOOKUP(Tabela57[[#This Row],[SKU]],'ESTOQUE DEZEMBRO'!A:A,'ESTOQUE DEZEMBRO'!F:F,,0)-
_xlfn.XLOOKUP(Tabela57[[#This Row],[SKU]],'VENDA MES'!K:K,'VENDA MES'!L:L,0,0)</f>
        <v>-27.599999999999994</v>
      </c>
      <c r="E893" s="13">
        <f>IF(D893&lt;=0,(L893 * 2.5) - D893,IF(AND(Tabela57[[#This Row],[ESTOQUE_INICIAL]]&lt;=Tabela57[[#This Row],[PONTO_DE_REPOSICAO]],Tabela57[[#This Row],[ESTOQUE_INICIAL]]&gt;0),L893*2.5,D893*0))</f>
        <v>56.766666666666666</v>
      </c>
      <c r="F893" s="13">
        <f t="shared" si="27"/>
        <v>29.166666666666671</v>
      </c>
      <c r="G893" s="14">
        <f>IF('ESTOQUE DEZEMBRO'!$N893="outubro",_xlfn.XLOOKUP('ESTOQUE DEZEMBRO'!$A893,MEDIDAS!H:H,MEDIDAS!J:J,,0),IF('ESTOQUE DEZEMBRO'!$N893="novembro",_xlfn.XLOOKUP('ESTOQUE DEZEMBRO'!$A893,MEDIDAS!H:H,MEDIDAS!K:K,,0),"0"))</f>
        <v>12</v>
      </c>
      <c r="H893" s="16">
        <v>24</v>
      </c>
      <c r="I893" s="6" t="s">
        <v>1136</v>
      </c>
      <c r="J893" s="1">
        <f>'ESTOQUE DEZEMBRO'!$D893*'ESTOQUE DEZEMBRO'!$G893+'ESTOQUE DEZEMBRO'!$E893*'ESTOQUE DEZEMBRO'!$H893</f>
        <v>640.80000000000007</v>
      </c>
      <c r="K893" s="1">
        <f>_xlfn.XLOOKUP(A893,MEDIDAS!A:A,MEDIDAS!D:D,,0)*5</f>
        <v>5.8333333333333339</v>
      </c>
      <c r="L893" s="1">
        <f>SUM(K893,_xlfn.XLOOKUP(A893,MEDIDAS!A:A,MEDIDAS!D:D,,0)*5)</f>
        <v>11.666666666666668</v>
      </c>
      <c r="M89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93" t="str">
        <f>IF(Tabela57[[#This Row],[ABASTECIMENTO]]&gt;0,"janeiro",_xlfn.XLOOKUP(Tabela57[[#This Row],[SKU]],'ESTOQUE DEZEMBRO'!A:A,'ESTOQUE DEZEMBRO'!N:N,,0))</f>
        <v>janeiro</v>
      </c>
      <c r="O893" s="15">
        <v>45658</v>
      </c>
    </row>
    <row r="894" spans="1:15">
      <c r="A894" s="5" t="s">
        <v>888</v>
      </c>
      <c r="B894" s="6" t="s">
        <v>1227</v>
      </c>
      <c r="C894" s="8">
        <f t="shared" si="26"/>
        <v>64.89</v>
      </c>
      <c r="D894" s="13">
        <f>_xlfn.XLOOKUP(Tabela57[[#This Row],[SKU]],'ESTOQUE DEZEMBRO'!A:A,'ESTOQUE DEZEMBRO'!F:F,,0)-
_xlfn.XLOOKUP(Tabela57[[#This Row],[SKU]],'VENDA MES'!K:K,'VENDA MES'!L:L,0,0)</f>
        <v>-60.599999999999994</v>
      </c>
      <c r="E894" s="13">
        <f>IF(D894&lt;=0,(L894 * 2.5) - D894,IF(AND(Tabela57[[#This Row],[ESTOQUE_INICIAL]]&lt;=Tabela57[[#This Row],[PONTO_DE_REPOSICAO]],Tabela57[[#This Row],[ESTOQUE_INICIAL]]&gt;0),L894*2.5,D894*0))</f>
        <v>95.6</v>
      </c>
      <c r="F894" s="13">
        <f t="shared" si="27"/>
        <v>35</v>
      </c>
      <c r="G894" s="14">
        <f>IF('ESTOQUE DEZEMBRO'!$N894="outubro",_xlfn.XLOOKUP('ESTOQUE DEZEMBRO'!$A894,MEDIDAS!H:H,MEDIDAS!J:J,,0),IF('ESTOQUE DEZEMBRO'!$N894="novembro",_xlfn.XLOOKUP('ESTOQUE DEZEMBRO'!$A894,MEDIDAS!H:H,MEDIDAS!K:K,,0),"0"))</f>
        <v>24</v>
      </c>
      <c r="H894" s="16">
        <v>48</v>
      </c>
      <c r="I894" s="6" t="s">
        <v>1128</v>
      </c>
      <c r="J894" s="1">
        <f>'ESTOQUE DEZEMBRO'!$D894*'ESTOQUE DEZEMBRO'!$G894+'ESTOQUE DEZEMBRO'!$E894*'ESTOQUE DEZEMBRO'!$H894</f>
        <v>777.60000000000014</v>
      </c>
      <c r="K894" s="1">
        <f>_xlfn.XLOOKUP(A894,MEDIDAS!A:A,MEDIDAS!D:D,,0)*5</f>
        <v>7</v>
      </c>
      <c r="L894" s="1">
        <f>SUM(K894,_xlfn.XLOOKUP(A894,MEDIDAS!A:A,MEDIDAS!D:D,,0)*5)</f>
        <v>14</v>
      </c>
      <c r="M89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94" t="str">
        <f>IF(Tabela57[[#This Row],[ABASTECIMENTO]]&gt;0,"janeiro",_xlfn.XLOOKUP(Tabela57[[#This Row],[SKU]],'ESTOQUE DEZEMBRO'!A:A,'ESTOQUE DEZEMBRO'!N:N,,0))</f>
        <v>janeiro</v>
      </c>
      <c r="O894" s="15">
        <v>45658</v>
      </c>
    </row>
    <row r="895" spans="1:15">
      <c r="A895" s="5" t="s">
        <v>890</v>
      </c>
      <c r="B895" s="6" t="s">
        <v>1227</v>
      </c>
      <c r="C895" s="8">
        <f t="shared" si="26"/>
        <v>64.89</v>
      </c>
      <c r="D895" s="13">
        <f>_xlfn.XLOOKUP(Tabela57[[#This Row],[SKU]],'ESTOQUE DEZEMBRO'!A:A,'ESTOQUE DEZEMBRO'!F:F,,0)-
_xlfn.XLOOKUP(Tabela57[[#This Row],[SKU]],'VENDA MES'!K:K,'VENDA MES'!L:L,0,0)</f>
        <v>68.80000000000004</v>
      </c>
      <c r="E895" s="13">
        <f>IF(D895&lt;=0,(L895 * 2.5) - D895,IF(AND(Tabela57[[#This Row],[ESTOQUE_INICIAL]]&lt;=Tabela57[[#This Row],[PONTO_DE_REPOSICAO]],Tabela57[[#This Row],[ESTOQUE_INICIAL]]&gt;0),L895*2.5,D895*0))</f>
        <v>0</v>
      </c>
      <c r="F895" s="13">
        <f t="shared" si="27"/>
        <v>68.80000000000004</v>
      </c>
      <c r="G895" s="14">
        <f>IF('ESTOQUE DEZEMBRO'!$N895="outubro",_xlfn.XLOOKUP('ESTOQUE DEZEMBRO'!$A895,MEDIDAS!H:H,MEDIDAS!J:J,,0),IF('ESTOQUE DEZEMBRO'!$N895="novembro",_xlfn.XLOOKUP('ESTOQUE DEZEMBRO'!$A895,MEDIDAS!H:H,MEDIDAS!K:K,,0),"0"))</f>
        <v>24</v>
      </c>
      <c r="H895" s="16">
        <v>48</v>
      </c>
      <c r="I895" s="6" t="s">
        <v>1128</v>
      </c>
      <c r="J895" s="1">
        <f>'ESTOQUE DEZEMBRO'!$D895*'ESTOQUE DEZEMBRO'!$G895+'ESTOQUE DEZEMBRO'!$E895*'ESTOQUE DEZEMBRO'!$H895</f>
        <v>2563.2000000000007</v>
      </c>
      <c r="K895" s="1">
        <f>_xlfn.XLOOKUP(A895,MEDIDAS!A:A,MEDIDAS!D:D,,0)*5</f>
        <v>6.166666666666667</v>
      </c>
      <c r="L895" s="1">
        <f>SUM(K895,_xlfn.XLOOKUP(A895,MEDIDAS!A:A,MEDIDAS!D:D,,0)*5)</f>
        <v>12.333333333333334</v>
      </c>
      <c r="M89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95" t="str">
        <f>IF(Tabela57[[#This Row],[ABASTECIMENTO]]&gt;0,"janeiro",_xlfn.XLOOKUP(Tabela57[[#This Row],[SKU]],'ESTOQUE DEZEMBRO'!A:A,'ESTOQUE DEZEMBRO'!N:N,,0))</f>
        <v>outubro</v>
      </c>
      <c r="O895" s="15">
        <v>45658</v>
      </c>
    </row>
    <row r="896" spans="1:15">
      <c r="A896" s="5" t="s">
        <v>891</v>
      </c>
      <c r="B896" s="6" t="s">
        <v>1227</v>
      </c>
      <c r="C896" s="8">
        <f t="shared" si="26"/>
        <v>64.89</v>
      </c>
      <c r="D896" s="13">
        <f>_xlfn.XLOOKUP(Tabela57[[#This Row],[SKU]],'ESTOQUE DEZEMBRO'!A:A,'ESTOQUE DEZEMBRO'!F:F,,0)-
_xlfn.XLOOKUP(Tabela57[[#This Row],[SKU]],'VENDA MES'!K:K,'VENDA MES'!L:L,0,0)</f>
        <v>-46.799999999999983</v>
      </c>
      <c r="E896" s="13">
        <f>IF(D896&lt;=0,(L896 * 2.5) - D896,IF(AND(Tabela57[[#This Row],[ESTOQUE_INICIAL]]&lt;=Tabela57[[#This Row],[PONTO_DE_REPOSICAO]],Tabela57[[#This Row],[ESTOQUE_INICIAL]]&gt;0),L896*2.5,D896*0))</f>
        <v>82.633333333333326</v>
      </c>
      <c r="F896" s="13">
        <f t="shared" si="27"/>
        <v>35.833333333333343</v>
      </c>
      <c r="G896" s="14">
        <f>IF('ESTOQUE DEZEMBRO'!$N896="outubro",_xlfn.XLOOKUP('ESTOQUE DEZEMBRO'!$A896,MEDIDAS!H:H,MEDIDAS!J:J,,0),IF('ESTOQUE DEZEMBRO'!$N896="novembro",_xlfn.XLOOKUP('ESTOQUE DEZEMBRO'!$A896,MEDIDAS!H:H,MEDIDAS!K:K,,0),"0"))</f>
        <v>24</v>
      </c>
      <c r="H896" s="16">
        <v>48</v>
      </c>
      <c r="I896" s="6" t="s">
        <v>1128</v>
      </c>
      <c r="J896" s="1">
        <f>'ESTOQUE DEZEMBRO'!$D896*'ESTOQUE DEZEMBRO'!$G896+'ESTOQUE DEZEMBRO'!$E896*'ESTOQUE DEZEMBRO'!$H896</f>
        <v>388.80000000000041</v>
      </c>
      <c r="K896" s="1">
        <f>_xlfn.XLOOKUP(A896,MEDIDAS!A:A,MEDIDAS!D:D,,0)*5</f>
        <v>7.166666666666667</v>
      </c>
      <c r="L896" s="1">
        <f>SUM(K896,_xlfn.XLOOKUP(A896,MEDIDAS!A:A,MEDIDAS!D:D,,0)*5)</f>
        <v>14.333333333333334</v>
      </c>
      <c r="M89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96" t="str">
        <f>IF(Tabela57[[#This Row],[ABASTECIMENTO]]&gt;0,"janeiro",_xlfn.XLOOKUP(Tabela57[[#This Row],[SKU]],'ESTOQUE DEZEMBRO'!A:A,'ESTOQUE DEZEMBRO'!N:N,,0))</f>
        <v>janeiro</v>
      </c>
      <c r="O896" s="15">
        <v>45658</v>
      </c>
    </row>
    <row r="897" spans="1:15">
      <c r="A897" s="5" t="s">
        <v>892</v>
      </c>
      <c r="B897" s="6" t="s">
        <v>1227</v>
      </c>
      <c r="C897" s="8">
        <f t="shared" si="26"/>
        <v>64.89</v>
      </c>
      <c r="D897" s="13">
        <f>_xlfn.XLOOKUP(Tabela57[[#This Row],[SKU]],'ESTOQUE DEZEMBRO'!A:A,'ESTOQUE DEZEMBRO'!F:F,,0)-
_xlfn.XLOOKUP(Tabela57[[#This Row],[SKU]],'VENDA MES'!K:K,'VENDA MES'!L:L,0,0)</f>
        <v>-34.800000000000011</v>
      </c>
      <c r="E897" s="13">
        <f>IF(D897&lt;=0,(L897 * 2.5) - D897,IF(AND(Tabela57[[#This Row],[ESTOQUE_INICIAL]]&lt;=Tabela57[[#This Row],[PONTO_DE_REPOSICAO]],Tabela57[[#This Row],[ESTOQUE_INICIAL]]&gt;0),L897*2.5,D897*0))</f>
        <v>83.411111111111126</v>
      </c>
      <c r="F897" s="13">
        <f t="shared" si="27"/>
        <v>48.611111111111114</v>
      </c>
      <c r="G897" s="14">
        <f>IF('ESTOQUE DEZEMBRO'!$N897="outubro",_xlfn.XLOOKUP('ESTOQUE DEZEMBRO'!$A897,MEDIDAS!H:H,MEDIDAS!J:J,,0),IF('ESTOQUE DEZEMBRO'!$N897="novembro",_xlfn.XLOOKUP('ESTOQUE DEZEMBRO'!$A897,MEDIDAS!H:H,MEDIDAS!K:K,,0),"0"))</f>
        <v>24</v>
      </c>
      <c r="H897" s="16">
        <v>48</v>
      </c>
      <c r="I897" s="6" t="s">
        <v>1128</v>
      </c>
      <c r="J897" s="1">
        <f>'ESTOQUE DEZEMBRO'!$D897*'ESTOQUE DEZEMBRO'!$G897+'ESTOQUE DEZEMBRO'!$E897*'ESTOQUE DEZEMBRO'!$H897</f>
        <v>868.79999999999973</v>
      </c>
      <c r="K897" s="1">
        <f>_xlfn.XLOOKUP(A897,MEDIDAS!A:A,MEDIDAS!D:D,,0)*5</f>
        <v>9.7222222222222214</v>
      </c>
      <c r="L897" s="1">
        <f>SUM(K897,_xlfn.XLOOKUP(A897,MEDIDAS!A:A,MEDIDAS!D:D,,0)*5)</f>
        <v>19.444444444444443</v>
      </c>
      <c r="M89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97" t="str">
        <f>IF(Tabela57[[#This Row],[ABASTECIMENTO]]&gt;0,"janeiro",_xlfn.XLOOKUP(Tabela57[[#This Row],[SKU]],'ESTOQUE DEZEMBRO'!A:A,'ESTOQUE DEZEMBRO'!N:N,,0))</f>
        <v>janeiro</v>
      </c>
      <c r="O897" s="15">
        <v>45658</v>
      </c>
    </row>
    <row r="898" spans="1:15">
      <c r="A898" s="5" t="s">
        <v>893</v>
      </c>
      <c r="B898" s="6" t="s">
        <v>1227</v>
      </c>
      <c r="C898" s="8">
        <f t="shared" ref="C898:C961" si="28">3.09*3*7</f>
        <v>64.89</v>
      </c>
      <c r="D898" s="13">
        <f>_xlfn.XLOOKUP(Tabela57[[#This Row],[SKU]],'ESTOQUE DEZEMBRO'!A:A,'ESTOQUE DEZEMBRO'!F:F,,0)-
_xlfn.XLOOKUP(Tabela57[[#This Row],[SKU]],'VENDA MES'!K:K,'VENDA MES'!L:L,0,0)</f>
        <v>41</v>
      </c>
      <c r="E898" s="13">
        <f>IF(D898&lt;=0,(L898 * 2.5) - D898,IF(AND(Tabela57[[#This Row],[ESTOQUE_INICIAL]]&lt;=Tabela57[[#This Row],[PONTO_DE_REPOSICAO]],Tabela57[[#This Row],[ESTOQUE_INICIAL]]&gt;0),L898*2.5,D898*0))</f>
        <v>0</v>
      </c>
      <c r="F898" s="13">
        <f t="shared" ref="F898:F961" si="29">SUM(E898,D898)</f>
        <v>41</v>
      </c>
      <c r="G898" s="14">
        <f>IF('ESTOQUE DEZEMBRO'!$N898="outubro",_xlfn.XLOOKUP('ESTOQUE DEZEMBRO'!$A898,MEDIDAS!H:H,MEDIDAS!J:J,,0),IF('ESTOQUE DEZEMBRO'!$N898="novembro",_xlfn.XLOOKUP('ESTOQUE DEZEMBRO'!$A898,MEDIDAS!H:H,MEDIDAS!K:K,,0),"0"))</f>
        <v>24</v>
      </c>
      <c r="H898" s="16">
        <v>48</v>
      </c>
      <c r="I898" s="6" t="s">
        <v>1128</v>
      </c>
      <c r="J898" s="1">
        <f>'ESTOQUE DEZEMBRO'!$D898*'ESTOQUE DEZEMBRO'!$G898+'ESTOQUE DEZEMBRO'!$E898*'ESTOQUE DEZEMBRO'!$H898</f>
        <v>1704</v>
      </c>
      <c r="K898" s="1">
        <f>_xlfn.XLOOKUP(A898,MEDIDAS!A:A,MEDIDAS!D:D,,0)*5</f>
        <v>7.0555555555555562</v>
      </c>
      <c r="L898" s="1">
        <f>SUM(K898,_xlfn.XLOOKUP(A898,MEDIDAS!A:A,MEDIDAS!D:D,,0)*5)</f>
        <v>14.111111111111112</v>
      </c>
      <c r="M89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98" t="str">
        <f>IF(Tabela57[[#This Row],[ABASTECIMENTO]]&gt;0,"janeiro",_xlfn.XLOOKUP(Tabela57[[#This Row],[SKU]],'ESTOQUE DEZEMBRO'!A:A,'ESTOQUE DEZEMBRO'!N:N,,0))</f>
        <v>outubro</v>
      </c>
      <c r="O898" s="15">
        <v>45658</v>
      </c>
    </row>
    <row r="899" spans="1:15">
      <c r="A899" s="5" t="s">
        <v>988</v>
      </c>
      <c r="B899" s="6" t="s">
        <v>1227</v>
      </c>
      <c r="C899" s="8">
        <f t="shared" si="28"/>
        <v>64.89</v>
      </c>
      <c r="D899" s="13">
        <f>_xlfn.XLOOKUP(Tabela57[[#This Row],[SKU]],'ESTOQUE DEZEMBRO'!A:A,'ESTOQUE DEZEMBRO'!F:F,,0)-
_xlfn.XLOOKUP(Tabela57[[#This Row],[SKU]],'VENDA MES'!K:K,'VENDA MES'!L:L,0,0)</f>
        <v>-18.111111111111114</v>
      </c>
      <c r="E899" s="13">
        <f>IF(D899&lt;=0,(L899 * 2.5) - D899,IF(AND(Tabela57[[#This Row],[ESTOQUE_INICIAL]]&lt;=Tabela57[[#This Row],[PONTO_DE_REPOSICAO]],Tabela57[[#This Row],[ESTOQUE_INICIAL]]&gt;0),L899*2.5,D899*0))</f>
        <v>57</v>
      </c>
      <c r="F899" s="13">
        <f t="shared" si="29"/>
        <v>38.888888888888886</v>
      </c>
      <c r="G899" s="14" t="str">
        <f>IF('ESTOQUE DEZEMBRO'!$N899="outubro",_xlfn.XLOOKUP('ESTOQUE DEZEMBRO'!$A899,MEDIDAS!H:H,MEDIDAS!J:J,,0),IF('ESTOQUE DEZEMBRO'!$N899="novembro",_xlfn.XLOOKUP('ESTOQUE DEZEMBRO'!$A899,MEDIDAS!H:H,MEDIDAS!K:K,,0),"0"))</f>
        <v>0</v>
      </c>
      <c r="H899" s="16">
        <v>48</v>
      </c>
      <c r="I899" s="6" t="s">
        <v>1128</v>
      </c>
      <c r="J899" s="1">
        <f>'ESTOQUE DEZEMBRO'!$D899*'ESTOQUE DEZEMBRO'!$G899+'ESTOQUE DEZEMBRO'!$E899*'ESTOQUE DEZEMBRO'!$H899</f>
        <v>2333.333333333333</v>
      </c>
      <c r="K899" s="1">
        <f>_xlfn.XLOOKUP(A899,MEDIDAS!A:A,MEDIDAS!D:D,,0)*5</f>
        <v>7.7777777777777777</v>
      </c>
      <c r="L899" s="1">
        <f>SUM(K899,_xlfn.XLOOKUP(A899,MEDIDAS!A:A,MEDIDAS!D:D,,0)*5)</f>
        <v>15.555555555555555</v>
      </c>
      <c r="M89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899" t="str">
        <f>IF(Tabela57[[#This Row],[ABASTECIMENTO]]&gt;0,"janeiro",_xlfn.XLOOKUP(Tabela57[[#This Row],[SKU]],'ESTOQUE DEZEMBRO'!A:A,'ESTOQUE DEZEMBRO'!N:N,,0))</f>
        <v>janeiro</v>
      </c>
      <c r="O899" s="15">
        <v>45658</v>
      </c>
    </row>
    <row r="900" spans="1:15">
      <c r="A900" s="5" t="s">
        <v>894</v>
      </c>
      <c r="B900" s="6" t="s">
        <v>1227</v>
      </c>
      <c r="C900" s="8">
        <f t="shared" si="28"/>
        <v>64.89</v>
      </c>
      <c r="D900" s="13">
        <f>_xlfn.XLOOKUP(Tabela57[[#This Row],[SKU]],'ESTOQUE DEZEMBRO'!A:A,'ESTOQUE DEZEMBRO'!F:F,,0)-
_xlfn.XLOOKUP(Tabela57[[#This Row],[SKU]],'VENDA MES'!K:K,'VENDA MES'!L:L,0,0)</f>
        <v>151.60000000000008</v>
      </c>
      <c r="E900" s="13">
        <f>IF(D900&lt;=0,(L900 * 2.5) - D900,IF(AND(Tabela57[[#This Row],[ESTOQUE_INICIAL]]&lt;=Tabela57[[#This Row],[PONTO_DE_REPOSICAO]],Tabela57[[#This Row],[ESTOQUE_INICIAL]]&gt;0),L900*2.5,D900*0))</f>
        <v>0</v>
      </c>
      <c r="F900" s="13">
        <f t="shared" si="29"/>
        <v>151.60000000000008</v>
      </c>
      <c r="G900" s="14">
        <f>IF('ESTOQUE DEZEMBRO'!$N900="outubro",_xlfn.XLOOKUP('ESTOQUE DEZEMBRO'!$A900,MEDIDAS!H:H,MEDIDAS!J:J,,0),IF('ESTOQUE DEZEMBRO'!$N900="novembro",_xlfn.XLOOKUP('ESTOQUE DEZEMBRO'!$A900,MEDIDAS!H:H,MEDIDAS!K:K,,0),"0"))</f>
        <v>24</v>
      </c>
      <c r="H900" s="16">
        <v>48</v>
      </c>
      <c r="I900" s="6" t="s">
        <v>1128</v>
      </c>
      <c r="J900" s="1">
        <f>'ESTOQUE DEZEMBRO'!$D900*'ESTOQUE DEZEMBRO'!$G900+'ESTOQUE DEZEMBRO'!$E900*'ESTOQUE DEZEMBRO'!$H900</f>
        <v>5582.4000000000015</v>
      </c>
      <c r="K900" s="1">
        <f>_xlfn.XLOOKUP(A900,MEDIDAS!A:A,MEDIDAS!D:D,,0)*5</f>
        <v>7.6111111111111107</v>
      </c>
      <c r="L900" s="1">
        <f>SUM(K900,_xlfn.XLOOKUP(A900,MEDIDAS!A:A,MEDIDAS!D:D,,0)*5)</f>
        <v>15.222222222222221</v>
      </c>
      <c r="M90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00" t="str">
        <f>IF(Tabela57[[#This Row],[ABASTECIMENTO]]&gt;0,"janeiro",_xlfn.XLOOKUP(Tabela57[[#This Row],[SKU]],'ESTOQUE DEZEMBRO'!A:A,'ESTOQUE DEZEMBRO'!N:N,,0))</f>
        <v>outubro</v>
      </c>
      <c r="O900" s="15">
        <v>45658</v>
      </c>
    </row>
    <row r="901" spans="1:15">
      <c r="A901" s="5" t="s">
        <v>895</v>
      </c>
      <c r="B901" s="6" t="s">
        <v>1227</v>
      </c>
      <c r="C901" s="8">
        <f t="shared" si="28"/>
        <v>64.89</v>
      </c>
      <c r="D901" s="13">
        <f>_xlfn.XLOOKUP(Tabela57[[#This Row],[SKU]],'ESTOQUE DEZEMBRO'!A:A,'ESTOQUE DEZEMBRO'!F:F,,0)-
_xlfn.XLOOKUP(Tabela57[[#This Row],[SKU]],'VENDA MES'!K:K,'VENDA MES'!L:L,0,0)</f>
        <v>-32.799999999999983</v>
      </c>
      <c r="E901" s="13">
        <f>IF(D901&lt;=0,(L901 * 2.5) - D901,IF(AND(Tabela57[[#This Row],[ESTOQUE_INICIAL]]&lt;=Tabela57[[#This Row],[PONTO_DE_REPOSICAO]],Tabela57[[#This Row],[ESTOQUE_INICIAL]]&gt;0),L901*2.5,D901*0))</f>
        <v>55.022222222222204</v>
      </c>
      <c r="F901" s="13">
        <f t="shared" si="29"/>
        <v>22.222222222222221</v>
      </c>
      <c r="G901" s="14">
        <f>IF('ESTOQUE DEZEMBRO'!$N901="outubro",_xlfn.XLOOKUP('ESTOQUE DEZEMBRO'!$A901,MEDIDAS!H:H,MEDIDAS!J:J,,0),IF('ESTOQUE DEZEMBRO'!$N901="novembro",_xlfn.XLOOKUP('ESTOQUE DEZEMBRO'!$A901,MEDIDAS!H:H,MEDIDAS!K:K,,0),"0"))</f>
        <v>24</v>
      </c>
      <c r="H901" s="16">
        <v>48</v>
      </c>
      <c r="I901" s="6" t="s">
        <v>1128</v>
      </c>
      <c r="J901" s="1">
        <f>'ESTOQUE DEZEMBRO'!$D901*'ESTOQUE DEZEMBRO'!$G901+'ESTOQUE DEZEMBRO'!$E901*'ESTOQUE DEZEMBRO'!$H901</f>
        <v>1564.8000000000004</v>
      </c>
      <c r="K901" s="1">
        <f>_xlfn.XLOOKUP(A901,MEDIDAS!A:A,MEDIDAS!D:D,,0)*5</f>
        <v>4.4444444444444446</v>
      </c>
      <c r="L901" s="1">
        <f>SUM(K901,_xlfn.XLOOKUP(A901,MEDIDAS!A:A,MEDIDAS!D:D,,0)*5)</f>
        <v>8.8888888888888893</v>
      </c>
      <c r="M90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01" t="str">
        <f>IF(Tabela57[[#This Row],[ABASTECIMENTO]]&gt;0,"janeiro",_xlfn.XLOOKUP(Tabela57[[#This Row],[SKU]],'ESTOQUE DEZEMBRO'!A:A,'ESTOQUE DEZEMBRO'!N:N,,0))</f>
        <v>janeiro</v>
      </c>
      <c r="O901" s="15">
        <v>45658</v>
      </c>
    </row>
    <row r="902" spans="1:15">
      <c r="A902" s="5" t="s">
        <v>896</v>
      </c>
      <c r="B902" s="6" t="s">
        <v>1227</v>
      </c>
      <c r="C902" s="8">
        <f t="shared" si="28"/>
        <v>64.89</v>
      </c>
      <c r="D902" s="13">
        <f>_xlfn.XLOOKUP(Tabela57[[#This Row],[SKU]],'ESTOQUE DEZEMBRO'!A:A,'ESTOQUE DEZEMBRO'!F:F,,0)-
_xlfn.XLOOKUP(Tabela57[[#This Row],[SKU]],'VENDA MES'!K:K,'VENDA MES'!L:L,0,0)</f>
        <v>-8.9999999999999716</v>
      </c>
      <c r="E902" s="13">
        <f>IF(D902&lt;=0,(L902 * 2.5) - D902,IF(AND(Tabela57[[#This Row],[ESTOQUE_INICIAL]]&lt;=Tabela57[[#This Row],[PONTO_DE_REPOSICAO]],Tabela57[[#This Row],[ESTOQUE_INICIAL]]&gt;0),L902*2.5,D902*0))</f>
        <v>35.944444444444414</v>
      </c>
      <c r="F902" s="13">
        <f t="shared" si="29"/>
        <v>26.944444444444443</v>
      </c>
      <c r="G902" s="14">
        <f>IF('ESTOQUE DEZEMBRO'!$N902="outubro",_xlfn.XLOOKUP('ESTOQUE DEZEMBRO'!$A902,MEDIDAS!H:H,MEDIDAS!J:J,,0),IF('ESTOQUE DEZEMBRO'!$N902="novembro",_xlfn.XLOOKUP('ESTOQUE DEZEMBRO'!$A902,MEDIDAS!H:H,MEDIDAS!K:K,,0),"0"))</f>
        <v>24</v>
      </c>
      <c r="H902" s="16">
        <v>48</v>
      </c>
      <c r="I902" s="6" t="s">
        <v>1128</v>
      </c>
      <c r="J902" s="1">
        <f>'ESTOQUE DEZEMBRO'!$D902*'ESTOQUE DEZEMBRO'!$G902+'ESTOQUE DEZEMBRO'!$E902*'ESTOQUE DEZEMBRO'!$H902</f>
        <v>1632.0000000000007</v>
      </c>
      <c r="K902" s="1">
        <f>_xlfn.XLOOKUP(A902,MEDIDAS!A:A,MEDIDAS!D:D,,0)*5</f>
        <v>5.3888888888888884</v>
      </c>
      <c r="L902" s="1">
        <f>SUM(K902,_xlfn.XLOOKUP(A902,MEDIDAS!A:A,MEDIDAS!D:D,,0)*5)</f>
        <v>10.777777777777777</v>
      </c>
      <c r="M90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02" t="str">
        <f>IF(Tabela57[[#This Row],[ABASTECIMENTO]]&gt;0,"janeiro",_xlfn.XLOOKUP(Tabela57[[#This Row],[SKU]],'ESTOQUE DEZEMBRO'!A:A,'ESTOQUE DEZEMBRO'!N:N,,0))</f>
        <v>janeiro</v>
      </c>
      <c r="O902" s="15">
        <v>45658</v>
      </c>
    </row>
    <row r="903" spans="1:15">
      <c r="A903" s="5" t="s">
        <v>897</v>
      </c>
      <c r="B903" s="6" t="s">
        <v>1227</v>
      </c>
      <c r="C903" s="8">
        <f t="shared" si="28"/>
        <v>64.89</v>
      </c>
      <c r="D903" s="13">
        <f>_xlfn.XLOOKUP(Tabela57[[#This Row],[SKU]],'ESTOQUE DEZEMBRO'!A:A,'ESTOQUE DEZEMBRO'!F:F,,0)-
_xlfn.XLOOKUP(Tabela57[[#This Row],[SKU]],'VENDA MES'!K:K,'VENDA MES'!L:L,0,0)</f>
        <v>-29.444444444444443</v>
      </c>
      <c r="E903" s="13">
        <f>IF(D903&lt;=0,(L903 * 2.5) - D903,IF(AND(Tabela57[[#This Row],[ESTOQUE_INICIAL]]&lt;=Tabela57[[#This Row],[PONTO_DE_REPOSICAO]],Tabela57[[#This Row],[ESTOQUE_INICIAL]]&gt;0),L903*2.5,D903*0))</f>
        <v>70</v>
      </c>
      <c r="F903" s="13">
        <f t="shared" si="29"/>
        <v>40.555555555555557</v>
      </c>
      <c r="G903" s="14" t="str">
        <f>IF('ESTOQUE DEZEMBRO'!$N903="outubro",_xlfn.XLOOKUP('ESTOQUE DEZEMBRO'!$A903,MEDIDAS!H:H,MEDIDAS!J:J,,0),IF('ESTOQUE DEZEMBRO'!$N903="novembro",_xlfn.XLOOKUP('ESTOQUE DEZEMBRO'!$A903,MEDIDAS!H:H,MEDIDAS!K:K,,0),"0"))</f>
        <v>0</v>
      </c>
      <c r="H903" s="16">
        <v>48</v>
      </c>
      <c r="I903" s="6" t="s">
        <v>1128</v>
      </c>
      <c r="J903" s="1">
        <f>'ESTOQUE DEZEMBRO'!$D903*'ESTOQUE DEZEMBRO'!$G903+'ESTOQUE DEZEMBRO'!$E903*'ESTOQUE DEZEMBRO'!$H903</f>
        <v>4857.3333333333339</v>
      </c>
      <c r="K903" s="1">
        <f>_xlfn.XLOOKUP(A903,MEDIDAS!A:A,MEDIDAS!D:D,,0)*5</f>
        <v>8.1111111111111107</v>
      </c>
      <c r="L903" s="1">
        <f>SUM(K903,_xlfn.XLOOKUP(A903,MEDIDAS!A:A,MEDIDAS!D:D,,0)*5)</f>
        <v>16.222222222222221</v>
      </c>
      <c r="M90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03" t="str">
        <f>IF(Tabela57[[#This Row],[ABASTECIMENTO]]&gt;0,"janeiro",_xlfn.XLOOKUP(Tabela57[[#This Row],[SKU]],'ESTOQUE DEZEMBRO'!A:A,'ESTOQUE DEZEMBRO'!N:N,,0))</f>
        <v>janeiro</v>
      </c>
      <c r="O903" s="15">
        <v>45658</v>
      </c>
    </row>
    <row r="904" spans="1:15">
      <c r="A904" s="5" t="s">
        <v>898</v>
      </c>
      <c r="B904" s="6" t="s">
        <v>1228</v>
      </c>
      <c r="C904" s="8">
        <f t="shared" si="28"/>
        <v>64.89</v>
      </c>
      <c r="D904" s="13">
        <f>_xlfn.XLOOKUP(Tabela57[[#This Row],[SKU]],'ESTOQUE DEZEMBRO'!A:A,'ESTOQUE DEZEMBRO'!F:F,,0)-
_xlfn.XLOOKUP(Tabela57[[#This Row],[SKU]],'VENDA MES'!K:K,'VENDA MES'!L:L,0,0)</f>
        <v>-86.199999999999989</v>
      </c>
      <c r="E904" s="13">
        <f>IF(D904&lt;=0,(L904 * 2.5) - D904,IF(AND(Tabela57[[#This Row],[ESTOQUE_INICIAL]]&lt;=Tabela57[[#This Row],[PONTO_DE_REPOSICAO]],Tabela57[[#This Row],[ESTOQUE_INICIAL]]&gt;0),L904*2.5,D904*0))</f>
        <v>122.58888888888887</v>
      </c>
      <c r="F904" s="13">
        <f t="shared" si="29"/>
        <v>36.388888888888886</v>
      </c>
      <c r="G904" s="14">
        <f>IF('ESTOQUE DEZEMBRO'!$N904="outubro",_xlfn.XLOOKUP('ESTOQUE DEZEMBRO'!$A904,MEDIDAS!H:H,MEDIDAS!J:J,,0),IF('ESTOQUE DEZEMBRO'!$N904="novembro",_xlfn.XLOOKUP('ESTOQUE DEZEMBRO'!$A904,MEDIDAS!H:H,MEDIDAS!K:K,,0),"0"))</f>
        <v>18</v>
      </c>
      <c r="H904" s="16">
        <v>36</v>
      </c>
      <c r="I904" s="6" t="s">
        <v>1140</v>
      </c>
      <c r="J904" s="1">
        <f>'ESTOQUE DEZEMBRO'!$D904*'ESTOQUE DEZEMBRO'!$G904+'ESTOQUE DEZEMBRO'!$E904*'ESTOQUE DEZEMBRO'!$H904</f>
        <v>374.4000000000002</v>
      </c>
      <c r="K904" s="1">
        <f>_xlfn.XLOOKUP(A904,MEDIDAS!A:A,MEDIDAS!D:D,,0)*5</f>
        <v>7.2777777777777777</v>
      </c>
      <c r="L904" s="1">
        <f>SUM(K904,_xlfn.XLOOKUP(A904,MEDIDAS!A:A,MEDIDAS!D:D,,0)*5)</f>
        <v>14.555555555555555</v>
      </c>
      <c r="M90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04" t="str">
        <f>IF(Tabela57[[#This Row],[ABASTECIMENTO]]&gt;0,"janeiro",_xlfn.XLOOKUP(Tabela57[[#This Row],[SKU]],'ESTOQUE DEZEMBRO'!A:A,'ESTOQUE DEZEMBRO'!N:N,,0))</f>
        <v>janeiro</v>
      </c>
      <c r="O904" s="15">
        <v>45658</v>
      </c>
    </row>
    <row r="905" spans="1:15">
      <c r="A905" s="5" t="s">
        <v>899</v>
      </c>
      <c r="B905" s="6" t="s">
        <v>1228</v>
      </c>
      <c r="C905" s="8">
        <f t="shared" si="28"/>
        <v>64.89</v>
      </c>
      <c r="D905" s="13">
        <f>_xlfn.XLOOKUP(Tabela57[[#This Row],[SKU]],'ESTOQUE DEZEMBRO'!A:A,'ESTOQUE DEZEMBRO'!F:F,,0)-
_xlfn.XLOOKUP(Tabela57[[#This Row],[SKU]],'VENDA MES'!K:K,'VENDA MES'!L:L,0,0)</f>
        <v>11.599999999999994</v>
      </c>
      <c r="E905" s="13">
        <f>IF(D905&lt;=0,(L905 * 2.5) - D905,IF(AND(Tabela57[[#This Row],[ESTOQUE_INICIAL]]&lt;=Tabela57[[#This Row],[PONTO_DE_REPOSICAO]],Tabela57[[#This Row],[ESTOQUE_INICIAL]]&gt;0),L905*2.5,D905*0))</f>
        <v>0</v>
      </c>
      <c r="F905" s="13">
        <f t="shared" si="29"/>
        <v>11.599999999999994</v>
      </c>
      <c r="G905" s="14">
        <f>IF('ESTOQUE DEZEMBRO'!$N905="outubro",_xlfn.XLOOKUP('ESTOQUE DEZEMBRO'!$A905,MEDIDAS!H:H,MEDIDAS!J:J,,0),IF('ESTOQUE DEZEMBRO'!$N905="novembro",_xlfn.XLOOKUP('ESTOQUE DEZEMBRO'!$A905,MEDIDAS!H:H,MEDIDAS!K:K,,0),"0"))</f>
        <v>18</v>
      </c>
      <c r="H905" s="16">
        <v>36</v>
      </c>
      <c r="I905" s="6" t="s">
        <v>1140</v>
      </c>
      <c r="J905" s="1">
        <f>'ESTOQUE DEZEMBRO'!$D905*'ESTOQUE DEZEMBRO'!$G905+'ESTOQUE DEZEMBRO'!$E905*'ESTOQUE DEZEMBRO'!$H905</f>
        <v>1936.8</v>
      </c>
      <c r="K905" s="1">
        <f>_xlfn.XLOOKUP(A905,MEDIDAS!A:A,MEDIDAS!D:D,,0)*5</f>
        <v>5.3888888888888884</v>
      </c>
      <c r="L905" s="1">
        <f>SUM(K905,_xlfn.XLOOKUP(A905,MEDIDAS!A:A,MEDIDAS!D:D,,0)*5)</f>
        <v>10.777777777777777</v>
      </c>
      <c r="M90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05" t="str">
        <f>IF(Tabela57[[#This Row],[ABASTECIMENTO]]&gt;0,"janeiro",_xlfn.XLOOKUP(Tabela57[[#This Row],[SKU]],'ESTOQUE DEZEMBRO'!A:A,'ESTOQUE DEZEMBRO'!N:N,,0))</f>
        <v>outubro</v>
      </c>
      <c r="O905" s="15">
        <v>45658</v>
      </c>
    </row>
    <row r="906" spans="1:15">
      <c r="A906" s="5" t="s">
        <v>901</v>
      </c>
      <c r="B906" s="6" t="s">
        <v>1228</v>
      </c>
      <c r="C906" s="8">
        <f t="shared" si="28"/>
        <v>64.89</v>
      </c>
      <c r="D906" s="13">
        <f>_xlfn.XLOOKUP(Tabela57[[#This Row],[SKU]],'ESTOQUE DEZEMBRO'!A:A,'ESTOQUE DEZEMBRO'!F:F,,0)-
_xlfn.XLOOKUP(Tabela57[[#This Row],[SKU]],'VENDA MES'!K:K,'VENDA MES'!L:L,0,0)</f>
        <v>-4.2000000000000028</v>
      </c>
      <c r="E906" s="13">
        <f>IF(D906&lt;=0,(L906 * 2.5) - D906,IF(AND(Tabela57[[#This Row],[ESTOQUE_INICIAL]]&lt;=Tabela57[[#This Row],[PONTO_DE_REPOSICAO]],Tabela57[[#This Row],[ESTOQUE_INICIAL]]&gt;0),L906*2.5,D906*0))</f>
        <v>27.811111111111114</v>
      </c>
      <c r="F906" s="13">
        <f t="shared" si="29"/>
        <v>23.611111111111111</v>
      </c>
      <c r="G906" s="14">
        <f>IF('ESTOQUE DEZEMBRO'!$N906="outubro",_xlfn.XLOOKUP('ESTOQUE DEZEMBRO'!$A906,MEDIDAS!H:H,MEDIDAS!J:J,,0),IF('ESTOQUE DEZEMBRO'!$N906="novembro",_xlfn.XLOOKUP('ESTOQUE DEZEMBRO'!$A906,MEDIDAS!H:H,MEDIDAS!K:K,,0),"0"))</f>
        <v>18</v>
      </c>
      <c r="H906" s="16">
        <v>36</v>
      </c>
      <c r="I906" s="6" t="s">
        <v>1140</v>
      </c>
      <c r="J906" s="1">
        <f>'ESTOQUE DEZEMBRO'!$D906*'ESTOQUE DEZEMBRO'!$G906+'ESTOQUE DEZEMBRO'!$E906*'ESTOQUE DEZEMBRO'!$H906</f>
        <v>608.4</v>
      </c>
      <c r="K906" s="1">
        <f>_xlfn.XLOOKUP(A906,MEDIDAS!A:A,MEDIDAS!D:D,,0)*5</f>
        <v>4.7222222222222223</v>
      </c>
      <c r="L906" s="1">
        <f>SUM(K906,_xlfn.XLOOKUP(A906,MEDIDAS!A:A,MEDIDAS!D:D,,0)*5)</f>
        <v>9.4444444444444446</v>
      </c>
      <c r="M90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06" t="str">
        <f>IF(Tabela57[[#This Row],[ABASTECIMENTO]]&gt;0,"janeiro",_xlfn.XLOOKUP(Tabela57[[#This Row],[SKU]],'ESTOQUE DEZEMBRO'!A:A,'ESTOQUE DEZEMBRO'!N:N,,0))</f>
        <v>janeiro</v>
      </c>
      <c r="O906" s="15">
        <v>45658</v>
      </c>
    </row>
    <row r="907" spans="1:15">
      <c r="A907" s="5" t="s">
        <v>902</v>
      </c>
      <c r="B907" s="6" t="s">
        <v>1228</v>
      </c>
      <c r="C907" s="8">
        <f t="shared" si="28"/>
        <v>64.89</v>
      </c>
      <c r="D907" s="13">
        <f>_xlfn.XLOOKUP(Tabela57[[#This Row],[SKU]],'ESTOQUE DEZEMBRO'!A:A,'ESTOQUE DEZEMBRO'!F:F,,0)-
_xlfn.XLOOKUP(Tabela57[[#This Row],[SKU]],'VENDA MES'!K:K,'VENDA MES'!L:L,0,0)</f>
        <v>-23.400000000000006</v>
      </c>
      <c r="E907" s="13">
        <f>IF(D907&lt;=0,(L907 * 2.5) - D907,IF(AND(Tabela57[[#This Row],[ESTOQUE_INICIAL]]&lt;=Tabela57[[#This Row],[PONTO_DE_REPOSICAO]],Tabela57[[#This Row],[ESTOQUE_INICIAL]]&gt;0),L907*2.5,D907*0))</f>
        <v>47.844444444444449</v>
      </c>
      <c r="F907" s="13">
        <f t="shared" si="29"/>
        <v>24.444444444444443</v>
      </c>
      <c r="G907" s="14">
        <f>IF('ESTOQUE DEZEMBRO'!$N907="outubro",_xlfn.XLOOKUP('ESTOQUE DEZEMBRO'!$A907,MEDIDAS!H:H,MEDIDAS!J:J,,0),IF('ESTOQUE DEZEMBRO'!$N907="novembro",_xlfn.XLOOKUP('ESTOQUE DEZEMBRO'!$A907,MEDIDAS!H:H,MEDIDAS!K:K,,0),"0"))</f>
        <v>18</v>
      </c>
      <c r="H907" s="16">
        <v>36</v>
      </c>
      <c r="I907" s="6" t="s">
        <v>1140</v>
      </c>
      <c r="J907" s="1">
        <f>'ESTOQUE DEZEMBRO'!$D907*'ESTOQUE DEZEMBRO'!$G907+'ESTOQUE DEZEMBRO'!$E907*'ESTOQUE DEZEMBRO'!$H907</f>
        <v>910.8</v>
      </c>
      <c r="K907" s="1">
        <f>_xlfn.XLOOKUP(A907,MEDIDAS!A:A,MEDIDAS!D:D,,0)*5</f>
        <v>4.8888888888888884</v>
      </c>
      <c r="L907" s="1">
        <f>SUM(K907,_xlfn.XLOOKUP(A907,MEDIDAS!A:A,MEDIDAS!D:D,,0)*5)</f>
        <v>9.7777777777777768</v>
      </c>
      <c r="M90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07" t="str">
        <f>IF(Tabela57[[#This Row],[ABASTECIMENTO]]&gt;0,"janeiro",_xlfn.XLOOKUP(Tabela57[[#This Row],[SKU]],'ESTOQUE DEZEMBRO'!A:A,'ESTOQUE DEZEMBRO'!N:N,,0))</f>
        <v>janeiro</v>
      </c>
      <c r="O907" s="15">
        <v>45658</v>
      </c>
    </row>
    <row r="908" spans="1:15">
      <c r="A908" s="5" t="s">
        <v>903</v>
      </c>
      <c r="B908" s="6" t="s">
        <v>1228</v>
      </c>
      <c r="C908" s="8">
        <f t="shared" si="28"/>
        <v>64.89</v>
      </c>
      <c r="D908" s="13">
        <f>_xlfn.XLOOKUP(Tabela57[[#This Row],[SKU]],'ESTOQUE DEZEMBRO'!A:A,'ESTOQUE DEZEMBRO'!F:F,,0)-
_xlfn.XLOOKUP(Tabela57[[#This Row],[SKU]],'VENDA MES'!K:K,'VENDA MES'!L:L,0,0)</f>
        <v>58</v>
      </c>
      <c r="E908" s="13">
        <f>IF(D908&lt;=0,(L908 * 2.5) - D908,IF(AND(Tabela57[[#This Row],[ESTOQUE_INICIAL]]&lt;=Tabela57[[#This Row],[PONTO_DE_REPOSICAO]],Tabela57[[#This Row],[ESTOQUE_INICIAL]]&gt;0),L908*2.5,D908*0))</f>
        <v>0</v>
      </c>
      <c r="F908" s="13">
        <f t="shared" si="29"/>
        <v>58</v>
      </c>
      <c r="G908" s="14">
        <f>IF('ESTOQUE DEZEMBRO'!$N908="outubro",_xlfn.XLOOKUP('ESTOQUE DEZEMBRO'!$A908,MEDIDAS!H:H,MEDIDAS!J:J,,0),IF('ESTOQUE DEZEMBRO'!$N908="novembro",_xlfn.XLOOKUP('ESTOQUE DEZEMBRO'!$A908,MEDIDAS!H:H,MEDIDAS!K:K,,0),"0"))</f>
        <v>18</v>
      </c>
      <c r="H908" s="16">
        <v>36</v>
      </c>
      <c r="I908" s="6" t="s">
        <v>1140</v>
      </c>
      <c r="J908" s="1">
        <f>'ESTOQUE DEZEMBRO'!$D908*'ESTOQUE DEZEMBRO'!$G908+'ESTOQUE DEZEMBRO'!$E908*'ESTOQUE DEZEMBRO'!$H908</f>
        <v>2322</v>
      </c>
      <c r="K908" s="1">
        <f>_xlfn.XLOOKUP(A908,MEDIDAS!A:A,MEDIDAS!D:D,,0)*5</f>
        <v>5.6666666666666661</v>
      </c>
      <c r="L908" s="1">
        <f>SUM(K908,_xlfn.XLOOKUP(A908,MEDIDAS!A:A,MEDIDAS!D:D,,0)*5)</f>
        <v>11.333333333333332</v>
      </c>
      <c r="M90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08" t="str">
        <f>IF(Tabela57[[#This Row],[ABASTECIMENTO]]&gt;0,"janeiro",_xlfn.XLOOKUP(Tabela57[[#This Row],[SKU]],'ESTOQUE DEZEMBRO'!A:A,'ESTOQUE DEZEMBRO'!N:N,,0))</f>
        <v>outubro</v>
      </c>
      <c r="O908" s="15">
        <v>45658</v>
      </c>
    </row>
    <row r="909" spans="1:15">
      <c r="A909" s="5" t="s">
        <v>999</v>
      </c>
      <c r="B909" s="6" t="s">
        <v>1228</v>
      </c>
      <c r="C909" s="8">
        <f t="shared" si="28"/>
        <v>64.89</v>
      </c>
      <c r="D909" s="13">
        <f>_xlfn.XLOOKUP(Tabela57[[#This Row],[SKU]],'ESTOQUE DEZEMBRO'!A:A,'ESTOQUE DEZEMBRO'!F:F,,0)-
_xlfn.XLOOKUP(Tabela57[[#This Row],[SKU]],'VENDA MES'!K:K,'VENDA MES'!L:L,0,0)</f>
        <v>32</v>
      </c>
      <c r="E909" s="13">
        <f>IF(D909&lt;=0,(L909 * 2.5) - D909,IF(AND(Tabela57[[#This Row],[ESTOQUE_INICIAL]]&lt;=Tabela57[[#This Row],[PONTO_DE_REPOSICAO]],Tabela57[[#This Row],[ESTOQUE_INICIAL]]&gt;0),L909*2.5,D909*0))</f>
        <v>0</v>
      </c>
      <c r="F909" s="13">
        <f t="shared" si="29"/>
        <v>32</v>
      </c>
      <c r="G909" s="14">
        <f>IF('ESTOQUE DEZEMBRO'!$N909="outubro",_xlfn.XLOOKUP('ESTOQUE DEZEMBRO'!$A909,MEDIDAS!H:H,MEDIDAS!J:J,,0),IF('ESTOQUE DEZEMBRO'!$N909="novembro",_xlfn.XLOOKUP('ESTOQUE DEZEMBRO'!$A909,MEDIDAS!H:H,MEDIDAS!K:K,,0),"0"))</f>
        <v>18</v>
      </c>
      <c r="H909" s="16">
        <v>36</v>
      </c>
      <c r="I909" s="6" t="s">
        <v>1140</v>
      </c>
      <c r="J909" s="1">
        <f>'ESTOQUE DEZEMBRO'!$D909*'ESTOQUE DEZEMBRO'!$G909+'ESTOQUE DEZEMBRO'!$E909*'ESTOQUE DEZEMBRO'!$H909</f>
        <v>1350</v>
      </c>
      <c r="K909" s="1">
        <f>_xlfn.XLOOKUP(A909,MEDIDAS!A:A,MEDIDAS!D:D,,0)*5</f>
        <v>4.166666666666667</v>
      </c>
      <c r="L909" s="1">
        <f>SUM(K909,_xlfn.XLOOKUP(A909,MEDIDAS!A:A,MEDIDAS!D:D,,0)*5)</f>
        <v>8.3333333333333339</v>
      </c>
      <c r="M90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09" t="str">
        <f>IF(Tabela57[[#This Row],[ABASTECIMENTO]]&gt;0,"janeiro",_xlfn.XLOOKUP(Tabela57[[#This Row],[SKU]],'ESTOQUE DEZEMBRO'!A:A,'ESTOQUE DEZEMBRO'!N:N,,0))</f>
        <v>outubro</v>
      </c>
      <c r="O909" s="15">
        <v>45658</v>
      </c>
    </row>
    <row r="910" spans="1:15">
      <c r="A910" s="5" t="s">
        <v>904</v>
      </c>
      <c r="B910" s="6" t="s">
        <v>1228</v>
      </c>
      <c r="C910" s="8">
        <f t="shared" si="28"/>
        <v>64.89</v>
      </c>
      <c r="D910" s="13">
        <f>_xlfn.XLOOKUP(Tabela57[[#This Row],[SKU]],'ESTOQUE DEZEMBRO'!A:A,'ESTOQUE DEZEMBRO'!F:F,,0)-
_xlfn.XLOOKUP(Tabela57[[#This Row],[SKU]],'VENDA MES'!K:K,'VENDA MES'!L:L,0,0)</f>
        <v>-29.999999999999972</v>
      </c>
      <c r="E910" s="13">
        <f>IF(D910&lt;=0,(L910 * 2.5) - D910,IF(AND(Tabela57[[#This Row],[ESTOQUE_INICIAL]]&lt;=Tabela57[[#This Row],[PONTO_DE_REPOSICAO]],Tabela57[[#This Row],[ESTOQUE_INICIAL]]&gt;0),L910*2.5,D910*0))</f>
        <v>63.055555555555529</v>
      </c>
      <c r="F910" s="13">
        <f t="shared" si="29"/>
        <v>33.055555555555557</v>
      </c>
      <c r="G910" s="14">
        <f>IF('ESTOQUE DEZEMBRO'!$N910="outubro",_xlfn.XLOOKUP('ESTOQUE DEZEMBRO'!$A910,MEDIDAS!H:H,MEDIDAS!J:J,,0),IF('ESTOQUE DEZEMBRO'!$N910="novembro",_xlfn.XLOOKUP('ESTOQUE DEZEMBRO'!$A910,MEDIDAS!H:H,MEDIDAS!K:K,,0),"0"))</f>
        <v>18</v>
      </c>
      <c r="H910" s="16">
        <v>36</v>
      </c>
      <c r="I910" s="6" t="s">
        <v>1140</v>
      </c>
      <c r="J910" s="1">
        <f>'ESTOQUE DEZEMBRO'!$D910*'ESTOQUE DEZEMBRO'!$G910+'ESTOQUE DEZEMBRO'!$E910*'ESTOQUE DEZEMBRO'!$H910</f>
        <v>828.00000000000045</v>
      </c>
      <c r="K910" s="1">
        <f>_xlfn.XLOOKUP(A910,MEDIDAS!A:A,MEDIDAS!D:D,,0)*5</f>
        <v>6.6111111111111107</v>
      </c>
      <c r="L910" s="1">
        <f>SUM(K910,_xlfn.XLOOKUP(A910,MEDIDAS!A:A,MEDIDAS!D:D,,0)*5)</f>
        <v>13.222222222222221</v>
      </c>
      <c r="M91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10" t="str">
        <f>IF(Tabela57[[#This Row],[ABASTECIMENTO]]&gt;0,"janeiro",_xlfn.XLOOKUP(Tabela57[[#This Row],[SKU]],'ESTOQUE DEZEMBRO'!A:A,'ESTOQUE DEZEMBRO'!N:N,,0))</f>
        <v>janeiro</v>
      </c>
      <c r="O910" s="15">
        <v>45658</v>
      </c>
    </row>
    <row r="911" spans="1:15">
      <c r="A911" s="5" t="s">
        <v>905</v>
      </c>
      <c r="B911" s="6" t="s">
        <v>1228</v>
      </c>
      <c r="C911" s="8">
        <f t="shared" si="28"/>
        <v>64.89</v>
      </c>
      <c r="D911" s="13">
        <f>_xlfn.XLOOKUP(Tabela57[[#This Row],[SKU]],'ESTOQUE DEZEMBRO'!A:A,'ESTOQUE DEZEMBRO'!F:F,,0)-
_xlfn.XLOOKUP(Tabela57[[#This Row],[SKU]],'VENDA MES'!K:K,'VENDA MES'!L:L,0,0)</f>
        <v>-69.277777777777771</v>
      </c>
      <c r="E911" s="13">
        <f>IF(D911&lt;=0,(L911 * 2.5) - D911,IF(AND(Tabela57[[#This Row],[ESTOQUE_INICIAL]]&lt;=Tabela57[[#This Row],[PONTO_DE_REPOSICAO]],Tabela57[[#This Row],[ESTOQUE_INICIAL]]&gt;0),L911*2.5,D911*0))</f>
        <v>99</v>
      </c>
      <c r="F911" s="13">
        <f t="shared" si="29"/>
        <v>29.722222222222229</v>
      </c>
      <c r="G911" s="14" t="str">
        <f>IF('ESTOQUE DEZEMBRO'!$N911="outubro",_xlfn.XLOOKUP('ESTOQUE DEZEMBRO'!$A911,MEDIDAS!H:H,MEDIDAS!J:J,,0),IF('ESTOQUE DEZEMBRO'!$N911="novembro",_xlfn.XLOOKUP('ESTOQUE DEZEMBRO'!$A911,MEDIDAS!H:H,MEDIDAS!K:K,,0),"0"))</f>
        <v>0</v>
      </c>
      <c r="H911" s="16">
        <v>36</v>
      </c>
      <c r="I911" s="6" t="s">
        <v>1140</v>
      </c>
      <c r="J911" s="1">
        <f>'ESTOQUE DEZEMBRO'!$D911*'ESTOQUE DEZEMBRO'!$G911+'ESTOQUE DEZEMBRO'!$E911*'ESTOQUE DEZEMBRO'!$H911</f>
        <v>1400.5000000000002</v>
      </c>
      <c r="K911" s="1">
        <f>_xlfn.XLOOKUP(A911,MEDIDAS!A:A,MEDIDAS!D:D,,0)*5</f>
        <v>5.9444444444444446</v>
      </c>
      <c r="L911" s="1">
        <f>SUM(K911,_xlfn.XLOOKUP(A911,MEDIDAS!A:A,MEDIDAS!D:D,,0)*5)</f>
        <v>11.888888888888889</v>
      </c>
      <c r="M91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11" t="str">
        <f>IF(Tabela57[[#This Row],[ABASTECIMENTO]]&gt;0,"janeiro",_xlfn.XLOOKUP(Tabela57[[#This Row],[SKU]],'ESTOQUE DEZEMBRO'!A:A,'ESTOQUE DEZEMBRO'!N:N,,0))</f>
        <v>janeiro</v>
      </c>
      <c r="O911" s="15">
        <v>45658</v>
      </c>
    </row>
    <row r="912" spans="1:15">
      <c r="A912" s="5" t="s">
        <v>906</v>
      </c>
      <c r="B912" s="6" t="s">
        <v>1228</v>
      </c>
      <c r="C912" s="8">
        <f t="shared" si="28"/>
        <v>64.89</v>
      </c>
      <c r="D912" s="13">
        <f>_xlfn.XLOOKUP(Tabela57[[#This Row],[SKU]],'ESTOQUE DEZEMBRO'!A:A,'ESTOQUE DEZEMBRO'!F:F,,0)-
_xlfn.XLOOKUP(Tabela57[[#This Row],[SKU]],'VENDA MES'!K:K,'VENDA MES'!L:L,0,0)</f>
        <v>-24.800000000000011</v>
      </c>
      <c r="E912" s="13">
        <f>IF(D912&lt;=0,(L912 * 2.5) - D912,IF(AND(Tabela57[[#This Row],[ESTOQUE_INICIAL]]&lt;=Tabela57[[#This Row],[PONTO_DE_REPOSICAO]],Tabela57[[#This Row],[ESTOQUE_INICIAL]]&gt;0),L912*2.5,D912*0))</f>
        <v>54.522222222222233</v>
      </c>
      <c r="F912" s="13">
        <f t="shared" si="29"/>
        <v>29.722222222222221</v>
      </c>
      <c r="G912" s="14">
        <f>IF('ESTOQUE DEZEMBRO'!$N912="outubro",_xlfn.XLOOKUP('ESTOQUE DEZEMBRO'!$A912,MEDIDAS!H:H,MEDIDAS!J:J,,0),IF('ESTOQUE DEZEMBRO'!$N912="novembro",_xlfn.XLOOKUP('ESTOQUE DEZEMBRO'!$A912,MEDIDAS!H:H,MEDIDAS!K:K,,0),"0"))</f>
        <v>18</v>
      </c>
      <c r="H912" s="16">
        <v>36</v>
      </c>
      <c r="I912" s="6" t="s">
        <v>1140</v>
      </c>
      <c r="J912" s="1">
        <f>'ESTOQUE DEZEMBRO'!$D912*'ESTOQUE DEZEMBRO'!$G912+'ESTOQUE DEZEMBRO'!$E912*'ESTOQUE DEZEMBRO'!$H912</f>
        <v>1281.5999999999999</v>
      </c>
      <c r="K912" s="1">
        <f>_xlfn.XLOOKUP(A912,MEDIDAS!A:A,MEDIDAS!D:D,,0)*5</f>
        <v>5.9444444444444446</v>
      </c>
      <c r="L912" s="1">
        <f>SUM(K912,_xlfn.XLOOKUP(A912,MEDIDAS!A:A,MEDIDAS!D:D,,0)*5)</f>
        <v>11.888888888888889</v>
      </c>
      <c r="M91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12" t="str">
        <f>IF(Tabela57[[#This Row],[ABASTECIMENTO]]&gt;0,"janeiro",_xlfn.XLOOKUP(Tabela57[[#This Row],[SKU]],'ESTOQUE DEZEMBRO'!A:A,'ESTOQUE DEZEMBRO'!N:N,,0))</f>
        <v>janeiro</v>
      </c>
      <c r="O912" s="15">
        <v>45658</v>
      </c>
    </row>
    <row r="913" spans="1:15">
      <c r="A913" s="5" t="s">
        <v>907</v>
      </c>
      <c r="B913" s="6" t="s">
        <v>1228</v>
      </c>
      <c r="C913" s="8">
        <f t="shared" si="28"/>
        <v>64.89</v>
      </c>
      <c r="D913" s="13">
        <f>_xlfn.XLOOKUP(Tabela57[[#This Row],[SKU]],'ESTOQUE DEZEMBRO'!A:A,'ESTOQUE DEZEMBRO'!F:F,,0)-
_xlfn.XLOOKUP(Tabela57[[#This Row],[SKU]],'VENDA MES'!K:K,'VENDA MES'!L:L,0,0)</f>
        <v>4.1999999999999886</v>
      </c>
      <c r="E913" s="13">
        <f>IF(D913&lt;=0,(L913 * 2.5) - D913,IF(AND(Tabela57[[#This Row],[ESTOQUE_INICIAL]]&lt;=Tabela57[[#This Row],[PONTO_DE_REPOSICAO]],Tabela57[[#This Row],[ESTOQUE_INICIAL]]&gt;0),L913*2.5,D913*0))</f>
        <v>28.888888888888886</v>
      </c>
      <c r="F913" s="13">
        <f t="shared" si="29"/>
        <v>33.088888888888874</v>
      </c>
      <c r="G913" s="14">
        <f>IF('ESTOQUE DEZEMBRO'!$N913="outubro",_xlfn.XLOOKUP('ESTOQUE DEZEMBRO'!$A913,MEDIDAS!H:H,MEDIDAS!J:J,,0),IF('ESTOQUE DEZEMBRO'!$N913="novembro",_xlfn.XLOOKUP('ESTOQUE DEZEMBRO'!$A913,MEDIDAS!H:H,MEDIDAS!K:K,,0),"0"))</f>
        <v>18</v>
      </c>
      <c r="H913" s="16">
        <v>36</v>
      </c>
      <c r="I913" s="6" t="s">
        <v>1140</v>
      </c>
      <c r="J913" s="1">
        <f>'ESTOQUE DEZEMBRO'!$D913*'ESTOQUE DEZEMBRO'!$G913+'ESTOQUE DEZEMBRO'!$E913*'ESTOQUE DEZEMBRO'!$H913</f>
        <v>1335.6</v>
      </c>
      <c r="K913" s="1">
        <f>_xlfn.XLOOKUP(A913,MEDIDAS!A:A,MEDIDAS!D:D,,0)*5</f>
        <v>5.7777777777777768</v>
      </c>
      <c r="L913" s="1">
        <f>SUM(K913,_xlfn.XLOOKUP(A913,MEDIDAS!A:A,MEDIDAS!D:D,,0)*5)</f>
        <v>11.555555555555554</v>
      </c>
      <c r="M91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13" t="str">
        <f>IF(Tabela57[[#This Row],[ABASTECIMENTO]]&gt;0,"janeiro",_xlfn.XLOOKUP(Tabela57[[#This Row],[SKU]],'ESTOQUE DEZEMBRO'!A:A,'ESTOQUE DEZEMBRO'!N:N,,0))</f>
        <v>janeiro</v>
      </c>
      <c r="O913" s="15">
        <v>45658</v>
      </c>
    </row>
    <row r="914" spans="1:15">
      <c r="A914" s="5" t="s">
        <v>908</v>
      </c>
      <c r="B914" s="6" t="s">
        <v>1229</v>
      </c>
      <c r="C914" s="8">
        <f t="shared" si="28"/>
        <v>64.89</v>
      </c>
      <c r="D914" s="13">
        <f>_xlfn.XLOOKUP(Tabela57[[#This Row],[SKU]],'ESTOQUE DEZEMBRO'!A:A,'ESTOQUE DEZEMBRO'!F:F,,0)-
_xlfn.XLOOKUP(Tabela57[[#This Row],[SKU]],'VENDA MES'!K:K,'VENDA MES'!L:L,0,0)</f>
        <v>-2.8888888888888857</v>
      </c>
      <c r="E914" s="13">
        <f>IF(D914&lt;=0,(L914 * 2.5) - D914,IF(AND(Tabela57[[#This Row],[ESTOQUE_INICIAL]]&lt;=Tabela57[[#This Row],[PONTO_DE_REPOSICAO]],Tabela57[[#This Row],[ESTOQUE_INICIAL]]&gt;0),L914*2.5,D914*0))</f>
        <v>39</v>
      </c>
      <c r="F914" s="13">
        <f t="shared" si="29"/>
        <v>36.111111111111114</v>
      </c>
      <c r="G914" s="14" t="str">
        <f>IF('ESTOQUE DEZEMBRO'!$N914="outubro",_xlfn.XLOOKUP('ESTOQUE DEZEMBRO'!$A914,MEDIDAS!H:H,MEDIDAS!J:J,,0),IF('ESTOQUE DEZEMBRO'!$N914="novembro",_xlfn.XLOOKUP('ESTOQUE DEZEMBRO'!$A914,MEDIDAS!H:H,MEDIDAS!K:K,,0),"0"))</f>
        <v>0</v>
      </c>
      <c r="H914" s="16">
        <v>28</v>
      </c>
      <c r="I914" s="6" t="s">
        <v>1142</v>
      </c>
      <c r="J914" s="1">
        <f>'ESTOQUE DEZEMBRO'!$D914*'ESTOQUE DEZEMBRO'!$G914+'ESTOQUE DEZEMBRO'!$E914*'ESTOQUE DEZEMBRO'!$H914</f>
        <v>1655.8888888888891</v>
      </c>
      <c r="K914" s="1">
        <f>_xlfn.XLOOKUP(A914,MEDIDAS!A:A,MEDIDAS!D:D,,0)*5</f>
        <v>7.2222222222222223</v>
      </c>
      <c r="L914" s="1">
        <f>SUM(K914,_xlfn.XLOOKUP(A914,MEDIDAS!A:A,MEDIDAS!D:D,,0)*5)</f>
        <v>14.444444444444445</v>
      </c>
      <c r="M91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14" t="str">
        <f>IF(Tabela57[[#This Row],[ABASTECIMENTO]]&gt;0,"janeiro",_xlfn.XLOOKUP(Tabela57[[#This Row],[SKU]],'ESTOQUE DEZEMBRO'!A:A,'ESTOQUE DEZEMBRO'!N:N,,0))</f>
        <v>janeiro</v>
      </c>
      <c r="O914" s="15">
        <v>45658</v>
      </c>
    </row>
    <row r="915" spans="1:15">
      <c r="A915" s="5" t="s">
        <v>909</v>
      </c>
      <c r="B915" s="6" t="s">
        <v>1229</v>
      </c>
      <c r="C915" s="8">
        <f t="shared" si="28"/>
        <v>64.89</v>
      </c>
      <c r="D915" s="13">
        <f>_xlfn.XLOOKUP(Tabela57[[#This Row],[SKU]],'ESTOQUE DEZEMBRO'!A:A,'ESTOQUE DEZEMBRO'!F:F,,0)-
_xlfn.XLOOKUP(Tabela57[[#This Row],[SKU]],'VENDA MES'!K:K,'VENDA MES'!L:L,0,0)</f>
        <v>-31.59999999999998</v>
      </c>
      <c r="E915" s="13">
        <f>IF(D915&lt;=0,(L915 * 2.5) - D915,IF(AND(Tabela57[[#This Row],[ESTOQUE_INICIAL]]&lt;=Tabela57[[#This Row],[PONTO_DE_REPOSICAO]],Tabela57[[#This Row],[ESTOQUE_INICIAL]]&gt;0),L915*2.5,D915*0))</f>
        <v>49.933333333333309</v>
      </c>
      <c r="F915" s="13">
        <f t="shared" si="29"/>
        <v>18.333333333333329</v>
      </c>
      <c r="G915" s="14">
        <f>IF('ESTOQUE DEZEMBRO'!$N915="outubro",_xlfn.XLOOKUP('ESTOQUE DEZEMBRO'!$A915,MEDIDAS!H:H,MEDIDAS!J:J,,0),IF('ESTOQUE DEZEMBRO'!$N915="novembro",_xlfn.XLOOKUP('ESTOQUE DEZEMBRO'!$A915,MEDIDAS!H:H,MEDIDAS!K:K,,0),"0"))</f>
        <v>14</v>
      </c>
      <c r="H915" s="16">
        <v>28</v>
      </c>
      <c r="I915" s="6" t="s">
        <v>1142</v>
      </c>
      <c r="J915" s="1">
        <f>'ESTOQUE DEZEMBRO'!$D915*'ESTOQUE DEZEMBRO'!$G915+'ESTOQUE DEZEMBRO'!$E915*'ESTOQUE DEZEMBRO'!$H915</f>
        <v>831.60000000000025</v>
      </c>
      <c r="K915" s="1">
        <f>_xlfn.XLOOKUP(A915,MEDIDAS!A:A,MEDIDAS!D:D,,0)*5</f>
        <v>3.6666666666666665</v>
      </c>
      <c r="L915" s="1">
        <f>SUM(K915,_xlfn.XLOOKUP(A915,MEDIDAS!A:A,MEDIDAS!D:D,,0)*5)</f>
        <v>7.333333333333333</v>
      </c>
      <c r="M91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15" t="str">
        <f>IF(Tabela57[[#This Row],[ABASTECIMENTO]]&gt;0,"janeiro",_xlfn.XLOOKUP(Tabela57[[#This Row],[SKU]],'ESTOQUE DEZEMBRO'!A:A,'ESTOQUE DEZEMBRO'!N:N,,0))</f>
        <v>janeiro</v>
      </c>
      <c r="O915" s="15">
        <v>45658</v>
      </c>
    </row>
    <row r="916" spans="1:15">
      <c r="A916" s="5" t="s">
        <v>910</v>
      </c>
      <c r="B916" s="6" t="s">
        <v>1229</v>
      </c>
      <c r="C916" s="8">
        <f t="shared" si="28"/>
        <v>64.89</v>
      </c>
      <c r="D916" s="13">
        <f>_xlfn.XLOOKUP(Tabela57[[#This Row],[SKU]],'ESTOQUE DEZEMBRO'!A:A,'ESTOQUE DEZEMBRO'!F:F,,0)-
_xlfn.XLOOKUP(Tabela57[[#This Row],[SKU]],'VENDA MES'!K:K,'VENDA MES'!L:L,0,0)</f>
        <v>-23.5</v>
      </c>
      <c r="E916" s="13">
        <f>IF(D916&lt;=0,(L916 * 2.5) - D916,IF(AND(Tabela57[[#This Row],[ESTOQUE_INICIAL]]&lt;=Tabela57[[#This Row],[PONTO_DE_REPOSICAO]],Tabela57[[#This Row],[ESTOQUE_INICIAL]]&gt;0),L916*2.5,D916*0))</f>
        <v>66</v>
      </c>
      <c r="F916" s="13">
        <f t="shared" si="29"/>
        <v>42.5</v>
      </c>
      <c r="G916" s="14" t="str">
        <f>IF('ESTOQUE DEZEMBRO'!$N916="outubro",_xlfn.XLOOKUP('ESTOQUE DEZEMBRO'!$A916,MEDIDAS!H:H,MEDIDAS!J:J,,0),IF('ESTOQUE DEZEMBRO'!$N916="novembro",_xlfn.XLOOKUP('ESTOQUE DEZEMBRO'!$A916,MEDIDAS!H:H,MEDIDAS!K:K,,0),"0"))</f>
        <v>0</v>
      </c>
      <c r="H916" s="16">
        <v>28</v>
      </c>
      <c r="I916" s="6" t="s">
        <v>1142</v>
      </c>
      <c r="J916" s="1">
        <f>'ESTOQUE DEZEMBRO'!$D916*'ESTOQUE DEZEMBRO'!$G916+'ESTOQUE DEZEMBRO'!$E916*'ESTOQUE DEZEMBRO'!$H916</f>
        <v>1991.5000000000002</v>
      </c>
      <c r="K916" s="1">
        <f>_xlfn.XLOOKUP(A916,MEDIDAS!A:A,MEDIDAS!D:D,,0)*5</f>
        <v>8.5</v>
      </c>
      <c r="L916" s="1">
        <f>SUM(K916,_xlfn.XLOOKUP(A916,MEDIDAS!A:A,MEDIDAS!D:D,,0)*5)</f>
        <v>17</v>
      </c>
      <c r="M91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16" t="str">
        <f>IF(Tabela57[[#This Row],[ABASTECIMENTO]]&gt;0,"janeiro",_xlfn.XLOOKUP(Tabela57[[#This Row],[SKU]],'ESTOQUE DEZEMBRO'!A:A,'ESTOQUE DEZEMBRO'!N:N,,0))</f>
        <v>janeiro</v>
      </c>
      <c r="O916" s="15">
        <v>45658</v>
      </c>
    </row>
    <row r="917" spans="1:15">
      <c r="A917" s="5" t="s">
        <v>912</v>
      </c>
      <c r="B917" s="6" t="s">
        <v>1229</v>
      </c>
      <c r="C917" s="8">
        <f t="shared" si="28"/>
        <v>64.89</v>
      </c>
      <c r="D917" s="13">
        <f>_xlfn.XLOOKUP(Tabela57[[#This Row],[SKU]],'ESTOQUE DEZEMBRO'!A:A,'ESTOQUE DEZEMBRO'!F:F,,0)-
_xlfn.XLOOKUP(Tabela57[[#This Row],[SKU]],'VENDA MES'!K:K,'VENDA MES'!L:L,0,0)</f>
        <v>87</v>
      </c>
      <c r="E917" s="13">
        <f>IF(D917&lt;=0,(L917 * 2.5) - D917,IF(AND(Tabela57[[#This Row],[ESTOQUE_INICIAL]]&lt;=Tabela57[[#This Row],[PONTO_DE_REPOSICAO]],Tabela57[[#This Row],[ESTOQUE_INICIAL]]&gt;0),L917*2.5,D917*0))</f>
        <v>0</v>
      </c>
      <c r="F917" s="13">
        <f t="shared" si="29"/>
        <v>87</v>
      </c>
      <c r="G917" s="14">
        <f>IF('ESTOQUE DEZEMBRO'!$N917="outubro",_xlfn.XLOOKUP('ESTOQUE DEZEMBRO'!$A917,MEDIDAS!H:H,MEDIDAS!J:J,,0),IF('ESTOQUE DEZEMBRO'!$N917="novembro",_xlfn.XLOOKUP('ESTOQUE DEZEMBRO'!$A917,MEDIDAS!H:H,MEDIDAS!K:K,,0),"0"))</f>
        <v>14</v>
      </c>
      <c r="H917" s="16">
        <v>28</v>
      </c>
      <c r="I917" s="6" t="s">
        <v>1142</v>
      </c>
      <c r="J917" s="1">
        <f>'ESTOQUE DEZEMBRO'!$D917*'ESTOQUE DEZEMBRO'!$G917+'ESTOQUE DEZEMBRO'!$E917*'ESTOQUE DEZEMBRO'!$H917</f>
        <v>1848</v>
      </c>
      <c r="K917" s="1">
        <f>_xlfn.XLOOKUP(A917,MEDIDAS!A:A,MEDIDAS!D:D,,0)*5</f>
        <v>7.333333333333333</v>
      </c>
      <c r="L917" s="1">
        <f>SUM(K917,_xlfn.XLOOKUP(A917,MEDIDAS!A:A,MEDIDAS!D:D,,0)*5)</f>
        <v>14.666666666666666</v>
      </c>
      <c r="M91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17" t="str">
        <f>IF(Tabela57[[#This Row],[ABASTECIMENTO]]&gt;0,"janeiro",_xlfn.XLOOKUP(Tabela57[[#This Row],[SKU]],'ESTOQUE DEZEMBRO'!A:A,'ESTOQUE DEZEMBRO'!N:N,,0))</f>
        <v>outubro</v>
      </c>
      <c r="O917" s="15">
        <v>45658</v>
      </c>
    </row>
    <row r="918" spans="1:15">
      <c r="A918" s="5" t="s">
        <v>913</v>
      </c>
      <c r="B918" s="6" t="s">
        <v>1229</v>
      </c>
      <c r="C918" s="8">
        <f t="shared" si="28"/>
        <v>64.89</v>
      </c>
      <c r="D918" s="13">
        <f>_xlfn.XLOOKUP(Tabela57[[#This Row],[SKU]],'ESTOQUE DEZEMBRO'!A:A,'ESTOQUE DEZEMBRO'!F:F,,0)-
_xlfn.XLOOKUP(Tabela57[[#This Row],[SKU]],'VENDA MES'!K:K,'VENDA MES'!L:L,0,0)</f>
        <v>106.00000000000006</v>
      </c>
      <c r="E918" s="13">
        <f>IF(D918&lt;=0,(L918 * 2.5) - D918,IF(AND(Tabela57[[#This Row],[ESTOQUE_INICIAL]]&lt;=Tabela57[[#This Row],[PONTO_DE_REPOSICAO]],Tabela57[[#This Row],[ESTOQUE_INICIAL]]&gt;0),L918*2.5,D918*0))</f>
        <v>0</v>
      </c>
      <c r="F918" s="13">
        <f t="shared" si="29"/>
        <v>106.00000000000006</v>
      </c>
      <c r="G918" s="14">
        <f>IF('ESTOQUE DEZEMBRO'!$N918="outubro",_xlfn.XLOOKUP('ESTOQUE DEZEMBRO'!$A918,MEDIDAS!H:H,MEDIDAS!J:J,,0),IF('ESTOQUE DEZEMBRO'!$N918="novembro",_xlfn.XLOOKUP('ESTOQUE DEZEMBRO'!$A918,MEDIDAS!H:H,MEDIDAS!K:K,,0),"0"))</f>
        <v>14</v>
      </c>
      <c r="H918" s="16">
        <v>28</v>
      </c>
      <c r="I918" s="6" t="s">
        <v>1142</v>
      </c>
      <c r="J918" s="1">
        <f>'ESTOQUE DEZEMBRO'!$D918*'ESTOQUE DEZEMBRO'!$G918+'ESTOQUE DEZEMBRO'!$E918*'ESTOQUE DEZEMBRO'!$H918</f>
        <v>2184.0000000000009</v>
      </c>
      <c r="K918" s="1">
        <f>_xlfn.XLOOKUP(A918,MEDIDAS!A:A,MEDIDAS!D:D,,0)*5</f>
        <v>9.6666666666666661</v>
      </c>
      <c r="L918" s="1">
        <f>SUM(K918,_xlfn.XLOOKUP(A918,MEDIDAS!A:A,MEDIDAS!D:D,,0)*5)</f>
        <v>19.333333333333332</v>
      </c>
      <c r="M91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18" t="str">
        <f>IF(Tabela57[[#This Row],[ABASTECIMENTO]]&gt;0,"janeiro",_xlfn.XLOOKUP(Tabela57[[#This Row],[SKU]],'ESTOQUE DEZEMBRO'!A:A,'ESTOQUE DEZEMBRO'!N:N,,0))</f>
        <v>outubro</v>
      </c>
      <c r="O918" s="15">
        <v>45658</v>
      </c>
    </row>
    <row r="919" spans="1:15">
      <c r="A919" s="5" t="s">
        <v>1010</v>
      </c>
      <c r="B919" s="6" t="s">
        <v>1229</v>
      </c>
      <c r="C919" s="8">
        <f t="shared" si="28"/>
        <v>64.89</v>
      </c>
      <c r="D919" s="13">
        <f>_xlfn.XLOOKUP(Tabela57[[#This Row],[SKU]],'ESTOQUE DEZEMBRO'!A:A,'ESTOQUE DEZEMBRO'!F:F,,0)-
_xlfn.XLOOKUP(Tabela57[[#This Row],[SKU]],'VENDA MES'!K:K,'VENDA MES'!L:L,0,0)</f>
        <v>-16</v>
      </c>
      <c r="E919" s="13">
        <f>IF(D919&lt;=0,(L919 * 2.5) - D919,IF(AND(Tabela57[[#This Row],[ESTOQUE_INICIAL]]&lt;=Tabela57[[#This Row],[PONTO_DE_REPOSICAO]],Tabela57[[#This Row],[ESTOQUE_INICIAL]]&gt;0),L919*2.5,D919*0))</f>
        <v>46</v>
      </c>
      <c r="F919" s="13">
        <f t="shared" si="29"/>
        <v>30</v>
      </c>
      <c r="G919" s="14">
        <f>IF('ESTOQUE DEZEMBRO'!$N919="outubro",_xlfn.XLOOKUP('ESTOQUE DEZEMBRO'!$A919,MEDIDAS!H:H,MEDIDAS!J:J,,0),IF('ESTOQUE DEZEMBRO'!$N919="novembro",_xlfn.XLOOKUP('ESTOQUE DEZEMBRO'!$A919,MEDIDAS!H:H,MEDIDAS!K:K,,0),"0"))</f>
        <v>14</v>
      </c>
      <c r="H919" s="16">
        <v>28</v>
      </c>
      <c r="I919" s="6" t="s">
        <v>1142</v>
      </c>
      <c r="J919" s="1">
        <f>'ESTOQUE DEZEMBRO'!$D919*'ESTOQUE DEZEMBRO'!$G919+'ESTOQUE DEZEMBRO'!$E919*'ESTOQUE DEZEMBRO'!$H919</f>
        <v>588</v>
      </c>
      <c r="K919" s="1">
        <f>_xlfn.XLOOKUP(A919,MEDIDAS!A:A,MEDIDAS!D:D,,0)*5</f>
        <v>6</v>
      </c>
      <c r="L919" s="1">
        <f>SUM(K919,_xlfn.XLOOKUP(A919,MEDIDAS!A:A,MEDIDAS!D:D,,0)*5)</f>
        <v>12</v>
      </c>
      <c r="M91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19" t="str">
        <f>IF(Tabela57[[#This Row],[ABASTECIMENTO]]&gt;0,"janeiro",_xlfn.XLOOKUP(Tabela57[[#This Row],[SKU]],'ESTOQUE DEZEMBRO'!A:A,'ESTOQUE DEZEMBRO'!N:N,,0))</f>
        <v>janeiro</v>
      </c>
      <c r="O919" s="15">
        <v>45658</v>
      </c>
    </row>
    <row r="920" spans="1:15">
      <c r="A920" s="5" t="s">
        <v>914</v>
      </c>
      <c r="B920" s="6" t="s">
        <v>1229</v>
      </c>
      <c r="C920" s="8">
        <f t="shared" si="28"/>
        <v>64.89</v>
      </c>
      <c r="D920" s="13">
        <f>_xlfn.XLOOKUP(Tabela57[[#This Row],[SKU]],'ESTOQUE DEZEMBRO'!A:A,'ESTOQUE DEZEMBRO'!F:F,,0)-
_xlfn.XLOOKUP(Tabela57[[#This Row],[SKU]],'VENDA MES'!K:K,'VENDA MES'!L:L,0,0)</f>
        <v>-45.944444444444443</v>
      </c>
      <c r="E920" s="13">
        <f>IF(D920&lt;=0,(L920 * 2.5) - D920,IF(AND(Tabela57[[#This Row],[ESTOQUE_INICIAL]]&lt;=Tabela57[[#This Row],[PONTO_DE_REPOSICAO]],Tabela57[[#This Row],[ESTOQUE_INICIAL]]&gt;0),L920*2.5,D920*0))</f>
        <v>74</v>
      </c>
      <c r="F920" s="13">
        <f t="shared" si="29"/>
        <v>28.055555555555557</v>
      </c>
      <c r="G920" s="14" t="str">
        <f>IF('ESTOQUE DEZEMBRO'!$N920="outubro",_xlfn.XLOOKUP('ESTOQUE DEZEMBRO'!$A920,MEDIDAS!H:H,MEDIDAS!J:J,,0),IF('ESTOQUE DEZEMBRO'!$N920="novembro",_xlfn.XLOOKUP('ESTOQUE DEZEMBRO'!$A920,MEDIDAS!H:H,MEDIDAS!K:K,,0),"0"))</f>
        <v>0</v>
      </c>
      <c r="H920" s="16">
        <v>28</v>
      </c>
      <c r="I920" s="6" t="s">
        <v>1142</v>
      </c>
      <c r="J920" s="1">
        <f>'ESTOQUE DEZEMBRO'!$D920*'ESTOQUE DEZEMBRO'!$G920+'ESTOQUE DEZEMBRO'!$E920*'ESTOQUE DEZEMBRO'!$H920</f>
        <v>1051.9444444444443</v>
      </c>
      <c r="K920" s="1">
        <f>_xlfn.XLOOKUP(A920,MEDIDAS!A:A,MEDIDAS!D:D,,0)*5</f>
        <v>5.6111111111111107</v>
      </c>
      <c r="L920" s="1">
        <f>SUM(K920,_xlfn.XLOOKUP(A920,MEDIDAS!A:A,MEDIDAS!D:D,,0)*5)</f>
        <v>11.222222222222221</v>
      </c>
      <c r="M92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20" t="str">
        <f>IF(Tabela57[[#This Row],[ABASTECIMENTO]]&gt;0,"janeiro",_xlfn.XLOOKUP(Tabela57[[#This Row],[SKU]],'ESTOQUE DEZEMBRO'!A:A,'ESTOQUE DEZEMBRO'!N:N,,0))</f>
        <v>janeiro</v>
      </c>
      <c r="O920" s="15">
        <v>45658</v>
      </c>
    </row>
    <row r="921" spans="1:15">
      <c r="A921" s="5" t="s">
        <v>915</v>
      </c>
      <c r="B921" s="6" t="s">
        <v>1229</v>
      </c>
      <c r="C921" s="8">
        <f t="shared" si="28"/>
        <v>64.89</v>
      </c>
      <c r="D921" s="13">
        <f>_xlfn.XLOOKUP(Tabela57[[#This Row],[SKU]],'ESTOQUE DEZEMBRO'!A:A,'ESTOQUE DEZEMBRO'!F:F,,0)-
_xlfn.XLOOKUP(Tabela57[[#This Row],[SKU]],'VENDA MES'!K:K,'VENDA MES'!L:L,0,0)</f>
        <v>-27.544444444444437</v>
      </c>
      <c r="E921" s="13">
        <f>IF(D921&lt;=0,(L921 * 2.5) - D921,IF(AND(Tabela57[[#This Row],[ESTOQUE_INICIAL]]&lt;=Tabela57[[#This Row],[PONTO_DE_REPOSICAO]],Tabela57[[#This Row],[ESTOQUE_INICIAL]]&gt;0),L921*2.5,D921*0))</f>
        <v>75.599999999999994</v>
      </c>
      <c r="F921" s="13">
        <f t="shared" si="29"/>
        <v>48.055555555555557</v>
      </c>
      <c r="G921" s="14" t="str">
        <f>IF('ESTOQUE DEZEMBRO'!$N921="outubro",_xlfn.XLOOKUP('ESTOQUE DEZEMBRO'!$A921,MEDIDAS!H:H,MEDIDAS!J:J,,0),IF('ESTOQUE DEZEMBRO'!$N921="novembro",_xlfn.XLOOKUP('ESTOQUE DEZEMBRO'!$A921,MEDIDAS!H:H,MEDIDAS!K:K,,0),"0"))</f>
        <v>0</v>
      </c>
      <c r="H921" s="16">
        <v>28</v>
      </c>
      <c r="I921" s="6" t="s">
        <v>1142</v>
      </c>
      <c r="J921" s="1">
        <f>'ESTOQUE DEZEMBRO'!$D921*'ESTOQUE DEZEMBRO'!$G921+'ESTOQUE DEZEMBRO'!$E921*'ESTOQUE DEZEMBRO'!$H921</f>
        <v>1681.9444444444446</v>
      </c>
      <c r="K921" s="1">
        <f>_xlfn.XLOOKUP(A921,MEDIDAS!A:A,MEDIDAS!D:D,,0)*5</f>
        <v>9.6111111111111107</v>
      </c>
      <c r="L921" s="1">
        <f>SUM(K921,_xlfn.XLOOKUP(A921,MEDIDAS!A:A,MEDIDAS!D:D,,0)*5)</f>
        <v>19.222222222222221</v>
      </c>
      <c r="M92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21" t="str">
        <f>IF(Tabela57[[#This Row],[ABASTECIMENTO]]&gt;0,"janeiro",_xlfn.XLOOKUP(Tabela57[[#This Row],[SKU]],'ESTOQUE DEZEMBRO'!A:A,'ESTOQUE DEZEMBRO'!N:N,,0))</f>
        <v>janeiro</v>
      </c>
      <c r="O921" s="15">
        <v>45658</v>
      </c>
    </row>
    <row r="922" spans="1:15">
      <c r="A922" s="5" t="s">
        <v>916</v>
      </c>
      <c r="B922" s="6" t="s">
        <v>1229</v>
      </c>
      <c r="C922" s="8">
        <f t="shared" si="28"/>
        <v>64.89</v>
      </c>
      <c r="D922" s="13">
        <f>_xlfn.XLOOKUP(Tabela57[[#This Row],[SKU]],'ESTOQUE DEZEMBRO'!A:A,'ESTOQUE DEZEMBRO'!F:F,,0)-
_xlfn.XLOOKUP(Tabela57[[#This Row],[SKU]],'VENDA MES'!K:K,'VENDA MES'!L:L,0,0)</f>
        <v>-40</v>
      </c>
      <c r="E922" s="13">
        <f>IF(D922&lt;=0,(L922 * 2.5) - D922,IF(AND(Tabela57[[#This Row],[ESTOQUE_INICIAL]]&lt;=Tabela57[[#This Row],[PONTO_DE_REPOSICAO]],Tabela57[[#This Row],[ESTOQUE_INICIAL]]&gt;0),L922*2.5,D922*0))</f>
        <v>62.222222222222221</v>
      </c>
      <c r="F922" s="13">
        <f t="shared" si="29"/>
        <v>22.222222222222221</v>
      </c>
      <c r="G922" s="14">
        <f>IF('ESTOQUE DEZEMBRO'!$N922="outubro",_xlfn.XLOOKUP('ESTOQUE DEZEMBRO'!$A922,MEDIDAS!H:H,MEDIDAS!J:J,,0),IF('ESTOQUE DEZEMBRO'!$N922="novembro",_xlfn.XLOOKUP('ESTOQUE DEZEMBRO'!$A922,MEDIDAS!H:H,MEDIDAS!K:K,,0),"0"))</f>
        <v>14</v>
      </c>
      <c r="H922" s="16">
        <v>28</v>
      </c>
      <c r="I922" s="6" t="s">
        <v>1142</v>
      </c>
      <c r="J922" s="1">
        <f>'ESTOQUE DEZEMBRO'!$D922*'ESTOQUE DEZEMBRO'!$G922+'ESTOQUE DEZEMBRO'!$E922*'ESTOQUE DEZEMBRO'!$H922</f>
        <v>266</v>
      </c>
      <c r="K922" s="1">
        <f>_xlfn.XLOOKUP(A922,MEDIDAS!A:A,MEDIDAS!D:D,,0)*5</f>
        <v>4.4444444444444446</v>
      </c>
      <c r="L922" s="1">
        <f>SUM(K922,_xlfn.XLOOKUP(A922,MEDIDAS!A:A,MEDIDAS!D:D,,0)*5)</f>
        <v>8.8888888888888893</v>
      </c>
      <c r="M92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22" t="str">
        <f>IF(Tabela57[[#This Row],[ABASTECIMENTO]]&gt;0,"janeiro",_xlfn.XLOOKUP(Tabela57[[#This Row],[SKU]],'ESTOQUE DEZEMBRO'!A:A,'ESTOQUE DEZEMBRO'!N:N,,0))</f>
        <v>janeiro</v>
      </c>
      <c r="O922" s="15">
        <v>45658</v>
      </c>
    </row>
    <row r="923" spans="1:15">
      <c r="A923" s="5" t="s">
        <v>917</v>
      </c>
      <c r="B923" s="6" t="s">
        <v>1229</v>
      </c>
      <c r="C923" s="8">
        <f t="shared" si="28"/>
        <v>64.89</v>
      </c>
      <c r="D923" s="13">
        <f>_xlfn.XLOOKUP(Tabela57[[#This Row],[SKU]],'ESTOQUE DEZEMBRO'!A:A,'ESTOQUE DEZEMBRO'!F:F,,0)-
_xlfn.XLOOKUP(Tabela57[[#This Row],[SKU]],'VENDA MES'!K:K,'VENDA MES'!L:L,0,0)</f>
        <v>71.400000000000034</v>
      </c>
      <c r="E923" s="13">
        <f>IF(D923&lt;=0,(L923 * 2.5) - D923,IF(AND(Tabela57[[#This Row],[ESTOQUE_INICIAL]]&lt;=Tabela57[[#This Row],[PONTO_DE_REPOSICAO]],Tabela57[[#This Row],[ESTOQUE_INICIAL]]&gt;0),L923*2.5,D923*0))</f>
        <v>0</v>
      </c>
      <c r="F923" s="13">
        <f t="shared" si="29"/>
        <v>71.400000000000034</v>
      </c>
      <c r="G923" s="14">
        <f>IF('ESTOQUE DEZEMBRO'!$N923="outubro",_xlfn.XLOOKUP('ESTOQUE DEZEMBRO'!$A923,MEDIDAS!H:H,MEDIDAS!J:J,,0),IF('ESTOQUE DEZEMBRO'!$N923="novembro",_xlfn.XLOOKUP('ESTOQUE DEZEMBRO'!$A923,MEDIDAS!H:H,MEDIDAS!K:K,,0),"0"))</f>
        <v>14</v>
      </c>
      <c r="H923" s="16">
        <v>28</v>
      </c>
      <c r="I923" s="6" t="s">
        <v>1142</v>
      </c>
      <c r="J923" s="1">
        <f>'ESTOQUE DEZEMBRO'!$D923*'ESTOQUE DEZEMBRO'!$G923+'ESTOQUE DEZEMBRO'!$E923*'ESTOQUE DEZEMBRO'!$H923</f>
        <v>1797.6000000000004</v>
      </c>
      <c r="K923" s="1">
        <f>_xlfn.XLOOKUP(A923,MEDIDAS!A:A,MEDIDAS!D:D,,0)*5</f>
        <v>5.333333333333333</v>
      </c>
      <c r="L923" s="1">
        <f>SUM(K923,_xlfn.XLOOKUP(A923,MEDIDAS!A:A,MEDIDAS!D:D,,0)*5)</f>
        <v>10.666666666666666</v>
      </c>
      <c r="M92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23" t="str">
        <f>IF(Tabela57[[#This Row],[ABASTECIMENTO]]&gt;0,"janeiro",_xlfn.XLOOKUP(Tabela57[[#This Row],[SKU]],'ESTOQUE DEZEMBRO'!A:A,'ESTOQUE DEZEMBRO'!N:N,,0))</f>
        <v>outubro</v>
      </c>
      <c r="O923" s="15">
        <v>45658</v>
      </c>
    </row>
    <row r="924" spans="1:15">
      <c r="A924" s="5" t="s">
        <v>918</v>
      </c>
      <c r="B924" s="6" t="s">
        <v>1230</v>
      </c>
      <c r="C924" s="8">
        <f t="shared" si="28"/>
        <v>64.89</v>
      </c>
      <c r="D924" s="13">
        <f>_xlfn.XLOOKUP(Tabela57[[#This Row],[SKU]],'ESTOQUE DEZEMBRO'!A:A,'ESTOQUE DEZEMBRO'!F:F,,0)-
_xlfn.XLOOKUP(Tabela57[[#This Row],[SKU]],'VENDA MES'!K:K,'VENDA MES'!L:L,0,0)</f>
        <v>-34</v>
      </c>
      <c r="E924" s="13">
        <f>IF(D924&lt;=0,(L924 * 2.5) - D924,IF(AND(Tabela57[[#This Row],[ESTOQUE_INICIAL]]&lt;=Tabela57[[#This Row],[PONTO_DE_REPOSICAO]],Tabela57[[#This Row],[ESTOQUE_INICIAL]]&gt;0),L924*2.5,D924*0))</f>
        <v>66.222222222222229</v>
      </c>
      <c r="F924" s="13">
        <f t="shared" si="29"/>
        <v>32.222222222222229</v>
      </c>
      <c r="G924" s="14">
        <f>IF('ESTOQUE DEZEMBRO'!$N924="outubro",_xlfn.XLOOKUP('ESTOQUE DEZEMBRO'!$A924,MEDIDAS!H:H,MEDIDAS!J:J,,0),IF('ESTOQUE DEZEMBRO'!$N924="novembro",_xlfn.XLOOKUP('ESTOQUE DEZEMBRO'!$A924,MEDIDAS!H:H,MEDIDAS!K:K,,0),"0"))</f>
        <v>10</v>
      </c>
      <c r="H924" s="16">
        <v>20</v>
      </c>
      <c r="I924" s="6" t="s">
        <v>1134</v>
      </c>
      <c r="J924" s="1">
        <f>'ESTOQUE DEZEMBRO'!$D924*'ESTOQUE DEZEMBRO'!$G924+'ESTOQUE DEZEMBRO'!$E924*'ESTOQUE DEZEMBRO'!$H924</f>
        <v>160</v>
      </c>
      <c r="K924" s="1">
        <f>_xlfn.XLOOKUP(A924,MEDIDAS!A:A,MEDIDAS!D:D,,0)*5</f>
        <v>6.4444444444444446</v>
      </c>
      <c r="L924" s="1">
        <f>SUM(K924,_xlfn.XLOOKUP(A924,MEDIDAS!A:A,MEDIDAS!D:D,,0)*5)</f>
        <v>12.888888888888889</v>
      </c>
      <c r="M92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24" t="str">
        <f>IF(Tabela57[[#This Row],[ABASTECIMENTO]]&gt;0,"janeiro",_xlfn.XLOOKUP(Tabela57[[#This Row],[SKU]],'ESTOQUE DEZEMBRO'!A:A,'ESTOQUE DEZEMBRO'!N:N,,0))</f>
        <v>janeiro</v>
      </c>
      <c r="O924" s="15">
        <v>45658</v>
      </c>
    </row>
    <row r="925" spans="1:15">
      <c r="A925" s="5" t="s">
        <v>919</v>
      </c>
      <c r="B925" s="6" t="s">
        <v>1230</v>
      </c>
      <c r="C925" s="8">
        <f t="shared" si="28"/>
        <v>64.89</v>
      </c>
      <c r="D925" s="13">
        <f>_xlfn.XLOOKUP(Tabela57[[#This Row],[SKU]],'ESTOQUE DEZEMBRO'!A:A,'ESTOQUE DEZEMBRO'!F:F,,0)-
_xlfn.XLOOKUP(Tabela57[[#This Row],[SKU]],'VENDA MES'!K:K,'VENDA MES'!L:L,0,0)</f>
        <v>-66.800000000000011</v>
      </c>
      <c r="E925" s="13">
        <f>IF(D925&lt;=0,(L925 * 2.5) - D925,IF(AND(Tabela57[[#This Row],[ESTOQUE_INICIAL]]&lt;=Tabela57[[#This Row],[PONTO_DE_REPOSICAO]],Tabela57[[#This Row],[ESTOQUE_INICIAL]]&gt;0),L925*2.5,D925*0))</f>
        <v>107.35555555555557</v>
      </c>
      <c r="F925" s="13">
        <f t="shared" si="29"/>
        <v>40.555555555555557</v>
      </c>
      <c r="G925" s="14">
        <f>IF('ESTOQUE DEZEMBRO'!$N925="outubro",_xlfn.XLOOKUP('ESTOQUE DEZEMBRO'!$A925,MEDIDAS!H:H,MEDIDAS!J:J,,0),IF('ESTOQUE DEZEMBRO'!$N925="novembro",_xlfn.XLOOKUP('ESTOQUE DEZEMBRO'!$A925,MEDIDAS!H:H,MEDIDAS!K:K,,0),"0"))</f>
        <v>10</v>
      </c>
      <c r="H925" s="16">
        <v>20</v>
      </c>
      <c r="I925" s="6" t="s">
        <v>1134</v>
      </c>
      <c r="J925" s="1">
        <f>'ESTOQUE DEZEMBRO'!$D925*'ESTOQUE DEZEMBRO'!$G925+'ESTOQUE DEZEMBRO'!$E925*'ESTOQUE DEZEMBRO'!$H925</f>
        <v>321.99999999999989</v>
      </c>
      <c r="K925" s="1">
        <f>_xlfn.XLOOKUP(A925,MEDIDAS!A:A,MEDIDAS!D:D,,0)*5</f>
        <v>8.1111111111111107</v>
      </c>
      <c r="L925" s="1">
        <f>SUM(K925,_xlfn.XLOOKUP(A925,MEDIDAS!A:A,MEDIDAS!D:D,,0)*5)</f>
        <v>16.222222222222221</v>
      </c>
      <c r="M92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25" t="str">
        <f>IF(Tabela57[[#This Row],[ABASTECIMENTO]]&gt;0,"janeiro",_xlfn.XLOOKUP(Tabela57[[#This Row],[SKU]],'ESTOQUE DEZEMBRO'!A:A,'ESTOQUE DEZEMBRO'!N:N,,0))</f>
        <v>janeiro</v>
      </c>
      <c r="O925" s="15">
        <v>45658</v>
      </c>
    </row>
    <row r="926" spans="1:15">
      <c r="A926" s="5" t="s">
        <v>920</v>
      </c>
      <c r="B926" s="6" t="s">
        <v>1230</v>
      </c>
      <c r="C926" s="8">
        <f t="shared" si="28"/>
        <v>64.89</v>
      </c>
      <c r="D926" s="13">
        <f>_xlfn.XLOOKUP(Tabela57[[#This Row],[SKU]],'ESTOQUE DEZEMBRO'!A:A,'ESTOQUE DEZEMBRO'!F:F,,0)-
_xlfn.XLOOKUP(Tabela57[[#This Row],[SKU]],'VENDA MES'!K:K,'VENDA MES'!L:L,0,0)</f>
        <v>-46.722222222222221</v>
      </c>
      <c r="E926" s="13">
        <f>IF(D926&lt;=0,(L926 * 2.5) - D926,IF(AND(Tabela57[[#This Row],[ESTOQUE_INICIAL]]&lt;=Tabela57[[#This Row],[PONTO_DE_REPOSICAO]],Tabela57[[#This Row],[ESTOQUE_INICIAL]]&gt;0),L926*2.5,D926*0))</f>
        <v>72</v>
      </c>
      <c r="F926" s="13">
        <f t="shared" si="29"/>
        <v>25.277777777777779</v>
      </c>
      <c r="G926" s="14" t="str">
        <f>IF('ESTOQUE DEZEMBRO'!$N926="outubro",_xlfn.XLOOKUP('ESTOQUE DEZEMBRO'!$A926,MEDIDAS!H:H,MEDIDAS!J:J,,0),IF('ESTOQUE DEZEMBRO'!$N926="novembro",_xlfn.XLOOKUP('ESTOQUE DEZEMBRO'!$A926,MEDIDAS!H:H,MEDIDAS!K:K,,0),"0"))</f>
        <v>0</v>
      </c>
      <c r="H926" s="16">
        <v>20</v>
      </c>
      <c r="I926" s="6" t="s">
        <v>1134</v>
      </c>
      <c r="J926" s="1">
        <f>'ESTOQUE DEZEMBRO'!$D926*'ESTOQUE DEZEMBRO'!$G926+'ESTOQUE DEZEMBRO'!$E926*'ESTOQUE DEZEMBRO'!$H926</f>
        <v>926.94444444444434</v>
      </c>
      <c r="K926" s="1">
        <f>_xlfn.XLOOKUP(A926,MEDIDAS!A:A,MEDIDAS!D:D,,0)*5</f>
        <v>5.0555555555555554</v>
      </c>
      <c r="L926" s="1">
        <f>SUM(K926,_xlfn.XLOOKUP(A926,MEDIDAS!A:A,MEDIDAS!D:D,,0)*5)</f>
        <v>10.111111111111111</v>
      </c>
      <c r="M92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26" t="str">
        <f>IF(Tabela57[[#This Row],[ABASTECIMENTO]]&gt;0,"janeiro",_xlfn.XLOOKUP(Tabela57[[#This Row],[SKU]],'ESTOQUE DEZEMBRO'!A:A,'ESTOQUE DEZEMBRO'!N:N,,0))</f>
        <v>janeiro</v>
      </c>
      <c r="O926" s="15">
        <v>45658</v>
      </c>
    </row>
    <row r="927" spans="1:15">
      <c r="A927" s="5" t="s">
        <v>921</v>
      </c>
      <c r="B927" s="6" t="s">
        <v>1230</v>
      </c>
      <c r="C927" s="8">
        <f t="shared" si="28"/>
        <v>64.89</v>
      </c>
      <c r="D927" s="13">
        <f>_xlfn.XLOOKUP(Tabela57[[#This Row],[SKU]],'ESTOQUE DEZEMBRO'!A:A,'ESTOQUE DEZEMBRO'!F:F,,0)-
_xlfn.XLOOKUP(Tabela57[[#This Row],[SKU]],'VENDA MES'!K:K,'VENDA MES'!L:L,0,0)</f>
        <v>-10</v>
      </c>
      <c r="E927" s="13">
        <f>IF(D927&lt;=0,(L927 * 2.5) - D927,IF(AND(Tabela57[[#This Row],[ESTOQUE_INICIAL]]&lt;=Tabela57[[#This Row],[PONTO_DE_REPOSICAO]],Tabela57[[#This Row],[ESTOQUE_INICIAL]]&gt;0),L927*2.5,D927*0))</f>
        <v>55</v>
      </c>
      <c r="F927" s="13">
        <f t="shared" si="29"/>
        <v>45</v>
      </c>
      <c r="G927" s="14">
        <f>IF('ESTOQUE DEZEMBRO'!$N927="outubro",_xlfn.XLOOKUP('ESTOQUE DEZEMBRO'!$A927,MEDIDAS!H:H,MEDIDAS!J:J,,0),IF('ESTOQUE DEZEMBRO'!$N927="novembro",_xlfn.XLOOKUP('ESTOQUE DEZEMBRO'!$A927,MEDIDAS!H:H,MEDIDAS!K:K,,0),"0"))</f>
        <v>10</v>
      </c>
      <c r="H927" s="16">
        <v>20</v>
      </c>
      <c r="I927" s="6" t="s">
        <v>1134</v>
      </c>
      <c r="J927" s="1">
        <f>'ESTOQUE DEZEMBRO'!$D927*'ESTOQUE DEZEMBRO'!$G927+'ESTOQUE DEZEMBRO'!$E927*'ESTOQUE DEZEMBRO'!$H927</f>
        <v>690</v>
      </c>
      <c r="K927" s="1">
        <f>_xlfn.XLOOKUP(A927,MEDIDAS!A:A,MEDIDAS!D:D,,0)*5</f>
        <v>9</v>
      </c>
      <c r="L927" s="1">
        <f>SUM(K927,_xlfn.XLOOKUP(A927,MEDIDAS!A:A,MEDIDAS!D:D,,0)*5)</f>
        <v>18</v>
      </c>
      <c r="M92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27" t="str">
        <f>IF(Tabela57[[#This Row],[ABASTECIMENTO]]&gt;0,"janeiro",_xlfn.XLOOKUP(Tabela57[[#This Row],[SKU]],'ESTOQUE DEZEMBRO'!A:A,'ESTOQUE DEZEMBRO'!N:N,,0))</f>
        <v>janeiro</v>
      </c>
      <c r="O927" s="15">
        <v>45658</v>
      </c>
    </row>
    <row r="928" spans="1:15">
      <c r="A928" s="5" t="s">
        <v>923</v>
      </c>
      <c r="B928" s="6" t="s">
        <v>1230</v>
      </c>
      <c r="C928" s="8">
        <f t="shared" si="28"/>
        <v>64.89</v>
      </c>
      <c r="D928" s="13">
        <f>_xlfn.XLOOKUP(Tabela57[[#This Row],[SKU]],'ESTOQUE DEZEMBRO'!A:A,'ESTOQUE DEZEMBRO'!F:F,,0)-
_xlfn.XLOOKUP(Tabela57[[#This Row],[SKU]],'VENDA MES'!K:K,'VENDA MES'!L:L,0,0)</f>
        <v>-33.800000000000011</v>
      </c>
      <c r="E928" s="13">
        <f>IF(D928&lt;=0,(L928 * 2.5) - D928,IF(AND(Tabela57[[#This Row],[ESTOQUE_INICIAL]]&lt;=Tabela57[[#This Row],[PONTO_DE_REPOSICAO]],Tabela57[[#This Row],[ESTOQUE_INICIAL]]&gt;0),L928*2.5,D928*0))</f>
        <v>76.855555555555569</v>
      </c>
      <c r="F928" s="13">
        <f t="shared" si="29"/>
        <v>43.055555555555557</v>
      </c>
      <c r="G928" s="14">
        <f>IF('ESTOQUE DEZEMBRO'!$N928="outubro",_xlfn.XLOOKUP('ESTOQUE DEZEMBRO'!$A928,MEDIDAS!H:H,MEDIDAS!J:J,,0),IF('ESTOQUE DEZEMBRO'!$N928="novembro",_xlfn.XLOOKUP('ESTOQUE DEZEMBRO'!$A928,MEDIDAS!H:H,MEDIDAS!K:K,,0),"0"))</f>
        <v>10</v>
      </c>
      <c r="H928" s="16">
        <v>20</v>
      </c>
      <c r="I928" s="6" t="s">
        <v>1134</v>
      </c>
      <c r="J928" s="1">
        <f>'ESTOQUE DEZEMBRO'!$D928*'ESTOQUE DEZEMBRO'!$G928+'ESTOQUE DEZEMBRO'!$E928*'ESTOQUE DEZEMBRO'!$H928</f>
        <v>231.99999999999989</v>
      </c>
      <c r="K928" s="1">
        <f>_xlfn.XLOOKUP(A928,MEDIDAS!A:A,MEDIDAS!D:D,,0)*5</f>
        <v>8.6111111111111107</v>
      </c>
      <c r="L928" s="1">
        <f>SUM(K928,_xlfn.XLOOKUP(A928,MEDIDAS!A:A,MEDIDAS!D:D,,0)*5)</f>
        <v>17.222222222222221</v>
      </c>
      <c r="M92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28" t="str">
        <f>IF(Tabela57[[#This Row],[ABASTECIMENTO]]&gt;0,"janeiro",_xlfn.XLOOKUP(Tabela57[[#This Row],[SKU]],'ESTOQUE DEZEMBRO'!A:A,'ESTOQUE DEZEMBRO'!N:N,,0))</f>
        <v>janeiro</v>
      </c>
      <c r="O928" s="15">
        <v>45658</v>
      </c>
    </row>
    <row r="929" spans="1:15">
      <c r="A929" s="5" t="s">
        <v>1021</v>
      </c>
      <c r="B929" s="6" t="s">
        <v>1230</v>
      </c>
      <c r="C929" s="8">
        <f t="shared" si="28"/>
        <v>64.89</v>
      </c>
      <c r="D929" s="13">
        <f>_xlfn.XLOOKUP(Tabela57[[#This Row],[SKU]],'ESTOQUE DEZEMBRO'!A:A,'ESTOQUE DEZEMBRO'!F:F,,0)-
_xlfn.XLOOKUP(Tabela57[[#This Row],[SKU]],'VENDA MES'!K:K,'VENDA MES'!L:L,0,0)</f>
        <v>-61</v>
      </c>
      <c r="E929" s="13">
        <f>IF(D929&lt;=0,(L929 * 2.5) - D929,IF(AND(Tabela57[[#This Row],[ESTOQUE_INICIAL]]&lt;=Tabela57[[#This Row],[PONTO_DE_REPOSICAO]],Tabela57[[#This Row],[ESTOQUE_INICIAL]]&gt;0),L929*2.5,D929*0))</f>
        <v>97.666666666666657</v>
      </c>
      <c r="F929" s="13">
        <f t="shared" si="29"/>
        <v>36.666666666666657</v>
      </c>
      <c r="G929" s="14">
        <f>IF('ESTOQUE DEZEMBRO'!$N929="outubro",_xlfn.XLOOKUP('ESTOQUE DEZEMBRO'!$A929,MEDIDAS!H:H,MEDIDAS!J:J,,0),IF('ESTOQUE DEZEMBRO'!$N929="novembro",_xlfn.XLOOKUP('ESTOQUE DEZEMBRO'!$A929,MEDIDAS!H:H,MEDIDAS!K:K,,0),"0"))</f>
        <v>10</v>
      </c>
      <c r="H929" s="16">
        <v>20</v>
      </c>
      <c r="I929" s="6" t="s">
        <v>1134</v>
      </c>
      <c r="J929" s="1">
        <f>'ESTOQUE DEZEMBRO'!$D929*'ESTOQUE DEZEMBRO'!$G929+'ESTOQUE DEZEMBRO'!$E929*'ESTOQUE DEZEMBRO'!$H929</f>
        <v>180</v>
      </c>
      <c r="K929" s="1">
        <f>_xlfn.XLOOKUP(A929,MEDIDAS!A:A,MEDIDAS!D:D,,0)*5</f>
        <v>7.333333333333333</v>
      </c>
      <c r="L929" s="1">
        <f>SUM(K929,_xlfn.XLOOKUP(A929,MEDIDAS!A:A,MEDIDAS!D:D,,0)*5)</f>
        <v>14.666666666666666</v>
      </c>
      <c r="M92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29" t="str">
        <f>IF(Tabela57[[#This Row],[ABASTECIMENTO]]&gt;0,"janeiro",_xlfn.XLOOKUP(Tabela57[[#This Row],[SKU]],'ESTOQUE DEZEMBRO'!A:A,'ESTOQUE DEZEMBRO'!N:N,,0))</f>
        <v>janeiro</v>
      </c>
      <c r="O929" s="15">
        <v>45658</v>
      </c>
    </row>
    <row r="930" spans="1:15">
      <c r="A930" s="5" t="s">
        <v>924</v>
      </c>
      <c r="B930" s="6" t="s">
        <v>1230</v>
      </c>
      <c r="C930" s="8">
        <f t="shared" si="28"/>
        <v>64.89</v>
      </c>
      <c r="D930" s="13">
        <f>_xlfn.XLOOKUP(Tabela57[[#This Row],[SKU]],'ESTOQUE DEZEMBRO'!A:A,'ESTOQUE DEZEMBRO'!F:F,,0)-
_xlfn.XLOOKUP(Tabela57[[#This Row],[SKU]],'VENDA MES'!K:K,'VENDA MES'!L:L,0,0)</f>
        <v>-68.444444444444457</v>
      </c>
      <c r="E930" s="13">
        <f>IF(D930&lt;=0,(L930 * 2.5) - D930,IF(AND(Tabela57[[#This Row],[ESTOQUE_INICIAL]]&lt;=Tabela57[[#This Row],[PONTO_DE_REPOSICAO]],Tabela57[[#This Row],[ESTOQUE_INICIAL]]&gt;0),L930*2.5,D930*0))</f>
        <v>94.000000000000014</v>
      </c>
      <c r="F930" s="13">
        <f t="shared" si="29"/>
        <v>25.555555555555557</v>
      </c>
      <c r="G930" s="14" t="str">
        <f>IF('ESTOQUE DEZEMBRO'!$N930="outubro",_xlfn.XLOOKUP('ESTOQUE DEZEMBRO'!$A930,MEDIDAS!H:H,MEDIDAS!J:J,,0),IF('ESTOQUE DEZEMBRO'!$N930="novembro",_xlfn.XLOOKUP('ESTOQUE DEZEMBRO'!$A930,MEDIDAS!H:H,MEDIDAS!K:K,,0),"0"))</f>
        <v>0</v>
      </c>
      <c r="H930" s="16">
        <v>20</v>
      </c>
      <c r="I930" s="6" t="s">
        <v>1134</v>
      </c>
      <c r="J930" s="1">
        <f>'ESTOQUE DEZEMBRO'!$D930*'ESTOQUE DEZEMBRO'!$G930+'ESTOQUE DEZEMBRO'!$E930*'ESTOQUE DEZEMBRO'!$H930</f>
        <v>1350</v>
      </c>
      <c r="K930" s="1">
        <f>_xlfn.XLOOKUP(A930,MEDIDAS!A:A,MEDIDAS!D:D,,0)*5</f>
        <v>5.1111111111111107</v>
      </c>
      <c r="L930" s="1">
        <f>SUM(K930,_xlfn.XLOOKUP(A930,MEDIDAS!A:A,MEDIDAS!D:D,,0)*5)</f>
        <v>10.222222222222221</v>
      </c>
      <c r="M93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30" t="str">
        <f>IF(Tabela57[[#This Row],[ABASTECIMENTO]]&gt;0,"janeiro",_xlfn.XLOOKUP(Tabela57[[#This Row],[SKU]],'ESTOQUE DEZEMBRO'!A:A,'ESTOQUE DEZEMBRO'!N:N,,0))</f>
        <v>janeiro</v>
      </c>
      <c r="O930" s="15">
        <v>45658</v>
      </c>
    </row>
    <row r="931" spans="1:15">
      <c r="A931" s="5" t="s">
        <v>925</v>
      </c>
      <c r="B931" s="6" t="s">
        <v>1230</v>
      </c>
      <c r="C931" s="8">
        <f t="shared" si="28"/>
        <v>64.89</v>
      </c>
      <c r="D931" s="13">
        <f>_xlfn.XLOOKUP(Tabela57[[#This Row],[SKU]],'ESTOQUE DEZEMBRO'!A:A,'ESTOQUE DEZEMBRO'!F:F,,0)-
_xlfn.XLOOKUP(Tabela57[[#This Row],[SKU]],'VENDA MES'!K:K,'VENDA MES'!L:L,0,0)</f>
        <v>-44.199999999999989</v>
      </c>
      <c r="E931" s="13">
        <f>IF(D931&lt;=0,(L931 * 2.5) - D931,IF(AND(Tabela57[[#This Row],[ESTOQUE_INICIAL]]&lt;=Tabela57[[#This Row],[PONTO_DE_REPOSICAO]],Tabela57[[#This Row],[ESTOQUE_INICIAL]]&gt;0),L931*2.5,D931*0))</f>
        <v>77.533333333333317</v>
      </c>
      <c r="F931" s="13">
        <f t="shared" si="29"/>
        <v>33.333333333333329</v>
      </c>
      <c r="G931" s="14">
        <f>IF('ESTOQUE DEZEMBRO'!$N931="outubro",_xlfn.XLOOKUP('ESTOQUE DEZEMBRO'!$A931,MEDIDAS!H:H,MEDIDAS!J:J,,0),IF('ESTOQUE DEZEMBRO'!$N931="novembro",_xlfn.XLOOKUP('ESTOQUE DEZEMBRO'!$A931,MEDIDAS!H:H,MEDIDAS!K:K,,0),"0"))</f>
        <v>10</v>
      </c>
      <c r="H931" s="16">
        <v>20</v>
      </c>
      <c r="I931" s="6" t="s">
        <v>1134</v>
      </c>
      <c r="J931" s="1">
        <f>'ESTOQUE DEZEMBRO'!$D931*'ESTOQUE DEZEMBRO'!$G931+'ESTOQUE DEZEMBRO'!$E931*'ESTOQUE DEZEMBRO'!$H931</f>
        <v>318.00000000000011</v>
      </c>
      <c r="K931" s="1">
        <f>_xlfn.XLOOKUP(A931,MEDIDAS!A:A,MEDIDAS!D:D,,0)*5</f>
        <v>6.6666666666666661</v>
      </c>
      <c r="L931" s="1">
        <f>SUM(K931,_xlfn.XLOOKUP(A931,MEDIDAS!A:A,MEDIDAS!D:D,,0)*5)</f>
        <v>13.333333333333332</v>
      </c>
      <c r="M93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31" t="str">
        <f>IF(Tabela57[[#This Row],[ABASTECIMENTO]]&gt;0,"janeiro",_xlfn.XLOOKUP(Tabela57[[#This Row],[SKU]],'ESTOQUE DEZEMBRO'!A:A,'ESTOQUE DEZEMBRO'!N:N,,0))</f>
        <v>janeiro</v>
      </c>
      <c r="O931" s="15">
        <v>45658</v>
      </c>
    </row>
    <row r="932" spans="1:15">
      <c r="A932" s="5" t="s">
        <v>926</v>
      </c>
      <c r="B932" s="6" t="s">
        <v>1230</v>
      </c>
      <c r="C932" s="8">
        <f t="shared" si="28"/>
        <v>64.89</v>
      </c>
      <c r="D932" s="13">
        <f>_xlfn.XLOOKUP(Tabela57[[#This Row],[SKU]],'ESTOQUE DEZEMBRO'!A:A,'ESTOQUE DEZEMBRO'!F:F,,0)-
_xlfn.XLOOKUP(Tabela57[[#This Row],[SKU]],'VENDA MES'!K:K,'VENDA MES'!L:L,0,0)</f>
        <v>-49.400000000000006</v>
      </c>
      <c r="E932" s="13">
        <f>IF(D932&lt;=0,(L932 * 2.5) - D932,IF(AND(Tabela57[[#This Row],[ESTOQUE_INICIAL]]&lt;=Tabela57[[#This Row],[PONTO_DE_REPOSICAO]],Tabela57[[#This Row],[ESTOQUE_INICIAL]]&gt;0),L932*2.5,D932*0))</f>
        <v>86.344444444444449</v>
      </c>
      <c r="F932" s="13">
        <f t="shared" si="29"/>
        <v>36.944444444444443</v>
      </c>
      <c r="G932" s="14">
        <f>IF('ESTOQUE DEZEMBRO'!$N932="outubro",_xlfn.XLOOKUP('ESTOQUE DEZEMBRO'!$A932,MEDIDAS!H:H,MEDIDAS!J:J,,0),IF('ESTOQUE DEZEMBRO'!$N932="novembro",_xlfn.XLOOKUP('ESTOQUE DEZEMBRO'!$A932,MEDIDAS!H:H,MEDIDAS!K:K,,0),"0"))</f>
        <v>10</v>
      </c>
      <c r="H932" s="16">
        <v>20</v>
      </c>
      <c r="I932" s="6" t="s">
        <v>1134</v>
      </c>
      <c r="J932" s="1">
        <f>'ESTOQUE DEZEMBRO'!$D932*'ESTOQUE DEZEMBRO'!$G932+'ESTOQUE DEZEMBRO'!$E932*'ESTOQUE DEZEMBRO'!$H932</f>
        <v>385.99999999999994</v>
      </c>
      <c r="K932" s="1">
        <f>_xlfn.XLOOKUP(A932,MEDIDAS!A:A,MEDIDAS!D:D,,0)*5</f>
        <v>7.3888888888888893</v>
      </c>
      <c r="L932" s="1">
        <f>SUM(K932,_xlfn.XLOOKUP(A932,MEDIDAS!A:A,MEDIDAS!D:D,,0)*5)</f>
        <v>14.777777777777779</v>
      </c>
      <c r="M93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32" t="str">
        <f>IF(Tabela57[[#This Row],[ABASTECIMENTO]]&gt;0,"janeiro",_xlfn.XLOOKUP(Tabela57[[#This Row],[SKU]],'ESTOQUE DEZEMBRO'!A:A,'ESTOQUE DEZEMBRO'!N:N,,0))</f>
        <v>janeiro</v>
      </c>
      <c r="O932" s="15">
        <v>45658</v>
      </c>
    </row>
    <row r="933" spans="1:15">
      <c r="A933" s="5" t="s">
        <v>927</v>
      </c>
      <c r="B933" s="6" t="s">
        <v>1230</v>
      </c>
      <c r="C933" s="8">
        <f t="shared" si="28"/>
        <v>64.89</v>
      </c>
      <c r="D933" s="13">
        <f>_xlfn.XLOOKUP(Tabela57[[#This Row],[SKU]],'ESTOQUE DEZEMBRO'!A:A,'ESTOQUE DEZEMBRO'!F:F,,0)-
_xlfn.XLOOKUP(Tabela57[[#This Row],[SKU]],'VENDA MES'!K:K,'VENDA MES'!L:L,0,0)</f>
        <v>-28.222222222222221</v>
      </c>
      <c r="E933" s="13">
        <f>IF(D933&lt;=0,(L933 * 2.5) - D933,IF(AND(Tabela57[[#This Row],[ESTOQUE_INICIAL]]&lt;=Tabela57[[#This Row],[PONTO_DE_REPOSICAO]],Tabela57[[#This Row],[ESTOQUE_INICIAL]]&gt;0),L933*2.5,D933*0))</f>
        <v>56</v>
      </c>
      <c r="F933" s="13">
        <f t="shared" si="29"/>
        <v>27.777777777777779</v>
      </c>
      <c r="G933" s="14" t="str">
        <f>IF('ESTOQUE DEZEMBRO'!$N933="outubro",_xlfn.XLOOKUP('ESTOQUE DEZEMBRO'!$A933,MEDIDAS!H:H,MEDIDAS!J:J,,0),IF('ESTOQUE DEZEMBRO'!$N933="novembro",_xlfn.XLOOKUP('ESTOQUE DEZEMBRO'!$A933,MEDIDAS!H:H,MEDIDAS!K:K,,0),"0"))</f>
        <v>0</v>
      </c>
      <c r="H933" s="16">
        <v>20</v>
      </c>
      <c r="I933" s="6" t="s">
        <v>1134</v>
      </c>
      <c r="J933" s="1">
        <f>'ESTOQUE DEZEMBRO'!$D933*'ESTOQUE DEZEMBRO'!$G933+'ESTOQUE DEZEMBRO'!$E933*'ESTOQUE DEZEMBRO'!$H933</f>
        <v>884.444444444444</v>
      </c>
      <c r="K933" s="1">
        <f>_xlfn.XLOOKUP(A933,MEDIDAS!A:A,MEDIDAS!D:D,,0)*5</f>
        <v>5.5555555555555554</v>
      </c>
      <c r="L933" s="1">
        <f>SUM(K933,_xlfn.XLOOKUP(A933,MEDIDAS!A:A,MEDIDAS!D:D,,0)*5)</f>
        <v>11.111111111111111</v>
      </c>
      <c r="M93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33" t="str">
        <f>IF(Tabela57[[#This Row],[ABASTECIMENTO]]&gt;0,"janeiro",_xlfn.XLOOKUP(Tabela57[[#This Row],[SKU]],'ESTOQUE DEZEMBRO'!A:A,'ESTOQUE DEZEMBRO'!N:N,,0))</f>
        <v>janeiro</v>
      </c>
      <c r="O933" s="15">
        <v>45658</v>
      </c>
    </row>
    <row r="934" spans="1:15">
      <c r="A934" s="5" t="s">
        <v>928</v>
      </c>
      <c r="B934" s="6" t="s">
        <v>1231</v>
      </c>
      <c r="C934" s="8">
        <f t="shared" si="28"/>
        <v>64.89</v>
      </c>
      <c r="D934" s="13">
        <f>_xlfn.XLOOKUP(Tabela57[[#This Row],[SKU]],'ESTOQUE DEZEMBRO'!A:A,'ESTOQUE DEZEMBRO'!F:F,,0)-
_xlfn.XLOOKUP(Tabela57[[#This Row],[SKU]],'VENDA MES'!K:K,'VENDA MES'!L:L,0,0)</f>
        <v>-15.59999999999998</v>
      </c>
      <c r="E934" s="13">
        <f>IF(D934&lt;=0,(L934 * 2.5) - D934,IF(AND(Tabela57[[#This Row],[ESTOQUE_INICIAL]]&lt;=Tabela57[[#This Row],[PONTO_DE_REPOSICAO]],Tabela57[[#This Row],[ESTOQUE_INICIAL]]&gt;0),L934*2.5,D934*0))</f>
        <v>33.377777777777759</v>
      </c>
      <c r="F934" s="13">
        <f t="shared" si="29"/>
        <v>17.777777777777779</v>
      </c>
      <c r="G934" s="14">
        <f>IF('ESTOQUE DEZEMBRO'!$N934="outubro",_xlfn.XLOOKUP('ESTOQUE DEZEMBRO'!$A934,MEDIDAS!H:H,MEDIDAS!J:J,,0),IF('ESTOQUE DEZEMBRO'!$N934="novembro",_xlfn.XLOOKUP('ESTOQUE DEZEMBRO'!$A934,MEDIDAS!H:H,MEDIDAS!K:K,,0),"0"))</f>
        <v>18</v>
      </c>
      <c r="H934" s="16">
        <v>36</v>
      </c>
      <c r="I934" s="6" t="s">
        <v>1140</v>
      </c>
      <c r="J934" s="1">
        <f>'ESTOQUE DEZEMBRO'!$D934*'ESTOQUE DEZEMBRO'!$G934+'ESTOQUE DEZEMBRO'!$E934*'ESTOQUE DEZEMBRO'!$H934</f>
        <v>1105.2000000000003</v>
      </c>
      <c r="K934" s="1">
        <f>_xlfn.XLOOKUP(A934,MEDIDAS!A:A,MEDIDAS!D:D,,0)*5</f>
        <v>3.5555555555555558</v>
      </c>
      <c r="L934" s="1">
        <f>SUM(K934,_xlfn.XLOOKUP(A934,MEDIDAS!A:A,MEDIDAS!D:D,,0)*5)</f>
        <v>7.1111111111111116</v>
      </c>
      <c r="M93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34" t="str">
        <f>IF(Tabela57[[#This Row],[ABASTECIMENTO]]&gt;0,"janeiro",_xlfn.XLOOKUP(Tabela57[[#This Row],[SKU]],'ESTOQUE DEZEMBRO'!A:A,'ESTOQUE DEZEMBRO'!N:N,,0))</f>
        <v>janeiro</v>
      </c>
      <c r="O934" s="15">
        <v>45658</v>
      </c>
    </row>
    <row r="935" spans="1:15">
      <c r="A935" s="5" t="s">
        <v>929</v>
      </c>
      <c r="B935" s="6" t="s">
        <v>1231</v>
      </c>
      <c r="C935" s="8">
        <f t="shared" si="28"/>
        <v>64.89</v>
      </c>
      <c r="D935" s="13">
        <f>_xlfn.XLOOKUP(Tabela57[[#This Row],[SKU]],'ESTOQUE DEZEMBRO'!A:A,'ESTOQUE DEZEMBRO'!F:F,,0)-
_xlfn.XLOOKUP(Tabela57[[#This Row],[SKU]],'VENDA MES'!K:K,'VENDA MES'!L:L,0,0)</f>
        <v>147.00000000000006</v>
      </c>
      <c r="E935" s="13">
        <f>IF(D935&lt;=0,(L935 * 2.5) - D935,IF(AND(Tabela57[[#This Row],[ESTOQUE_INICIAL]]&lt;=Tabela57[[#This Row],[PONTO_DE_REPOSICAO]],Tabela57[[#This Row],[ESTOQUE_INICIAL]]&gt;0),L935*2.5,D935*0))</f>
        <v>0</v>
      </c>
      <c r="F935" s="13">
        <f t="shared" si="29"/>
        <v>147.00000000000006</v>
      </c>
      <c r="G935" s="14">
        <f>IF('ESTOQUE DEZEMBRO'!$N935="outubro",_xlfn.XLOOKUP('ESTOQUE DEZEMBRO'!$A935,MEDIDAS!H:H,MEDIDAS!J:J,,0),IF('ESTOQUE DEZEMBRO'!$N935="novembro",_xlfn.XLOOKUP('ESTOQUE DEZEMBRO'!$A935,MEDIDAS!H:H,MEDIDAS!K:K,,0),"0"))</f>
        <v>18</v>
      </c>
      <c r="H935" s="16">
        <v>36</v>
      </c>
      <c r="I935" s="6" t="s">
        <v>1140</v>
      </c>
      <c r="J935" s="1">
        <f>'ESTOQUE DEZEMBRO'!$D935*'ESTOQUE DEZEMBRO'!$G935+'ESTOQUE DEZEMBRO'!$E935*'ESTOQUE DEZEMBRO'!$H935</f>
        <v>3384.0000000000009</v>
      </c>
      <c r="K935" s="1">
        <f>_xlfn.XLOOKUP(A935,MEDIDAS!A:A,MEDIDAS!D:D,,0)*5</f>
        <v>6.0555555555555554</v>
      </c>
      <c r="L935" s="1">
        <f>SUM(K935,_xlfn.XLOOKUP(A935,MEDIDAS!A:A,MEDIDAS!D:D,,0)*5)</f>
        <v>12.111111111111111</v>
      </c>
      <c r="M93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35" t="str">
        <f>IF(Tabela57[[#This Row],[ABASTECIMENTO]]&gt;0,"janeiro",_xlfn.XLOOKUP(Tabela57[[#This Row],[SKU]],'ESTOQUE DEZEMBRO'!A:A,'ESTOQUE DEZEMBRO'!N:N,,0))</f>
        <v>outubro</v>
      </c>
      <c r="O935" s="15">
        <v>45658</v>
      </c>
    </row>
    <row r="936" spans="1:15">
      <c r="A936" s="5" t="s">
        <v>930</v>
      </c>
      <c r="B936" s="6" t="s">
        <v>1231</v>
      </c>
      <c r="C936" s="8">
        <f t="shared" si="28"/>
        <v>64.89</v>
      </c>
      <c r="D936" s="13">
        <f>_xlfn.XLOOKUP(Tabela57[[#This Row],[SKU]],'ESTOQUE DEZEMBRO'!A:A,'ESTOQUE DEZEMBRO'!F:F,,0)-
_xlfn.XLOOKUP(Tabela57[[#This Row],[SKU]],'VENDA MES'!K:K,'VENDA MES'!L:L,0,0)</f>
        <v>-17.666666666666657</v>
      </c>
      <c r="E936" s="13">
        <f>IF(D936&lt;=0,(L936 * 2.5) - D936,IF(AND(Tabela57[[#This Row],[ESTOQUE_INICIAL]]&lt;=Tabela57[[#This Row],[PONTO_DE_REPOSICAO]],Tabela57[[#This Row],[ESTOQUE_INICIAL]]&gt;0),L936*2.5,D936*0))</f>
        <v>61</v>
      </c>
      <c r="F936" s="13">
        <f t="shared" si="29"/>
        <v>43.333333333333343</v>
      </c>
      <c r="G936" s="14" t="str">
        <f>IF('ESTOQUE DEZEMBRO'!$N936="outubro",_xlfn.XLOOKUP('ESTOQUE DEZEMBRO'!$A936,MEDIDAS!H:H,MEDIDAS!J:J,,0),IF('ESTOQUE DEZEMBRO'!$N936="novembro",_xlfn.XLOOKUP('ESTOQUE DEZEMBRO'!$A936,MEDIDAS!H:H,MEDIDAS!K:K,,0),"0"))</f>
        <v>0</v>
      </c>
      <c r="H936" s="16">
        <v>36</v>
      </c>
      <c r="I936" s="6" t="s">
        <v>1140</v>
      </c>
      <c r="J936" s="1">
        <f>'ESTOQUE DEZEMBRO'!$D936*'ESTOQUE DEZEMBRO'!$G936+'ESTOQUE DEZEMBRO'!$E936*'ESTOQUE DEZEMBRO'!$H936</f>
        <v>3030.0000000000005</v>
      </c>
      <c r="K936" s="1">
        <f>_xlfn.XLOOKUP(A936,MEDIDAS!A:A,MEDIDAS!D:D,,0)*5</f>
        <v>8.6666666666666679</v>
      </c>
      <c r="L936" s="1">
        <f>SUM(K936,_xlfn.XLOOKUP(A936,MEDIDAS!A:A,MEDIDAS!D:D,,0)*5)</f>
        <v>17.333333333333336</v>
      </c>
      <c r="M93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36" t="str">
        <f>IF(Tabela57[[#This Row],[ABASTECIMENTO]]&gt;0,"janeiro",_xlfn.XLOOKUP(Tabela57[[#This Row],[SKU]],'ESTOQUE DEZEMBRO'!A:A,'ESTOQUE DEZEMBRO'!N:N,,0))</f>
        <v>janeiro</v>
      </c>
      <c r="O936" s="15">
        <v>45658</v>
      </c>
    </row>
    <row r="937" spans="1:15">
      <c r="A937" s="5" t="s">
        <v>931</v>
      </c>
      <c r="B937" s="6" t="s">
        <v>1231</v>
      </c>
      <c r="C937" s="8">
        <f t="shared" si="28"/>
        <v>64.89</v>
      </c>
      <c r="D937" s="13">
        <f>_xlfn.XLOOKUP(Tabela57[[#This Row],[SKU]],'ESTOQUE DEZEMBRO'!A:A,'ESTOQUE DEZEMBRO'!F:F,,0)-
_xlfn.XLOOKUP(Tabela57[[#This Row],[SKU]],'VENDA MES'!K:K,'VENDA MES'!L:L,0,0)</f>
        <v>-43.777777777777771</v>
      </c>
      <c r="E937" s="13">
        <f>IF(D937&lt;=0,(L937 * 2.5) - D937,IF(AND(Tabela57[[#This Row],[ESTOQUE_INICIAL]]&lt;=Tabela57[[#This Row],[PONTO_DE_REPOSICAO]],Tabela57[[#This Row],[ESTOQUE_INICIAL]]&gt;0),L937*2.5,D937*0))</f>
        <v>81</v>
      </c>
      <c r="F937" s="13">
        <f t="shared" si="29"/>
        <v>37.222222222222229</v>
      </c>
      <c r="G937" s="14" t="str">
        <f>IF('ESTOQUE DEZEMBRO'!$N937="outubro",_xlfn.XLOOKUP('ESTOQUE DEZEMBRO'!$A937,MEDIDAS!H:H,MEDIDAS!J:J,,0),IF('ESTOQUE DEZEMBRO'!$N937="novembro",_xlfn.XLOOKUP('ESTOQUE DEZEMBRO'!$A937,MEDIDAS!H:H,MEDIDAS!K:K,,0),"0"))</f>
        <v>0</v>
      </c>
      <c r="H937" s="16">
        <v>36</v>
      </c>
      <c r="I937" s="6" t="s">
        <v>1140</v>
      </c>
      <c r="J937" s="1">
        <f>'ESTOQUE DEZEMBRO'!$D937*'ESTOQUE DEZEMBRO'!$G937+'ESTOQUE DEZEMBRO'!$E937*'ESTOQUE DEZEMBRO'!$H937</f>
        <v>3250.0000000000005</v>
      </c>
      <c r="K937" s="1">
        <f>_xlfn.XLOOKUP(A937,MEDIDAS!A:A,MEDIDAS!D:D,,0)*5</f>
        <v>7.4444444444444446</v>
      </c>
      <c r="L937" s="1">
        <f>SUM(K937,_xlfn.XLOOKUP(A937,MEDIDAS!A:A,MEDIDAS!D:D,,0)*5)</f>
        <v>14.888888888888889</v>
      </c>
      <c r="M93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37" t="str">
        <f>IF(Tabela57[[#This Row],[ABASTECIMENTO]]&gt;0,"janeiro",_xlfn.XLOOKUP(Tabela57[[#This Row],[SKU]],'ESTOQUE DEZEMBRO'!A:A,'ESTOQUE DEZEMBRO'!N:N,,0))</f>
        <v>janeiro</v>
      </c>
      <c r="O937" s="15">
        <v>45658</v>
      </c>
    </row>
    <row r="938" spans="1:15">
      <c r="A938" s="5" t="s">
        <v>932</v>
      </c>
      <c r="B938" s="6" t="s">
        <v>1231</v>
      </c>
      <c r="C938" s="8">
        <f t="shared" si="28"/>
        <v>64.89</v>
      </c>
      <c r="D938" s="13">
        <f>_xlfn.XLOOKUP(Tabela57[[#This Row],[SKU]],'ESTOQUE DEZEMBRO'!A:A,'ESTOQUE DEZEMBRO'!F:F,,0)-
_xlfn.XLOOKUP(Tabela57[[#This Row],[SKU]],'VENDA MES'!K:K,'VENDA MES'!L:L,0,0)</f>
        <v>-55.277777777777779</v>
      </c>
      <c r="E938" s="13">
        <f>IF(D938&lt;=0,(L938 * 2.5) - D938,IF(AND(Tabela57[[#This Row],[ESTOQUE_INICIAL]]&lt;=Tabela57[[#This Row],[PONTO_DE_REPOSICAO]],Tabela57[[#This Row],[ESTOQUE_INICIAL]]&gt;0),L938*2.5,D938*0))</f>
        <v>90</v>
      </c>
      <c r="F938" s="13">
        <f t="shared" si="29"/>
        <v>34.722222222222221</v>
      </c>
      <c r="G938" s="14" t="str">
        <f>IF('ESTOQUE DEZEMBRO'!$N938="outubro",_xlfn.XLOOKUP('ESTOQUE DEZEMBRO'!$A938,MEDIDAS!H:H,MEDIDAS!J:J,,0),IF('ESTOQUE DEZEMBRO'!$N938="novembro",_xlfn.XLOOKUP('ESTOQUE DEZEMBRO'!$A938,MEDIDAS!H:H,MEDIDAS!K:K,,0),"0"))</f>
        <v>0</v>
      </c>
      <c r="H938" s="16">
        <v>36</v>
      </c>
      <c r="I938" s="6" t="s">
        <v>1140</v>
      </c>
      <c r="J938" s="1">
        <f>'ESTOQUE DEZEMBRO'!$D938*'ESTOQUE DEZEMBRO'!$G938+'ESTOQUE DEZEMBRO'!$E938*'ESTOQUE DEZEMBRO'!$H938</f>
        <v>2435.5</v>
      </c>
      <c r="K938" s="1">
        <f>_xlfn.XLOOKUP(A938,MEDIDAS!A:A,MEDIDAS!D:D,,0)*5</f>
        <v>6.9444444444444446</v>
      </c>
      <c r="L938" s="1">
        <f>SUM(K938,_xlfn.XLOOKUP(A938,MEDIDAS!A:A,MEDIDAS!D:D,,0)*5)</f>
        <v>13.888888888888889</v>
      </c>
      <c r="M93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38" t="str">
        <f>IF(Tabela57[[#This Row],[ABASTECIMENTO]]&gt;0,"janeiro",_xlfn.XLOOKUP(Tabela57[[#This Row],[SKU]],'ESTOQUE DEZEMBRO'!A:A,'ESTOQUE DEZEMBRO'!N:N,,0))</f>
        <v>janeiro</v>
      </c>
      <c r="O938" s="15">
        <v>45658</v>
      </c>
    </row>
    <row r="939" spans="1:15">
      <c r="A939" s="5" t="s">
        <v>1032</v>
      </c>
      <c r="B939" s="6" t="s">
        <v>1231</v>
      </c>
      <c r="C939" s="8">
        <f t="shared" si="28"/>
        <v>64.89</v>
      </c>
      <c r="D939" s="13">
        <f>_xlfn.XLOOKUP(Tabela57[[#This Row],[SKU]],'ESTOQUE DEZEMBRO'!A:A,'ESTOQUE DEZEMBRO'!F:F,,0)-
_xlfn.XLOOKUP(Tabela57[[#This Row],[SKU]],'VENDA MES'!K:K,'VENDA MES'!L:L,0,0)</f>
        <v>-57</v>
      </c>
      <c r="E939" s="13">
        <f>IF(D939&lt;=0,(L939 * 2.5) - D939,IF(AND(Tabela57[[#This Row],[ESTOQUE_INICIAL]]&lt;=Tabela57[[#This Row],[PONTO_DE_REPOSICAO]],Tabela57[[#This Row],[ESTOQUE_INICIAL]]&gt;0),L939*2.5,D939*0))</f>
        <v>89.5</v>
      </c>
      <c r="F939" s="13">
        <f t="shared" si="29"/>
        <v>32.5</v>
      </c>
      <c r="G939" s="14">
        <f>IF('ESTOQUE DEZEMBRO'!$N939="outubro",_xlfn.XLOOKUP('ESTOQUE DEZEMBRO'!$A939,MEDIDAS!H:H,MEDIDAS!J:J,,0),IF('ESTOQUE DEZEMBRO'!$N939="novembro",_xlfn.XLOOKUP('ESTOQUE DEZEMBRO'!$A939,MEDIDAS!H:H,MEDIDAS!K:K,,0),"0"))</f>
        <v>18</v>
      </c>
      <c r="H939" s="16">
        <v>36</v>
      </c>
      <c r="I939" s="6" t="s">
        <v>1140</v>
      </c>
      <c r="J939" s="1">
        <f>'ESTOQUE DEZEMBRO'!$D939*'ESTOQUE DEZEMBRO'!$G939+'ESTOQUE DEZEMBRO'!$E939*'ESTOQUE DEZEMBRO'!$H939</f>
        <v>594</v>
      </c>
      <c r="K939" s="1">
        <f>_xlfn.XLOOKUP(A939,MEDIDAS!A:A,MEDIDAS!D:D,,0)*5</f>
        <v>6.5</v>
      </c>
      <c r="L939" s="1">
        <f>SUM(K939,_xlfn.XLOOKUP(A939,MEDIDAS!A:A,MEDIDAS!D:D,,0)*5)</f>
        <v>13</v>
      </c>
      <c r="M93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39" t="str">
        <f>IF(Tabela57[[#This Row],[ABASTECIMENTO]]&gt;0,"janeiro",_xlfn.XLOOKUP(Tabela57[[#This Row],[SKU]],'ESTOQUE DEZEMBRO'!A:A,'ESTOQUE DEZEMBRO'!N:N,,0))</f>
        <v>janeiro</v>
      </c>
      <c r="O939" s="15">
        <v>45658</v>
      </c>
    </row>
    <row r="940" spans="1:15">
      <c r="A940" s="5" t="s">
        <v>934</v>
      </c>
      <c r="B940" s="6" t="s">
        <v>1231</v>
      </c>
      <c r="C940" s="8">
        <f t="shared" si="28"/>
        <v>64.89</v>
      </c>
      <c r="D940" s="13">
        <f>_xlfn.XLOOKUP(Tabela57[[#This Row],[SKU]],'ESTOQUE DEZEMBRO'!A:A,'ESTOQUE DEZEMBRO'!F:F,,0)-
_xlfn.XLOOKUP(Tabela57[[#This Row],[SKU]],'VENDA MES'!K:K,'VENDA MES'!L:L,0,0)</f>
        <v>-5.5999999999999943</v>
      </c>
      <c r="E940" s="13">
        <f>IF(D940&lt;=0,(L940 * 2.5) - D940,IF(AND(Tabela57[[#This Row],[ESTOQUE_INICIAL]]&lt;=Tabela57[[#This Row],[PONTO_DE_REPOSICAO]],Tabela57[[#This Row],[ESTOQUE_INICIAL]]&gt;0),L940*2.5,D940*0))</f>
        <v>33.377777777777773</v>
      </c>
      <c r="F940" s="13">
        <f t="shared" si="29"/>
        <v>27.777777777777779</v>
      </c>
      <c r="G940" s="14">
        <f>IF('ESTOQUE DEZEMBRO'!$N940="outubro",_xlfn.XLOOKUP('ESTOQUE DEZEMBRO'!$A940,MEDIDAS!H:H,MEDIDAS!J:J,,0),IF('ESTOQUE DEZEMBRO'!$N940="novembro",_xlfn.XLOOKUP('ESTOQUE DEZEMBRO'!$A940,MEDIDAS!H:H,MEDIDAS!K:K,,0),"0"))</f>
        <v>18</v>
      </c>
      <c r="H940" s="16">
        <v>36</v>
      </c>
      <c r="I940" s="6" t="s">
        <v>1140</v>
      </c>
      <c r="J940" s="1">
        <f>'ESTOQUE DEZEMBRO'!$D940*'ESTOQUE DEZEMBRO'!$G940+'ESTOQUE DEZEMBRO'!$E940*'ESTOQUE DEZEMBRO'!$H940</f>
        <v>1051.2</v>
      </c>
      <c r="K940" s="1">
        <f>_xlfn.XLOOKUP(A940,MEDIDAS!A:A,MEDIDAS!D:D,,0)*5</f>
        <v>5.5555555555555554</v>
      </c>
      <c r="L940" s="1">
        <f>SUM(K940,_xlfn.XLOOKUP(A940,MEDIDAS!A:A,MEDIDAS!D:D,,0)*5)</f>
        <v>11.111111111111111</v>
      </c>
      <c r="M94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40" t="str">
        <f>IF(Tabela57[[#This Row],[ABASTECIMENTO]]&gt;0,"janeiro",_xlfn.XLOOKUP(Tabela57[[#This Row],[SKU]],'ESTOQUE DEZEMBRO'!A:A,'ESTOQUE DEZEMBRO'!N:N,,0))</f>
        <v>janeiro</v>
      </c>
      <c r="O940" s="15">
        <v>45658</v>
      </c>
    </row>
    <row r="941" spans="1:15">
      <c r="A941" s="5" t="s">
        <v>935</v>
      </c>
      <c r="B941" s="6" t="s">
        <v>1231</v>
      </c>
      <c r="C941" s="8">
        <f t="shared" si="28"/>
        <v>64.89</v>
      </c>
      <c r="D941" s="13">
        <f>_xlfn.XLOOKUP(Tabela57[[#This Row],[SKU]],'ESTOQUE DEZEMBRO'!A:A,'ESTOQUE DEZEMBRO'!F:F,,0)-
_xlfn.XLOOKUP(Tabela57[[#This Row],[SKU]],'VENDA MES'!K:K,'VENDA MES'!L:L,0,0)</f>
        <v>-4.3888888888888928</v>
      </c>
      <c r="E941" s="13">
        <f>IF(D941&lt;=0,(L941 * 2.5) - D941,IF(AND(Tabela57[[#This Row],[ESTOQUE_INICIAL]]&lt;=Tabela57[[#This Row],[PONTO_DE_REPOSICAO]],Tabela57[[#This Row],[ESTOQUE_INICIAL]]&gt;0),L941*2.5,D941*0))</f>
        <v>48</v>
      </c>
      <c r="F941" s="13">
        <f t="shared" si="29"/>
        <v>43.611111111111107</v>
      </c>
      <c r="G941" s="14" t="str">
        <f>IF('ESTOQUE DEZEMBRO'!$N941="outubro",_xlfn.XLOOKUP('ESTOQUE DEZEMBRO'!$A941,MEDIDAS!H:H,MEDIDAS!J:J,,0),IF('ESTOQUE DEZEMBRO'!$N941="novembro",_xlfn.XLOOKUP('ESTOQUE DEZEMBRO'!$A941,MEDIDAS!H:H,MEDIDAS!K:K,,0),"0"))</f>
        <v>0</v>
      </c>
      <c r="H941" s="16">
        <v>36</v>
      </c>
      <c r="I941" s="6" t="s">
        <v>1140</v>
      </c>
      <c r="J941" s="1">
        <f>'ESTOQUE DEZEMBRO'!$D941*'ESTOQUE DEZEMBRO'!$G941+'ESTOQUE DEZEMBRO'!$E941*'ESTOQUE DEZEMBRO'!$H941</f>
        <v>2205</v>
      </c>
      <c r="K941" s="1">
        <f>_xlfn.XLOOKUP(A941,MEDIDAS!A:A,MEDIDAS!D:D,,0)*5</f>
        <v>8.7222222222222214</v>
      </c>
      <c r="L941" s="1">
        <f>SUM(K941,_xlfn.XLOOKUP(A941,MEDIDAS!A:A,MEDIDAS!D:D,,0)*5)</f>
        <v>17.444444444444443</v>
      </c>
      <c r="M94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41" t="str">
        <f>IF(Tabela57[[#This Row],[ABASTECIMENTO]]&gt;0,"janeiro",_xlfn.XLOOKUP(Tabela57[[#This Row],[SKU]],'ESTOQUE DEZEMBRO'!A:A,'ESTOQUE DEZEMBRO'!N:N,,0))</f>
        <v>janeiro</v>
      </c>
      <c r="O941" s="15">
        <v>45658</v>
      </c>
    </row>
    <row r="942" spans="1:15">
      <c r="A942" s="5" t="s">
        <v>936</v>
      </c>
      <c r="B942" s="6" t="s">
        <v>1231</v>
      </c>
      <c r="C942" s="8">
        <f t="shared" si="28"/>
        <v>64.89</v>
      </c>
      <c r="D942" s="13">
        <f>_xlfn.XLOOKUP(Tabela57[[#This Row],[SKU]],'ESTOQUE DEZEMBRO'!A:A,'ESTOQUE DEZEMBRO'!F:F,,0)-
_xlfn.XLOOKUP(Tabela57[[#This Row],[SKU]],'VENDA MES'!K:K,'VENDA MES'!L:L,0,0)</f>
        <v>-8.8333333333333428</v>
      </c>
      <c r="E942" s="13">
        <f>IF(D942&lt;=0,(L942 * 2.5) - D942,IF(AND(Tabela57[[#This Row],[ESTOQUE_INICIAL]]&lt;=Tabela57[[#This Row],[PONTO_DE_REPOSICAO]],Tabela57[[#This Row],[ESTOQUE_INICIAL]]&gt;0),L942*2.5,D942*0))</f>
        <v>63</v>
      </c>
      <c r="F942" s="13">
        <f t="shared" si="29"/>
        <v>54.166666666666657</v>
      </c>
      <c r="G942" s="14" t="str">
        <f>IF('ESTOQUE DEZEMBRO'!$N942="outubro",_xlfn.XLOOKUP('ESTOQUE DEZEMBRO'!$A942,MEDIDAS!H:H,MEDIDAS!J:J,,0),IF('ESTOQUE DEZEMBRO'!$N942="novembro",_xlfn.XLOOKUP('ESTOQUE DEZEMBRO'!$A942,MEDIDAS!H:H,MEDIDAS!K:K,,0),"0"))</f>
        <v>0</v>
      </c>
      <c r="H942" s="16">
        <v>36</v>
      </c>
      <c r="I942" s="6" t="s">
        <v>1140</v>
      </c>
      <c r="J942" s="1">
        <f>'ESTOQUE DEZEMBRO'!$D942*'ESTOQUE DEZEMBRO'!$G942+'ESTOQUE DEZEMBRO'!$E942*'ESTOQUE DEZEMBRO'!$H942</f>
        <v>3490.5</v>
      </c>
      <c r="K942" s="1">
        <f>_xlfn.XLOOKUP(A942,MEDIDAS!A:A,MEDIDAS!D:D,,0)*5</f>
        <v>10.833333333333332</v>
      </c>
      <c r="L942" s="1">
        <f>SUM(K942,_xlfn.XLOOKUP(A942,MEDIDAS!A:A,MEDIDAS!D:D,,0)*5)</f>
        <v>21.666666666666664</v>
      </c>
      <c r="M94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42" t="str">
        <f>IF(Tabela57[[#This Row],[ABASTECIMENTO]]&gt;0,"janeiro",_xlfn.XLOOKUP(Tabela57[[#This Row],[SKU]],'ESTOQUE DEZEMBRO'!A:A,'ESTOQUE DEZEMBRO'!N:N,,0))</f>
        <v>janeiro</v>
      </c>
      <c r="O942" s="15">
        <v>45658</v>
      </c>
    </row>
    <row r="943" spans="1:15">
      <c r="A943" s="5" t="s">
        <v>937</v>
      </c>
      <c r="B943" s="6" t="s">
        <v>1231</v>
      </c>
      <c r="C943" s="8">
        <f t="shared" si="28"/>
        <v>64.89</v>
      </c>
      <c r="D943" s="13">
        <f>_xlfn.XLOOKUP(Tabela57[[#This Row],[SKU]],'ESTOQUE DEZEMBRO'!A:A,'ESTOQUE DEZEMBRO'!F:F,,0)-
_xlfn.XLOOKUP(Tabela57[[#This Row],[SKU]],'VENDA MES'!K:K,'VENDA MES'!L:L,0,0)</f>
        <v>0.59999999999999432</v>
      </c>
      <c r="E943" s="13">
        <f>IF(D943&lt;=0,(L943 * 2.5) - D943,IF(AND(Tabela57[[#This Row],[ESTOQUE_INICIAL]]&lt;=Tabela57[[#This Row],[PONTO_DE_REPOSICAO]],Tabela57[[#This Row],[ESTOQUE_INICIAL]]&gt;0),L943*2.5,D943*0))</f>
        <v>38.333333333333336</v>
      </c>
      <c r="F943" s="13">
        <f t="shared" si="29"/>
        <v>38.93333333333333</v>
      </c>
      <c r="G943" s="14">
        <f>IF('ESTOQUE DEZEMBRO'!$N943="outubro",_xlfn.XLOOKUP('ESTOQUE DEZEMBRO'!$A943,MEDIDAS!H:H,MEDIDAS!J:J,,0),IF('ESTOQUE DEZEMBRO'!$N943="novembro",_xlfn.XLOOKUP('ESTOQUE DEZEMBRO'!$A943,MEDIDAS!H:H,MEDIDAS!K:K,,0),"0"))</f>
        <v>18</v>
      </c>
      <c r="H943" s="16">
        <v>36</v>
      </c>
      <c r="I943" s="6" t="s">
        <v>1140</v>
      </c>
      <c r="J943" s="1">
        <f>'ESTOQUE DEZEMBRO'!$D943*'ESTOQUE DEZEMBRO'!$G943+'ESTOQUE DEZEMBRO'!$E943*'ESTOQUE DEZEMBRO'!$H943</f>
        <v>1792.8</v>
      </c>
      <c r="K943" s="1">
        <f>_xlfn.XLOOKUP(A943,MEDIDAS!A:A,MEDIDAS!D:D,,0)*5</f>
        <v>7.666666666666667</v>
      </c>
      <c r="L943" s="1">
        <f>SUM(K943,_xlfn.XLOOKUP(A943,MEDIDAS!A:A,MEDIDAS!D:D,,0)*5)</f>
        <v>15.333333333333334</v>
      </c>
      <c r="M94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43" t="str">
        <f>IF(Tabela57[[#This Row],[ABASTECIMENTO]]&gt;0,"janeiro",_xlfn.XLOOKUP(Tabela57[[#This Row],[SKU]],'ESTOQUE DEZEMBRO'!A:A,'ESTOQUE DEZEMBRO'!N:N,,0))</f>
        <v>janeiro</v>
      </c>
      <c r="O943" s="15">
        <v>45658</v>
      </c>
    </row>
    <row r="944" spans="1:15">
      <c r="A944" s="5" t="s">
        <v>938</v>
      </c>
      <c r="B944" s="6" t="s">
        <v>1232</v>
      </c>
      <c r="C944" s="8">
        <f t="shared" si="28"/>
        <v>64.89</v>
      </c>
      <c r="D944" s="13">
        <f>_xlfn.XLOOKUP(Tabela57[[#This Row],[SKU]],'ESTOQUE DEZEMBRO'!A:A,'ESTOQUE DEZEMBRO'!F:F,,0)-
_xlfn.XLOOKUP(Tabela57[[#This Row],[SKU]],'VENDA MES'!K:K,'VENDA MES'!L:L,0,0)</f>
        <v>55.400000000000034</v>
      </c>
      <c r="E944" s="13">
        <f>IF(D944&lt;=0,(L944 * 2.5) - D944,IF(AND(Tabela57[[#This Row],[ESTOQUE_INICIAL]]&lt;=Tabela57[[#This Row],[PONTO_DE_REPOSICAO]],Tabela57[[#This Row],[ESTOQUE_INICIAL]]&gt;0),L944*2.5,D944*0))</f>
        <v>0</v>
      </c>
      <c r="F944" s="13">
        <f t="shared" si="29"/>
        <v>55.400000000000034</v>
      </c>
      <c r="G944" s="14">
        <f>IF('ESTOQUE DEZEMBRO'!$N944="outubro",_xlfn.XLOOKUP('ESTOQUE DEZEMBRO'!$A944,MEDIDAS!H:H,MEDIDAS!J:J,,0),IF('ESTOQUE DEZEMBRO'!$N944="novembro",_xlfn.XLOOKUP('ESTOQUE DEZEMBRO'!$A944,MEDIDAS!H:H,MEDIDAS!K:K,,0),"0"))</f>
        <v>8</v>
      </c>
      <c r="H944" s="16">
        <v>16</v>
      </c>
      <c r="I944" s="6" t="s">
        <v>1142</v>
      </c>
      <c r="J944" s="1">
        <f>'ESTOQUE DEZEMBRO'!$D944*'ESTOQUE DEZEMBRO'!$G944+'ESTOQUE DEZEMBRO'!$E944*'ESTOQUE DEZEMBRO'!$H944</f>
        <v>907.20000000000027</v>
      </c>
      <c r="K944" s="1">
        <f>_xlfn.XLOOKUP(A944,MEDIDAS!A:A,MEDIDAS!D:D,,0)*5</f>
        <v>6.166666666666667</v>
      </c>
      <c r="L944" s="1">
        <f>SUM(K944,_xlfn.XLOOKUP(A944,MEDIDAS!A:A,MEDIDAS!D:D,,0)*5)</f>
        <v>12.333333333333334</v>
      </c>
      <c r="M94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44" t="str">
        <f>IF(Tabela57[[#This Row],[ABASTECIMENTO]]&gt;0,"janeiro",_xlfn.XLOOKUP(Tabela57[[#This Row],[SKU]],'ESTOQUE DEZEMBRO'!A:A,'ESTOQUE DEZEMBRO'!N:N,,0))</f>
        <v>outubro</v>
      </c>
      <c r="O944" s="15">
        <v>45658</v>
      </c>
    </row>
    <row r="945" spans="1:15">
      <c r="A945" s="5" t="s">
        <v>939</v>
      </c>
      <c r="B945" s="6" t="s">
        <v>1232</v>
      </c>
      <c r="C945" s="8">
        <f t="shared" si="28"/>
        <v>64.89</v>
      </c>
      <c r="D945" s="13">
        <f>_xlfn.XLOOKUP(Tabela57[[#This Row],[SKU]],'ESTOQUE DEZEMBRO'!A:A,'ESTOQUE DEZEMBRO'!F:F,,0)-
_xlfn.XLOOKUP(Tabela57[[#This Row],[SKU]],'VENDA MES'!K:K,'VENDA MES'!L:L,0,0)</f>
        <v>-25.333333333333336</v>
      </c>
      <c r="E945" s="13">
        <f>IF(D945&lt;=0,(L945 * 2.5) - D945,IF(AND(Tabela57[[#This Row],[ESTOQUE_INICIAL]]&lt;=Tabela57[[#This Row],[PONTO_DE_REPOSICAO]],Tabela57[[#This Row],[ESTOQUE_INICIAL]]&gt;0),L945*2.5,D945*0))</f>
        <v>57</v>
      </c>
      <c r="F945" s="13">
        <f t="shared" si="29"/>
        <v>31.666666666666664</v>
      </c>
      <c r="G945" s="14" t="str">
        <f>IF('ESTOQUE DEZEMBRO'!$N945="outubro",_xlfn.XLOOKUP('ESTOQUE DEZEMBRO'!$A945,MEDIDAS!H:H,MEDIDAS!J:J,,0),IF('ESTOQUE DEZEMBRO'!$N945="novembro",_xlfn.XLOOKUP('ESTOQUE DEZEMBRO'!$A945,MEDIDAS!H:H,MEDIDAS!K:K,,0),"0"))</f>
        <v>0</v>
      </c>
      <c r="H945" s="16">
        <v>16</v>
      </c>
      <c r="I945" s="6" t="s">
        <v>1142</v>
      </c>
      <c r="J945" s="1">
        <f>'ESTOQUE DEZEMBRO'!$D945*'ESTOQUE DEZEMBRO'!$G945+'ESTOQUE DEZEMBRO'!$E945*'ESTOQUE DEZEMBRO'!$H945</f>
        <v>1065.3333333333328</v>
      </c>
      <c r="K945" s="1">
        <f>_xlfn.XLOOKUP(A945,MEDIDAS!A:A,MEDIDAS!D:D,,0)*5</f>
        <v>6.333333333333333</v>
      </c>
      <c r="L945" s="1">
        <f>SUM(K945,_xlfn.XLOOKUP(A945,MEDIDAS!A:A,MEDIDAS!D:D,,0)*5)</f>
        <v>12.666666666666666</v>
      </c>
      <c r="M94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45" t="str">
        <f>IF(Tabela57[[#This Row],[ABASTECIMENTO]]&gt;0,"janeiro",_xlfn.XLOOKUP(Tabela57[[#This Row],[SKU]],'ESTOQUE DEZEMBRO'!A:A,'ESTOQUE DEZEMBRO'!N:N,,0))</f>
        <v>janeiro</v>
      </c>
      <c r="O945" s="15">
        <v>45658</v>
      </c>
    </row>
    <row r="946" spans="1:15">
      <c r="A946" s="5" t="s">
        <v>940</v>
      </c>
      <c r="B946" s="6" t="s">
        <v>1232</v>
      </c>
      <c r="C946" s="8">
        <f t="shared" si="28"/>
        <v>64.89</v>
      </c>
      <c r="D946" s="13">
        <f>_xlfn.XLOOKUP(Tabela57[[#This Row],[SKU]],'ESTOQUE DEZEMBRO'!A:A,'ESTOQUE DEZEMBRO'!F:F,,0)-
_xlfn.XLOOKUP(Tabela57[[#This Row],[SKU]],'VENDA MES'!K:K,'VENDA MES'!L:L,0,0)</f>
        <v>41.400000000000006</v>
      </c>
      <c r="E946" s="13">
        <f>IF(D946&lt;=0,(L946 * 2.5) - D946,IF(AND(Tabela57[[#This Row],[ESTOQUE_INICIAL]]&lt;=Tabela57[[#This Row],[PONTO_DE_REPOSICAO]],Tabela57[[#This Row],[ESTOQUE_INICIAL]]&gt;0),L946*2.5,D946*0))</f>
        <v>0</v>
      </c>
      <c r="F946" s="13">
        <f t="shared" si="29"/>
        <v>41.400000000000006</v>
      </c>
      <c r="G946" s="14">
        <f>IF('ESTOQUE DEZEMBRO'!$N946="outubro",_xlfn.XLOOKUP('ESTOQUE DEZEMBRO'!$A946,MEDIDAS!H:H,MEDIDAS!J:J,,0),IF('ESTOQUE DEZEMBRO'!$N946="novembro",_xlfn.XLOOKUP('ESTOQUE DEZEMBRO'!$A946,MEDIDAS!H:H,MEDIDAS!K:K,,0),"0"))</f>
        <v>8</v>
      </c>
      <c r="H946" s="16">
        <v>16</v>
      </c>
      <c r="I946" s="6" t="s">
        <v>1142</v>
      </c>
      <c r="J946" s="1">
        <f>'ESTOQUE DEZEMBRO'!$D946*'ESTOQUE DEZEMBRO'!$G946+'ESTOQUE DEZEMBRO'!$E946*'ESTOQUE DEZEMBRO'!$H946</f>
        <v>715.2</v>
      </c>
      <c r="K946" s="1">
        <f>_xlfn.XLOOKUP(A946,MEDIDAS!A:A,MEDIDAS!D:D,,0)*5</f>
        <v>5.6666666666666661</v>
      </c>
      <c r="L946" s="1">
        <f>SUM(K946,_xlfn.XLOOKUP(A946,MEDIDAS!A:A,MEDIDAS!D:D,,0)*5)</f>
        <v>11.333333333333332</v>
      </c>
      <c r="M94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46" t="str">
        <f>IF(Tabela57[[#This Row],[ABASTECIMENTO]]&gt;0,"janeiro",_xlfn.XLOOKUP(Tabela57[[#This Row],[SKU]],'ESTOQUE DEZEMBRO'!A:A,'ESTOQUE DEZEMBRO'!N:N,,0))</f>
        <v>outubro</v>
      </c>
      <c r="O946" s="15">
        <v>45658</v>
      </c>
    </row>
    <row r="947" spans="1:15">
      <c r="A947" s="5" t="s">
        <v>941</v>
      </c>
      <c r="B947" s="6" t="s">
        <v>1232</v>
      </c>
      <c r="C947" s="8">
        <f t="shared" si="28"/>
        <v>64.89</v>
      </c>
      <c r="D947" s="13">
        <f>_xlfn.XLOOKUP(Tabela57[[#This Row],[SKU]],'ESTOQUE DEZEMBRO'!A:A,'ESTOQUE DEZEMBRO'!F:F,,0)-
_xlfn.XLOOKUP(Tabela57[[#This Row],[SKU]],'VENDA MES'!K:K,'VENDA MES'!L:L,0,0)</f>
        <v>-49.2</v>
      </c>
      <c r="E947" s="13">
        <f>IF(D947&lt;=0,(L947 * 2.5) - D947,IF(AND(Tabela57[[#This Row],[ESTOQUE_INICIAL]]&lt;=Tabela57[[#This Row],[PONTO_DE_REPOSICAO]],Tabela57[[#This Row],[ESTOQUE_INICIAL]]&gt;0),L947*2.5,D947*0))</f>
        <v>76.7</v>
      </c>
      <c r="F947" s="13">
        <f t="shared" si="29"/>
        <v>27.5</v>
      </c>
      <c r="G947" s="14">
        <f>IF('ESTOQUE DEZEMBRO'!$N947="outubro",_xlfn.XLOOKUP('ESTOQUE DEZEMBRO'!$A947,MEDIDAS!H:H,MEDIDAS!J:J,,0),IF('ESTOQUE DEZEMBRO'!$N947="novembro",_xlfn.XLOOKUP('ESTOQUE DEZEMBRO'!$A947,MEDIDAS!H:H,MEDIDAS!K:K,,0),"0"))</f>
        <v>8</v>
      </c>
      <c r="H947" s="16">
        <v>16</v>
      </c>
      <c r="I947" s="6" t="s">
        <v>1142</v>
      </c>
      <c r="J947" s="1">
        <f>'ESTOQUE DEZEMBRO'!$D947*'ESTOQUE DEZEMBRO'!$G947+'ESTOQUE DEZEMBRO'!$E947*'ESTOQUE DEZEMBRO'!$H947</f>
        <v>158.39999999999998</v>
      </c>
      <c r="K947" s="1">
        <f>_xlfn.XLOOKUP(A947,MEDIDAS!A:A,MEDIDAS!D:D,,0)*5</f>
        <v>5.5</v>
      </c>
      <c r="L947" s="1">
        <f>SUM(K947,_xlfn.XLOOKUP(A947,MEDIDAS!A:A,MEDIDAS!D:D,,0)*5)</f>
        <v>11</v>
      </c>
      <c r="M94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47" t="str">
        <f>IF(Tabela57[[#This Row],[ABASTECIMENTO]]&gt;0,"janeiro",_xlfn.XLOOKUP(Tabela57[[#This Row],[SKU]],'ESTOQUE DEZEMBRO'!A:A,'ESTOQUE DEZEMBRO'!N:N,,0))</f>
        <v>janeiro</v>
      </c>
      <c r="O947" s="15">
        <v>45658</v>
      </c>
    </row>
    <row r="948" spans="1:15">
      <c r="A948" s="5" t="s">
        <v>942</v>
      </c>
      <c r="B948" s="6" t="s">
        <v>1232</v>
      </c>
      <c r="C948" s="8">
        <f t="shared" si="28"/>
        <v>64.89</v>
      </c>
      <c r="D948" s="13">
        <f>_xlfn.XLOOKUP(Tabela57[[#This Row],[SKU]],'ESTOQUE DEZEMBRO'!A:A,'ESTOQUE DEZEMBRO'!F:F,,0)-
_xlfn.XLOOKUP(Tabela57[[#This Row],[SKU]],'VENDA MES'!K:K,'VENDA MES'!L:L,0,0)</f>
        <v>13.400000000000006</v>
      </c>
      <c r="E948" s="13">
        <f>IF(D948&lt;=0,(L948 * 2.5) - D948,IF(AND(Tabela57[[#This Row],[ESTOQUE_INICIAL]]&lt;=Tabela57[[#This Row],[PONTO_DE_REPOSICAO]],Tabela57[[#This Row],[ESTOQUE_INICIAL]]&gt;0),L948*2.5,D948*0))</f>
        <v>37.222222222222221</v>
      </c>
      <c r="F948" s="13">
        <f t="shared" si="29"/>
        <v>50.622222222222227</v>
      </c>
      <c r="G948" s="14">
        <f>IF('ESTOQUE DEZEMBRO'!$N948="outubro",_xlfn.XLOOKUP('ESTOQUE DEZEMBRO'!$A948,MEDIDAS!H:H,MEDIDAS!J:J,,0),IF('ESTOQUE DEZEMBRO'!$N948="novembro",_xlfn.XLOOKUP('ESTOQUE DEZEMBRO'!$A948,MEDIDAS!H:H,MEDIDAS!K:K,,0),"0"))</f>
        <v>8</v>
      </c>
      <c r="H948" s="16">
        <v>16</v>
      </c>
      <c r="I948" s="6" t="s">
        <v>1142</v>
      </c>
      <c r="J948" s="1">
        <f>'ESTOQUE DEZEMBRO'!$D948*'ESTOQUE DEZEMBRO'!$G948+'ESTOQUE DEZEMBRO'!$E948*'ESTOQUE DEZEMBRO'!$H948</f>
        <v>459.20000000000005</v>
      </c>
      <c r="K948" s="1">
        <f>_xlfn.XLOOKUP(A948,MEDIDAS!A:A,MEDIDAS!D:D,,0)*5</f>
        <v>7.4444444444444446</v>
      </c>
      <c r="L948" s="1">
        <f>SUM(K948,_xlfn.XLOOKUP(A948,MEDIDAS!A:A,MEDIDAS!D:D,,0)*5)</f>
        <v>14.888888888888889</v>
      </c>
      <c r="M94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48" t="str">
        <f>IF(Tabela57[[#This Row],[ABASTECIMENTO]]&gt;0,"janeiro",_xlfn.XLOOKUP(Tabela57[[#This Row],[SKU]],'ESTOQUE DEZEMBRO'!A:A,'ESTOQUE DEZEMBRO'!N:N,,0))</f>
        <v>janeiro</v>
      </c>
      <c r="O948" s="15">
        <v>45658</v>
      </c>
    </row>
    <row r="949" spans="1:15">
      <c r="A949" s="5" t="s">
        <v>1043</v>
      </c>
      <c r="B949" s="6" t="s">
        <v>1232</v>
      </c>
      <c r="C949" s="8">
        <f t="shared" si="28"/>
        <v>64.89</v>
      </c>
      <c r="D949" s="13">
        <f>_xlfn.XLOOKUP(Tabela57[[#This Row],[SKU]],'ESTOQUE DEZEMBRO'!A:A,'ESTOQUE DEZEMBRO'!F:F,,0)-
_xlfn.XLOOKUP(Tabela57[[#This Row],[SKU]],'VENDA MES'!K:K,'VENDA MES'!L:L,0,0)</f>
        <v>45</v>
      </c>
      <c r="E949" s="13">
        <f>IF(D949&lt;=0,(L949 * 2.5) - D949,IF(AND(Tabela57[[#This Row],[ESTOQUE_INICIAL]]&lt;=Tabela57[[#This Row],[PONTO_DE_REPOSICAO]],Tabela57[[#This Row],[ESTOQUE_INICIAL]]&gt;0),L949*2.5,D949*0))</f>
        <v>0</v>
      </c>
      <c r="F949" s="13">
        <f t="shared" si="29"/>
        <v>45</v>
      </c>
      <c r="G949" s="14">
        <f>IF('ESTOQUE DEZEMBRO'!$N949="outubro",_xlfn.XLOOKUP('ESTOQUE DEZEMBRO'!$A949,MEDIDAS!H:H,MEDIDAS!J:J,,0),IF('ESTOQUE DEZEMBRO'!$N949="novembro",_xlfn.XLOOKUP('ESTOQUE DEZEMBRO'!$A949,MEDIDAS!H:H,MEDIDAS!K:K,,0),"0"))</f>
        <v>8</v>
      </c>
      <c r="H949" s="16">
        <v>16</v>
      </c>
      <c r="I949" s="6" t="s">
        <v>1142</v>
      </c>
      <c r="J949" s="1">
        <f>'ESTOQUE DEZEMBRO'!$D949*'ESTOQUE DEZEMBRO'!$G949+'ESTOQUE DEZEMBRO'!$E949*'ESTOQUE DEZEMBRO'!$H949</f>
        <v>584</v>
      </c>
      <c r="K949" s="1">
        <f>_xlfn.XLOOKUP(A949,MEDIDAS!A:A,MEDIDAS!D:D,,0)*5</f>
        <v>4.2777777777777777</v>
      </c>
      <c r="L949" s="1">
        <f>SUM(K949,_xlfn.XLOOKUP(A949,MEDIDAS!A:A,MEDIDAS!D:D,,0)*5)</f>
        <v>8.5555555555555554</v>
      </c>
      <c r="M94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49" t="str">
        <f>IF(Tabela57[[#This Row],[ABASTECIMENTO]]&gt;0,"janeiro",_xlfn.XLOOKUP(Tabela57[[#This Row],[SKU]],'ESTOQUE DEZEMBRO'!A:A,'ESTOQUE DEZEMBRO'!N:N,,0))</f>
        <v>outubro</v>
      </c>
      <c r="O949" s="15">
        <v>45658</v>
      </c>
    </row>
    <row r="950" spans="1:15">
      <c r="A950" s="5" t="s">
        <v>943</v>
      </c>
      <c r="B950" s="6" t="s">
        <v>1232</v>
      </c>
      <c r="C950" s="8">
        <f t="shared" si="28"/>
        <v>64.89</v>
      </c>
      <c r="D950" s="13">
        <f>_xlfn.XLOOKUP(Tabela57[[#This Row],[SKU]],'ESTOQUE DEZEMBRO'!A:A,'ESTOQUE DEZEMBRO'!F:F,,0)-
_xlfn.XLOOKUP(Tabela57[[#This Row],[SKU]],'VENDA MES'!K:K,'VENDA MES'!L:L,0,0)</f>
        <v>-34.777777777777779</v>
      </c>
      <c r="E950" s="13">
        <f>IF(D950&lt;=0,(L950 * 2.5) - D950,IF(AND(Tabela57[[#This Row],[ESTOQUE_INICIAL]]&lt;=Tabela57[[#This Row],[PONTO_DE_REPOSICAO]],Tabela57[[#This Row],[ESTOQUE_INICIAL]]&gt;0),L950*2.5,D950*0))</f>
        <v>77</v>
      </c>
      <c r="F950" s="13">
        <f t="shared" si="29"/>
        <v>42.222222222222221</v>
      </c>
      <c r="G950" s="14" t="str">
        <f>IF('ESTOQUE DEZEMBRO'!$N950="outubro",_xlfn.XLOOKUP('ESTOQUE DEZEMBRO'!$A950,MEDIDAS!H:H,MEDIDAS!J:J,,0),IF('ESTOQUE DEZEMBRO'!$N950="novembro",_xlfn.XLOOKUP('ESTOQUE DEZEMBRO'!$A950,MEDIDAS!H:H,MEDIDAS!K:K,,0),"0"))</f>
        <v>0</v>
      </c>
      <c r="H950" s="16">
        <v>16</v>
      </c>
      <c r="I950" s="6" t="s">
        <v>1142</v>
      </c>
      <c r="J950" s="1">
        <f>'ESTOQUE DEZEMBRO'!$D950*'ESTOQUE DEZEMBRO'!$G950+'ESTOQUE DEZEMBRO'!$E950*'ESTOQUE DEZEMBRO'!$H950</f>
        <v>1440</v>
      </c>
      <c r="K950" s="1">
        <f>_xlfn.XLOOKUP(A950,MEDIDAS!A:A,MEDIDAS!D:D,,0)*5</f>
        <v>8.4444444444444446</v>
      </c>
      <c r="L950" s="1">
        <f>SUM(K950,_xlfn.XLOOKUP(A950,MEDIDAS!A:A,MEDIDAS!D:D,,0)*5)</f>
        <v>16.888888888888889</v>
      </c>
      <c r="M95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50" t="str">
        <f>IF(Tabela57[[#This Row],[ABASTECIMENTO]]&gt;0,"janeiro",_xlfn.XLOOKUP(Tabela57[[#This Row],[SKU]],'ESTOQUE DEZEMBRO'!A:A,'ESTOQUE DEZEMBRO'!N:N,,0))</f>
        <v>janeiro</v>
      </c>
      <c r="O950" s="15">
        <v>45658</v>
      </c>
    </row>
    <row r="951" spans="1:15">
      <c r="A951" s="5" t="s">
        <v>945</v>
      </c>
      <c r="B951" s="6" t="s">
        <v>1232</v>
      </c>
      <c r="C951" s="8">
        <f t="shared" si="28"/>
        <v>64.89</v>
      </c>
      <c r="D951" s="13">
        <f>_xlfn.XLOOKUP(Tabela57[[#This Row],[SKU]],'ESTOQUE DEZEMBRO'!A:A,'ESTOQUE DEZEMBRO'!F:F,,0)-
_xlfn.XLOOKUP(Tabela57[[#This Row],[SKU]],'VENDA MES'!K:K,'VENDA MES'!L:L,0,0)</f>
        <v>-21.199999999999989</v>
      </c>
      <c r="E951" s="13">
        <f>IF(D951&lt;=0,(L951 * 2.5) - D951,IF(AND(Tabela57[[#This Row],[ESTOQUE_INICIAL]]&lt;=Tabela57[[#This Row],[PONTO_DE_REPOSICAO]],Tabela57[[#This Row],[ESTOQUE_INICIAL]]&gt;0),L951*2.5,D951*0))</f>
        <v>52.866666666666653</v>
      </c>
      <c r="F951" s="13">
        <f t="shared" si="29"/>
        <v>31.666666666666664</v>
      </c>
      <c r="G951" s="14">
        <f>IF('ESTOQUE DEZEMBRO'!$N951="outubro",_xlfn.XLOOKUP('ESTOQUE DEZEMBRO'!$A951,MEDIDAS!H:H,MEDIDAS!J:J,,0),IF('ESTOQUE DEZEMBRO'!$N951="novembro",_xlfn.XLOOKUP('ESTOQUE DEZEMBRO'!$A951,MEDIDAS!H:H,MEDIDAS!K:K,,0),"0"))</f>
        <v>8</v>
      </c>
      <c r="H951" s="16">
        <v>16</v>
      </c>
      <c r="I951" s="6" t="s">
        <v>1142</v>
      </c>
      <c r="J951" s="1">
        <f>'ESTOQUE DEZEMBRO'!$D951*'ESTOQUE DEZEMBRO'!$G951+'ESTOQUE DEZEMBRO'!$E951*'ESTOQUE DEZEMBRO'!$H951</f>
        <v>302.40000000000009</v>
      </c>
      <c r="K951" s="1">
        <f>_xlfn.XLOOKUP(A951,MEDIDAS!A:A,MEDIDAS!D:D,,0)*5</f>
        <v>6.333333333333333</v>
      </c>
      <c r="L951" s="1">
        <f>SUM(K951,_xlfn.XLOOKUP(A951,MEDIDAS!A:A,MEDIDAS!D:D,,0)*5)</f>
        <v>12.666666666666666</v>
      </c>
      <c r="M95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51" t="str">
        <f>IF(Tabela57[[#This Row],[ABASTECIMENTO]]&gt;0,"janeiro",_xlfn.XLOOKUP(Tabela57[[#This Row],[SKU]],'ESTOQUE DEZEMBRO'!A:A,'ESTOQUE DEZEMBRO'!N:N,,0))</f>
        <v>janeiro</v>
      </c>
      <c r="O951" s="15">
        <v>45658</v>
      </c>
    </row>
    <row r="952" spans="1:15">
      <c r="A952" s="5" t="s">
        <v>946</v>
      </c>
      <c r="B952" s="6" t="s">
        <v>1232</v>
      </c>
      <c r="C952" s="8">
        <f t="shared" si="28"/>
        <v>64.89</v>
      </c>
      <c r="D952" s="13">
        <f>_xlfn.XLOOKUP(Tabela57[[#This Row],[SKU]],'ESTOQUE DEZEMBRO'!A:A,'ESTOQUE DEZEMBRO'!F:F,,0)-
_xlfn.XLOOKUP(Tabela57[[#This Row],[SKU]],'VENDA MES'!K:K,'VENDA MES'!L:L,0,0)</f>
        <v>-13.59999999999998</v>
      </c>
      <c r="E952" s="13">
        <f>IF(D952&lt;=0,(L952 * 2.5) - D952,IF(AND(Tabela57[[#This Row],[ESTOQUE_INICIAL]]&lt;=Tabela57[[#This Row],[PONTO_DE_REPOSICAO]],Tabela57[[#This Row],[ESTOQUE_INICIAL]]&gt;0),L952*2.5,D952*0))</f>
        <v>30.822222222222202</v>
      </c>
      <c r="F952" s="13">
        <f t="shared" si="29"/>
        <v>17.222222222222221</v>
      </c>
      <c r="G952" s="14">
        <f>IF('ESTOQUE DEZEMBRO'!$N952="outubro",_xlfn.XLOOKUP('ESTOQUE DEZEMBRO'!$A952,MEDIDAS!H:H,MEDIDAS!J:J,,0),IF('ESTOQUE DEZEMBRO'!$N952="novembro",_xlfn.XLOOKUP('ESTOQUE DEZEMBRO'!$A952,MEDIDAS!H:H,MEDIDAS!K:K,,0),"0"))</f>
        <v>8</v>
      </c>
      <c r="H952" s="16">
        <v>16</v>
      </c>
      <c r="I952" s="6" t="s">
        <v>1142</v>
      </c>
      <c r="J952" s="1">
        <f>'ESTOQUE DEZEMBRO'!$D952*'ESTOQUE DEZEMBRO'!$G952+'ESTOQUE DEZEMBRO'!$E952*'ESTOQUE DEZEMBRO'!$H952</f>
        <v>243.20000000000016</v>
      </c>
      <c r="K952" s="1">
        <f>_xlfn.XLOOKUP(A952,MEDIDAS!A:A,MEDIDAS!D:D,,0)*5</f>
        <v>3.4444444444444446</v>
      </c>
      <c r="L952" s="1">
        <f>SUM(K952,_xlfn.XLOOKUP(A952,MEDIDAS!A:A,MEDIDAS!D:D,,0)*5)</f>
        <v>6.8888888888888893</v>
      </c>
      <c r="M95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52" t="str">
        <f>IF(Tabela57[[#This Row],[ABASTECIMENTO]]&gt;0,"janeiro",_xlfn.XLOOKUP(Tabela57[[#This Row],[SKU]],'ESTOQUE DEZEMBRO'!A:A,'ESTOQUE DEZEMBRO'!N:N,,0))</f>
        <v>janeiro</v>
      </c>
      <c r="O952" s="15">
        <v>45658</v>
      </c>
    </row>
    <row r="953" spans="1:15">
      <c r="A953" s="5" t="s">
        <v>947</v>
      </c>
      <c r="B953" s="6" t="s">
        <v>1232</v>
      </c>
      <c r="C953" s="8">
        <f t="shared" si="28"/>
        <v>64.89</v>
      </c>
      <c r="D953" s="13">
        <f>_xlfn.XLOOKUP(Tabela57[[#This Row],[SKU]],'ESTOQUE DEZEMBRO'!A:A,'ESTOQUE DEZEMBRO'!F:F,,0)-
_xlfn.XLOOKUP(Tabela57[[#This Row],[SKU]],'VENDA MES'!K:K,'VENDA MES'!L:L,0,0)</f>
        <v>-5.1999999999999602</v>
      </c>
      <c r="E953" s="13">
        <f>IF(D953&lt;=0,(L953 * 2.5) - D953,IF(AND(Tabela57[[#This Row],[ESTOQUE_INICIAL]]&lt;=Tabela57[[#This Row],[PONTO_DE_REPOSICAO]],Tabela57[[#This Row],[ESTOQUE_INICIAL]]&gt;0),L953*2.5,D953*0))</f>
        <v>41.033333333333296</v>
      </c>
      <c r="F953" s="13">
        <f t="shared" si="29"/>
        <v>35.833333333333336</v>
      </c>
      <c r="G953" s="14">
        <f>IF('ESTOQUE DEZEMBRO'!$N953="outubro",_xlfn.XLOOKUP('ESTOQUE DEZEMBRO'!$A953,MEDIDAS!H:H,MEDIDAS!J:J,,0),IF('ESTOQUE DEZEMBRO'!$N953="novembro",_xlfn.XLOOKUP('ESTOQUE DEZEMBRO'!$A953,MEDIDAS!H:H,MEDIDAS!K:K,,0),"0"))</f>
        <v>8</v>
      </c>
      <c r="H953" s="16">
        <v>16</v>
      </c>
      <c r="I953" s="6" t="s">
        <v>1142</v>
      </c>
      <c r="J953" s="1">
        <f>'ESTOQUE DEZEMBRO'!$D953*'ESTOQUE DEZEMBRO'!$G953+'ESTOQUE DEZEMBRO'!$E953*'ESTOQUE DEZEMBRO'!$H953</f>
        <v>446.40000000000032</v>
      </c>
      <c r="K953" s="1">
        <f>_xlfn.XLOOKUP(A953,MEDIDAS!A:A,MEDIDAS!D:D,,0)*5</f>
        <v>7.166666666666667</v>
      </c>
      <c r="L953" s="1">
        <f>SUM(K953,_xlfn.XLOOKUP(A953,MEDIDAS!A:A,MEDIDAS!D:D,,0)*5)</f>
        <v>14.333333333333334</v>
      </c>
      <c r="M95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53" t="str">
        <f>IF(Tabela57[[#This Row],[ABASTECIMENTO]]&gt;0,"janeiro",_xlfn.XLOOKUP(Tabela57[[#This Row],[SKU]],'ESTOQUE DEZEMBRO'!A:A,'ESTOQUE DEZEMBRO'!N:N,,0))</f>
        <v>janeiro</v>
      </c>
      <c r="O953" s="15">
        <v>45658</v>
      </c>
    </row>
    <row r="954" spans="1:15">
      <c r="A954" s="5" t="s">
        <v>948</v>
      </c>
      <c r="B954" s="6" t="s">
        <v>1233</v>
      </c>
      <c r="C954" s="8">
        <f t="shared" si="28"/>
        <v>64.89</v>
      </c>
      <c r="D954" s="13">
        <f>_xlfn.XLOOKUP(Tabela57[[#This Row],[SKU]],'ESTOQUE DEZEMBRO'!A:A,'ESTOQUE DEZEMBRO'!F:F,,0)-
_xlfn.XLOOKUP(Tabela57[[#This Row],[SKU]],'VENDA MES'!K:K,'VENDA MES'!L:L,0,0)</f>
        <v>-27.611111111111107</v>
      </c>
      <c r="E954" s="13">
        <f>IF(D954&lt;=0,(L954 * 2.5) - D954,IF(AND(Tabela57[[#This Row],[ESTOQUE_INICIAL]]&lt;=Tabela57[[#This Row],[PONTO_DE_REPOSICAO]],Tabela57[[#This Row],[ESTOQUE_INICIAL]]&gt;0),L954*2.5,D954*0))</f>
        <v>54</v>
      </c>
      <c r="F954" s="13">
        <f t="shared" si="29"/>
        <v>26.388888888888893</v>
      </c>
      <c r="G954" s="14" t="str">
        <f>IF('ESTOQUE DEZEMBRO'!$N954="outubro",_xlfn.XLOOKUP('ESTOQUE DEZEMBRO'!$A954,MEDIDAS!H:H,MEDIDAS!J:J,,0),IF('ESTOQUE DEZEMBRO'!$N954="novembro",_xlfn.XLOOKUP('ESTOQUE DEZEMBRO'!$A954,MEDIDAS!H:H,MEDIDAS!K:K,,0),"0"))</f>
        <v>0</v>
      </c>
      <c r="H954" s="16">
        <v>72</v>
      </c>
      <c r="I954" s="6" t="s">
        <v>1152</v>
      </c>
      <c r="J954" s="1">
        <f>'ESTOQUE DEZEMBRO'!$D954*'ESTOQUE DEZEMBRO'!$G954+'ESTOQUE DEZEMBRO'!$E954*'ESTOQUE DEZEMBRO'!$H954</f>
        <v>5579.0000000000009</v>
      </c>
      <c r="K954" s="1">
        <f>_xlfn.XLOOKUP(A954,MEDIDAS!A:A,MEDIDAS!D:D,,0)*5</f>
        <v>5.2777777777777777</v>
      </c>
      <c r="L954" s="1">
        <f>SUM(K954,_xlfn.XLOOKUP(A954,MEDIDAS!A:A,MEDIDAS!D:D,,0)*5)</f>
        <v>10.555555555555555</v>
      </c>
      <c r="M95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54" t="str">
        <f>IF(Tabela57[[#This Row],[ABASTECIMENTO]]&gt;0,"janeiro",_xlfn.XLOOKUP(Tabela57[[#This Row],[SKU]],'ESTOQUE DEZEMBRO'!A:A,'ESTOQUE DEZEMBRO'!N:N,,0))</f>
        <v>janeiro</v>
      </c>
      <c r="O954" s="15">
        <v>45658</v>
      </c>
    </row>
    <row r="955" spans="1:15">
      <c r="A955" s="5" t="s">
        <v>949</v>
      </c>
      <c r="B955" s="6" t="s">
        <v>1233</v>
      </c>
      <c r="C955" s="8">
        <f t="shared" si="28"/>
        <v>64.89</v>
      </c>
      <c r="D955" s="13">
        <f>_xlfn.XLOOKUP(Tabela57[[#This Row],[SKU]],'ESTOQUE DEZEMBRO'!A:A,'ESTOQUE DEZEMBRO'!F:F,,0)-
_xlfn.XLOOKUP(Tabela57[[#This Row],[SKU]],'VENDA MES'!K:K,'VENDA MES'!L:L,0,0)</f>
        <v>-12.599999999999994</v>
      </c>
      <c r="E955" s="13">
        <f>IF(D955&lt;=0,(L955 * 2.5) - D955,IF(AND(Tabela57[[#This Row],[ESTOQUE_INICIAL]]&lt;=Tabela57[[#This Row],[PONTO_DE_REPOSICAO]],Tabela57[[#This Row],[ESTOQUE_INICIAL]]&gt;0),L955*2.5,D955*0))</f>
        <v>49.544444444444437</v>
      </c>
      <c r="F955" s="13">
        <f t="shared" si="29"/>
        <v>36.944444444444443</v>
      </c>
      <c r="G955" s="14">
        <f>IF('ESTOQUE DEZEMBRO'!$N955="outubro",_xlfn.XLOOKUP('ESTOQUE DEZEMBRO'!$A955,MEDIDAS!H:H,MEDIDAS!J:J,,0),IF('ESTOQUE DEZEMBRO'!$N955="novembro",_xlfn.XLOOKUP('ESTOQUE DEZEMBRO'!$A955,MEDIDAS!H:H,MEDIDAS!K:K,,0),"0"))</f>
        <v>36</v>
      </c>
      <c r="H955" s="16">
        <v>72</v>
      </c>
      <c r="I955" s="6" t="s">
        <v>1152</v>
      </c>
      <c r="J955" s="1">
        <f>'ESTOQUE DEZEMBRO'!$D955*'ESTOQUE DEZEMBRO'!$G955+'ESTOQUE DEZEMBRO'!$E955*'ESTOQUE DEZEMBRO'!$H955</f>
        <v>2102.4</v>
      </c>
      <c r="K955" s="1">
        <f>_xlfn.XLOOKUP(A955,MEDIDAS!A:A,MEDIDAS!D:D,,0)*5</f>
        <v>7.3888888888888893</v>
      </c>
      <c r="L955" s="1">
        <f>SUM(K955,_xlfn.XLOOKUP(A955,MEDIDAS!A:A,MEDIDAS!D:D,,0)*5)</f>
        <v>14.777777777777779</v>
      </c>
      <c r="M95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55" t="str">
        <f>IF(Tabela57[[#This Row],[ABASTECIMENTO]]&gt;0,"janeiro",_xlfn.XLOOKUP(Tabela57[[#This Row],[SKU]],'ESTOQUE DEZEMBRO'!A:A,'ESTOQUE DEZEMBRO'!N:N,,0))</f>
        <v>janeiro</v>
      </c>
      <c r="O955" s="15">
        <v>45658</v>
      </c>
    </row>
    <row r="956" spans="1:15">
      <c r="A956" s="5" t="s">
        <v>950</v>
      </c>
      <c r="B956" s="6" t="s">
        <v>1233</v>
      </c>
      <c r="C956" s="8">
        <f t="shared" si="28"/>
        <v>64.89</v>
      </c>
      <c r="D956" s="13">
        <f>_xlfn.XLOOKUP(Tabela57[[#This Row],[SKU]],'ESTOQUE DEZEMBRO'!A:A,'ESTOQUE DEZEMBRO'!F:F,,0)-
_xlfn.XLOOKUP(Tabela57[[#This Row],[SKU]],'VENDA MES'!K:K,'VENDA MES'!L:L,0,0)</f>
        <v>75.199999999999989</v>
      </c>
      <c r="E956" s="13">
        <f>IF(D956&lt;=0,(L956 * 2.5) - D956,IF(AND(Tabela57[[#This Row],[ESTOQUE_INICIAL]]&lt;=Tabela57[[#This Row],[PONTO_DE_REPOSICAO]],Tabela57[[#This Row],[ESTOQUE_INICIAL]]&gt;0),L956*2.5,D956*0))</f>
        <v>0</v>
      </c>
      <c r="F956" s="13">
        <f t="shared" si="29"/>
        <v>75.199999999999989</v>
      </c>
      <c r="G956" s="14">
        <f>IF('ESTOQUE DEZEMBRO'!$N956="outubro",_xlfn.XLOOKUP('ESTOQUE DEZEMBRO'!$A956,MEDIDAS!H:H,MEDIDAS!J:J,,0),IF('ESTOQUE DEZEMBRO'!$N956="novembro",_xlfn.XLOOKUP('ESTOQUE DEZEMBRO'!$A956,MEDIDAS!H:H,MEDIDAS!K:K,,0),"0"))</f>
        <v>36</v>
      </c>
      <c r="H956" s="16">
        <v>72</v>
      </c>
      <c r="I956" s="6" t="s">
        <v>1152</v>
      </c>
      <c r="J956" s="1">
        <f>'ESTOQUE DEZEMBRO'!$D956*'ESTOQUE DEZEMBRO'!$G956+'ESTOQUE DEZEMBRO'!$E956*'ESTOQUE DEZEMBRO'!$H956</f>
        <v>5407.2</v>
      </c>
      <c r="K956" s="1">
        <f>_xlfn.XLOOKUP(A956,MEDIDAS!A:A,MEDIDAS!D:D,,0)*5</f>
        <v>5.2222222222222223</v>
      </c>
      <c r="L956" s="1">
        <f>SUM(K956,_xlfn.XLOOKUP(A956,MEDIDAS!A:A,MEDIDAS!D:D,,0)*5)</f>
        <v>10.444444444444445</v>
      </c>
      <c r="M95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56" t="str">
        <f>IF(Tabela57[[#This Row],[ABASTECIMENTO]]&gt;0,"janeiro",_xlfn.XLOOKUP(Tabela57[[#This Row],[SKU]],'ESTOQUE DEZEMBRO'!A:A,'ESTOQUE DEZEMBRO'!N:N,,0))</f>
        <v>outubro</v>
      </c>
      <c r="O956" s="15">
        <v>45658</v>
      </c>
    </row>
    <row r="957" spans="1:15">
      <c r="A957" s="5" t="s">
        <v>951</v>
      </c>
      <c r="B957" s="6" t="s">
        <v>1233</v>
      </c>
      <c r="C957" s="8">
        <f t="shared" si="28"/>
        <v>64.89</v>
      </c>
      <c r="D957" s="13">
        <f>_xlfn.XLOOKUP(Tabela57[[#This Row],[SKU]],'ESTOQUE DEZEMBRO'!A:A,'ESTOQUE DEZEMBRO'!F:F,,0)-
_xlfn.XLOOKUP(Tabela57[[#This Row],[SKU]],'VENDA MES'!K:K,'VENDA MES'!L:L,0,0)</f>
        <v>-44.055555555555557</v>
      </c>
      <c r="E957" s="13">
        <f>IF(D957&lt;=0,(L957 * 2.5) - D957,IF(AND(Tabela57[[#This Row],[ESTOQUE_INICIAL]]&lt;=Tabela57[[#This Row],[PONTO_DE_REPOSICAO]],Tabela57[[#This Row],[ESTOQUE_INICIAL]]&gt;0),L957*2.5,D957*0))</f>
        <v>81</v>
      </c>
      <c r="F957" s="13">
        <f t="shared" si="29"/>
        <v>36.944444444444443</v>
      </c>
      <c r="G957" s="14" t="str">
        <f>IF('ESTOQUE DEZEMBRO'!$N957="outubro",_xlfn.XLOOKUP('ESTOQUE DEZEMBRO'!$A957,MEDIDAS!H:H,MEDIDAS!J:J,,0),IF('ESTOQUE DEZEMBRO'!$N957="novembro",_xlfn.XLOOKUP('ESTOQUE DEZEMBRO'!$A957,MEDIDAS!H:H,MEDIDAS!K:K,,0),"0"))</f>
        <v>0</v>
      </c>
      <c r="H957" s="16">
        <v>72</v>
      </c>
      <c r="I957" s="6" t="s">
        <v>1152</v>
      </c>
      <c r="J957" s="1">
        <f>'ESTOQUE DEZEMBRO'!$D957*'ESTOQUE DEZEMBRO'!$G957+'ESTOQUE DEZEMBRO'!$E957*'ESTOQUE DEZEMBRO'!$H957</f>
        <v>9355</v>
      </c>
      <c r="K957" s="1">
        <f>_xlfn.XLOOKUP(A957,MEDIDAS!A:A,MEDIDAS!D:D,,0)*5</f>
        <v>7.3888888888888893</v>
      </c>
      <c r="L957" s="1">
        <f>SUM(K957,_xlfn.XLOOKUP(A957,MEDIDAS!A:A,MEDIDAS!D:D,,0)*5)</f>
        <v>14.777777777777779</v>
      </c>
      <c r="M95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57" t="str">
        <f>IF(Tabela57[[#This Row],[ABASTECIMENTO]]&gt;0,"janeiro",_xlfn.XLOOKUP(Tabela57[[#This Row],[SKU]],'ESTOQUE DEZEMBRO'!A:A,'ESTOQUE DEZEMBRO'!N:N,,0))</f>
        <v>janeiro</v>
      </c>
      <c r="O957" s="15">
        <v>45658</v>
      </c>
    </row>
    <row r="958" spans="1:15">
      <c r="A958" s="5" t="s">
        <v>952</v>
      </c>
      <c r="B958" s="6" t="s">
        <v>1233</v>
      </c>
      <c r="C958" s="8">
        <f t="shared" si="28"/>
        <v>64.89</v>
      </c>
      <c r="D958" s="13">
        <f>_xlfn.XLOOKUP(Tabela57[[#This Row],[SKU]],'ESTOQUE DEZEMBRO'!A:A,'ESTOQUE DEZEMBRO'!F:F,,0)-
_xlfn.XLOOKUP(Tabela57[[#This Row],[SKU]],'VENDA MES'!K:K,'VENDA MES'!L:L,0,0)</f>
        <v>-12.944444444444443</v>
      </c>
      <c r="E958" s="13">
        <f>IF(D958&lt;=0,(L958 * 2.5) - D958,IF(AND(Tabela57[[#This Row],[ESTOQUE_INICIAL]]&lt;=Tabela57[[#This Row],[PONTO_DE_REPOSICAO]],Tabela57[[#This Row],[ESTOQUE_INICIAL]]&gt;0),L958*2.5,D958*0))</f>
        <v>46</v>
      </c>
      <c r="F958" s="13">
        <f t="shared" si="29"/>
        <v>33.055555555555557</v>
      </c>
      <c r="G958" s="14" t="str">
        <f>IF('ESTOQUE DEZEMBRO'!$N958="outubro",_xlfn.XLOOKUP('ESTOQUE DEZEMBRO'!$A958,MEDIDAS!H:H,MEDIDAS!J:J,,0),IF('ESTOQUE DEZEMBRO'!$N958="novembro",_xlfn.XLOOKUP('ESTOQUE DEZEMBRO'!$A958,MEDIDAS!H:H,MEDIDAS!K:K,,0),"0"))</f>
        <v>0</v>
      </c>
      <c r="H958" s="16">
        <v>72</v>
      </c>
      <c r="I958" s="6" t="s">
        <v>1152</v>
      </c>
      <c r="J958" s="1">
        <f>'ESTOQUE DEZEMBRO'!$D958*'ESTOQUE DEZEMBRO'!$G958+'ESTOQUE DEZEMBRO'!$E958*'ESTOQUE DEZEMBRO'!$H958</f>
        <v>4320</v>
      </c>
      <c r="K958" s="1">
        <f>_xlfn.XLOOKUP(A958,MEDIDAS!A:A,MEDIDAS!D:D,,0)*5</f>
        <v>6.6111111111111107</v>
      </c>
      <c r="L958" s="1">
        <f>SUM(K958,_xlfn.XLOOKUP(A958,MEDIDAS!A:A,MEDIDAS!D:D,,0)*5)</f>
        <v>13.222222222222221</v>
      </c>
      <c r="M95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58" t="str">
        <f>IF(Tabela57[[#This Row],[ABASTECIMENTO]]&gt;0,"janeiro",_xlfn.XLOOKUP(Tabela57[[#This Row],[SKU]],'ESTOQUE DEZEMBRO'!A:A,'ESTOQUE DEZEMBRO'!N:N,,0))</f>
        <v>janeiro</v>
      </c>
      <c r="O958" s="15">
        <v>45658</v>
      </c>
    </row>
    <row r="959" spans="1:15">
      <c r="A959" s="5" t="s">
        <v>1054</v>
      </c>
      <c r="B959" s="6" t="s">
        <v>1233</v>
      </c>
      <c r="C959" s="8">
        <f t="shared" si="28"/>
        <v>64.89</v>
      </c>
      <c r="D959" s="13">
        <f>_xlfn.XLOOKUP(Tabela57[[#This Row],[SKU]],'ESTOQUE DEZEMBRO'!A:A,'ESTOQUE DEZEMBRO'!F:F,,0)-
_xlfn.XLOOKUP(Tabela57[[#This Row],[SKU]],'VENDA MES'!K:K,'VENDA MES'!L:L,0,0)</f>
        <v>-19.111111111111114</v>
      </c>
      <c r="E959" s="13">
        <f>IF(D959&lt;=0,(L959 * 2.5) - D959,IF(AND(Tabela57[[#This Row],[ESTOQUE_INICIAL]]&lt;=Tabela57[[#This Row],[PONTO_DE_REPOSICAO]],Tabela57[[#This Row],[ESTOQUE_INICIAL]]&gt;0),L959*2.5,D959*0))</f>
        <v>58</v>
      </c>
      <c r="F959" s="13">
        <f t="shared" si="29"/>
        <v>38.888888888888886</v>
      </c>
      <c r="G959" s="14" t="str">
        <f>IF('ESTOQUE DEZEMBRO'!$N959="outubro",_xlfn.XLOOKUP('ESTOQUE DEZEMBRO'!$A959,MEDIDAS!H:H,MEDIDAS!J:J,,0),IF('ESTOQUE DEZEMBRO'!$N959="novembro",_xlfn.XLOOKUP('ESTOQUE DEZEMBRO'!$A959,MEDIDAS!H:H,MEDIDAS!K:K,,0),"0"))</f>
        <v>0</v>
      </c>
      <c r="H959" s="16">
        <v>72</v>
      </c>
      <c r="I959" s="6" t="s">
        <v>1152</v>
      </c>
      <c r="J959" s="1">
        <f>'ESTOQUE DEZEMBRO'!$D959*'ESTOQUE DEZEMBRO'!$G959+'ESTOQUE DEZEMBRO'!$E959*'ESTOQUE DEZEMBRO'!$H959</f>
        <v>3499.9999999999995</v>
      </c>
      <c r="K959" s="1">
        <f>_xlfn.XLOOKUP(A959,MEDIDAS!A:A,MEDIDAS!D:D,,0)*5</f>
        <v>7.7777777777777777</v>
      </c>
      <c r="L959" s="1">
        <f>SUM(K959,_xlfn.XLOOKUP(A959,MEDIDAS!A:A,MEDIDAS!D:D,,0)*5)</f>
        <v>15.555555555555555</v>
      </c>
      <c r="M95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59" t="str">
        <f>IF(Tabela57[[#This Row],[ABASTECIMENTO]]&gt;0,"janeiro",_xlfn.XLOOKUP(Tabela57[[#This Row],[SKU]],'ESTOQUE DEZEMBRO'!A:A,'ESTOQUE DEZEMBRO'!N:N,,0))</f>
        <v>janeiro</v>
      </c>
      <c r="O959" s="15">
        <v>45658</v>
      </c>
    </row>
    <row r="960" spans="1:15">
      <c r="A960" s="5" t="s">
        <v>953</v>
      </c>
      <c r="B960" s="6" t="s">
        <v>1233</v>
      </c>
      <c r="C960" s="8">
        <f t="shared" si="28"/>
        <v>64.89</v>
      </c>
      <c r="D960" s="13">
        <f>_xlfn.XLOOKUP(Tabela57[[#This Row],[SKU]],'ESTOQUE DEZEMBRO'!A:A,'ESTOQUE DEZEMBRO'!F:F,,0)-
_xlfn.XLOOKUP(Tabela57[[#This Row],[SKU]],'VENDA MES'!K:K,'VENDA MES'!L:L,0,0)</f>
        <v>-8.4000000000000057</v>
      </c>
      <c r="E960" s="13">
        <f>IF(D960&lt;=0,(L960 * 2.5) - D960,IF(AND(Tabela57[[#This Row],[ESTOQUE_INICIAL]]&lt;=Tabela57[[#This Row],[PONTO_DE_REPOSICAO]],Tabela57[[#This Row],[ESTOQUE_INICIAL]]&gt;0),L960*2.5,D960*0))</f>
        <v>28.122222222222227</v>
      </c>
      <c r="F960" s="13">
        <f t="shared" si="29"/>
        <v>19.722222222222221</v>
      </c>
      <c r="G960" s="14">
        <f>IF('ESTOQUE DEZEMBRO'!$N960="outubro",_xlfn.XLOOKUP('ESTOQUE DEZEMBRO'!$A960,MEDIDAS!H:H,MEDIDAS!J:J,,0),IF('ESTOQUE DEZEMBRO'!$N960="novembro",_xlfn.XLOOKUP('ESTOQUE DEZEMBRO'!$A960,MEDIDAS!H:H,MEDIDAS!K:K,,0),"0"))</f>
        <v>36</v>
      </c>
      <c r="H960" s="16">
        <v>72</v>
      </c>
      <c r="I960" s="6" t="s">
        <v>1152</v>
      </c>
      <c r="J960" s="1">
        <f>'ESTOQUE DEZEMBRO'!$D960*'ESTOQUE DEZEMBRO'!$G960+'ESTOQUE DEZEMBRO'!$E960*'ESTOQUE DEZEMBRO'!$H960</f>
        <v>2433.6</v>
      </c>
      <c r="K960" s="1">
        <f>_xlfn.XLOOKUP(A960,MEDIDAS!A:A,MEDIDAS!D:D,,0)*5</f>
        <v>3.9444444444444442</v>
      </c>
      <c r="L960" s="1">
        <f>SUM(K960,_xlfn.XLOOKUP(A960,MEDIDAS!A:A,MEDIDAS!D:D,,0)*5)</f>
        <v>7.8888888888888884</v>
      </c>
      <c r="M96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60" t="str">
        <f>IF(Tabela57[[#This Row],[ABASTECIMENTO]]&gt;0,"janeiro",_xlfn.XLOOKUP(Tabela57[[#This Row],[SKU]],'ESTOQUE DEZEMBRO'!A:A,'ESTOQUE DEZEMBRO'!N:N,,0))</f>
        <v>janeiro</v>
      </c>
      <c r="O960" s="15">
        <v>45658</v>
      </c>
    </row>
    <row r="961" spans="1:15">
      <c r="A961" s="5" t="s">
        <v>954</v>
      </c>
      <c r="B961" s="6" t="s">
        <v>1233</v>
      </c>
      <c r="C961" s="8">
        <f t="shared" si="28"/>
        <v>64.89</v>
      </c>
      <c r="D961" s="13">
        <f>_xlfn.XLOOKUP(Tabela57[[#This Row],[SKU]],'ESTOQUE DEZEMBRO'!A:A,'ESTOQUE DEZEMBRO'!F:F,,0)-
_xlfn.XLOOKUP(Tabela57[[#This Row],[SKU]],'VENDA MES'!K:K,'VENDA MES'!L:L,0,0)</f>
        <v>8.1999999999999886</v>
      </c>
      <c r="E961" s="13">
        <f>IF(D961&lt;=0,(L961 * 2.5) - D961,IF(AND(Tabela57[[#This Row],[ESTOQUE_INICIAL]]&lt;=Tabela57[[#This Row],[PONTO_DE_REPOSICAO]],Tabela57[[#This Row],[ESTOQUE_INICIAL]]&gt;0),L961*2.5,D961*0))</f>
        <v>28.333333333333329</v>
      </c>
      <c r="F961" s="13">
        <f t="shared" si="29"/>
        <v>36.533333333333317</v>
      </c>
      <c r="G961" s="14">
        <f>IF('ESTOQUE DEZEMBRO'!$N961="outubro",_xlfn.XLOOKUP('ESTOQUE DEZEMBRO'!$A961,MEDIDAS!H:H,MEDIDAS!J:J,,0),IF('ESTOQUE DEZEMBRO'!$N961="novembro",_xlfn.XLOOKUP('ESTOQUE DEZEMBRO'!$A961,MEDIDAS!H:H,MEDIDAS!K:K,,0),"0"))</f>
        <v>36</v>
      </c>
      <c r="H961" s="16">
        <v>72</v>
      </c>
      <c r="I961" s="6" t="s">
        <v>1152</v>
      </c>
      <c r="J961" s="1">
        <f>'ESTOQUE DEZEMBRO'!$D961*'ESTOQUE DEZEMBRO'!$G961+'ESTOQUE DEZEMBRO'!$E961*'ESTOQUE DEZEMBRO'!$H961</f>
        <v>2743.2</v>
      </c>
      <c r="K961" s="1">
        <f>_xlfn.XLOOKUP(A961,MEDIDAS!A:A,MEDIDAS!D:D,,0)*5</f>
        <v>5.6666666666666661</v>
      </c>
      <c r="L961" s="1">
        <f>SUM(K961,_xlfn.XLOOKUP(A961,MEDIDAS!A:A,MEDIDAS!D:D,,0)*5)</f>
        <v>11.333333333333332</v>
      </c>
      <c r="M96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61" t="str">
        <f>IF(Tabela57[[#This Row],[ABASTECIMENTO]]&gt;0,"janeiro",_xlfn.XLOOKUP(Tabela57[[#This Row],[SKU]],'ESTOQUE DEZEMBRO'!A:A,'ESTOQUE DEZEMBRO'!N:N,,0))</f>
        <v>janeiro</v>
      </c>
      <c r="O961" s="15">
        <v>45658</v>
      </c>
    </row>
    <row r="962" spans="1:15">
      <c r="A962" s="5" t="s">
        <v>956</v>
      </c>
      <c r="B962" s="6" t="s">
        <v>1233</v>
      </c>
      <c r="C962" s="8">
        <f t="shared" ref="C962:C1025" si="30">3.09*3*7</f>
        <v>64.89</v>
      </c>
      <c r="D962" s="13">
        <f>_xlfn.XLOOKUP(Tabela57[[#This Row],[SKU]],'ESTOQUE DEZEMBRO'!A:A,'ESTOQUE DEZEMBRO'!F:F,,0)-
_xlfn.XLOOKUP(Tabela57[[#This Row],[SKU]],'VENDA MES'!K:K,'VENDA MES'!L:L,0,0)</f>
        <v>-10.999999999999972</v>
      </c>
      <c r="E962" s="13">
        <f>IF(D962&lt;=0,(L962 * 2.5) - D962,IF(AND(Tabela57[[#This Row],[ESTOQUE_INICIAL]]&lt;=Tabela57[[#This Row],[PONTO_DE_REPOSICAO]],Tabela57[[#This Row],[ESTOQUE_INICIAL]]&gt;0),L962*2.5,D962*0))</f>
        <v>38.222222222222186</v>
      </c>
      <c r="F962" s="13">
        <f t="shared" ref="F962:F1025" si="31">SUM(E962,D962)</f>
        <v>27.222222222222214</v>
      </c>
      <c r="G962" s="14">
        <f>IF('ESTOQUE DEZEMBRO'!$N962="outubro",_xlfn.XLOOKUP('ESTOQUE DEZEMBRO'!$A962,MEDIDAS!H:H,MEDIDAS!J:J,,0),IF('ESTOQUE DEZEMBRO'!$N962="novembro",_xlfn.XLOOKUP('ESTOQUE DEZEMBRO'!$A962,MEDIDAS!H:H,MEDIDAS!K:K,,0),"0"))</f>
        <v>36</v>
      </c>
      <c r="H962" s="16">
        <v>72</v>
      </c>
      <c r="I962" s="6" t="s">
        <v>1152</v>
      </c>
      <c r="J962" s="1">
        <f>'ESTOQUE DEZEMBRO'!$D962*'ESTOQUE DEZEMBRO'!$G962+'ESTOQUE DEZEMBRO'!$E962*'ESTOQUE DEZEMBRO'!$H962</f>
        <v>2412.0000000000009</v>
      </c>
      <c r="K962" s="1">
        <f>_xlfn.XLOOKUP(A962,MEDIDAS!A:A,MEDIDAS!D:D,,0)*5</f>
        <v>5.4444444444444438</v>
      </c>
      <c r="L962" s="1">
        <f>SUM(K962,_xlfn.XLOOKUP(A962,MEDIDAS!A:A,MEDIDAS!D:D,,0)*5)</f>
        <v>10.888888888888888</v>
      </c>
      <c r="M96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62" t="str">
        <f>IF(Tabela57[[#This Row],[ABASTECIMENTO]]&gt;0,"janeiro",_xlfn.XLOOKUP(Tabela57[[#This Row],[SKU]],'ESTOQUE DEZEMBRO'!A:A,'ESTOQUE DEZEMBRO'!N:N,,0))</f>
        <v>janeiro</v>
      </c>
      <c r="O962" s="15">
        <v>45658</v>
      </c>
    </row>
    <row r="963" spans="1:15">
      <c r="A963" s="5" t="s">
        <v>957</v>
      </c>
      <c r="B963" s="6" t="s">
        <v>1233</v>
      </c>
      <c r="C963" s="8">
        <f t="shared" si="30"/>
        <v>64.89</v>
      </c>
      <c r="D963" s="13">
        <f>_xlfn.XLOOKUP(Tabela57[[#This Row],[SKU]],'ESTOQUE DEZEMBRO'!A:A,'ESTOQUE DEZEMBRO'!F:F,,0)-
_xlfn.XLOOKUP(Tabela57[[#This Row],[SKU]],'VENDA MES'!K:K,'VENDA MES'!L:L,0,0)</f>
        <v>-12.999999999999972</v>
      </c>
      <c r="E963" s="13">
        <f>IF(D963&lt;=0,(L963 * 2.5) - D963,IF(AND(Tabela57[[#This Row],[ESTOQUE_INICIAL]]&lt;=Tabela57[[#This Row],[PONTO_DE_REPOSICAO]],Tabela57[[#This Row],[ESTOQUE_INICIAL]]&gt;0),L963*2.5,D963*0))</f>
        <v>38.27777777777775</v>
      </c>
      <c r="F963" s="13">
        <f t="shared" si="31"/>
        <v>25.277777777777779</v>
      </c>
      <c r="G963" s="14">
        <f>IF('ESTOQUE DEZEMBRO'!$N963="outubro",_xlfn.XLOOKUP('ESTOQUE DEZEMBRO'!$A963,MEDIDAS!H:H,MEDIDAS!J:J,,0),IF('ESTOQUE DEZEMBRO'!$N963="novembro",_xlfn.XLOOKUP('ESTOQUE DEZEMBRO'!$A963,MEDIDAS!H:H,MEDIDAS!K:K,,0),"0"))</f>
        <v>36</v>
      </c>
      <c r="H963" s="16">
        <v>72</v>
      </c>
      <c r="I963" s="6" t="s">
        <v>1152</v>
      </c>
      <c r="J963" s="1">
        <f>'ESTOQUE DEZEMBRO'!$D963*'ESTOQUE DEZEMBRO'!$G963+'ESTOQUE DEZEMBRO'!$E963*'ESTOQUE DEZEMBRO'!$H963</f>
        <v>2664.0000000000009</v>
      </c>
      <c r="K963" s="1">
        <f>_xlfn.XLOOKUP(A963,MEDIDAS!A:A,MEDIDAS!D:D,,0)*5</f>
        <v>5.0555555555555554</v>
      </c>
      <c r="L963" s="1">
        <f>SUM(K963,_xlfn.XLOOKUP(A963,MEDIDAS!A:A,MEDIDAS!D:D,,0)*5)</f>
        <v>10.111111111111111</v>
      </c>
      <c r="M96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63" t="str">
        <f>IF(Tabela57[[#This Row],[ABASTECIMENTO]]&gt;0,"janeiro",_xlfn.XLOOKUP(Tabela57[[#This Row],[SKU]],'ESTOQUE DEZEMBRO'!A:A,'ESTOQUE DEZEMBRO'!N:N,,0))</f>
        <v>janeiro</v>
      </c>
      <c r="O963" s="15">
        <v>45658</v>
      </c>
    </row>
    <row r="964" spans="1:15">
      <c r="A964" s="5" t="s">
        <v>958</v>
      </c>
      <c r="B964" s="6" t="s">
        <v>1234</v>
      </c>
      <c r="C964" s="8">
        <f t="shared" si="30"/>
        <v>64.89</v>
      </c>
      <c r="D964" s="13">
        <f>_xlfn.XLOOKUP(Tabela57[[#This Row],[SKU]],'ESTOQUE DEZEMBRO'!A:A,'ESTOQUE DEZEMBRO'!F:F,,0)-
_xlfn.XLOOKUP(Tabela57[[#This Row],[SKU]],'VENDA MES'!K:K,'VENDA MES'!L:L,0,0)</f>
        <v>-14.799999999999983</v>
      </c>
      <c r="E964" s="13">
        <f>IF(D964&lt;=0,(L964 * 2.5) - D964,IF(AND(Tabela57[[#This Row],[ESTOQUE_INICIAL]]&lt;=Tabela57[[#This Row],[PONTO_DE_REPOSICAO]],Tabela57[[#This Row],[ESTOQUE_INICIAL]]&gt;0),L964*2.5,D964*0))</f>
        <v>28.966666666666647</v>
      </c>
      <c r="F964" s="13">
        <f t="shared" si="31"/>
        <v>14.166666666666664</v>
      </c>
      <c r="G964" s="14">
        <f>IF('ESTOQUE DEZEMBRO'!$N964="outubro",_xlfn.XLOOKUP('ESTOQUE DEZEMBRO'!$A964,MEDIDAS!H:H,MEDIDAS!J:J,,0),IF('ESTOQUE DEZEMBRO'!$N964="novembro",_xlfn.XLOOKUP('ESTOQUE DEZEMBRO'!$A964,MEDIDAS!H:H,MEDIDAS!K:K,,0),"0"))</f>
        <v>12</v>
      </c>
      <c r="H964" s="16">
        <v>24</v>
      </c>
      <c r="I964" s="6" t="s">
        <v>1136</v>
      </c>
      <c r="J964" s="1">
        <f>'ESTOQUE DEZEMBRO'!$D964*'ESTOQUE DEZEMBRO'!$G964+'ESTOQUE DEZEMBRO'!$E964*'ESTOQUE DEZEMBRO'!$H964</f>
        <v>1130.4000000000001</v>
      </c>
      <c r="K964" s="1">
        <f>_xlfn.XLOOKUP(A964,MEDIDAS!A:A,MEDIDAS!D:D,,0)*5</f>
        <v>2.833333333333333</v>
      </c>
      <c r="L964" s="1">
        <f>SUM(K964,_xlfn.XLOOKUP(A964,MEDIDAS!A:A,MEDIDAS!D:D,,0)*5)</f>
        <v>5.6666666666666661</v>
      </c>
      <c r="M96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64" t="str">
        <f>IF(Tabela57[[#This Row],[ABASTECIMENTO]]&gt;0,"janeiro",_xlfn.XLOOKUP(Tabela57[[#This Row],[SKU]],'ESTOQUE DEZEMBRO'!A:A,'ESTOQUE DEZEMBRO'!N:N,,0))</f>
        <v>janeiro</v>
      </c>
      <c r="O964" s="15">
        <v>45658</v>
      </c>
    </row>
    <row r="965" spans="1:15">
      <c r="A965" s="5" t="s">
        <v>959</v>
      </c>
      <c r="B965" s="6" t="s">
        <v>1234</v>
      </c>
      <c r="C965" s="8">
        <f t="shared" si="30"/>
        <v>64.89</v>
      </c>
      <c r="D965" s="13">
        <f>_xlfn.XLOOKUP(Tabela57[[#This Row],[SKU]],'ESTOQUE DEZEMBRO'!A:A,'ESTOQUE DEZEMBRO'!F:F,,0)-
_xlfn.XLOOKUP(Tabela57[[#This Row],[SKU]],'VENDA MES'!K:K,'VENDA MES'!L:L,0,0)</f>
        <v>113.40000000000003</v>
      </c>
      <c r="E965" s="13">
        <f>IF(D965&lt;=0,(L965 * 2.5) - D965,IF(AND(Tabela57[[#This Row],[ESTOQUE_INICIAL]]&lt;=Tabela57[[#This Row],[PONTO_DE_REPOSICAO]],Tabela57[[#This Row],[ESTOQUE_INICIAL]]&gt;0),L965*2.5,D965*0))</f>
        <v>0</v>
      </c>
      <c r="F965" s="13">
        <f t="shared" si="31"/>
        <v>113.40000000000003</v>
      </c>
      <c r="G965" s="14">
        <f>IF('ESTOQUE DEZEMBRO'!$N965="outubro",_xlfn.XLOOKUP('ESTOQUE DEZEMBRO'!$A965,MEDIDAS!H:H,MEDIDAS!J:J,,0),IF('ESTOQUE DEZEMBRO'!$N965="novembro",_xlfn.XLOOKUP('ESTOQUE DEZEMBRO'!$A965,MEDIDAS!H:H,MEDIDAS!K:K,,0),"0"))</f>
        <v>12</v>
      </c>
      <c r="H965" s="16">
        <v>24</v>
      </c>
      <c r="I965" s="6" t="s">
        <v>1136</v>
      </c>
      <c r="J965" s="1">
        <f>'ESTOQUE DEZEMBRO'!$D965*'ESTOQUE DEZEMBRO'!$G965+'ESTOQUE DEZEMBRO'!$E965*'ESTOQUE DEZEMBRO'!$H965</f>
        <v>1828.8000000000004</v>
      </c>
      <c r="K965" s="1">
        <f>_xlfn.XLOOKUP(A965,MEDIDAS!A:A,MEDIDAS!D:D,,0)*5</f>
        <v>4</v>
      </c>
      <c r="L965" s="1">
        <f>SUM(K965,_xlfn.XLOOKUP(A965,MEDIDAS!A:A,MEDIDAS!D:D,,0)*5)</f>
        <v>8</v>
      </c>
      <c r="M96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65" t="str">
        <f>IF(Tabela57[[#This Row],[ABASTECIMENTO]]&gt;0,"janeiro",_xlfn.XLOOKUP(Tabela57[[#This Row],[SKU]],'ESTOQUE DEZEMBRO'!A:A,'ESTOQUE DEZEMBRO'!N:N,,0))</f>
        <v>outubro</v>
      </c>
      <c r="O965" s="15">
        <v>45658</v>
      </c>
    </row>
    <row r="966" spans="1:15">
      <c r="A966" s="5" t="s">
        <v>960</v>
      </c>
      <c r="B966" s="6" t="s">
        <v>1234</v>
      </c>
      <c r="C966" s="8">
        <f t="shared" si="30"/>
        <v>64.89</v>
      </c>
      <c r="D966" s="13">
        <f>_xlfn.XLOOKUP(Tabela57[[#This Row],[SKU]],'ESTOQUE DEZEMBRO'!A:A,'ESTOQUE DEZEMBRO'!F:F,,0)-
_xlfn.XLOOKUP(Tabela57[[#This Row],[SKU]],'VENDA MES'!K:K,'VENDA MES'!L:L,0,0)</f>
        <v>81.199999999999989</v>
      </c>
      <c r="E966" s="13">
        <f>IF(D966&lt;=0,(L966 * 2.5) - D966,IF(AND(Tabela57[[#This Row],[ESTOQUE_INICIAL]]&lt;=Tabela57[[#This Row],[PONTO_DE_REPOSICAO]],Tabela57[[#This Row],[ESTOQUE_INICIAL]]&gt;0),L966*2.5,D966*0))</f>
        <v>0</v>
      </c>
      <c r="F966" s="13">
        <f t="shared" si="31"/>
        <v>81.199999999999989</v>
      </c>
      <c r="G966" s="14">
        <f>IF('ESTOQUE DEZEMBRO'!$N966="outubro",_xlfn.XLOOKUP('ESTOQUE DEZEMBRO'!$A966,MEDIDAS!H:H,MEDIDAS!J:J,,0),IF('ESTOQUE DEZEMBRO'!$N966="novembro",_xlfn.XLOOKUP('ESTOQUE DEZEMBRO'!$A966,MEDIDAS!H:H,MEDIDAS!K:K,,0),"0"))</f>
        <v>12</v>
      </c>
      <c r="H966" s="16">
        <v>24</v>
      </c>
      <c r="I966" s="6" t="s">
        <v>1136</v>
      </c>
      <c r="J966" s="1">
        <f>'ESTOQUE DEZEMBRO'!$D966*'ESTOQUE DEZEMBRO'!$G966+'ESTOQUE DEZEMBRO'!$E966*'ESTOQUE DEZEMBRO'!$H966</f>
        <v>1682.3999999999999</v>
      </c>
      <c r="K966" s="1">
        <f>_xlfn.XLOOKUP(A966,MEDIDAS!A:A,MEDIDAS!D:D,,0)*5</f>
        <v>7.6111111111111107</v>
      </c>
      <c r="L966" s="1">
        <f>SUM(K966,_xlfn.XLOOKUP(A966,MEDIDAS!A:A,MEDIDAS!D:D,,0)*5)</f>
        <v>15.222222222222221</v>
      </c>
      <c r="M96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66" t="str">
        <f>IF(Tabela57[[#This Row],[ABASTECIMENTO]]&gt;0,"janeiro",_xlfn.XLOOKUP(Tabela57[[#This Row],[SKU]],'ESTOQUE DEZEMBRO'!A:A,'ESTOQUE DEZEMBRO'!N:N,,0))</f>
        <v>outubro</v>
      </c>
      <c r="O966" s="15">
        <v>45658</v>
      </c>
    </row>
    <row r="967" spans="1:15">
      <c r="A967" s="5" t="s">
        <v>961</v>
      </c>
      <c r="B967" s="6" t="s">
        <v>1234</v>
      </c>
      <c r="C967" s="8">
        <f t="shared" si="30"/>
        <v>64.89</v>
      </c>
      <c r="D967" s="13">
        <f>_xlfn.XLOOKUP(Tabela57[[#This Row],[SKU]],'ESTOQUE DEZEMBRO'!A:A,'ESTOQUE DEZEMBRO'!F:F,,0)-
_xlfn.XLOOKUP(Tabela57[[#This Row],[SKU]],'VENDA MES'!K:K,'VENDA MES'!L:L,0,0)</f>
        <v>28.599999999999994</v>
      </c>
      <c r="E967" s="13">
        <f>IF(D967&lt;=0,(L967 * 2.5) - D967,IF(AND(Tabela57[[#This Row],[ESTOQUE_INICIAL]]&lt;=Tabela57[[#This Row],[PONTO_DE_REPOSICAO]],Tabela57[[#This Row],[ESTOQUE_INICIAL]]&gt;0),L967*2.5,D967*0))</f>
        <v>0</v>
      </c>
      <c r="F967" s="13">
        <f t="shared" si="31"/>
        <v>28.599999999999994</v>
      </c>
      <c r="G967" s="14">
        <f>IF('ESTOQUE DEZEMBRO'!$N967="outubro",_xlfn.XLOOKUP('ESTOQUE DEZEMBRO'!$A967,MEDIDAS!H:H,MEDIDAS!J:J,,0),IF('ESTOQUE DEZEMBRO'!$N967="novembro",_xlfn.XLOOKUP('ESTOQUE DEZEMBRO'!$A967,MEDIDAS!H:H,MEDIDAS!K:K,,0),"0"))</f>
        <v>12</v>
      </c>
      <c r="H967" s="16">
        <v>24</v>
      </c>
      <c r="I967" s="6" t="s">
        <v>1136</v>
      </c>
      <c r="J967" s="1">
        <f>'ESTOQUE DEZEMBRO'!$D967*'ESTOQUE DEZEMBRO'!$G967+'ESTOQUE DEZEMBRO'!$E967*'ESTOQUE DEZEMBRO'!$H967</f>
        <v>1279.1999999999998</v>
      </c>
      <c r="K967" s="1">
        <f>_xlfn.XLOOKUP(A967,MEDIDAS!A:A,MEDIDAS!D:D,,0)*5</f>
        <v>5.4444444444444438</v>
      </c>
      <c r="L967" s="1">
        <f>SUM(K967,_xlfn.XLOOKUP(A967,MEDIDAS!A:A,MEDIDAS!D:D,,0)*5)</f>
        <v>10.888888888888888</v>
      </c>
      <c r="M96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67" t="str">
        <f>IF(Tabela57[[#This Row],[ABASTECIMENTO]]&gt;0,"janeiro",_xlfn.XLOOKUP(Tabela57[[#This Row],[SKU]],'ESTOQUE DEZEMBRO'!A:A,'ESTOQUE DEZEMBRO'!N:N,,0))</f>
        <v>outubro</v>
      </c>
      <c r="O967" s="15">
        <v>45658</v>
      </c>
    </row>
    <row r="968" spans="1:15">
      <c r="A968" s="5" t="s">
        <v>962</v>
      </c>
      <c r="B968" s="6" t="s">
        <v>1234</v>
      </c>
      <c r="C968" s="8">
        <f t="shared" si="30"/>
        <v>64.89</v>
      </c>
      <c r="D968" s="13">
        <f>_xlfn.XLOOKUP(Tabela57[[#This Row],[SKU]],'ESTOQUE DEZEMBRO'!A:A,'ESTOQUE DEZEMBRO'!F:F,,0)-
_xlfn.XLOOKUP(Tabela57[[#This Row],[SKU]],'VENDA MES'!K:K,'VENDA MES'!L:L,0,0)</f>
        <v>-78.111111111111114</v>
      </c>
      <c r="E968" s="13">
        <f>IF(D968&lt;=0,(L968 * 2.5) - D968,IF(AND(Tabela57[[#This Row],[ESTOQUE_INICIAL]]&lt;=Tabela57[[#This Row],[PONTO_DE_REPOSICAO]],Tabela57[[#This Row],[ESTOQUE_INICIAL]]&gt;0),L968*2.5,D968*0))</f>
        <v>102</v>
      </c>
      <c r="F968" s="13">
        <f t="shared" si="31"/>
        <v>23.888888888888886</v>
      </c>
      <c r="G968" s="14" t="str">
        <f>IF('ESTOQUE DEZEMBRO'!$N968="outubro",_xlfn.XLOOKUP('ESTOQUE DEZEMBRO'!$A968,MEDIDAS!H:H,MEDIDAS!J:J,,0),IF('ESTOQUE DEZEMBRO'!$N968="novembro",_xlfn.XLOOKUP('ESTOQUE DEZEMBRO'!$A968,MEDIDAS!H:H,MEDIDAS!K:K,,0),"0"))</f>
        <v>0</v>
      </c>
      <c r="H968" s="16">
        <v>24</v>
      </c>
      <c r="I968" s="6" t="s">
        <v>1136</v>
      </c>
      <c r="J968" s="1">
        <f>'ESTOQUE DEZEMBRO'!$D968*'ESTOQUE DEZEMBRO'!$G968+'ESTOQUE DEZEMBRO'!$E968*'ESTOQUE DEZEMBRO'!$H968</f>
        <v>1514.6666666666667</v>
      </c>
      <c r="K968" s="1">
        <f>_xlfn.XLOOKUP(A968,MEDIDAS!A:A,MEDIDAS!D:D,,0)*5</f>
        <v>4.7777777777777777</v>
      </c>
      <c r="L968" s="1">
        <f>SUM(K968,_xlfn.XLOOKUP(A968,MEDIDAS!A:A,MEDIDAS!D:D,,0)*5)</f>
        <v>9.5555555555555554</v>
      </c>
      <c r="M96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68" t="str">
        <f>IF(Tabela57[[#This Row],[ABASTECIMENTO]]&gt;0,"janeiro",_xlfn.XLOOKUP(Tabela57[[#This Row],[SKU]],'ESTOQUE DEZEMBRO'!A:A,'ESTOQUE DEZEMBRO'!N:N,,0))</f>
        <v>janeiro</v>
      </c>
      <c r="O968" s="15">
        <v>45658</v>
      </c>
    </row>
    <row r="969" spans="1:15">
      <c r="A969" s="5" t="s">
        <v>1064</v>
      </c>
      <c r="B969" s="6" t="s">
        <v>1234</v>
      </c>
      <c r="C969" s="8">
        <f t="shared" si="30"/>
        <v>64.89</v>
      </c>
      <c r="D969" s="13">
        <f>_xlfn.XLOOKUP(Tabela57[[#This Row],[SKU]],'ESTOQUE DEZEMBRO'!A:A,'ESTOQUE DEZEMBRO'!F:F,,0)-
_xlfn.XLOOKUP(Tabela57[[#This Row],[SKU]],'VENDA MES'!K:K,'VENDA MES'!L:L,0,0)</f>
        <v>-5</v>
      </c>
      <c r="E969" s="13">
        <f>IF(D969&lt;=0,(L969 * 2.5) - D969,IF(AND(Tabela57[[#This Row],[ESTOQUE_INICIAL]]&lt;=Tabela57[[#This Row],[PONTO_DE_REPOSICAO]],Tabela57[[#This Row],[ESTOQUE_INICIAL]]&gt;0),L969*2.5,D969*0))</f>
        <v>20.277777777777779</v>
      </c>
      <c r="F969" s="13">
        <f t="shared" si="31"/>
        <v>15.277777777777779</v>
      </c>
      <c r="G969" s="14">
        <f>IF('ESTOQUE DEZEMBRO'!$N969="outubro",_xlfn.XLOOKUP('ESTOQUE DEZEMBRO'!$A969,MEDIDAS!H:H,MEDIDAS!J:J,,0),IF('ESTOQUE DEZEMBRO'!$N969="novembro",_xlfn.XLOOKUP('ESTOQUE DEZEMBRO'!$A969,MEDIDAS!H:H,MEDIDAS!K:K,,0),"0"))</f>
        <v>12</v>
      </c>
      <c r="H969" s="16">
        <v>24</v>
      </c>
      <c r="I969" s="6" t="s">
        <v>1136</v>
      </c>
      <c r="J969" s="1">
        <f>'ESTOQUE DEZEMBRO'!$D969*'ESTOQUE DEZEMBRO'!$G969+'ESTOQUE DEZEMBRO'!$E969*'ESTOQUE DEZEMBRO'!$H969</f>
        <v>1140</v>
      </c>
      <c r="K969" s="1">
        <f>_xlfn.XLOOKUP(A969,MEDIDAS!A:A,MEDIDAS!D:D,,0)*5</f>
        <v>3.0555555555555558</v>
      </c>
      <c r="L969" s="1">
        <f>SUM(K969,_xlfn.XLOOKUP(A969,MEDIDAS!A:A,MEDIDAS!D:D,,0)*5)</f>
        <v>6.1111111111111116</v>
      </c>
      <c r="M96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69" t="str">
        <f>IF(Tabela57[[#This Row],[ABASTECIMENTO]]&gt;0,"janeiro",_xlfn.XLOOKUP(Tabela57[[#This Row],[SKU]],'ESTOQUE DEZEMBRO'!A:A,'ESTOQUE DEZEMBRO'!N:N,,0))</f>
        <v>janeiro</v>
      </c>
      <c r="O969" s="15">
        <v>45658</v>
      </c>
    </row>
    <row r="970" spans="1:15">
      <c r="A970" s="5" t="s">
        <v>963</v>
      </c>
      <c r="B970" s="6" t="s">
        <v>1234</v>
      </c>
      <c r="C970" s="8">
        <f t="shared" si="30"/>
        <v>64.89</v>
      </c>
      <c r="D970" s="13">
        <f>_xlfn.XLOOKUP(Tabela57[[#This Row],[SKU]],'ESTOQUE DEZEMBRO'!A:A,'ESTOQUE DEZEMBRO'!F:F,,0)-
_xlfn.XLOOKUP(Tabela57[[#This Row],[SKU]],'VENDA MES'!K:K,'VENDA MES'!L:L,0,0)</f>
        <v>-47.799999999999983</v>
      </c>
      <c r="E970" s="13">
        <f>IF(D970&lt;=0,(L970 * 2.5) - D970,IF(AND(Tabela57[[#This Row],[ESTOQUE_INICIAL]]&lt;=Tabela57[[#This Row],[PONTO_DE_REPOSICAO]],Tabela57[[#This Row],[ESTOQUE_INICIAL]]&gt;0),L970*2.5,D970*0))</f>
        <v>77.244444444444426</v>
      </c>
      <c r="F970" s="13">
        <f t="shared" si="31"/>
        <v>29.444444444444443</v>
      </c>
      <c r="G970" s="14">
        <f>IF('ESTOQUE DEZEMBRO'!$N970="outubro",_xlfn.XLOOKUP('ESTOQUE DEZEMBRO'!$A970,MEDIDAS!H:H,MEDIDAS!J:J,,0),IF('ESTOQUE DEZEMBRO'!$N970="novembro",_xlfn.XLOOKUP('ESTOQUE DEZEMBRO'!$A970,MEDIDAS!H:H,MEDIDAS!K:K,,0),"0"))</f>
        <v>12</v>
      </c>
      <c r="H970" s="16">
        <v>24</v>
      </c>
      <c r="I970" s="6" t="s">
        <v>1136</v>
      </c>
      <c r="J970" s="1">
        <f>'ESTOQUE DEZEMBRO'!$D970*'ESTOQUE DEZEMBRO'!$G970+'ESTOQUE DEZEMBRO'!$E970*'ESTOQUE DEZEMBRO'!$H970</f>
        <v>470.4000000000002</v>
      </c>
      <c r="K970" s="1">
        <f>_xlfn.XLOOKUP(A970,MEDIDAS!A:A,MEDIDAS!D:D,,0)*5</f>
        <v>5.8888888888888893</v>
      </c>
      <c r="L970" s="1">
        <f>SUM(K970,_xlfn.XLOOKUP(A970,MEDIDAS!A:A,MEDIDAS!D:D,,0)*5)</f>
        <v>11.777777777777779</v>
      </c>
      <c r="M97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70" t="str">
        <f>IF(Tabela57[[#This Row],[ABASTECIMENTO]]&gt;0,"janeiro",_xlfn.XLOOKUP(Tabela57[[#This Row],[SKU]],'ESTOQUE DEZEMBRO'!A:A,'ESTOQUE DEZEMBRO'!N:N,,0))</f>
        <v>janeiro</v>
      </c>
      <c r="O970" s="15">
        <v>45658</v>
      </c>
    </row>
    <row r="971" spans="1:15">
      <c r="A971" s="5" t="s">
        <v>964</v>
      </c>
      <c r="B971" s="6" t="s">
        <v>1234</v>
      </c>
      <c r="C971" s="8">
        <f t="shared" si="30"/>
        <v>64.89</v>
      </c>
      <c r="D971" s="13">
        <f>_xlfn.XLOOKUP(Tabela57[[#This Row],[SKU]],'ESTOQUE DEZEMBRO'!A:A,'ESTOQUE DEZEMBRO'!F:F,,0)-
_xlfn.XLOOKUP(Tabela57[[#This Row],[SKU]],'VENDA MES'!K:K,'VENDA MES'!L:L,0,0)</f>
        <v>-44.59999999999998</v>
      </c>
      <c r="E971" s="13">
        <f>IF(D971&lt;=0,(L971 * 2.5) - D971,IF(AND(Tabela57[[#This Row],[ESTOQUE_INICIAL]]&lt;=Tabela57[[#This Row],[PONTO_DE_REPOSICAO]],Tabela57[[#This Row],[ESTOQUE_INICIAL]]&gt;0),L971*2.5,D971*0))</f>
        <v>73.766666666666652</v>
      </c>
      <c r="F971" s="13">
        <f t="shared" si="31"/>
        <v>29.166666666666671</v>
      </c>
      <c r="G971" s="14">
        <f>IF('ESTOQUE DEZEMBRO'!$N971="outubro",_xlfn.XLOOKUP('ESTOQUE DEZEMBRO'!$A971,MEDIDAS!H:H,MEDIDAS!J:J,,0),IF('ESTOQUE DEZEMBRO'!$N971="novembro",_xlfn.XLOOKUP('ESTOQUE DEZEMBRO'!$A971,MEDIDAS!H:H,MEDIDAS!K:K,,0),"0"))</f>
        <v>12</v>
      </c>
      <c r="H971" s="16">
        <v>24</v>
      </c>
      <c r="I971" s="6" t="s">
        <v>1136</v>
      </c>
      <c r="J971" s="1">
        <f>'ESTOQUE DEZEMBRO'!$D971*'ESTOQUE DEZEMBRO'!$G971+'ESTOQUE DEZEMBRO'!$E971*'ESTOQUE DEZEMBRO'!$H971</f>
        <v>244.80000000000024</v>
      </c>
      <c r="K971" s="1">
        <f>_xlfn.XLOOKUP(A971,MEDIDAS!A:A,MEDIDAS!D:D,,0)*5</f>
        <v>5.8333333333333339</v>
      </c>
      <c r="L971" s="1">
        <f>SUM(K971,_xlfn.XLOOKUP(A971,MEDIDAS!A:A,MEDIDAS!D:D,,0)*5)</f>
        <v>11.666666666666668</v>
      </c>
      <c r="M97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71" t="str">
        <f>IF(Tabela57[[#This Row],[ABASTECIMENTO]]&gt;0,"janeiro",_xlfn.XLOOKUP(Tabela57[[#This Row],[SKU]],'ESTOQUE DEZEMBRO'!A:A,'ESTOQUE DEZEMBRO'!N:N,,0))</f>
        <v>janeiro</v>
      </c>
      <c r="O971" s="15">
        <v>45658</v>
      </c>
    </row>
    <row r="972" spans="1:15">
      <c r="A972" s="5" t="s">
        <v>965</v>
      </c>
      <c r="B972" s="6" t="s">
        <v>1234</v>
      </c>
      <c r="C972" s="8">
        <f t="shared" si="30"/>
        <v>64.89</v>
      </c>
      <c r="D972" s="13">
        <f>_xlfn.XLOOKUP(Tabela57[[#This Row],[SKU]],'ESTOQUE DEZEMBRO'!A:A,'ESTOQUE DEZEMBRO'!F:F,,0)-
_xlfn.XLOOKUP(Tabela57[[#This Row],[SKU]],'VENDA MES'!K:K,'VENDA MES'!L:L,0,0)</f>
        <v>-8.5999999999999801</v>
      </c>
      <c r="E972" s="13">
        <f>IF(D972&lt;=0,(L972 * 2.5) - D972,IF(AND(Tabela57[[#This Row],[ESTOQUE_INICIAL]]&lt;=Tabela57[[#This Row],[PONTO_DE_REPOSICAO]],Tabela57[[#This Row],[ESTOQUE_INICIAL]]&gt;0),L972*2.5,D972*0))</f>
        <v>27.488888888888869</v>
      </c>
      <c r="F972" s="13">
        <f t="shared" si="31"/>
        <v>18.888888888888889</v>
      </c>
      <c r="G972" s="14">
        <f>IF('ESTOQUE DEZEMBRO'!$N972="outubro",_xlfn.XLOOKUP('ESTOQUE DEZEMBRO'!$A972,MEDIDAS!H:H,MEDIDAS!J:J,,0),IF('ESTOQUE DEZEMBRO'!$N972="novembro",_xlfn.XLOOKUP('ESTOQUE DEZEMBRO'!$A972,MEDIDAS!H:H,MEDIDAS!K:K,,0),"0"))</f>
        <v>12</v>
      </c>
      <c r="H972" s="16">
        <v>24</v>
      </c>
      <c r="I972" s="6" t="s">
        <v>1136</v>
      </c>
      <c r="J972" s="1">
        <f>'ESTOQUE DEZEMBRO'!$D972*'ESTOQUE DEZEMBRO'!$G972+'ESTOQUE DEZEMBRO'!$E972*'ESTOQUE DEZEMBRO'!$H972</f>
        <v>688.80000000000018</v>
      </c>
      <c r="K972" s="1">
        <f>_xlfn.XLOOKUP(A972,MEDIDAS!A:A,MEDIDAS!D:D,,0)*5</f>
        <v>3.7777777777777777</v>
      </c>
      <c r="L972" s="1">
        <f>SUM(K972,_xlfn.XLOOKUP(A972,MEDIDAS!A:A,MEDIDAS!D:D,,0)*5)</f>
        <v>7.5555555555555554</v>
      </c>
      <c r="M97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72" t="str">
        <f>IF(Tabela57[[#This Row],[ABASTECIMENTO]]&gt;0,"janeiro",_xlfn.XLOOKUP(Tabela57[[#This Row],[SKU]],'ESTOQUE DEZEMBRO'!A:A,'ESTOQUE DEZEMBRO'!N:N,,0))</f>
        <v>janeiro</v>
      </c>
      <c r="O972" s="15">
        <v>45658</v>
      </c>
    </row>
    <row r="973" spans="1:15">
      <c r="A973" s="5" t="s">
        <v>967</v>
      </c>
      <c r="B973" s="6" t="s">
        <v>1234</v>
      </c>
      <c r="C973" s="8">
        <f t="shared" si="30"/>
        <v>64.89</v>
      </c>
      <c r="D973" s="13">
        <f>_xlfn.XLOOKUP(Tabela57[[#This Row],[SKU]],'ESTOQUE DEZEMBRO'!A:A,'ESTOQUE DEZEMBRO'!F:F,,0)-
_xlfn.XLOOKUP(Tabela57[[#This Row],[SKU]],'VENDA MES'!K:K,'VENDA MES'!L:L,0,0)</f>
        <v>-56.59999999999998</v>
      </c>
      <c r="E973" s="13">
        <f>IF(D973&lt;=0,(L973 * 2.5) - D973,IF(AND(Tabela57[[#This Row],[ESTOQUE_INICIAL]]&lt;=Tabela57[[#This Row],[PONTO_DE_REPOSICAO]],Tabela57[[#This Row],[ESTOQUE_INICIAL]]&gt;0),L973*2.5,D973*0))</f>
        <v>86.322222222222194</v>
      </c>
      <c r="F973" s="13">
        <f t="shared" si="31"/>
        <v>29.722222222222214</v>
      </c>
      <c r="G973" s="14">
        <f>IF('ESTOQUE DEZEMBRO'!$N973="outubro",_xlfn.XLOOKUP('ESTOQUE DEZEMBRO'!$A973,MEDIDAS!H:H,MEDIDAS!J:J,,0),IF('ESTOQUE DEZEMBRO'!$N973="novembro",_xlfn.XLOOKUP('ESTOQUE DEZEMBRO'!$A973,MEDIDAS!H:H,MEDIDAS!K:K,,0),"0"))</f>
        <v>12</v>
      </c>
      <c r="H973" s="16">
        <v>24</v>
      </c>
      <c r="I973" s="6" t="s">
        <v>1136</v>
      </c>
      <c r="J973" s="1">
        <f>'ESTOQUE DEZEMBRO'!$D973*'ESTOQUE DEZEMBRO'!$G973+'ESTOQUE DEZEMBRO'!$E973*'ESTOQUE DEZEMBRO'!$H973</f>
        <v>220.80000000000024</v>
      </c>
      <c r="K973" s="1">
        <f>_xlfn.XLOOKUP(A973,MEDIDAS!A:A,MEDIDAS!D:D,,0)*5</f>
        <v>5.9444444444444446</v>
      </c>
      <c r="L973" s="1">
        <f>SUM(K973,_xlfn.XLOOKUP(A973,MEDIDAS!A:A,MEDIDAS!D:D,,0)*5)</f>
        <v>11.888888888888889</v>
      </c>
      <c r="M97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73" t="str">
        <f>IF(Tabela57[[#This Row],[ABASTECIMENTO]]&gt;0,"janeiro",_xlfn.XLOOKUP(Tabela57[[#This Row],[SKU]],'ESTOQUE DEZEMBRO'!A:A,'ESTOQUE DEZEMBRO'!N:N,,0))</f>
        <v>janeiro</v>
      </c>
      <c r="O973" s="15">
        <v>45658</v>
      </c>
    </row>
    <row r="974" spans="1:15">
      <c r="A974" s="5" t="s">
        <v>968</v>
      </c>
      <c r="B974" s="6" t="s">
        <v>1235</v>
      </c>
      <c r="C974" s="8">
        <f t="shared" si="30"/>
        <v>64.89</v>
      </c>
      <c r="D974" s="13">
        <f>_xlfn.XLOOKUP(Tabela57[[#This Row],[SKU]],'ESTOQUE DEZEMBRO'!A:A,'ESTOQUE DEZEMBRO'!F:F,,0)-
_xlfn.XLOOKUP(Tabela57[[#This Row],[SKU]],'VENDA MES'!K:K,'VENDA MES'!L:L,0,0)</f>
        <v>-39.400000000000006</v>
      </c>
      <c r="E974" s="13">
        <f>IF(D974&lt;=0,(L974 * 2.5) - D974,IF(AND(Tabela57[[#This Row],[ESTOQUE_INICIAL]]&lt;=Tabela57[[#This Row],[PONTO_DE_REPOSICAO]],Tabela57[[#This Row],[ESTOQUE_INICIAL]]&gt;0),L974*2.5,D974*0))</f>
        <v>69.122222222222234</v>
      </c>
      <c r="F974" s="13">
        <f t="shared" si="31"/>
        <v>29.722222222222229</v>
      </c>
      <c r="G974" s="14">
        <f>IF('ESTOQUE DEZEMBRO'!$N974="outubro",_xlfn.XLOOKUP('ESTOQUE DEZEMBRO'!$A974,MEDIDAS!H:H,MEDIDAS!J:J,,0),IF('ESTOQUE DEZEMBRO'!$N974="novembro",_xlfn.XLOOKUP('ESTOQUE DEZEMBRO'!$A974,MEDIDAS!H:H,MEDIDAS!K:K,,0),"0"))</f>
        <v>14</v>
      </c>
      <c r="H974" s="16">
        <v>28</v>
      </c>
      <c r="I974" s="6" t="s">
        <v>1142</v>
      </c>
      <c r="J974" s="1">
        <f>'ESTOQUE DEZEMBRO'!$D974*'ESTOQUE DEZEMBRO'!$G974+'ESTOQUE DEZEMBRO'!$E974*'ESTOQUE DEZEMBRO'!$H974</f>
        <v>442.39999999999992</v>
      </c>
      <c r="K974" s="1">
        <f>_xlfn.XLOOKUP(A974,MEDIDAS!A:A,MEDIDAS!D:D,,0)*5</f>
        <v>5.9444444444444446</v>
      </c>
      <c r="L974" s="1">
        <f>SUM(K974,_xlfn.XLOOKUP(A974,MEDIDAS!A:A,MEDIDAS!D:D,,0)*5)</f>
        <v>11.888888888888889</v>
      </c>
      <c r="M97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74" t="str">
        <f>IF(Tabela57[[#This Row],[ABASTECIMENTO]]&gt;0,"janeiro",_xlfn.XLOOKUP(Tabela57[[#This Row],[SKU]],'ESTOQUE DEZEMBRO'!A:A,'ESTOQUE DEZEMBRO'!N:N,,0))</f>
        <v>janeiro</v>
      </c>
      <c r="O974" s="15">
        <v>45658</v>
      </c>
    </row>
    <row r="975" spans="1:15">
      <c r="A975" s="5" t="s">
        <v>969</v>
      </c>
      <c r="B975" s="6" t="s">
        <v>1235</v>
      </c>
      <c r="C975" s="8">
        <f t="shared" si="30"/>
        <v>64.89</v>
      </c>
      <c r="D975" s="13">
        <f>_xlfn.XLOOKUP(Tabela57[[#This Row],[SKU]],'ESTOQUE DEZEMBRO'!A:A,'ESTOQUE DEZEMBRO'!F:F,,0)-
_xlfn.XLOOKUP(Tabela57[[#This Row],[SKU]],'VENDA MES'!K:K,'VENDA MES'!L:L,0,0)</f>
        <v>-11.844444444444449</v>
      </c>
      <c r="E975" s="13">
        <f>IF(D975&lt;=0,(L975 * 2.5) - D975,IF(AND(Tabela57[[#This Row],[ESTOQUE_INICIAL]]&lt;=Tabela57[[#This Row],[PONTO_DE_REPOSICAO]],Tabela57[[#This Row],[ESTOQUE_INICIAL]]&gt;0),L975*2.5,D975*0))</f>
        <v>57.400000000000006</v>
      </c>
      <c r="F975" s="13">
        <f t="shared" si="31"/>
        <v>45.555555555555557</v>
      </c>
      <c r="G975" s="14" t="str">
        <f>IF('ESTOQUE DEZEMBRO'!$N975="outubro",_xlfn.XLOOKUP('ESTOQUE DEZEMBRO'!$A975,MEDIDAS!H:H,MEDIDAS!J:J,,0),IF('ESTOQUE DEZEMBRO'!$N975="novembro",_xlfn.XLOOKUP('ESTOQUE DEZEMBRO'!$A975,MEDIDAS!H:H,MEDIDAS!K:K,,0),"0"))</f>
        <v>0</v>
      </c>
      <c r="H975" s="16">
        <v>28</v>
      </c>
      <c r="I975" s="6" t="s">
        <v>1142</v>
      </c>
      <c r="J975" s="1">
        <f>'ESTOQUE DEZEMBRO'!$D975*'ESTOQUE DEZEMBRO'!$G975+'ESTOQUE DEZEMBRO'!$E975*'ESTOQUE DEZEMBRO'!$H975</f>
        <v>1594.4444444444446</v>
      </c>
      <c r="K975" s="1">
        <f>_xlfn.XLOOKUP(A975,MEDIDAS!A:A,MEDIDAS!D:D,,0)*5</f>
        <v>9.1111111111111107</v>
      </c>
      <c r="L975" s="1">
        <f>SUM(K975,_xlfn.XLOOKUP(A975,MEDIDAS!A:A,MEDIDAS!D:D,,0)*5)</f>
        <v>18.222222222222221</v>
      </c>
      <c r="M97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75" t="str">
        <f>IF(Tabela57[[#This Row],[ABASTECIMENTO]]&gt;0,"janeiro",_xlfn.XLOOKUP(Tabela57[[#This Row],[SKU]],'ESTOQUE DEZEMBRO'!A:A,'ESTOQUE DEZEMBRO'!N:N,,0))</f>
        <v>janeiro</v>
      </c>
      <c r="O975" s="15">
        <v>45658</v>
      </c>
    </row>
    <row r="976" spans="1:15">
      <c r="A976" s="5" t="s">
        <v>970</v>
      </c>
      <c r="B976" s="6" t="s">
        <v>1235</v>
      </c>
      <c r="C976" s="8">
        <f t="shared" si="30"/>
        <v>64.89</v>
      </c>
      <c r="D976" s="13">
        <f>_xlfn.XLOOKUP(Tabela57[[#This Row],[SKU]],'ESTOQUE DEZEMBRO'!A:A,'ESTOQUE DEZEMBRO'!F:F,,0)-
_xlfn.XLOOKUP(Tabela57[[#This Row],[SKU]],'VENDA MES'!K:K,'VENDA MES'!L:L,0,0)</f>
        <v>-61</v>
      </c>
      <c r="E976" s="13">
        <f>IF(D976&lt;=0,(L976 * 2.5) - D976,IF(AND(Tabela57[[#This Row],[ESTOQUE_INICIAL]]&lt;=Tabela57[[#This Row],[PONTO_DE_REPOSICAO]],Tabela57[[#This Row],[ESTOQUE_INICIAL]]&gt;0),L976*2.5,D976*0))</f>
        <v>89.333333333333329</v>
      </c>
      <c r="F976" s="13">
        <f t="shared" si="31"/>
        <v>28.333333333333329</v>
      </c>
      <c r="G976" s="14">
        <f>IF('ESTOQUE DEZEMBRO'!$N976="outubro",_xlfn.XLOOKUP('ESTOQUE DEZEMBRO'!$A976,MEDIDAS!H:H,MEDIDAS!J:J,,0),IF('ESTOQUE DEZEMBRO'!$N976="novembro",_xlfn.XLOOKUP('ESTOQUE DEZEMBRO'!$A976,MEDIDAS!H:H,MEDIDAS!K:K,,0),"0"))</f>
        <v>14</v>
      </c>
      <c r="H976" s="16">
        <v>28</v>
      </c>
      <c r="I976" s="6" t="s">
        <v>1142</v>
      </c>
      <c r="J976" s="1">
        <f>'ESTOQUE DEZEMBRO'!$D976*'ESTOQUE DEZEMBRO'!$G976+'ESTOQUE DEZEMBRO'!$E976*'ESTOQUE DEZEMBRO'!$H976</f>
        <v>420</v>
      </c>
      <c r="K976" s="1">
        <f>_xlfn.XLOOKUP(A976,MEDIDAS!A:A,MEDIDAS!D:D,,0)*5</f>
        <v>5.6666666666666661</v>
      </c>
      <c r="L976" s="1">
        <f>SUM(K976,_xlfn.XLOOKUP(A976,MEDIDAS!A:A,MEDIDAS!D:D,,0)*5)</f>
        <v>11.333333333333332</v>
      </c>
      <c r="M97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76" t="str">
        <f>IF(Tabela57[[#This Row],[ABASTECIMENTO]]&gt;0,"janeiro",_xlfn.XLOOKUP(Tabela57[[#This Row],[SKU]],'ESTOQUE DEZEMBRO'!A:A,'ESTOQUE DEZEMBRO'!N:N,,0))</f>
        <v>janeiro</v>
      </c>
      <c r="O976" s="15">
        <v>45658</v>
      </c>
    </row>
    <row r="977" spans="1:15">
      <c r="A977" s="5" t="s">
        <v>971</v>
      </c>
      <c r="B977" s="6" t="s">
        <v>1235</v>
      </c>
      <c r="C977" s="8">
        <f t="shared" si="30"/>
        <v>64.89</v>
      </c>
      <c r="D977" s="13">
        <f>_xlfn.XLOOKUP(Tabela57[[#This Row],[SKU]],'ESTOQUE DEZEMBRO'!A:A,'ESTOQUE DEZEMBRO'!F:F,,0)-
_xlfn.XLOOKUP(Tabela57[[#This Row],[SKU]],'VENDA MES'!K:K,'VENDA MES'!L:L,0,0)</f>
        <v>-48.800000000000011</v>
      </c>
      <c r="E977" s="13">
        <f>IF(D977&lt;=0,(L977 * 2.5) - D977,IF(AND(Tabela57[[#This Row],[ESTOQUE_INICIAL]]&lt;=Tabela57[[#This Row],[PONTO_DE_REPOSICAO]],Tabela57[[#This Row],[ESTOQUE_INICIAL]]&gt;0),L977*2.5,D977*0))</f>
        <v>91.577777777777783</v>
      </c>
      <c r="F977" s="13">
        <f t="shared" si="31"/>
        <v>42.777777777777771</v>
      </c>
      <c r="G977" s="14">
        <f>IF('ESTOQUE DEZEMBRO'!$N977="outubro",_xlfn.XLOOKUP('ESTOQUE DEZEMBRO'!$A977,MEDIDAS!H:H,MEDIDAS!J:J,,0),IF('ESTOQUE DEZEMBRO'!$N977="novembro",_xlfn.XLOOKUP('ESTOQUE DEZEMBRO'!$A977,MEDIDAS!H:H,MEDIDAS!K:K,,0),"0"))</f>
        <v>14</v>
      </c>
      <c r="H977" s="16">
        <v>28</v>
      </c>
      <c r="I977" s="6" t="s">
        <v>1142</v>
      </c>
      <c r="J977" s="1">
        <f>'ESTOQUE DEZEMBRO'!$D977*'ESTOQUE DEZEMBRO'!$G977+'ESTOQUE DEZEMBRO'!$E977*'ESTOQUE DEZEMBRO'!$H977</f>
        <v>338.79999999999984</v>
      </c>
      <c r="K977" s="1">
        <f>_xlfn.XLOOKUP(A977,MEDIDAS!A:A,MEDIDAS!D:D,,0)*5</f>
        <v>8.5555555555555554</v>
      </c>
      <c r="L977" s="1">
        <f>SUM(K977,_xlfn.XLOOKUP(A977,MEDIDAS!A:A,MEDIDAS!D:D,,0)*5)</f>
        <v>17.111111111111111</v>
      </c>
      <c r="M97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77" t="str">
        <f>IF(Tabela57[[#This Row],[ABASTECIMENTO]]&gt;0,"janeiro",_xlfn.XLOOKUP(Tabela57[[#This Row],[SKU]],'ESTOQUE DEZEMBRO'!A:A,'ESTOQUE DEZEMBRO'!N:N,,0))</f>
        <v>janeiro</v>
      </c>
      <c r="O977" s="15">
        <v>45658</v>
      </c>
    </row>
    <row r="978" spans="1:15">
      <c r="A978" s="5" t="s">
        <v>972</v>
      </c>
      <c r="B978" s="6" t="s">
        <v>1235</v>
      </c>
      <c r="C978" s="8">
        <f t="shared" si="30"/>
        <v>64.89</v>
      </c>
      <c r="D978" s="13">
        <f>_xlfn.XLOOKUP(Tabela57[[#This Row],[SKU]],'ESTOQUE DEZEMBRO'!A:A,'ESTOQUE DEZEMBRO'!F:F,,0)-
_xlfn.XLOOKUP(Tabela57[[#This Row],[SKU]],'VENDA MES'!K:K,'VENDA MES'!L:L,0,0)</f>
        <v>-34.599999999999994</v>
      </c>
      <c r="E978" s="13">
        <f>IF(D978&lt;=0,(L978 * 2.5) - D978,IF(AND(Tabela57[[#This Row],[ESTOQUE_INICIAL]]&lt;=Tabela57[[#This Row],[PONTO_DE_REPOSICAO]],Tabela57[[#This Row],[ESTOQUE_INICIAL]]&gt;0),L978*2.5,D978*0))</f>
        <v>80.155555555555551</v>
      </c>
      <c r="F978" s="13">
        <f t="shared" si="31"/>
        <v>45.555555555555557</v>
      </c>
      <c r="G978" s="14">
        <f>IF('ESTOQUE DEZEMBRO'!$N978="outubro",_xlfn.XLOOKUP('ESTOQUE DEZEMBRO'!$A978,MEDIDAS!H:H,MEDIDAS!J:J,,0),IF('ESTOQUE DEZEMBRO'!$N978="novembro",_xlfn.XLOOKUP('ESTOQUE DEZEMBRO'!$A978,MEDIDAS!H:H,MEDIDAS!K:K,,0),"0"))</f>
        <v>14</v>
      </c>
      <c r="H978" s="16">
        <v>28</v>
      </c>
      <c r="I978" s="6" t="s">
        <v>1142</v>
      </c>
      <c r="J978" s="1">
        <f>'ESTOQUE DEZEMBRO'!$D978*'ESTOQUE DEZEMBRO'!$G978+'ESTOQUE DEZEMBRO'!$E978*'ESTOQUE DEZEMBRO'!$H978</f>
        <v>383.60000000000008</v>
      </c>
      <c r="K978" s="1">
        <f>_xlfn.XLOOKUP(A978,MEDIDAS!A:A,MEDIDAS!D:D,,0)*5</f>
        <v>9.1111111111111107</v>
      </c>
      <c r="L978" s="1">
        <f>SUM(K978,_xlfn.XLOOKUP(A978,MEDIDAS!A:A,MEDIDAS!D:D,,0)*5)</f>
        <v>18.222222222222221</v>
      </c>
      <c r="M97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78" t="str">
        <f>IF(Tabela57[[#This Row],[ABASTECIMENTO]]&gt;0,"janeiro",_xlfn.XLOOKUP(Tabela57[[#This Row],[SKU]],'ESTOQUE DEZEMBRO'!A:A,'ESTOQUE DEZEMBRO'!N:N,,0))</f>
        <v>janeiro</v>
      </c>
      <c r="O978" s="15">
        <v>45658</v>
      </c>
    </row>
    <row r="979" spans="1:15">
      <c r="A979" s="5" t="s">
        <v>1075</v>
      </c>
      <c r="B979" s="6" t="s">
        <v>1235</v>
      </c>
      <c r="C979" s="8">
        <f t="shared" si="30"/>
        <v>64.89</v>
      </c>
      <c r="D979" s="13">
        <f>_xlfn.XLOOKUP(Tabela57[[#This Row],[SKU]],'ESTOQUE DEZEMBRO'!A:A,'ESTOQUE DEZEMBRO'!F:F,,0)-
_xlfn.XLOOKUP(Tabela57[[#This Row],[SKU]],'VENDA MES'!K:K,'VENDA MES'!L:L,0,0)</f>
        <v>-10</v>
      </c>
      <c r="E979" s="13">
        <f>IF(D979&lt;=0,(L979 * 2.5) - D979,IF(AND(Tabela57[[#This Row],[ESTOQUE_INICIAL]]&lt;=Tabela57[[#This Row],[PONTO_DE_REPOSICAO]],Tabela57[[#This Row],[ESTOQUE_INICIAL]]&gt;0),L979*2.5,D979*0))</f>
        <v>37.5</v>
      </c>
      <c r="F979" s="13">
        <f t="shared" si="31"/>
        <v>27.5</v>
      </c>
      <c r="G979" s="14">
        <f>IF('ESTOQUE DEZEMBRO'!$N979="outubro",_xlfn.XLOOKUP('ESTOQUE DEZEMBRO'!$A979,MEDIDAS!H:H,MEDIDAS!J:J,,0),IF('ESTOQUE DEZEMBRO'!$N979="novembro",_xlfn.XLOOKUP('ESTOQUE DEZEMBRO'!$A979,MEDIDAS!H:H,MEDIDAS!K:K,,0),"0"))</f>
        <v>14</v>
      </c>
      <c r="H979" s="16">
        <v>28</v>
      </c>
      <c r="I979" s="6" t="s">
        <v>1142</v>
      </c>
      <c r="J979" s="1">
        <f>'ESTOQUE DEZEMBRO'!$D979*'ESTOQUE DEZEMBRO'!$G979+'ESTOQUE DEZEMBRO'!$E979*'ESTOQUE DEZEMBRO'!$H979</f>
        <v>714</v>
      </c>
      <c r="K979" s="1">
        <f>_xlfn.XLOOKUP(A979,MEDIDAS!A:A,MEDIDAS!D:D,,0)*5</f>
        <v>5.5</v>
      </c>
      <c r="L979" s="1">
        <f>SUM(K979,_xlfn.XLOOKUP(A979,MEDIDAS!A:A,MEDIDAS!D:D,,0)*5)</f>
        <v>11</v>
      </c>
      <c r="M97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79" t="str">
        <f>IF(Tabela57[[#This Row],[ABASTECIMENTO]]&gt;0,"janeiro",_xlfn.XLOOKUP(Tabela57[[#This Row],[SKU]],'ESTOQUE DEZEMBRO'!A:A,'ESTOQUE DEZEMBRO'!N:N,,0))</f>
        <v>janeiro</v>
      </c>
      <c r="O979" s="15">
        <v>45658</v>
      </c>
    </row>
    <row r="980" spans="1:15">
      <c r="A980" s="5" t="s">
        <v>973</v>
      </c>
      <c r="B980" s="6" t="s">
        <v>1235</v>
      </c>
      <c r="C980" s="8">
        <f t="shared" si="30"/>
        <v>64.89</v>
      </c>
      <c r="D980" s="13">
        <f>_xlfn.XLOOKUP(Tabela57[[#This Row],[SKU]],'ESTOQUE DEZEMBRO'!A:A,'ESTOQUE DEZEMBRO'!F:F,,0)-
_xlfn.XLOOKUP(Tabela57[[#This Row],[SKU]],'VENDA MES'!K:K,'VENDA MES'!L:L,0,0)</f>
        <v>6.4000000000000341</v>
      </c>
      <c r="E980" s="13">
        <f>IF(D980&lt;=0,(L980 * 2.5) - D980,IF(AND(Tabela57[[#This Row],[ESTOQUE_INICIAL]]&lt;=Tabela57[[#This Row],[PONTO_DE_REPOSICAO]],Tabela57[[#This Row],[ESTOQUE_INICIAL]]&gt;0),L980*2.5,D980*0))</f>
        <v>43.888888888888893</v>
      </c>
      <c r="F980" s="13">
        <f t="shared" si="31"/>
        <v>50.288888888888927</v>
      </c>
      <c r="G980" s="14">
        <f>IF('ESTOQUE DEZEMBRO'!$N980="outubro",_xlfn.XLOOKUP('ESTOQUE DEZEMBRO'!$A980,MEDIDAS!H:H,MEDIDAS!J:J,,0),IF('ESTOQUE DEZEMBRO'!$N980="novembro",_xlfn.XLOOKUP('ESTOQUE DEZEMBRO'!$A980,MEDIDAS!H:H,MEDIDAS!K:K,,0),"0"))</f>
        <v>14</v>
      </c>
      <c r="H980" s="16">
        <v>28</v>
      </c>
      <c r="I980" s="6" t="s">
        <v>1142</v>
      </c>
      <c r="J980" s="1">
        <f>'ESTOQUE DEZEMBRO'!$D980*'ESTOQUE DEZEMBRO'!$G980+'ESTOQUE DEZEMBRO'!$E980*'ESTOQUE DEZEMBRO'!$H980</f>
        <v>929.60000000000048</v>
      </c>
      <c r="K980" s="1">
        <f>_xlfn.XLOOKUP(A980,MEDIDAS!A:A,MEDIDAS!D:D,,0)*5</f>
        <v>8.7777777777777786</v>
      </c>
      <c r="L980" s="1">
        <f>SUM(K980,_xlfn.XLOOKUP(A980,MEDIDAS!A:A,MEDIDAS!D:D,,0)*5)</f>
        <v>17.555555555555557</v>
      </c>
      <c r="M98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80" t="str">
        <f>IF(Tabela57[[#This Row],[ABASTECIMENTO]]&gt;0,"janeiro",_xlfn.XLOOKUP(Tabela57[[#This Row],[SKU]],'ESTOQUE DEZEMBRO'!A:A,'ESTOQUE DEZEMBRO'!N:N,,0))</f>
        <v>janeiro</v>
      </c>
      <c r="O980" s="15">
        <v>45658</v>
      </c>
    </row>
    <row r="981" spans="1:15">
      <c r="A981" s="5" t="s">
        <v>974</v>
      </c>
      <c r="B981" s="6" t="s">
        <v>1235</v>
      </c>
      <c r="C981" s="8">
        <f t="shared" si="30"/>
        <v>64.89</v>
      </c>
      <c r="D981" s="13">
        <f>_xlfn.XLOOKUP(Tabela57[[#This Row],[SKU]],'ESTOQUE DEZEMBRO'!A:A,'ESTOQUE DEZEMBRO'!F:F,,0)-
_xlfn.XLOOKUP(Tabela57[[#This Row],[SKU]],'VENDA MES'!K:K,'VENDA MES'!L:L,0,0)</f>
        <v>-9.5333333333333385</v>
      </c>
      <c r="E981" s="13">
        <f>IF(D981&lt;=0,(L981 * 2.5) - D981,IF(AND(Tabela57[[#This Row],[ESTOQUE_INICIAL]]&lt;=Tabela57[[#This Row],[PONTO_DE_REPOSICAO]],Tabela57[[#This Row],[ESTOQUE_INICIAL]]&gt;0),L981*2.5,D981*0))</f>
        <v>41.2</v>
      </c>
      <c r="F981" s="13">
        <f t="shared" si="31"/>
        <v>31.666666666666664</v>
      </c>
      <c r="G981" s="14" t="str">
        <f>IF('ESTOQUE DEZEMBRO'!$N981="outubro",_xlfn.XLOOKUP('ESTOQUE DEZEMBRO'!$A981,MEDIDAS!H:H,MEDIDAS!J:J,,0),IF('ESTOQUE DEZEMBRO'!$N981="novembro",_xlfn.XLOOKUP('ESTOQUE DEZEMBRO'!$A981,MEDIDAS!H:H,MEDIDAS!K:K,,0),"0"))</f>
        <v>0</v>
      </c>
      <c r="H981" s="16">
        <v>28</v>
      </c>
      <c r="I981" s="6" t="s">
        <v>1142</v>
      </c>
      <c r="J981" s="1">
        <f>'ESTOQUE DEZEMBRO'!$D981*'ESTOQUE DEZEMBRO'!$G981+'ESTOQUE DEZEMBRO'!$E981*'ESTOQUE DEZEMBRO'!$H981</f>
        <v>1108.3333333333333</v>
      </c>
      <c r="K981" s="1">
        <f>_xlfn.XLOOKUP(A981,MEDIDAS!A:A,MEDIDAS!D:D,,0)*5</f>
        <v>6.333333333333333</v>
      </c>
      <c r="L981" s="1">
        <f>SUM(K981,_xlfn.XLOOKUP(A981,MEDIDAS!A:A,MEDIDAS!D:D,,0)*5)</f>
        <v>12.666666666666666</v>
      </c>
      <c r="M98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81" t="str">
        <f>IF(Tabela57[[#This Row],[ABASTECIMENTO]]&gt;0,"janeiro",_xlfn.XLOOKUP(Tabela57[[#This Row],[SKU]],'ESTOQUE DEZEMBRO'!A:A,'ESTOQUE DEZEMBRO'!N:N,,0))</f>
        <v>janeiro</v>
      </c>
      <c r="O981" s="15">
        <v>45658</v>
      </c>
    </row>
    <row r="982" spans="1:15">
      <c r="A982" s="5" t="s">
        <v>975</v>
      </c>
      <c r="B982" s="6" t="s">
        <v>1235</v>
      </c>
      <c r="C982" s="8">
        <f t="shared" si="30"/>
        <v>64.89</v>
      </c>
      <c r="D982" s="13">
        <f>_xlfn.XLOOKUP(Tabela57[[#This Row],[SKU]],'ESTOQUE DEZEMBRO'!A:A,'ESTOQUE DEZEMBRO'!F:F,,0)-
_xlfn.XLOOKUP(Tabela57[[#This Row],[SKU]],'VENDA MES'!K:K,'VENDA MES'!L:L,0,0)</f>
        <v>40.599999999999994</v>
      </c>
      <c r="E982" s="13">
        <f>IF(D982&lt;=0,(L982 * 2.5) - D982,IF(AND(Tabela57[[#This Row],[ESTOQUE_INICIAL]]&lt;=Tabela57[[#This Row],[PONTO_DE_REPOSICAO]],Tabela57[[#This Row],[ESTOQUE_INICIAL]]&gt;0),L982*2.5,D982*0))</f>
        <v>0</v>
      </c>
      <c r="F982" s="13">
        <f t="shared" si="31"/>
        <v>40.599999999999994</v>
      </c>
      <c r="G982" s="14">
        <f>IF('ESTOQUE DEZEMBRO'!$N982="outubro",_xlfn.XLOOKUP('ESTOQUE DEZEMBRO'!$A982,MEDIDAS!H:H,MEDIDAS!J:J,,0),IF('ESTOQUE DEZEMBRO'!$N982="novembro",_xlfn.XLOOKUP('ESTOQUE DEZEMBRO'!$A982,MEDIDAS!H:H,MEDIDAS!K:K,,0),"0"))</f>
        <v>14</v>
      </c>
      <c r="H982" s="16">
        <v>28</v>
      </c>
      <c r="I982" s="6" t="s">
        <v>1142</v>
      </c>
      <c r="J982" s="1">
        <f>'ESTOQUE DEZEMBRO'!$D982*'ESTOQUE DEZEMBRO'!$G982+'ESTOQUE DEZEMBRO'!$E982*'ESTOQUE DEZEMBRO'!$H982</f>
        <v>1352.3999999999999</v>
      </c>
      <c r="K982" s="1">
        <f>_xlfn.XLOOKUP(A982,MEDIDAS!A:A,MEDIDAS!D:D,,0)*5</f>
        <v>6</v>
      </c>
      <c r="L982" s="1">
        <f>SUM(K982,_xlfn.XLOOKUP(A982,MEDIDAS!A:A,MEDIDAS!D:D,,0)*5)</f>
        <v>12</v>
      </c>
      <c r="M98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82" t="str">
        <f>IF(Tabela57[[#This Row],[ABASTECIMENTO]]&gt;0,"janeiro",_xlfn.XLOOKUP(Tabela57[[#This Row],[SKU]],'ESTOQUE DEZEMBRO'!A:A,'ESTOQUE DEZEMBRO'!N:N,,0))</f>
        <v>outubro</v>
      </c>
      <c r="O982" s="15">
        <v>45658</v>
      </c>
    </row>
    <row r="983" spans="1:15">
      <c r="A983" s="5" t="s">
        <v>976</v>
      </c>
      <c r="B983" s="6" t="s">
        <v>1235</v>
      </c>
      <c r="C983" s="8">
        <f t="shared" si="30"/>
        <v>64.89</v>
      </c>
      <c r="D983" s="13">
        <f>_xlfn.XLOOKUP(Tabela57[[#This Row],[SKU]],'ESTOQUE DEZEMBRO'!A:A,'ESTOQUE DEZEMBRO'!F:F,,0)-
_xlfn.XLOOKUP(Tabela57[[#This Row],[SKU]],'VENDA MES'!K:K,'VENDA MES'!L:L,0,0)</f>
        <v>-14.199999999999989</v>
      </c>
      <c r="E983" s="13">
        <f>IF(D983&lt;=0,(L983 * 2.5) - D983,IF(AND(Tabela57[[#This Row],[ESTOQUE_INICIAL]]&lt;=Tabela57[[#This Row],[PONTO_DE_REPOSICAO]],Tabela57[[#This Row],[ESTOQUE_INICIAL]]&gt;0),L983*2.5,D983*0))</f>
        <v>48.644444444444431</v>
      </c>
      <c r="F983" s="13">
        <f t="shared" si="31"/>
        <v>34.444444444444443</v>
      </c>
      <c r="G983" s="14">
        <f>IF('ESTOQUE DEZEMBRO'!$N983="outubro",_xlfn.XLOOKUP('ESTOQUE DEZEMBRO'!$A983,MEDIDAS!H:H,MEDIDAS!J:J,,0),IF('ESTOQUE DEZEMBRO'!$N983="novembro",_xlfn.XLOOKUP('ESTOQUE DEZEMBRO'!$A983,MEDIDAS!H:H,MEDIDAS!K:K,,0),"0"))</f>
        <v>14</v>
      </c>
      <c r="H983" s="16">
        <v>28</v>
      </c>
      <c r="I983" s="6" t="s">
        <v>1142</v>
      </c>
      <c r="J983" s="1">
        <f>'ESTOQUE DEZEMBRO'!$D983*'ESTOQUE DEZEMBRO'!$G983+'ESTOQUE DEZEMBRO'!$E983*'ESTOQUE DEZEMBRO'!$H983</f>
        <v>389.20000000000016</v>
      </c>
      <c r="K983" s="1">
        <f>_xlfn.XLOOKUP(A983,MEDIDAS!A:A,MEDIDAS!D:D,,0)*5</f>
        <v>6.8888888888888893</v>
      </c>
      <c r="L983" s="1">
        <f>SUM(K983,_xlfn.XLOOKUP(A983,MEDIDAS!A:A,MEDIDAS!D:D,,0)*5)</f>
        <v>13.777777777777779</v>
      </c>
      <c r="M98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83" t="str">
        <f>IF(Tabela57[[#This Row],[ABASTECIMENTO]]&gt;0,"janeiro",_xlfn.XLOOKUP(Tabela57[[#This Row],[SKU]],'ESTOQUE DEZEMBRO'!A:A,'ESTOQUE DEZEMBRO'!N:N,,0))</f>
        <v>janeiro</v>
      </c>
      <c r="O983" s="15">
        <v>45658</v>
      </c>
    </row>
    <row r="984" spans="1:15">
      <c r="A984" s="5" t="s">
        <v>978</v>
      </c>
      <c r="B984" s="6" t="s">
        <v>1236</v>
      </c>
      <c r="C984" s="8">
        <f t="shared" si="30"/>
        <v>64.89</v>
      </c>
      <c r="D984" s="13">
        <f>_xlfn.XLOOKUP(Tabela57[[#This Row],[SKU]],'ESTOQUE DEZEMBRO'!A:A,'ESTOQUE DEZEMBRO'!F:F,,0)-
_xlfn.XLOOKUP(Tabela57[[#This Row],[SKU]],'VENDA MES'!K:K,'VENDA MES'!L:L,0,0)</f>
        <v>46.80000000000004</v>
      </c>
      <c r="E984" s="13">
        <f>IF(D984&lt;=0,(L984 * 2.5) - D984,IF(AND(Tabela57[[#This Row],[ESTOQUE_INICIAL]]&lt;=Tabela57[[#This Row],[PONTO_DE_REPOSICAO]],Tabela57[[#This Row],[ESTOQUE_INICIAL]]&gt;0),L984*2.5,D984*0))</f>
        <v>0</v>
      </c>
      <c r="F984" s="13">
        <f t="shared" si="31"/>
        <v>46.80000000000004</v>
      </c>
      <c r="G984" s="14">
        <f>IF('ESTOQUE DEZEMBRO'!$N984="outubro",_xlfn.XLOOKUP('ESTOQUE DEZEMBRO'!$A984,MEDIDAS!H:H,MEDIDAS!J:J,,0),IF('ESTOQUE DEZEMBRO'!$N984="novembro",_xlfn.XLOOKUP('ESTOQUE DEZEMBRO'!$A984,MEDIDAS!H:H,MEDIDAS!K:K,,0),"0"))</f>
        <v>60</v>
      </c>
      <c r="H984" s="16">
        <v>120</v>
      </c>
      <c r="I984" s="6" t="s">
        <v>1128</v>
      </c>
      <c r="J984" s="1">
        <f>'ESTOQUE DEZEMBRO'!$D984*'ESTOQUE DEZEMBRO'!$G984+'ESTOQUE DEZEMBRO'!$E984*'ESTOQUE DEZEMBRO'!$H984</f>
        <v>6168.0000000000027</v>
      </c>
      <c r="K984" s="1">
        <f>_xlfn.XLOOKUP(A984,MEDIDAS!A:A,MEDIDAS!D:D,,0)*5</f>
        <v>6.3888888888888884</v>
      </c>
      <c r="L984" s="1">
        <f>SUM(K984,_xlfn.XLOOKUP(A984,MEDIDAS!A:A,MEDIDAS!D:D,,0)*5)</f>
        <v>12.777777777777777</v>
      </c>
      <c r="M98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84" t="str">
        <f>IF(Tabela57[[#This Row],[ABASTECIMENTO]]&gt;0,"janeiro",_xlfn.XLOOKUP(Tabela57[[#This Row],[SKU]],'ESTOQUE DEZEMBRO'!A:A,'ESTOQUE DEZEMBRO'!N:N,,0))</f>
        <v>outubro</v>
      </c>
      <c r="O984" s="15">
        <v>45658</v>
      </c>
    </row>
    <row r="985" spans="1:15">
      <c r="A985" s="5" t="s">
        <v>979</v>
      </c>
      <c r="B985" s="6" t="s">
        <v>1236</v>
      </c>
      <c r="C985" s="8">
        <f t="shared" si="30"/>
        <v>64.89</v>
      </c>
      <c r="D985" s="13">
        <f>_xlfn.XLOOKUP(Tabela57[[#This Row],[SKU]],'ESTOQUE DEZEMBRO'!A:A,'ESTOQUE DEZEMBRO'!F:F,,0)-
_xlfn.XLOOKUP(Tabela57[[#This Row],[SKU]],'VENDA MES'!K:K,'VENDA MES'!L:L,0,0)</f>
        <v>-21.400000000000006</v>
      </c>
      <c r="E985" s="13">
        <f>IF(D985&lt;=0,(L985 * 2.5) - D985,IF(AND(Tabela57[[#This Row],[ESTOQUE_INICIAL]]&lt;=Tabela57[[#This Row],[PONTO_DE_REPOSICAO]],Tabela57[[#This Row],[ESTOQUE_INICIAL]]&gt;0),L985*2.5,D985*0))</f>
        <v>43.344444444444449</v>
      </c>
      <c r="F985" s="13">
        <f t="shared" si="31"/>
        <v>21.944444444444443</v>
      </c>
      <c r="G985" s="14">
        <f>IF('ESTOQUE DEZEMBRO'!$N985="outubro",_xlfn.XLOOKUP('ESTOQUE DEZEMBRO'!$A985,MEDIDAS!H:H,MEDIDAS!J:J,,0),IF('ESTOQUE DEZEMBRO'!$N985="novembro",_xlfn.XLOOKUP('ESTOQUE DEZEMBRO'!$A985,MEDIDAS!H:H,MEDIDAS!K:K,,0),"0"))</f>
        <v>60</v>
      </c>
      <c r="H985" s="16">
        <v>120</v>
      </c>
      <c r="I985" s="6" t="s">
        <v>1128</v>
      </c>
      <c r="J985" s="1">
        <f>'ESTOQUE DEZEMBRO'!$D985*'ESTOQUE DEZEMBRO'!$G985+'ESTOQUE DEZEMBRO'!$E985*'ESTOQUE DEZEMBRO'!$H985</f>
        <v>1595.9999999999995</v>
      </c>
      <c r="K985" s="1">
        <f>_xlfn.XLOOKUP(A985,MEDIDAS!A:A,MEDIDAS!D:D,,0)*5</f>
        <v>4.3888888888888893</v>
      </c>
      <c r="L985" s="1">
        <f>SUM(K985,_xlfn.XLOOKUP(A985,MEDIDAS!A:A,MEDIDAS!D:D,,0)*5)</f>
        <v>8.7777777777777786</v>
      </c>
      <c r="M98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85" t="str">
        <f>IF(Tabela57[[#This Row],[ABASTECIMENTO]]&gt;0,"janeiro",_xlfn.XLOOKUP(Tabela57[[#This Row],[SKU]],'ESTOQUE DEZEMBRO'!A:A,'ESTOQUE DEZEMBRO'!N:N,,0))</f>
        <v>janeiro</v>
      </c>
      <c r="O985" s="15">
        <v>45658</v>
      </c>
    </row>
    <row r="986" spans="1:15">
      <c r="A986" s="5" t="s">
        <v>980</v>
      </c>
      <c r="B986" s="6" t="s">
        <v>1236</v>
      </c>
      <c r="C986" s="8">
        <f t="shared" si="30"/>
        <v>64.89</v>
      </c>
      <c r="D986" s="13">
        <f>_xlfn.XLOOKUP(Tabela57[[#This Row],[SKU]],'ESTOQUE DEZEMBRO'!A:A,'ESTOQUE DEZEMBRO'!F:F,,0)-
_xlfn.XLOOKUP(Tabela57[[#This Row],[SKU]],'VENDA MES'!K:K,'VENDA MES'!L:L,0,0)</f>
        <v>-13.066666666666663</v>
      </c>
      <c r="E986" s="13">
        <f>IF(D986&lt;=0,(L986 * 2.5) - D986,IF(AND(Tabela57[[#This Row],[ESTOQUE_INICIAL]]&lt;=Tabela57[[#This Row],[PONTO_DE_REPOSICAO]],Tabela57[[#This Row],[ESTOQUE_INICIAL]]&gt;0),L986*2.5,D986*0))</f>
        <v>56.400000000000006</v>
      </c>
      <c r="F986" s="13">
        <f t="shared" si="31"/>
        <v>43.333333333333343</v>
      </c>
      <c r="G986" s="14" t="str">
        <f>IF('ESTOQUE DEZEMBRO'!$N986="outubro",_xlfn.XLOOKUP('ESTOQUE DEZEMBRO'!$A986,MEDIDAS!H:H,MEDIDAS!J:J,,0),IF('ESTOQUE DEZEMBRO'!$N986="novembro",_xlfn.XLOOKUP('ESTOQUE DEZEMBRO'!$A986,MEDIDAS!H:H,MEDIDAS!K:K,,0),"0"))</f>
        <v>0</v>
      </c>
      <c r="H986" s="16">
        <v>120</v>
      </c>
      <c r="I986" s="6" t="s">
        <v>1128</v>
      </c>
      <c r="J986" s="1">
        <f>'ESTOQUE DEZEMBRO'!$D986*'ESTOQUE DEZEMBRO'!$G986+'ESTOQUE DEZEMBRO'!$E986*'ESTOQUE DEZEMBRO'!$H986</f>
        <v>6500.0000000000018</v>
      </c>
      <c r="K986" s="1">
        <f>_xlfn.XLOOKUP(A986,MEDIDAS!A:A,MEDIDAS!D:D,,0)*5</f>
        <v>8.6666666666666679</v>
      </c>
      <c r="L986" s="1">
        <f>SUM(K986,_xlfn.XLOOKUP(A986,MEDIDAS!A:A,MEDIDAS!D:D,,0)*5)</f>
        <v>17.333333333333336</v>
      </c>
      <c r="M98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86" t="str">
        <f>IF(Tabela57[[#This Row],[ABASTECIMENTO]]&gt;0,"janeiro",_xlfn.XLOOKUP(Tabela57[[#This Row],[SKU]],'ESTOQUE DEZEMBRO'!A:A,'ESTOQUE DEZEMBRO'!N:N,,0))</f>
        <v>janeiro</v>
      </c>
      <c r="O986" s="15">
        <v>45658</v>
      </c>
    </row>
    <row r="987" spans="1:15">
      <c r="A987" s="5" t="s">
        <v>981</v>
      </c>
      <c r="B987" s="6" t="s">
        <v>1236</v>
      </c>
      <c r="C987" s="8">
        <f t="shared" si="30"/>
        <v>64.89</v>
      </c>
      <c r="D987" s="13">
        <f>_xlfn.XLOOKUP(Tabela57[[#This Row],[SKU]],'ESTOQUE DEZEMBRO'!A:A,'ESTOQUE DEZEMBRO'!F:F,,0)-
_xlfn.XLOOKUP(Tabela57[[#This Row],[SKU]],'VENDA MES'!K:K,'VENDA MES'!L:L,0,0)</f>
        <v>-37.988888888888866</v>
      </c>
      <c r="E987" s="13">
        <f>IF(D987&lt;=0,(L987 * 2.5) - D987,IF(AND(Tabela57[[#This Row],[ESTOQUE_INICIAL]]&lt;=Tabela57[[#This Row],[PONTO_DE_REPOSICAO]],Tabela57[[#This Row],[ESTOQUE_INICIAL]]&gt;0),L987*2.5,D987*0))</f>
        <v>71.59999999999998</v>
      </c>
      <c r="F987" s="13">
        <f t="shared" si="31"/>
        <v>33.611111111111114</v>
      </c>
      <c r="G987" s="14" t="str">
        <f>IF('ESTOQUE DEZEMBRO'!$N987="outubro",_xlfn.XLOOKUP('ESTOQUE DEZEMBRO'!$A987,MEDIDAS!H:H,MEDIDAS!J:J,,0),IF('ESTOQUE DEZEMBRO'!$N987="novembro",_xlfn.XLOOKUP('ESTOQUE DEZEMBRO'!$A987,MEDIDAS!H:H,MEDIDAS!K:K,,0),"0"))</f>
        <v>0</v>
      </c>
      <c r="H987" s="16">
        <v>120</v>
      </c>
      <c r="I987" s="6" t="s">
        <v>1128</v>
      </c>
      <c r="J987" s="1">
        <f>'ESTOQUE DEZEMBRO'!$D987*'ESTOQUE DEZEMBRO'!$G987+'ESTOQUE DEZEMBRO'!$E987*'ESTOQUE DEZEMBRO'!$H987</f>
        <v>5041.666666666667</v>
      </c>
      <c r="K987" s="1">
        <f>_xlfn.XLOOKUP(A987,MEDIDAS!A:A,MEDIDAS!D:D,,0)*5</f>
        <v>6.7222222222222232</v>
      </c>
      <c r="L987" s="1">
        <f>SUM(K987,_xlfn.XLOOKUP(A987,MEDIDAS!A:A,MEDIDAS!D:D,,0)*5)</f>
        <v>13.444444444444446</v>
      </c>
      <c r="M98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87" t="str">
        <f>IF(Tabela57[[#This Row],[ABASTECIMENTO]]&gt;0,"janeiro",_xlfn.XLOOKUP(Tabela57[[#This Row],[SKU]],'ESTOQUE DEZEMBRO'!A:A,'ESTOQUE DEZEMBRO'!N:N,,0))</f>
        <v>janeiro</v>
      </c>
      <c r="O987" s="15">
        <v>45658</v>
      </c>
    </row>
    <row r="988" spans="1:15">
      <c r="A988" s="5" t="s">
        <v>982</v>
      </c>
      <c r="B988" s="6" t="s">
        <v>1236</v>
      </c>
      <c r="C988" s="8">
        <f t="shared" si="30"/>
        <v>64.89</v>
      </c>
      <c r="D988" s="13">
        <f>_xlfn.XLOOKUP(Tabela57[[#This Row],[SKU]],'ESTOQUE DEZEMBRO'!A:A,'ESTOQUE DEZEMBRO'!F:F,,0)-
_xlfn.XLOOKUP(Tabela57[[#This Row],[SKU]],'VENDA MES'!K:K,'VENDA MES'!L:L,0,0)</f>
        <v>-72.400000000000006</v>
      </c>
      <c r="E988" s="13">
        <f>IF(D988&lt;=0,(L988 * 2.5) - D988,IF(AND(Tabela57[[#This Row],[ESTOQUE_INICIAL]]&lt;=Tabela57[[#This Row],[PONTO_DE_REPOSICAO]],Tabela57[[#This Row],[ESTOQUE_INICIAL]]&gt;0),L988*2.5,D988*0))</f>
        <v>113.51111111111112</v>
      </c>
      <c r="F988" s="13">
        <f t="shared" si="31"/>
        <v>41.111111111111114</v>
      </c>
      <c r="G988" s="14">
        <f>IF('ESTOQUE DEZEMBRO'!$N988="outubro",_xlfn.XLOOKUP('ESTOQUE DEZEMBRO'!$A988,MEDIDAS!H:H,MEDIDAS!J:J,,0),IF('ESTOQUE DEZEMBRO'!$N988="novembro",_xlfn.XLOOKUP('ESTOQUE DEZEMBRO'!$A988,MEDIDAS!H:H,MEDIDAS!K:K,,0),"0"))</f>
        <v>60</v>
      </c>
      <c r="H988" s="16">
        <v>120</v>
      </c>
      <c r="I988" s="6" t="s">
        <v>1128</v>
      </c>
      <c r="J988" s="1">
        <f>'ESTOQUE DEZEMBRO'!$D988*'ESTOQUE DEZEMBRO'!$G988+'ESTOQUE DEZEMBRO'!$E988*'ESTOQUE DEZEMBRO'!$H988</f>
        <v>1415.9999999999995</v>
      </c>
      <c r="K988" s="1">
        <f>_xlfn.XLOOKUP(A988,MEDIDAS!A:A,MEDIDAS!D:D,,0)*5</f>
        <v>8.2222222222222214</v>
      </c>
      <c r="L988" s="1">
        <f>SUM(K988,_xlfn.XLOOKUP(A988,MEDIDAS!A:A,MEDIDAS!D:D,,0)*5)</f>
        <v>16.444444444444443</v>
      </c>
      <c r="M98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88" t="str">
        <f>IF(Tabela57[[#This Row],[ABASTECIMENTO]]&gt;0,"janeiro",_xlfn.XLOOKUP(Tabela57[[#This Row],[SKU]],'ESTOQUE DEZEMBRO'!A:A,'ESTOQUE DEZEMBRO'!N:N,,0))</f>
        <v>janeiro</v>
      </c>
      <c r="O988" s="15">
        <v>45658</v>
      </c>
    </row>
    <row r="989" spans="1:15">
      <c r="A989" s="5" t="s">
        <v>1086</v>
      </c>
      <c r="B989" s="6" t="s">
        <v>1236</v>
      </c>
      <c r="C989" s="8">
        <f t="shared" si="30"/>
        <v>64.89</v>
      </c>
      <c r="D989" s="13">
        <f>_xlfn.XLOOKUP(Tabela57[[#This Row],[SKU]],'ESTOQUE DEZEMBRO'!A:A,'ESTOQUE DEZEMBRO'!F:F,,0)-
_xlfn.XLOOKUP(Tabela57[[#This Row],[SKU]],'VENDA MES'!K:K,'VENDA MES'!L:L,0,0)</f>
        <v>-99</v>
      </c>
      <c r="E989" s="13">
        <f>IF(D989&lt;=0,(L989 * 2.5) - D989,IF(AND(Tabela57[[#This Row],[ESTOQUE_INICIAL]]&lt;=Tabela57[[#This Row],[PONTO_DE_REPOSICAO]],Tabela57[[#This Row],[ESTOQUE_INICIAL]]&gt;0),L989*2.5,D989*0))</f>
        <v>133.44444444444446</v>
      </c>
      <c r="F989" s="13">
        <f t="shared" si="31"/>
        <v>34.444444444444457</v>
      </c>
      <c r="G989" s="14">
        <f>IF('ESTOQUE DEZEMBRO'!$N989="outubro",_xlfn.XLOOKUP('ESTOQUE DEZEMBRO'!$A989,MEDIDAS!H:H,MEDIDAS!J:J,,0),IF('ESTOQUE DEZEMBRO'!$N989="novembro",_xlfn.XLOOKUP('ESTOQUE DEZEMBRO'!$A989,MEDIDAS!H:H,MEDIDAS!K:K,,0),"0"))</f>
        <v>60</v>
      </c>
      <c r="H989" s="16">
        <v>120</v>
      </c>
      <c r="I989" s="6" t="s">
        <v>1128</v>
      </c>
      <c r="J989" s="1">
        <f>'ESTOQUE DEZEMBRO'!$D989*'ESTOQUE DEZEMBRO'!$G989+'ESTOQUE DEZEMBRO'!$E989*'ESTOQUE DEZEMBRO'!$H989</f>
        <v>1560</v>
      </c>
      <c r="K989" s="1">
        <f>_xlfn.XLOOKUP(A989,MEDIDAS!A:A,MEDIDAS!D:D,,0)*5</f>
        <v>6.8888888888888893</v>
      </c>
      <c r="L989" s="1">
        <f>SUM(K989,_xlfn.XLOOKUP(A989,MEDIDAS!A:A,MEDIDAS!D:D,,0)*5)</f>
        <v>13.777777777777779</v>
      </c>
      <c r="M98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89" t="str">
        <f>IF(Tabela57[[#This Row],[ABASTECIMENTO]]&gt;0,"janeiro",_xlfn.XLOOKUP(Tabela57[[#This Row],[SKU]],'ESTOQUE DEZEMBRO'!A:A,'ESTOQUE DEZEMBRO'!N:N,,0))</f>
        <v>janeiro</v>
      </c>
      <c r="O989" s="15">
        <v>45658</v>
      </c>
    </row>
    <row r="990" spans="1:15">
      <c r="A990" s="5" t="s">
        <v>983</v>
      </c>
      <c r="B990" s="6" t="s">
        <v>1236</v>
      </c>
      <c r="C990" s="8">
        <f t="shared" si="30"/>
        <v>64.89</v>
      </c>
      <c r="D990" s="13">
        <f>_xlfn.XLOOKUP(Tabela57[[#This Row],[SKU]],'ESTOQUE DEZEMBRO'!A:A,'ESTOQUE DEZEMBRO'!F:F,,0)-
_xlfn.XLOOKUP(Tabela57[[#This Row],[SKU]],'VENDA MES'!K:K,'VENDA MES'!L:L,0,0)</f>
        <v>-1</v>
      </c>
      <c r="E990" s="13">
        <f>IF(D990&lt;=0,(L990 * 2.5) - D990,IF(AND(Tabela57[[#This Row],[ESTOQUE_INICIAL]]&lt;=Tabela57[[#This Row],[PONTO_DE_REPOSICAO]],Tabela57[[#This Row],[ESTOQUE_INICIAL]]&gt;0),L990*2.5,D990*0))</f>
        <v>36</v>
      </c>
      <c r="F990" s="13">
        <f t="shared" si="31"/>
        <v>35</v>
      </c>
      <c r="G990" s="14" t="str">
        <f>IF('ESTOQUE DEZEMBRO'!$N990="outubro",_xlfn.XLOOKUP('ESTOQUE DEZEMBRO'!$A990,MEDIDAS!H:H,MEDIDAS!J:J,,0),IF('ESTOQUE DEZEMBRO'!$N990="novembro",_xlfn.XLOOKUP('ESTOQUE DEZEMBRO'!$A990,MEDIDAS!H:H,MEDIDAS!K:K,,0),"0"))</f>
        <v>0</v>
      </c>
      <c r="H990" s="16">
        <v>120</v>
      </c>
      <c r="I990" s="6" t="s">
        <v>1128</v>
      </c>
      <c r="J990" s="1">
        <f>'ESTOQUE DEZEMBRO'!$D990*'ESTOQUE DEZEMBRO'!$G990+'ESTOQUE DEZEMBRO'!$E990*'ESTOQUE DEZEMBRO'!$H990</f>
        <v>6330</v>
      </c>
      <c r="K990" s="1">
        <f>_xlfn.XLOOKUP(A990,MEDIDAS!A:A,MEDIDAS!D:D,,0)*5</f>
        <v>7</v>
      </c>
      <c r="L990" s="1">
        <f>SUM(K990,_xlfn.XLOOKUP(A990,MEDIDAS!A:A,MEDIDAS!D:D,,0)*5)</f>
        <v>14</v>
      </c>
      <c r="M99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990" t="str">
        <f>IF(Tabela57[[#This Row],[ABASTECIMENTO]]&gt;0,"janeiro",_xlfn.XLOOKUP(Tabela57[[#This Row],[SKU]],'ESTOQUE DEZEMBRO'!A:A,'ESTOQUE DEZEMBRO'!N:N,,0))</f>
        <v>janeiro</v>
      </c>
      <c r="O990" s="15">
        <v>45658</v>
      </c>
    </row>
    <row r="991" spans="1:15">
      <c r="A991" s="5" t="s">
        <v>984</v>
      </c>
      <c r="B991" s="6" t="s">
        <v>1236</v>
      </c>
      <c r="C991" s="8">
        <f t="shared" si="30"/>
        <v>64.89</v>
      </c>
      <c r="D991" s="13">
        <f>_xlfn.XLOOKUP(Tabela57[[#This Row],[SKU]],'ESTOQUE DEZEMBRO'!A:A,'ESTOQUE DEZEMBRO'!F:F,,0)-
_xlfn.XLOOKUP(Tabela57[[#This Row],[SKU]],'VENDA MES'!K:K,'VENDA MES'!L:L,0,0)</f>
        <v>-13.444444444444443</v>
      </c>
      <c r="E991" s="13">
        <f>IF(D991&lt;=0,(L991 * 2.5) - D991,IF(AND(Tabela57[[#This Row],[ESTOQUE_INICIAL]]&lt;=Tabela57[[#This Row],[PONTO_DE_REPOSICAO]],Tabela57[[#This Row],[ESTOQUE_INICIAL]]&gt;0),L991*2.5,D991*0))</f>
        <v>39</v>
      </c>
      <c r="F991" s="13">
        <f t="shared" si="31"/>
        <v>25.555555555555557</v>
      </c>
      <c r="G991" s="14" t="str">
        <f>IF('ESTOQUE DEZEMBRO'!$N991="outubro",_xlfn.XLOOKUP('ESTOQUE DEZEMBRO'!$A991,MEDIDAS!H:H,MEDIDAS!J:J,,0),IF('ESTOQUE DEZEMBRO'!$N991="novembro",_xlfn.XLOOKUP('ESTOQUE DEZEMBRO'!$A991,MEDIDAS!H:H,MEDIDAS!K:K,,0),"0"))</f>
        <v>0</v>
      </c>
      <c r="H991" s="16">
        <v>120</v>
      </c>
      <c r="I991" s="6" t="s">
        <v>1128</v>
      </c>
      <c r="J991" s="1">
        <f>'ESTOQUE DEZEMBRO'!$D991*'ESTOQUE DEZEMBRO'!$G991+'ESTOQUE DEZEMBRO'!$E991*'ESTOQUE DEZEMBRO'!$H991</f>
        <v>3833.333333333333</v>
      </c>
      <c r="K991" s="1">
        <f>_xlfn.XLOOKUP(A991,MEDIDAS!A:A,MEDIDAS!D:D,,0)*5</f>
        <v>5.1111111111111107</v>
      </c>
      <c r="L991" s="1">
        <f>SUM(K991,_xlfn.XLOOKUP(A991,MEDIDAS!A:A,MEDIDAS!D:D,,0)*5)</f>
        <v>10.222222222222221</v>
      </c>
      <c r="M99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91" t="str">
        <f>IF(Tabela57[[#This Row],[ABASTECIMENTO]]&gt;0,"janeiro",_xlfn.XLOOKUP(Tabela57[[#This Row],[SKU]],'ESTOQUE DEZEMBRO'!A:A,'ESTOQUE DEZEMBRO'!N:N,,0))</f>
        <v>janeiro</v>
      </c>
      <c r="O991" s="15">
        <v>45658</v>
      </c>
    </row>
    <row r="992" spans="1:15">
      <c r="A992" s="5" t="s">
        <v>985</v>
      </c>
      <c r="B992" s="6" t="s">
        <v>1236</v>
      </c>
      <c r="C992" s="8">
        <f t="shared" si="30"/>
        <v>64.89</v>
      </c>
      <c r="D992" s="13">
        <f>_xlfn.XLOOKUP(Tabela57[[#This Row],[SKU]],'ESTOQUE DEZEMBRO'!A:A,'ESTOQUE DEZEMBRO'!F:F,,0)-
_xlfn.XLOOKUP(Tabela57[[#This Row],[SKU]],'VENDA MES'!K:K,'VENDA MES'!L:L,0,0)</f>
        <v>46.599999999999994</v>
      </c>
      <c r="E992" s="13">
        <f>IF(D992&lt;=0,(L992 * 2.5) - D992,IF(AND(Tabela57[[#This Row],[ESTOQUE_INICIAL]]&lt;=Tabela57[[#This Row],[PONTO_DE_REPOSICAO]],Tabela57[[#This Row],[ESTOQUE_INICIAL]]&gt;0),L992*2.5,D992*0))</f>
        <v>0</v>
      </c>
      <c r="F992" s="13">
        <f t="shared" si="31"/>
        <v>46.599999999999994</v>
      </c>
      <c r="G992" s="14">
        <f>IF('ESTOQUE DEZEMBRO'!$N992="outubro",_xlfn.XLOOKUP('ESTOQUE DEZEMBRO'!$A992,MEDIDAS!H:H,MEDIDAS!J:J,,0),IF('ESTOQUE DEZEMBRO'!$N992="novembro",_xlfn.XLOOKUP('ESTOQUE DEZEMBRO'!$A992,MEDIDAS!H:H,MEDIDAS!K:K,,0),"0"))</f>
        <v>60</v>
      </c>
      <c r="H992" s="16">
        <v>120</v>
      </c>
      <c r="I992" s="6" t="s">
        <v>1128</v>
      </c>
      <c r="J992" s="1">
        <f>'ESTOQUE DEZEMBRO'!$D992*'ESTOQUE DEZEMBRO'!$G992+'ESTOQUE DEZEMBRO'!$E992*'ESTOQUE DEZEMBRO'!$H992</f>
        <v>5736</v>
      </c>
      <c r="K992" s="1">
        <f>_xlfn.XLOOKUP(A992,MEDIDAS!A:A,MEDIDAS!D:D,,0)*5</f>
        <v>7.8888888888888884</v>
      </c>
      <c r="L992" s="1">
        <f>SUM(K992,_xlfn.XLOOKUP(A992,MEDIDAS!A:A,MEDIDAS!D:D,,0)*5)</f>
        <v>15.777777777777777</v>
      </c>
      <c r="M99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92" t="str">
        <f>IF(Tabela57[[#This Row],[ABASTECIMENTO]]&gt;0,"janeiro",_xlfn.XLOOKUP(Tabela57[[#This Row],[SKU]],'ESTOQUE DEZEMBRO'!A:A,'ESTOQUE DEZEMBRO'!N:N,,0))</f>
        <v>outubro</v>
      </c>
      <c r="O992" s="15">
        <v>45658</v>
      </c>
    </row>
    <row r="993" spans="1:15">
      <c r="A993" s="5" t="s">
        <v>986</v>
      </c>
      <c r="B993" s="6" t="s">
        <v>1236</v>
      </c>
      <c r="C993" s="8">
        <f t="shared" si="30"/>
        <v>64.89</v>
      </c>
      <c r="D993" s="13">
        <f>_xlfn.XLOOKUP(Tabela57[[#This Row],[SKU]],'ESTOQUE DEZEMBRO'!A:A,'ESTOQUE DEZEMBRO'!F:F,,0)-
_xlfn.XLOOKUP(Tabela57[[#This Row],[SKU]],'VENDA MES'!K:K,'VENDA MES'!L:L,0,0)</f>
        <v>-50</v>
      </c>
      <c r="E993" s="13">
        <f>IF(D993&lt;=0,(L993 * 2.5) - D993,IF(AND(Tabela57[[#This Row],[ESTOQUE_INICIAL]]&lt;=Tabela57[[#This Row],[PONTO_DE_REPOSICAO]],Tabela57[[#This Row],[ESTOQUE_INICIAL]]&gt;0),L993*2.5,D993*0))</f>
        <v>68.611111111111114</v>
      </c>
      <c r="F993" s="13">
        <f t="shared" si="31"/>
        <v>18.611111111111114</v>
      </c>
      <c r="G993" s="14">
        <f>IF('ESTOQUE DEZEMBRO'!$N993="outubro",_xlfn.XLOOKUP('ESTOQUE DEZEMBRO'!$A993,MEDIDAS!H:H,MEDIDAS!J:J,,0),IF('ESTOQUE DEZEMBRO'!$N993="novembro",_xlfn.XLOOKUP('ESTOQUE DEZEMBRO'!$A993,MEDIDAS!H:H,MEDIDAS!K:K,,0),"0"))</f>
        <v>60</v>
      </c>
      <c r="H993" s="16">
        <v>120</v>
      </c>
      <c r="I993" s="6" t="s">
        <v>1128</v>
      </c>
      <c r="J993" s="1">
        <f>'ESTOQUE DEZEMBRO'!$D993*'ESTOQUE DEZEMBRO'!$G993+'ESTOQUE DEZEMBRO'!$E993*'ESTOQUE DEZEMBRO'!$H993</f>
        <v>1920</v>
      </c>
      <c r="K993" s="1">
        <f>_xlfn.XLOOKUP(A993,MEDIDAS!A:A,MEDIDAS!D:D,,0)*5</f>
        <v>3.7222222222222223</v>
      </c>
      <c r="L993" s="1">
        <f>SUM(K993,_xlfn.XLOOKUP(A993,MEDIDAS!A:A,MEDIDAS!D:D,,0)*5)</f>
        <v>7.4444444444444446</v>
      </c>
      <c r="M99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93" t="str">
        <f>IF(Tabela57[[#This Row],[ABASTECIMENTO]]&gt;0,"janeiro",_xlfn.XLOOKUP(Tabela57[[#This Row],[SKU]],'ESTOQUE DEZEMBRO'!A:A,'ESTOQUE DEZEMBRO'!N:N,,0))</f>
        <v>janeiro</v>
      </c>
      <c r="O993" s="15">
        <v>45658</v>
      </c>
    </row>
    <row r="994" spans="1:15">
      <c r="A994" s="5" t="s">
        <v>987</v>
      </c>
      <c r="B994" s="6" t="s">
        <v>1237</v>
      </c>
      <c r="C994" s="8">
        <f t="shared" si="30"/>
        <v>64.89</v>
      </c>
      <c r="D994" s="13">
        <f>_xlfn.XLOOKUP(Tabela57[[#This Row],[SKU]],'ESTOQUE DEZEMBRO'!A:A,'ESTOQUE DEZEMBRO'!F:F,,0)-
_xlfn.XLOOKUP(Tabela57[[#This Row],[SKU]],'VENDA MES'!K:K,'VENDA MES'!L:L,0,0)</f>
        <v>124.19999999999999</v>
      </c>
      <c r="E994" s="13">
        <f>IF(D994&lt;=0,(L994 * 2.5) - D994,IF(AND(Tabela57[[#This Row],[ESTOQUE_INICIAL]]&lt;=Tabela57[[#This Row],[PONTO_DE_REPOSICAO]],Tabela57[[#This Row],[ESTOQUE_INICIAL]]&gt;0),L994*2.5,D994*0))</f>
        <v>0</v>
      </c>
      <c r="F994" s="13">
        <f t="shared" si="31"/>
        <v>124.19999999999999</v>
      </c>
      <c r="G994" s="14">
        <f>IF('ESTOQUE DEZEMBRO'!$N994="outubro",_xlfn.XLOOKUP('ESTOQUE DEZEMBRO'!$A994,MEDIDAS!H:H,MEDIDAS!J:J,,0),IF('ESTOQUE DEZEMBRO'!$N994="novembro",_xlfn.XLOOKUP('ESTOQUE DEZEMBRO'!$A994,MEDIDAS!H:H,MEDIDAS!K:K,,0),"0"))</f>
        <v>10</v>
      </c>
      <c r="H994" s="16">
        <v>20</v>
      </c>
      <c r="I994" s="6" t="s">
        <v>1134</v>
      </c>
      <c r="J994" s="1">
        <f>'ESTOQUE DEZEMBRO'!$D994*'ESTOQUE DEZEMBRO'!$G994+'ESTOQUE DEZEMBRO'!$E994*'ESTOQUE DEZEMBRO'!$H994</f>
        <v>1772</v>
      </c>
      <c r="K994" s="1">
        <f>_xlfn.XLOOKUP(A994,MEDIDAS!A:A,MEDIDAS!D:D,,0)*5</f>
        <v>7.3888888888888893</v>
      </c>
      <c r="L994" s="1">
        <f>SUM(K994,_xlfn.XLOOKUP(A994,MEDIDAS!A:A,MEDIDAS!D:D,,0)*5)</f>
        <v>14.777777777777779</v>
      </c>
      <c r="M99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94" t="str">
        <f>IF(Tabela57[[#This Row],[ABASTECIMENTO]]&gt;0,"janeiro",_xlfn.XLOOKUP(Tabela57[[#This Row],[SKU]],'ESTOQUE DEZEMBRO'!A:A,'ESTOQUE DEZEMBRO'!N:N,,0))</f>
        <v>outubro</v>
      </c>
      <c r="O994" s="15">
        <v>45658</v>
      </c>
    </row>
    <row r="995" spans="1:15">
      <c r="A995" s="5" t="s">
        <v>989</v>
      </c>
      <c r="B995" s="6" t="s">
        <v>1237</v>
      </c>
      <c r="C995" s="8">
        <f t="shared" si="30"/>
        <v>64.89</v>
      </c>
      <c r="D995" s="13">
        <f>_xlfn.XLOOKUP(Tabela57[[#This Row],[SKU]],'ESTOQUE DEZEMBRO'!A:A,'ESTOQUE DEZEMBRO'!F:F,,0)-
_xlfn.XLOOKUP(Tabela57[[#This Row],[SKU]],'VENDA MES'!K:K,'VENDA MES'!L:L,0,0)</f>
        <v>-41.2</v>
      </c>
      <c r="E995" s="13">
        <f>IF(D995&lt;=0,(L995 * 2.5) - D995,IF(AND(Tabela57[[#This Row],[ESTOQUE_INICIAL]]&lt;=Tabela57[[#This Row],[PONTO_DE_REPOSICAO]],Tabela57[[#This Row],[ESTOQUE_INICIAL]]&gt;0),L995*2.5,D995*0))</f>
        <v>67.588888888888889</v>
      </c>
      <c r="F995" s="13">
        <f t="shared" si="31"/>
        <v>26.388888888888886</v>
      </c>
      <c r="G995" s="14">
        <f>IF('ESTOQUE DEZEMBRO'!$N995="outubro",_xlfn.XLOOKUP('ESTOQUE DEZEMBRO'!$A995,MEDIDAS!H:H,MEDIDAS!J:J,,0),IF('ESTOQUE DEZEMBRO'!$N995="novembro",_xlfn.XLOOKUP('ESTOQUE DEZEMBRO'!$A995,MEDIDAS!H:H,MEDIDAS!K:K,,0),"0"))</f>
        <v>10</v>
      </c>
      <c r="H995" s="16">
        <v>20</v>
      </c>
      <c r="I995" s="6" t="s">
        <v>1134</v>
      </c>
      <c r="J995" s="1">
        <f>'ESTOQUE DEZEMBRO'!$D995*'ESTOQUE DEZEMBRO'!$G995+'ESTOQUE DEZEMBRO'!$E995*'ESTOQUE DEZEMBRO'!$H995</f>
        <v>237.99999999999997</v>
      </c>
      <c r="K995" s="1">
        <f>_xlfn.XLOOKUP(A995,MEDIDAS!A:A,MEDIDAS!D:D,,0)*5</f>
        <v>5.2777777777777777</v>
      </c>
      <c r="L995" s="1">
        <f>SUM(K995,_xlfn.XLOOKUP(A995,MEDIDAS!A:A,MEDIDAS!D:D,,0)*5)</f>
        <v>10.555555555555555</v>
      </c>
      <c r="M99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95" t="str">
        <f>IF(Tabela57[[#This Row],[ABASTECIMENTO]]&gt;0,"janeiro",_xlfn.XLOOKUP(Tabela57[[#This Row],[SKU]],'ESTOQUE DEZEMBRO'!A:A,'ESTOQUE DEZEMBRO'!N:N,,0))</f>
        <v>janeiro</v>
      </c>
      <c r="O995" s="15">
        <v>45658</v>
      </c>
    </row>
    <row r="996" spans="1:15">
      <c r="A996" s="5" t="s">
        <v>990</v>
      </c>
      <c r="B996" s="6" t="s">
        <v>1237</v>
      </c>
      <c r="C996" s="8">
        <f t="shared" si="30"/>
        <v>64.89</v>
      </c>
      <c r="D996" s="13">
        <f>_xlfn.XLOOKUP(Tabela57[[#This Row],[SKU]],'ESTOQUE DEZEMBRO'!A:A,'ESTOQUE DEZEMBRO'!F:F,,0)-
_xlfn.XLOOKUP(Tabela57[[#This Row],[SKU]],'VENDA MES'!K:K,'VENDA MES'!L:L,0,0)</f>
        <v>-48.2</v>
      </c>
      <c r="E996" s="13">
        <f>IF(D996&lt;=0,(L996 * 2.5) - D996,IF(AND(Tabela57[[#This Row],[ESTOQUE_INICIAL]]&lt;=Tabela57[[#This Row],[PONTO_DE_REPOSICAO]],Tabela57[[#This Row],[ESTOQUE_INICIAL]]&gt;0),L996*2.5,D996*0))</f>
        <v>70.422222222222217</v>
      </c>
      <c r="F996" s="13">
        <f t="shared" si="31"/>
        <v>22.222222222222214</v>
      </c>
      <c r="G996" s="14">
        <f>IF('ESTOQUE DEZEMBRO'!$N996="outubro",_xlfn.XLOOKUP('ESTOQUE DEZEMBRO'!$A996,MEDIDAS!H:H,MEDIDAS!J:J,,0),IF('ESTOQUE DEZEMBRO'!$N996="novembro",_xlfn.XLOOKUP('ESTOQUE DEZEMBRO'!$A996,MEDIDAS!H:H,MEDIDAS!K:K,,0),"0"))</f>
        <v>10</v>
      </c>
      <c r="H996" s="16">
        <v>20</v>
      </c>
      <c r="I996" s="6" t="s">
        <v>1134</v>
      </c>
      <c r="J996" s="1">
        <f>'ESTOQUE DEZEMBRO'!$D996*'ESTOQUE DEZEMBRO'!$G996+'ESTOQUE DEZEMBRO'!$E996*'ESTOQUE DEZEMBRO'!$H996</f>
        <v>388</v>
      </c>
      <c r="K996" s="1">
        <f>_xlfn.XLOOKUP(A996,MEDIDAS!A:A,MEDIDAS!D:D,,0)*5</f>
        <v>4.4444444444444446</v>
      </c>
      <c r="L996" s="1">
        <f>SUM(K996,_xlfn.XLOOKUP(A996,MEDIDAS!A:A,MEDIDAS!D:D,,0)*5)</f>
        <v>8.8888888888888893</v>
      </c>
      <c r="M99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96" t="str">
        <f>IF(Tabela57[[#This Row],[ABASTECIMENTO]]&gt;0,"janeiro",_xlfn.XLOOKUP(Tabela57[[#This Row],[SKU]],'ESTOQUE DEZEMBRO'!A:A,'ESTOQUE DEZEMBRO'!N:N,,0))</f>
        <v>janeiro</v>
      </c>
      <c r="O996" s="15">
        <v>45658</v>
      </c>
    </row>
    <row r="997" spans="1:15">
      <c r="A997" s="5" t="s">
        <v>991</v>
      </c>
      <c r="B997" s="6" t="s">
        <v>1237</v>
      </c>
      <c r="C997" s="8">
        <f t="shared" si="30"/>
        <v>64.89</v>
      </c>
      <c r="D997" s="13">
        <f>_xlfn.XLOOKUP(Tabela57[[#This Row],[SKU]],'ESTOQUE DEZEMBRO'!A:A,'ESTOQUE DEZEMBRO'!F:F,,0)-
_xlfn.XLOOKUP(Tabela57[[#This Row],[SKU]],'VENDA MES'!K:K,'VENDA MES'!L:L,0,0)</f>
        <v>23.599999999999994</v>
      </c>
      <c r="E997" s="13">
        <f>IF(D997&lt;=0,(L997 * 2.5) - D997,IF(AND(Tabela57[[#This Row],[ESTOQUE_INICIAL]]&lt;=Tabela57[[#This Row],[PONTO_DE_REPOSICAO]],Tabela57[[#This Row],[ESTOQUE_INICIAL]]&gt;0),L997*2.5,D997*0))</f>
        <v>0</v>
      </c>
      <c r="F997" s="13">
        <f t="shared" si="31"/>
        <v>23.599999999999994</v>
      </c>
      <c r="G997" s="14">
        <f>IF('ESTOQUE DEZEMBRO'!$N997="outubro",_xlfn.XLOOKUP('ESTOQUE DEZEMBRO'!$A997,MEDIDAS!H:H,MEDIDAS!J:J,,0),IF('ESTOQUE DEZEMBRO'!$N997="novembro",_xlfn.XLOOKUP('ESTOQUE DEZEMBRO'!$A997,MEDIDAS!H:H,MEDIDAS!K:K,,0),"0"))</f>
        <v>10</v>
      </c>
      <c r="H997" s="16">
        <v>20</v>
      </c>
      <c r="I997" s="6" t="s">
        <v>1134</v>
      </c>
      <c r="J997" s="1">
        <f>'ESTOQUE DEZEMBRO'!$D997*'ESTOQUE DEZEMBRO'!$G997+'ESTOQUE DEZEMBRO'!$E997*'ESTOQUE DEZEMBRO'!$H997</f>
        <v>646</v>
      </c>
      <c r="K997" s="1">
        <f>_xlfn.XLOOKUP(A997,MEDIDAS!A:A,MEDIDAS!D:D,,0)*5</f>
        <v>5.9444444444444446</v>
      </c>
      <c r="L997" s="1">
        <f>SUM(K997,_xlfn.XLOOKUP(A997,MEDIDAS!A:A,MEDIDAS!D:D,,0)*5)</f>
        <v>11.888888888888889</v>
      </c>
      <c r="M99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97" t="str">
        <f>IF(Tabela57[[#This Row],[ABASTECIMENTO]]&gt;0,"janeiro",_xlfn.XLOOKUP(Tabela57[[#This Row],[SKU]],'ESTOQUE DEZEMBRO'!A:A,'ESTOQUE DEZEMBRO'!N:N,,0))</f>
        <v>outubro</v>
      </c>
      <c r="O997" s="15">
        <v>45658</v>
      </c>
    </row>
    <row r="998" spans="1:15">
      <c r="A998" s="5" t="s">
        <v>992</v>
      </c>
      <c r="B998" s="6" t="s">
        <v>1237</v>
      </c>
      <c r="C998" s="8">
        <f t="shared" si="30"/>
        <v>64.89</v>
      </c>
      <c r="D998" s="13">
        <f>_xlfn.XLOOKUP(Tabela57[[#This Row],[SKU]],'ESTOQUE DEZEMBRO'!A:A,'ESTOQUE DEZEMBRO'!F:F,,0)-
_xlfn.XLOOKUP(Tabela57[[#This Row],[SKU]],'VENDA MES'!K:K,'VENDA MES'!L:L,0,0)</f>
        <v>6</v>
      </c>
      <c r="E998" s="13">
        <f>IF(D998&lt;=0,(L998 * 2.5) - D998,IF(AND(Tabela57[[#This Row],[ESTOQUE_INICIAL]]&lt;=Tabela57[[#This Row],[PONTO_DE_REPOSICAO]],Tabela57[[#This Row],[ESTOQUE_INICIAL]]&gt;0),L998*2.5,D998*0))</f>
        <v>21.111111111111111</v>
      </c>
      <c r="F998" s="13">
        <f t="shared" si="31"/>
        <v>27.111111111111111</v>
      </c>
      <c r="G998" s="14">
        <f>IF('ESTOQUE DEZEMBRO'!$N998="outubro",_xlfn.XLOOKUP('ESTOQUE DEZEMBRO'!$A998,MEDIDAS!H:H,MEDIDAS!J:J,,0),IF('ESTOQUE DEZEMBRO'!$N998="novembro",_xlfn.XLOOKUP('ESTOQUE DEZEMBRO'!$A998,MEDIDAS!H:H,MEDIDAS!K:K,,0),"0"))</f>
        <v>10</v>
      </c>
      <c r="H998" s="16">
        <v>20</v>
      </c>
      <c r="I998" s="6" t="s">
        <v>1134</v>
      </c>
      <c r="J998" s="1">
        <f>'ESTOQUE DEZEMBRO'!$D998*'ESTOQUE DEZEMBRO'!$G998+'ESTOQUE DEZEMBRO'!$E998*'ESTOQUE DEZEMBRO'!$H998</f>
        <v>560</v>
      </c>
      <c r="K998" s="1">
        <f>_xlfn.XLOOKUP(A998,MEDIDAS!A:A,MEDIDAS!D:D,,0)*5</f>
        <v>4.2222222222222223</v>
      </c>
      <c r="L998" s="1">
        <f>SUM(K998,_xlfn.XLOOKUP(A998,MEDIDAS!A:A,MEDIDAS!D:D,,0)*5)</f>
        <v>8.4444444444444446</v>
      </c>
      <c r="M99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98" t="str">
        <f>IF(Tabela57[[#This Row],[ABASTECIMENTO]]&gt;0,"janeiro",_xlfn.XLOOKUP(Tabela57[[#This Row],[SKU]],'ESTOQUE DEZEMBRO'!A:A,'ESTOQUE DEZEMBRO'!N:N,,0))</f>
        <v>janeiro</v>
      </c>
      <c r="O998" s="15">
        <v>45658</v>
      </c>
    </row>
    <row r="999" spans="1:15">
      <c r="A999" s="5" t="s">
        <v>1097</v>
      </c>
      <c r="B999" s="6" t="s">
        <v>1237</v>
      </c>
      <c r="C999" s="8">
        <f t="shared" si="30"/>
        <v>64.89</v>
      </c>
      <c r="D999" s="13">
        <f>_xlfn.XLOOKUP(Tabela57[[#This Row],[SKU]],'ESTOQUE DEZEMBRO'!A:A,'ESTOQUE DEZEMBRO'!F:F,,0)-
_xlfn.XLOOKUP(Tabela57[[#This Row],[SKU]],'VENDA MES'!K:K,'VENDA MES'!L:L,0,0)</f>
        <v>-35</v>
      </c>
      <c r="E999" s="13">
        <f>IF(D999&lt;=0,(L999 * 2.5) - D999,IF(AND(Tabela57[[#This Row],[ESTOQUE_INICIAL]]&lt;=Tabela57[[#This Row],[PONTO_DE_REPOSICAO]],Tabela57[[#This Row],[ESTOQUE_INICIAL]]&gt;0),L999*2.5,D999*0))</f>
        <v>60.833333333333336</v>
      </c>
      <c r="F999" s="13">
        <f t="shared" si="31"/>
        <v>25.833333333333336</v>
      </c>
      <c r="G999" s="14">
        <f>IF('ESTOQUE DEZEMBRO'!$N999="outubro",_xlfn.XLOOKUP('ESTOQUE DEZEMBRO'!$A999,MEDIDAS!H:H,MEDIDAS!J:J,,0),IF('ESTOQUE DEZEMBRO'!$N999="novembro",_xlfn.XLOOKUP('ESTOQUE DEZEMBRO'!$A999,MEDIDAS!H:H,MEDIDAS!K:K,,0),"0"))</f>
        <v>10</v>
      </c>
      <c r="H999" s="16">
        <v>20</v>
      </c>
      <c r="I999" s="6" t="s">
        <v>1134</v>
      </c>
      <c r="J999" s="1">
        <f>'ESTOQUE DEZEMBRO'!$D999*'ESTOQUE DEZEMBRO'!$G999+'ESTOQUE DEZEMBRO'!$E999*'ESTOQUE DEZEMBRO'!$H999</f>
        <v>570</v>
      </c>
      <c r="K999" s="1">
        <f>_xlfn.XLOOKUP(A999,MEDIDAS!A:A,MEDIDAS!D:D,,0)*5</f>
        <v>5.166666666666667</v>
      </c>
      <c r="L999" s="1">
        <f>SUM(K999,_xlfn.XLOOKUP(A999,MEDIDAS!A:A,MEDIDAS!D:D,,0)*5)</f>
        <v>10.333333333333334</v>
      </c>
      <c r="M99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999" t="str">
        <f>IF(Tabela57[[#This Row],[ABASTECIMENTO]]&gt;0,"janeiro",_xlfn.XLOOKUP(Tabela57[[#This Row],[SKU]],'ESTOQUE DEZEMBRO'!A:A,'ESTOQUE DEZEMBRO'!N:N,,0))</f>
        <v>janeiro</v>
      </c>
      <c r="O999" s="15">
        <v>45658</v>
      </c>
    </row>
    <row r="1000" spans="1:15">
      <c r="A1000" s="5" t="s">
        <v>993</v>
      </c>
      <c r="B1000" s="6" t="s">
        <v>1237</v>
      </c>
      <c r="C1000" s="8">
        <f t="shared" si="30"/>
        <v>64.89</v>
      </c>
      <c r="D1000" s="13">
        <f>_xlfn.XLOOKUP(Tabela57[[#This Row],[SKU]],'ESTOQUE DEZEMBRO'!A:A,'ESTOQUE DEZEMBRO'!F:F,,0)-
_xlfn.XLOOKUP(Tabela57[[#This Row],[SKU]],'VENDA MES'!K:K,'VENDA MES'!L:L,0,0)</f>
        <v>30</v>
      </c>
      <c r="E1000" s="13">
        <f>IF(D1000&lt;=0,(L1000 * 2.5) - D1000,IF(AND(Tabela57[[#This Row],[ESTOQUE_INICIAL]]&lt;=Tabela57[[#This Row],[PONTO_DE_REPOSICAO]],Tabela57[[#This Row],[ESTOQUE_INICIAL]]&gt;0),L1000*2.5,D1000*0))</f>
        <v>0</v>
      </c>
      <c r="F1000" s="13">
        <f t="shared" si="31"/>
        <v>30</v>
      </c>
      <c r="G1000" s="14">
        <f>IF('ESTOQUE DEZEMBRO'!$N1000="outubro",_xlfn.XLOOKUP('ESTOQUE DEZEMBRO'!$A1000,MEDIDAS!H:H,MEDIDAS!J:J,,0),IF('ESTOQUE DEZEMBRO'!$N1000="novembro",_xlfn.XLOOKUP('ESTOQUE DEZEMBRO'!$A1000,MEDIDAS!H:H,MEDIDAS!K:K,,0),"0"))</f>
        <v>10</v>
      </c>
      <c r="H1000" s="16">
        <v>20</v>
      </c>
      <c r="I1000" s="6" t="s">
        <v>1134</v>
      </c>
      <c r="J1000" s="1">
        <f>'ESTOQUE DEZEMBRO'!$D1000*'ESTOQUE DEZEMBRO'!$G1000+'ESTOQUE DEZEMBRO'!$E1000*'ESTOQUE DEZEMBRO'!$H1000</f>
        <v>1050</v>
      </c>
      <c r="K1000" s="1">
        <f>_xlfn.XLOOKUP(A1000,MEDIDAS!A:A,MEDIDAS!D:D,,0)*5</f>
        <v>5.166666666666667</v>
      </c>
      <c r="L1000" s="1">
        <f>SUM(K1000,_xlfn.XLOOKUP(A1000,MEDIDAS!A:A,MEDIDAS!D:D,,0)*5)</f>
        <v>10.333333333333334</v>
      </c>
      <c r="M100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00" t="str">
        <f>IF(Tabela57[[#This Row],[ABASTECIMENTO]]&gt;0,"janeiro",_xlfn.XLOOKUP(Tabela57[[#This Row],[SKU]],'ESTOQUE DEZEMBRO'!A:A,'ESTOQUE DEZEMBRO'!N:N,,0))</f>
        <v>outubro</v>
      </c>
      <c r="O1000" s="15">
        <v>45658</v>
      </c>
    </row>
    <row r="1001" spans="1:15">
      <c r="A1001" s="5" t="s">
        <v>994</v>
      </c>
      <c r="B1001" s="6" t="s">
        <v>1237</v>
      </c>
      <c r="C1001" s="8">
        <f t="shared" si="30"/>
        <v>64.89</v>
      </c>
      <c r="D1001" s="13">
        <f>_xlfn.XLOOKUP(Tabela57[[#This Row],[SKU]],'ESTOQUE DEZEMBRO'!A:A,'ESTOQUE DEZEMBRO'!F:F,,0)-
_xlfn.XLOOKUP(Tabela57[[#This Row],[SKU]],'VENDA MES'!K:K,'VENDA MES'!L:L,0,0)</f>
        <v>-42.611111111111114</v>
      </c>
      <c r="E1001" s="13">
        <f>IF(D1001&lt;=0,(L1001 * 2.5) - D1001,IF(AND(Tabela57[[#This Row],[ESTOQUE_INICIAL]]&lt;=Tabela57[[#This Row],[PONTO_DE_REPOSICAO]],Tabela57[[#This Row],[ESTOQUE_INICIAL]]&gt;0),L1001*2.5,D1001*0))</f>
        <v>74</v>
      </c>
      <c r="F1001" s="13">
        <f t="shared" si="31"/>
        <v>31.388888888888886</v>
      </c>
      <c r="G1001" s="14" t="str">
        <f>IF('ESTOQUE DEZEMBRO'!$N1001="outubro",_xlfn.XLOOKUP('ESTOQUE DEZEMBRO'!$A1001,MEDIDAS!H:H,MEDIDAS!J:J,,0),IF('ESTOQUE DEZEMBRO'!$N1001="novembro",_xlfn.XLOOKUP('ESTOQUE DEZEMBRO'!$A1001,MEDIDAS!H:H,MEDIDAS!K:K,,0),"0"))</f>
        <v>0</v>
      </c>
      <c r="H1001" s="16">
        <v>20</v>
      </c>
      <c r="I1001" s="6" t="s">
        <v>1134</v>
      </c>
      <c r="J1001" s="1">
        <f>'ESTOQUE DEZEMBRO'!$D1001*'ESTOQUE DEZEMBRO'!$G1001+'ESTOQUE DEZEMBRO'!$E1001*'ESTOQUE DEZEMBRO'!$H1001</f>
        <v>1629.7222222222222</v>
      </c>
      <c r="K1001" s="1">
        <f>_xlfn.XLOOKUP(A1001,MEDIDAS!A:A,MEDIDAS!D:D,,0)*5</f>
        <v>6.2777777777777777</v>
      </c>
      <c r="L1001" s="1">
        <f>SUM(K1001,_xlfn.XLOOKUP(A1001,MEDIDAS!A:A,MEDIDAS!D:D,,0)*5)</f>
        <v>12.555555555555555</v>
      </c>
      <c r="M100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001" t="str">
        <f>IF(Tabela57[[#This Row],[ABASTECIMENTO]]&gt;0,"janeiro",_xlfn.XLOOKUP(Tabela57[[#This Row],[SKU]],'ESTOQUE DEZEMBRO'!A:A,'ESTOQUE DEZEMBRO'!N:N,,0))</f>
        <v>janeiro</v>
      </c>
      <c r="O1001" s="15">
        <v>45658</v>
      </c>
    </row>
    <row r="1002" spans="1:15">
      <c r="A1002" s="5" t="s">
        <v>995</v>
      </c>
      <c r="B1002" s="6" t="s">
        <v>1237</v>
      </c>
      <c r="C1002" s="8">
        <f t="shared" si="30"/>
        <v>64.89</v>
      </c>
      <c r="D1002" s="13">
        <f>_xlfn.XLOOKUP(Tabela57[[#This Row],[SKU]],'ESTOQUE DEZEMBRO'!A:A,'ESTOQUE DEZEMBRO'!F:F,,0)-
_xlfn.XLOOKUP(Tabela57[[#This Row],[SKU]],'VENDA MES'!K:K,'VENDA MES'!L:L,0,0)</f>
        <v>-30.166666666666671</v>
      </c>
      <c r="E1002" s="13">
        <f>IF(D1002&lt;=0,(L1002 * 2.5) - D1002,IF(AND(Tabela57[[#This Row],[ESTOQUE_INICIAL]]&lt;=Tabela57[[#This Row],[PONTO_DE_REPOSICAO]],Tabela57[[#This Row],[ESTOQUE_INICIAL]]&gt;0),L1002*2.5,D1002*0))</f>
        <v>66</v>
      </c>
      <c r="F1002" s="13">
        <f t="shared" si="31"/>
        <v>35.833333333333329</v>
      </c>
      <c r="G1002" s="14" t="str">
        <f>IF('ESTOQUE DEZEMBRO'!$N1002="outubro",_xlfn.XLOOKUP('ESTOQUE DEZEMBRO'!$A1002,MEDIDAS!H:H,MEDIDAS!J:J,,0),IF('ESTOQUE DEZEMBRO'!$N1002="novembro",_xlfn.XLOOKUP('ESTOQUE DEZEMBRO'!$A1002,MEDIDAS!H:H,MEDIDAS!K:K,,0),"0"))</f>
        <v>0</v>
      </c>
      <c r="H1002" s="16">
        <v>20</v>
      </c>
      <c r="I1002" s="6" t="s">
        <v>1134</v>
      </c>
      <c r="J1002" s="1">
        <f>'ESTOQUE DEZEMBRO'!$D1002*'ESTOQUE DEZEMBRO'!$G1002+'ESTOQUE DEZEMBRO'!$E1002*'ESTOQUE DEZEMBRO'!$H1002</f>
        <v>2140.833333333333</v>
      </c>
      <c r="K1002" s="1">
        <f>_xlfn.XLOOKUP(A1002,MEDIDAS!A:A,MEDIDAS!D:D,,0)*5</f>
        <v>7.166666666666667</v>
      </c>
      <c r="L1002" s="1">
        <f>SUM(K1002,_xlfn.XLOOKUP(A1002,MEDIDAS!A:A,MEDIDAS!D:D,,0)*5)</f>
        <v>14.333333333333334</v>
      </c>
      <c r="M100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002" t="str">
        <f>IF(Tabela57[[#This Row],[ABASTECIMENTO]]&gt;0,"janeiro",_xlfn.XLOOKUP(Tabela57[[#This Row],[SKU]],'ESTOQUE DEZEMBRO'!A:A,'ESTOQUE DEZEMBRO'!N:N,,0))</f>
        <v>janeiro</v>
      </c>
      <c r="O1002" s="15">
        <v>45658</v>
      </c>
    </row>
    <row r="1003" spans="1:15">
      <c r="A1003" s="5" t="s">
        <v>996</v>
      </c>
      <c r="B1003" s="6" t="s">
        <v>1237</v>
      </c>
      <c r="C1003" s="8">
        <f t="shared" si="30"/>
        <v>64.89</v>
      </c>
      <c r="D1003" s="13">
        <f>_xlfn.XLOOKUP(Tabela57[[#This Row],[SKU]],'ESTOQUE DEZEMBRO'!A:A,'ESTOQUE DEZEMBRO'!F:F,,0)-
_xlfn.XLOOKUP(Tabela57[[#This Row],[SKU]],'VENDA MES'!K:K,'VENDA MES'!L:L,0,0)</f>
        <v>-10.599999999999994</v>
      </c>
      <c r="E1003" s="13">
        <f>IF(D1003&lt;=0,(L1003 * 2.5) - D1003,IF(AND(Tabela57[[#This Row],[ESTOQUE_INICIAL]]&lt;=Tabela57[[#This Row],[PONTO_DE_REPOSICAO]],Tabela57[[#This Row],[ESTOQUE_INICIAL]]&gt;0),L1003*2.5,D1003*0))</f>
        <v>37.822222222222209</v>
      </c>
      <c r="F1003" s="13">
        <f t="shared" si="31"/>
        <v>27.222222222222214</v>
      </c>
      <c r="G1003" s="14">
        <f>IF('ESTOQUE DEZEMBRO'!$N1003="outubro",_xlfn.XLOOKUP('ESTOQUE DEZEMBRO'!$A1003,MEDIDAS!H:H,MEDIDAS!J:J,,0),IF('ESTOQUE DEZEMBRO'!$N1003="novembro",_xlfn.XLOOKUP('ESTOQUE DEZEMBRO'!$A1003,MEDIDAS!H:H,MEDIDAS!K:K,,0),"0"))</f>
        <v>10</v>
      </c>
      <c r="H1003" s="16">
        <v>20</v>
      </c>
      <c r="I1003" s="6" t="s">
        <v>1134</v>
      </c>
      <c r="J1003" s="1">
        <f>'ESTOQUE DEZEMBRO'!$D1003*'ESTOQUE DEZEMBRO'!$G1003+'ESTOQUE DEZEMBRO'!$E1003*'ESTOQUE DEZEMBRO'!$H1003</f>
        <v>604</v>
      </c>
      <c r="K1003" s="1">
        <f>_xlfn.XLOOKUP(A1003,MEDIDAS!A:A,MEDIDAS!D:D,,0)*5</f>
        <v>5.4444444444444438</v>
      </c>
      <c r="L1003" s="1">
        <f>SUM(K1003,_xlfn.XLOOKUP(A1003,MEDIDAS!A:A,MEDIDAS!D:D,,0)*5)</f>
        <v>10.888888888888888</v>
      </c>
      <c r="M100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03" t="str">
        <f>IF(Tabela57[[#This Row],[ABASTECIMENTO]]&gt;0,"janeiro",_xlfn.XLOOKUP(Tabela57[[#This Row],[SKU]],'ESTOQUE DEZEMBRO'!A:A,'ESTOQUE DEZEMBRO'!N:N,,0))</f>
        <v>janeiro</v>
      </c>
      <c r="O1003" s="15">
        <v>45658</v>
      </c>
    </row>
    <row r="1004" spans="1:15">
      <c r="A1004" s="5" t="s">
        <v>997</v>
      </c>
      <c r="B1004" s="6" t="s">
        <v>1209</v>
      </c>
      <c r="C1004" s="8">
        <f t="shared" si="30"/>
        <v>64.89</v>
      </c>
      <c r="D1004" s="13">
        <f>_xlfn.XLOOKUP(Tabela57[[#This Row],[SKU]],'ESTOQUE DEZEMBRO'!A:A,'ESTOQUE DEZEMBRO'!F:F,,0)-
_xlfn.XLOOKUP(Tabela57[[#This Row],[SKU]],'VENDA MES'!K:K,'VENDA MES'!L:L,0,0)</f>
        <v>19.722222222222221</v>
      </c>
      <c r="E1004" s="13">
        <f>IF(D1004&lt;=0,(L1004 * 2.5) - D1004,IF(AND(Tabela57[[#This Row],[ESTOQUE_INICIAL]]&lt;=Tabela57[[#This Row],[PONTO_DE_REPOSICAO]],Tabela57[[#This Row],[ESTOQUE_INICIAL]]&gt;0),L1004*2.5,D1004*0))</f>
        <v>0</v>
      </c>
      <c r="F1004" s="13">
        <f t="shared" si="31"/>
        <v>19.722222222222221</v>
      </c>
      <c r="G1004" s="14" t="str">
        <f>IF('ESTOQUE DEZEMBRO'!$N1004="outubro",_xlfn.XLOOKUP('ESTOQUE DEZEMBRO'!$A1004,MEDIDAS!H:H,MEDIDAS!J:J,,0),IF('ESTOQUE DEZEMBRO'!$N1004="novembro",_xlfn.XLOOKUP('ESTOQUE DEZEMBRO'!$A1004,MEDIDAS!H:H,MEDIDAS!K:K,,0),"0"))</f>
        <v>0</v>
      </c>
      <c r="H1004" s="16">
        <v>20</v>
      </c>
      <c r="I1004" t="s">
        <v>1134</v>
      </c>
      <c r="J1004" s="1">
        <f>'ESTOQUE DEZEMBRO'!$D1004*'ESTOQUE DEZEMBRO'!$G1004+'ESTOQUE DEZEMBRO'!$E1004*'ESTOQUE DEZEMBRO'!$H1004</f>
        <v>783.05555555555554</v>
      </c>
      <c r="K1004" s="1">
        <f>_xlfn.XLOOKUP(A1004,MEDIDAS!A:A,MEDIDAS!D:D,,0)*5</f>
        <v>3.9444444444444442</v>
      </c>
      <c r="L1004" s="1">
        <f>SUM(K1004,_xlfn.XLOOKUP(A1004,MEDIDAS!A:A,MEDIDAS!D:D,,0)*5)</f>
        <v>7.8888888888888884</v>
      </c>
      <c r="M100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004" t="str">
        <f>IF(Tabela57[[#This Row],[ABASTECIMENTO]]&gt;0,"janeiro",_xlfn.XLOOKUP(Tabela57[[#This Row],[SKU]],'ESTOQUE DEZEMBRO'!A:A,'ESTOQUE DEZEMBRO'!N:N,,0))</f>
        <v>dezembro</v>
      </c>
      <c r="O1004" s="15">
        <v>45658</v>
      </c>
    </row>
    <row r="1005" spans="1:15">
      <c r="A1005" s="5" t="s">
        <v>998</v>
      </c>
      <c r="B1005" s="6" t="s">
        <v>1141</v>
      </c>
      <c r="C1005" s="8">
        <f t="shared" si="30"/>
        <v>64.89</v>
      </c>
      <c r="D1005" s="13">
        <f>_xlfn.XLOOKUP(Tabela57[[#This Row],[SKU]],'ESTOQUE DEZEMBRO'!A:A,'ESTOQUE DEZEMBRO'!F:F,,0)-
_xlfn.XLOOKUP(Tabela57[[#This Row],[SKU]],'VENDA MES'!K:K,'VENDA MES'!L:L,0,0)</f>
        <v>38</v>
      </c>
      <c r="E1005" s="13">
        <f>IF(D1005&lt;=0,(L1005 * 2.5) - D1005,IF(AND(Tabela57[[#This Row],[ESTOQUE_INICIAL]]&lt;=Tabela57[[#This Row],[PONTO_DE_REPOSICAO]],Tabela57[[#This Row],[ESTOQUE_INICIAL]]&gt;0),L1005*2.5,D1005*0))</f>
        <v>0</v>
      </c>
      <c r="F1005" s="13">
        <f t="shared" si="31"/>
        <v>38</v>
      </c>
      <c r="G1005" s="14">
        <f>IF('ESTOQUE DEZEMBRO'!$N1005="outubro",_xlfn.XLOOKUP('ESTOQUE DEZEMBRO'!$A1005,MEDIDAS!H:H,MEDIDAS!J:J,,0),IF('ESTOQUE DEZEMBRO'!$N1005="novembro",_xlfn.XLOOKUP('ESTOQUE DEZEMBRO'!$A1005,MEDIDAS!H:H,MEDIDAS!K:K,,0),"0"))</f>
        <v>8</v>
      </c>
      <c r="H1005" s="16">
        <v>16</v>
      </c>
      <c r="I1005" t="s">
        <v>1142</v>
      </c>
      <c r="J1005" s="1">
        <f>'ESTOQUE DEZEMBRO'!$D1005*'ESTOQUE DEZEMBRO'!$G1005+'ESTOQUE DEZEMBRO'!$E1005*'ESTOQUE DEZEMBRO'!$H1005</f>
        <v>304</v>
      </c>
      <c r="K1005" s="1">
        <f>_xlfn.XLOOKUP(A1005,MEDIDAS!A:A,MEDIDAS!D:D,,0)*5</f>
        <v>3.3888888888888893</v>
      </c>
      <c r="L1005" s="1">
        <f>SUM(K1005,_xlfn.XLOOKUP(A1005,MEDIDAS!A:A,MEDIDAS!D:D,,0)*5)</f>
        <v>6.7777777777777786</v>
      </c>
      <c r="M100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05" t="str">
        <f>IF(Tabela57[[#This Row],[ABASTECIMENTO]]&gt;0,"janeiro",_xlfn.XLOOKUP(Tabela57[[#This Row],[SKU]],'ESTOQUE DEZEMBRO'!A:A,'ESTOQUE DEZEMBRO'!N:N,,0))</f>
        <v>outubro</v>
      </c>
      <c r="O1005" s="15">
        <v>45658</v>
      </c>
    </row>
    <row r="1006" spans="1:15">
      <c r="A1006" s="5" t="s">
        <v>1000</v>
      </c>
      <c r="B1006" s="6" t="s">
        <v>1223</v>
      </c>
      <c r="C1006" s="8">
        <f t="shared" si="30"/>
        <v>64.89</v>
      </c>
      <c r="D1006" s="13">
        <f>_xlfn.XLOOKUP(Tabela57[[#This Row],[SKU]],'ESTOQUE DEZEMBRO'!A:A,'ESTOQUE DEZEMBRO'!F:F,,0)-
_xlfn.XLOOKUP(Tabela57[[#This Row],[SKU]],'VENDA MES'!K:K,'VENDA MES'!L:L,0,0)</f>
        <v>27.40000000000002</v>
      </c>
      <c r="E1006" s="13">
        <f>IF(D1006&lt;=0,(L1006 * 2.5) - D1006,IF(AND(Tabela57[[#This Row],[ESTOQUE_INICIAL]]&lt;=Tabela57[[#This Row],[PONTO_DE_REPOSICAO]],Tabela57[[#This Row],[ESTOQUE_INICIAL]]&gt;0),L1006*2.5,D1006*0))</f>
        <v>0</v>
      </c>
      <c r="F1006" s="13">
        <f t="shared" si="31"/>
        <v>27.40000000000002</v>
      </c>
      <c r="G1006" s="14">
        <f>IF('ESTOQUE DEZEMBRO'!$N1006="outubro",_xlfn.XLOOKUP('ESTOQUE DEZEMBRO'!$A1006,MEDIDAS!H:H,MEDIDAS!J:J,,0),IF('ESTOQUE DEZEMBRO'!$N1006="novembro",_xlfn.XLOOKUP('ESTOQUE DEZEMBRO'!$A1006,MEDIDAS!H:H,MEDIDAS!K:K,,0),"0"))</f>
        <v>12</v>
      </c>
      <c r="H1006" s="16">
        <v>24</v>
      </c>
      <c r="I1006" t="s">
        <v>1136</v>
      </c>
      <c r="J1006" s="1">
        <f>'ESTOQUE DEZEMBRO'!$D1006*'ESTOQUE DEZEMBRO'!$G1006+'ESTOQUE DEZEMBRO'!$E1006*'ESTOQUE DEZEMBRO'!$H1006</f>
        <v>328.80000000000024</v>
      </c>
      <c r="K1006" s="1">
        <f>_xlfn.XLOOKUP(A1006,MEDIDAS!A:A,MEDIDAS!D:D,,0)*5</f>
        <v>3.6111111111111112</v>
      </c>
      <c r="L1006" s="1">
        <f>SUM(K1006,_xlfn.XLOOKUP(A1006,MEDIDAS!A:A,MEDIDAS!D:D,,0)*5)</f>
        <v>7.2222222222222223</v>
      </c>
      <c r="M100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06" t="str">
        <f>IF(Tabela57[[#This Row],[ABASTECIMENTO]]&gt;0,"janeiro",_xlfn.XLOOKUP(Tabela57[[#This Row],[SKU]],'ESTOQUE DEZEMBRO'!A:A,'ESTOQUE DEZEMBRO'!N:N,,0))</f>
        <v>outubro</v>
      </c>
      <c r="O1006" s="15">
        <v>45658</v>
      </c>
    </row>
    <row r="1007" spans="1:15">
      <c r="A1007" s="5" t="s">
        <v>1001</v>
      </c>
      <c r="B1007" s="6" t="s">
        <v>1204</v>
      </c>
      <c r="C1007" s="8">
        <f t="shared" si="30"/>
        <v>64.89</v>
      </c>
      <c r="D1007" s="13">
        <f>_xlfn.XLOOKUP(Tabela57[[#This Row],[SKU]],'ESTOQUE DEZEMBRO'!A:A,'ESTOQUE DEZEMBRO'!F:F,,0)-
_xlfn.XLOOKUP(Tabela57[[#This Row],[SKU]],'VENDA MES'!K:K,'VENDA MES'!L:L,0,0)</f>
        <v>19</v>
      </c>
      <c r="E1007" s="13">
        <f>IF(D1007&lt;=0,(L1007 * 2.5) - D1007,IF(AND(Tabela57[[#This Row],[ESTOQUE_INICIAL]]&lt;=Tabela57[[#This Row],[PONTO_DE_REPOSICAO]],Tabela57[[#This Row],[ESTOQUE_INICIAL]]&gt;0),L1007*2.5,D1007*0))</f>
        <v>0</v>
      </c>
      <c r="F1007" s="13">
        <f t="shared" si="31"/>
        <v>19</v>
      </c>
      <c r="G1007" s="14">
        <f>IF('ESTOQUE DEZEMBRO'!$N1007="outubro",_xlfn.XLOOKUP('ESTOQUE DEZEMBRO'!$A1007,MEDIDAS!H:H,MEDIDAS!J:J,,0),IF('ESTOQUE DEZEMBRO'!$N1007="novembro",_xlfn.XLOOKUP('ESTOQUE DEZEMBRO'!$A1007,MEDIDAS!H:H,MEDIDAS!K:K,,0),"0"))</f>
        <v>4</v>
      </c>
      <c r="H1007" s="16">
        <v>8</v>
      </c>
      <c r="I1007" t="s">
        <v>1160</v>
      </c>
      <c r="J1007" s="1">
        <f>'ESTOQUE DEZEMBRO'!$D1007*'ESTOQUE DEZEMBRO'!$G1007+'ESTOQUE DEZEMBRO'!$E1007*'ESTOQUE DEZEMBRO'!$H1007</f>
        <v>76</v>
      </c>
      <c r="K1007" s="1">
        <f>_xlfn.XLOOKUP(A1007,MEDIDAS!A:A,MEDIDAS!D:D,,0)*5</f>
        <v>2.6111111111111112</v>
      </c>
      <c r="L1007" s="1">
        <f>SUM(K1007,_xlfn.XLOOKUP(A1007,MEDIDAS!A:A,MEDIDAS!D:D,,0)*5)</f>
        <v>5.2222222222222223</v>
      </c>
      <c r="M100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07" t="str">
        <f>IF(Tabela57[[#This Row],[ABASTECIMENTO]]&gt;0,"janeiro",_xlfn.XLOOKUP(Tabela57[[#This Row],[SKU]],'ESTOQUE DEZEMBRO'!A:A,'ESTOQUE DEZEMBRO'!N:N,,0))</f>
        <v>outubro</v>
      </c>
      <c r="O1007" s="15">
        <v>45658</v>
      </c>
    </row>
    <row r="1008" spans="1:15">
      <c r="A1008" s="5" t="s">
        <v>1002</v>
      </c>
      <c r="B1008" s="6" t="s">
        <v>1220</v>
      </c>
      <c r="C1008" s="8">
        <f t="shared" si="30"/>
        <v>64.89</v>
      </c>
      <c r="D1008" s="13">
        <f>_xlfn.XLOOKUP(Tabela57[[#This Row],[SKU]],'ESTOQUE DEZEMBRO'!A:A,'ESTOQUE DEZEMBRO'!F:F,,0)-
_xlfn.XLOOKUP(Tabela57[[#This Row],[SKU]],'VENDA MES'!K:K,'VENDA MES'!L:L,0,0)</f>
        <v>215.8</v>
      </c>
      <c r="E1008" s="13">
        <f>IF(D1008&lt;=0,(L1008 * 2.5) - D1008,IF(AND(Tabela57[[#This Row],[ESTOQUE_INICIAL]]&lt;=Tabela57[[#This Row],[PONTO_DE_REPOSICAO]],Tabela57[[#This Row],[ESTOQUE_INICIAL]]&gt;0),L1008*2.5,D1008*0))</f>
        <v>0</v>
      </c>
      <c r="F1008" s="13">
        <f t="shared" si="31"/>
        <v>215.8</v>
      </c>
      <c r="G1008" s="14">
        <f>IF('ESTOQUE DEZEMBRO'!$N1008="outubro",_xlfn.XLOOKUP('ESTOQUE DEZEMBRO'!$A1008,MEDIDAS!H:H,MEDIDAS!J:J,,0),IF('ESTOQUE DEZEMBRO'!$N1008="novembro",_xlfn.XLOOKUP('ESTOQUE DEZEMBRO'!$A1008,MEDIDAS!H:H,MEDIDAS!K:K,,0),"0"))</f>
        <v>4</v>
      </c>
      <c r="H1008" s="16">
        <v>8</v>
      </c>
      <c r="I1008" t="s">
        <v>1160</v>
      </c>
      <c r="J1008" s="1">
        <f>'ESTOQUE DEZEMBRO'!$D1008*'ESTOQUE DEZEMBRO'!$G1008+'ESTOQUE DEZEMBRO'!$E1008*'ESTOQUE DEZEMBRO'!$H1008</f>
        <v>863.2</v>
      </c>
      <c r="K1008" s="1">
        <f>_xlfn.XLOOKUP(A1008,MEDIDAS!A:A,MEDIDAS!D:D,,0)*5</f>
        <v>3.7777777777777777</v>
      </c>
      <c r="L1008" s="1">
        <f>SUM(K1008,_xlfn.XLOOKUP(A1008,MEDIDAS!A:A,MEDIDAS!D:D,,0)*5)</f>
        <v>7.5555555555555554</v>
      </c>
      <c r="M100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08" t="str">
        <f>IF(Tabela57[[#This Row],[ABASTECIMENTO]]&gt;0,"janeiro",_xlfn.XLOOKUP(Tabela57[[#This Row],[SKU]],'ESTOQUE DEZEMBRO'!A:A,'ESTOQUE DEZEMBRO'!N:N,,0))</f>
        <v>outubro</v>
      </c>
      <c r="O1008" s="15">
        <v>45658</v>
      </c>
    </row>
    <row r="1009" spans="1:15">
      <c r="A1009" s="5" t="s">
        <v>1003</v>
      </c>
      <c r="B1009" s="6" t="s">
        <v>1184</v>
      </c>
      <c r="C1009" s="8">
        <f t="shared" si="30"/>
        <v>64.89</v>
      </c>
      <c r="D1009" s="13">
        <f>_xlfn.XLOOKUP(Tabela57[[#This Row],[SKU]],'ESTOQUE DEZEMBRO'!A:A,'ESTOQUE DEZEMBRO'!F:F,,0)-
_xlfn.XLOOKUP(Tabela57[[#This Row],[SKU]],'VENDA MES'!K:K,'VENDA MES'!L:L,0,0)</f>
        <v>178.80000000000004</v>
      </c>
      <c r="E1009" s="13">
        <f>IF(D1009&lt;=0,(L1009 * 2.5) - D1009,IF(AND(Tabela57[[#This Row],[ESTOQUE_INICIAL]]&lt;=Tabela57[[#This Row],[PONTO_DE_REPOSICAO]],Tabela57[[#This Row],[ESTOQUE_INICIAL]]&gt;0),L1009*2.5,D1009*0))</f>
        <v>0</v>
      </c>
      <c r="F1009" s="13">
        <f t="shared" si="31"/>
        <v>178.80000000000004</v>
      </c>
      <c r="G1009" s="14">
        <f>IF('ESTOQUE DEZEMBRO'!$N1009="outubro",_xlfn.XLOOKUP('ESTOQUE DEZEMBRO'!$A1009,MEDIDAS!H:H,MEDIDAS!J:J,,0),IF('ESTOQUE DEZEMBRO'!$N1009="novembro",_xlfn.XLOOKUP('ESTOQUE DEZEMBRO'!$A1009,MEDIDAS!H:H,MEDIDAS!K:K,,0),"0"))</f>
        <v>8</v>
      </c>
      <c r="H1009" s="16">
        <v>16</v>
      </c>
      <c r="I1009" t="s">
        <v>1142</v>
      </c>
      <c r="J1009" s="1">
        <f>'ESTOQUE DEZEMBRO'!$D1009*'ESTOQUE DEZEMBRO'!$G1009+'ESTOQUE DEZEMBRO'!$E1009*'ESTOQUE DEZEMBRO'!$H1009</f>
        <v>1430.4000000000003</v>
      </c>
      <c r="K1009" s="1">
        <f>_xlfn.XLOOKUP(A1009,MEDIDAS!A:A,MEDIDAS!D:D,,0)*5</f>
        <v>4</v>
      </c>
      <c r="L1009" s="1">
        <f>SUM(K1009,_xlfn.XLOOKUP(A1009,MEDIDAS!A:A,MEDIDAS!D:D,,0)*5)</f>
        <v>8</v>
      </c>
      <c r="M100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09" t="str">
        <f>IF(Tabela57[[#This Row],[ABASTECIMENTO]]&gt;0,"janeiro",_xlfn.XLOOKUP(Tabela57[[#This Row],[SKU]],'ESTOQUE DEZEMBRO'!A:A,'ESTOQUE DEZEMBRO'!N:N,,0))</f>
        <v>outubro</v>
      </c>
      <c r="O1009" s="15">
        <v>45658</v>
      </c>
    </row>
    <row r="1010" spans="1:15">
      <c r="A1010" s="5" t="s">
        <v>1004</v>
      </c>
      <c r="B1010" s="6" t="s">
        <v>1192</v>
      </c>
      <c r="C1010" s="8">
        <f t="shared" si="30"/>
        <v>64.89</v>
      </c>
      <c r="D1010" s="13">
        <f>_xlfn.XLOOKUP(Tabela57[[#This Row],[SKU]],'ESTOQUE DEZEMBRO'!A:A,'ESTOQUE DEZEMBRO'!F:F,,0)-
_xlfn.XLOOKUP(Tabela57[[#This Row],[SKU]],'VENDA MES'!K:K,'VENDA MES'!L:L,0,0)</f>
        <v>73.599999999999994</v>
      </c>
      <c r="E1010" s="13">
        <f>IF(D1010&lt;=0,(L1010 * 2.5) - D1010,IF(AND(Tabela57[[#This Row],[ESTOQUE_INICIAL]]&lt;=Tabela57[[#This Row],[PONTO_DE_REPOSICAO]],Tabela57[[#This Row],[ESTOQUE_INICIAL]]&gt;0),L1010*2.5,D1010*0))</f>
        <v>0</v>
      </c>
      <c r="F1010" s="13">
        <f t="shared" si="31"/>
        <v>73.599999999999994</v>
      </c>
      <c r="G1010" s="14">
        <f>IF('ESTOQUE DEZEMBRO'!$N1010="outubro",_xlfn.XLOOKUP('ESTOQUE DEZEMBRO'!$A1010,MEDIDAS!H:H,MEDIDAS!J:J,,0),IF('ESTOQUE DEZEMBRO'!$N1010="novembro",_xlfn.XLOOKUP('ESTOQUE DEZEMBRO'!$A1010,MEDIDAS!H:H,MEDIDAS!K:K,,0),"0"))</f>
        <v>24</v>
      </c>
      <c r="H1010" s="16">
        <v>48</v>
      </c>
      <c r="I1010" t="s">
        <v>1128</v>
      </c>
      <c r="J1010" s="1">
        <f>'ESTOQUE DEZEMBRO'!$D1010*'ESTOQUE DEZEMBRO'!$G1010+'ESTOQUE DEZEMBRO'!$E1010*'ESTOQUE DEZEMBRO'!$H1010</f>
        <v>1766.3999999999999</v>
      </c>
      <c r="K1010" s="1">
        <f>_xlfn.XLOOKUP(A1010,MEDIDAS!A:A,MEDIDAS!D:D,,0)*5</f>
        <v>3.6111111111111112</v>
      </c>
      <c r="L1010" s="1">
        <f>SUM(K1010,_xlfn.XLOOKUP(A1010,MEDIDAS!A:A,MEDIDAS!D:D,,0)*5)</f>
        <v>7.2222222222222223</v>
      </c>
      <c r="M101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10" t="str">
        <f>IF(Tabela57[[#This Row],[ABASTECIMENTO]]&gt;0,"janeiro",_xlfn.XLOOKUP(Tabela57[[#This Row],[SKU]],'ESTOQUE DEZEMBRO'!A:A,'ESTOQUE DEZEMBRO'!N:N,,0))</f>
        <v>outubro</v>
      </c>
      <c r="O1010" s="15">
        <v>45658</v>
      </c>
    </row>
    <row r="1011" spans="1:15">
      <c r="A1011" s="5" t="s">
        <v>1005</v>
      </c>
      <c r="B1011" s="6" t="s">
        <v>1191</v>
      </c>
      <c r="C1011" s="8">
        <f t="shared" si="30"/>
        <v>64.89</v>
      </c>
      <c r="D1011" s="13">
        <f>_xlfn.XLOOKUP(Tabela57[[#This Row],[SKU]],'ESTOQUE DEZEMBRO'!A:A,'ESTOQUE DEZEMBRO'!F:F,,0)-
_xlfn.XLOOKUP(Tabela57[[#This Row],[SKU]],'VENDA MES'!K:K,'VENDA MES'!L:L,0,0)</f>
        <v>60.200000000000017</v>
      </c>
      <c r="E1011" s="13">
        <f>IF(D1011&lt;=0,(L1011 * 2.5) - D1011,IF(AND(Tabela57[[#This Row],[ESTOQUE_INICIAL]]&lt;=Tabela57[[#This Row],[PONTO_DE_REPOSICAO]],Tabela57[[#This Row],[ESTOQUE_INICIAL]]&gt;0),L1011*2.5,D1011*0))</f>
        <v>0</v>
      </c>
      <c r="F1011" s="13">
        <f t="shared" si="31"/>
        <v>60.200000000000017</v>
      </c>
      <c r="G1011" s="14">
        <f>IF('ESTOQUE DEZEMBRO'!$N1011="outubro",_xlfn.XLOOKUP('ESTOQUE DEZEMBRO'!$A1011,MEDIDAS!H:H,MEDIDAS!J:J,,0),IF('ESTOQUE DEZEMBRO'!$N1011="novembro",_xlfn.XLOOKUP('ESTOQUE DEZEMBRO'!$A1011,MEDIDAS!H:H,MEDIDAS!K:K,,0),"0"))</f>
        <v>24</v>
      </c>
      <c r="H1011" s="16">
        <v>48</v>
      </c>
      <c r="I1011" t="s">
        <v>1128</v>
      </c>
      <c r="J1011" s="1">
        <f>'ESTOQUE DEZEMBRO'!$D1011*'ESTOQUE DEZEMBRO'!$G1011+'ESTOQUE DEZEMBRO'!$E1011*'ESTOQUE DEZEMBRO'!$H1011</f>
        <v>1444.8000000000004</v>
      </c>
      <c r="K1011" s="1">
        <f>_xlfn.XLOOKUP(A1011,MEDIDAS!A:A,MEDIDAS!D:D,,0)*5</f>
        <v>4.7222222222222223</v>
      </c>
      <c r="L1011" s="1">
        <f>SUM(K1011,_xlfn.XLOOKUP(A1011,MEDIDAS!A:A,MEDIDAS!D:D,,0)*5)</f>
        <v>9.4444444444444446</v>
      </c>
      <c r="M101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11" t="str">
        <f>IF(Tabela57[[#This Row],[ABASTECIMENTO]]&gt;0,"janeiro",_xlfn.XLOOKUP(Tabela57[[#This Row],[SKU]],'ESTOQUE DEZEMBRO'!A:A,'ESTOQUE DEZEMBRO'!N:N,,0))</f>
        <v>outubro</v>
      </c>
      <c r="O1011" s="15">
        <v>45658</v>
      </c>
    </row>
    <row r="1012" spans="1:15">
      <c r="A1012" s="5" t="s">
        <v>1006</v>
      </c>
      <c r="B1012" s="6" t="s">
        <v>1147</v>
      </c>
      <c r="C1012" s="8">
        <f t="shared" si="30"/>
        <v>64.89</v>
      </c>
      <c r="D1012" s="13">
        <f>_xlfn.XLOOKUP(Tabela57[[#This Row],[SKU]],'ESTOQUE DEZEMBRO'!A:A,'ESTOQUE DEZEMBRO'!F:F,,0)-
_xlfn.XLOOKUP(Tabela57[[#This Row],[SKU]],'VENDA MES'!K:K,'VENDA MES'!L:L,0,0)</f>
        <v>20.277777777777779</v>
      </c>
      <c r="E1012" s="13">
        <f>IF(D1012&lt;=0,(L1012 * 2.5) - D1012,IF(AND(Tabela57[[#This Row],[ESTOQUE_INICIAL]]&lt;=Tabela57[[#This Row],[PONTO_DE_REPOSICAO]],Tabela57[[#This Row],[ESTOQUE_INICIAL]]&gt;0),L1012*2.5,D1012*0))</f>
        <v>0</v>
      </c>
      <c r="F1012" s="13">
        <f t="shared" si="31"/>
        <v>20.277777777777779</v>
      </c>
      <c r="G1012" s="14" t="str">
        <f>IF('ESTOQUE DEZEMBRO'!$N1012="outubro",_xlfn.XLOOKUP('ESTOQUE DEZEMBRO'!$A1012,MEDIDAS!H:H,MEDIDAS!J:J,,0),IF('ESTOQUE DEZEMBRO'!$N1012="novembro",_xlfn.XLOOKUP('ESTOQUE DEZEMBRO'!$A1012,MEDIDAS!H:H,MEDIDAS!K:K,,0),"0"))</f>
        <v>0</v>
      </c>
      <c r="H1012" s="16">
        <v>160</v>
      </c>
      <c r="I1012" t="s">
        <v>1148</v>
      </c>
      <c r="J1012" s="1">
        <f>'ESTOQUE DEZEMBRO'!$D1012*'ESTOQUE DEZEMBRO'!$G1012+'ESTOQUE DEZEMBRO'!$E1012*'ESTOQUE DEZEMBRO'!$H1012</f>
        <v>6775.5555555555557</v>
      </c>
      <c r="K1012" s="1">
        <f>_xlfn.XLOOKUP(A1012,MEDIDAS!A:A,MEDIDAS!D:D,,0)*5</f>
        <v>4.0555555555555554</v>
      </c>
      <c r="L1012" s="1">
        <f>SUM(K1012,_xlfn.XLOOKUP(A1012,MEDIDAS!A:A,MEDIDAS!D:D,,0)*5)</f>
        <v>8.1111111111111107</v>
      </c>
      <c r="M101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012" t="str">
        <f>IF(Tabela57[[#This Row],[ABASTECIMENTO]]&gt;0,"janeiro",_xlfn.XLOOKUP(Tabela57[[#This Row],[SKU]],'ESTOQUE DEZEMBRO'!A:A,'ESTOQUE DEZEMBRO'!N:N,,0))</f>
        <v>dezembro</v>
      </c>
      <c r="O1012" s="15">
        <v>45658</v>
      </c>
    </row>
    <row r="1013" spans="1:15">
      <c r="A1013" s="5" t="s">
        <v>1007</v>
      </c>
      <c r="B1013" s="6" t="s">
        <v>1235</v>
      </c>
      <c r="C1013" s="8">
        <f t="shared" si="30"/>
        <v>64.89</v>
      </c>
      <c r="D1013" s="13">
        <f>_xlfn.XLOOKUP(Tabela57[[#This Row],[SKU]],'ESTOQUE DEZEMBRO'!A:A,'ESTOQUE DEZEMBRO'!F:F,,0)-
_xlfn.XLOOKUP(Tabela57[[#This Row],[SKU]],'VENDA MES'!K:K,'VENDA MES'!L:L,0,0)</f>
        <v>44.599999999999994</v>
      </c>
      <c r="E1013" s="13">
        <f>IF(D1013&lt;=0,(L1013 * 2.5) - D1013,IF(AND(Tabela57[[#This Row],[ESTOQUE_INICIAL]]&lt;=Tabela57[[#This Row],[PONTO_DE_REPOSICAO]],Tabela57[[#This Row],[ESTOQUE_INICIAL]]&gt;0),L1013*2.5,D1013*0))</f>
        <v>0</v>
      </c>
      <c r="F1013" s="13">
        <f t="shared" si="31"/>
        <v>44.599999999999994</v>
      </c>
      <c r="G1013" s="14">
        <f>IF('ESTOQUE DEZEMBRO'!$N1013="outubro",_xlfn.XLOOKUP('ESTOQUE DEZEMBRO'!$A1013,MEDIDAS!H:H,MEDIDAS!J:J,,0),IF('ESTOQUE DEZEMBRO'!$N1013="novembro",_xlfn.XLOOKUP('ESTOQUE DEZEMBRO'!$A1013,MEDIDAS!H:H,MEDIDAS!K:K,,0),"0"))</f>
        <v>14</v>
      </c>
      <c r="H1013" s="16">
        <v>28</v>
      </c>
      <c r="I1013" t="s">
        <v>1142</v>
      </c>
      <c r="J1013" s="1">
        <f>'ESTOQUE DEZEMBRO'!$D1013*'ESTOQUE DEZEMBRO'!$G1013+'ESTOQUE DEZEMBRO'!$E1013*'ESTOQUE DEZEMBRO'!$H1013</f>
        <v>624.39999999999986</v>
      </c>
      <c r="K1013" s="1">
        <f>_xlfn.XLOOKUP(A1013,MEDIDAS!A:A,MEDIDAS!D:D,,0)*5</f>
        <v>5.2222222222222223</v>
      </c>
      <c r="L1013" s="1">
        <f>SUM(K1013,_xlfn.XLOOKUP(A1013,MEDIDAS!A:A,MEDIDAS!D:D,,0)*5)</f>
        <v>10.444444444444445</v>
      </c>
      <c r="M101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13" t="str">
        <f>IF(Tabela57[[#This Row],[ABASTECIMENTO]]&gt;0,"janeiro",_xlfn.XLOOKUP(Tabela57[[#This Row],[SKU]],'ESTOQUE DEZEMBRO'!A:A,'ESTOQUE DEZEMBRO'!N:N,,0))</f>
        <v>outubro</v>
      </c>
      <c r="O1013" s="15">
        <v>45658</v>
      </c>
    </row>
    <row r="1014" spans="1:15">
      <c r="A1014" s="5" t="s">
        <v>1008</v>
      </c>
      <c r="B1014" s="6" t="s">
        <v>1159</v>
      </c>
      <c r="C1014" s="8">
        <f t="shared" si="30"/>
        <v>64.89</v>
      </c>
      <c r="D1014" s="13">
        <f>_xlfn.XLOOKUP(Tabela57[[#This Row],[SKU]],'ESTOQUE DEZEMBRO'!A:A,'ESTOQUE DEZEMBRO'!F:F,,0)-
_xlfn.XLOOKUP(Tabela57[[#This Row],[SKU]],'VENDA MES'!K:K,'VENDA MES'!L:L,0,0)</f>
        <v>30.200000000000017</v>
      </c>
      <c r="E1014" s="13">
        <f>IF(D1014&lt;=0,(L1014 * 2.5) - D1014,IF(AND(Tabela57[[#This Row],[ESTOQUE_INICIAL]]&lt;=Tabela57[[#This Row],[PONTO_DE_REPOSICAO]],Tabela57[[#This Row],[ESTOQUE_INICIAL]]&gt;0),L1014*2.5,D1014*0))</f>
        <v>0</v>
      </c>
      <c r="F1014" s="13">
        <f t="shared" si="31"/>
        <v>30.200000000000017</v>
      </c>
      <c r="G1014" s="14">
        <f>IF('ESTOQUE DEZEMBRO'!$N1014="outubro",_xlfn.XLOOKUP('ESTOQUE DEZEMBRO'!$A1014,MEDIDAS!H:H,MEDIDAS!J:J,,0),IF('ESTOQUE DEZEMBRO'!$N1014="novembro",_xlfn.XLOOKUP('ESTOQUE DEZEMBRO'!$A1014,MEDIDAS!H:H,MEDIDAS!K:K,,0),"0"))</f>
        <v>4</v>
      </c>
      <c r="H1014" s="16">
        <v>8</v>
      </c>
      <c r="I1014" t="s">
        <v>1160</v>
      </c>
      <c r="J1014" s="1">
        <f>'ESTOQUE DEZEMBRO'!$D1014*'ESTOQUE DEZEMBRO'!$G1014+'ESTOQUE DEZEMBRO'!$E1014*'ESTOQUE DEZEMBRO'!$H1014</f>
        <v>120.80000000000007</v>
      </c>
      <c r="K1014" s="1">
        <f>_xlfn.XLOOKUP(A1014,MEDIDAS!A:A,MEDIDAS!D:D,,0)*5</f>
        <v>4.5555555555555554</v>
      </c>
      <c r="L1014" s="1">
        <f>SUM(K1014,_xlfn.XLOOKUP(A1014,MEDIDAS!A:A,MEDIDAS!D:D,,0)*5)</f>
        <v>9.1111111111111107</v>
      </c>
      <c r="M101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14" t="str">
        <f>IF(Tabela57[[#This Row],[ABASTECIMENTO]]&gt;0,"janeiro",_xlfn.XLOOKUP(Tabela57[[#This Row],[SKU]],'ESTOQUE DEZEMBRO'!A:A,'ESTOQUE DEZEMBRO'!N:N,,0))</f>
        <v>outubro</v>
      </c>
      <c r="O1014" s="15">
        <v>45658</v>
      </c>
    </row>
    <row r="1015" spans="1:15">
      <c r="A1015" s="5" t="s">
        <v>1009</v>
      </c>
      <c r="B1015" s="6" t="s">
        <v>1196</v>
      </c>
      <c r="C1015" s="8">
        <f t="shared" si="30"/>
        <v>64.89</v>
      </c>
      <c r="D1015" s="13">
        <f>_xlfn.XLOOKUP(Tabela57[[#This Row],[SKU]],'ESTOQUE DEZEMBRO'!A:A,'ESTOQUE DEZEMBRO'!F:F,,0)-
_xlfn.XLOOKUP(Tabela57[[#This Row],[SKU]],'VENDA MES'!K:K,'VENDA MES'!L:L,0,0)</f>
        <v>36.944444444444443</v>
      </c>
      <c r="E1015" s="13">
        <f>IF(D1015&lt;=0,(L1015 * 2.5) - D1015,IF(AND(Tabela57[[#This Row],[ESTOQUE_INICIAL]]&lt;=Tabela57[[#This Row],[PONTO_DE_REPOSICAO]],Tabela57[[#This Row],[ESTOQUE_INICIAL]]&gt;0),L1015*2.5,D1015*0))</f>
        <v>0</v>
      </c>
      <c r="F1015" s="13">
        <f t="shared" si="31"/>
        <v>36.944444444444443</v>
      </c>
      <c r="G1015" s="14" t="str">
        <f>IF('ESTOQUE DEZEMBRO'!$N1015="outubro",_xlfn.XLOOKUP('ESTOQUE DEZEMBRO'!$A1015,MEDIDAS!H:H,MEDIDAS!J:J,,0),IF('ESTOQUE DEZEMBRO'!$N1015="novembro",_xlfn.XLOOKUP('ESTOQUE DEZEMBRO'!$A1015,MEDIDAS!H:H,MEDIDAS!K:K,,0),"0"))</f>
        <v>0</v>
      </c>
      <c r="H1015" s="16">
        <v>72</v>
      </c>
      <c r="I1015" t="s">
        <v>1152</v>
      </c>
      <c r="J1015" s="1">
        <f>'ESTOQUE DEZEMBRO'!$D1015*'ESTOQUE DEZEMBRO'!$G1015+'ESTOQUE DEZEMBRO'!$E1015*'ESTOQUE DEZEMBRO'!$H1015</f>
        <v>5791</v>
      </c>
      <c r="K1015" s="1">
        <f>_xlfn.XLOOKUP(A1015,MEDIDAS!A:A,MEDIDAS!D:D,,0)*5</f>
        <v>7.3888888888888893</v>
      </c>
      <c r="L1015" s="1">
        <f>SUM(K1015,_xlfn.XLOOKUP(A1015,MEDIDAS!A:A,MEDIDAS!D:D,,0)*5)</f>
        <v>14.777777777777779</v>
      </c>
      <c r="M101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015" t="str">
        <f>IF(Tabela57[[#This Row],[ABASTECIMENTO]]&gt;0,"janeiro",_xlfn.XLOOKUP(Tabela57[[#This Row],[SKU]],'ESTOQUE DEZEMBRO'!A:A,'ESTOQUE DEZEMBRO'!N:N,,0))</f>
        <v>dezembro</v>
      </c>
      <c r="O1015" s="15">
        <v>45658</v>
      </c>
    </row>
    <row r="1016" spans="1:15">
      <c r="A1016" s="5" t="s">
        <v>1011</v>
      </c>
      <c r="B1016" s="6" t="s">
        <v>1195</v>
      </c>
      <c r="C1016" s="8">
        <f t="shared" si="30"/>
        <v>64.89</v>
      </c>
      <c r="D1016" s="13">
        <f>_xlfn.XLOOKUP(Tabela57[[#This Row],[SKU]],'ESTOQUE DEZEMBRO'!A:A,'ESTOQUE DEZEMBRO'!F:F,,0)-
_xlfn.XLOOKUP(Tabela57[[#This Row],[SKU]],'VENDA MES'!K:K,'VENDA MES'!L:L,0,0)</f>
        <v>97.6</v>
      </c>
      <c r="E1016" s="13">
        <f>IF(D1016&lt;=0,(L1016 * 2.5) - D1016,IF(AND(Tabela57[[#This Row],[ESTOQUE_INICIAL]]&lt;=Tabela57[[#This Row],[PONTO_DE_REPOSICAO]],Tabela57[[#This Row],[ESTOQUE_INICIAL]]&gt;0),L1016*2.5,D1016*0))</f>
        <v>0</v>
      </c>
      <c r="F1016" s="13">
        <f t="shared" si="31"/>
        <v>97.6</v>
      </c>
      <c r="G1016" s="14">
        <f>IF('ESTOQUE DEZEMBRO'!$N1016="outubro",_xlfn.XLOOKUP('ESTOQUE DEZEMBRO'!$A1016,MEDIDAS!H:H,MEDIDAS!J:J,,0),IF('ESTOQUE DEZEMBRO'!$N1016="novembro",_xlfn.XLOOKUP('ESTOQUE DEZEMBRO'!$A1016,MEDIDAS!H:H,MEDIDAS!K:K,,0),"0"))</f>
        <v>36</v>
      </c>
      <c r="H1016" s="16">
        <v>72</v>
      </c>
      <c r="I1016" t="s">
        <v>1152</v>
      </c>
      <c r="J1016" s="1">
        <f>'ESTOQUE DEZEMBRO'!$D1016*'ESTOQUE DEZEMBRO'!$G1016+'ESTOQUE DEZEMBRO'!$E1016*'ESTOQUE DEZEMBRO'!$H1016</f>
        <v>3513.6</v>
      </c>
      <c r="K1016" s="1">
        <f>_xlfn.XLOOKUP(A1016,MEDIDAS!A:A,MEDIDAS!D:D,,0)*5</f>
        <v>5.9444444444444446</v>
      </c>
      <c r="L1016" s="1">
        <f>SUM(K1016,_xlfn.XLOOKUP(A1016,MEDIDAS!A:A,MEDIDAS!D:D,,0)*5)</f>
        <v>11.888888888888889</v>
      </c>
      <c r="M101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16" t="str">
        <f>IF(Tabela57[[#This Row],[ABASTECIMENTO]]&gt;0,"janeiro",_xlfn.XLOOKUP(Tabela57[[#This Row],[SKU]],'ESTOQUE DEZEMBRO'!A:A,'ESTOQUE DEZEMBRO'!N:N,,0))</f>
        <v>outubro</v>
      </c>
      <c r="O1016" s="15">
        <v>45658</v>
      </c>
    </row>
    <row r="1017" spans="1:15">
      <c r="A1017" s="5" t="s">
        <v>1012</v>
      </c>
      <c r="B1017" s="6" t="s">
        <v>1168</v>
      </c>
      <c r="C1017" s="8">
        <f t="shared" si="30"/>
        <v>64.89</v>
      </c>
      <c r="D1017" s="13">
        <f>_xlfn.XLOOKUP(Tabela57[[#This Row],[SKU]],'ESTOQUE DEZEMBRO'!A:A,'ESTOQUE DEZEMBRO'!F:F,,0)-
_xlfn.XLOOKUP(Tabela57[[#This Row],[SKU]],'VENDA MES'!K:K,'VENDA MES'!L:L,0,0)</f>
        <v>82</v>
      </c>
      <c r="E1017" s="13">
        <f>IF(D1017&lt;=0,(L1017 * 2.5) - D1017,IF(AND(Tabela57[[#This Row],[ESTOQUE_INICIAL]]&lt;=Tabela57[[#This Row],[PONTO_DE_REPOSICAO]],Tabela57[[#This Row],[ESTOQUE_INICIAL]]&gt;0),L1017*2.5,D1017*0))</f>
        <v>0</v>
      </c>
      <c r="F1017" s="13">
        <f t="shared" si="31"/>
        <v>82</v>
      </c>
      <c r="G1017" s="14">
        <f>IF('ESTOQUE DEZEMBRO'!$N1017="outubro",_xlfn.XLOOKUP('ESTOQUE DEZEMBRO'!$A1017,MEDIDAS!H:H,MEDIDAS!J:J,,0),IF('ESTOQUE DEZEMBRO'!$N1017="novembro",_xlfn.XLOOKUP('ESTOQUE DEZEMBRO'!$A1017,MEDIDAS!H:H,MEDIDAS!K:K,,0),"0"))</f>
        <v>8</v>
      </c>
      <c r="H1017" s="16">
        <v>16</v>
      </c>
      <c r="I1017" t="s">
        <v>1142</v>
      </c>
      <c r="J1017" s="1">
        <f>'ESTOQUE DEZEMBRO'!$D1017*'ESTOQUE DEZEMBRO'!$G1017+'ESTOQUE DEZEMBRO'!$E1017*'ESTOQUE DEZEMBRO'!$H1017</f>
        <v>656</v>
      </c>
      <c r="K1017" s="1">
        <f>_xlfn.XLOOKUP(A1017,MEDIDAS!A:A,MEDIDAS!D:D,,0)*5</f>
        <v>2.7777777777777777</v>
      </c>
      <c r="L1017" s="1">
        <f>SUM(K1017,_xlfn.XLOOKUP(A1017,MEDIDAS!A:A,MEDIDAS!D:D,,0)*5)</f>
        <v>5.5555555555555554</v>
      </c>
      <c r="M101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17" t="str">
        <f>IF(Tabela57[[#This Row],[ABASTECIMENTO]]&gt;0,"janeiro",_xlfn.XLOOKUP(Tabela57[[#This Row],[SKU]],'ESTOQUE DEZEMBRO'!A:A,'ESTOQUE DEZEMBRO'!N:N,,0))</f>
        <v>outubro</v>
      </c>
      <c r="O1017" s="15">
        <v>45658</v>
      </c>
    </row>
    <row r="1018" spans="1:15">
      <c r="A1018" s="5" t="s">
        <v>1013</v>
      </c>
      <c r="B1018" s="6" t="s">
        <v>1194</v>
      </c>
      <c r="C1018" s="8">
        <f t="shared" si="30"/>
        <v>64.89</v>
      </c>
      <c r="D1018" s="13">
        <f>_xlfn.XLOOKUP(Tabela57[[#This Row],[SKU]],'ESTOQUE DEZEMBRO'!A:A,'ESTOQUE DEZEMBRO'!F:F,,0)-
_xlfn.XLOOKUP(Tabela57[[#This Row],[SKU]],'VENDA MES'!K:K,'VENDA MES'!L:L,0,0)</f>
        <v>62.8</v>
      </c>
      <c r="E1018" s="13">
        <f>IF(D1018&lt;=0,(L1018 * 2.5) - D1018,IF(AND(Tabela57[[#This Row],[ESTOQUE_INICIAL]]&lt;=Tabela57[[#This Row],[PONTO_DE_REPOSICAO]],Tabela57[[#This Row],[ESTOQUE_INICIAL]]&gt;0),L1018*2.5,D1018*0))</f>
        <v>0</v>
      </c>
      <c r="F1018" s="13">
        <f t="shared" si="31"/>
        <v>62.8</v>
      </c>
      <c r="G1018" s="14">
        <f>IF('ESTOQUE DEZEMBRO'!$N1018="outubro",_xlfn.XLOOKUP('ESTOQUE DEZEMBRO'!$A1018,MEDIDAS!H:H,MEDIDAS!J:J,,0),IF('ESTOQUE DEZEMBRO'!$N1018="novembro",_xlfn.XLOOKUP('ESTOQUE DEZEMBRO'!$A1018,MEDIDAS!H:H,MEDIDAS!K:K,,0),"0"))</f>
        <v>60</v>
      </c>
      <c r="H1018" s="16">
        <v>120</v>
      </c>
      <c r="I1018" t="s">
        <v>1128</v>
      </c>
      <c r="J1018" s="1">
        <f>'ESTOQUE DEZEMBRO'!$D1018*'ESTOQUE DEZEMBRO'!$G1018+'ESTOQUE DEZEMBRO'!$E1018*'ESTOQUE DEZEMBRO'!$H1018</f>
        <v>3768</v>
      </c>
      <c r="K1018" s="1">
        <f>_xlfn.XLOOKUP(A1018,MEDIDAS!A:A,MEDIDAS!D:D,,0)*5</f>
        <v>3.1111111111111112</v>
      </c>
      <c r="L1018" s="1">
        <f>SUM(K1018,_xlfn.XLOOKUP(A1018,MEDIDAS!A:A,MEDIDAS!D:D,,0)*5)</f>
        <v>6.2222222222222223</v>
      </c>
      <c r="M101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18" t="str">
        <f>IF(Tabela57[[#This Row],[ABASTECIMENTO]]&gt;0,"janeiro",_xlfn.XLOOKUP(Tabela57[[#This Row],[SKU]],'ESTOQUE DEZEMBRO'!A:A,'ESTOQUE DEZEMBRO'!N:N,,0))</f>
        <v>outubro</v>
      </c>
      <c r="O1018" s="15">
        <v>45658</v>
      </c>
    </row>
    <row r="1019" spans="1:15">
      <c r="A1019" s="5" t="s">
        <v>1014</v>
      </c>
      <c r="B1019" s="6" t="s">
        <v>1193</v>
      </c>
      <c r="C1019" s="8">
        <f t="shared" si="30"/>
        <v>64.89</v>
      </c>
      <c r="D1019" s="13">
        <f>_xlfn.XLOOKUP(Tabela57[[#This Row],[SKU]],'ESTOQUE DEZEMBRO'!A:A,'ESTOQUE DEZEMBRO'!F:F,,0)-
_xlfn.XLOOKUP(Tabela57[[#This Row],[SKU]],'VENDA MES'!K:K,'VENDA MES'!L:L,0,0)</f>
        <v>19.166666666666668</v>
      </c>
      <c r="E1019" s="13">
        <f>IF(D1019&lt;=0,(L1019 * 2.5) - D1019,IF(AND(Tabela57[[#This Row],[ESTOQUE_INICIAL]]&lt;=Tabela57[[#This Row],[PONTO_DE_REPOSICAO]],Tabela57[[#This Row],[ESTOQUE_INICIAL]]&gt;0),L1019*2.5,D1019*0))</f>
        <v>0</v>
      </c>
      <c r="F1019" s="13">
        <f t="shared" si="31"/>
        <v>19.166666666666668</v>
      </c>
      <c r="G1019" s="14" t="str">
        <f>IF('ESTOQUE DEZEMBRO'!$N1019="outubro",_xlfn.XLOOKUP('ESTOQUE DEZEMBRO'!$A1019,MEDIDAS!H:H,MEDIDAS!J:J,,0),IF('ESTOQUE DEZEMBRO'!$N1019="novembro",_xlfn.XLOOKUP('ESTOQUE DEZEMBRO'!$A1019,MEDIDAS!H:H,MEDIDAS!K:K,,0),"0"))</f>
        <v>0</v>
      </c>
      <c r="H1019" s="16">
        <v>120</v>
      </c>
      <c r="I1019" t="s">
        <v>1128</v>
      </c>
      <c r="J1019" s="1">
        <f>'ESTOQUE DEZEMBRO'!$D1019*'ESTOQUE DEZEMBRO'!$G1019+'ESTOQUE DEZEMBRO'!$E1019*'ESTOQUE DEZEMBRO'!$H1019</f>
        <v>4315</v>
      </c>
      <c r="K1019" s="1">
        <f>_xlfn.XLOOKUP(A1019,MEDIDAS!A:A,MEDIDAS!D:D,,0)*5</f>
        <v>3.8333333333333335</v>
      </c>
      <c r="L1019" s="1">
        <f>SUM(K1019,_xlfn.XLOOKUP(A1019,MEDIDAS!A:A,MEDIDAS!D:D,,0)*5)</f>
        <v>7.666666666666667</v>
      </c>
      <c r="M101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019" t="str">
        <f>IF(Tabela57[[#This Row],[ABASTECIMENTO]]&gt;0,"janeiro",_xlfn.XLOOKUP(Tabela57[[#This Row],[SKU]],'ESTOQUE DEZEMBRO'!A:A,'ESTOQUE DEZEMBRO'!N:N,,0))</f>
        <v>dezembro</v>
      </c>
      <c r="O1019" s="15">
        <v>45658</v>
      </c>
    </row>
    <row r="1020" spans="1:15">
      <c r="A1020" s="5" t="s">
        <v>1015</v>
      </c>
      <c r="B1020" s="6" t="s">
        <v>1129</v>
      </c>
      <c r="C1020" s="8">
        <f t="shared" si="30"/>
        <v>64.89</v>
      </c>
      <c r="D1020" s="13">
        <f>_xlfn.XLOOKUP(Tabela57[[#This Row],[SKU]],'ESTOQUE DEZEMBRO'!A:A,'ESTOQUE DEZEMBRO'!F:F,,0)-
_xlfn.XLOOKUP(Tabela57[[#This Row],[SKU]],'VENDA MES'!K:K,'VENDA MES'!L:L,0,0)</f>
        <v>128.6</v>
      </c>
      <c r="E1020" s="13">
        <f>IF(D1020&lt;=0,(L1020 * 2.5) - D1020,IF(AND(Tabela57[[#This Row],[ESTOQUE_INICIAL]]&lt;=Tabela57[[#This Row],[PONTO_DE_REPOSICAO]],Tabela57[[#This Row],[ESTOQUE_INICIAL]]&gt;0),L1020*2.5,D1020*0))</f>
        <v>0</v>
      </c>
      <c r="F1020" s="13">
        <f t="shared" si="31"/>
        <v>128.6</v>
      </c>
      <c r="G1020" s="14">
        <f>IF('ESTOQUE DEZEMBRO'!$N1020="outubro",_xlfn.XLOOKUP('ESTOQUE DEZEMBRO'!$A1020,MEDIDAS!H:H,MEDIDAS!J:J,,0),IF('ESTOQUE DEZEMBRO'!$N1020="novembro",_xlfn.XLOOKUP('ESTOQUE DEZEMBRO'!$A1020,MEDIDAS!H:H,MEDIDAS!K:K,,0),"0"))</f>
        <v>5</v>
      </c>
      <c r="H1020" s="16">
        <v>10</v>
      </c>
      <c r="I1020" t="s">
        <v>1130</v>
      </c>
      <c r="J1020" s="1">
        <f>'ESTOQUE DEZEMBRO'!$D1020*'ESTOQUE DEZEMBRO'!$G1020+'ESTOQUE DEZEMBRO'!$E1020*'ESTOQUE DEZEMBRO'!$H1020</f>
        <v>643</v>
      </c>
      <c r="K1020" s="1">
        <f>_xlfn.XLOOKUP(A1020,MEDIDAS!A:A,MEDIDAS!D:D,,0)*5</f>
        <v>4.2222222222222223</v>
      </c>
      <c r="L1020" s="1">
        <f>SUM(K1020,_xlfn.XLOOKUP(A1020,MEDIDAS!A:A,MEDIDAS!D:D,,0)*5)</f>
        <v>8.4444444444444446</v>
      </c>
      <c r="M102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20" t="str">
        <f>IF(Tabela57[[#This Row],[ABASTECIMENTO]]&gt;0,"janeiro",_xlfn.XLOOKUP(Tabela57[[#This Row],[SKU]],'ESTOQUE DEZEMBRO'!A:A,'ESTOQUE DEZEMBRO'!N:N,,0))</f>
        <v>outubro</v>
      </c>
      <c r="O1020" s="15">
        <v>45658</v>
      </c>
    </row>
    <row r="1021" spans="1:15">
      <c r="A1021" s="5" t="s">
        <v>1016</v>
      </c>
      <c r="B1021" s="6" t="s">
        <v>1162</v>
      </c>
      <c r="C1021" s="8">
        <f t="shared" si="30"/>
        <v>64.89</v>
      </c>
      <c r="D1021" s="13">
        <f>_xlfn.XLOOKUP(Tabela57[[#This Row],[SKU]],'ESTOQUE DEZEMBRO'!A:A,'ESTOQUE DEZEMBRO'!F:F,,0)-
_xlfn.XLOOKUP(Tabela57[[#This Row],[SKU]],'VENDA MES'!K:K,'VENDA MES'!L:L,0,0)</f>
        <v>65.599999999999994</v>
      </c>
      <c r="E1021" s="13">
        <f>IF(D1021&lt;=0,(L1021 * 2.5) - D1021,IF(AND(Tabela57[[#This Row],[ESTOQUE_INICIAL]]&lt;=Tabela57[[#This Row],[PONTO_DE_REPOSICAO]],Tabela57[[#This Row],[ESTOQUE_INICIAL]]&gt;0),L1021*2.5,D1021*0))</f>
        <v>0</v>
      </c>
      <c r="F1021" s="13">
        <f t="shared" si="31"/>
        <v>65.599999999999994</v>
      </c>
      <c r="G1021" s="14">
        <f>IF('ESTOQUE DEZEMBRO'!$N1021="outubro",_xlfn.XLOOKUP('ESTOQUE DEZEMBRO'!$A1021,MEDIDAS!H:H,MEDIDAS!J:J,,0),IF('ESTOQUE DEZEMBRO'!$N1021="novembro",_xlfn.XLOOKUP('ESTOQUE DEZEMBRO'!$A1021,MEDIDAS!H:H,MEDIDAS!K:K,,0),"0"))</f>
        <v>5</v>
      </c>
      <c r="H1021" s="16">
        <v>10</v>
      </c>
      <c r="I1021" t="s">
        <v>1130</v>
      </c>
      <c r="J1021" s="1">
        <f>'ESTOQUE DEZEMBRO'!$D1021*'ESTOQUE DEZEMBRO'!$G1021+'ESTOQUE DEZEMBRO'!$E1021*'ESTOQUE DEZEMBRO'!$H1021</f>
        <v>328</v>
      </c>
      <c r="K1021" s="1">
        <f>_xlfn.XLOOKUP(A1021,MEDIDAS!A:A,MEDIDAS!D:D,,0)*5</f>
        <v>4.0555555555555554</v>
      </c>
      <c r="L1021" s="1">
        <f>SUM(K1021,_xlfn.XLOOKUP(A1021,MEDIDAS!A:A,MEDIDAS!D:D,,0)*5)</f>
        <v>8.1111111111111107</v>
      </c>
      <c r="M102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21" t="str">
        <f>IF(Tabela57[[#This Row],[ABASTECIMENTO]]&gt;0,"janeiro",_xlfn.XLOOKUP(Tabela57[[#This Row],[SKU]],'ESTOQUE DEZEMBRO'!A:A,'ESTOQUE DEZEMBRO'!N:N,,0))</f>
        <v>outubro</v>
      </c>
      <c r="O1021" s="15">
        <v>45658</v>
      </c>
    </row>
    <row r="1022" spans="1:15">
      <c r="A1022" s="5" t="s">
        <v>1017</v>
      </c>
      <c r="B1022" s="6" t="s">
        <v>1173</v>
      </c>
      <c r="C1022" s="8">
        <f t="shared" si="30"/>
        <v>64.89</v>
      </c>
      <c r="D1022" s="13">
        <f>_xlfn.XLOOKUP(Tabela57[[#This Row],[SKU]],'ESTOQUE DEZEMBRO'!A:A,'ESTOQUE DEZEMBRO'!F:F,,0)-
_xlfn.XLOOKUP(Tabela57[[#This Row],[SKU]],'VENDA MES'!K:K,'VENDA MES'!L:L,0,0)</f>
        <v>79.200000000000017</v>
      </c>
      <c r="E1022" s="13">
        <f>IF(D1022&lt;=0,(L1022 * 2.5) - D1022,IF(AND(Tabela57[[#This Row],[ESTOQUE_INICIAL]]&lt;=Tabela57[[#This Row],[PONTO_DE_REPOSICAO]],Tabela57[[#This Row],[ESTOQUE_INICIAL]]&gt;0),L1022*2.5,D1022*0))</f>
        <v>0</v>
      </c>
      <c r="F1022" s="13">
        <f t="shared" si="31"/>
        <v>79.200000000000017</v>
      </c>
      <c r="G1022" s="14">
        <f>IF('ESTOQUE DEZEMBRO'!$N1022="outubro",_xlfn.XLOOKUP('ESTOQUE DEZEMBRO'!$A1022,MEDIDAS!H:H,MEDIDAS!J:J,,0),IF('ESTOQUE DEZEMBRO'!$N1022="novembro",_xlfn.XLOOKUP('ESTOQUE DEZEMBRO'!$A1022,MEDIDAS!H:H,MEDIDAS!K:K,,0),"0"))</f>
        <v>30</v>
      </c>
      <c r="H1022" s="16">
        <v>60</v>
      </c>
      <c r="I1022" t="s">
        <v>1146</v>
      </c>
      <c r="J1022" s="1">
        <f>'ESTOQUE DEZEMBRO'!$D1022*'ESTOQUE DEZEMBRO'!$G1022+'ESTOQUE DEZEMBRO'!$E1022*'ESTOQUE DEZEMBRO'!$H1022</f>
        <v>2376.0000000000005</v>
      </c>
      <c r="K1022" s="1">
        <f>_xlfn.XLOOKUP(A1022,MEDIDAS!A:A,MEDIDAS!D:D,,0)*5</f>
        <v>3.6666666666666665</v>
      </c>
      <c r="L1022" s="1">
        <f>SUM(K1022,_xlfn.XLOOKUP(A1022,MEDIDAS!A:A,MEDIDAS!D:D,,0)*5)</f>
        <v>7.333333333333333</v>
      </c>
      <c r="M102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22" t="str">
        <f>IF(Tabela57[[#This Row],[ABASTECIMENTO]]&gt;0,"janeiro",_xlfn.XLOOKUP(Tabela57[[#This Row],[SKU]],'ESTOQUE DEZEMBRO'!A:A,'ESTOQUE DEZEMBRO'!N:N,,0))</f>
        <v>outubro</v>
      </c>
      <c r="O1022" s="15">
        <v>45658</v>
      </c>
    </row>
    <row r="1023" spans="1:15">
      <c r="A1023" s="5" t="s">
        <v>1018</v>
      </c>
      <c r="B1023" s="6" t="s">
        <v>1190</v>
      </c>
      <c r="C1023" s="8">
        <f t="shared" si="30"/>
        <v>64.89</v>
      </c>
      <c r="D1023" s="13">
        <f>_xlfn.XLOOKUP(Tabela57[[#This Row],[SKU]],'ESTOQUE DEZEMBRO'!A:A,'ESTOQUE DEZEMBRO'!F:F,,0)-
_xlfn.XLOOKUP(Tabela57[[#This Row],[SKU]],'VENDA MES'!K:K,'VENDA MES'!L:L,0,0)</f>
        <v>13.40000000000002</v>
      </c>
      <c r="E1023" s="13">
        <f>IF(D1023&lt;=0,(L1023 * 2.5) - D1023,IF(AND(Tabela57[[#This Row],[ESTOQUE_INICIAL]]&lt;=Tabela57[[#This Row],[PONTO_DE_REPOSICAO]],Tabela57[[#This Row],[ESTOQUE_INICIAL]]&gt;0),L1023*2.5,D1023*0))</f>
        <v>0</v>
      </c>
      <c r="F1023" s="13">
        <f t="shared" si="31"/>
        <v>13.40000000000002</v>
      </c>
      <c r="G1023" s="14">
        <f>IF('ESTOQUE DEZEMBRO'!$N1023="outubro",_xlfn.XLOOKUP('ESTOQUE DEZEMBRO'!$A1023,MEDIDAS!H:H,MEDIDAS!J:J,,0),IF('ESTOQUE DEZEMBRO'!$N1023="novembro",_xlfn.XLOOKUP('ESTOQUE DEZEMBRO'!$A1023,MEDIDAS!H:H,MEDIDAS!K:K,,0),"0"))</f>
        <v>60</v>
      </c>
      <c r="H1023" s="16">
        <v>120</v>
      </c>
      <c r="I1023" t="s">
        <v>1128</v>
      </c>
      <c r="J1023" s="1">
        <f>'ESTOQUE DEZEMBRO'!$D1023*'ESTOQUE DEZEMBRO'!$G1023+'ESTOQUE DEZEMBRO'!$E1023*'ESTOQUE DEZEMBRO'!$H1023</f>
        <v>804.00000000000114</v>
      </c>
      <c r="K1023" s="1">
        <f>_xlfn.XLOOKUP(A1023,MEDIDAS!A:A,MEDIDAS!D:D,,0)*5</f>
        <v>4.3888888888888893</v>
      </c>
      <c r="L1023" s="1">
        <f>SUM(K1023,_xlfn.XLOOKUP(A1023,MEDIDAS!A:A,MEDIDAS!D:D,,0)*5)</f>
        <v>8.7777777777777786</v>
      </c>
      <c r="M102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23" t="str">
        <f>IF(Tabela57[[#This Row],[ABASTECIMENTO]]&gt;0,"janeiro",_xlfn.XLOOKUP(Tabela57[[#This Row],[SKU]],'ESTOQUE DEZEMBRO'!A:A,'ESTOQUE DEZEMBRO'!N:N,,0))</f>
        <v>outubro</v>
      </c>
      <c r="O1023" s="15">
        <v>45658</v>
      </c>
    </row>
    <row r="1024" spans="1:15">
      <c r="A1024" s="5" t="s">
        <v>1019</v>
      </c>
      <c r="B1024" s="6" t="s">
        <v>1179</v>
      </c>
      <c r="C1024" s="8">
        <f t="shared" si="30"/>
        <v>64.89</v>
      </c>
      <c r="D1024" s="13">
        <f>_xlfn.XLOOKUP(Tabela57[[#This Row],[SKU]],'ESTOQUE DEZEMBRO'!A:A,'ESTOQUE DEZEMBRO'!F:F,,0)-
_xlfn.XLOOKUP(Tabela57[[#This Row],[SKU]],'VENDA MES'!K:K,'VENDA MES'!L:L,0,0)</f>
        <v>22.40000000000002</v>
      </c>
      <c r="E1024" s="13">
        <f>IF(D1024&lt;=0,(L1024 * 2.5) - D1024,IF(AND(Tabela57[[#This Row],[ESTOQUE_INICIAL]]&lt;=Tabela57[[#This Row],[PONTO_DE_REPOSICAO]],Tabela57[[#This Row],[ESTOQUE_INICIAL]]&gt;0),L1024*2.5,D1024*0))</f>
        <v>0</v>
      </c>
      <c r="F1024" s="13">
        <f t="shared" si="31"/>
        <v>22.40000000000002</v>
      </c>
      <c r="G1024" s="14">
        <f>IF('ESTOQUE DEZEMBRO'!$N1024="outubro",_xlfn.XLOOKUP('ESTOQUE DEZEMBRO'!$A1024,MEDIDAS!H:H,MEDIDAS!J:J,,0),IF('ESTOQUE DEZEMBRO'!$N1024="novembro",_xlfn.XLOOKUP('ESTOQUE DEZEMBRO'!$A1024,MEDIDAS!H:H,MEDIDAS!K:K,,0),"0"))</f>
        <v>24</v>
      </c>
      <c r="H1024" s="16">
        <v>48</v>
      </c>
      <c r="I1024" t="s">
        <v>1128</v>
      </c>
      <c r="J1024" s="1">
        <f>'ESTOQUE DEZEMBRO'!$D1024*'ESTOQUE DEZEMBRO'!$G1024+'ESTOQUE DEZEMBRO'!$E1024*'ESTOQUE DEZEMBRO'!$H1024</f>
        <v>537.60000000000048</v>
      </c>
      <c r="K1024" s="1">
        <f>_xlfn.XLOOKUP(A1024,MEDIDAS!A:A,MEDIDAS!D:D,,0)*5</f>
        <v>3.8888888888888888</v>
      </c>
      <c r="L1024" s="1">
        <f>SUM(K1024,_xlfn.XLOOKUP(A1024,MEDIDAS!A:A,MEDIDAS!D:D,,0)*5)</f>
        <v>7.7777777777777777</v>
      </c>
      <c r="M102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24" t="str">
        <f>IF(Tabela57[[#This Row],[ABASTECIMENTO]]&gt;0,"janeiro",_xlfn.XLOOKUP(Tabela57[[#This Row],[SKU]],'ESTOQUE DEZEMBRO'!A:A,'ESTOQUE DEZEMBRO'!N:N,,0))</f>
        <v>outubro</v>
      </c>
      <c r="O1024" s="15">
        <v>45658</v>
      </c>
    </row>
    <row r="1025" spans="1:15">
      <c r="A1025" s="5" t="s">
        <v>1020</v>
      </c>
      <c r="B1025" s="6" t="s">
        <v>1202</v>
      </c>
      <c r="C1025" s="8">
        <f t="shared" si="30"/>
        <v>64.89</v>
      </c>
      <c r="D1025" s="13">
        <f>_xlfn.XLOOKUP(Tabela57[[#This Row],[SKU]],'ESTOQUE DEZEMBRO'!A:A,'ESTOQUE DEZEMBRO'!F:F,,0)-
_xlfn.XLOOKUP(Tabela57[[#This Row],[SKU]],'VENDA MES'!K:K,'VENDA MES'!L:L,0,0)</f>
        <v>36.40000000000002</v>
      </c>
      <c r="E1025" s="13">
        <f>IF(D1025&lt;=0,(L1025 * 2.5) - D1025,IF(AND(Tabela57[[#This Row],[ESTOQUE_INICIAL]]&lt;=Tabela57[[#This Row],[PONTO_DE_REPOSICAO]],Tabela57[[#This Row],[ESTOQUE_INICIAL]]&gt;0),L1025*2.5,D1025*0))</f>
        <v>0</v>
      </c>
      <c r="F1025" s="13">
        <f t="shared" si="31"/>
        <v>36.40000000000002</v>
      </c>
      <c r="G1025" s="14">
        <f>IF('ESTOQUE DEZEMBRO'!$N1025="outubro",_xlfn.XLOOKUP('ESTOQUE DEZEMBRO'!$A1025,MEDIDAS!H:H,MEDIDAS!J:J,,0),IF('ESTOQUE DEZEMBRO'!$N1025="novembro",_xlfn.XLOOKUP('ESTOQUE DEZEMBRO'!$A1025,MEDIDAS!H:H,MEDIDAS!K:K,,0),"0"))</f>
        <v>24</v>
      </c>
      <c r="H1025" s="16">
        <v>48</v>
      </c>
      <c r="I1025" t="s">
        <v>1128</v>
      </c>
      <c r="J1025" s="1">
        <f>'ESTOQUE DEZEMBRO'!$D1025*'ESTOQUE DEZEMBRO'!$G1025+'ESTOQUE DEZEMBRO'!$E1025*'ESTOQUE DEZEMBRO'!$H1025</f>
        <v>873.60000000000048</v>
      </c>
      <c r="K1025" s="1">
        <f>_xlfn.XLOOKUP(A1025,MEDIDAS!A:A,MEDIDAS!D:D,,0)*5</f>
        <v>3.1111111111111112</v>
      </c>
      <c r="L1025" s="1">
        <f>SUM(K1025,_xlfn.XLOOKUP(A1025,MEDIDAS!A:A,MEDIDAS!D:D,,0)*5)</f>
        <v>6.2222222222222223</v>
      </c>
      <c r="M102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25" t="str">
        <f>IF(Tabela57[[#This Row],[ABASTECIMENTO]]&gt;0,"janeiro",_xlfn.XLOOKUP(Tabela57[[#This Row],[SKU]],'ESTOQUE DEZEMBRO'!A:A,'ESTOQUE DEZEMBRO'!N:N,,0))</f>
        <v>outubro</v>
      </c>
      <c r="O1025" s="15">
        <v>45658</v>
      </c>
    </row>
    <row r="1026" spans="1:15">
      <c r="A1026" s="5" t="s">
        <v>1022</v>
      </c>
      <c r="B1026" s="6" t="s">
        <v>1222</v>
      </c>
      <c r="C1026" s="8">
        <f t="shared" ref="C1026:C1089" si="32">3.09*3*7</f>
        <v>64.89</v>
      </c>
      <c r="D1026" s="13">
        <f>_xlfn.XLOOKUP(Tabela57[[#This Row],[SKU]],'ESTOQUE DEZEMBRO'!A:A,'ESTOQUE DEZEMBRO'!F:F,,0)-
_xlfn.XLOOKUP(Tabela57[[#This Row],[SKU]],'VENDA MES'!K:K,'VENDA MES'!L:L,0,0)</f>
        <v>25.133333333333333</v>
      </c>
      <c r="E1026" s="13">
        <f>IF(D1026&lt;=0,(L1026 * 2.5) - D1026,IF(AND(Tabela57[[#This Row],[ESTOQUE_INICIAL]]&lt;=Tabela57[[#This Row],[PONTO_DE_REPOSICAO]],Tabela57[[#This Row],[ESTOQUE_INICIAL]]&gt;0),L1026*2.5,D1026*0))</f>
        <v>0</v>
      </c>
      <c r="F1026" s="13">
        <f t="shared" ref="F1026:F1089" si="33">SUM(E1026,D1026)</f>
        <v>25.133333333333333</v>
      </c>
      <c r="G1026" s="14" t="str">
        <f>IF('ESTOQUE DEZEMBRO'!$N1026="outubro",_xlfn.XLOOKUP('ESTOQUE DEZEMBRO'!$A1026,MEDIDAS!H:H,MEDIDAS!J:J,,0),IF('ESTOQUE DEZEMBRO'!$N1026="novembro",_xlfn.XLOOKUP('ESTOQUE DEZEMBRO'!$A1026,MEDIDAS!H:H,MEDIDAS!K:K,,0),"0"))</f>
        <v>0</v>
      </c>
      <c r="H1026" s="16">
        <v>24</v>
      </c>
      <c r="I1026" t="s">
        <v>1136</v>
      </c>
      <c r="J1026" s="1">
        <f>'ESTOQUE DEZEMBRO'!$D1026*'ESTOQUE DEZEMBRO'!$G1026+'ESTOQUE DEZEMBRO'!$E1026*'ESTOQUE DEZEMBRO'!$H1026</f>
        <v>700.00000000000011</v>
      </c>
      <c r="K1026" s="1">
        <f>_xlfn.XLOOKUP(A1026,MEDIDAS!A:A,MEDIDAS!D:D,,0)*5</f>
        <v>4.666666666666667</v>
      </c>
      <c r="L1026" s="1">
        <f>SUM(K1026,_xlfn.XLOOKUP(A1026,MEDIDAS!A:A,MEDIDAS!D:D,,0)*5)</f>
        <v>9.3333333333333339</v>
      </c>
      <c r="M102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26" t="str">
        <f>IF(Tabela57[[#This Row],[ABASTECIMENTO]]&gt;0,"janeiro",_xlfn.XLOOKUP(Tabela57[[#This Row],[SKU]],'ESTOQUE DEZEMBRO'!A:A,'ESTOQUE DEZEMBRO'!N:N,,0))</f>
        <v>dezembro</v>
      </c>
      <c r="O1026" s="15">
        <v>45658</v>
      </c>
    </row>
    <row r="1027" spans="1:15">
      <c r="A1027" s="5" t="s">
        <v>1023</v>
      </c>
      <c r="B1027" s="6" t="s">
        <v>1230</v>
      </c>
      <c r="C1027" s="8">
        <f t="shared" si="32"/>
        <v>64.89</v>
      </c>
      <c r="D1027" s="13">
        <f>_xlfn.XLOOKUP(Tabela57[[#This Row],[SKU]],'ESTOQUE DEZEMBRO'!A:A,'ESTOQUE DEZEMBRO'!F:F,,0)-
_xlfn.XLOOKUP(Tabela57[[#This Row],[SKU]],'VENDA MES'!K:K,'VENDA MES'!L:L,0,0)</f>
        <v>67</v>
      </c>
      <c r="E1027" s="13">
        <f>IF(D1027&lt;=0,(L1027 * 2.5) - D1027,IF(AND(Tabela57[[#This Row],[ESTOQUE_INICIAL]]&lt;=Tabela57[[#This Row],[PONTO_DE_REPOSICAO]],Tabela57[[#This Row],[ESTOQUE_INICIAL]]&gt;0),L1027*2.5,D1027*0))</f>
        <v>0</v>
      </c>
      <c r="F1027" s="13">
        <f t="shared" si="33"/>
        <v>67</v>
      </c>
      <c r="G1027" s="14">
        <f>IF('ESTOQUE DEZEMBRO'!$N1027="outubro",_xlfn.XLOOKUP('ESTOQUE DEZEMBRO'!$A1027,MEDIDAS!H:H,MEDIDAS!J:J,,0),IF('ESTOQUE DEZEMBRO'!$N1027="novembro",_xlfn.XLOOKUP('ESTOQUE DEZEMBRO'!$A1027,MEDIDAS!H:H,MEDIDAS!K:K,,0),"0"))</f>
        <v>10</v>
      </c>
      <c r="H1027" s="16">
        <v>20</v>
      </c>
      <c r="I1027" t="s">
        <v>1134</v>
      </c>
      <c r="J1027" s="1">
        <f>'ESTOQUE DEZEMBRO'!$D1027*'ESTOQUE DEZEMBRO'!$G1027+'ESTOQUE DEZEMBRO'!$E1027*'ESTOQUE DEZEMBRO'!$H1027</f>
        <v>670</v>
      </c>
      <c r="K1027" s="1">
        <f>_xlfn.XLOOKUP(A1027,MEDIDAS!A:A,MEDIDAS!D:D,,0)*5</f>
        <v>1.7777777777777779</v>
      </c>
      <c r="L1027" s="1">
        <f>SUM(K1027,_xlfn.XLOOKUP(A1027,MEDIDAS!A:A,MEDIDAS!D:D,,0)*5)</f>
        <v>3.5555555555555558</v>
      </c>
      <c r="M102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27" t="str">
        <f>IF(Tabela57[[#This Row],[ABASTECIMENTO]]&gt;0,"janeiro",_xlfn.XLOOKUP(Tabela57[[#This Row],[SKU]],'ESTOQUE DEZEMBRO'!A:A,'ESTOQUE DEZEMBRO'!N:N,,0))</f>
        <v>outubro</v>
      </c>
      <c r="O1027" s="15">
        <v>45658</v>
      </c>
    </row>
    <row r="1028" spans="1:15">
      <c r="A1028" s="5" t="s">
        <v>1024</v>
      </c>
      <c r="B1028" s="6" t="s">
        <v>1207</v>
      </c>
      <c r="C1028" s="8">
        <f t="shared" si="32"/>
        <v>64.89</v>
      </c>
      <c r="D1028" s="13">
        <f>_xlfn.XLOOKUP(Tabela57[[#This Row],[SKU]],'ESTOQUE DEZEMBRO'!A:A,'ESTOQUE DEZEMBRO'!F:F,,0)-
_xlfn.XLOOKUP(Tabela57[[#This Row],[SKU]],'VENDA MES'!K:K,'VENDA MES'!L:L,0,0)</f>
        <v>79.8</v>
      </c>
      <c r="E1028" s="13">
        <f>IF(D1028&lt;=0,(L1028 * 2.5) - D1028,IF(AND(Tabela57[[#This Row],[ESTOQUE_INICIAL]]&lt;=Tabela57[[#This Row],[PONTO_DE_REPOSICAO]],Tabela57[[#This Row],[ESTOQUE_INICIAL]]&gt;0),L1028*2.5,D1028*0))</f>
        <v>0</v>
      </c>
      <c r="F1028" s="13">
        <f t="shared" si="33"/>
        <v>79.8</v>
      </c>
      <c r="G1028" s="14">
        <f>IF('ESTOQUE DEZEMBRO'!$N1028="outubro",_xlfn.XLOOKUP('ESTOQUE DEZEMBRO'!$A1028,MEDIDAS!H:H,MEDIDAS!J:J,,0),IF('ESTOQUE DEZEMBRO'!$N1028="novembro",_xlfn.XLOOKUP('ESTOQUE DEZEMBRO'!$A1028,MEDIDAS!H:H,MEDIDAS!K:K,,0),"0"))</f>
        <v>10</v>
      </c>
      <c r="H1028" s="16">
        <v>20</v>
      </c>
      <c r="I1028" t="s">
        <v>1134</v>
      </c>
      <c r="J1028" s="1">
        <f>'ESTOQUE DEZEMBRO'!$D1028*'ESTOQUE DEZEMBRO'!$G1028+'ESTOQUE DEZEMBRO'!$E1028*'ESTOQUE DEZEMBRO'!$H1028</f>
        <v>798</v>
      </c>
      <c r="K1028" s="1">
        <f>_xlfn.XLOOKUP(A1028,MEDIDAS!A:A,MEDIDAS!D:D,,0)*5</f>
        <v>2.166666666666667</v>
      </c>
      <c r="L1028" s="1">
        <f>SUM(K1028,_xlfn.XLOOKUP(A1028,MEDIDAS!A:A,MEDIDAS!D:D,,0)*5)</f>
        <v>4.3333333333333339</v>
      </c>
      <c r="M102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28" t="str">
        <f>IF(Tabela57[[#This Row],[ABASTECIMENTO]]&gt;0,"janeiro",_xlfn.XLOOKUP(Tabela57[[#This Row],[SKU]],'ESTOQUE DEZEMBRO'!A:A,'ESTOQUE DEZEMBRO'!N:N,,0))</f>
        <v>outubro</v>
      </c>
      <c r="O1028" s="15">
        <v>45658</v>
      </c>
    </row>
    <row r="1029" spans="1:15">
      <c r="A1029" s="5" t="s">
        <v>1025</v>
      </c>
      <c r="B1029" s="6" t="s">
        <v>1205</v>
      </c>
      <c r="C1029" s="8">
        <f t="shared" si="32"/>
        <v>64.89</v>
      </c>
      <c r="D1029" s="13">
        <f>_xlfn.XLOOKUP(Tabela57[[#This Row],[SKU]],'ESTOQUE DEZEMBRO'!A:A,'ESTOQUE DEZEMBRO'!F:F,,0)-
_xlfn.XLOOKUP(Tabela57[[#This Row],[SKU]],'VENDA MES'!K:K,'VENDA MES'!L:L,0,0)</f>
        <v>68.800000000000011</v>
      </c>
      <c r="E1029" s="13">
        <f>IF(D1029&lt;=0,(L1029 * 2.5) - D1029,IF(AND(Tabela57[[#This Row],[ESTOQUE_INICIAL]]&lt;=Tabela57[[#This Row],[PONTO_DE_REPOSICAO]],Tabela57[[#This Row],[ESTOQUE_INICIAL]]&gt;0),L1029*2.5,D1029*0))</f>
        <v>0</v>
      </c>
      <c r="F1029" s="13">
        <f t="shared" si="33"/>
        <v>68.800000000000011</v>
      </c>
      <c r="G1029" s="14">
        <f>IF('ESTOQUE DEZEMBRO'!$N1029="outubro",_xlfn.XLOOKUP('ESTOQUE DEZEMBRO'!$A1029,MEDIDAS!H:H,MEDIDAS!J:J,,0),IF('ESTOQUE DEZEMBRO'!$N1029="novembro",_xlfn.XLOOKUP('ESTOQUE DEZEMBRO'!$A1029,MEDIDAS!H:H,MEDIDAS!K:K,,0),"0"))</f>
        <v>12</v>
      </c>
      <c r="H1029" s="16">
        <v>24</v>
      </c>
      <c r="I1029" t="s">
        <v>1136</v>
      </c>
      <c r="J1029" s="1">
        <f>'ESTOQUE DEZEMBRO'!$D1029*'ESTOQUE DEZEMBRO'!$G1029+'ESTOQUE DEZEMBRO'!$E1029*'ESTOQUE DEZEMBRO'!$H1029</f>
        <v>825.60000000000014</v>
      </c>
      <c r="K1029" s="1">
        <f>_xlfn.XLOOKUP(A1029,MEDIDAS!A:A,MEDIDAS!D:D,,0)*5</f>
        <v>4.6111111111111116</v>
      </c>
      <c r="L1029" s="1">
        <f>SUM(K1029,_xlfn.XLOOKUP(A1029,MEDIDAS!A:A,MEDIDAS!D:D,,0)*5)</f>
        <v>9.2222222222222232</v>
      </c>
      <c r="M102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29" t="str">
        <f>IF(Tabela57[[#This Row],[ABASTECIMENTO]]&gt;0,"janeiro",_xlfn.XLOOKUP(Tabela57[[#This Row],[SKU]],'ESTOQUE DEZEMBRO'!A:A,'ESTOQUE DEZEMBRO'!N:N,,0))</f>
        <v>outubro</v>
      </c>
      <c r="O1029" s="15">
        <v>45658</v>
      </c>
    </row>
    <row r="1030" spans="1:15">
      <c r="A1030" s="5" t="s">
        <v>1026</v>
      </c>
      <c r="B1030" s="6" t="s">
        <v>1170</v>
      </c>
      <c r="C1030" s="8">
        <f t="shared" si="32"/>
        <v>64.89</v>
      </c>
      <c r="D1030" s="13">
        <f>_xlfn.XLOOKUP(Tabela57[[#This Row],[SKU]],'ESTOQUE DEZEMBRO'!A:A,'ESTOQUE DEZEMBRO'!F:F,,0)-
_xlfn.XLOOKUP(Tabela57[[#This Row],[SKU]],'VENDA MES'!K:K,'VENDA MES'!L:L,0,0)</f>
        <v>28.844444444444463</v>
      </c>
      <c r="E1030" s="13">
        <f>IF(D1030&lt;=0,(L1030 * 2.5) - D1030,IF(AND(Tabela57[[#This Row],[ESTOQUE_INICIAL]]&lt;=Tabela57[[#This Row],[PONTO_DE_REPOSICAO]],Tabela57[[#This Row],[ESTOQUE_INICIAL]]&gt;0),L1030*2.5,D1030*0))</f>
        <v>0</v>
      </c>
      <c r="F1030" s="13">
        <f t="shared" si="33"/>
        <v>28.844444444444463</v>
      </c>
      <c r="G1030" s="14" t="str">
        <f>IF('ESTOQUE DEZEMBRO'!$N1030="outubro",_xlfn.XLOOKUP('ESTOQUE DEZEMBRO'!$A1030,MEDIDAS!H:H,MEDIDAS!J:J,,0),IF('ESTOQUE DEZEMBRO'!$N1030="novembro",_xlfn.XLOOKUP('ESTOQUE DEZEMBRO'!$A1030,MEDIDAS!H:H,MEDIDAS!K:K,,0),"0"))</f>
        <v>0</v>
      </c>
      <c r="H1030" s="16">
        <v>20</v>
      </c>
      <c r="I1030" t="s">
        <v>1134</v>
      </c>
      <c r="J1030" s="1">
        <f>'ESTOQUE DEZEMBRO'!$D1030*'ESTOQUE DEZEMBRO'!$G1030+'ESTOQUE DEZEMBRO'!$E1030*'ESTOQUE DEZEMBRO'!$H1030</f>
        <v>611.11111111111109</v>
      </c>
      <c r="K1030" s="1">
        <f>_xlfn.XLOOKUP(A1030,MEDIDAS!A:A,MEDIDAS!D:D,,0)*5</f>
        <v>4.8888888888888884</v>
      </c>
      <c r="L1030" s="1">
        <f>SUM(K1030,_xlfn.XLOOKUP(A1030,MEDIDAS!A:A,MEDIDAS!D:D,,0)*5)</f>
        <v>9.7777777777777768</v>
      </c>
      <c r="M103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30" t="str">
        <f>IF(Tabela57[[#This Row],[ABASTECIMENTO]]&gt;0,"janeiro",_xlfn.XLOOKUP(Tabela57[[#This Row],[SKU]],'ESTOQUE DEZEMBRO'!A:A,'ESTOQUE DEZEMBRO'!N:N,,0))</f>
        <v>dezembro</v>
      </c>
      <c r="O1030" s="15">
        <v>45658</v>
      </c>
    </row>
    <row r="1031" spans="1:15">
      <c r="A1031" s="5" t="s">
        <v>1027</v>
      </c>
      <c r="B1031" s="6" t="s">
        <v>1127</v>
      </c>
      <c r="C1031" s="8">
        <f t="shared" si="32"/>
        <v>64.89</v>
      </c>
      <c r="D1031" s="13">
        <f>_xlfn.XLOOKUP(Tabela57[[#This Row],[SKU]],'ESTOQUE DEZEMBRO'!A:A,'ESTOQUE DEZEMBRO'!F:F,,0)-
_xlfn.XLOOKUP(Tabela57[[#This Row],[SKU]],'VENDA MES'!K:K,'VENDA MES'!L:L,0,0)</f>
        <v>102.19999999999999</v>
      </c>
      <c r="E1031" s="13">
        <f>IF(D1031&lt;=0,(L1031 * 2.5) - D1031,IF(AND(Tabela57[[#This Row],[ESTOQUE_INICIAL]]&lt;=Tabela57[[#This Row],[PONTO_DE_REPOSICAO]],Tabela57[[#This Row],[ESTOQUE_INICIAL]]&gt;0),L1031*2.5,D1031*0))</f>
        <v>0</v>
      </c>
      <c r="F1031" s="13">
        <f t="shared" si="33"/>
        <v>102.19999999999999</v>
      </c>
      <c r="G1031" s="14">
        <f>IF('ESTOQUE DEZEMBRO'!$N1031="outubro",_xlfn.XLOOKUP('ESTOQUE DEZEMBRO'!$A1031,MEDIDAS!H:H,MEDIDAS!J:J,,0),IF('ESTOQUE DEZEMBRO'!$N1031="novembro",_xlfn.XLOOKUP('ESTOQUE DEZEMBRO'!$A1031,MEDIDAS!H:H,MEDIDAS!K:K,,0),"0"))</f>
        <v>24</v>
      </c>
      <c r="H1031" s="16">
        <v>48</v>
      </c>
      <c r="I1031" t="s">
        <v>1128</v>
      </c>
      <c r="J1031" s="1">
        <f>'ESTOQUE DEZEMBRO'!$D1031*'ESTOQUE DEZEMBRO'!$G1031+'ESTOQUE DEZEMBRO'!$E1031*'ESTOQUE DEZEMBRO'!$H1031</f>
        <v>2452.7999999999997</v>
      </c>
      <c r="K1031" s="1">
        <f>_xlfn.XLOOKUP(A1031,MEDIDAS!A:A,MEDIDAS!D:D,,0)*5</f>
        <v>4.2222222222222223</v>
      </c>
      <c r="L1031" s="1">
        <f>SUM(K1031,_xlfn.XLOOKUP(A1031,MEDIDAS!A:A,MEDIDAS!D:D,,0)*5)</f>
        <v>8.4444444444444446</v>
      </c>
      <c r="M103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31" t="str">
        <f>IF(Tabela57[[#This Row],[ABASTECIMENTO]]&gt;0,"janeiro",_xlfn.XLOOKUP(Tabela57[[#This Row],[SKU]],'ESTOQUE DEZEMBRO'!A:A,'ESTOQUE DEZEMBRO'!N:N,,0))</f>
        <v>outubro</v>
      </c>
      <c r="O1031" s="15">
        <v>45658</v>
      </c>
    </row>
    <row r="1032" spans="1:15">
      <c r="A1032" s="5" t="s">
        <v>1028</v>
      </c>
      <c r="B1032" s="6" t="s">
        <v>1199</v>
      </c>
      <c r="C1032" s="8">
        <f t="shared" si="32"/>
        <v>64.89</v>
      </c>
      <c r="D1032" s="13">
        <f>_xlfn.XLOOKUP(Tabela57[[#This Row],[SKU]],'ESTOQUE DEZEMBRO'!A:A,'ESTOQUE DEZEMBRO'!F:F,,0)-
_xlfn.XLOOKUP(Tabela57[[#This Row],[SKU]],'VENDA MES'!K:K,'VENDA MES'!L:L,0,0)</f>
        <v>141.19999999999999</v>
      </c>
      <c r="E1032" s="13">
        <f>IF(D1032&lt;=0,(L1032 * 2.5) - D1032,IF(AND(Tabela57[[#This Row],[ESTOQUE_INICIAL]]&lt;=Tabela57[[#This Row],[PONTO_DE_REPOSICAO]],Tabela57[[#This Row],[ESTOQUE_INICIAL]]&gt;0),L1032*2.5,D1032*0))</f>
        <v>0</v>
      </c>
      <c r="F1032" s="13">
        <f t="shared" si="33"/>
        <v>141.19999999999999</v>
      </c>
      <c r="G1032" s="14">
        <f>IF('ESTOQUE DEZEMBRO'!$N1032="outubro",_xlfn.XLOOKUP('ESTOQUE DEZEMBRO'!$A1032,MEDIDAS!H:H,MEDIDAS!J:J,,0),IF('ESTOQUE DEZEMBRO'!$N1032="novembro",_xlfn.XLOOKUP('ESTOQUE DEZEMBRO'!$A1032,MEDIDAS!H:H,MEDIDAS!K:K,,0),"0"))</f>
        <v>60</v>
      </c>
      <c r="H1032" s="16">
        <v>120</v>
      </c>
      <c r="I1032" t="s">
        <v>1128</v>
      </c>
      <c r="J1032" s="1">
        <f>'ESTOQUE DEZEMBRO'!$D1032*'ESTOQUE DEZEMBRO'!$G1032+'ESTOQUE DEZEMBRO'!$E1032*'ESTOQUE DEZEMBRO'!$H1032</f>
        <v>8472</v>
      </c>
      <c r="K1032" s="1">
        <f>_xlfn.XLOOKUP(A1032,MEDIDAS!A:A,MEDIDAS!D:D,,0)*5</f>
        <v>5.7222222222222214</v>
      </c>
      <c r="L1032" s="1">
        <f>SUM(K1032,_xlfn.XLOOKUP(A1032,MEDIDAS!A:A,MEDIDAS!D:D,,0)*5)</f>
        <v>11.444444444444443</v>
      </c>
      <c r="M103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32" t="str">
        <f>IF(Tabela57[[#This Row],[ABASTECIMENTO]]&gt;0,"janeiro",_xlfn.XLOOKUP(Tabela57[[#This Row],[SKU]],'ESTOQUE DEZEMBRO'!A:A,'ESTOQUE DEZEMBRO'!N:N,,0))</f>
        <v>outubro</v>
      </c>
      <c r="O1032" s="15">
        <v>45658</v>
      </c>
    </row>
    <row r="1033" spans="1:15">
      <c r="A1033" s="5" t="s">
        <v>1029</v>
      </c>
      <c r="B1033" s="6" t="s">
        <v>1211</v>
      </c>
      <c r="C1033" s="8">
        <f t="shared" si="32"/>
        <v>64.89</v>
      </c>
      <c r="D1033" s="13">
        <f>_xlfn.XLOOKUP(Tabela57[[#This Row],[SKU]],'ESTOQUE DEZEMBRO'!A:A,'ESTOQUE DEZEMBRO'!F:F,,0)-
_xlfn.XLOOKUP(Tabela57[[#This Row],[SKU]],'VENDA MES'!K:K,'VENDA MES'!L:L,0,0)</f>
        <v>49.200000000000017</v>
      </c>
      <c r="E1033" s="13">
        <f>IF(D1033&lt;=0,(L1033 * 2.5) - D1033,IF(AND(Tabela57[[#This Row],[ESTOQUE_INICIAL]]&lt;=Tabela57[[#This Row],[PONTO_DE_REPOSICAO]],Tabela57[[#This Row],[ESTOQUE_INICIAL]]&gt;0),L1033*2.5,D1033*0))</f>
        <v>0</v>
      </c>
      <c r="F1033" s="13">
        <f t="shared" si="33"/>
        <v>49.200000000000017</v>
      </c>
      <c r="G1033" s="14">
        <f>IF('ESTOQUE DEZEMBRO'!$N1033="outubro",_xlfn.XLOOKUP('ESTOQUE DEZEMBRO'!$A1033,MEDIDAS!H:H,MEDIDAS!J:J,,0),IF('ESTOQUE DEZEMBRO'!$N1033="novembro",_xlfn.XLOOKUP('ESTOQUE DEZEMBRO'!$A1033,MEDIDAS!H:H,MEDIDAS!K:K,,0),"0"))</f>
        <v>10</v>
      </c>
      <c r="H1033" s="16">
        <v>20</v>
      </c>
      <c r="I1033" t="s">
        <v>1134</v>
      </c>
      <c r="J1033" s="1">
        <f>'ESTOQUE DEZEMBRO'!$D1033*'ESTOQUE DEZEMBRO'!$G1033+'ESTOQUE DEZEMBRO'!$E1033*'ESTOQUE DEZEMBRO'!$H1033</f>
        <v>492.00000000000017</v>
      </c>
      <c r="K1033" s="1">
        <f>_xlfn.XLOOKUP(A1033,MEDIDAS!A:A,MEDIDAS!D:D,,0)*5</f>
        <v>3.5</v>
      </c>
      <c r="L1033" s="1">
        <f>SUM(K1033,_xlfn.XLOOKUP(A1033,MEDIDAS!A:A,MEDIDAS!D:D,,0)*5)</f>
        <v>7</v>
      </c>
      <c r="M103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33" t="str">
        <f>IF(Tabela57[[#This Row],[ABASTECIMENTO]]&gt;0,"janeiro",_xlfn.XLOOKUP(Tabela57[[#This Row],[SKU]],'ESTOQUE DEZEMBRO'!A:A,'ESTOQUE DEZEMBRO'!N:N,,0))</f>
        <v>outubro</v>
      </c>
      <c r="O1033" s="15">
        <v>45658</v>
      </c>
    </row>
    <row r="1034" spans="1:15">
      <c r="A1034" s="5" t="s">
        <v>1030</v>
      </c>
      <c r="B1034" s="6" t="s">
        <v>1135</v>
      </c>
      <c r="C1034" s="8">
        <f t="shared" si="32"/>
        <v>64.89</v>
      </c>
      <c r="D1034" s="13">
        <f>_xlfn.XLOOKUP(Tabela57[[#This Row],[SKU]],'ESTOQUE DEZEMBRO'!A:A,'ESTOQUE DEZEMBRO'!F:F,,0)-
_xlfn.XLOOKUP(Tabela57[[#This Row],[SKU]],'VENDA MES'!K:K,'VENDA MES'!L:L,0,0)</f>
        <v>61.599999999999994</v>
      </c>
      <c r="E1034" s="13">
        <f>IF(D1034&lt;=0,(L1034 * 2.5) - D1034,IF(AND(Tabela57[[#This Row],[ESTOQUE_INICIAL]]&lt;=Tabela57[[#This Row],[PONTO_DE_REPOSICAO]],Tabela57[[#This Row],[ESTOQUE_INICIAL]]&gt;0),L1034*2.5,D1034*0))</f>
        <v>0</v>
      </c>
      <c r="F1034" s="13">
        <f t="shared" si="33"/>
        <v>61.599999999999994</v>
      </c>
      <c r="G1034" s="14">
        <f>IF('ESTOQUE DEZEMBRO'!$N1034="outubro",_xlfn.XLOOKUP('ESTOQUE DEZEMBRO'!$A1034,MEDIDAS!H:H,MEDIDAS!J:J,,0),IF('ESTOQUE DEZEMBRO'!$N1034="novembro",_xlfn.XLOOKUP('ESTOQUE DEZEMBRO'!$A1034,MEDIDAS!H:H,MEDIDAS!K:K,,0),"0"))</f>
        <v>12</v>
      </c>
      <c r="H1034" s="16">
        <v>24</v>
      </c>
      <c r="I1034" t="s">
        <v>1136</v>
      </c>
      <c r="J1034" s="1">
        <f>'ESTOQUE DEZEMBRO'!$D1034*'ESTOQUE DEZEMBRO'!$G1034+'ESTOQUE DEZEMBRO'!$E1034*'ESTOQUE DEZEMBRO'!$H1034</f>
        <v>739.19999999999993</v>
      </c>
      <c r="K1034" s="1">
        <f>_xlfn.XLOOKUP(A1034,MEDIDAS!A:A,MEDIDAS!D:D,,0)*5</f>
        <v>4.2777777777777777</v>
      </c>
      <c r="L1034" s="1">
        <f>SUM(K1034,_xlfn.XLOOKUP(A1034,MEDIDAS!A:A,MEDIDAS!D:D,,0)*5)</f>
        <v>8.5555555555555554</v>
      </c>
      <c r="M103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34" t="str">
        <f>IF(Tabela57[[#This Row],[ABASTECIMENTO]]&gt;0,"janeiro",_xlfn.XLOOKUP(Tabela57[[#This Row],[SKU]],'ESTOQUE DEZEMBRO'!A:A,'ESTOQUE DEZEMBRO'!N:N,,0))</f>
        <v>outubro</v>
      </c>
      <c r="O1034" s="15">
        <v>45658</v>
      </c>
    </row>
    <row r="1035" spans="1:15">
      <c r="A1035" s="5" t="s">
        <v>1031</v>
      </c>
      <c r="B1035" s="6" t="s">
        <v>1167</v>
      </c>
      <c r="C1035" s="8">
        <f t="shared" si="32"/>
        <v>64.89</v>
      </c>
      <c r="D1035" s="13">
        <f>_xlfn.XLOOKUP(Tabela57[[#This Row],[SKU]],'ESTOQUE DEZEMBRO'!A:A,'ESTOQUE DEZEMBRO'!F:F,,0)-
_xlfn.XLOOKUP(Tabela57[[#This Row],[SKU]],'VENDA MES'!K:K,'VENDA MES'!L:L,0,0)</f>
        <v>152.19999999999999</v>
      </c>
      <c r="E1035" s="13">
        <f>IF(D1035&lt;=0,(L1035 * 2.5) - D1035,IF(AND(Tabela57[[#This Row],[ESTOQUE_INICIAL]]&lt;=Tabela57[[#This Row],[PONTO_DE_REPOSICAO]],Tabela57[[#This Row],[ESTOQUE_INICIAL]]&gt;0),L1035*2.5,D1035*0))</f>
        <v>0</v>
      </c>
      <c r="F1035" s="13">
        <f t="shared" si="33"/>
        <v>152.19999999999999</v>
      </c>
      <c r="G1035" s="14">
        <f>IF('ESTOQUE DEZEMBRO'!$N1035="outubro",_xlfn.XLOOKUP('ESTOQUE DEZEMBRO'!$A1035,MEDIDAS!H:H,MEDIDAS!J:J,,0),IF('ESTOQUE DEZEMBRO'!$N1035="novembro",_xlfn.XLOOKUP('ESTOQUE DEZEMBRO'!$A1035,MEDIDAS!H:H,MEDIDAS!K:K,,0),"0"))</f>
        <v>12</v>
      </c>
      <c r="H1035" s="16">
        <v>24</v>
      </c>
      <c r="I1035" t="s">
        <v>1136</v>
      </c>
      <c r="J1035" s="1">
        <f>'ESTOQUE DEZEMBRO'!$D1035*'ESTOQUE DEZEMBRO'!$G1035+'ESTOQUE DEZEMBRO'!$E1035*'ESTOQUE DEZEMBRO'!$H1035</f>
        <v>1826.3999999999999</v>
      </c>
      <c r="K1035" s="1">
        <f>_xlfn.XLOOKUP(A1035,MEDIDAS!A:A,MEDIDAS!D:D,,0)*5</f>
        <v>5.1111111111111107</v>
      </c>
      <c r="L1035" s="1">
        <f>SUM(K1035,_xlfn.XLOOKUP(A1035,MEDIDAS!A:A,MEDIDAS!D:D,,0)*5)</f>
        <v>10.222222222222221</v>
      </c>
      <c r="M103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35" t="str">
        <f>IF(Tabela57[[#This Row],[ABASTECIMENTO]]&gt;0,"janeiro",_xlfn.XLOOKUP(Tabela57[[#This Row],[SKU]],'ESTOQUE DEZEMBRO'!A:A,'ESTOQUE DEZEMBRO'!N:N,,0))</f>
        <v>outubro</v>
      </c>
      <c r="O1035" s="15">
        <v>45658</v>
      </c>
    </row>
    <row r="1036" spans="1:15">
      <c r="A1036" s="5" t="s">
        <v>1033</v>
      </c>
      <c r="B1036" s="6" t="s">
        <v>1197</v>
      </c>
      <c r="C1036" s="8">
        <f t="shared" si="32"/>
        <v>64.89</v>
      </c>
      <c r="D1036" s="13">
        <f>_xlfn.XLOOKUP(Tabela57[[#This Row],[SKU]],'ESTOQUE DEZEMBRO'!A:A,'ESTOQUE DEZEMBRO'!F:F,,0)-
_xlfn.XLOOKUP(Tabela57[[#This Row],[SKU]],'VENDA MES'!K:K,'VENDA MES'!L:L,0,0)</f>
        <v>112.4</v>
      </c>
      <c r="E1036" s="13">
        <f>IF(D1036&lt;=0,(L1036 * 2.5) - D1036,IF(AND(Tabela57[[#This Row],[ESTOQUE_INICIAL]]&lt;=Tabela57[[#This Row],[PONTO_DE_REPOSICAO]],Tabela57[[#This Row],[ESTOQUE_INICIAL]]&gt;0),L1036*2.5,D1036*0))</f>
        <v>0</v>
      </c>
      <c r="F1036" s="13">
        <f t="shared" si="33"/>
        <v>112.4</v>
      </c>
      <c r="G1036" s="14">
        <f>IF('ESTOQUE DEZEMBRO'!$N1036="outubro",_xlfn.XLOOKUP('ESTOQUE DEZEMBRO'!$A1036,MEDIDAS!H:H,MEDIDAS!J:J,,0),IF('ESTOQUE DEZEMBRO'!$N1036="novembro",_xlfn.XLOOKUP('ESTOQUE DEZEMBRO'!$A1036,MEDIDAS!H:H,MEDIDAS!K:K,,0),"0"))</f>
        <v>8</v>
      </c>
      <c r="H1036" s="16">
        <v>16</v>
      </c>
      <c r="I1036" t="s">
        <v>1142</v>
      </c>
      <c r="J1036" s="1">
        <f>'ESTOQUE DEZEMBRO'!$D1036*'ESTOQUE DEZEMBRO'!$G1036+'ESTOQUE DEZEMBRO'!$E1036*'ESTOQUE DEZEMBRO'!$H1036</f>
        <v>899.2</v>
      </c>
      <c r="K1036" s="1">
        <f>_xlfn.XLOOKUP(A1036,MEDIDAS!A:A,MEDIDAS!D:D,,0)*5</f>
        <v>2.5555555555555554</v>
      </c>
      <c r="L1036" s="1">
        <f>SUM(K1036,_xlfn.XLOOKUP(A1036,MEDIDAS!A:A,MEDIDAS!D:D,,0)*5)</f>
        <v>5.1111111111111107</v>
      </c>
      <c r="M103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36" t="str">
        <f>IF(Tabela57[[#This Row],[ABASTECIMENTO]]&gt;0,"janeiro",_xlfn.XLOOKUP(Tabela57[[#This Row],[SKU]],'ESTOQUE DEZEMBRO'!A:A,'ESTOQUE DEZEMBRO'!N:N,,0))</f>
        <v>outubro</v>
      </c>
      <c r="O1036" s="15">
        <v>45658</v>
      </c>
    </row>
    <row r="1037" spans="1:15">
      <c r="A1037" s="5" t="s">
        <v>1034</v>
      </c>
      <c r="B1037" s="6" t="s">
        <v>1156</v>
      </c>
      <c r="C1037" s="8">
        <f t="shared" si="32"/>
        <v>64.89</v>
      </c>
      <c r="D1037" s="13">
        <f>_xlfn.XLOOKUP(Tabela57[[#This Row],[SKU]],'ESTOQUE DEZEMBRO'!A:A,'ESTOQUE DEZEMBRO'!F:F,,0)-
_xlfn.XLOOKUP(Tabela57[[#This Row],[SKU]],'VENDA MES'!K:K,'VENDA MES'!L:L,0,0)</f>
        <v>69</v>
      </c>
      <c r="E1037" s="13">
        <f>IF(D1037&lt;=0,(L1037 * 2.5) - D1037,IF(AND(Tabela57[[#This Row],[ESTOQUE_INICIAL]]&lt;=Tabela57[[#This Row],[PONTO_DE_REPOSICAO]],Tabela57[[#This Row],[ESTOQUE_INICIAL]]&gt;0),L1037*2.5,D1037*0))</f>
        <v>0</v>
      </c>
      <c r="F1037" s="13">
        <f t="shared" si="33"/>
        <v>69</v>
      </c>
      <c r="G1037" s="14">
        <f>IF('ESTOQUE DEZEMBRO'!$N1037="outubro",_xlfn.XLOOKUP('ESTOQUE DEZEMBRO'!$A1037,MEDIDAS!H:H,MEDIDAS!J:J,,0),IF('ESTOQUE DEZEMBRO'!$N1037="novembro",_xlfn.XLOOKUP('ESTOQUE DEZEMBRO'!$A1037,MEDIDAS!H:H,MEDIDAS!K:K,,0),"0"))</f>
        <v>18</v>
      </c>
      <c r="H1037" s="16">
        <v>36</v>
      </c>
      <c r="I1037" t="s">
        <v>1140</v>
      </c>
      <c r="J1037" s="1">
        <f>'ESTOQUE DEZEMBRO'!$D1037*'ESTOQUE DEZEMBRO'!$G1037+'ESTOQUE DEZEMBRO'!$E1037*'ESTOQUE DEZEMBRO'!$H1037</f>
        <v>1242</v>
      </c>
      <c r="K1037" s="1">
        <f>_xlfn.XLOOKUP(A1037,MEDIDAS!A:A,MEDIDAS!D:D,,0)*5</f>
        <v>3.5</v>
      </c>
      <c r="L1037" s="1">
        <f>SUM(K1037,_xlfn.XLOOKUP(A1037,MEDIDAS!A:A,MEDIDAS!D:D,,0)*5)</f>
        <v>7</v>
      </c>
      <c r="M103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37" t="str">
        <f>IF(Tabela57[[#This Row],[ABASTECIMENTO]]&gt;0,"janeiro",_xlfn.XLOOKUP(Tabela57[[#This Row],[SKU]],'ESTOQUE DEZEMBRO'!A:A,'ESTOQUE DEZEMBRO'!N:N,,0))</f>
        <v>outubro</v>
      </c>
      <c r="O1037" s="15">
        <v>45658</v>
      </c>
    </row>
    <row r="1038" spans="1:15">
      <c r="A1038" s="5" t="s">
        <v>1035</v>
      </c>
      <c r="B1038" s="6" t="s">
        <v>1200</v>
      </c>
      <c r="C1038" s="8">
        <f t="shared" si="32"/>
        <v>64.89</v>
      </c>
      <c r="D1038" s="13">
        <f>_xlfn.XLOOKUP(Tabela57[[#This Row],[SKU]],'ESTOQUE DEZEMBRO'!A:A,'ESTOQUE DEZEMBRO'!F:F,,0)-
_xlfn.XLOOKUP(Tabela57[[#This Row],[SKU]],'VENDA MES'!K:K,'VENDA MES'!L:L,0,0)</f>
        <v>167</v>
      </c>
      <c r="E1038" s="13">
        <f>IF(D1038&lt;=0,(L1038 * 2.5) - D1038,IF(AND(Tabela57[[#This Row],[ESTOQUE_INICIAL]]&lt;=Tabela57[[#This Row],[PONTO_DE_REPOSICAO]],Tabela57[[#This Row],[ESTOQUE_INICIAL]]&gt;0),L1038*2.5,D1038*0))</f>
        <v>0</v>
      </c>
      <c r="F1038" s="13">
        <f t="shared" si="33"/>
        <v>167</v>
      </c>
      <c r="G1038" s="14">
        <f>IF('ESTOQUE DEZEMBRO'!$N1038="outubro",_xlfn.XLOOKUP('ESTOQUE DEZEMBRO'!$A1038,MEDIDAS!H:H,MEDIDAS!J:J,,0),IF('ESTOQUE DEZEMBRO'!$N1038="novembro",_xlfn.XLOOKUP('ESTOQUE DEZEMBRO'!$A1038,MEDIDAS!H:H,MEDIDAS!K:K,,0),"0"))</f>
        <v>14</v>
      </c>
      <c r="H1038" s="16">
        <v>28</v>
      </c>
      <c r="I1038" t="s">
        <v>1142</v>
      </c>
      <c r="J1038" s="1">
        <f>'ESTOQUE DEZEMBRO'!$D1038*'ESTOQUE DEZEMBRO'!$G1038+'ESTOQUE DEZEMBRO'!$E1038*'ESTOQUE DEZEMBRO'!$H1038</f>
        <v>2338</v>
      </c>
      <c r="K1038" s="1">
        <f>_xlfn.XLOOKUP(A1038,MEDIDAS!A:A,MEDIDAS!D:D,,0)*5</f>
        <v>5.3888888888888884</v>
      </c>
      <c r="L1038" s="1">
        <f>SUM(K1038,_xlfn.XLOOKUP(A1038,MEDIDAS!A:A,MEDIDAS!D:D,,0)*5)</f>
        <v>10.777777777777777</v>
      </c>
      <c r="M103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38" t="str">
        <f>IF(Tabela57[[#This Row],[ABASTECIMENTO]]&gt;0,"janeiro",_xlfn.XLOOKUP(Tabela57[[#This Row],[SKU]],'ESTOQUE DEZEMBRO'!A:A,'ESTOQUE DEZEMBRO'!N:N,,0))</f>
        <v>outubro</v>
      </c>
      <c r="O1038" s="15">
        <v>45658</v>
      </c>
    </row>
    <row r="1039" spans="1:15">
      <c r="A1039" s="5" t="s">
        <v>1036</v>
      </c>
      <c r="B1039" s="6" t="s">
        <v>1228</v>
      </c>
      <c r="C1039" s="8">
        <f t="shared" si="32"/>
        <v>64.89</v>
      </c>
      <c r="D1039" s="13">
        <f>_xlfn.XLOOKUP(Tabela57[[#This Row],[SKU]],'ESTOQUE DEZEMBRO'!A:A,'ESTOQUE DEZEMBRO'!F:F,,0)-
_xlfn.XLOOKUP(Tabela57[[#This Row],[SKU]],'VENDA MES'!K:K,'VENDA MES'!L:L,0,0)</f>
        <v>39.40000000000002</v>
      </c>
      <c r="E1039" s="13">
        <f>IF(D1039&lt;=0,(L1039 * 2.5) - D1039,IF(AND(Tabela57[[#This Row],[ESTOQUE_INICIAL]]&lt;=Tabela57[[#This Row],[PONTO_DE_REPOSICAO]],Tabela57[[#This Row],[ESTOQUE_INICIAL]]&gt;0),L1039*2.5,D1039*0))</f>
        <v>0</v>
      </c>
      <c r="F1039" s="13">
        <f t="shared" si="33"/>
        <v>39.40000000000002</v>
      </c>
      <c r="G1039" s="14">
        <f>IF('ESTOQUE DEZEMBRO'!$N1039="outubro",_xlfn.XLOOKUP('ESTOQUE DEZEMBRO'!$A1039,MEDIDAS!H:H,MEDIDAS!J:J,,0),IF('ESTOQUE DEZEMBRO'!$N1039="novembro",_xlfn.XLOOKUP('ESTOQUE DEZEMBRO'!$A1039,MEDIDAS!H:H,MEDIDAS!K:K,,0),"0"))</f>
        <v>18</v>
      </c>
      <c r="H1039" s="16">
        <v>36</v>
      </c>
      <c r="I1039" t="s">
        <v>1140</v>
      </c>
      <c r="J1039" s="1">
        <f>'ESTOQUE DEZEMBRO'!$D1039*'ESTOQUE DEZEMBRO'!$G1039+'ESTOQUE DEZEMBRO'!$E1039*'ESTOQUE DEZEMBRO'!$H1039</f>
        <v>709.20000000000039</v>
      </c>
      <c r="K1039" s="1">
        <f>_xlfn.XLOOKUP(A1039,MEDIDAS!A:A,MEDIDAS!D:D,,0)*5</f>
        <v>2.9444444444444446</v>
      </c>
      <c r="L1039" s="1">
        <f>SUM(K1039,_xlfn.XLOOKUP(A1039,MEDIDAS!A:A,MEDIDAS!D:D,,0)*5)</f>
        <v>5.8888888888888893</v>
      </c>
      <c r="M103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39" t="str">
        <f>IF(Tabela57[[#This Row],[ABASTECIMENTO]]&gt;0,"janeiro",_xlfn.XLOOKUP(Tabela57[[#This Row],[SKU]],'ESTOQUE DEZEMBRO'!A:A,'ESTOQUE DEZEMBRO'!N:N,,0))</f>
        <v>outubro</v>
      </c>
      <c r="O1039" s="15">
        <v>45658</v>
      </c>
    </row>
    <row r="1040" spans="1:15">
      <c r="A1040" s="5" t="s">
        <v>1037</v>
      </c>
      <c r="B1040" s="6" t="s">
        <v>1153</v>
      </c>
      <c r="C1040" s="8">
        <f t="shared" si="32"/>
        <v>64.89</v>
      </c>
      <c r="D1040" s="13">
        <f>_xlfn.XLOOKUP(Tabela57[[#This Row],[SKU]],'ESTOQUE DEZEMBRO'!A:A,'ESTOQUE DEZEMBRO'!F:F,,0)-
_xlfn.XLOOKUP(Tabela57[[#This Row],[SKU]],'VENDA MES'!K:K,'VENDA MES'!L:L,0,0)</f>
        <v>92.800000000000011</v>
      </c>
      <c r="E1040" s="13">
        <f>IF(D1040&lt;=0,(L1040 * 2.5) - D1040,IF(AND(Tabela57[[#This Row],[ESTOQUE_INICIAL]]&lt;=Tabela57[[#This Row],[PONTO_DE_REPOSICAO]],Tabela57[[#This Row],[ESTOQUE_INICIAL]]&gt;0),L1040*2.5,D1040*0))</f>
        <v>0</v>
      </c>
      <c r="F1040" s="13">
        <f t="shared" si="33"/>
        <v>92.800000000000011</v>
      </c>
      <c r="G1040" s="14">
        <f>IF('ESTOQUE DEZEMBRO'!$N1040="outubro",_xlfn.XLOOKUP('ESTOQUE DEZEMBRO'!$A1040,MEDIDAS!H:H,MEDIDAS!J:J,,0),IF('ESTOQUE DEZEMBRO'!$N1040="novembro",_xlfn.XLOOKUP('ESTOQUE DEZEMBRO'!$A1040,MEDIDAS!H:H,MEDIDAS!K:K,,0),"0"))</f>
        <v>10</v>
      </c>
      <c r="H1040" s="16">
        <v>20</v>
      </c>
      <c r="I1040" t="s">
        <v>1134</v>
      </c>
      <c r="J1040" s="1">
        <f>'ESTOQUE DEZEMBRO'!$D1040*'ESTOQUE DEZEMBRO'!$G1040+'ESTOQUE DEZEMBRO'!$E1040*'ESTOQUE DEZEMBRO'!$H1040</f>
        <v>928.00000000000011</v>
      </c>
      <c r="K1040" s="1">
        <f>_xlfn.XLOOKUP(A1040,MEDIDAS!A:A,MEDIDAS!D:D,,0)*5</f>
        <v>3.2777777777777777</v>
      </c>
      <c r="L1040" s="1">
        <f>SUM(K1040,_xlfn.XLOOKUP(A1040,MEDIDAS!A:A,MEDIDAS!D:D,,0)*5)</f>
        <v>6.5555555555555554</v>
      </c>
      <c r="M104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40" t="str">
        <f>IF(Tabela57[[#This Row],[ABASTECIMENTO]]&gt;0,"janeiro",_xlfn.XLOOKUP(Tabela57[[#This Row],[SKU]],'ESTOQUE DEZEMBRO'!A:A,'ESTOQUE DEZEMBRO'!N:N,,0))</f>
        <v>outubro</v>
      </c>
      <c r="O1040" s="15">
        <v>45658</v>
      </c>
    </row>
    <row r="1041" spans="1:15">
      <c r="A1041" s="5" t="s">
        <v>1038</v>
      </c>
      <c r="B1041" s="6" t="s">
        <v>1139</v>
      </c>
      <c r="C1041" s="8">
        <f t="shared" si="32"/>
        <v>64.89</v>
      </c>
      <c r="D1041" s="13">
        <f>_xlfn.XLOOKUP(Tabela57[[#This Row],[SKU]],'ESTOQUE DEZEMBRO'!A:A,'ESTOQUE DEZEMBRO'!F:F,,0)-
_xlfn.XLOOKUP(Tabela57[[#This Row],[SKU]],'VENDA MES'!K:K,'VENDA MES'!L:L,0,0)</f>
        <v>219.00000000000006</v>
      </c>
      <c r="E1041" s="13">
        <f>IF(D1041&lt;=0,(L1041 * 2.5) - D1041,IF(AND(Tabela57[[#This Row],[ESTOQUE_INICIAL]]&lt;=Tabela57[[#This Row],[PONTO_DE_REPOSICAO]],Tabela57[[#This Row],[ESTOQUE_INICIAL]]&gt;0),L1041*2.5,D1041*0))</f>
        <v>0</v>
      </c>
      <c r="F1041" s="13">
        <f t="shared" si="33"/>
        <v>219.00000000000006</v>
      </c>
      <c r="G1041" s="14">
        <f>IF('ESTOQUE DEZEMBRO'!$N1041="outubro",_xlfn.XLOOKUP('ESTOQUE DEZEMBRO'!$A1041,MEDIDAS!H:H,MEDIDAS!J:J,,0),IF('ESTOQUE DEZEMBRO'!$N1041="novembro",_xlfn.XLOOKUP('ESTOQUE DEZEMBRO'!$A1041,MEDIDAS!H:H,MEDIDAS!K:K,,0),"0"))</f>
        <v>18</v>
      </c>
      <c r="H1041" s="16">
        <v>36</v>
      </c>
      <c r="I1041" t="s">
        <v>1140</v>
      </c>
      <c r="J1041" s="1">
        <f>'ESTOQUE DEZEMBRO'!$D1041*'ESTOQUE DEZEMBRO'!$G1041+'ESTOQUE DEZEMBRO'!$E1041*'ESTOQUE DEZEMBRO'!$H1041</f>
        <v>3942.0000000000009</v>
      </c>
      <c r="K1041" s="1">
        <f>_xlfn.XLOOKUP(A1041,MEDIDAS!A:A,MEDIDAS!D:D,,0)*5</f>
        <v>4.3333333333333339</v>
      </c>
      <c r="L1041" s="1">
        <f>SUM(K1041,_xlfn.XLOOKUP(A1041,MEDIDAS!A:A,MEDIDAS!D:D,,0)*5)</f>
        <v>8.6666666666666679</v>
      </c>
      <c r="M104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41" t="str">
        <f>IF(Tabela57[[#This Row],[ABASTECIMENTO]]&gt;0,"janeiro",_xlfn.XLOOKUP(Tabela57[[#This Row],[SKU]],'ESTOQUE DEZEMBRO'!A:A,'ESTOQUE DEZEMBRO'!N:N,,0))</f>
        <v>outubro</v>
      </c>
      <c r="O1041" s="15">
        <v>45658</v>
      </c>
    </row>
    <row r="1042" spans="1:15">
      <c r="A1042" s="5" t="s">
        <v>1039</v>
      </c>
      <c r="B1042" s="6" t="s">
        <v>1227</v>
      </c>
      <c r="C1042" s="8">
        <f t="shared" si="32"/>
        <v>64.89</v>
      </c>
      <c r="D1042" s="13">
        <f>_xlfn.XLOOKUP(Tabela57[[#This Row],[SKU]],'ESTOQUE DEZEMBRO'!A:A,'ESTOQUE DEZEMBRO'!F:F,,0)-
_xlfn.XLOOKUP(Tabela57[[#This Row],[SKU]],'VENDA MES'!K:K,'VENDA MES'!L:L,0,0)</f>
        <v>31.799999999999997</v>
      </c>
      <c r="E1042" s="13">
        <f>IF(D1042&lt;=0,(L1042 * 2.5) - D1042,IF(AND(Tabela57[[#This Row],[ESTOQUE_INICIAL]]&lt;=Tabela57[[#This Row],[PONTO_DE_REPOSICAO]],Tabela57[[#This Row],[ESTOQUE_INICIAL]]&gt;0),L1042*2.5,D1042*0))</f>
        <v>0</v>
      </c>
      <c r="F1042" s="13">
        <f t="shared" si="33"/>
        <v>31.799999999999997</v>
      </c>
      <c r="G1042" s="14">
        <f>IF('ESTOQUE DEZEMBRO'!$N1042="outubro",_xlfn.XLOOKUP('ESTOQUE DEZEMBRO'!$A1042,MEDIDAS!H:H,MEDIDAS!J:J,,0),IF('ESTOQUE DEZEMBRO'!$N1042="novembro",_xlfn.XLOOKUP('ESTOQUE DEZEMBRO'!$A1042,MEDIDAS!H:H,MEDIDAS!K:K,,0),"0"))</f>
        <v>24</v>
      </c>
      <c r="H1042" s="16">
        <v>48</v>
      </c>
      <c r="I1042" t="s">
        <v>1128</v>
      </c>
      <c r="J1042" s="1">
        <f>'ESTOQUE DEZEMBRO'!$D1042*'ESTOQUE DEZEMBRO'!$G1042+'ESTOQUE DEZEMBRO'!$E1042*'ESTOQUE DEZEMBRO'!$H1042</f>
        <v>763.19999999999993</v>
      </c>
      <c r="K1042" s="1">
        <f>_xlfn.XLOOKUP(A1042,MEDIDAS!A:A,MEDIDAS!D:D,,0)*5</f>
        <v>4.833333333333333</v>
      </c>
      <c r="L1042" s="1">
        <f>SUM(K1042,_xlfn.XLOOKUP(A1042,MEDIDAS!A:A,MEDIDAS!D:D,,0)*5)</f>
        <v>9.6666666666666661</v>
      </c>
      <c r="M104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42" t="str">
        <f>IF(Tabela57[[#This Row],[ABASTECIMENTO]]&gt;0,"janeiro",_xlfn.XLOOKUP(Tabela57[[#This Row],[SKU]],'ESTOQUE DEZEMBRO'!A:A,'ESTOQUE DEZEMBRO'!N:N,,0))</f>
        <v>outubro</v>
      </c>
      <c r="O1042" s="15">
        <v>45658</v>
      </c>
    </row>
    <row r="1043" spans="1:15">
      <c r="A1043" s="5" t="s">
        <v>1040</v>
      </c>
      <c r="B1043" s="6" t="s">
        <v>1216</v>
      </c>
      <c r="C1043" s="8">
        <f t="shared" si="32"/>
        <v>64.89</v>
      </c>
      <c r="D1043" s="13">
        <f>_xlfn.XLOOKUP(Tabela57[[#This Row],[SKU]],'ESTOQUE DEZEMBRO'!A:A,'ESTOQUE DEZEMBRO'!F:F,,0)-
_xlfn.XLOOKUP(Tabela57[[#This Row],[SKU]],'VENDA MES'!K:K,'VENDA MES'!L:L,0,0)</f>
        <v>17.777777777777779</v>
      </c>
      <c r="E1043" s="13">
        <f>IF(D1043&lt;=0,(L1043 * 2.5) - D1043,IF(AND(Tabela57[[#This Row],[ESTOQUE_INICIAL]]&lt;=Tabela57[[#This Row],[PONTO_DE_REPOSICAO]],Tabela57[[#This Row],[ESTOQUE_INICIAL]]&gt;0),L1043*2.5,D1043*0))</f>
        <v>0</v>
      </c>
      <c r="F1043" s="13">
        <f t="shared" si="33"/>
        <v>17.777777777777779</v>
      </c>
      <c r="G1043" s="14" t="str">
        <f>IF('ESTOQUE DEZEMBRO'!$N1043="outubro",_xlfn.XLOOKUP('ESTOQUE DEZEMBRO'!$A1043,MEDIDAS!H:H,MEDIDAS!J:J,,0),IF('ESTOQUE DEZEMBRO'!$N1043="novembro",_xlfn.XLOOKUP('ESTOQUE DEZEMBRO'!$A1043,MEDIDAS!H:H,MEDIDAS!K:K,,0),"0"))</f>
        <v>0</v>
      </c>
      <c r="H1043" s="16">
        <v>72</v>
      </c>
      <c r="I1043" t="s">
        <v>1152</v>
      </c>
      <c r="J1043" s="1">
        <f>'ESTOQUE DEZEMBRO'!$D1043*'ESTOQUE DEZEMBRO'!$G1043+'ESTOQUE DEZEMBRO'!$E1043*'ESTOQUE DEZEMBRO'!$H1043</f>
        <v>2608.0000000000005</v>
      </c>
      <c r="K1043" s="1">
        <f>_xlfn.XLOOKUP(A1043,MEDIDAS!A:A,MEDIDAS!D:D,,0)*5</f>
        <v>3.5555555555555558</v>
      </c>
      <c r="L1043" s="1">
        <f>SUM(K1043,_xlfn.XLOOKUP(A1043,MEDIDAS!A:A,MEDIDAS!D:D,,0)*5)</f>
        <v>7.1111111111111116</v>
      </c>
      <c r="M104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043" t="str">
        <f>IF(Tabela57[[#This Row],[ABASTECIMENTO]]&gt;0,"janeiro",_xlfn.XLOOKUP(Tabela57[[#This Row],[SKU]],'ESTOQUE DEZEMBRO'!A:A,'ESTOQUE DEZEMBRO'!N:N,,0))</f>
        <v>dezembro</v>
      </c>
      <c r="O1043" s="15">
        <v>45658</v>
      </c>
    </row>
    <row r="1044" spans="1:15">
      <c r="A1044" s="5" t="s">
        <v>1041</v>
      </c>
      <c r="B1044" s="6" t="s">
        <v>1236</v>
      </c>
      <c r="C1044" s="8">
        <f t="shared" si="32"/>
        <v>64.89</v>
      </c>
      <c r="D1044" s="13">
        <f>_xlfn.XLOOKUP(Tabela57[[#This Row],[SKU]],'ESTOQUE DEZEMBRO'!A:A,'ESTOQUE DEZEMBRO'!F:F,,0)-
_xlfn.XLOOKUP(Tabela57[[#This Row],[SKU]],'VENDA MES'!K:K,'VENDA MES'!L:L,0,0)</f>
        <v>26</v>
      </c>
      <c r="E1044" s="13">
        <f>IF(D1044&lt;=0,(L1044 * 2.5) - D1044,IF(AND(Tabela57[[#This Row],[ESTOQUE_INICIAL]]&lt;=Tabela57[[#This Row],[PONTO_DE_REPOSICAO]],Tabela57[[#This Row],[ESTOQUE_INICIAL]]&gt;0),L1044*2.5,D1044*0))</f>
        <v>0</v>
      </c>
      <c r="F1044" s="13">
        <f t="shared" si="33"/>
        <v>26</v>
      </c>
      <c r="G1044" s="14">
        <f>IF('ESTOQUE DEZEMBRO'!$N1044="outubro",_xlfn.XLOOKUP('ESTOQUE DEZEMBRO'!$A1044,MEDIDAS!H:H,MEDIDAS!J:J,,0),IF('ESTOQUE DEZEMBRO'!$N1044="novembro",_xlfn.XLOOKUP('ESTOQUE DEZEMBRO'!$A1044,MEDIDAS!H:H,MEDIDAS!K:K,,0),"0"))</f>
        <v>60</v>
      </c>
      <c r="H1044" s="16">
        <v>120</v>
      </c>
      <c r="I1044" t="s">
        <v>1128</v>
      </c>
      <c r="J1044" s="1">
        <f>'ESTOQUE DEZEMBRO'!$D1044*'ESTOQUE DEZEMBRO'!$G1044+'ESTOQUE DEZEMBRO'!$E1044*'ESTOQUE DEZEMBRO'!$H1044</f>
        <v>1560</v>
      </c>
      <c r="K1044" s="1">
        <f>_xlfn.XLOOKUP(A1044,MEDIDAS!A:A,MEDIDAS!D:D,,0)*5</f>
        <v>4.0555555555555554</v>
      </c>
      <c r="L1044" s="1">
        <f>SUM(K1044,_xlfn.XLOOKUP(A1044,MEDIDAS!A:A,MEDIDAS!D:D,,0)*5)</f>
        <v>8.1111111111111107</v>
      </c>
      <c r="M104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44" t="str">
        <f>IF(Tabela57[[#This Row],[ABASTECIMENTO]]&gt;0,"janeiro",_xlfn.XLOOKUP(Tabela57[[#This Row],[SKU]],'ESTOQUE DEZEMBRO'!A:A,'ESTOQUE DEZEMBRO'!N:N,,0))</f>
        <v>outubro</v>
      </c>
      <c r="O1044" s="15">
        <v>45658</v>
      </c>
    </row>
    <row r="1045" spans="1:15">
      <c r="A1045" s="5" t="s">
        <v>1042</v>
      </c>
      <c r="B1045" s="6" t="s">
        <v>1208</v>
      </c>
      <c r="C1045" s="8">
        <f t="shared" si="32"/>
        <v>64.89</v>
      </c>
      <c r="D1045" s="13">
        <f>_xlfn.XLOOKUP(Tabela57[[#This Row],[SKU]],'ESTOQUE DEZEMBRO'!A:A,'ESTOQUE DEZEMBRO'!F:F,,0)-
_xlfn.XLOOKUP(Tabela57[[#This Row],[SKU]],'VENDA MES'!K:K,'VENDA MES'!L:L,0,0)</f>
        <v>93.800000000000011</v>
      </c>
      <c r="E1045" s="13">
        <f>IF(D1045&lt;=0,(L1045 * 2.5) - D1045,IF(AND(Tabela57[[#This Row],[ESTOQUE_INICIAL]]&lt;=Tabela57[[#This Row],[PONTO_DE_REPOSICAO]],Tabela57[[#This Row],[ESTOQUE_INICIAL]]&gt;0),L1045*2.5,D1045*0))</f>
        <v>0</v>
      </c>
      <c r="F1045" s="13">
        <f t="shared" si="33"/>
        <v>93.800000000000011</v>
      </c>
      <c r="G1045" s="14">
        <f>IF('ESTOQUE DEZEMBRO'!$N1045="outubro",_xlfn.XLOOKUP('ESTOQUE DEZEMBRO'!$A1045,MEDIDAS!H:H,MEDIDAS!J:J,,0),IF('ESTOQUE DEZEMBRO'!$N1045="novembro",_xlfn.XLOOKUP('ESTOQUE DEZEMBRO'!$A1045,MEDIDAS!H:H,MEDIDAS!K:K,,0),"0"))</f>
        <v>12</v>
      </c>
      <c r="H1045" s="16">
        <v>24</v>
      </c>
      <c r="I1045" t="s">
        <v>1136</v>
      </c>
      <c r="J1045" s="1">
        <f>'ESTOQUE DEZEMBRO'!$D1045*'ESTOQUE DEZEMBRO'!$G1045+'ESTOQUE DEZEMBRO'!$E1045*'ESTOQUE DEZEMBRO'!$H1045</f>
        <v>1125.6000000000001</v>
      </c>
      <c r="K1045" s="1">
        <f>_xlfn.XLOOKUP(A1045,MEDIDAS!A:A,MEDIDAS!D:D,,0)*5</f>
        <v>3.2222222222222223</v>
      </c>
      <c r="L1045" s="1">
        <f>SUM(K1045,_xlfn.XLOOKUP(A1045,MEDIDAS!A:A,MEDIDAS!D:D,,0)*5)</f>
        <v>6.4444444444444446</v>
      </c>
      <c r="M104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45" t="str">
        <f>IF(Tabela57[[#This Row],[ABASTECIMENTO]]&gt;0,"janeiro",_xlfn.XLOOKUP(Tabela57[[#This Row],[SKU]],'ESTOQUE DEZEMBRO'!A:A,'ESTOQUE DEZEMBRO'!N:N,,0))</f>
        <v>outubro</v>
      </c>
      <c r="O1045" s="15">
        <v>45658</v>
      </c>
    </row>
    <row r="1046" spans="1:15">
      <c r="A1046" s="5" t="s">
        <v>1044</v>
      </c>
      <c r="B1046" s="6" t="s">
        <v>1206</v>
      </c>
      <c r="C1046" s="8">
        <f t="shared" si="32"/>
        <v>64.89</v>
      </c>
      <c r="D1046" s="13">
        <f>_xlfn.XLOOKUP(Tabela57[[#This Row],[SKU]],'ESTOQUE DEZEMBRO'!A:A,'ESTOQUE DEZEMBRO'!F:F,,0)-
_xlfn.XLOOKUP(Tabela57[[#This Row],[SKU]],'VENDA MES'!K:K,'VENDA MES'!L:L,0,0)</f>
        <v>34.799999999999997</v>
      </c>
      <c r="E1046" s="13">
        <f>IF(D1046&lt;=0,(L1046 * 2.5) - D1046,IF(AND(Tabela57[[#This Row],[ESTOQUE_INICIAL]]&lt;=Tabela57[[#This Row],[PONTO_DE_REPOSICAO]],Tabela57[[#This Row],[ESTOQUE_INICIAL]]&gt;0),L1046*2.5,D1046*0))</f>
        <v>0</v>
      </c>
      <c r="F1046" s="13">
        <f t="shared" si="33"/>
        <v>34.799999999999997</v>
      </c>
      <c r="G1046" s="14">
        <f>IF('ESTOQUE DEZEMBRO'!$N1046="outubro",_xlfn.XLOOKUP('ESTOQUE DEZEMBRO'!$A1046,MEDIDAS!H:H,MEDIDAS!J:J,,0),IF('ESTOQUE DEZEMBRO'!$N1046="novembro",_xlfn.XLOOKUP('ESTOQUE DEZEMBRO'!$A1046,MEDIDAS!H:H,MEDIDAS!K:K,,0),"0"))</f>
        <v>60</v>
      </c>
      <c r="H1046" s="16">
        <v>120</v>
      </c>
      <c r="I1046" t="s">
        <v>1128</v>
      </c>
      <c r="J1046" s="1">
        <f>'ESTOQUE DEZEMBRO'!$D1046*'ESTOQUE DEZEMBRO'!$G1046+'ESTOQUE DEZEMBRO'!$E1046*'ESTOQUE DEZEMBRO'!$H1046</f>
        <v>2088</v>
      </c>
      <c r="K1046" s="1">
        <f>_xlfn.XLOOKUP(A1046,MEDIDAS!A:A,MEDIDAS!D:D,,0)*5</f>
        <v>4.666666666666667</v>
      </c>
      <c r="L1046" s="1">
        <f>SUM(K1046,_xlfn.XLOOKUP(A1046,MEDIDAS!A:A,MEDIDAS!D:D,,0)*5)</f>
        <v>9.3333333333333339</v>
      </c>
      <c r="M104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46" t="str">
        <f>IF(Tabela57[[#This Row],[ABASTECIMENTO]]&gt;0,"janeiro",_xlfn.XLOOKUP(Tabela57[[#This Row],[SKU]],'ESTOQUE DEZEMBRO'!A:A,'ESTOQUE DEZEMBRO'!N:N,,0))</f>
        <v>outubro</v>
      </c>
      <c r="O1046" s="15">
        <v>45658</v>
      </c>
    </row>
    <row r="1047" spans="1:15">
      <c r="A1047" s="5" t="s">
        <v>1045</v>
      </c>
      <c r="B1047" s="6" t="s">
        <v>1231</v>
      </c>
      <c r="C1047" s="8">
        <f t="shared" si="32"/>
        <v>64.89</v>
      </c>
      <c r="D1047" s="13">
        <f>_xlfn.XLOOKUP(Tabela57[[#This Row],[SKU]],'ESTOQUE DEZEMBRO'!A:A,'ESTOQUE DEZEMBRO'!F:F,,0)-
_xlfn.XLOOKUP(Tabela57[[#This Row],[SKU]],'VENDA MES'!K:K,'VENDA MES'!L:L,0,0)</f>
        <v>114</v>
      </c>
      <c r="E1047" s="13">
        <f>IF(D1047&lt;=0,(L1047 * 2.5) - D1047,IF(AND(Tabela57[[#This Row],[ESTOQUE_INICIAL]]&lt;=Tabela57[[#This Row],[PONTO_DE_REPOSICAO]],Tabela57[[#This Row],[ESTOQUE_INICIAL]]&gt;0),L1047*2.5,D1047*0))</f>
        <v>0</v>
      </c>
      <c r="F1047" s="13">
        <f t="shared" si="33"/>
        <v>114</v>
      </c>
      <c r="G1047" s="14">
        <f>IF('ESTOQUE DEZEMBRO'!$N1047="outubro",_xlfn.XLOOKUP('ESTOQUE DEZEMBRO'!$A1047,MEDIDAS!H:H,MEDIDAS!J:J,,0),IF('ESTOQUE DEZEMBRO'!$N1047="novembro",_xlfn.XLOOKUP('ESTOQUE DEZEMBRO'!$A1047,MEDIDAS!H:H,MEDIDAS!K:K,,0),"0"))</f>
        <v>18</v>
      </c>
      <c r="H1047" s="16">
        <v>36</v>
      </c>
      <c r="I1047" t="s">
        <v>1140</v>
      </c>
      <c r="J1047" s="1">
        <f>'ESTOQUE DEZEMBRO'!$D1047*'ESTOQUE DEZEMBRO'!$G1047+'ESTOQUE DEZEMBRO'!$E1047*'ESTOQUE DEZEMBRO'!$H1047</f>
        <v>2052</v>
      </c>
      <c r="K1047" s="1">
        <f>_xlfn.XLOOKUP(A1047,MEDIDAS!A:A,MEDIDAS!D:D,,0)*5</f>
        <v>4.666666666666667</v>
      </c>
      <c r="L1047" s="1">
        <f>SUM(K1047,_xlfn.XLOOKUP(A1047,MEDIDAS!A:A,MEDIDAS!D:D,,0)*5)</f>
        <v>9.3333333333333339</v>
      </c>
      <c r="M104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47" t="str">
        <f>IF(Tabela57[[#This Row],[ABASTECIMENTO]]&gt;0,"janeiro",_xlfn.XLOOKUP(Tabela57[[#This Row],[SKU]],'ESTOQUE DEZEMBRO'!A:A,'ESTOQUE DEZEMBRO'!N:N,,0))</f>
        <v>outubro</v>
      </c>
      <c r="O1047" s="15">
        <v>45658</v>
      </c>
    </row>
    <row r="1048" spans="1:15">
      <c r="A1048" s="5" t="s">
        <v>1046</v>
      </c>
      <c r="B1048" s="6" t="s">
        <v>1175</v>
      </c>
      <c r="C1048" s="8">
        <f t="shared" si="32"/>
        <v>64.89</v>
      </c>
      <c r="D1048" s="13">
        <f>_xlfn.XLOOKUP(Tabela57[[#This Row],[SKU]],'ESTOQUE DEZEMBRO'!A:A,'ESTOQUE DEZEMBRO'!F:F,,0)-
_xlfn.XLOOKUP(Tabela57[[#This Row],[SKU]],'VENDA MES'!K:K,'VENDA MES'!L:L,0,0)</f>
        <v>13.599999999999994</v>
      </c>
      <c r="E1048" s="13">
        <f>IF(D1048&lt;=0,(L1048 * 2.5) - D1048,IF(AND(Tabela57[[#This Row],[ESTOQUE_INICIAL]]&lt;=Tabela57[[#This Row],[PONTO_DE_REPOSICAO]],Tabela57[[#This Row],[ESTOQUE_INICIAL]]&gt;0),L1048*2.5,D1048*0))</f>
        <v>0</v>
      </c>
      <c r="F1048" s="13">
        <f t="shared" si="33"/>
        <v>13.599999999999994</v>
      </c>
      <c r="G1048" s="14">
        <f>IF('ESTOQUE DEZEMBRO'!$N1048="outubro",_xlfn.XLOOKUP('ESTOQUE DEZEMBRO'!$A1048,MEDIDAS!H:H,MEDIDAS!J:J,,0),IF('ESTOQUE DEZEMBRO'!$N1048="novembro",_xlfn.XLOOKUP('ESTOQUE DEZEMBRO'!$A1048,MEDIDAS!H:H,MEDIDAS!K:K,,0),"0"))</f>
        <v>60</v>
      </c>
      <c r="H1048" s="16">
        <v>120</v>
      </c>
      <c r="I1048" t="s">
        <v>1128</v>
      </c>
      <c r="J1048" s="1">
        <f>'ESTOQUE DEZEMBRO'!$D1048*'ESTOQUE DEZEMBRO'!$G1048+'ESTOQUE DEZEMBRO'!$E1048*'ESTOQUE DEZEMBRO'!$H1048</f>
        <v>815.99999999999966</v>
      </c>
      <c r="K1048" s="1">
        <f>_xlfn.XLOOKUP(A1048,MEDIDAS!A:A,MEDIDAS!D:D,,0)*5</f>
        <v>5.1111111111111107</v>
      </c>
      <c r="L1048" s="1">
        <f>SUM(K1048,_xlfn.XLOOKUP(A1048,MEDIDAS!A:A,MEDIDAS!D:D,,0)*5)</f>
        <v>10.222222222222221</v>
      </c>
      <c r="M104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48" t="str">
        <f>IF(Tabela57[[#This Row],[ABASTECIMENTO]]&gt;0,"janeiro",_xlfn.XLOOKUP(Tabela57[[#This Row],[SKU]],'ESTOQUE DEZEMBRO'!A:A,'ESTOQUE DEZEMBRO'!N:N,,0))</f>
        <v>outubro</v>
      </c>
      <c r="O1048" s="15">
        <v>45658</v>
      </c>
    </row>
    <row r="1049" spans="1:15">
      <c r="A1049" s="5" t="s">
        <v>1047</v>
      </c>
      <c r="B1049" s="6" t="s">
        <v>1145</v>
      </c>
      <c r="C1049" s="8">
        <f t="shared" si="32"/>
        <v>64.89</v>
      </c>
      <c r="D1049" s="13">
        <f>_xlfn.XLOOKUP(Tabela57[[#This Row],[SKU]],'ESTOQUE DEZEMBRO'!A:A,'ESTOQUE DEZEMBRO'!F:F,,0)-
_xlfn.XLOOKUP(Tabela57[[#This Row],[SKU]],'VENDA MES'!K:K,'VENDA MES'!L:L,0,0)</f>
        <v>76.200000000000017</v>
      </c>
      <c r="E1049" s="13">
        <f>IF(D1049&lt;=0,(L1049 * 2.5) - D1049,IF(AND(Tabela57[[#This Row],[ESTOQUE_INICIAL]]&lt;=Tabela57[[#This Row],[PONTO_DE_REPOSICAO]],Tabela57[[#This Row],[ESTOQUE_INICIAL]]&gt;0),L1049*2.5,D1049*0))</f>
        <v>0</v>
      </c>
      <c r="F1049" s="13">
        <f t="shared" si="33"/>
        <v>76.200000000000017</v>
      </c>
      <c r="G1049" s="14">
        <f>IF('ESTOQUE DEZEMBRO'!$N1049="outubro",_xlfn.XLOOKUP('ESTOQUE DEZEMBRO'!$A1049,MEDIDAS!H:H,MEDIDAS!J:J,,0),IF('ESTOQUE DEZEMBRO'!$N1049="novembro",_xlfn.XLOOKUP('ESTOQUE DEZEMBRO'!$A1049,MEDIDAS!H:H,MEDIDAS!K:K,,0),"0"))</f>
        <v>30</v>
      </c>
      <c r="H1049" s="16">
        <v>60</v>
      </c>
      <c r="I1049" t="s">
        <v>1146</v>
      </c>
      <c r="J1049" s="1">
        <f>'ESTOQUE DEZEMBRO'!$D1049*'ESTOQUE DEZEMBRO'!$G1049+'ESTOQUE DEZEMBRO'!$E1049*'ESTOQUE DEZEMBRO'!$H1049</f>
        <v>2286.0000000000005</v>
      </c>
      <c r="K1049" s="1">
        <f>_xlfn.XLOOKUP(A1049,MEDIDAS!A:A,MEDIDAS!D:D,,0)*5</f>
        <v>2</v>
      </c>
      <c r="L1049" s="1">
        <f>SUM(K1049,_xlfn.XLOOKUP(A1049,MEDIDAS!A:A,MEDIDAS!D:D,,0)*5)</f>
        <v>4</v>
      </c>
      <c r="M104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49" t="str">
        <f>IF(Tabela57[[#This Row],[ABASTECIMENTO]]&gt;0,"janeiro",_xlfn.XLOOKUP(Tabela57[[#This Row],[SKU]],'ESTOQUE DEZEMBRO'!A:A,'ESTOQUE DEZEMBRO'!N:N,,0))</f>
        <v>outubro</v>
      </c>
      <c r="O1049" s="15">
        <v>45658</v>
      </c>
    </row>
    <row r="1050" spans="1:15">
      <c r="A1050" s="5" t="s">
        <v>1048</v>
      </c>
      <c r="B1050" s="6" t="s">
        <v>1171</v>
      </c>
      <c r="C1050" s="8">
        <f t="shared" si="32"/>
        <v>64.89</v>
      </c>
      <c r="D1050" s="13">
        <f>_xlfn.XLOOKUP(Tabela57[[#This Row],[SKU]],'ESTOQUE DEZEMBRO'!A:A,'ESTOQUE DEZEMBRO'!F:F,,0)-
_xlfn.XLOOKUP(Tabela57[[#This Row],[SKU]],'VENDA MES'!K:K,'VENDA MES'!L:L,0,0)</f>
        <v>102.4</v>
      </c>
      <c r="E1050" s="13">
        <f>IF(D1050&lt;=0,(L1050 * 2.5) - D1050,IF(AND(Tabela57[[#This Row],[ESTOQUE_INICIAL]]&lt;=Tabela57[[#This Row],[PONTO_DE_REPOSICAO]],Tabela57[[#This Row],[ESTOQUE_INICIAL]]&gt;0),L1050*2.5,D1050*0))</f>
        <v>0</v>
      </c>
      <c r="F1050" s="13">
        <f t="shared" si="33"/>
        <v>102.4</v>
      </c>
      <c r="G1050" s="14">
        <f>IF('ESTOQUE DEZEMBRO'!$N1050="outubro",_xlfn.XLOOKUP('ESTOQUE DEZEMBRO'!$A1050,MEDIDAS!H:H,MEDIDAS!J:J,,0),IF('ESTOQUE DEZEMBRO'!$N1050="novembro",_xlfn.XLOOKUP('ESTOQUE DEZEMBRO'!$A1050,MEDIDAS!H:H,MEDIDAS!K:K,,0),"0"))</f>
        <v>24</v>
      </c>
      <c r="H1050" s="16">
        <v>48</v>
      </c>
      <c r="I1050" t="s">
        <v>1128</v>
      </c>
      <c r="J1050" s="1">
        <f>'ESTOQUE DEZEMBRO'!$D1050*'ESTOQUE DEZEMBRO'!$G1050+'ESTOQUE DEZEMBRO'!$E1050*'ESTOQUE DEZEMBRO'!$H1050</f>
        <v>2457.6000000000004</v>
      </c>
      <c r="K1050" s="1">
        <f>_xlfn.XLOOKUP(A1050,MEDIDAS!A:A,MEDIDAS!D:D,,0)*5</f>
        <v>3.1111111111111112</v>
      </c>
      <c r="L1050" s="1">
        <f>SUM(K1050,_xlfn.XLOOKUP(A1050,MEDIDAS!A:A,MEDIDAS!D:D,,0)*5)</f>
        <v>6.2222222222222223</v>
      </c>
      <c r="M105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50" t="str">
        <f>IF(Tabela57[[#This Row],[ABASTECIMENTO]]&gt;0,"janeiro",_xlfn.XLOOKUP(Tabela57[[#This Row],[SKU]],'ESTOQUE DEZEMBRO'!A:A,'ESTOQUE DEZEMBRO'!N:N,,0))</f>
        <v>outubro</v>
      </c>
      <c r="O1050" s="15">
        <v>45658</v>
      </c>
    </row>
    <row r="1051" spans="1:15">
      <c r="A1051" s="5" t="s">
        <v>1049</v>
      </c>
      <c r="B1051" s="6" t="s">
        <v>1163</v>
      </c>
      <c r="C1051" s="8">
        <f t="shared" si="32"/>
        <v>64.89</v>
      </c>
      <c r="D1051" s="13">
        <f>_xlfn.XLOOKUP(Tabela57[[#This Row],[SKU]],'ESTOQUE DEZEMBRO'!A:A,'ESTOQUE DEZEMBRO'!F:F,,0)-
_xlfn.XLOOKUP(Tabela57[[#This Row],[SKU]],'VENDA MES'!K:K,'VENDA MES'!L:L,0,0)</f>
        <v>192.00000000000006</v>
      </c>
      <c r="E1051" s="13">
        <f>IF(D1051&lt;=0,(L1051 * 2.5) - D1051,IF(AND(Tabela57[[#This Row],[ESTOQUE_INICIAL]]&lt;=Tabela57[[#This Row],[PONTO_DE_REPOSICAO]],Tabela57[[#This Row],[ESTOQUE_INICIAL]]&gt;0),L1051*2.5,D1051*0))</f>
        <v>0</v>
      </c>
      <c r="F1051" s="13">
        <f t="shared" si="33"/>
        <v>192.00000000000006</v>
      </c>
      <c r="G1051" s="14">
        <f>IF('ESTOQUE DEZEMBRO'!$N1051="outubro",_xlfn.XLOOKUP('ESTOQUE DEZEMBRO'!$A1051,MEDIDAS!H:H,MEDIDAS!J:J,,0),IF('ESTOQUE DEZEMBRO'!$N1051="novembro",_xlfn.XLOOKUP('ESTOQUE DEZEMBRO'!$A1051,MEDIDAS!H:H,MEDIDAS!K:K,,0),"0"))</f>
        <v>5</v>
      </c>
      <c r="H1051" s="16">
        <v>10</v>
      </c>
      <c r="I1051" t="s">
        <v>1130</v>
      </c>
      <c r="J1051" s="1">
        <f>'ESTOQUE DEZEMBRO'!$D1051*'ESTOQUE DEZEMBRO'!$G1051+'ESTOQUE DEZEMBRO'!$E1051*'ESTOQUE DEZEMBRO'!$H1051</f>
        <v>960.00000000000023</v>
      </c>
      <c r="K1051" s="1">
        <f>_xlfn.XLOOKUP(A1051,MEDIDAS!A:A,MEDIDAS!D:D,,0)*5</f>
        <v>5.8333333333333339</v>
      </c>
      <c r="L1051" s="1">
        <f>SUM(K1051,_xlfn.XLOOKUP(A1051,MEDIDAS!A:A,MEDIDAS!D:D,,0)*5)</f>
        <v>11.666666666666668</v>
      </c>
      <c r="M105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51" t="str">
        <f>IF(Tabela57[[#This Row],[ABASTECIMENTO]]&gt;0,"janeiro",_xlfn.XLOOKUP(Tabela57[[#This Row],[SKU]],'ESTOQUE DEZEMBRO'!A:A,'ESTOQUE DEZEMBRO'!N:N,,0))</f>
        <v>outubro</v>
      </c>
      <c r="O1051" s="15">
        <v>45658</v>
      </c>
    </row>
    <row r="1052" spans="1:15">
      <c r="A1052" s="5" t="s">
        <v>1050</v>
      </c>
      <c r="B1052" s="6" t="s">
        <v>1213</v>
      </c>
      <c r="C1052" s="8">
        <f t="shared" si="32"/>
        <v>64.89</v>
      </c>
      <c r="D1052" s="13">
        <f>_xlfn.XLOOKUP(Tabela57[[#This Row],[SKU]],'ESTOQUE DEZEMBRO'!A:A,'ESTOQUE DEZEMBRO'!F:F,,0)-
_xlfn.XLOOKUP(Tabela57[[#This Row],[SKU]],'VENDA MES'!K:K,'VENDA MES'!L:L,0,0)</f>
        <v>130.19999999999999</v>
      </c>
      <c r="E1052" s="13">
        <f>IF(D1052&lt;=0,(L1052 * 2.5) - D1052,IF(AND(Tabela57[[#This Row],[ESTOQUE_INICIAL]]&lt;=Tabela57[[#This Row],[PONTO_DE_REPOSICAO]],Tabela57[[#This Row],[ESTOQUE_INICIAL]]&gt;0),L1052*2.5,D1052*0))</f>
        <v>0</v>
      </c>
      <c r="F1052" s="13">
        <f t="shared" si="33"/>
        <v>130.19999999999999</v>
      </c>
      <c r="G1052" s="14">
        <f>IF('ESTOQUE DEZEMBRO'!$N1052="outubro",_xlfn.XLOOKUP('ESTOQUE DEZEMBRO'!$A1052,MEDIDAS!H:H,MEDIDAS!J:J,,0),IF('ESTOQUE DEZEMBRO'!$N1052="novembro",_xlfn.XLOOKUP('ESTOQUE DEZEMBRO'!$A1052,MEDIDAS!H:H,MEDIDAS!K:K,,0),"0"))</f>
        <v>12</v>
      </c>
      <c r="H1052" s="16">
        <v>24</v>
      </c>
      <c r="I1052" t="s">
        <v>1136</v>
      </c>
      <c r="J1052" s="1">
        <f>'ESTOQUE DEZEMBRO'!$D1052*'ESTOQUE DEZEMBRO'!$G1052+'ESTOQUE DEZEMBRO'!$E1052*'ESTOQUE DEZEMBRO'!$H1052</f>
        <v>1562.3999999999999</v>
      </c>
      <c r="K1052" s="1">
        <f>_xlfn.XLOOKUP(A1052,MEDIDAS!A:A,MEDIDAS!D:D,,0)*5</f>
        <v>6.333333333333333</v>
      </c>
      <c r="L1052" s="1">
        <f>SUM(K1052,_xlfn.XLOOKUP(A1052,MEDIDAS!A:A,MEDIDAS!D:D,,0)*5)</f>
        <v>12.666666666666666</v>
      </c>
      <c r="M105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52" t="str">
        <f>IF(Tabela57[[#This Row],[ABASTECIMENTO]]&gt;0,"janeiro",_xlfn.XLOOKUP(Tabela57[[#This Row],[SKU]],'ESTOQUE DEZEMBRO'!A:A,'ESTOQUE DEZEMBRO'!N:N,,0))</f>
        <v>outubro</v>
      </c>
      <c r="O1052" s="15">
        <v>45658</v>
      </c>
    </row>
    <row r="1053" spans="1:15">
      <c r="A1053" s="5" t="s">
        <v>1051</v>
      </c>
      <c r="B1053" s="6" t="s">
        <v>1178</v>
      </c>
      <c r="C1053" s="8">
        <f t="shared" si="32"/>
        <v>64.89</v>
      </c>
      <c r="D1053" s="13">
        <f>_xlfn.XLOOKUP(Tabela57[[#This Row],[SKU]],'ESTOQUE DEZEMBRO'!A:A,'ESTOQUE DEZEMBRO'!F:F,,0)-
_xlfn.XLOOKUP(Tabela57[[#This Row],[SKU]],'VENDA MES'!K:K,'VENDA MES'!L:L,0,0)</f>
        <v>42.599999999999994</v>
      </c>
      <c r="E1053" s="13">
        <f>IF(D1053&lt;=0,(L1053 * 2.5) - D1053,IF(AND(Tabela57[[#This Row],[ESTOQUE_INICIAL]]&lt;=Tabela57[[#This Row],[PONTO_DE_REPOSICAO]],Tabela57[[#This Row],[ESTOQUE_INICIAL]]&gt;0),L1053*2.5,D1053*0))</f>
        <v>0</v>
      </c>
      <c r="F1053" s="13">
        <f t="shared" si="33"/>
        <v>42.599999999999994</v>
      </c>
      <c r="G1053" s="14">
        <f>IF('ESTOQUE DEZEMBRO'!$N1053="outubro",_xlfn.XLOOKUP('ESTOQUE DEZEMBRO'!$A1053,MEDIDAS!H:H,MEDIDAS!J:J,,0),IF('ESTOQUE DEZEMBRO'!$N1053="novembro",_xlfn.XLOOKUP('ESTOQUE DEZEMBRO'!$A1053,MEDIDAS!H:H,MEDIDAS!K:K,,0),"0"))</f>
        <v>36</v>
      </c>
      <c r="H1053" s="16">
        <v>72</v>
      </c>
      <c r="I1053" t="s">
        <v>1152</v>
      </c>
      <c r="J1053" s="1">
        <f>'ESTOQUE DEZEMBRO'!$D1053*'ESTOQUE DEZEMBRO'!$G1053+'ESTOQUE DEZEMBRO'!$E1053*'ESTOQUE DEZEMBRO'!$H1053</f>
        <v>1533.6</v>
      </c>
      <c r="K1053" s="1">
        <f>_xlfn.XLOOKUP(A1053,MEDIDAS!A:A,MEDIDAS!D:D,,0)*5</f>
        <v>5.333333333333333</v>
      </c>
      <c r="L1053" s="1">
        <f>SUM(K1053,_xlfn.XLOOKUP(A1053,MEDIDAS!A:A,MEDIDAS!D:D,,0)*5)</f>
        <v>10.666666666666666</v>
      </c>
      <c r="M105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53" t="str">
        <f>IF(Tabela57[[#This Row],[ABASTECIMENTO]]&gt;0,"janeiro",_xlfn.XLOOKUP(Tabela57[[#This Row],[SKU]],'ESTOQUE DEZEMBRO'!A:A,'ESTOQUE DEZEMBRO'!N:N,,0))</f>
        <v>outubro</v>
      </c>
      <c r="O1053" s="15">
        <v>45658</v>
      </c>
    </row>
    <row r="1054" spans="1:15">
      <c r="A1054" s="5" t="s">
        <v>1052</v>
      </c>
      <c r="B1054" s="6" t="s">
        <v>1158</v>
      </c>
      <c r="C1054" s="8">
        <f t="shared" si="32"/>
        <v>64.89</v>
      </c>
      <c r="D1054" s="13">
        <f>_xlfn.XLOOKUP(Tabela57[[#This Row],[SKU]],'ESTOQUE DEZEMBRO'!A:A,'ESTOQUE DEZEMBRO'!F:F,,0)-
_xlfn.XLOOKUP(Tabela57[[#This Row],[SKU]],'VENDA MES'!K:K,'VENDA MES'!L:L,0,0)</f>
        <v>98.800000000000011</v>
      </c>
      <c r="E1054" s="13">
        <f>IF(D1054&lt;=0,(L1054 * 2.5) - D1054,IF(AND(Tabela57[[#This Row],[ESTOQUE_INICIAL]]&lt;=Tabela57[[#This Row],[PONTO_DE_REPOSICAO]],Tabela57[[#This Row],[ESTOQUE_INICIAL]]&gt;0),L1054*2.5,D1054*0))</f>
        <v>0</v>
      </c>
      <c r="F1054" s="13">
        <f t="shared" si="33"/>
        <v>98.800000000000011</v>
      </c>
      <c r="G1054" s="14">
        <f>IF('ESTOQUE DEZEMBRO'!$N1054="outubro",_xlfn.XLOOKUP('ESTOQUE DEZEMBRO'!$A1054,MEDIDAS!H:H,MEDIDAS!J:J,,0),IF('ESTOQUE DEZEMBRO'!$N1054="novembro",_xlfn.XLOOKUP('ESTOQUE DEZEMBRO'!$A1054,MEDIDAS!H:H,MEDIDAS!K:K,,0),"0"))</f>
        <v>12</v>
      </c>
      <c r="H1054" s="16">
        <v>24</v>
      </c>
      <c r="I1054" t="s">
        <v>1136</v>
      </c>
      <c r="J1054" s="1">
        <f>'ESTOQUE DEZEMBRO'!$D1054*'ESTOQUE DEZEMBRO'!$G1054+'ESTOQUE DEZEMBRO'!$E1054*'ESTOQUE DEZEMBRO'!$H1054</f>
        <v>1185.6000000000001</v>
      </c>
      <c r="K1054" s="1">
        <f>_xlfn.XLOOKUP(A1054,MEDIDAS!A:A,MEDIDAS!D:D,,0)*5</f>
        <v>2.9444444444444446</v>
      </c>
      <c r="L1054" s="1">
        <f>SUM(K1054,_xlfn.XLOOKUP(A1054,MEDIDAS!A:A,MEDIDAS!D:D,,0)*5)</f>
        <v>5.8888888888888893</v>
      </c>
      <c r="M105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54" t="str">
        <f>IF(Tabela57[[#This Row],[ABASTECIMENTO]]&gt;0,"janeiro",_xlfn.XLOOKUP(Tabela57[[#This Row],[SKU]],'ESTOQUE DEZEMBRO'!A:A,'ESTOQUE DEZEMBRO'!N:N,,0))</f>
        <v>outubro</v>
      </c>
      <c r="O1054" s="15">
        <v>45658</v>
      </c>
    </row>
    <row r="1055" spans="1:15">
      <c r="A1055" s="5" t="s">
        <v>1053</v>
      </c>
      <c r="B1055" s="6" t="s">
        <v>1151</v>
      </c>
      <c r="C1055" s="8">
        <f t="shared" si="32"/>
        <v>64.89</v>
      </c>
      <c r="D1055" s="13">
        <f>_xlfn.XLOOKUP(Tabela57[[#This Row],[SKU]],'ESTOQUE DEZEMBRO'!A:A,'ESTOQUE DEZEMBRO'!F:F,,0)-
_xlfn.XLOOKUP(Tabela57[[#This Row],[SKU]],'VENDA MES'!K:K,'VENDA MES'!L:L,0,0)</f>
        <v>59.200000000000017</v>
      </c>
      <c r="E1055" s="13">
        <f>IF(D1055&lt;=0,(L1055 * 2.5) - D1055,IF(AND(Tabela57[[#This Row],[ESTOQUE_INICIAL]]&lt;=Tabela57[[#This Row],[PONTO_DE_REPOSICAO]],Tabela57[[#This Row],[ESTOQUE_INICIAL]]&gt;0),L1055*2.5,D1055*0))</f>
        <v>0</v>
      </c>
      <c r="F1055" s="13">
        <f t="shared" si="33"/>
        <v>59.200000000000017</v>
      </c>
      <c r="G1055" s="14">
        <f>IF('ESTOQUE DEZEMBRO'!$N1055="outubro",_xlfn.XLOOKUP('ESTOQUE DEZEMBRO'!$A1055,MEDIDAS!H:H,MEDIDAS!J:J,,0),IF('ESTOQUE DEZEMBRO'!$N1055="novembro",_xlfn.XLOOKUP('ESTOQUE DEZEMBRO'!$A1055,MEDIDAS!H:H,MEDIDAS!K:K,,0),"0"))</f>
        <v>50</v>
      </c>
      <c r="H1055" s="16">
        <v>100</v>
      </c>
      <c r="I1055" t="s">
        <v>1152</v>
      </c>
      <c r="J1055" s="1">
        <f>'ESTOQUE DEZEMBRO'!$D1055*'ESTOQUE DEZEMBRO'!$G1055+'ESTOQUE DEZEMBRO'!$E1055*'ESTOQUE DEZEMBRO'!$H1055</f>
        <v>2960.0000000000009</v>
      </c>
      <c r="K1055" s="1">
        <f>_xlfn.XLOOKUP(A1055,MEDIDAS!A:A,MEDIDAS!D:D,,0)*5</f>
        <v>2.9444444444444446</v>
      </c>
      <c r="L1055" s="1">
        <f>SUM(K1055,_xlfn.XLOOKUP(A1055,MEDIDAS!A:A,MEDIDAS!D:D,,0)*5)</f>
        <v>5.8888888888888893</v>
      </c>
      <c r="M105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55" t="str">
        <f>IF(Tabela57[[#This Row],[ABASTECIMENTO]]&gt;0,"janeiro",_xlfn.XLOOKUP(Tabela57[[#This Row],[SKU]],'ESTOQUE DEZEMBRO'!A:A,'ESTOQUE DEZEMBRO'!N:N,,0))</f>
        <v>outubro</v>
      </c>
      <c r="O1055" s="15">
        <v>45658</v>
      </c>
    </row>
    <row r="1056" spans="1:15">
      <c r="A1056" s="5" t="s">
        <v>1055</v>
      </c>
      <c r="B1056" s="6" t="s">
        <v>1133</v>
      </c>
      <c r="C1056" s="8">
        <f t="shared" si="32"/>
        <v>64.89</v>
      </c>
      <c r="D1056" s="13">
        <f>_xlfn.XLOOKUP(Tabela57[[#This Row],[SKU]],'ESTOQUE DEZEMBRO'!A:A,'ESTOQUE DEZEMBRO'!F:F,,0)-
_xlfn.XLOOKUP(Tabela57[[#This Row],[SKU]],'VENDA MES'!K:K,'VENDA MES'!L:L,0,0)</f>
        <v>92.000000000000028</v>
      </c>
      <c r="E1056" s="13">
        <f>IF(D1056&lt;=0,(L1056 * 2.5) - D1056,IF(AND(Tabela57[[#This Row],[ESTOQUE_INICIAL]]&lt;=Tabela57[[#This Row],[PONTO_DE_REPOSICAO]],Tabela57[[#This Row],[ESTOQUE_INICIAL]]&gt;0),L1056*2.5,D1056*0))</f>
        <v>0</v>
      </c>
      <c r="F1056" s="13">
        <f t="shared" si="33"/>
        <v>92.000000000000028</v>
      </c>
      <c r="G1056" s="14">
        <f>IF('ESTOQUE DEZEMBRO'!$N1056="outubro",_xlfn.XLOOKUP('ESTOQUE DEZEMBRO'!$A1056,MEDIDAS!H:H,MEDIDAS!J:J,,0),IF('ESTOQUE DEZEMBRO'!$N1056="novembro",_xlfn.XLOOKUP('ESTOQUE DEZEMBRO'!$A1056,MEDIDAS!H:H,MEDIDAS!K:K,,0),"0"))</f>
        <v>10</v>
      </c>
      <c r="H1056" s="16">
        <v>20</v>
      </c>
      <c r="I1056" t="s">
        <v>1134</v>
      </c>
      <c r="J1056" s="1">
        <f>'ESTOQUE DEZEMBRO'!$D1056*'ESTOQUE DEZEMBRO'!$G1056+'ESTOQUE DEZEMBRO'!$E1056*'ESTOQUE DEZEMBRO'!$H1056</f>
        <v>920.00000000000023</v>
      </c>
      <c r="K1056" s="1">
        <f>_xlfn.XLOOKUP(A1056,MEDIDAS!A:A,MEDIDAS!D:D,,0)*5</f>
        <v>4.0555555555555554</v>
      </c>
      <c r="L1056" s="1">
        <f>SUM(K1056,_xlfn.XLOOKUP(A1056,MEDIDAS!A:A,MEDIDAS!D:D,,0)*5)</f>
        <v>8.1111111111111107</v>
      </c>
      <c r="M105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56" t="str">
        <f>IF(Tabela57[[#This Row],[ABASTECIMENTO]]&gt;0,"janeiro",_xlfn.XLOOKUP(Tabela57[[#This Row],[SKU]],'ESTOQUE DEZEMBRO'!A:A,'ESTOQUE DEZEMBRO'!N:N,,0))</f>
        <v>outubro</v>
      </c>
      <c r="O1056" s="15">
        <v>45658</v>
      </c>
    </row>
    <row r="1057" spans="1:15">
      <c r="A1057" s="5" t="s">
        <v>1056</v>
      </c>
      <c r="B1057" s="6" t="s">
        <v>1218</v>
      </c>
      <c r="C1057" s="8">
        <f t="shared" si="32"/>
        <v>64.89</v>
      </c>
      <c r="D1057" s="13">
        <f>_xlfn.XLOOKUP(Tabela57[[#This Row],[SKU]],'ESTOQUE DEZEMBRO'!A:A,'ESTOQUE DEZEMBRO'!F:F,,0)-
_xlfn.XLOOKUP(Tabela57[[#This Row],[SKU]],'VENDA MES'!K:K,'VENDA MES'!L:L,0,0)</f>
        <v>12.600000000000009</v>
      </c>
      <c r="E1057" s="13">
        <f>IF(D1057&lt;=0,(L1057 * 2.5) - D1057,IF(AND(Tabela57[[#This Row],[ESTOQUE_INICIAL]]&lt;=Tabela57[[#This Row],[PONTO_DE_REPOSICAO]],Tabela57[[#This Row],[ESTOQUE_INICIAL]]&gt;0),L1057*2.5,D1057*0))</f>
        <v>0</v>
      </c>
      <c r="F1057" s="13">
        <f t="shared" si="33"/>
        <v>12.600000000000009</v>
      </c>
      <c r="G1057" s="14">
        <f>IF('ESTOQUE DEZEMBRO'!$N1057="outubro",_xlfn.XLOOKUP('ESTOQUE DEZEMBRO'!$A1057,MEDIDAS!H:H,MEDIDAS!J:J,,0),IF('ESTOQUE DEZEMBRO'!$N1057="novembro",_xlfn.XLOOKUP('ESTOQUE DEZEMBRO'!$A1057,MEDIDAS!H:H,MEDIDAS!K:K,,0),"0"))</f>
        <v>14</v>
      </c>
      <c r="H1057" s="16">
        <v>28</v>
      </c>
      <c r="I1057" t="s">
        <v>1142</v>
      </c>
      <c r="J1057" s="1">
        <f>'ESTOQUE DEZEMBRO'!$D1057*'ESTOQUE DEZEMBRO'!$G1057+'ESTOQUE DEZEMBRO'!$E1057*'ESTOQUE DEZEMBRO'!$H1057</f>
        <v>176.40000000000012</v>
      </c>
      <c r="K1057" s="1">
        <f>_xlfn.XLOOKUP(A1057,MEDIDAS!A:A,MEDIDAS!D:D,,0)*5</f>
        <v>3.333333333333333</v>
      </c>
      <c r="L1057" s="1">
        <f>SUM(K1057,_xlfn.XLOOKUP(A1057,MEDIDAS!A:A,MEDIDAS!D:D,,0)*5)</f>
        <v>6.6666666666666661</v>
      </c>
      <c r="M105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57" t="str">
        <f>IF(Tabela57[[#This Row],[ABASTECIMENTO]]&gt;0,"janeiro",_xlfn.XLOOKUP(Tabela57[[#This Row],[SKU]],'ESTOQUE DEZEMBRO'!A:A,'ESTOQUE DEZEMBRO'!N:N,,0))</f>
        <v>outubro</v>
      </c>
      <c r="O1057" s="15">
        <v>45658</v>
      </c>
    </row>
    <row r="1058" spans="1:15">
      <c r="A1058" s="5" t="s">
        <v>1057</v>
      </c>
      <c r="B1058" s="6" t="s">
        <v>1198</v>
      </c>
      <c r="C1058" s="8">
        <f t="shared" si="32"/>
        <v>64.89</v>
      </c>
      <c r="D1058" s="13">
        <f>_xlfn.XLOOKUP(Tabela57[[#This Row],[SKU]],'ESTOQUE DEZEMBRO'!A:A,'ESTOQUE DEZEMBRO'!F:F,,0)-
_xlfn.XLOOKUP(Tabela57[[#This Row],[SKU]],'VENDA MES'!K:K,'VENDA MES'!L:L,0,0)</f>
        <v>137.80000000000004</v>
      </c>
      <c r="E1058" s="13">
        <f>IF(D1058&lt;=0,(L1058 * 2.5) - D1058,IF(AND(Tabela57[[#This Row],[ESTOQUE_INICIAL]]&lt;=Tabela57[[#This Row],[PONTO_DE_REPOSICAO]],Tabela57[[#This Row],[ESTOQUE_INICIAL]]&gt;0),L1058*2.5,D1058*0))</f>
        <v>0</v>
      </c>
      <c r="F1058" s="13">
        <f t="shared" si="33"/>
        <v>137.80000000000004</v>
      </c>
      <c r="G1058" s="14">
        <f>IF('ESTOQUE DEZEMBRO'!$N1058="outubro",_xlfn.XLOOKUP('ESTOQUE DEZEMBRO'!$A1058,MEDIDAS!H:H,MEDIDAS!J:J,,0),IF('ESTOQUE DEZEMBRO'!$N1058="novembro",_xlfn.XLOOKUP('ESTOQUE DEZEMBRO'!$A1058,MEDIDAS!H:H,MEDIDAS!K:K,,0),"0"))</f>
        <v>12</v>
      </c>
      <c r="H1058" s="16">
        <v>24</v>
      </c>
      <c r="I1058" t="s">
        <v>1136</v>
      </c>
      <c r="J1058" s="1">
        <f>'ESTOQUE DEZEMBRO'!$D1058*'ESTOQUE DEZEMBRO'!$G1058+'ESTOQUE DEZEMBRO'!$E1058*'ESTOQUE DEZEMBRO'!$H1058</f>
        <v>1653.6000000000004</v>
      </c>
      <c r="K1058" s="1">
        <f>_xlfn.XLOOKUP(A1058,MEDIDAS!A:A,MEDIDAS!D:D,,0)*5</f>
        <v>6.2777777777777777</v>
      </c>
      <c r="L1058" s="1">
        <f>SUM(K1058,_xlfn.XLOOKUP(A1058,MEDIDAS!A:A,MEDIDAS!D:D,,0)*5)</f>
        <v>12.555555555555555</v>
      </c>
      <c r="M105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58" t="str">
        <f>IF(Tabela57[[#This Row],[ABASTECIMENTO]]&gt;0,"janeiro",_xlfn.XLOOKUP(Tabela57[[#This Row],[SKU]],'ESTOQUE DEZEMBRO'!A:A,'ESTOQUE DEZEMBRO'!N:N,,0))</f>
        <v>outubro</v>
      </c>
      <c r="O1058" s="15">
        <v>45658</v>
      </c>
    </row>
    <row r="1059" spans="1:15">
      <c r="A1059" s="5" t="s">
        <v>1058</v>
      </c>
      <c r="B1059" s="6" t="s">
        <v>1233</v>
      </c>
      <c r="C1059" s="8">
        <f t="shared" si="32"/>
        <v>64.89</v>
      </c>
      <c r="D1059" s="13">
        <f>_xlfn.XLOOKUP(Tabela57[[#This Row],[SKU]],'ESTOQUE DEZEMBRO'!A:A,'ESTOQUE DEZEMBRO'!F:F,,0)-
_xlfn.XLOOKUP(Tabela57[[#This Row],[SKU]],'VENDA MES'!K:K,'VENDA MES'!L:L,0,0)</f>
        <v>53</v>
      </c>
      <c r="E1059" s="13">
        <f>IF(D1059&lt;=0,(L1059 * 2.5) - D1059,IF(AND(Tabela57[[#This Row],[ESTOQUE_INICIAL]]&lt;=Tabela57[[#This Row],[PONTO_DE_REPOSICAO]],Tabela57[[#This Row],[ESTOQUE_INICIAL]]&gt;0),L1059*2.5,D1059*0))</f>
        <v>0</v>
      </c>
      <c r="F1059" s="13">
        <f t="shared" si="33"/>
        <v>53</v>
      </c>
      <c r="G1059" s="14">
        <f>IF('ESTOQUE DEZEMBRO'!$N1059="outubro",_xlfn.XLOOKUP('ESTOQUE DEZEMBRO'!$A1059,MEDIDAS!H:H,MEDIDAS!J:J,,0),IF('ESTOQUE DEZEMBRO'!$N1059="novembro",_xlfn.XLOOKUP('ESTOQUE DEZEMBRO'!$A1059,MEDIDAS!H:H,MEDIDAS!K:K,,0),"0"))</f>
        <v>36</v>
      </c>
      <c r="H1059" s="16">
        <v>72</v>
      </c>
      <c r="I1059" t="s">
        <v>1152</v>
      </c>
      <c r="J1059" s="1">
        <f>'ESTOQUE DEZEMBRO'!$D1059*'ESTOQUE DEZEMBRO'!$G1059+'ESTOQUE DEZEMBRO'!$E1059*'ESTOQUE DEZEMBRO'!$H1059</f>
        <v>1908</v>
      </c>
      <c r="K1059" s="1">
        <f>_xlfn.XLOOKUP(A1059,MEDIDAS!A:A,MEDIDAS!D:D,,0)*5</f>
        <v>4.3888888888888893</v>
      </c>
      <c r="L1059" s="1">
        <f>SUM(K1059,_xlfn.XLOOKUP(A1059,MEDIDAS!A:A,MEDIDAS!D:D,,0)*5)</f>
        <v>8.7777777777777786</v>
      </c>
      <c r="M105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59" t="str">
        <f>IF(Tabela57[[#This Row],[ABASTECIMENTO]]&gt;0,"janeiro",_xlfn.XLOOKUP(Tabela57[[#This Row],[SKU]],'ESTOQUE DEZEMBRO'!A:A,'ESTOQUE DEZEMBRO'!N:N,,0))</f>
        <v>outubro</v>
      </c>
      <c r="O1059" s="15">
        <v>45658</v>
      </c>
    </row>
    <row r="1060" spans="1:15">
      <c r="A1060" s="5" t="s">
        <v>1059</v>
      </c>
      <c r="B1060" s="6" t="s">
        <v>1221</v>
      </c>
      <c r="C1060" s="8">
        <f t="shared" si="32"/>
        <v>64.89</v>
      </c>
      <c r="D1060" s="13">
        <f>_xlfn.XLOOKUP(Tabela57[[#This Row],[SKU]],'ESTOQUE DEZEMBRO'!A:A,'ESTOQUE DEZEMBRO'!F:F,,0)-
_xlfn.XLOOKUP(Tabela57[[#This Row],[SKU]],'VENDA MES'!K:K,'VENDA MES'!L:L,0,0)</f>
        <v>63.599999999999994</v>
      </c>
      <c r="E1060" s="13">
        <f>IF(D1060&lt;=0,(L1060 * 2.5) - D1060,IF(AND(Tabela57[[#This Row],[ESTOQUE_INICIAL]]&lt;=Tabela57[[#This Row],[PONTO_DE_REPOSICAO]],Tabela57[[#This Row],[ESTOQUE_INICIAL]]&gt;0),L1060*2.5,D1060*0))</f>
        <v>0</v>
      </c>
      <c r="F1060" s="13">
        <f t="shared" si="33"/>
        <v>63.599999999999994</v>
      </c>
      <c r="G1060" s="14">
        <f>IF('ESTOQUE DEZEMBRO'!$N1060="outubro",_xlfn.XLOOKUP('ESTOQUE DEZEMBRO'!$A1060,MEDIDAS!H:H,MEDIDAS!J:J,,0),IF('ESTOQUE DEZEMBRO'!$N1060="novembro",_xlfn.XLOOKUP('ESTOQUE DEZEMBRO'!$A1060,MEDIDAS!H:H,MEDIDAS!K:K,,0),"0"))</f>
        <v>60</v>
      </c>
      <c r="H1060" s="16">
        <v>120</v>
      </c>
      <c r="I1060" t="s">
        <v>1128</v>
      </c>
      <c r="J1060" s="1">
        <f>'ESTOQUE DEZEMBRO'!$D1060*'ESTOQUE DEZEMBRO'!$G1060+'ESTOQUE DEZEMBRO'!$E1060*'ESTOQUE DEZEMBRO'!$H1060</f>
        <v>3815.9999999999995</v>
      </c>
      <c r="K1060" s="1">
        <f>_xlfn.XLOOKUP(A1060,MEDIDAS!A:A,MEDIDAS!D:D,,0)*5</f>
        <v>4.166666666666667</v>
      </c>
      <c r="L1060" s="1">
        <f>SUM(K1060,_xlfn.XLOOKUP(A1060,MEDIDAS!A:A,MEDIDAS!D:D,,0)*5)</f>
        <v>8.3333333333333339</v>
      </c>
      <c r="M106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60" t="str">
        <f>IF(Tabela57[[#This Row],[ABASTECIMENTO]]&gt;0,"janeiro",_xlfn.XLOOKUP(Tabela57[[#This Row],[SKU]],'ESTOQUE DEZEMBRO'!A:A,'ESTOQUE DEZEMBRO'!N:N,,0))</f>
        <v>outubro</v>
      </c>
      <c r="O1060" s="15">
        <v>45658</v>
      </c>
    </row>
    <row r="1061" spans="1:15">
      <c r="A1061" s="5" t="s">
        <v>1060</v>
      </c>
      <c r="B1061" s="6" t="s">
        <v>1181</v>
      </c>
      <c r="C1061" s="8">
        <f t="shared" si="32"/>
        <v>64.89</v>
      </c>
      <c r="D1061" s="13">
        <f>_xlfn.XLOOKUP(Tabela57[[#This Row],[SKU]],'ESTOQUE DEZEMBRO'!A:A,'ESTOQUE DEZEMBRO'!F:F,,0)-
_xlfn.XLOOKUP(Tabela57[[#This Row],[SKU]],'VENDA MES'!K:K,'VENDA MES'!L:L,0,0)</f>
        <v>43</v>
      </c>
      <c r="E1061" s="13">
        <f>IF(D1061&lt;=0,(L1061 * 2.5) - D1061,IF(AND(Tabela57[[#This Row],[ESTOQUE_INICIAL]]&lt;=Tabela57[[#This Row],[PONTO_DE_REPOSICAO]],Tabela57[[#This Row],[ESTOQUE_INICIAL]]&gt;0),L1061*2.5,D1061*0))</f>
        <v>0</v>
      </c>
      <c r="F1061" s="13">
        <f t="shared" si="33"/>
        <v>43</v>
      </c>
      <c r="G1061" s="14">
        <f>IF('ESTOQUE DEZEMBRO'!$N1061="outubro",_xlfn.XLOOKUP('ESTOQUE DEZEMBRO'!$A1061,MEDIDAS!H:H,MEDIDAS!J:J,,0),IF('ESTOQUE DEZEMBRO'!$N1061="novembro",_xlfn.XLOOKUP('ESTOQUE DEZEMBRO'!$A1061,MEDIDAS!H:H,MEDIDAS!K:K,,0),"0"))</f>
        <v>5</v>
      </c>
      <c r="H1061" s="16">
        <v>10</v>
      </c>
      <c r="I1061" t="s">
        <v>1130</v>
      </c>
      <c r="J1061" s="1">
        <f>'ESTOQUE DEZEMBRO'!$D1061*'ESTOQUE DEZEMBRO'!$G1061+'ESTOQUE DEZEMBRO'!$E1061*'ESTOQUE DEZEMBRO'!$H1061</f>
        <v>215</v>
      </c>
      <c r="K1061" s="1">
        <f>_xlfn.XLOOKUP(A1061,MEDIDAS!A:A,MEDIDAS!D:D,,0)*5</f>
        <v>3.1111111111111112</v>
      </c>
      <c r="L1061" s="1">
        <f>SUM(K1061,_xlfn.XLOOKUP(A1061,MEDIDAS!A:A,MEDIDAS!D:D,,0)*5)</f>
        <v>6.2222222222222223</v>
      </c>
      <c r="M106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61" t="str">
        <f>IF(Tabela57[[#This Row],[ABASTECIMENTO]]&gt;0,"janeiro",_xlfn.XLOOKUP(Tabela57[[#This Row],[SKU]],'ESTOQUE DEZEMBRO'!A:A,'ESTOQUE DEZEMBRO'!N:N,,0))</f>
        <v>outubro</v>
      </c>
      <c r="O1061" s="15">
        <v>45658</v>
      </c>
    </row>
    <row r="1062" spans="1:15">
      <c r="A1062" s="5" t="s">
        <v>1061</v>
      </c>
      <c r="B1062" s="6" t="s">
        <v>1203</v>
      </c>
      <c r="C1062" s="8">
        <f t="shared" si="32"/>
        <v>64.89</v>
      </c>
      <c r="D1062" s="13">
        <f>_xlfn.XLOOKUP(Tabela57[[#This Row],[SKU]],'ESTOQUE DEZEMBRO'!A:A,'ESTOQUE DEZEMBRO'!F:F,,0)-
_xlfn.XLOOKUP(Tabela57[[#This Row],[SKU]],'VENDA MES'!K:K,'VENDA MES'!L:L,0,0)</f>
        <v>67</v>
      </c>
      <c r="E1062" s="13">
        <f>IF(D1062&lt;=0,(L1062 * 2.5) - D1062,IF(AND(Tabela57[[#This Row],[ESTOQUE_INICIAL]]&lt;=Tabela57[[#This Row],[PONTO_DE_REPOSICAO]],Tabela57[[#This Row],[ESTOQUE_INICIAL]]&gt;0),L1062*2.5,D1062*0))</f>
        <v>0</v>
      </c>
      <c r="F1062" s="13">
        <f t="shared" si="33"/>
        <v>67</v>
      </c>
      <c r="G1062" s="14">
        <f>IF('ESTOQUE DEZEMBRO'!$N1062="outubro",_xlfn.XLOOKUP('ESTOQUE DEZEMBRO'!$A1062,MEDIDAS!H:H,MEDIDAS!J:J,,0),IF('ESTOQUE DEZEMBRO'!$N1062="novembro",_xlfn.XLOOKUP('ESTOQUE DEZEMBRO'!$A1062,MEDIDAS!H:H,MEDIDAS!K:K,,0),"0"))</f>
        <v>36</v>
      </c>
      <c r="H1062" s="16">
        <v>72</v>
      </c>
      <c r="I1062" t="s">
        <v>1152</v>
      </c>
      <c r="J1062" s="1">
        <f>'ESTOQUE DEZEMBRO'!$D1062*'ESTOQUE DEZEMBRO'!$G1062+'ESTOQUE DEZEMBRO'!$E1062*'ESTOQUE DEZEMBRO'!$H1062</f>
        <v>2412</v>
      </c>
      <c r="K1062" s="1">
        <f>_xlfn.XLOOKUP(A1062,MEDIDAS!A:A,MEDIDAS!D:D,,0)*5</f>
        <v>3.6111111111111112</v>
      </c>
      <c r="L1062" s="1">
        <f>SUM(K1062,_xlfn.XLOOKUP(A1062,MEDIDAS!A:A,MEDIDAS!D:D,,0)*5)</f>
        <v>7.2222222222222223</v>
      </c>
      <c r="M106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62" t="str">
        <f>IF(Tabela57[[#This Row],[ABASTECIMENTO]]&gt;0,"janeiro",_xlfn.XLOOKUP(Tabela57[[#This Row],[SKU]],'ESTOQUE DEZEMBRO'!A:A,'ESTOQUE DEZEMBRO'!N:N,,0))</f>
        <v>outubro</v>
      </c>
      <c r="O1062" s="15">
        <v>45658</v>
      </c>
    </row>
    <row r="1063" spans="1:15">
      <c r="A1063" s="5" t="s">
        <v>1062</v>
      </c>
      <c r="B1063" s="6" t="s">
        <v>1224</v>
      </c>
      <c r="C1063" s="8">
        <f t="shared" si="32"/>
        <v>64.89</v>
      </c>
      <c r="D1063" s="13">
        <f>_xlfn.XLOOKUP(Tabela57[[#This Row],[SKU]],'ESTOQUE DEZEMBRO'!A:A,'ESTOQUE DEZEMBRO'!F:F,,0)-
_xlfn.XLOOKUP(Tabela57[[#This Row],[SKU]],'VENDA MES'!K:K,'VENDA MES'!L:L,0,0)</f>
        <v>114.19999999999999</v>
      </c>
      <c r="E1063" s="13">
        <f>IF(D1063&lt;=0,(L1063 * 2.5) - D1063,IF(AND(Tabela57[[#This Row],[ESTOQUE_INICIAL]]&lt;=Tabela57[[#This Row],[PONTO_DE_REPOSICAO]],Tabela57[[#This Row],[ESTOQUE_INICIAL]]&gt;0),L1063*2.5,D1063*0))</f>
        <v>0</v>
      </c>
      <c r="F1063" s="13">
        <f t="shared" si="33"/>
        <v>114.19999999999999</v>
      </c>
      <c r="G1063" s="14">
        <f>IF('ESTOQUE DEZEMBRO'!$N1063="outubro",_xlfn.XLOOKUP('ESTOQUE DEZEMBRO'!$A1063,MEDIDAS!H:H,MEDIDAS!J:J,,0),IF('ESTOQUE DEZEMBRO'!$N1063="novembro",_xlfn.XLOOKUP('ESTOQUE DEZEMBRO'!$A1063,MEDIDAS!H:H,MEDIDAS!K:K,,0),"0"))</f>
        <v>10</v>
      </c>
      <c r="H1063" s="16">
        <v>20</v>
      </c>
      <c r="I1063" t="s">
        <v>1134</v>
      </c>
      <c r="J1063" s="1">
        <f>'ESTOQUE DEZEMBRO'!$D1063*'ESTOQUE DEZEMBRO'!$G1063+'ESTOQUE DEZEMBRO'!$E1063*'ESTOQUE DEZEMBRO'!$H1063</f>
        <v>1142</v>
      </c>
      <c r="K1063" s="1">
        <f>_xlfn.XLOOKUP(A1063,MEDIDAS!A:A,MEDIDAS!D:D,,0)*5</f>
        <v>3.5555555555555558</v>
      </c>
      <c r="L1063" s="1">
        <f>SUM(K1063,_xlfn.XLOOKUP(A1063,MEDIDAS!A:A,MEDIDAS!D:D,,0)*5)</f>
        <v>7.1111111111111116</v>
      </c>
      <c r="M106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63" t="str">
        <f>IF(Tabela57[[#This Row],[ABASTECIMENTO]]&gt;0,"janeiro",_xlfn.XLOOKUP(Tabela57[[#This Row],[SKU]],'ESTOQUE DEZEMBRO'!A:A,'ESTOQUE DEZEMBRO'!N:N,,0))</f>
        <v>outubro</v>
      </c>
      <c r="O1063" s="15">
        <v>45658</v>
      </c>
    </row>
    <row r="1064" spans="1:15">
      <c r="A1064" s="5" t="s">
        <v>1063</v>
      </c>
      <c r="B1064" s="6" t="s">
        <v>1154</v>
      </c>
      <c r="C1064" s="8">
        <f t="shared" si="32"/>
        <v>64.89</v>
      </c>
      <c r="D1064" s="13">
        <f>_xlfn.XLOOKUP(Tabela57[[#This Row],[SKU]],'ESTOQUE DEZEMBRO'!A:A,'ESTOQUE DEZEMBRO'!F:F,,0)-
_xlfn.XLOOKUP(Tabela57[[#This Row],[SKU]],'VENDA MES'!K:K,'VENDA MES'!L:L,0,0)</f>
        <v>56.8</v>
      </c>
      <c r="E1064" s="13">
        <f>IF(D1064&lt;=0,(L1064 * 2.5) - D1064,IF(AND(Tabela57[[#This Row],[ESTOQUE_INICIAL]]&lt;=Tabela57[[#This Row],[PONTO_DE_REPOSICAO]],Tabela57[[#This Row],[ESTOQUE_INICIAL]]&gt;0),L1064*2.5,D1064*0))</f>
        <v>0</v>
      </c>
      <c r="F1064" s="13">
        <f t="shared" si="33"/>
        <v>56.8</v>
      </c>
      <c r="G1064" s="14">
        <f>IF('ESTOQUE DEZEMBRO'!$N1064="outubro",_xlfn.XLOOKUP('ESTOQUE DEZEMBRO'!$A1064,MEDIDAS!H:H,MEDIDAS!J:J,,0),IF('ESTOQUE DEZEMBRO'!$N1064="novembro",_xlfn.XLOOKUP('ESTOQUE DEZEMBRO'!$A1064,MEDIDAS!H:H,MEDIDAS!K:K,,0),"0"))</f>
        <v>40</v>
      </c>
      <c r="H1064" s="16">
        <v>80</v>
      </c>
      <c r="I1064" t="s">
        <v>1138</v>
      </c>
      <c r="J1064" s="1">
        <f>'ESTOQUE DEZEMBRO'!$D1064*'ESTOQUE DEZEMBRO'!$G1064+'ESTOQUE DEZEMBRO'!$E1064*'ESTOQUE DEZEMBRO'!$H1064</f>
        <v>2272</v>
      </c>
      <c r="K1064" s="1">
        <f>_xlfn.XLOOKUP(A1064,MEDIDAS!A:A,MEDIDAS!D:D,,0)*5</f>
        <v>3.4444444444444446</v>
      </c>
      <c r="L1064" s="1">
        <f>SUM(K1064,_xlfn.XLOOKUP(A1064,MEDIDAS!A:A,MEDIDAS!D:D,,0)*5)</f>
        <v>6.8888888888888893</v>
      </c>
      <c r="M106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64" t="str">
        <f>IF(Tabela57[[#This Row],[ABASTECIMENTO]]&gt;0,"janeiro",_xlfn.XLOOKUP(Tabela57[[#This Row],[SKU]],'ESTOQUE DEZEMBRO'!A:A,'ESTOQUE DEZEMBRO'!N:N,,0))</f>
        <v>outubro</v>
      </c>
      <c r="O1064" s="15">
        <v>45658</v>
      </c>
    </row>
    <row r="1065" spans="1:15">
      <c r="A1065" s="5" t="s">
        <v>1065</v>
      </c>
      <c r="B1065" s="6" t="s">
        <v>1143</v>
      </c>
      <c r="C1065" s="8">
        <f t="shared" si="32"/>
        <v>64.89</v>
      </c>
      <c r="D1065" s="13">
        <f>_xlfn.XLOOKUP(Tabela57[[#This Row],[SKU]],'ESTOQUE DEZEMBRO'!A:A,'ESTOQUE DEZEMBRO'!F:F,,0)-
_xlfn.XLOOKUP(Tabela57[[#This Row],[SKU]],'VENDA MES'!K:K,'VENDA MES'!L:L,0,0)</f>
        <v>17.222222222222221</v>
      </c>
      <c r="E1065" s="13">
        <f>IF(D1065&lt;=0,(L1065 * 2.5) - D1065,IF(AND(Tabela57[[#This Row],[ESTOQUE_INICIAL]]&lt;=Tabela57[[#This Row],[PONTO_DE_REPOSICAO]],Tabela57[[#This Row],[ESTOQUE_INICIAL]]&gt;0),L1065*2.5,D1065*0))</f>
        <v>0</v>
      </c>
      <c r="F1065" s="13">
        <f t="shared" si="33"/>
        <v>17.222222222222221</v>
      </c>
      <c r="G1065" s="14" t="str">
        <f>IF('ESTOQUE DEZEMBRO'!$N1065="outubro",_xlfn.XLOOKUP('ESTOQUE DEZEMBRO'!$A1065,MEDIDAS!H:H,MEDIDAS!J:J,,0),IF('ESTOQUE DEZEMBRO'!$N1065="novembro",_xlfn.XLOOKUP('ESTOQUE DEZEMBRO'!$A1065,MEDIDAS!H:H,MEDIDAS!K:K,,0),"0"))</f>
        <v>0</v>
      </c>
      <c r="H1065" s="16">
        <v>28</v>
      </c>
      <c r="I1065" t="s">
        <v>1142</v>
      </c>
      <c r="J1065" s="1">
        <f>'ESTOQUE DEZEMBRO'!$D1065*'ESTOQUE DEZEMBRO'!$G1065+'ESTOQUE DEZEMBRO'!$E1065*'ESTOQUE DEZEMBRO'!$H1065</f>
        <v>693.77777777777783</v>
      </c>
      <c r="K1065" s="1">
        <f>_xlfn.XLOOKUP(A1065,MEDIDAS!A:A,MEDIDAS!D:D,,0)*5</f>
        <v>3.4444444444444446</v>
      </c>
      <c r="L1065" s="1">
        <f>SUM(K1065,_xlfn.XLOOKUP(A1065,MEDIDAS!A:A,MEDIDAS!D:D,,0)*5)</f>
        <v>6.8888888888888893</v>
      </c>
      <c r="M106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65" t="str">
        <f>IF(Tabela57[[#This Row],[ABASTECIMENTO]]&gt;0,"janeiro",_xlfn.XLOOKUP(Tabela57[[#This Row],[SKU]],'ESTOQUE DEZEMBRO'!A:A,'ESTOQUE DEZEMBRO'!N:N,,0))</f>
        <v>dezembro</v>
      </c>
      <c r="O1065" s="15">
        <v>45658</v>
      </c>
    </row>
    <row r="1066" spans="1:15">
      <c r="A1066" s="5" t="s">
        <v>1066</v>
      </c>
      <c r="B1066" s="6" t="s">
        <v>1217</v>
      </c>
      <c r="C1066" s="8">
        <f t="shared" si="32"/>
        <v>64.89</v>
      </c>
      <c r="D1066" s="13">
        <f>_xlfn.XLOOKUP(Tabela57[[#This Row],[SKU]],'ESTOQUE DEZEMBRO'!A:A,'ESTOQUE DEZEMBRO'!F:F,,0)-
_xlfn.XLOOKUP(Tabela57[[#This Row],[SKU]],'VENDA MES'!K:K,'VENDA MES'!L:L,0,0)</f>
        <v>24.200000000000003</v>
      </c>
      <c r="E1066" s="13">
        <f>IF(D1066&lt;=0,(L1066 * 2.5) - D1066,IF(AND(Tabela57[[#This Row],[ESTOQUE_INICIAL]]&lt;=Tabela57[[#This Row],[PONTO_DE_REPOSICAO]],Tabela57[[#This Row],[ESTOQUE_INICIAL]]&gt;0),L1066*2.5,D1066*0))</f>
        <v>0</v>
      </c>
      <c r="F1066" s="13">
        <f t="shared" si="33"/>
        <v>24.200000000000003</v>
      </c>
      <c r="G1066" s="14">
        <f>IF('ESTOQUE DEZEMBRO'!$N1066="outubro",_xlfn.XLOOKUP('ESTOQUE DEZEMBRO'!$A1066,MEDIDAS!H:H,MEDIDAS!J:J,,0),IF('ESTOQUE DEZEMBRO'!$N1066="novembro",_xlfn.XLOOKUP('ESTOQUE DEZEMBRO'!$A1066,MEDIDAS!H:H,MEDIDAS!K:K,,0),"0"))</f>
        <v>24</v>
      </c>
      <c r="H1066" s="16">
        <v>48</v>
      </c>
      <c r="I1066" t="s">
        <v>1128</v>
      </c>
      <c r="J1066" s="1">
        <f>'ESTOQUE DEZEMBRO'!$D1066*'ESTOQUE DEZEMBRO'!$G1066+'ESTOQUE DEZEMBRO'!$E1066*'ESTOQUE DEZEMBRO'!$H1066</f>
        <v>580.80000000000007</v>
      </c>
      <c r="K1066" s="1">
        <f>_xlfn.XLOOKUP(A1066,MEDIDAS!A:A,MEDIDAS!D:D,,0)*5</f>
        <v>3.0555555555555558</v>
      </c>
      <c r="L1066" s="1">
        <f>SUM(K1066,_xlfn.XLOOKUP(A1066,MEDIDAS!A:A,MEDIDAS!D:D,,0)*5)</f>
        <v>6.1111111111111116</v>
      </c>
      <c r="M106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66" t="str">
        <f>IF(Tabela57[[#This Row],[ABASTECIMENTO]]&gt;0,"janeiro",_xlfn.XLOOKUP(Tabela57[[#This Row],[SKU]],'ESTOQUE DEZEMBRO'!A:A,'ESTOQUE DEZEMBRO'!N:N,,0))</f>
        <v>outubro</v>
      </c>
      <c r="O1066" s="15">
        <v>45658</v>
      </c>
    </row>
    <row r="1067" spans="1:15">
      <c r="A1067" s="5" t="s">
        <v>1067</v>
      </c>
      <c r="B1067" s="6" t="s">
        <v>1155</v>
      </c>
      <c r="C1067" s="8">
        <f t="shared" si="32"/>
        <v>64.89</v>
      </c>
      <c r="D1067" s="13">
        <f>_xlfn.XLOOKUP(Tabela57[[#This Row],[SKU]],'ESTOQUE DEZEMBRO'!A:A,'ESTOQUE DEZEMBRO'!F:F,,0)-
_xlfn.XLOOKUP(Tabela57[[#This Row],[SKU]],'VENDA MES'!K:K,'VENDA MES'!L:L,0,0)</f>
        <v>22.200000000000003</v>
      </c>
      <c r="E1067" s="13">
        <f>IF(D1067&lt;=0,(L1067 * 2.5) - D1067,IF(AND(Tabela57[[#This Row],[ESTOQUE_INICIAL]]&lt;=Tabela57[[#This Row],[PONTO_DE_REPOSICAO]],Tabela57[[#This Row],[ESTOQUE_INICIAL]]&gt;0),L1067*2.5,D1067*0))</f>
        <v>0</v>
      </c>
      <c r="F1067" s="13">
        <f t="shared" si="33"/>
        <v>22.200000000000003</v>
      </c>
      <c r="G1067" s="14">
        <f>IF('ESTOQUE DEZEMBRO'!$N1067="outubro",_xlfn.XLOOKUP('ESTOQUE DEZEMBRO'!$A1067,MEDIDAS!H:H,MEDIDAS!J:J,,0),IF('ESTOQUE DEZEMBRO'!$N1067="novembro",_xlfn.XLOOKUP('ESTOQUE DEZEMBRO'!$A1067,MEDIDAS!H:H,MEDIDAS!K:K,,0),"0"))</f>
        <v>50</v>
      </c>
      <c r="H1067" s="16">
        <v>100</v>
      </c>
      <c r="I1067" t="s">
        <v>1152</v>
      </c>
      <c r="J1067" s="1">
        <f>'ESTOQUE DEZEMBRO'!$D1067*'ESTOQUE DEZEMBRO'!$G1067+'ESTOQUE DEZEMBRO'!$E1067*'ESTOQUE DEZEMBRO'!$H1067</f>
        <v>1110.0000000000002</v>
      </c>
      <c r="K1067" s="1">
        <f>_xlfn.XLOOKUP(A1067,MEDIDAS!A:A,MEDIDAS!D:D,,0)*5</f>
        <v>3.1666666666666665</v>
      </c>
      <c r="L1067" s="1">
        <f>SUM(K1067,_xlfn.XLOOKUP(A1067,MEDIDAS!A:A,MEDIDAS!D:D,,0)*5)</f>
        <v>6.333333333333333</v>
      </c>
      <c r="M106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67" t="str">
        <f>IF(Tabela57[[#This Row],[ABASTECIMENTO]]&gt;0,"janeiro",_xlfn.XLOOKUP(Tabela57[[#This Row],[SKU]],'ESTOQUE DEZEMBRO'!A:A,'ESTOQUE DEZEMBRO'!N:N,,0))</f>
        <v>outubro</v>
      </c>
      <c r="O1067" s="15">
        <v>45658</v>
      </c>
    </row>
    <row r="1068" spans="1:15">
      <c r="A1068" s="5" t="s">
        <v>1068</v>
      </c>
      <c r="B1068" s="6" t="s">
        <v>1174</v>
      </c>
      <c r="C1068" s="8">
        <f t="shared" si="32"/>
        <v>64.89</v>
      </c>
      <c r="D1068" s="13">
        <f>_xlfn.XLOOKUP(Tabela57[[#This Row],[SKU]],'ESTOQUE DEZEMBRO'!A:A,'ESTOQUE DEZEMBRO'!F:F,,0)-
_xlfn.XLOOKUP(Tabela57[[#This Row],[SKU]],'VENDA MES'!K:K,'VENDA MES'!L:L,0,0)</f>
        <v>77.800000000000011</v>
      </c>
      <c r="E1068" s="13">
        <f>IF(D1068&lt;=0,(L1068 * 2.5) - D1068,IF(AND(Tabela57[[#This Row],[ESTOQUE_INICIAL]]&lt;=Tabela57[[#This Row],[PONTO_DE_REPOSICAO]],Tabela57[[#This Row],[ESTOQUE_INICIAL]]&gt;0),L1068*2.5,D1068*0))</f>
        <v>0</v>
      </c>
      <c r="F1068" s="13">
        <f t="shared" si="33"/>
        <v>77.800000000000011</v>
      </c>
      <c r="G1068" s="14">
        <f>IF('ESTOQUE DEZEMBRO'!$N1068="outubro",_xlfn.XLOOKUP('ESTOQUE DEZEMBRO'!$A1068,MEDIDAS!H:H,MEDIDAS!J:J,,0),IF('ESTOQUE DEZEMBRO'!$N1068="novembro",_xlfn.XLOOKUP('ESTOQUE DEZEMBRO'!$A1068,MEDIDAS!H:H,MEDIDAS!K:K,,0),"0"))</f>
        <v>5</v>
      </c>
      <c r="H1068" s="16">
        <v>10</v>
      </c>
      <c r="I1068" t="s">
        <v>1130</v>
      </c>
      <c r="J1068" s="1">
        <f>'ESTOQUE DEZEMBRO'!$D1068*'ESTOQUE DEZEMBRO'!$G1068+'ESTOQUE DEZEMBRO'!$E1068*'ESTOQUE DEZEMBRO'!$H1068</f>
        <v>389.00000000000006</v>
      </c>
      <c r="K1068" s="1">
        <f>_xlfn.XLOOKUP(A1068,MEDIDAS!A:A,MEDIDAS!D:D,,0)*5</f>
        <v>4.1111111111111107</v>
      </c>
      <c r="L1068" s="1">
        <f>SUM(K1068,_xlfn.XLOOKUP(A1068,MEDIDAS!A:A,MEDIDAS!D:D,,0)*5)</f>
        <v>8.2222222222222214</v>
      </c>
      <c r="M106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68" t="str">
        <f>IF(Tabela57[[#This Row],[ABASTECIMENTO]]&gt;0,"janeiro",_xlfn.XLOOKUP(Tabela57[[#This Row],[SKU]],'ESTOQUE DEZEMBRO'!A:A,'ESTOQUE DEZEMBRO'!N:N,,0))</f>
        <v>outubro</v>
      </c>
      <c r="O1068" s="15">
        <v>45658</v>
      </c>
    </row>
    <row r="1069" spans="1:15">
      <c r="A1069" s="5" t="s">
        <v>1069</v>
      </c>
      <c r="B1069" s="6" t="s">
        <v>1149</v>
      </c>
      <c r="C1069" s="8">
        <f t="shared" si="32"/>
        <v>64.89</v>
      </c>
      <c r="D1069" s="13">
        <f>_xlfn.XLOOKUP(Tabela57[[#This Row],[SKU]],'ESTOQUE DEZEMBRO'!A:A,'ESTOQUE DEZEMBRO'!F:F,,0)-
_xlfn.XLOOKUP(Tabela57[[#This Row],[SKU]],'VENDA MES'!K:K,'VENDA MES'!L:L,0,0)</f>
        <v>21.600000000000009</v>
      </c>
      <c r="E1069" s="13">
        <f>IF(D1069&lt;=0,(L1069 * 2.5) - D1069,IF(AND(Tabela57[[#This Row],[ESTOQUE_INICIAL]]&lt;=Tabela57[[#This Row],[PONTO_DE_REPOSICAO]],Tabela57[[#This Row],[ESTOQUE_INICIAL]]&gt;0),L1069*2.5,D1069*0))</f>
        <v>0</v>
      </c>
      <c r="F1069" s="13">
        <f t="shared" si="33"/>
        <v>21.600000000000009</v>
      </c>
      <c r="G1069" s="14">
        <f>IF('ESTOQUE DEZEMBRO'!$N1069="outubro",_xlfn.XLOOKUP('ESTOQUE DEZEMBRO'!$A1069,MEDIDAS!H:H,MEDIDAS!J:J,,0),IF('ESTOQUE DEZEMBRO'!$N1069="novembro",_xlfn.XLOOKUP('ESTOQUE DEZEMBRO'!$A1069,MEDIDAS!H:H,MEDIDAS!K:K,,0),"0"))</f>
        <v>24</v>
      </c>
      <c r="H1069" s="16">
        <v>48</v>
      </c>
      <c r="I1069" t="s">
        <v>1128</v>
      </c>
      <c r="J1069" s="1">
        <f>'ESTOQUE DEZEMBRO'!$D1069*'ESTOQUE DEZEMBRO'!$G1069+'ESTOQUE DEZEMBRO'!$E1069*'ESTOQUE DEZEMBRO'!$H1069</f>
        <v>518.4000000000002</v>
      </c>
      <c r="K1069" s="1">
        <f>_xlfn.XLOOKUP(A1069,MEDIDAS!A:A,MEDIDAS!D:D,,0)*5</f>
        <v>2.833333333333333</v>
      </c>
      <c r="L1069" s="1">
        <f>SUM(K1069,_xlfn.XLOOKUP(A1069,MEDIDAS!A:A,MEDIDAS!D:D,,0)*5)</f>
        <v>5.6666666666666661</v>
      </c>
      <c r="M106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69" t="str">
        <f>IF(Tabela57[[#This Row],[ABASTECIMENTO]]&gt;0,"janeiro",_xlfn.XLOOKUP(Tabela57[[#This Row],[SKU]],'ESTOQUE DEZEMBRO'!A:A,'ESTOQUE DEZEMBRO'!N:N,,0))</f>
        <v>outubro</v>
      </c>
      <c r="O1069" s="15">
        <v>45658</v>
      </c>
    </row>
    <row r="1070" spans="1:15">
      <c r="A1070" s="5" t="s">
        <v>1070</v>
      </c>
      <c r="B1070" s="6" t="s">
        <v>1185</v>
      </c>
      <c r="C1070" s="8">
        <f t="shared" si="32"/>
        <v>64.89</v>
      </c>
      <c r="D1070" s="13">
        <f>_xlfn.XLOOKUP(Tabela57[[#This Row],[SKU]],'ESTOQUE DEZEMBRO'!A:A,'ESTOQUE DEZEMBRO'!F:F,,0)-
_xlfn.XLOOKUP(Tabela57[[#This Row],[SKU]],'VENDA MES'!K:K,'VENDA MES'!L:L,0,0)</f>
        <v>168.6</v>
      </c>
      <c r="E1070" s="13">
        <f>IF(D1070&lt;=0,(L1070 * 2.5) - D1070,IF(AND(Tabela57[[#This Row],[ESTOQUE_INICIAL]]&lt;=Tabela57[[#This Row],[PONTO_DE_REPOSICAO]],Tabela57[[#This Row],[ESTOQUE_INICIAL]]&gt;0),L1070*2.5,D1070*0))</f>
        <v>0</v>
      </c>
      <c r="F1070" s="13">
        <f t="shared" si="33"/>
        <v>168.6</v>
      </c>
      <c r="G1070" s="14">
        <f>IF('ESTOQUE DEZEMBRO'!$N1070="outubro",_xlfn.XLOOKUP('ESTOQUE DEZEMBRO'!$A1070,MEDIDAS!H:H,MEDIDAS!J:J,,0),IF('ESTOQUE DEZEMBRO'!$N1070="novembro",_xlfn.XLOOKUP('ESTOQUE DEZEMBRO'!$A1070,MEDIDAS!H:H,MEDIDAS!K:K,,0),"0"))</f>
        <v>4</v>
      </c>
      <c r="H1070" s="16">
        <v>8</v>
      </c>
      <c r="I1070" t="s">
        <v>1160</v>
      </c>
      <c r="J1070" s="1">
        <f>'ESTOQUE DEZEMBRO'!$D1070*'ESTOQUE DEZEMBRO'!$G1070+'ESTOQUE DEZEMBRO'!$E1070*'ESTOQUE DEZEMBRO'!$H1070</f>
        <v>674.4</v>
      </c>
      <c r="K1070" s="1">
        <f>_xlfn.XLOOKUP(A1070,MEDIDAS!A:A,MEDIDAS!D:D,,0)*5</f>
        <v>3.8333333333333335</v>
      </c>
      <c r="L1070" s="1">
        <f>SUM(K1070,_xlfn.XLOOKUP(A1070,MEDIDAS!A:A,MEDIDAS!D:D,,0)*5)</f>
        <v>7.666666666666667</v>
      </c>
      <c r="M107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70" t="str">
        <f>IF(Tabela57[[#This Row],[ABASTECIMENTO]]&gt;0,"janeiro",_xlfn.XLOOKUP(Tabela57[[#This Row],[SKU]],'ESTOQUE DEZEMBRO'!A:A,'ESTOQUE DEZEMBRO'!N:N,,0))</f>
        <v>outubro</v>
      </c>
      <c r="O1070" s="15">
        <v>45658</v>
      </c>
    </row>
    <row r="1071" spans="1:15">
      <c r="A1071" s="5" t="s">
        <v>1071</v>
      </c>
      <c r="B1071" s="6" t="s">
        <v>1166</v>
      </c>
      <c r="C1071" s="8">
        <f t="shared" si="32"/>
        <v>64.89</v>
      </c>
      <c r="D1071" s="13">
        <f>_xlfn.XLOOKUP(Tabela57[[#This Row],[SKU]],'ESTOQUE DEZEMBRO'!A:A,'ESTOQUE DEZEMBRO'!F:F,,0)-
_xlfn.XLOOKUP(Tabela57[[#This Row],[SKU]],'VENDA MES'!K:K,'VENDA MES'!L:L,0,0)</f>
        <v>104.19999999999999</v>
      </c>
      <c r="E1071" s="13">
        <f>IF(D1071&lt;=0,(L1071 * 2.5) - D1071,IF(AND(Tabela57[[#This Row],[ESTOQUE_INICIAL]]&lt;=Tabela57[[#This Row],[PONTO_DE_REPOSICAO]],Tabela57[[#This Row],[ESTOQUE_INICIAL]]&gt;0),L1071*2.5,D1071*0))</f>
        <v>0</v>
      </c>
      <c r="F1071" s="13">
        <f t="shared" si="33"/>
        <v>104.19999999999999</v>
      </c>
      <c r="G1071" s="14">
        <f>IF('ESTOQUE DEZEMBRO'!$N1071="outubro",_xlfn.XLOOKUP('ESTOQUE DEZEMBRO'!$A1071,MEDIDAS!H:H,MEDIDAS!J:J,,0),IF('ESTOQUE DEZEMBRO'!$N1071="novembro",_xlfn.XLOOKUP('ESTOQUE DEZEMBRO'!$A1071,MEDIDAS!H:H,MEDIDAS!K:K,,0),"0"))</f>
        <v>60</v>
      </c>
      <c r="H1071" s="16">
        <v>120</v>
      </c>
      <c r="I1071" t="s">
        <v>1128</v>
      </c>
      <c r="J1071" s="1">
        <f>'ESTOQUE DEZEMBRO'!$D1071*'ESTOQUE DEZEMBRO'!$G1071+'ESTOQUE DEZEMBRO'!$E1071*'ESTOQUE DEZEMBRO'!$H1071</f>
        <v>6251.9999999999991</v>
      </c>
      <c r="K1071" s="1">
        <f>_xlfn.XLOOKUP(A1071,MEDIDAS!A:A,MEDIDAS!D:D,,0)*5</f>
        <v>4.1111111111111107</v>
      </c>
      <c r="L1071" s="1">
        <f>SUM(K1071,_xlfn.XLOOKUP(A1071,MEDIDAS!A:A,MEDIDAS!D:D,,0)*5)</f>
        <v>8.2222222222222214</v>
      </c>
      <c r="M107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71" t="str">
        <f>IF(Tabela57[[#This Row],[ABASTECIMENTO]]&gt;0,"janeiro",_xlfn.XLOOKUP(Tabela57[[#This Row],[SKU]],'ESTOQUE DEZEMBRO'!A:A,'ESTOQUE DEZEMBRO'!N:N,,0))</f>
        <v>outubro</v>
      </c>
      <c r="O1071" s="15">
        <v>45658</v>
      </c>
    </row>
    <row r="1072" spans="1:15">
      <c r="A1072" s="5" t="s">
        <v>1072</v>
      </c>
      <c r="B1072" s="6" t="s">
        <v>1164</v>
      </c>
      <c r="C1072" s="8">
        <f t="shared" si="32"/>
        <v>64.89</v>
      </c>
      <c r="D1072" s="13">
        <f>_xlfn.XLOOKUP(Tabela57[[#This Row],[SKU]],'ESTOQUE DEZEMBRO'!A:A,'ESTOQUE DEZEMBRO'!F:F,,0)-
_xlfn.XLOOKUP(Tabela57[[#This Row],[SKU]],'VENDA MES'!K:K,'VENDA MES'!L:L,0,0)</f>
        <v>27.200000000000003</v>
      </c>
      <c r="E1072" s="13">
        <f>IF(D1072&lt;=0,(L1072 * 2.5) - D1072,IF(AND(Tabela57[[#This Row],[ESTOQUE_INICIAL]]&lt;=Tabela57[[#This Row],[PONTO_DE_REPOSICAO]],Tabela57[[#This Row],[ESTOQUE_INICIAL]]&gt;0),L1072*2.5,D1072*0))</f>
        <v>0</v>
      </c>
      <c r="F1072" s="13">
        <f t="shared" si="33"/>
        <v>27.200000000000003</v>
      </c>
      <c r="G1072" s="14" t="str">
        <f>IF('ESTOQUE DEZEMBRO'!$N1072="outubro",_xlfn.XLOOKUP('ESTOQUE DEZEMBRO'!$A1072,MEDIDAS!H:H,MEDIDAS!J:J,,0),IF('ESTOQUE DEZEMBRO'!$N1072="novembro",_xlfn.XLOOKUP('ESTOQUE DEZEMBRO'!$A1072,MEDIDAS!H:H,MEDIDAS!K:K,,0),"0"))</f>
        <v>0</v>
      </c>
      <c r="H1072" s="16">
        <v>48</v>
      </c>
      <c r="I1072" t="s">
        <v>1128</v>
      </c>
      <c r="J1072" s="1">
        <f>'ESTOQUE DEZEMBRO'!$D1072*'ESTOQUE DEZEMBRO'!$G1072+'ESTOQUE DEZEMBRO'!$E1072*'ESTOQUE DEZEMBRO'!$H1072</f>
        <v>1200</v>
      </c>
      <c r="K1072" s="1">
        <f>_xlfn.XLOOKUP(A1072,MEDIDAS!A:A,MEDIDAS!D:D,,0)*5</f>
        <v>4</v>
      </c>
      <c r="L1072" s="1">
        <f>SUM(K1072,_xlfn.XLOOKUP(A1072,MEDIDAS!A:A,MEDIDAS!D:D,,0)*5)</f>
        <v>8</v>
      </c>
      <c r="M107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72" t="str">
        <f>IF(Tabela57[[#This Row],[ABASTECIMENTO]]&gt;0,"janeiro",_xlfn.XLOOKUP(Tabela57[[#This Row],[SKU]],'ESTOQUE DEZEMBRO'!A:A,'ESTOQUE DEZEMBRO'!N:N,,0))</f>
        <v>dezembro</v>
      </c>
      <c r="O1072" s="15">
        <v>45658</v>
      </c>
    </row>
    <row r="1073" spans="1:15">
      <c r="A1073" s="5" t="s">
        <v>1073</v>
      </c>
      <c r="B1073" s="6" t="s">
        <v>1215</v>
      </c>
      <c r="C1073" s="8">
        <f t="shared" si="32"/>
        <v>64.89</v>
      </c>
      <c r="D1073" s="13">
        <f>_xlfn.XLOOKUP(Tabela57[[#This Row],[SKU]],'ESTOQUE DEZEMBRO'!A:A,'ESTOQUE DEZEMBRO'!F:F,,0)-
_xlfn.XLOOKUP(Tabela57[[#This Row],[SKU]],'VENDA MES'!K:K,'VENDA MES'!L:L,0,0)</f>
        <v>92.4</v>
      </c>
      <c r="E1073" s="13">
        <f>IF(D1073&lt;=0,(L1073 * 2.5) - D1073,IF(AND(Tabela57[[#This Row],[ESTOQUE_INICIAL]]&lt;=Tabela57[[#This Row],[PONTO_DE_REPOSICAO]],Tabela57[[#This Row],[ESTOQUE_INICIAL]]&gt;0),L1073*2.5,D1073*0))</f>
        <v>0</v>
      </c>
      <c r="F1073" s="13">
        <f t="shared" si="33"/>
        <v>92.4</v>
      </c>
      <c r="G1073" s="14">
        <f>IF('ESTOQUE DEZEMBRO'!$N1073="outubro",_xlfn.XLOOKUP('ESTOQUE DEZEMBRO'!$A1073,MEDIDAS!H:H,MEDIDAS!J:J,,0),IF('ESTOQUE DEZEMBRO'!$N1073="novembro",_xlfn.XLOOKUP('ESTOQUE DEZEMBRO'!$A1073,MEDIDAS!H:H,MEDIDAS!K:K,,0),"0"))</f>
        <v>10</v>
      </c>
      <c r="H1073" s="16">
        <v>20</v>
      </c>
      <c r="I1073" t="s">
        <v>1134</v>
      </c>
      <c r="J1073" s="1">
        <f>'ESTOQUE DEZEMBRO'!$D1073*'ESTOQUE DEZEMBRO'!$G1073+'ESTOQUE DEZEMBRO'!$E1073*'ESTOQUE DEZEMBRO'!$H1073</f>
        <v>924</v>
      </c>
      <c r="K1073" s="1">
        <f>_xlfn.XLOOKUP(A1073,MEDIDAS!A:A,MEDIDAS!D:D,,0)*5</f>
        <v>5.5</v>
      </c>
      <c r="L1073" s="1">
        <f>SUM(K1073,_xlfn.XLOOKUP(A1073,MEDIDAS!A:A,MEDIDAS!D:D,,0)*5)</f>
        <v>11</v>
      </c>
      <c r="M107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73" t="str">
        <f>IF(Tabela57[[#This Row],[ABASTECIMENTO]]&gt;0,"janeiro",_xlfn.XLOOKUP(Tabela57[[#This Row],[SKU]],'ESTOQUE DEZEMBRO'!A:A,'ESTOQUE DEZEMBRO'!N:N,,0))</f>
        <v>outubro</v>
      </c>
      <c r="O1073" s="15">
        <v>45658</v>
      </c>
    </row>
    <row r="1074" spans="1:15">
      <c r="A1074" s="5" t="s">
        <v>1074</v>
      </c>
      <c r="B1074" s="6" t="s">
        <v>1189</v>
      </c>
      <c r="C1074" s="8">
        <f t="shared" si="32"/>
        <v>64.89</v>
      </c>
      <c r="D1074" s="13">
        <f>_xlfn.XLOOKUP(Tabela57[[#This Row],[SKU]],'ESTOQUE DEZEMBRO'!A:A,'ESTOQUE DEZEMBRO'!F:F,,0)-
_xlfn.XLOOKUP(Tabela57[[#This Row],[SKU]],'VENDA MES'!K:K,'VENDA MES'!L:L,0,0)</f>
        <v>109.4</v>
      </c>
      <c r="E1074" s="13">
        <f>IF(D1074&lt;=0,(L1074 * 2.5) - D1074,IF(AND(Tabela57[[#This Row],[ESTOQUE_INICIAL]]&lt;=Tabela57[[#This Row],[PONTO_DE_REPOSICAO]],Tabela57[[#This Row],[ESTOQUE_INICIAL]]&gt;0),L1074*2.5,D1074*0))</f>
        <v>0</v>
      </c>
      <c r="F1074" s="13">
        <f t="shared" si="33"/>
        <v>109.4</v>
      </c>
      <c r="G1074" s="14">
        <f>IF('ESTOQUE DEZEMBRO'!$N1074="outubro",_xlfn.XLOOKUP('ESTOQUE DEZEMBRO'!$A1074,MEDIDAS!H:H,MEDIDAS!J:J,,0),IF('ESTOQUE DEZEMBRO'!$N1074="novembro",_xlfn.XLOOKUP('ESTOQUE DEZEMBRO'!$A1074,MEDIDAS!H:H,MEDIDAS!K:K,,0),"0"))</f>
        <v>24</v>
      </c>
      <c r="H1074" s="16">
        <v>48</v>
      </c>
      <c r="I1074" t="s">
        <v>1128</v>
      </c>
      <c r="J1074" s="1">
        <f>'ESTOQUE DEZEMBRO'!$D1074*'ESTOQUE DEZEMBRO'!$G1074+'ESTOQUE DEZEMBRO'!$E1074*'ESTOQUE DEZEMBRO'!$H1074</f>
        <v>2625.6000000000004</v>
      </c>
      <c r="K1074" s="1">
        <f>_xlfn.XLOOKUP(A1074,MEDIDAS!A:A,MEDIDAS!D:D,,0)*5</f>
        <v>4.5555555555555554</v>
      </c>
      <c r="L1074" s="1">
        <f>SUM(K1074,_xlfn.XLOOKUP(A1074,MEDIDAS!A:A,MEDIDAS!D:D,,0)*5)</f>
        <v>9.1111111111111107</v>
      </c>
      <c r="M107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74" t="str">
        <f>IF(Tabela57[[#This Row],[ABASTECIMENTO]]&gt;0,"janeiro",_xlfn.XLOOKUP(Tabela57[[#This Row],[SKU]],'ESTOQUE DEZEMBRO'!A:A,'ESTOQUE DEZEMBRO'!N:N,,0))</f>
        <v>outubro</v>
      </c>
      <c r="O1074" s="15">
        <v>45658</v>
      </c>
    </row>
    <row r="1075" spans="1:15">
      <c r="A1075" s="5" t="s">
        <v>1076</v>
      </c>
      <c r="B1075" s="6" t="s">
        <v>1188</v>
      </c>
      <c r="C1075" s="8">
        <f t="shared" si="32"/>
        <v>64.89</v>
      </c>
      <c r="D1075" s="13">
        <f>_xlfn.XLOOKUP(Tabela57[[#This Row],[SKU]],'ESTOQUE DEZEMBRO'!A:A,'ESTOQUE DEZEMBRO'!F:F,,0)-
_xlfn.XLOOKUP(Tabela57[[#This Row],[SKU]],'VENDA MES'!K:K,'VENDA MES'!L:L,0,0)</f>
        <v>68.200000000000017</v>
      </c>
      <c r="E1075" s="13">
        <f>IF(D1075&lt;=0,(L1075 * 2.5) - D1075,IF(AND(Tabela57[[#This Row],[ESTOQUE_INICIAL]]&lt;=Tabela57[[#This Row],[PONTO_DE_REPOSICAO]],Tabela57[[#This Row],[ESTOQUE_INICIAL]]&gt;0),L1075*2.5,D1075*0))</f>
        <v>0</v>
      </c>
      <c r="F1075" s="13">
        <f t="shared" si="33"/>
        <v>68.200000000000017</v>
      </c>
      <c r="G1075" s="14">
        <f>IF('ESTOQUE DEZEMBRO'!$N1075="outubro",_xlfn.XLOOKUP('ESTOQUE DEZEMBRO'!$A1075,MEDIDAS!H:H,MEDIDAS!J:J,,0),IF('ESTOQUE DEZEMBRO'!$N1075="novembro",_xlfn.XLOOKUP('ESTOQUE DEZEMBRO'!$A1075,MEDIDAS!H:H,MEDIDAS!K:K,,0),"0"))</f>
        <v>24</v>
      </c>
      <c r="H1075" s="16">
        <v>48</v>
      </c>
      <c r="I1075" t="s">
        <v>1128</v>
      </c>
      <c r="J1075" s="1">
        <f>'ESTOQUE DEZEMBRO'!$D1075*'ESTOQUE DEZEMBRO'!$G1075+'ESTOQUE DEZEMBRO'!$E1075*'ESTOQUE DEZEMBRO'!$H1075</f>
        <v>1636.8000000000004</v>
      </c>
      <c r="K1075" s="1">
        <f>_xlfn.XLOOKUP(A1075,MEDIDAS!A:A,MEDIDAS!D:D,,0)*5</f>
        <v>4.2777777777777777</v>
      </c>
      <c r="L1075" s="1">
        <f>SUM(K1075,_xlfn.XLOOKUP(A1075,MEDIDAS!A:A,MEDIDAS!D:D,,0)*5)</f>
        <v>8.5555555555555554</v>
      </c>
      <c r="M107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75" t="str">
        <f>IF(Tabela57[[#This Row],[ABASTECIMENTO]]&gt;0,"janeiro",_xlfn.XLOOKUP(Tabela57[[#This Row],[SKU]],'ESTOQUE DEZEMBRO'!A:A,'ESTOQUE DEZEMBRO'!N:N,,0))</f>
        <v>outubro</v>
      </c>
      <c r="O1075" s="15">
        <v>45658</v>
      </c>
    </row>
    <row r="1076" spans="1:15">
      <c r="A1076" s="5" t="s">
        <v>1077</v>
      </c>
      <c r="B1076" s="6" t="s">
        <v>1234</v>
      </c>
      <c r="C1076" s="8">
        <f t="shared" si="32"/>
        <v>64.89</v>
      </c>
      <c r="D1076" s="13">
        <f>_xlfn.XLOOKUP(Tabela57[[#This Row],[SKU]],'ESTOQUE DEZEMBRO'!A:A,'ESTOQUE DEZEMBRO'!F:F,,0)-
_xlfn.XLOOKUP(Tabela57[[#This Row],[SKU]],'VENDA MES'!K:K,'VENDA MES'!L:L,0,0)</f>
        <v>27.5</v>
      </c>
      <c r="E1076" s="13">
        <f>IF(D1076&lt;=0,(L1076 * 2.5) - D1076,IF(AND(Tabela57[[#This Row],[ESTOQUE_INICIAL]]&lt;=Tabela57[[#This Row],[PONTO_DE_REPOSICAO]],Tabela57[[#This Row],[ESTOQUE_INICIAL]]&gt;0),L1076*2.5,D1076*0))</f>
        <v>0</v>
      </c>
      <c r="F1076" s="13">
        <f t="shared" si="33"/>
        <v>27.5</v>
      </c>
      <c r="G1076" s="14" t="str">
        <f>IF('ESTOQUE DEZEMBRO'!$N1076="outubro",_xlfn.XLOOKUP('ESTOQUE DEZEMBRO'!$A1076,MEDIDAS!H:H,MEDIDAS!J:J,,0),IF('ESTOQUE DEZEMBRO'!$N1076="novembro",_xlfn.XLOOKUP('ESTOQUE DEZEMBRO'!$A1076,MEDIDAS!H:H,MEDIDAS!K:K,,0),"0"))</f>
        <v>0</v>
      </c>
      <c r="H1076" s="16">
        <v>24</v>
      </c>
      <c r="I1076" t="s">
        <v>1136</v>
      </c>
      <c r="J1076" s="1">
        <f>'ESTOQUE DEZEMBRO'!$D1076*'ESTOQUE DEZEMBRO'!$G1076+'ESTOQUE DEZEMBRO'!$E1076*'ESTOQUE DEZEMBRO'!$H1076</f>
        <v>1616.9999999999998</v>
      </c>
      <c r="K1076" s="1">
        <f>_xlfn.XLOOKUP(A1076,MEDIDAS!A:A,MEDIDAS!D:D,,0)*5</f>
        <v>5.5</v>
      </c>
      <c r="L1076" s="1">
        <f>SUM(K1076,_xlfn.XLOOKUP(A1076,MEDIDAS!A:A,MEDIDAS!D:D,,0)*5)</f>
        <v>11</v>
      </c>
      <c r="M107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076" t="str">
        <f>IF(Tabela57[[#This Row],[ABASTECIMENTO]]&gt;0,"janeiro",_xlfn.XLOOKUP(Tabela57[[#This Row],[SKU]],'ESTOQUE DEZEMBRO'!A:A,'ESTOQUE DEZEMBRO'!N:N,,0))</f>
        <v>dezembro</v>
      </c>
      <c r="O1076" s="15">
        <v>45658</v>
      </c>
    </row>
    <row r="1077" spans="1:15">
      <c r="A1077" s="5" t="s">
        <v>1078</v>
      </c>
      <c r="B1077" s="6" t="s">
        <v>1157</v>
      </c>
      <c r="C1077" s="8">
        <f t="shared" si="32"/>
        <v>64.89</v>
      </c>
      <c r="D1077" s="13">
        <f>_xlfn.XLOOKUP(Tabela57[[#This Row],[SKU]],'ESTOQUE DEZEMBRO'!A:A,'ESTOQUE DEZEMBRO'!F:F,,0)-
_xlfn.XLOOKUP(Tabela57[[#This Row],[SKU]],'VENDA MES'!K:K,'VENDA MES'!L:L,0,0)</f>
        <v>137.4</v>
      </c>
      <c r="E1077" s="13">
        <f>IF(D1077&lt;=0,(L1077 * 2.5) - D1077,IF(AND(Tabela57[[#This Row],[ESTOQUE_INICIAL]]&lt;=Tabela57[[#This Row],[PONTO_DE_REPOSICAO]],Tabela57[[#This Row],[ESTOQUE_INICIAL]]&gt;0),L1077*2.5,D1077*0))</f>
        <v>0</v>
      </c>
      <c r="F1077" s="13">
        <f t="shared" si="33"/>
        <v>137.4</v>
      </c>
      <c r="G1077" s="14">
        <f>IF('ESTOQUE DEZEMBRO'!$N1077="outubro",_xlfn.XLOOKUP('ESTOQUE DEZEMBRO'!$A1077,MEDIDAS!H:H,MEDIDAS!J:J,,0),IF('ESTOQUE DEZEMBRO'!$N1077="novembro",_xlfn.XLOOKUP('ESTOQUE DEZEMBRO'!$A1077,MEDIDAS!H:H,MEDIDAS!K:K,,0),"0"))</f>
        <v>24</v>
      </c>
      <c r="H1077" s="16">
        <v>48</v>
      </c>
      <c r="I1077" t="s">
        <v>1128</v>
      </c>
      <c r="J1077" s="1">
        <f>'ESTOQUE DEZEMBRO'!$D1077*'ESTOQUE DEZEMBRO'!$G1077+'ESTOQUE DEZEMBRO'!$E1077*'ESTOQUE DEZEMBRO'!$H1077</f>
        <v>3297.6000000000004</v>
      </c>
      <c r="K1077" s="1">
        <f>_xlfn.XLOOKUP(A1077,MEDIDAS!A:A,MEDIDAS!D:D,,0)*5</f>
        <v>3</v>
      </c>
      <c r="L1077" s="1">
        <f>SUM(K1077,_xlfn.XLOOKUP(A1077,MEDIDAS!A:A,MEDIDAS!D:D,,0)*5)</f>
        <v>6</v>
      </c>
      <c r="M107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77" t="str">
        <f>IF(Tabela57[[#This Row],[ABASTECIMENTO]]&gt;0,"janeiro",_xlfn.XLOOKUP(Tabela57[[#This Row],[SKU]],'ESTOQUE DEZEMBRO'!A:A,'ESTOQUE DEZEMBRO'!N:N,,0))</f>
        <v>outubro</v>
      </c>
      <c r="O1077" s="15">
        <v>45658</v>
      </c>
    </row>
    <row r="1078" spans="1:15">
      <c r="A1078" s="5" t="s">
        <v>1079</v>
      </c>
      <c r="B1078" s="6" t="s">
        <v>1137</v>
      </c>
      <c r="C1078" s="8">
        <f t="shared" si="32"/>
        <v>64.89</v>
      </c>
      <c r="D1078" s="13">
        <f>_xlfn.XLOOKUP(Tabela57[[#This Row],[SKU]],'ESTOQUE DEZEMBRO'!A:A,'ESTOQUE DEZEMBRO'!F:F,,0)-
_xlfn.XLOOKUP(Tabela57[[#This Row],[SKU]],'VENDA MES'!K:K,'VENDA MES'!L:L,0,0)</f>
        <v>106.80000000000001</v>
      </c>
      <c r="E1078" s="13">
        <f>IF(D1078&lt;=0,(L1078 * 2.5) - D1078,IF(AND(Tabela57[[#This Row],[ESTOQUE_INICIAL]]&lt;=Tabela57[[#This Row],[PONTO_DE_REPOSICAO]],Tabela57[[#This Row],[ESTOQUE_INICIAL]]&gt;0),L1078*2.5,D1078*0))</f>
        <v>0</v>
      </c>
      <c r="F1078" s="13">
        <f t="shared" si="33"/>
        <v>106.80000000000001</v>
      </c>
      <c r="G1078" s="14">
        <f>IF('ESTOQUE DEZEMBRO'!$N1078="outubro",_xlfn.XLOOKUP('ESTOQUE DEZEMBRO'!$A1078,MEDIDAS!H:H,MEDIDAS!J:J,,0),IF('ESTOQUE DEZEMBRO'!$N1078="novembro",_xlfn.XLOOKUP('ESTOQUE DEZEMBRO'!$A1078,MEDIDAS!H:H,MEDIDAS!K:K,,0),"0"))</f>
        <v>40</v>
      </c>
      <c r="H1078" s="16">
        <v>80</v>
      </c>
      <c r="I1078" t="s">
        <v>1138</v>
      </c>
      <c r="J1078" s="1">
        <f>'ESTOQUE DEZEMBRO'!$D1078*'ESTOQUE DEZEMBRO'!$G1078+'ESTOQUE DEZEMBRO'!$E1078*'ESTOQUE DEZEMBRO'!$H1078</f>
        <v>4272</v>
      </c>
      <c r="K1078" s="1">
        <f>_xlfn.XLOOKUP(A1078,MEDIDAS!A:A,MEDIDAS!D:D,,0)*5</f>
        <v>2.5</v>
      </c>
      <c r="L1078" s="1">
        <f>SUM(K1078,_xlfn.XLOOKUP(A1078,MEDIDAS!A:A,MEDIDAS!D:D,,0)*5)</f>
        <v>5</v>
      </c>
      <c r="M107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78" t="str">
        <f>IF(Tabela57[[#This Row],[ABASTECIMENTO]]&gt;0,"janeiro",_xlfn.XLOOKUP(Tabela57[[#This Row],[SKU]],'ESTOQUE DEZEMBRO'!A:A,'ESTOQUE DEZEMBRO'!N:N,,0))</f>
        <v>outubro</v>
      </c>
      <c r="O1078" s="15">
        <v>45658</v>
      </c>
    </row>
    <row r="1079" spans="1:15">
      <c r="A1079" s="5" t="s">
        <v>1080</v>
      </c>
      <c r="B1079" s="6" t="s">
        <v>1177</v>
      </c>
      <c r="C1079" s="8">
        <f t="shared" si="32"/>
        <v>64.89</v>
      </c>
      <c r="D1079" s="13">
        <f>_xlfn.XLOOKUP(Tabela57[[#This Row],[SKU]],'ESTOQUE DEZEMBRO'!A:A,'ESTOQUE DEZEMBRO'!F:F,,0)-
_xlfn.XLOOKUP(Tabela57[[#This Row],[SKU]],'VENDA MES'!K:K,'VENDA MES'!L:L,0,0)</f>
        <v>60.8</v>
      </c>
      <c r="E1079" s="13">
        <f>IF(D1079&lt;=0,(L1079 * 2.5) - D1079,IF(AND(Tabela57[[#This Row],[ESTOQUE_INICIAL]]&lt;=Tabela57[[#This Row],[PONTO_DE_REPOSICAO]],Tabela57[[#This Row],[ESTOQUE_INICIAL]]&gt;0),L1079*2.5,D1079*0))</f>
        <v>0</v>
      </c>
      <c r="F1079" s="13">
        <f t="shared" si="33"/>
        <v>60.8</v>
      </c>
      <c r="G1079" s="14">
        <f>IF('ESTOQUE DEZEMBRO'!$N1079="outubro",_xlfn.XLOOKUP('ESTOQUE DEZEMBRO'!$A1079,MEDIDAS!H:H,MEDIDAS!J:J,,0),IF('ESTOQUE DEZEMBRO'!$N1079="novembro",_xlfn.XLOOKUP('ESTOQUE DEZEMBRO'!$A1079,MEDIDAS!H:H,MEDIDAS!K:K,,0),"0"))</f>
        <v>10</v>
      </c>
      <c r="H1079" s="16">
        <v>20</v>
      </c>
      <c r="I1079" t="s">
        <v>1134</v>
      </c>
      <c r="J1079" s="1">
        <f>'ESTOQUE DEZEMBRO'!$D1079*'ESTOQUE DEZEMBRO'!$G1079+'ESTOQUE DEZEMBRO'!$E1079*'ESTOQUE DEZEMBRO'!$H1079</f>
        <v>608</v>
      </c>
      <c r="K1079" s="1">
        <f>_xlfn.XLOOKUP(A1079,MEDIDAS!A:A,MEDIDAS!D:D,,0)*5</f>
        <v>1.3888888888888888</v>
      </c>
      <c r="L1079" s="1">
        <f>SUM(K1079,_xlfn.XLOOKUP(A1079,MEDIDAS!A:A,MEDIDAS!D:D,,0)*5)</f>
        <v>2.7777777777777777</v>
      </c>
      <c r="M107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79" t="str">
        <f>IF(Tabela57[[#This Row],[ABASTECIMENTO]]&gt;0,"janeiro",_xlfn.XLOOKUP(Tabela57[[#This Row],[SKU]],'ESTOQUE DEZEMBRO'!A:A,'ESTOQUE DEZEMBRO'!N:N,,0))</f>
        <v>outubro</v>
      </c>
      <c r="O1079" s="15">
        <v>45658</v>
      </c>
    </row>
    <row r="1080" spans="1:15">
      <c r="A1080" s="5" t="s">
        <v>1081</v>
      </c>
      <c r="B1080" s="6" t="s">
        <v>1176</v>
      </c>
      <c r="C1080" s="8">
        <f t="shared" si="32"/>
        <v>64.89</v>
      </c>
      <c r="D1080" s="13">
        <f>_xlfn.XLOOKUP(Tabela57[[#This Row],[SKU]],'ESTOQUE DEZEMBRO'!A:A,'ESTOQUE DEZEMBRO'!F:F,,0)-
_xlfn.XLOOKUP(Tabela57[[#This Row],[SKU]],'VENDA MES'!K:K,'VENDA MES'!L:L,0,0)</f>
        <v>75.200000000000017</v>
      </c>
      <c r="E1080" s="13">
        <f>IF(D1080&lt;=0,(L1080 * 2.5) - D1080,IF(AND(Tabela57[[#This Row],[ESTOQUE_INICIAL]]&lt;=Tabela57[[#This Row],[PONTO_DE_REPOSICAO]],Tabela57[[#This Row],[ESTOQUE_INICIAL]]&gt;0),L1080*2.5,D1080*0))</f>
        <v>0</v>
      </c>
      <c r="F1080" s="13">
        <f t="shared" si="33"/>
        <v>75.200000000000017</v>
      </c>
      <c r="G1080" s="14">
        <f>IF('ESTOQUE DEZEMBRO'!$N1080="outubro",_xlfn.XLOOKUP('ESTOQUE DEZEMBRO'!$A1080,MEDIDAS!H:H,MEDIDAS!J:J,,0),IF('ESTOQUE DEZEMBRO'!$N1080="novembro",_xlfn.XLOOKUP('ESTOQUE DEZEMBRO'!$A1080,MEDIDAS!H:H,MEDIDAS!K:K,,0),"0"))</f>
        <v>10</v>
      </c>
      <c r="H1080" s="16">
        <v>20</v>
      </c>
      <c r="I1080" t="s">
        <v>1134</v>
      </c>
      <c r="J1080" s="1">
        <f>'ESTOQUE DEZEMBRO'!$D1080*'ESTOQUE DEZEMBRO'!$G1080+'ESTOQUE DEZEMBRO'!$E1080*'ESTOQUE DEZEMBRO'!$H1080</f>
        <v>752.00000000000023</v>
      </c>
      <c r="K1080" s="1">
        <f>_xlfn.XLOOKUP(A1080,MEDIDAS!A:A,MEDIDAS!D:D,,0)*5</f>
        <v>3.8888888888888888</v>
      </c>
      <c r="L1080" s="1">
        <f>SUM(K1080,_xlfn.XLOOKUP(A1080,MEDIDAS!A:A,MEDIDAS!D:D,,0)*5)</f>
        <v>7.7777777777777777</v>
      </c>
      <c r="M108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80" t="str">
        <f>IF(Tabela57[[#This Row],[ABASTECIMENTO]]&gt;0,"janeiro",_xlfn.XLOOKUP(Tabela57[[#This Row],[SKU]],'ESTOQUE DEZEMBRO'!A:A,'ESTOQUE DEZEMBRO'!N:N,,0))</f>
        <v>outubro</v>
      </c>
      <c r="O1080" s="15">
        <v>45658</v>
      </c>
    </row>
    <row r="1081" spans="1:15">
      <c r="A1081" s="5" t="s">
        <v>1082</v>
      </c>
      <c r="B1081" s="6" t="s">
        <v>1132</v>
      </c>
      <c r="C1081" s="8">
        <f t="shared" si="32"/>
        <v>64.89</v>
      </c>
      <c r="D1081" s="13">
        <f>_xlfn.XLOOKUP(Tabela57[[#This Row],[SKU]],'ESTOQUE DEZEMBRO'!A:A,'ESTOQUE DEZEMBRO'!F:F,,0)-
_xlfn.XLOOKUP(Tabela57[[#This Row],[SKU]],'VENDA MES'!K:K,'VENDA MES'!L:L,0,0)</f>
        <v>28.844444444444463</v>
      </c>
      <c r="E1081" s="13">
        <f>IF(D1081&lt;=0,(L1081 * 2.5) - D1081,IF(AND(Tabela57[[#This Row],[ESTOQUE_INICIAL]]&lt;=Tabela57[[#This Row],[PONTO_DE_REPOSICAO]],Tabela57[[#This Row],[ESTOQUE_INICIAL]]&gt;0),L1081*2.5,D1081*0))</f>
        <v>0</v>
      </c>
      <c r="F1081" s="13">
        <f t="shared" si="33"/>
        <v>28.844444444444463</v>
      </c>
      <c r="G1081" s="14" t="str">
        <f>IF('ESTOQUE DEZEMBRO'!$N1081="outubro",_xlfn.XLOOKUP('ESTOQUE DEZEMBRO'!$A1081,MEDIDAS!H:H,MEDIDAS!J:J,,0),IF('ESTOQUE DEZEMBRO'!$N1081="novembro",_xlfn.XLOOKUP('ESTOQUE DEZEMBRO'!$A1081,MEDIDAS!H:H,MEDIDAS!K:K,,0),"0"))</f>
        <v>0</v>
      </c>
      <c r="H1081" s="16">
        <v>32</v>
      </c>
      <c r="I1081" t="s">
        <v>1128</v>
      </c>
      <c r="J1081" s="1">
        <f>'ESTOQUE DEZEMBRO'!$D1081*'ESTOQUE DEZEMBRO'!$G1081+'ESTOQUE DEZEMBRO'!$E1081*'ESTOQUE DEZEMBRO'!$H1081</f>
        <v>977.77777777777771</v>
      </c>
      <c r="K1081" s="1">
        <f>_xlfn.XLOOKUP(A1081,MEDIDAS!A:A,MEDIDAS!D:D,,0)*5</f>
        <v>4.8888888888888884</v>
      </c>
      <c r="L1081" s="1">
        <f>SUM(K1081,_xlfn.XLOOKUP(A1081,MEDIDAS!A:A,MEDIDAS!D:D,,0)*5)</f>
        <v>9.7777777777777768</v>
      </c>
      <c r="M108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81" t="str">
        <f>IF(Tabela57[[#This Row],[ABASTECIMENTO]]&gt;0,"janeiro",_xlfn.XLOOKUP(Tabela57[[#This Row],[SKU]],'ESTOQUE DEZEMBRO'!A:A,'ESTOQUE DEZEMBRO'!N:N,,0))</f>
        <v>dezembro</v>
      </c>
      <c r="O1081" s="15">
        <v>45658</v>
      </c>
    </row>
    <row r="1082" spans="1:15">
      <c r="A1082" s="5" t="s">
        <v>1083</v>
      </c>
      <c r="B1082" s="6" t="s">
        <v>1180</v>
      </c>
      <c r="C1082" s="8">
        <f t="shared" si="32"/>
        <v>64.89</v>
      </c>
      <c r="D1082" s="13">
        <f>_xlfn.XLOOKUP(Tabela57[[#This Row],[SKU]],'ESTOQUE DEZEMBRO'!A:A,'ESTOQUE DEZEMBRO'!F:F,,0)-
_xlfn.XLOOKUP(Tabela57[[#This Row],[SKU]],'VENDA MES'!K:K,'VENDA MES'!L:L,0,0)</f>
        <v>126.80000000000004</v>
      </c>
      <c r="E1082" s="13">
        <f>IF(D1082&lt;=0,(L1082 * 2.5) - D1082,IF(AND(Tabela57[[#This Row],[ESTOQUE_INICIAL]]&lt;=Tabela57[[#This Row],[PONTO_DE_REPOSICAO]],Tabela57[[#This Row],[ESTOQUE_INICIAL]]&gt;0),L1082*2.5,D1082*0))</f>
        <v>0</v>
      </c>
      <c r="F1082" s="13">
        <f t="shared" si="33"/>
        <v>126.80000000000004</v>
      </c>
      <c r="G1082" s="14">
        <f>IF('ESTOQUE DEZEMBRO'!$N1082="outubro",_xlfn.XLOOKUP('ESTOQUE DEZEMBRO'!$A1082,MEDIDAS!H:H,MEDIDAS!J:J,,0),IF('ESTOQUE DEZEMBRO'!$N1082="novembro",_xlfn.XLOOKUP('ESTOQUE DEZEMBRO'!$A1082,MEDIDAS!H:H,MEDIDAS!K:K,,0),"0"))</f>
        <v>60</v>
      </c>
      <c r="H1082" s="16">
        <v>120</v>
      </c>
      <c r="I1082" t="s">
        <v>1128</v>
      </c>
      <c r="J1082" s="1">
        <f>'ESTOQUE DEZEMBRO'!$D1082*'ESTOQUE DEZEMBRO'!$G1082+'ESTOQUE DEZEMBRO'!$E1082*'ESTOQUE DEZEMBRO'!$H1082</f>
        <v>7608.0000000000027</v>
      </c>
      <c r="K1082" s="1">
        <f>_xlfn.XLOOKUP(A1082,MEDIDAS!A:A,MEDIDAS!D:D,,0)*5</f>
        <v>3.2222222222222223</v>
      </c>
      <c r="L1082" s="1">
        <f>SUM(K1082,_xlfn.XLOOKUP(A1082,MEDIDAS!A:A,MEDIDAS!D:D,,0)*5)</f>
        <v>6.4444444444444446</v>
      </c>
      <c r="M108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82" t="str">
        <f>IF(Tabela57[[#This Row],[ABASTECIMENTO]]&gt;0,"janeiro",_xlfn.XLOOKUP(Tabela57[[#This Row],[SKU]],'ESTOQUE DEZEMBRO'!A:A,'ESTOQUE DEZEMBRO'!N:N,,0))</f>
        <v>outubro</v>
      </c>
      <c r="O1082" s="15">
        <v>45658</v>
      </c>
    </row>
    <row r="1083" spans="1:15">
      <c r="A1083" s="5" t="s">
        <v>1084</v>
      </c>
      <c r="B1083" s="6" t="s">
        <v>1225</v>
      </c>
      <c r="C1083" s="8">
        <f t="shared" si="32"/>
        <v>64.89</v>
      </c>
      <c r="D1083" s="13">
        <f>_xlfn.XLOOKUP(Tabela57[[#This Row],[SKU]],'ESTOQUE DEZEMBRO'!A:A,'ESTOQUE DEZEMBRO'!F:F,,0)-
_xlfn.XLOOKUP(Tabela57[[#This Row],[SKU]],'VENDA MES'!K:K,'VENDA MES'!L:L,0,0)</f>
        <v>37</v>
      </c>
      <c r="E1083" s="13">
        <f>IF(D1083&lt;=0,(L1083 * 2.5) - D1083,IF(AND(Tabela57[[#This Row],[ESTOQUE_INICIAL]]&lt;=Tabela57[[#This Row],[PONTO_DE_REPOSICAO]],Tabela57[[#This Row],[ESTOQUE_INICIAL]]&gt;0),L1083*2.5,D1083*0))</f>
        <v>0</v>
      </c>
      <c r="F1083" s="13">
        <f t="shared" si="33"/>
        <v>37</v>
      </c>
      <c r="G1083" s="14">
        <f>IF('ESTOQUE DEZEMBRO'!$N1083="outubro",_xlfn.XLOOKUP('ESTOQUE DEZEMBRO'!$A1083,MEDIDAS!H:H,MEDIDAS!J:J,,0),IF('ESTOQUE DEZEMBRO'!$N1083="novembro",_xlfn.XLOOKUP('ESTOQUE DEZEMBRO'!$A1083,MEDIDAS!H:H,MEDIDAS!K:K,,0),"0"))</f>
        <v>14</v>
      </c>
      <c r="H1083" s="16">
        <v>28</v>
      </c>
      <c r="I1083" t="s">
        <v>1142</v>
      </c>
      <c r="J1083" s="1">
        <f>'ESTOQUE DEZEMBRO'!$D1083*'ESTOQUE DEZEMBRO'!$G1083+'ESTOQUE DEZEMBRO'!$E1083*'ESTOQUE DEZEMBRO'!$H1083</f>
        <v>518</v>
      </c>
      <c r="K1083" s="1">
        <f>_xlfn.XLOOKUP(A1083,MEDIDAS!A:A,MEDIDAS!D:D,,0)*5</f>
        <v>1.6111111111111112</v>
      </c>
      <c r="L1083" s="1">
        <f>SUM(K1083,_xlfn.XLOOKUP(A1083,MEDIDAS!A:A,MEDIDAS!D:D,,0)*5)</f>
        <v>3.2222222222222223</v>
      </c>
      <c r="M108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83" t="str">
        <f>IF(Tabela57[[#This Row],[ABASTECIMENTO]]&gt;0,"janeiro",_xlfn.XLOOKUP(Tabela57[[#This Row],[SKU]],'ESTOQUE DEZEMBRO'!A:A,'ESTOQUE DEZEMBRO'!N:N,,0))</f>
        <v>outubro</v>
      </c>
      <c r="O1083" s="15">
        <v>45658</v>
      </c>
    </row>
    <row r="1084" spans="1:15">
      <c r="A1084" s="5" t="s">
        <v>1085</v>
      </c>
      <c r="B1084" s="6" t="s">
        <v>1201</v>
      </c>
      <c r="C1084" s="8">
        <f t="shared" si="32"/>
        <v>64.89</v>
      </c>
      <c r="D1084" s="13">
        <f>_xlfn.XLOOKUP(Tabela57[[#This Row],[SKU]],'ESTOQUE DEZEMBRO'!A:A,'ESTOQUE DEZEMBRO'!F:F,,0)-
_xlfn.XLOOKUP(Tabela57[[#This Row],[SKU]],'VENDA MES'!K:K,'VENDA MES'!L:L,0,0)</f>
        <v>95.4</v>
      </c>
      <c r="E1084" s="13">
        <f>IF(D1084&lt;=0,(L1084 * 2.5) - D1084,IF(AND(Tabela57[[#This Row],[ESTOQUE_INICIAL]]&lt;=Tabela57[[#This Row],[PONTO_DE_REPOSICAO]],Tabela57[[#This Row],[ESTOQUE_INICIAL]]&gt;0),L1084*2.5,D1084*0))</f>
        <v>0</v>
      </c>
      <c r="F1084" s="13">
        <f t="shared" si="33"/>
        <v>95.4</v>
      </c>
      <c r="G1084" s="14">
        <f>IF('ESTOQUE DEZEMBRO'!$N1084="outubro",_xlfn.XLOOKUP('ESTOQUE DEZEMBRO'!$A1084,MEDIDAS!H:H,MEDIDAS!J:J,,0),IF('ESTOQUE DEZEMBRO'!$N1084="novembro",_xlfn.XLOOKUP('ESTOQUE DEZEMBRO'!$A1084,MEDIDAS!H:H,MEDIDAS!K:K,,0),"0"))</f>
        <v>10</v>
      </c>
      <c r="H1084" s="16">
        <v>20</v>
      </c>
      <c r="I1084" t="s">
        <v>1134</v>
      </c>
      <c r="J1084" s="1">
        <f>'ESTOQUE DEZEMBRO'!$D1084*'ESTOQUE DEZEMBRO'!$G1084+'ESTOQUE DEZEMBRO'!$E1084*'ESTOQUE DEZEMBRO'!$H1084</f>
        <v>954</v>
      </c>
      <c r="K1084" s="1">
        <f>_xlfn.XLOOKUP(A1084,MEDIDAS!A:A,MEDIDAS!D:D,,0)*5</f>
        <v>3.5</v>
      </c>
      <c r="L1084" s="1">
        <f>SUM(K1084,_xlfn.XLOOKUP(A1084,MEDIDAS!A:A,MEDIDAS!D:D,,0)*5)</f>
        <v>7</v>
      </c>
      <c r="M108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84" t="str">
        <f>IF(Tabela57[[#This Row],[ABASTECIMENTO]]&gt;0,"janeiro",_xlfn.XLOOKUP(Tabela57[[#This Row],[SKU]],'ESTOQUE DEZEMBRO'!A:A,'ESTOQUE DEZEMBRO'!N:N,,0))</f>
        <v>outubro</v>
      </c>
      <c r="O1084" s="15">
        <v>45658</v>
      </c>
    </row>
    <row r="1085" spans="1:15">
      <c r="A1085" s="5" t="s">
        <v>1087</v>
      </c>
      <c r="B1085" s="6" t="s">
        <v>1187</v>
      </c>
      <c r="C1085" s="8">
        <f t="shared" si="32"/>
        <v>64.89</v>
      </c>
      <c r="D1085" s="13">
        <f>_xlfn.XLOOKUP(Tabela57[[#This Row],[SKU]],'ESTOQUE DEZEMBRO'!A:A,'ESTOQUE DEZEMBRO'!F:F,,0)-
_xlfn.XLOOKUP(Tabela57[[#This Row],[SKU]],'VENDA MES'!K:K,'VENDA MES'!L:L,0,0)</f>
        <v>64.8</v>
      </c>
      <c r="E1085" s="13">
        <f>IF(D1085&lt;=0,(L1085 * 2.5) - D1085,IF(AND(Tabela57[[#This Row],[ESTOQUE_INICIAL]]&lt;=Tabela57[[#This Row],[PONTO_DE_REPOSICAO]],Tabela57[[#This Row],[ESTOQUE_INICIAL]]&gt;0),L1085*2.5,D1085*0))</f>
        <v>0</v>
      </c>
      <c r="F1085" s="13">
        <f t="shared" si="33"/>
        <v>64.8</v>
      </c>
      <c r="G1085" s="14">
        <f>IF('ESTOQUE DEZEMBRO'!$N1085="outubro",_xlfn.XLOOKUP('ESTOQUE DEZEMBRO'!$A1085,MEDIDAS!H:H,MEDIDAS!J:J,,0),IF('ESTOQUE DEZEMBRO'!$N1085="novembro",_xlfn.XLOOKUP('ESTOQUE DEZEMBRO'!$A1085,MEDIDAS!H:H,MEDIDAS!K:K,,0),"0"))</f>
        <v>60</v>
      </c>
      <c r="H1085" s="16">
        <v>120</v>
      </c>
      <c r="I1085" t="s">
        <v>1128</v>
      </c>
      <c r="J1085" s="1">
        <f>'ESTOQUE DEZEMBRO'!$D1085*'ESTOQUE DEZEMBRO'!$G1085+'ESTOQUE DEZEMBRO'!$E1085*'ESTOQUE DEZEMBRO'!$H1085</f>
        <v>3888</v>
      </c>
      <c r="K1085" s="1">
        <f>_xlfn.XLOOKUP(A1085,MEDIDAS!A:A,MEDIDAS!D:D,,0)*5</f>
        <v>3</v>
      </c>
      <c r="L1085" s="1">
        <f>SUM(K1085,_xlfn.XLOOKUP(A1085,MEDIDAS!A:A,MEDIDAS!D:D,,0)*5)</f>
        <v>6</v>
      </c>
      <c r="M108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85" t="str">
        <f>IF(Tabela57[[#This Row],[ABASTECIMENTO]]&gt;0,"janeiro",_xlfn.XLOOKUP(Tabela57[[#This Row],[SKU]],'ESTOQUE DEZEMBRO'!A:A,'ESTOQUE DEZEMBRO'!N:N,,0))</f>
        <v>outubro</v>
      </c>
      <c r="O1085" s="15">
        <v>45658</v>
      </c>
    </row>
    <row r="1086" spans="1:15">
      <c r="A1086" s="5" t="s">
        <v>1088</v>
      </c>
      <c r="B1086" s="6" t="s">
        <v>1186</v>
      </c>
      <c r="C1086" s="8">
        <f t="shared" si="32"/>
        <v>64.89</v>
      </c>
      <c r="D1086" s="13">
        <f>_xlfn.XLOOKUP(Tabela57[[#This Row],[SKU]],'ESTOQUE DEZEMBRO'!A:A,'ESTOQUE DEZEMBRO'!F:F,,0)-
_xlfn.XLOOKUP(Tabela57[[#This Row],[SKU]],'VENDA MES'!K:K,'VENDA MES'!L:L,0,0)</f>
        <v>118.6</v>
      </c>
      <c r="E1086" s="13">
        <f>IF(D1086&lt;=0,(L1086 * 2.5) - D1086,IF(AND(Tabela57[[#This Row],[ESTOQUE_INICIAL]]&lt;=Tabela57[[#This Row],[PONTO_DE_REPOSICAO]],Tabela57[[#This Row],[ESTOQUE_INICIAL]]&gt;0),L1086*2.5,D1086*0))</f>
        <v>0</v>
      </c>
      <c r="F1086" s="13">
        <f t="shared" si="33"/>
        <v>118.6</v>
      </c>
      <c r="G1086" s="14">
        <f>IF('ESTOQUE DEZEMBRO'!$N1086="outubro",_xlfn.XLOOKUP('ESTOQUE DEZEMBRO'!$A1086,MEDIDAS!H:H,MEDIDAS!J:J,,0),IF('ESTOQUE DEZEMBRO'!$N1086="novembro",_xlfn.XLOOKUP('ESTOQUE DEZEMBRO'!$A1086,MEDIDAS!H:H,MEDIDAS!K:K,,0),"0"))</f>
        <v>60</v>
      </c>
      <c r="H1086" s="16">
        <v>120</v>
      </c>
      <c r="I1086" t="s">
        <v>1128</v>
      </c>
      <c r="J1086" s="1">
        <f>'ESTOQUE DEZEMBRO'!$D1086*'ESTOQUE DEZEMBRO'!$G1086+'ESTOQUE DEZEMBRO'!$E1086*'ESTOQUE DEZEMBRO'!$H1086</f>
        <v>7116</v>
      </c>
      <c r="K1086" s="1">
        <f>_xlfn.XLOOKUP(A1086,MEDIDAS!A:A,MEDIDAS!D:D,,0)*5</f>
        <v>6.6111111111111107</v>
      </c>
      <c r="L1086" s="1">
        <f>SUM(K1086,_xlfn.XLOOKUP(A1086,MEDIDAS!A:A,MEDIDAS!D:D,,0)*5)</f>
        <v>13.222222222222221</v>
      </c>
      <c r="M108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86" t="str">
        <f>IF(Tabela57[[#This Row],[ABASTECIMENTO]]&gt;0,"janeiro",_xlfn.XLOOKUP(Tabela57[[#This Row],[SKU]],'ESTOQUE DEZEMBRO'!A:A,'ESTOQUE DEZEMBRO'!N:N,,0))</f>
        <v>outubro</v>
      </c>
      <c r="O1086" s="15">
        <v>45658</v>
      </c>
    </row>
    <row r="1087" spans="1:15">
      <c r="A1087" s="5" t="s">
        <v>1089</v>
      </c>
      <c r="B1087" s="6" t="s">
        <v>1219</v>
      </c>
      <c r="C1087" s="8">
        <f t="shared" si="32"/>
        <v>64.89</v>
      </c>
      <c r="D1087" s="13">
        <f>_xlfn.XLOOKUP(Tabela57[[#This Row],[SKU]],'ESTOQUE DEZEMBRO'!A:A,'ESTOQUE DEZEMBRO'!F:F,,0)-
_xlfn.XLOOKUP(Tabela57[[#This Row],[SKU]],'VENDA MES'!K:K,'VENDA MES'!L:L,0,0)</f>
        <v>16.40000000000002</v>
      </c>
      <c r="E1087" s="13">
        <f>IF(D1087&lt;=0,(L1087 * 2.5) - D1087,IF(AND(Tabela57[[#This Row],[ESTOQUE_INICIAL]]&lt;=Tabela57[[#This Row],[PONTO_DE_REPOSICAO]],Tabela57[[#This Row],[ESTOQUE_INICIAL]]&gt;0),L1087*2.5,D1087*0))</f>
        <v>0</v>
      </c>
      <c r="F1087" s="13">
        <f t="shared" si="33"/>
        <v>16.40000000000002</v>
      </c>
      <c r="G1087" s="14">
        <f>IF('ESTOQUE DEZEMBRO'!$N1087="outubro",_xlfn.XLOOKUP('ESTOQUE DEZEMBRO'!$A1087,MEDIDAS!H:H,MEDIDAS!J:J,,0),IF('ESTOQUE DEZEMBRO'!$N1087="novembro",_xlfn.XLOOKUP('ESTOQUE DEZEMBRO'!$A1087,MEDIDAS!H:H,MEDIDAS!K:K,,0),"0"))</f>
        <v>12</v>
      </c>
      <c r="H1087" s="16">
        <v>24</v>
      </c>
      <c r="I1087" t="s">
        <v>1136</v>
      </c>
      <c r="J1087" s="1">
        <f>'ESTOQUE DEZEMBRO'!$D1087*'ESTOQUE DEZEMBRO'!$G1087+'ESTOQUE DEZEMBRO'!$E1087*'ESTOQUE DEZEMBRO'!$H1087</f>
        <v>196.80000000000024</v>
      </c>
      <c r="K1087" s="1">
        <f>_xlfn.XLOOKUP(A1087,MEDIDAS!A:A,MEDIDAS!D:D,,0)*5</f>
        <v>4.2222222222222223</v>
      </c>
      <c r="L1087" s="1">
        <f>SUM(K1087,_xlfn.XLOOKUP(A1087,MEDIDAS!A:A,MEDIDAS!D:D,,0)*5)</f>
        <v>8.4444444444444446</v>
      </c>
      <c r="M108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87" t="str">
        <f>IF(Tabela57[[#This Row],[ABASTECIMENTO]]&gt;0,"janeiro",_xlfn.XLOOKUP(Tabela57[[#This Row],[SKU]],'ESTOQUE DEZEMBRO'!A:A,'ESTOQUE DEZEMBRO'!N:N,,0))</f>
        <v>outubro</v>
      </c>
      <c r="O1087" s="15">
        <v>45658</v>
      </c>
    </row>
    <row r="1088" spans="1:15">
      <c r="A1088" s="5" t="s">
        <v>1090</v>
      </c>
      <c r="B1088" s="6" t="s">
        <v>1172</v>
      </c>
      <c r="C1088" s="8">
        <f t="shared" si="32"/>
        <v>64.89</v>
      </c>
      <c r="D1088" s="13">
        <f>_xlfn.XLOOKUP(Tabela57[[#This Row],[SKU]],'ESTOQUE DEZEMBRO'!A:A,'ESTOQUE DEZEMBRO'!F:F,,0)-
_xlfn.XLOOKUP(Tabela57[[#This Row],[SKU]],'VENDA MES'!K:K,'VENDA MES'!L:L,0,0)</f>
        <v>55</v>
      </c>
      <c r="E1088" s="13">
        <f>IF(D1088&lt;=0,(L1088 * 2.5) - D1088,IF(AND(Tabela57[[#This Row],[ESTOQUE_INICIAL]]&lt;=Tabela57[[#This Row],[PONTO_DE_REPOSICAO]],Tabela57[[#This Row],[ESTOQUE_INICIAL]]&gt;0),L1088*2.5,D1088*0))</f>
        <v>0</v>
      </c>
      <c r="F1088" s="13">
        <f t="shared" si="33"/>
        <v>55</v>
      </c>
      <c r="G1088" s="14">
        <f>IF('ESTOQUE DEZEMBRO'!$N1088="outubro",_xlfn.XLOOKUP('ESTOQUE DEZEMBRO'!$A1088,MEDIDAS!H:H,MEDIDAS!J:J,,0),IF('ESTOQUE DEZEMBRO'!$N1088="novembro",_xlfn.XLOOKUP('ESTOQUE DEZEMBRO'!$A1088,MEDIDAS!H:H,MEDIDAS!K:K,,0),"0"))</f>
        <v>14</v>
      </c>
      <c r="H1088" s="16">
        <v>28</v>
      </c>
      <c r="I1088" t="s">
        <v>1142</v>
      </c>
      <c r="J1088" s="1">
        <f>'ESTOQUE DEZEMBRO'!$D1088*'ESTOQUE DEZEMBRO'!$G1088+'ESTOQUE DEZEMBRO'!$E1088*'ESTOQUE DEZEMBRO'!$H1088</f>
        <v>770</v>
      </c>
      <c r="K1088" s="1">
        <f>_xlfn.XLOOKUP(A1088,MEDIDAS!A:A,MEDIDAS!D:D,,0)*5</f>
        <v>2.4444444444444442</v>
      </c>
      <c r="L1088" s="1">
        <f>SUM(K1088,_xlfn.XLOOKUP(A1088,MEDIDAS!A:A,MEDIDAS!D:D,,0)*5)</f>
        <v>4.8888888888888884</v>
      </c>
      <c r="M108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88" t="str">
        <f>IF(Tabela57[[#This Row],[ABASTECIMENTO]]&gt;0,"janeiro",_xlfn.XLOOKUP(Tabela57[[#This Row],[SKU]],'ESTOQUE DEZEMBRO'!A:A,'ESTOQUE DEZEMBRO'!N:N,,0))</f>
        <v>outubro</v>
      </c>
      <c r="O1088" s="15">
        <v>45658</v>
      </c>
    </row>
    <row r="1089" spans="1:15">
      <c r="A1089" s="5" t="s">
        <v>1091</v>
      </c>
      <c r="B1089" s="6" t="s">
        <v>1212</v>
      </c>
      <c r="C1089" s="8">
        <f t="shared" si="32"/>
        <v>64.89</v>
      </c>
      <c r="D1089" s="13">
        <f>_xlfn.XLOOKUP(Tabela57[[#This Row],[SKU]],'ESTOQUE DEZEMBRO'!A:A,'ESTOQUE DEZEMBRO'!F:F,,0)-
_xlfn.XLOOKUP(Tabela57[[#This Row],[SKU]],'VENDA MES'!K:K,'VENDA MES'!L:L,0,0)</f>
        <v>20</v>
      </c>
      <c r="E1089" s="13">
        <f>IF(D1089&lt;=0,(L1089 * 2.5) - D1089,IF(AND(Tabela57[[#This Row],[ESTOQUE_INICIAL]]&lt;=Tabela57[[#This Row],[PONTO_DE_REPOSICAO]],Tabela57[[#This Row],[ESTOQUE_INICIAL]]&gt;0),L1089*2.5,D1089*0))</f>
        <v>0</v>
      </c>
      <c r="F1089" s="13">
        <f t="shared" si="33"/>
        <v>20</v>
      </c>
      <c r="G1089" s="14" t="str">
        <f>IF('ESTOQUE DEZEMBRO'!$N1089="outubro",_xlfn.XLOOKUP('ESTOQUE DEZEMBRO'!$A1089,MEDIDAS!H:H,MEDIDAS!J:J,,0),IF('ESTOQUE DEZEMBRO'!$N1089="novembro",_xlfn.XLOOKUP('ESTOQUE DEZEMBRO'!$A1089,MEDIDAS!H:H,MEDIDAS!K:K,,0),"0"))</f>
        <v>0</v>
      </c>
      <c r="H1089" s="16">
        <v>80</v>
      </c>
      <c r="I1089" t="s">
        <v>1138</v>
      </c>
      <c r="J1089" s="1">
        <f>'ESTOQUE DEZEMBRO'!$D1089*'ESTOQUE DEZEMBRO'!$G1089+'ESTOQUE DEZEMBRO'!$E1089*'ESTOQUE DEZEMBRO'!$H1089</f>
        <v>2600</v>
      </c>
      <c r="K1089" s="1">
        <f>_xlfn.XLOOKUP(A1089,MEDIDAS!A:A,MEDIDAS!D:D,,0)*5</f>
        <v>4</v>
      </c>
      <c r="L1089" s="1">
        <f>SUM(K1089,_xlfn.XLOOKUP(A1089,MEDIDAS!A:A,MEDIDAS!D:D,,0)*5)</f>
        <v>8</v>
      </c>
      <c r="M108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089" t="str">
        <f>IF(Tabela57[[#This Row],[ABASTECIMENTO]]&gt;0,"janeiro",_xlfn.XLOOKUP(Tabela57[[#This Row],[SKU]],'ESTOQUE DEZEMBRO'!A:A,'ESTOQUE DEZEMBRO'!N:N,,0))</f>
        <v>dezembro</v>
      </c>
      <c r="O1089" s="15">
        <v>45658</v>
      </c>
    </row>
    <row r="1090" spans="1:15">
      <c r="A1090" s="5" t="s">
        <v>1092</v>
      </c>
      <c r="B1090" s="6" t="s">
        <v>1131</v>
      </c>
      <c r="C1090" s="8">
        <f t="shared" ref="C1090:C1101" si="34">3.09*3*7</f>
        <v>64.89</v>
      </c>
      <c r="D1090" s="13">
        <f>_xlfn.XLOOKUP(Tabela57[[#This Row],[SKU]],'ESTOQUE DEZEMBRO'!A:A,'ESTOQUE DEZEMBRO'!F:F,,0)-
_xlfn.XLOOKUP(Tabela57[[#This Row],[SKU]],'VENDA MES'!K:K,'VENDA MES'!L:L,0,0)</f>
        <v>144.40000000000003</v>
      </c>
      <c r="E1090" s="13">
        <f>IF(D1090&lt;=0,(L1090 * 2.5) - D1090,IF(AND(Tabela57[[#This Row],[ESTOQUE_INICIAL]]&lt;=Tabela57[[#This Row],[PONTO_DE_REPOSICAO]],Tabela57[[#This Row],[ESTOQUE_INICIAL]]&gt;0),L1090*2.5,D1090*0))</f>
        <v>0</v>
      </c>
      <c r="F1090" s="13">
        <f t="shared" ref="F1090:F1101" si="35">SUM(E1090,D1090)</f>
        <v>144.40000000000003</v>
      </c>
      <c r="G1090" s="14">
        <f>IF('ESTOQUE DEZEMBRO'!$N1090="outubro",_xlfn.XLOOKUP('ESTOQUE DEZEMBRO'!$A1090,MEDIDAS!H:H,MEDIDAS!J:J,,0),IF('ESTOQUE DEZEMBRO'!$N1090="novembro",_xlfn.XLOOKUP('ESTOQUE DEZEMBRO'!$A1090,MEDIDAS!H:H,MEDIDAS!K:K,,0),"0"))</f>
        <v>60</v>
      </c>
      <c r="H1090" s="16">
        <v>120</v>
      </c>
      <c r="I1090" t="s">
        <v>1128</v>
      </c>
      <c r="J1090" s="1">
        <f>'ESTOQUE DEZEMBRO'!$D1090*'ESTOQUE DEZEMBRO'!$G1090+'ESTOQUE DEZEMBRO'!$E1090*'ESTOQUE DEZEMBRO'!$H1090</f>
        <v>8664.0000000000018</v>
      </c>
      <c r="K1090" s="1">
        <f>_xlfn.XLOOKUP(A1090,MEDIDAS!A:A,MEDIDAS!D:D,,0)*5</f>
        <v>4.4444444444444446</v>
      </c>
      <c r="L1090" s="1">
        <f>SUM(K1090,_xlfn.XLOOKUP(A1090,MEDIDAS!A:A,MEDIDAS!D:D,,0)*5)</f>
        <v>8.8888888888888893</v>
      </c>
      <c r="M109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90" t="str">
        <f>IF(Tabela57[[#This Row],[ABASTECIMENTO]]&gt;0,"janeiro",_xlfn.XLOOKUP(Tabela57[[#This Row],[SKU]],'ESTOQUE DEZEMBRO'!A:A,'ESTOQUE DEZEMBRO'!N:N,,0))</f>
        <v>outubro</v>
      </c>
      <c r="O1090" s="15">
        <v>45658</v>
      </c>
    </row>
    <row r="1091" spans="1:15">
      <c r="A1091" s="5" t="s">
        <v>1093</v>
      </c>
      <c r="B1091" s="6" t="s">
        <v>1161</v>
      </c>
      <c r="C1091" s="8">
        <f t="shared" si="34"/>
        <v>64.89</v>
      </c>
      <c r="D1091" s="13">
        <f>_xlfn.XLOOKUP(Tabela57[[#This Row],[SKU]],'ESTOQUE DEZEMBRO'!A:A,'ESTOQUE DEZEMBRO'!F:F,,0)-
_xlfn.XLOOKUP(Tabela57[[#This Row],[SKU]],'VENDA MES'!K:K,'VENDA MES'!L:L,0,0)</f>
        <v>94.6</v>
      </c>
      <c r="E1091" s="13">
        <f>IF(D1091&lt;=0,(L1091 * 2.5) - D1091,IF(AND(Tabela57[[#This Row],[ESTOQUE_INICIAL]]&lt;=Tabela57[[#This Row],[PONTO_DE_REPOSICAO]],Tabela57[[#This Row],[ESTOQUE_INICIAL]]&gt;0),L1091*2.5,D1091*0))</f>
        <v>0</v>
      </c>
      <c r="F1091" s="13">
        <f t="shared" si="35"/>
        <v>94.6</v>
      </c>
      <c r="G1091" s="14">
        <f>IF('ESTOQUE DEZEMBRO'!$N1091="outubro",_xlfn.XLOOKUP('ESTOQUE DEZEMBRO'!$A1091,MEDIDAS!H:H,MEDIDAS!J:J,,0),IF('ESTOQUE DEZEMBRO'!$N1091="novembro",_xlfn.XLOOKUP('ESTOQUE DEZEMBRO'!$A1091,MEDIDAS!H:H,MEDIDAS!K:K,,0),"0"))</f>
        <v>24</v>
      </c>
      <c r="H1091" s="16">
        <v>48</v>
      </c>
      <c r="I1091" t="s">
        <v>1128</v>
      </c>
      <c r="J1091" s="1">
        <f>'ESTOQUE DEZEMBRO'!$D1091*'ESTOQUE DEZEMBRO'!$G1091+'ESTOQUE DEZEMBRO'!$E1091*'ESTOQUE DEZEMBRO'!$H1091</f>
        <v>2270.3999999999996</v>
      </c>
      <c r="K1091" s="1">
        <f>_xlfn.XLOOKUP(A1091,MEDIDAS!A:A,MEDIDAS!D:D,,0)*5</f>
        <v>4.2777777777777777</v>
      </c>
      <c r="L1091" s="1">
        <f>SUM(K1091,_xlfn.XLOOKUP(A1091,MEDIDAS!A:A,MEDIDAS!D:D,,0)*5)</f>
        <v>8.5555555555555554</v>
      </c>
      <c r="M109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91" t="str">
        <f>IF(Tabela57[[#This Row],[ABASTECIMENTO]]&gt;0,"janeiro",_xlfn.XLOOKUP(Tabela57[[#This Row],[SKU]],'ESTOQUE DEZEMBRO'!A:A,'ESTOQUE DEZEMBRO'!N:N,,0))</f>
        <v>outubro</v>
      </c>
      <c r="O1091" s="15">
        <v>45658</v>
      </c>
    </row>
    <row r="1092" spans="1:15">
      <c r="A1092" s="5" t="s">
        <v>1094</v>
      </c>
      <c r="B1092" s="6" t="s">
        <v>1237</v>
      </c>
      <c r="C1092" s="8">
        <f t="shared" si="34"/>
        <v>64.89</v>
      </c>
      <c r="D1092" s="13">
        <f>_xlfn.XLOOKUP(Tabela57[[#This Row],[SKU]],'ESTOQUE DEZEMBRO'!A:A,'ESTOQUE DEZEMBRO'!F:F,,0)-
_xlfn.XLOOKUP(Tabela57[[#This Row],[SKU]],'VENDA MES'!K:K,'VENDA MES'!L:L,0,0)</f>
        <v>23.611111111111111</v>
      </c>
      <c r="E1092" s="13">
        <f>IF(D1092&lt;=0,(L1092 * 2.5) - D1092,IF(AND(Tabela57[[#This Row],[ESTOQUE_INICIAL]]&lt;=Tabela57[[#This Row],[PONTO_DE_REPOSICAO]],Tabela57[[#This Row],[ESTOQUE_INICIAL]]&gt;0),L1092*2.5,D1092*0))</f>
        <v>0</v>
      </c>
      <c r="F1092" s="13">
        <f t="shared" si="35"/>
        <v>23.611111111111111</v>
      </c>
      <c r="G1092" s="14" t="str">
        <f>IF('ESTOQUE DEZEMBRO'!$N1092="outubro",_xlfn.XLOOKUP('ESTOQUE DEZEMBRO'!$A1092,MEDIDAS!H:H,MEDIDAS!J:J,,0),IF('ESTOQUE DEZEMBRO'!$N1092="novembro",_xlfn.XLOOKUP('ESTOQUE DEZEMBRO'!$A1092,MEDIDAS!H:H,MEDIDAS!K:K,,0),"0"))</f>
        <v>0</v>
      </c>
      <c r="H1092" s="16">
        <v>20</v>
      </c>
      <c r="I1092" t="s">
        <v>1134</v>
      </c>
      <c r="J1092" s="1">
        <f>'ESTOQUE DEZEMBRO'!$D1092*'ESTOQUE DEZEMBRO'!$G1092+'ESTOQUE DEZEMBRO'!$E1092*'ESTOQUE DEZEMBRO'!$H1092</f>
        <v>735.27777777777771</v>
      </c>
      <c r="K1092" s="1">
        <f>_xlfn.XLOOKUP(A1092,MEDIDAS!A:A,MEDIDAS!D:D,,0)*5</f>
        <v>4.7222222222222223</v>
      </c>
      <c r="L1092" s="1">
        <f>SUM(K1092,_xlfn.XLOOKUP(A1092,MEDIDAS!A:A,MEDIDAS!D:D,,0)*5)</f>
        <v>9.4444444444444446</v>
      </c>
      <c r="M1092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IDEAL</v>
      </c>
      <c r="N1092" t="str">
        <f>IF(Tabela57[[#This Row],[ABASTECIMENTO]]&gt;0,"janeiro",_xlfn.XLOOKUP(Tabela57[[#This Row],[SKU]],'ESTOQUE DEZEMBRO'!A:A,'ESTOQUE DEZEMBRO'!N:N,,0))</f>
        <v>dezembro</v>
      </c>
      <c r="O1092" s="15">
        <v>45658</v>
      </c>
    </row>
    <row r="1093" spans="1:15">
      <c r="A1093" s="5" t="s">
        <v>1095</v>
      </c>
      <c r="B1093" s="6" t="s">
        <v>1144</v>
      </c>
      <c r="C1093" s="8">
        <f t="shared" si="34"/>
        <v>64.89</v>
      </c>
      <c r="D1093" s="13">
        <f>_xlfn.XLOOKUP(Tabela57[[#This Row],[SKU]],'ESTOQUE DEZEMBRO'!A:A,'ESTOQUE DEZEMBRO'!F:F,,0)-
_xlfn.XLOOKUP(Tabela57[[#This Row],[SKU]],'VENDA MES'!K:K,'VENDA MES'!L:L,0,0)</f>
        <v>180.6</v>
      </c>
      <c r="E1093" s="13">
        <f>IF(D1093&lt;=0,(L1093 * 2.5) - D1093,IF(AND(Tabela57[[#This Row],[ESTOQUE_INICIAL]]&lt;=Tabela57[[#This Row],[PONTO_DE_REPOSICAO]],Tabela57[[#This Row],[ESTOQUE_INICIAL]]&gt;0),L1093*2.5,D1093*0))</f>
        <v>0</v>
      </c>
      <c r="F1093" s="13">
        <f t="shared" si="35"/>
        <v>180.6</v>
      </c>
      <c r="G1093" s="14">
        <f>IF('ESTOQUE DEZEMBRO'!$N1093="outubro",_xlfn.XLOOKUP('ESTOQUE DEZEMBRO'!$A1093,MEDIDAS!H:H,MEDIDAS!J:J,,0),IF('ESTOQUE DEZEMBRO'!$N1093="novembro",_xlfn.XLOOKUP('ESTOQUE DEZEMBRO'!$A1093,MEDIDAS!H:H,MEDIDAS!K:K,,0),"0"))</f>
        <v>10</v>
      </c>
      <c r="H1093" s="16">
        <v>20</v>
      </c>
      <c r="I1093" t="s">
        <v>1134</v>
      </c>
      <c r="J1093" s="1">
        <f>'ESTOQUE DEZEMBRO'!$D1093*'ESTOQUE DEZEMBRO'!$G1093+'ESTOQUE DEZEMBRO'!$E1093*'ESTOQUE DEZEMBRO'!$H1093</f>
        <v>1806</v>
      </c>
      <c r="K1093" s="1">
        <f>_xlfn.XLOOKUP(A1093,MEDIDAS!A:A,MEDIDAS!D:D,,0)*5</f>
        <v>3.1666666666666665</v>
      </c>
      <c r="L1093" s="1">
        <f>SUM(K1093,_xlfn.XLOOKUP(A1093,MEDIDAS!A:A,MEDIDAS!D:D,,0)*5)</f>
        <v>6.333333333333333</v>
      </c>
      <c r="M1093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93" t="str">
        <f>IF(Tabela57[[#This Row],[ABASTECIMENTO]]&gt;0,"janeiro",_xlfn.XLOOKUP(Tabela57[[#This Row],[SKU]],'ESTOQUE DEZEMBRO'!A:A,'ESTOQUE DEZEMBRO'!N:N,,0))</f>
        <v>outubro</v>
      </c>
      <c r="O1093" s="15">
        <v>45658</v>
      </c>
    </row>
    <row r="1094" spans="1:15">
      <c r="A1094" s="5" t="s">
        <v>1096</v>
      </c>
      <c r="B1094" s="6" t="s">
        <v>1232</v>
      </c>
      <c r="C1094" s="8">
        <f t="shared" si="34"/>
        <v>64.89</v>
      </c>
      <c r="D1094" s="13">
        <f>_xlfn.XLOOKUP(Tabela57[[#This Row],[SKU]],'ESTOQUE DEZEMBRO'!A:A,'ESTOQUE DEZEMBRO'!F:F,,0)-
_xlfn.XLOOKUP(Tabela57[[#This Row],[SKU]],'VENDA MES'!K:K,'VENDA MES'!L:L,0,0)</f>
        <v>11.200000000000003</v>
      </c>
      <c r="E1094" s="13">
        <f>IF(D1094&lt;=0,(L1094 * 2.5) - D1094,IF(AND(Tabela57[[#This Row],[ESTOQUE_INICIAL]]&lt;=Tabela57[[#This Row],[PONTO_DE_REPOSICAO]],Tabela57[[#This Row],[ESTOQUE_INICIAL]]&gt;0),L1094*2.5,D1094*0))</f>
        <v>0</v>
      </c>
      <c r="F1094" s="13">
        <f t="shared" si="35"/>
        <v>11.200000000000003</v>
      </c>
      <c r="G1094" s="14">
        <f>IF('ESTOQUE DEZEMBRO'!$N1094="outubro",_xlfn.XLOOKUP('ESTOQUE DEZEMBRO'!$A1094,MEDIDAS!H:H,MEDIDAS!J:J,,0),IF('ESTOQUE DEZEMBRO'!$N1094="novembro",_xlfn.XLOOKUP('ESTOQUE DEZEMBRO'!$A1094,MEDIDAS!H:H,MEDIDAS!K:K,,0),"0"))</f>
        <v>8</v>
      </c>
      <c r="H1094" s="16">
        <v>16</v>
      </c>
      <c r="I1094" t="s">
        <v>1142</v>
      </c>
      <c r="J1094" s="1">
        <f>'ESTOQUE DEZEMBRO'!$D1094*'ESTOQUE DEZEMBRO'!$G1094+'ESTOQUE DEZEMBRO'!$E1094*'ESTOQUE DEZEMBRO'!$H1094</f>
        <v>89.600000000000023</v>
      </c>
      <c r="K1094" s="1">
        <f>_xlfn.XLOOKUP(A1094,MEDIDAS!A:A,MEDIDAS!D:D,,0)*5</f>
        <v>3.7777777777777777</v>
      </c>
      <c r="L1094" s="1">
        <f>SUM(K1094,_xlfn.XLOOKUP(A1094,MEDIDAS!A:A,MEDIDAS!D:D,,0)*5)</f>
        <v>7.5555555555555554</v>
      </c>
      <c r="M1094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94" t="str">
        <f>IF(Tabela57[[#This Row],[ABASTECIMENTO]]&gt;0,"janeiro",_xlfn.XLOOKUP(Tabela57[[#This Row],[SKU]],'ESTOQUE DEZEMBRO'!A:A,'ESTOQUE DEZEMBRO'!N:N,,0))</f>
        <v>outubro</v>
      </c>
      <c r="O1094" s="15">
        <v>45658</v>
      </c>
    </row>
    <row r="1095" spans="1:15">
      <c r="A1095" s="5" t="s">
        <v>1098</v>
      </c>
      <c r="B1095" s="6" t="s">
        <v>1165</v>
      </c>
      <c r="C1095" s="8">
        <f t="shared" si="34"/>
        <v>64.89</v>
      </c>
      <c r="D1095" s="13">
        <f>_xlfn.XLOOKUP(Tabela57[[#This Row],[SKU]],'ESTOQUE DEZEMBRO'!A:A,'ESTOQUE DEZEMBRO'!F:F,,0)-
_xlfn.XLOOKUP(Tabela57[[#This Row],[SKU]],'VENDA MES'!K:K,'VENDA MES'!L:L,0,0)</f>
        <v>101.80000000000004</v>
      </c>
      <c r="E1095" s="13">
        <f>IF(D1095&lt;=0,(L1095 * 2.5) - D1095,IF(AND(Tabela57[[#This Row],[ESTOQUE_INICIAL]]&lt;=Tabela57[[#This Row],[PONTO_DE_REPOSICAO]],Tabela57[[#This Row],[ESTOQUE_INICIAL]]&gt;0),L1095*2.5,D1095*0))</f>
        <v>0</v>
      </c>
      <c r="F1095" s="13">
        <f t="shared" si="35"/>
        <v>101.80000000000004</v>
      </c>
      <c r="G1095" s="14">
        <f>IF('ESTOQUE DEZEMBRO'!$N1095="outubro",_xlfn.XLOOKUP('ESTOQUE DEZEMBRO'!$A1095,MEDIDAS!H:H,MEDIDAS!J:J,,0),IF('ESTOQUE DEZEMBRO'!$N1095="novembro",_xlfn.XLOOKUP('ESTOQUE DEZEMBRO'!$A1095,MEDIDAS!H:H,MEDIDAS!K:K,,0),"0"))</f>
        <v>14</v>
      </c>
      <c r="H1095" s="16">
        <v>28</v>
      </c>
      <c r="I1095" t="s">
        <v>1142</v>
      </c>
      <c r="J1095" s="1">
        <f>'ESTOQUE DEZEMBRO'!$D1095*'ESTOQUE DEZEMBRO'!$G1095+'ESTOQUE DEZEMBRO'!$E1095*'ESTOQUE DEZEMBRO'!$H1095</f>
        <v>1425.2000000000005</v>
      </c>
      <c r="K1095" s="1">
        <f>_xlfn.XLOOKUP(A1095,MEDIDAS!A:A,MEDIDAS!D:D,,0)*5</f>
        <v>4.6111111111111116</v>
      </c>
      <c r="L1095" s="1">
        <f>SUM(K1095,_xlfn.XLOOKUP(A1095,MEDIDAS!A:A,MEDIDAS!D:D,,0)*5)</f>
        <v>9.2222222222222232</v>
      </c>
      <c r="M1095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95" t="str">
        <f>IF(Tabela57[[#This Row],[ABASTECIMENTO]]&gt;0,"janeiro",_xlfn.XLOOKUP(Tabela57[[#This Row],[SKU]],'ESTOQUE DEZEMBRO'!A:A,'ESTOQUE DEZEMBRO'!N:N,,0))</f>
        <v>outubro</v>
      </c>
      <c r="O1095" s="15">
        <v>45658</v>
      </c>
    </row>
    <row r="1096" spans="1:15">
      <c r="A1096" s="5" t="s">
        <v>1099</v>
      </c>
      <c r="B1096" s="6" t="s">
        <v>1183</v>
      </c>
      <c r="C1096" s="8">
        <f t="shared" si="34"/>
        <v>64.89</v>
      </c>
      <c r="D1096" s="13">
        <f>_xlfn.XLOOKUP(Tabela57[[#This Row],[SKU]],'ESTOQUE DEZEMBRO'!A:A,'ESTOQUE DEZEMBRO'!F:F,,0)-
_xlfn.XLOOKUP(Tabela57[[#This Row],[SKU]],'VENDA MES'!K:K,'VENDA MES'!L:L,0,0)</f>
        <v>109.4</v>
      </c>
      <c r="E1096" s="13">
        <f>IF(D1096&lt;=0,(L1096 * 2.5) - D1096,IF(AND(Tabela57[[#This Row],[ESTOQUE_INICIAL]]&lt;=Tabela57[[#This Row],[PONTO_DE_REPOSICAO]],Tabela57[[#This Row],[ESTOQUE_INICIAL]]&gt;0),L1096*2.5,D1096*0))</f>
        <v>0</v>
      </c>
      <c r="F1096" s="13">
        <f t="shared" si="35"/>
        <v>109.4</v>
      </c>
      <c r="G1096" s="14">
        <f>IF('ESTOQUE DEZEMBRO'!$N1096="outubro",_xlfn.XLOOKUP('ESTOQUE DEZEMBRO'!$A1096,MEDIDAS!H:H,MEDIDAS!J:J,,0),IF('ESTOQUE DEZEMBRO'!$N1096="novembro",_xlfn.XLOOKUP('ESTOQUE DEZEMBRO'!$A1096,MEDIDAS!H:H,MEDIDAS!K:K,,0),"0"))</f>
        <v>30</v>
      </c>
      <c r="H1096" s="16">
        <v>60</v>
      </c>
      <c r="I1096" t="s">
        <v>1146</v>
      </c>
      <c r="J1096" s="1">
        <f>'ESTOQUE DEZEMBRO'!$D1096*'ESTOQUE DEZEMBRO'!$G1096+'ESTOQUE DEZEMBRO'!$E1096*'ESTOQUE DEZEMBRO'!$H1096</f>
        <v>3282</v>
      </c>
      <c r="K1096" s="1">
        <f>_xlfn.XLOOKUP(A1096,MEDIDAS!A:A,MEDIDAS!D:D,,0)*5</f>
        <v>2.7222222222222219</v>
      </c>
      <c r="L1096" s="1">
        <f>SUM(K1096,_xlfn.XLOOKUP(A1096,MEDIDAS!A:A,MEDIDAS!D:D,,0)*5)</f>
        <v>5.4444444444444438</v>
      </c>
      <c r="M1096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96" t="str">
        <f>IF(Tabela57[[#This Row],[ABASTECIMENTO]]&gt;0,"janeiro",_xlfn.XLOOKUP(Tabela57[[#This Row],[SKU]],'ESTOQUE DEZEMBRO'!A:A,'ESTOQUE DEZEMBRO'!N:N,,0))</f>
        <v>outubro</v>
      </c>
      <c r="O1096" s="15">
        <v>45658</v>
      </c>
    </row>
    <row r="1097" spans="1:15">
      <c r="A1097" s="5" t="s">
        <v>1100</v>
      </c>
      <c r="B1097" s="6" t="s">
        <v>1182</v>
      </c>
      <c r="C1097" s="8">
        <f t="shared" si="34"/>
        <v>64.89</v>
      </c>
      <c r="D1097" s="13">
        <f>_xlfn.XLOOKUP(Tabela57[[#This Row],[SKU]],'ESTOQUE DEZEMBRO'!A:A,'ESTOQUE DEZEMBRO'!F:F,,0)-
_xlfn.XLOOKUP(Tabela57[[#This Row],[SKU]],'VENDA MES'!K:K,'VENDA MES'!L:L,0,0)</f>
        <v>133.6</v>
      </c>
      <c r="E1097" s="13">
        <f>IF(D1097&lt;=0,(L1097 * 2.5) - D1097,IF(AND(Tabela57[[#This Row],[ESTOQUE_INICIAL]]&lt;=Tabela57[[#This Row],[PONTO_DE_REPOSICAO]],Tabela57[[#This Row],[ESTOQUE_INICIAL]]&gt;0),L1097*2.5,D1097*0))</f>
        <v>0</v>
      </c>
      <c r="F1097" s="13">
        <f t="shared" si="35"/>
        <v>133.6</v>
      </c>
      <c r="G1097" s="14">
        <f>IF('ESTOQUE DEZEMBRO'!$N1097="outubro",_xlfn.XLOOKUP('ESTOQUE DEZEMBRO'!$A1097,MEDIDAS!H:H,MEDIDAS!J:J,,0),IF('ESTOQUE DEZEMBRO'!$N1097="novembro",_xlfn.XLOOKUP('ESTOQUE DEZEMBRO'!$A1097,MEDIDAS!H:H,MEDIDAS!K:K,,0),"0"))</f>
        <v>14</v>
      </c>
      <c r="H1097" s="16">
        <v>28</v>
      </c>
      <c r="I1097" t="s">
        <v>1142</v>
      </c>
      <c r="J1097" s="1">
        <f>'ESTOQUE DEZEMBRO'!$D1097*'ESTOQUE DEZEMBRO'!$G1097+'ESTOQUE DEZEMBRO'!$E1097*'ESTOQUE DEZEMBRO'!$H1097</f>
        <v>1870.3999999999999</v>
      </c>
      <c r="K1097" s="1">
        <f>_xlfn.XLOOKUP(A1097,MEDIDAS!A:A,MEDIDAS!D:D,,0)*5</f>
        <v>5.7777777777777768</v>
      </c>
      <c r="L1097" s="1">
        <f>SUM(K1097,_xlfn.XLOOKUP(A1097,MEDIDAS!A:A,MEDIDAS!D:D,,0)*5)</f>
        <v>11.555555555555554</v>
      </c>
      <c r="M1097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97" t="str">
        <f>IF(Tabela57[[#This Row],[ABASTECIMENTO]]&gt;0,"janeiro",_xlfn.XLOOKUP(Tabela57[[#This Row],[SKU]],'ESTOQUE DEZEMBRO'!A:A,'ESTOQUE DEZEMBRO'!N:N,,0))</f>
        <v>outubro</v>
      </c>
      <c r="O1097" s="15">
        <v>45658</v>
      </c>
    </row>
    <row r="1098" spans="1:15">
      <c r="A1098" s="5" t="s">
        <v>1101</v>
      </c>
      <c r="B1098" s="6" t="s">
        <v>1229</v>
      </c>
      <c r="C1098" s="8">
        <f t="shared" si="34"/>
        <v>64.89</v>
      </c>
      <c r="D1098" s="13">
        <f>_xlfn.XLOOKUP(Tabela57[[#This Row],[SKU]],'ESTOQUE DEZEMBRO'!A:A,'ESTOQUE DEZEMBRO'!F:F,,0)-
_xlfn.XLOOKUP(Tabela57[[#This Row],[SKU]],'VENDA MES'!K:K,'VENDA MES'!L:L,0,0)</f>
        <v>35.599999999999994</v>
      </c>
      <c r="E1098" s="13">
        <f>IF(D1098&lt;=0,(L1098 * 2.5) - D1098,IF(AND(Tabela57[[#This Row],[ESTOQUE_INICIAL]]&lt;=Tabela57[[#This Row],[PONTO_DE_REPOSICAO]],Tabela57[[#This Row],[ESTOQUE_INICIAL]]&gt;0),L1098*2.5,D1098*0))</f>
        <v>0</v>
      </c>
      <c r="F1098" s="13">
        <f t="shared" si="35"/>
        <v>35.599999999999994</v>
      </c>
      <c r="G1098" s="14">
        <f>IF('ESTOQUE DEZEMBRO'!$N1098="outubro",_xlfn.XLOOKUP('ESTOQUE DEZEMBRO'!$A1098,MEDIDAS!H:H,MEDIDAS!J:J,,0),IF('ESTOQUE DEZEMBRO'!$N1098="novembro",_xlfn.XLOOKUP('ESTOQUE DEZEMBRO'!$A1098,MEDIDAS!H:H,MEDIDAS!K:K,,0),"0"))</f>
        <v>14</v>
      </c>
      <c r="H1098" s="16">
        <v>28</v>
      </c>
      <c r="I1098" t="s">
        <v>1142</v>
      </c>
      <c r="J1098" s="1">
        <f>'ESTOQUE DEZEMBRO'!$D1098*'ESTOQUE DEZEMBRO'!$G1098+'ESTOQUE DEZEMBRO'!$E1098*'ESTOQUE DEZEMBRO'!$H1098</f>
        <v>498.39999999999992</v>
      </c>
      <c r="K1098" s="1">
        <f>_xlfn.XLOOKUP(A1098,MEDIDAS!A:A,MEDIDAS!D:D,,0)*5</f>
        <v>5.7222222222222214</v>
      </c>
      <c r="L1098" s="1">
        <f>SUM(K1098,_xlfn.XLOOKUP(A1098,MEDIDAS!A:A,MEDIDAS!D:D,,0)*5)</f>
        <v>11.444444444444443</v>
      </c>
      <c r="M1098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98" t="str">
        <f>IF(Tabela57[[#This Row],[ABASTECIMENTO]]&gt;0,"janeiro",_xlfn.XLOOKUP(Tabela57[[#This Row],[SKU]],'ESTOQUE DEZEMBRO'!A:A,'ESTOQUE DEZEMBRO'!N:N,,0))</f>
        <v>outubro</v>
      </c>
      <c r="O1098" s="15">
        <v>45658</v>
      </c>
    </row>
    <row r="1099" spans="1:15">
      <c r="A1099" s="5" t="s">
        <v>1102</v>
      </c>
      <c r="B1099" s="6" t="s">
        <v>1214</v>
      </c>
      <c r="C1099" s="8">
        <f t="shared" si="34"/>
        <v>64.89</v>
      </c>
      <c r="D1099" s="13">
        <f>_xlfn.XLOOKUP(Tabela57[[#This Row],[SKU]],'ESTOQUE DEZEMBRO'!A:A,'ESTOQUE DEZEMBRO'!F:F,,0)-
_xlfn.XLOOKUP(Tabela57[[#This Row],[SKU]],'VENDA MES'!K:K,'VENDA MES'!L:L,0,0)</f>
        <v>72.800000000000011</v>
      </c>
      <c r="E1099" s="13">
        <f>IF(D1099&lt;=0,(L1099 * 2.5) - D1099,IF(AND(Tabela57[[#This Row],[ESTOQUE_INICIAL]]&lt;=Tabela57[[#This Row],[PONTO_DE_REPOSICAO]],Tabela57[[#This Row],[ESTOQUE_INICIAL]]&gt;0),L1099*2.5,D1099*0))</f>
        <v>0</v>
      </c>
      <c r="F1099" s="13">
        <f t="shared" si="35"/>
        <v>72.800000000000011</v>
      </c>
      <c r="G1099" s="14">
        <f>IF('ESTOQUE DEZEMBRO'!$N1099="outubro",_xlfn.XLOOKUP('ESTOQUE DEZEMBRO'!$A1099,MEDIDAS!H:H,MEDIDAS!J:J,,0),IF('ESTOQUE DEZEMBRO'!$N1099="novembro",_xlfn.XLOOKUP('ESTOQUE DEZEMBRO'!$A1099,MEDIDAS!H:H,MEDIDAS!K:K,,0),"0"))</f>
        <v>60</v>
      </c>
      <c r="H1099" s="16">
        <v>120</v>
      </c>
      <c r="I1099" t="s">
        <v>1128</v>
      </c>
      <c r="J1099" s="1">
        <f>'ESTOQUE DEZEMBRO'!$D1099*'ESTOQUE DEZEMBRO'!$G1099+'ESTOQUE DEZEMBRO'!$E1099*'ESTOQUE DEZEMBRO'!$H1099</f>
        <v>4368.0000000000009</v>
      </c>
      <c r="K1099" s="1">
        <f>_xlfn.XLOOKUP(A1099,MEDIDAS!A:A,MEDIDAS!D:D,,0)*5</f>
        <v>4.3888888888888893</v>
      </c>
      <c r="L1099" s="1">
        <f>SUM(K1099,_xlfn.XLOOKUP(A1099,MEDIDAS!A:A,MEDIDAS!D:D,,0)*5)</f>
        <v>8.7777777777777786</v>
      </c>
      <c r="M1099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099" t="str">
        <f>IF(Tabela57[[#This Row],[ABASTECIMENTO]]&gt;0,"janeiro",_xlfn.XLOOKUP(Tabela57[[#This Row],[SKU]],'ESTOQUE DEZEMBRO'!A:A,'ESTOQUE DEZEMBRO'!N:N,,0))</f>
        <v>outubro</v>
      </c>
      <c r="O1099" s="15">
        <v>45658</v>
      </c>
    </row>
    <row r="1100" spans="1:15">
      <c r="A1100" s="5" t="s">
        <v>1103</v>
      </c>
      <c r="B1100" s="6" t="s">
        <v>1226</v>
      </c>
      <c r="C1100" s="8">
        <f t="shared" si="34"/>
        <v>64.89</v>
      </c>
      <c r="D1100" s="13">
        <f>_xlfn.XLOOKUP(Tabela57[[#This Row],[SKU]],'ESTOQUE DEZEMBRO'!A:A,'ESTOQUE DEZEMBRO'!F:F,,0)-
_xlfn.XLOOKUP(Tabela57[[#This Row],[SKU]],'VENDA MES'!K:K,'VENDA MES'!L:L,0,0)</f>
        <v>16.200000000000003</v>
      </c>
      <c r="E1100" s="13">
        <f>IF(D1100&lt;=0,(L1100 * 2.5) - D1100,IF(AND(Tabela57[[#This Row],[ESTOQUE_INICIAL]]&lt;=Tabela57[[#This Row],[PONTO_DE_REPOSICAO]],Tabela57[[#This Row],[ESTOQUE_INICIAL]]&gt;0),L1100*2.5,D1100*0))</f>
        <v>0</v>
      </c>
      <c r="F1100" s="13">
        <f t="shared" si="35"/>
        <v>16.200000000000003</v>
      </c>
      <c r="G1100" s="14">
        <f>IF('ESTOQUE DEZEMBRO'!$N1100="outubro",_xlfn.XLOOKUP('ESTOQUE DEZEMBRO'!$A1100,MEDIDAS!H:H,MEDIDAS!J:J,,0),IF('ESTOQUE DEZEMBRO'!$N1100="novembro",_xlfn.XLOOKUP('ESTOQUE DEZEMBRO'!$A1100,MEDIDAS!H:H,MEDIDAS!K:K,,0),"0"))</f>
        <v>12</v>
      </c>
      <c r="H1100" s="16">
        <v>24</v>
      </c>
      <c r="I1100" t="s">
        <v>1136</v>
      </c>
      <c r="J1100" s="1">
        <f>'ESTOQUE DEZEMBRO'!$D1100*'ESTOQUE DEZEMBRO'!$G1100+'ESTOQUE DEZEMBRO'!$E1100*'ESTOQUE DEZEMBRO'!$H1100</f>
        <v>194.40000000000003</v>
      </c>
      <c r="K1100" s="1">
        <f>_xlfn.XLOOKUP(A1100,MEDIDAS!A:A,MEDIDAS!D:D,,0)*5</f>
        <v>3.5</v>
      </c>
      <c r="L1100" s="1">
        <f>SUM(K1100,_xlfn.XLOOKUP(A1100,MEDIDAS!A:A,MEDIDAS!D:D,,0)*5)</f>
        <v>7</v>
      </c>
      <c r="M1100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100" t="str">
        <f>IF(Tabela57[[#This Row],[ABASTECIMENTO]]&gt;0,"janeiro",_xlfn.XLOOKUP(Tabela57[[#This Row],[SKU]],'ESTOQUE DEZEMBRO'!A:A,'ESTOQUE DEZEMBRO'!N:N,,0))</f>
        <v>outubro</v>
      </c>
      <c r="O1100" s="15">
        <v>45658</v>
      </c>
    </row>
    <row r="1101" spans="1:15">
      <c r="A1101" s="5" t="s">
        <v>1104</v>
      </c>
      <c r="B1101" s="6" t="s">
        <v>1150</v>
      </c>
      <c r="C1101" s="8">
        <f t="shared" si="34"/>
        <v>64.89</v>
      </c>
      <c r="D1101" s="13">
        <f>_xlfn.XLOOKUP(Tabela57[[#This Row],[SKU]],'ESTOQUE DEZEMBRO'!A:A,'ESTOQUE DEZEMBRO'!F:F,,0)-
_xlfn.XLOOKUP(Tabela57[[#This Row],[SKU]],'VENDA MES'!K:K,'VENDA MES'!L:L,0,0)</f>
        <v>95</v>
      </c>
      <c r="E1101" s="13">
        <f>IF(D1101&lt;=0,(L1101 * 2.5) - D1101,IF(AND(Tabela57[[#This Row],[ESTOQUE_INICIAL]]&lt;=Tabela57[[#This Row],[PONTO_DE_REPOSICAO]],Tabela57[[#This Row],[ESTOQUE_INICIAL]]&gt;0),L1101*2.5,D1101*0))</f>
        <v>0</v>
      </c>
      <c r="F1101" s="13">
        <f t="shared" si="35"/>
        <v>95</v>
      </c>
      <c r="G1101" s="14">
        <f>IF('ESTOQUE DEZEMBRO'!$N1101="outubro",_xlfn.XLOOKUP('ESTOQUE DEZEMBRO'!$A1101,MEDIDAS!H:H,MEDIDAS!J:J,,0),IF('ESTOQUE DEZEMBRO'!$N1101="novembro",_xlfn.XLOOKUP('ESTOQUE DEZEMBRO'!$A1101,MEDIDAS!H:H,MEDIDAS!K:K,,0),"0"))</f>
        <v>20</v>
      </c>
      <c r="H1101" s="16">
        <v>40</v>
      </c>
      <c r="I1101" t="s">
        <v>1138</v>
      </c>
      <c r="J1101" s="1">
        <f>'ESTOQUE DEZEMBRO'!$D1101*'ESTOQUE DEZEMBRO'!$G1101+'ESTOQUE DEZEMBRO'!$E1101*'ESTOQUE DEZEMBRO'!$H1101</f>
        <v>1900</v>
      </c>
      <c r="K1101" s="1">
        <f>_xlfn.XLOOKUP(A1101,MEDIDAS!A:A,MEDIDAS!D:D,,0)*5</f>
        <v>2.0555555555555554</v>
      </c>
      <c r="L1101" s="1">
        <f>SUM(K1101,_xlfn.XLOOKUP(A1101,MEDIDAS!A:A,MEDIDAS!D:D,,0)*5)</f>
        <v>4.1111111111111107</v>
      </c>
      <c r="M1101" s="1" t="str">
        <f>IF(Tabela4[[#This Row],[ESTOQUE_ATUAL]]&gt;=SUM(AVERAGE(_xlfn.XLOOKUP(Tabela4[[#This Row],[SKU]],'VENDA MES'!A:A,'VENDA MES'!B:B,0,0),_xlfn.XLOOKUP(Tabela4[[#This Row],[SKU]],'VENDA MES'!E:E,'VENDA MES'!F:F,0,0),_xlfn.XLOOKUP(Tabela57[[#This Row],[SKU]],'VENDA MES'!H:H,'VENDA MES'!I:I,0,0)),STDEV(_xlfn.XLOOKUP(Tabela4[[#This Row],[SKU]],'VENDA MES'!A:A,'VENDA MES'!B:B,0,0),_xlfn.XLOOKUP(Tabela4[[#This Row],[SKU]],'VENDA MES'!E:E,'VENDA MES'!F:F,0,0),_xlfn.XLOOKUP(Tabela57[[#This Row],[SKU]],'VENDA MES'!H:H,'VENDA MES'!I:I,0,0))),"OVER",IF(Tabela4[[#This Row],[SKU]]&lt;=AVERAGE(_xlfn.XLOOKUP(Tabela4[[#This Row],[SKU]],'VENDA MES'!A:A,'VENDA MES'!B:B,0,0),_xlfn.XLOOKUP(Tabela4[[#This Row],[SKU]],'VENDA MES'!E:E,'VENDA MES'!F:F,0,0),_xlfn.XLOOKUP(Tabela57[[#This Row],[SKU]],'VENDA MES'!H:H,'VENDA MES'!I:I,0,0))-STDEV(_xlfn.XLOOKUP(Tabela4[[#This Row],[SKU]],'VENDA MES'!A:A,'VENDA MES'!B:B,0,0),_xlfn.XLOOKUP(Tabela4[[#This Row],[SKU]],'VENDA MES'!E:E,'VENDA MES'!F:F,0,0),_xlfn.XLOOKUP(Tabela57[[#This Row],[SKU]],'VENDA MES'!H:H,'VENDA MES'!I:I,0,0)),"OUT","IDEAL"))</f>
        <v>OVER</v>
      </c>
      <c r="N1101" t="str">
        <f>IF(Tabela57[[#This Row],[ABASTECIMENTO]]&gt;0,"janeiro",_xlfn.XLOOKUP(Tabela57[[#This Row],[SKU]],'ESTOQUE DEZEMBRO'!A:A,'ESTOQUE DEZEMBRO'!N:N,,0))</f>
        <v>outubro</v>
      </c>
      <c r="O1101" s="15">
        <v>45658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bruna Karine</dc:creator>
  <cp:keywords/>
  <dc:description/>
  <cp:lastModifiedBy>Usuário Convidado</cp:lastModifiedBy>
  <cp:revision/>
  <dcterms:created xsi:type="dcterms:W3CDTF">2025-03-09T22:57:59Z</dcterms:created>
  <dcterms:modified xsi:type="dcterms:W3CDTF">2025-06-18T15:00:13Z</dcterms:modified>
  <cp:category/>
  <cp:contentStatus/>
</cp:coreProperties>
</file>